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24.xml" ContentType="application/vnd.openxmlformats-officedocument.spreadsheetml.worksheet+xml"/>
  <Override PartName="/xl/worksheets/sheet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7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2" sheetId="1" state="visible" r:id="rId3"/>
    <sheet name="basis opt" sheetId="2" state="visible" r:id="rId4"/>
    <sheet name="OPTION PAGE" sheetId="3" state="visible" r:id="rId5"/>
    <sheet name="SWAPS PAGE" sheetId="4" state="visible" r:id="rId6"/>
    <sheet name="BASIS GRID" sheetId="5" state="visible" r:id="rId7"/>
    <sheet name="Sheet1" sheetId="6" state="visible" r:id="rId8"/>
    <sheet name="BASIS POSITION" sheetId="7" state="visible" r:id="rId9"/>
    <sheet name="RISK PAGE" sheetId="8" state="visible" r:id="rId10"/>
    <sheet name="basis opt greeks" sheetId="9" state="visible" r:id="rId11"/>
    <sheet name="BASIS SETTLES" sheetId="10" state="visible" r:id="rId12"/>
    <sheet name="WEST GAMMA BREAKDOWN" sheetId="11" state="visible" r:id="rId13"/>
    <sheet name="Sheet3" sheetId="12" state="visible" r:id="rId14"/>
    <sheet name="GAMMA GRIDS" sheetId="13" state="visible" r:id="rId15"/>
    <sheet name="EAST GAMMA" sheetId="14" state="visible" r:id="rId16"/>
    <sheet name="WEST GAMMA" sheetId="15" state="visible" r:id="rId17"/>
    <sheet name="WEST HEDGE QUANTITIES" sheetId="16" state="visible" r:id="rId18"/>
    <sheet name="EAST HEDGE QUANTITIES" sheetId="17" state="visible" r:id="rId19"/>
    <sheet name="HEDGE QUANTITIES" sheetId="18" state="visible" r:id="rId20"/>
    <sheet name="OPTION RISK BY MONTH" sheetId="19" state="visible" r:id="rId21"/>
    <sheet name="VOL" sheetId="20" state="visible" r:id="rId22"/>
    <sheet name="P&amp;L" sheetId="21" state="visible" r:id="rId23"/>
    <sheet name="EXPIRATION" sheetId="22" state="visible" r:id="rId24"/>
    <sheet name="curves" sheetId="23" state="visible" r:id="rId25"/>
    <sheet name="FetchCurves" sheetId="24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function="false" hidden="false" localSheetId="4" name="_xlnm.Print_Area" vbProcedure="false">'BASIS GRID'!$C$14:$BK$56</definedName>
    <definedName function="false" hidden="false" localSheetId="4" name="_xlnm.Print_Titles" vbProcedure="false">'BASIS GRID'!$B:$B,'BASIS GRID'!$4:$12</definedName>
    <definedName function="false" hidden="false" localSheetId="9" name="_xlnm.Print_Area" vbProcedure="false">'BASIS SETTLES'!$A$1:$Z$24</definedName>
    <definedName function="false" hidden="false" name="BLAHBLAH" vbProcedure="false">#REF!</definedName>
    <definedName function="false" hidden="false" name="callchg" vbProcedure="false">'OPTION PAGE'!$A$1</definedName>
    <definedName function="false" hidden="false" name="CHANGEGRID" vbProcedure="false">'RISK PAGE'!$AC$8:$AK$45</definedName>
    <definedName function="false" hidden="false" name="Count" vbProcedure="false">#REF!</definedName>
    <definedName function="false" hidden="false" name="CurveRange" vbProcedure="false">#REF!</definedName>
    <definedName function="false" hidden="false" name="Curves" vbProcedure="false">#REF!</definedName>
    <definedName function="false" hidden="false" name="curvesettle" vbProcedure="false">curves!$G$1:$CN$300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Curve_Data" vbProcedure="false">#REF!</definedName>
    <definedName function="false" hidden="false" name="Dates" vbProcedure="false">#REF!</definedName>
    <definedName function="false" hidden="false" name="DBase" vbProcedure="false">#REF!</definedName>
    <definedName function="false" hidden="false" name="dump" vbProcedure="false">#REF!</definedName>
    <definedName function="false" hidden="false" name="eastgamma" vbProcedure="false">'EAST GAMMA'!$A$3:$DZ$197</definedName>
    <definedName function="false" hidden="false" name="EASTHEDGE" vbProcedure="false">'EAST HEDGE QUANTITIES'!$A$4:$S$83</definedName>
    <definedName function="false" hidden="false" name="EffDate" vbProcedure="false">#REF!</definedName>
    <definedName function="false" hidden="false" name="EffDt" vbProcedure="false">#REF!</definedName>
    <definedName function="false" hidden="false" name="EndDate" vbProcedure="false">#REF!</definedName>
    <definedName function="false" hidden="false" name="expiration" vbProcedure="false">[2]expiry!$G$7:$I$414</definedName>
    <definedName function="false" hidden="false" name="GAMMAGRIDS" vbProcedure="false">'GAMMA GRIDS'!$I$4:$Z$80</definedName>
    <definedName function="false" hidden="false" name="HEDGE" vbProcedure="false">'HEDGE QUANTITIES'!$A$4:$S$217</definedName>
    <definedName function="false" hidden="false" name="move_down" vbProcedure="false">#REF!</definedName>
    <definedName function="false" hidden="false" name="NYMEXPrices" vbProcedure="false">#REF!</definedName>
    <definedName function="false" hidden="false" name="OPTIONRISK" vbProcedure="false">'OPTION RISK BY MONTH'!$A$1:$M$217</definedName>
    <definedName function="false" hidden="false" name="OPTTRADES" vbProcedure="false">'OPTION PAGE'!$A$3:$DA$823</definedName>
    <definedName function="false" hidden="false" name="PARAMS" vbProcedure="false">VOL!$B$3:$O$500</definedName>
    <definedName function="false" hidden="false" name="Password" vbProcedure="false">#REF!</definedName>
    <definedName function="false" hidden="false" name="Post_Id" vbProcedure="false">#REF!</definedName>
    <definedName function="false" hidden="false" name="prices" vbProcedure="false">#REF!</definedName>
    <definedName function="false" hidden="false" name="prompt" vbProcedure="false">VOL!$J$12</definedName>
    <definedName function="false" hidden="false" name="PromptMonth" vbProcedure="false">#REF!</definedName>
    <definedName function="false" hidden="false" name="PubCode" vbProcedure="false">#REF!</definedName>
    <definedName function="false" hidden="false" name="PW" vbProcedure="false">#REF!</definedName>
    <definedName function="false" hidden="false" name="RiskType" vbProcedure="false">#REF!</definedName>
    <definedName function="false" hidden="false" name="SETTLE" vbProcedure="false">'RISK PAGE'!$B$1</definedName>
    <definedName function="false" hidden="false" name="SkewTable" vbProcedure="false">[3]Skews!$A$1:$CZ$196</definedName>
    <definedName function="false" hidden="false" name="StartDate" vbProcedure="false">#REF!</definedName>
    <definedName function="false" hidden="false" name="STRADDLE" vbProcedure="false">[2]STRADDLES!$B$8:$O$130</definedName>
    <definedName function="false" hidden="false" name="SWAPTRADES" vbProcedure="false">'SWAPS PAGE'!$F$4:$CU$1641</definedName>
    <definedName function="false" hidden="false" name="Table" vbProcedure="false">#REF!</definedName>
    <definedName function="false" hidden="false" name="Today" vbProcedure="false">[1]Front!$B$2</definedName>
    <definedName function="false" hidden="false" name="UID" vbProcedure="false">#REF!</definedName>
    <definedName function="false" hidden="false" name="UpperLeftOfCurveTable" vbProcedure="false">#REF!</definedName>
    <definedName function="false" hidden="false" name="UserName" vbProcedure="false">#REF!</definedName>
    <definedName function="false" hidden="false" name="WESTCHANGEGRID" vbProcedure="false">'RISK PAGE'!$AW$8:$BE$44</definedName>
    <definedName function="false" hidden="false" name="westgamma" vbProcedure="false">'WEST GAMMA'!$A$3:$DZ$200</definedName>
    <definedName function="false" hidden="false" name="WESTHEDGE" vbProcedure="false">'WEST HEDGE QUANTITIES'!$A$4:$S$84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<sst xmlns="http://schemas.openxmlformats.org/spreadsheetml/2006/main" count="1313" uniqueCount="317">
  <si>
    <t xml:space="preserve">NET DELTA</t>
  </si>
  <si>
    <t xml:space="preserve">NET GAMMA</t>
  </si>
  <si>
    <t xml:space="preserve">NET VEGA</t>
  </si>
  <si>
    <t xml:space="preserve">NY</t>
  </si>
  <si>
    <t xml:space="preserve">EAST</t>
  </si>
  <si>
    <t xml:space="preserve">CENTRAL</t>
  </si>
  <si>
    <t xml:space="preserve">WEST</t>
  </si>
  <si>
    <t xml:space="preserve">TEXAS</t>
  </si>
  <si>
    <t xml:space="preserve">MONTH</t>
  </si>
  <si>
    <t xml:space="preserve">price</t>
  </si>
  <si>
    <t xml:space="preserve">COUNTERPARTY</t>
  </si>
  <si>
    <t xml:space="preserve">point</t>
  </si>
  <si>
    <t xml:space="preserve">p&amp;l</t>
  </si>
  <si>
    <t xml:space="preserve">VOLUME</t>
  </si>
  <si>
    <t xml:space="preserve">BASIS</t>
  </si>
  <si>
    <t xml:space="preserve">C/P</t>
  </si>
  <si>
    <t xml:space="preserve">strike</t>
  </si>
  <si>
    <t xml:space="preserve">SWAP</t>
  </si>
  <si>
    <t xml:space="preserve">VOLADJ</t>
  </si>
  <si>
    <t xml:space="preserve">IMPVOL</t>
  </si>
  <si>
    <t xml:space="preserve">VALUE</t>
  </si>
  <si>
    <t xml:space="preserve">DELTA</t>
  </si>
  <si>
    <t xml:space="preserve">GAMMA</t>
  </si>
  <si>
    <t xml:space="preserve">VEGA</t>
  </si>
  <si>
    <t xml:space="preserve">THETA</t>
  </si>
  <si>
    <t xml:space="preserve">NET THETA</t>
  </si>
  <si>
    <t xml:space="preserve">int rate</t>
  </si>
  <si>
    <t xml:space="preserve">days</t>
  </si>
  <si>
    <t xml:space="preserve">gas daily fixed price trades</t>
  </si>
  <si>
    <t xml:space="preserve">GAMMA MKT MOVE</t>
  </si>
  <si>
    <t xml:space="preserve">Net Position By Region</t>
  </si>
  <si>
    <t xml:space="preserve">Period</t>
  </si>
  <si>
    <t xml:space="preserve">Position</t>
  </si>
  <si>
    <t xml:space="preserve">SIM DATE</t>
  </si>
  <si>
    <t xml:space="preserve">IF-TRANSCO/Z6</t>
  </si>
  <si>
    <t xml:space="preserve">IF-CGT/APPALAC</t>
  </si>
  <si>
    <t xml:space="preserve">IF-NWPL_ROCKY_M</t>
  </si>
  <si>
    <t xml:space="preserve">NGI/CHI. GATE</t>
  </si>
  <si>
    <t xml:space="preserve">IF-HPL/SHPCHAN</t>
  </si>
  <si>
    <t xml:space="preserve">NGI-SOCAL</t>
  </si>
  <si>
    <t xml:space="preserve">IF-NNG/VENT</t>
  </si>
  <si>
    <t xml:space="preserve">IF-HEHUB</t>
  </si>
  <si>
    <t xml:space="preserve">IF-TETCO/M3</t>
  </si>
  <si>
    <t xml:space="preserve">IF-PAN/TX/OK</t>
  </si>
  <si>
    <t xml:space="preserve">MICH_CG-GD</t>
  </si>
  <si>
    <t xml:space="preserve">IF-CNG/APPALACH</t>
  </si>
  <si>
    <t xml:space="preserve">IF-NTHWST/CANBR</t>
  </si>
  <si>
    <t xml:space="preserve">IF-CIG/RKYMTN</t>
  </si>
  <si>
    <t xml:space="preserve">IF-ELPO/SJ</t>
  </si>
  <si>
    <t xml:space="preserve">IF-NNG/DEMARCAT</t>
  </si>
  <si>
    <t xml:space="preserve">VEGA MKT MOVE</t>
  </si>
  <si>
    <t xml:space="preserve">THEATA MKT MOVE</t>
  </si>
  <si>
    <t xml:space="preserve">NYMEX VEGA</t>
  </si>
  <si>
    <t xml:space="preserve">NYMEX GAMMA</t>
  </si>
  <si>
    <t xml:space="preserve">CURRENT POS</t>
  </si>
  <si>
    <t xml:space="preserve">DATE</t>
  </si>
  <si>
    <t xml:space="preserve">START</t>
  </si>
  <si>
    <t xml:space="preserve">STOP</t>
  </si>
  <si>
    <t xml:space="preserve">PRICE</t>
  </si>
  <si>
    <t xml:space="preserve">POINT</t>
  </si>
  <si>
    <t xml:space="preserve">REGION</t>
  </si>
  <si>
    <t xml:space="preserve">checked</t>
  </si>
  <si>
    <t xml:space="preserve">filter</t>
  </si>
  <si>
    <t xml:space="preserve">fixed</t>
  </si>
  <si>
    <t xml:space="preserve">OCT-00</t>
  </si>
  <si>
    <t xml:space="preserve">NOV-00</t>
  </si>
  <si>
    <t xml:space="preserve">DEC-00</t>
  </si>
  <si>
    <t xml:space="preserve">JAN-01</t>
  </si>
  <si>
    <t xml:space="preserve">FEB-01</t>
  </si>
  <si>
    <t xml:space="preserve">MAR-01</t>
  </si>
  <si>
    <t xml:space="preserve">APR-01</t>
  </si>
  <si>
    <t xml:space="preserve">MAY-01</t>
  </si>
  <si>
    <t xml:space="preserve">JUN-01</t>
  </si>
  <si>
    <t xml:space="preserve">JUL-01</t>
  </si>
  <si>
    <t xml:space="preserve">AUG-01</t>
  </si>
  <si>
    <t xml:space="preserve">SEP-01</t>
  </si>
  <si>
    <t xml:space="preserve">OCT-01</t>
  </si>
  <si>
    <t xml:space="preserve">NOV-01</t>
  </si>
  <si>
    <t xml:space="preserve">DEC-01</t>
  </si>
  <si>
    <t xml:space="preserve">JAN-02</t>
  </si>
  <si>
    <t xml:space="preserve">FEB-02</t>
  </si>
  <si>
    <t xml:space="preserve">MAR-02</t>
  </si>
  <si>
    <t xml:space="preserve">APR-02</t>
  </si>
  <si>
    <t xml:space="preserve">MAY-02</t>
  </si>
  <si>
    <t xml:space="preserve">JUN-02</t>
  </si>
  <si>
    <t xml:space="preserve">JUL-02</t>
  </si>
  <si>
    <t xml:space="preserve">AUG-02</t>
  </si>
  <si>
    <t xml:space="preserve">SEP-02</t>
  </si>
  <si>
    <t xml:space="preserve">OCT-02</t>
  </si>
  <si>
    <t xml:space="preserve">NOV-02</t>
  </si>
  <si>
    <t xml:space="preserve">DEC-02</t>
  </si>
  <si>
    <t xml:space="preserve">JAN-03</t>
  </si>
  <si>
    <t xml:space="preserve">FEB-03</t>
  </si>
  <si>
    <t xml:space="preserve">MAR-03</t>
  </si>
  <si>
    <t xml:space="preserve">APR-03</t>
  </si>
  <si>
    <t xml:space="preserve">MAY-03</t>
  </si>
  <si>
    <t xml:space="preserve">JUN-03</t>
  </si>
  <si>
    <t xml:space="preserve">JUL-03</t>
  </si>
  <si>
    <t xml:space="preserve">AUG-03</t>
  </si>
  <si>
    <t xml:space="preserve">SEP-03</t>
  </si>
  <si>
    <t xml:space="preserve">OCT-03</t>
  </si>
  <si>
    <t xml:space="preserve">NOV-03</t>
  </si>
  <si>
    <t xml:space="preserve">DEC-03</t>
  </si>
  <si>
    <t xml:space="preserve">JAN-04</t>
  </si>
  <si>
    <t xml:space="preserve">FEB-04</t>
  </si>
  <si>
    <t xml:space="preserve">MAR-04</t>
  </si>
  <si>
    <t xml:space="preserve">APR-04</t>
  </si>
  <si>
    <t xml:space="preserve">MAY-04</t>
  </si>
  <si>
    <t xml:space="preserve">JUN-04</t>
  </si>
  <si>
    <t xml:space="preserve">JUL-04</t>
  </si>
  <si>
    <t xml:space="preserve">AUG-04</t>
  </si>
  <si>
    <t xml:space="preserve">SEP-04</t>
  </si>
  <si>
    <t xml:space="preserve">OCT-04</t>
  </si>
  <si>
    <t xml:space="preserve">NOV-04</t>
  </si>
  <si>
    <t xml:space="preserve">DEC-04</t>
  </si>
  <si>
    <t xml:space="preserve">JAN-05</t>
  </si>
  <si>
    <t xml:space="preserve">FEB-05</t>
  </si>
  <si>
    <t xml:space="preserve">MAR-05</t>
  </si>
  <si>
    <t xml:space="preserve">APR-05</t>
  </si>
  <si>
    <t xml:space="preserve">MAY-05</t>
  </si>
  <si>
    <t xml:space="preserve">JUN-05</t>
  </si>
  <si>
    <t xml:space="preserve">JUL-05</t>
  </si>
  <si>
    <t xml:space="preserve">AUG-05</t>
  </si>
  <si>
    <t xml:space="preserve">SEP-05</t>
  </si>
  <si>
    <t xml:space="preserve">OCT-05</t>
  </si>
  <si>
    <t xml:space="preserve">NOV-05</t>
  </si>
  <si>
    <t xml:space="preserve">DEC-05</t>
  </si>
  <si>
    <t xml:space="preserve">BASIS POSITION</t>
  </si>
  <si>
    <t xml:space="preserve">Total</t>
  </si>
  <si>
    <t xml:space="preserve">TRADES</t>
  </si>
  <si>
    <t xml:space="preserve">WEST perm ADJ</t>
  </si>
  <si>
    <t xml:space="preserve">basis option adj</t>
  </si>
  <si>
    <t xml:space="preserve">basis option delta</t>
  </si>
  <si>
    <t xml:space="preserve">NYMEX</t>
  </si>
  <si>
    <t xml:space="preserve">hub</t>
  </si>
  <si>
    <t xml:space="preserve">pepl</t>
  </si>
  <si>
    <t xml:space="preserve">nwpl rm</t>
  </si>
  <si>
    <t xml:space="preserve">ep sj</t>
  </si>
  <si>
    <t xml:space="preserve">west</t>
  </si>
  <si>
    <t xml:space="preserve">socal</t>
  </si>
  <si>
    <t xml:space="preserve">sumas</t>
  </si>
  <si>
    <t xml:space="preserve">aeco</t>
  </si>
  <si>
    <t xml:space="preserve">NWPL RM</t>
  </si>
  <si>
    <t xml:space="preserve">CHICAGO</t>
  </si>
  <si>
    <t xml:space="preserve">z6</t>
  </si>
  <si>
    <t xml:space="preserve">ny</t>
  </si>
  <si>
    <t xml:space="preserve">Z6</t>
  </si>
  <si>
    <t xml:space="preserve">PIPE OPT DELTA + BASIS SWAPS + BASIS OPT DELTA</t>
  </si>
  <si>
    <t xml:space="preserve">f</t>
  </si>
  <si>
    <t xml:space="preserve">fh01</t>
  </si>
  <si>
    <t xml:space="preserve">jv01</t>
  </si>
  <si>
    <t xml:space="preserve">x01h02</t>
  </si>
  <si>
    <t xml:space="preserve">bal cal02</t>
  </si>
  <si>
    <t xml:space="preserve">cal03</t>
  </si>
  <si>
    <t xml:space="preserve">Totals</t>
  </si>
  <si>
    <t xml:space="preserve">GRAND</t>
  </si>
  <si>
    <t xml:space="preserve">Central</t>
  </si>
  <si>
    <t xml:space="preserve">East</t>
  </si>
  <si>
    <t xml:space="preserve">Texas</t>
  </si>
  <si>
    <t xml:space="preserve">West</t>
  </si>
  <si>
    <t xml:space="preserve">TOTAL</t>
  </si>
  <si>
    <t xml:space="preserve">GDM-DAWN</t>
  </si>
  <si>
    <t xml:space="preserve">ANR/ML7-GDM</t>
  </si>
  <si>
    <t xml:space="preserve">IF-ANR/OK</t>
  </si>
  <si>
    <t xml:space="preserve">IF-NGPL/MIDCON</t>
  </si>
  <si>
    <t xml:space="preserve">IF-NGPLTXOK</t>
  </si>
  <si>
    <t xml:space="preserve">IF-NNG/TOK</t>
  </si>
  <si>
    <t xml:space="preserve">IF-NGPL/LA</t>
  </si>
  <si>
    <t xml:space="preserve">IF-NORAM/EAST</t>
  </si>
  <si>
    <t xml:space="preserve">IF-ONG/OKLAHOMA</t>
  </si>
  <si>
    <t xml:space="preserve">IF-TRUNKL/FLDZN</t>
  </si>
  <si>
    <t xml:space="preserve">IF-TRUNKL/LA</t>
  </si>
  <si>
    <t xml:space="preserve">IF-WNG/TOK</t>
  </si>
  <si>
    <t xml:space="preserve">MICH/CONS</t>
  </si>
  <si>
    <t xml:space="preserve">NGI-PGE/CG</t>
  </si>
  <si>
    <t xml:space="preserve">MRT-GDM</t>
  </si>
  <si>
    <t xml:space="preserve">IF-COLGULF/LA</t>
  </si>
  <si>
    <t xml:space="preserve">IF-FGT/Z1</t>
  </si>
  <si>
    <t xml:space="preserve">IF-FGT/Z2</t>
  </si>
  <si>
    <t xml:space="preserve">IF-FGT/Z3</t>
  </si>
  <si>
    <t xml:space="preserve">IF-SONAT/LA</t>
  </si>
  <si>
    <t xml:space="preserve">IF-TENN/LA</t>
  </si>
  <si>
    <t xml:space="preserve">IF-TENN/LA_OFF</t>
  </si>
  <si>
    <t xml:space="preserve">IF-TENN/TX</t>
  </si>
  <si>
    <t xml:space="preserve">IF-TETCO/ELA</t>
  </si>
  <si>
    <t xml:space="preserve">IF-TETCO/ETX</t>
  </si>
  <si>
    <t xml:space="preserve">IF-TGT/ZSL</t>
  </si>
  <si>
    <t xml:space="preserve">IF-TETCO/WLA</t>
  </si>
  <si>
    <t xml:space="preserve">IF-TRANSCO/Z1</t>
  </si>
  <si>
    <t xml:space="preserve">IF-TRUNKL/TX</t>
  </si>
  <si>
    <t xml:space="preserve">IF-TRANSCO/Z2</t>
  </si>
  <si>
    <t xml:space="preserve">IF-TRANSCO/Z3</t>
  </si>
  <si>
    <t xml:space="preserve">IF-ELPO/PERMIAN</t>
  </si>
  <si>
    <t xml:space="preserve">IF-TETCO/STX</t>
  </si>
  <si>
    <t xml:space="preserve">IF-VALERO/TX</t>
  </si>
  <si>
    <t xml:space="preserve">IF-WAHA-TX</t>
  </si>
  <si>
    <t xml:space="preserve">IF-QUESTAR</t>
  </si>
  <si>
    <t xml:space="preserve">NGI-MALIN</t>
  </si>
  <si>
    <t xml:space="preserve">DJ/BASIN/CIG</t>
  </si>
  <si>
    <t xml:space="preserve">CGPR-AECO/BASIS</t>
  </si>
  <si>
    <t xml:space="preserve">HUB</t>
  </si>
  <si>
    <t xml:space="preserve">CASH</t>
  </si>
  <si>
    <t xml:space="preserve">BAL MONTH</t>
  </si>
  <si>
    <t xml:space="preserve">CASH END OF MONTH</t>
  </si>
  <si>
    <t xml:space="preserve">BASIS EOM CASH</t>
  </si>
  <si>
    <t xml:space="preserve">SPOT</t>
  </si>
  <si>
    <t xml:space="preserve">XH</t>
  </si>
  <si>
    <t xml:space="preserve">jv</t>
  </si>
  <si>
    <t xml:space="preserve">gas daily skalar</t>
  </si>
  <si>
    <t xml:space="preserve">fixed price gamma</t>
  </si>
  <si>
    <t xml:space="preserve">basis gamma</t>
  </si>
  <si>
    <t xml:space="preserve">FIXED</t>
  </si>
  <si>
    <t xml:space="preserve">skalar</t>
  </si>
  <si>
    <t xml:space="preserve">west basis chg</t>
  </si>
  <si>
    <t xml:space="preserve">EP SJ</t>
  </si>
  <si>
    <t xml:space="preserve">AECO</t>
  </si>
  <si>
    <t xml:space="preserve">SOCAL</t>
  </si>
  <si>
    <t xml:space="preserve">SETTLE</t>
  </si>
  <si>
    <t xml:space="preserve">options</t>
  </si>
  <si>
    <t xml:space="preserve">WEST BASIS</t>
  </si>
  <si>
    <t xml:space="preserve">SJ</t>
  </si>
  <si>
    <t xml:space="preserve">EAST GAMMA</t>
  </si>
  <si>
    <t xml:space="preserve">WEST GAMMA</t>
  </si>
  <si>
    <t xml:space="preserve">x</t>
  </si>
  <si>
    <t xml:space="preserve">JV01</t>
  </si>
  <si>
    <t xml:space="preserve">X-H</t>
  </si>
  <si>
    <t xml:space="preserve">XH02</t>
  </si>
  <si>
    <t xml:space="preserve">J-V</t>
  </si>
  <si>
    <t xml:space="preserve">x1h2</t>
  </si>
  <si>
    <t xml:space="preserve">sum</t>
  </si>
  <si>
    <t xml:space="preserve">TODAY'S</t>
  </si>
  <si>
    <t xml:space="preserve">YES. PORT</t>
  </si>
  <si>
    <t xml:space="preserve">exotics book</t>
  </si>
  <si>
    <t xml:space="preserve">PORTFOLIO</t>
  </si>
  <si>
    <t xml:space="preserve">DELTA CHG.</t>
  </si>
  <si>
    <t xml:space="preserve">CURVE-SETTLE</t>
  </si>
  <si>
    <t xml:space="preserve">CHANGE</t>
  </si>
  <si>
    <t xml:space="preserve">MARKET</t>
  </si>
  <si>
    <t xml:space="preserve">LAST</t>
  </si>
  <si>
    <t xml:space="preserve">FIXED WEST CHANGE</t>
  </si>
  <si>
    <t xml:space="preserve">SKALER</t>
  </si>
  <si>
    <t xml:space="preserve">NYMEX EQUIV.</t>
  </si>
  <si>
    <t xml:space="preserve">NG GAMMA</t>
  </si>
  <si>
    <t xml:space="preserve">Z</t>
  </si>
  <si>
    <t xml:space="preserve">ZH</t>
  </si>
  <si>
    <t xml:space="preserve">if-waha-tx</t>
  </si>
  <si>
    <t xml:space="preserve">if-hehub</t>
  </si>
  <si>
    <t xml:space="preserve">      SWAP PRICE:</t>
  </si>
  <si>
    <t xml:space="preserve">PREMIUM</t>
  </si>
  <si>
    <t xml:space="preserve">month</t>
  </si>
  <si>
    <t xml:space="preserve">yesterday's</t>
  </si>
  <si>
    <t xml:space="preserve">today's</t>
  </si>
  <si>
    <t xml:space="preserve">delta</t>
  </si>
  <si>
    <t xml:space="preserve">net change</t>
  </si>
  <si>
    <t xml:space="preserve">u</t>
  </si>
  <si>
    <t xml:space="preserve">z</t>
  </si>
  <si>
    <t xml:space="preserve">v</t>
  </si>
  <si>
    <t xml:space="preserve">fh</t>
  </si>
  <si>
    <t xml:space="preserve">xh</t>
  </si>
  <si>
    <t xml:space="preserve">Actual Option Gamma</t>
  </si>
  <si>
    <t xml:space="preserve">Hedge Strip</t>
  </si>
  <si>
    <t xml:space="preserve">Predictive Greeks</t>
  </si>
  <si>
    <t xml:space="preserve">Ref</t>
  </si>
  <si>
    <t xml:space="preserve">Net</t>
  </si>
  <si>
    <t xml:space="preserve">Opt</t>
  </si>
  <si>
    <t xml:space="preserve">OCT</t>
  </si>
  <si>
    <t xml:space="preserve">EXG</t>
  </si>
  <si>
    <t xml:space="preserve">Sigma</t>
  </si>
  <si>
    <t xml:space="preserve">Qty</t>
  </si>
  <si>
    <t xml:space="preserve">Futures</t>
  </si>
  <si>
    <t xml:space="preserve">Swaps</t>
  </si>
  <si>
    <t xml:space="preserve">Delta</t>
  </si>
  <si>
    <t xml:space="preserve">Call</t>
  </si>
  <si>
    <t xml:space="preserve">Put</t>
  </si>
  <si>
    <t xml:space="preserve">Charm</t>
  </si>
  <si>
    <t xml:space="preserve">Contract Equivalence</t>
  </si>
  <si>
    <t xml:space="preserve">$ Exposure</t>
  </si>
  <si>
    <t xml:space="preserve">Reference</t>
  </si>
  <si>
    <t xml:space="preserve">Mo Option</t>
  </si>
  <si>
    <t xml:space="preserve">Value</t>
  </si>
  <si>
    <t xml:space="preserve">Gamma</t>
  </si>
  <si>
    <t xml:space="preserve">Vega</t>
  </si>
  <si>
    <t xml:space="preserve">Theta</t>
  </si>
  <si>
    <t xml:space="preserve">Rho</t>
  </si>
  <si>
    <t xml:space="preserve">Quantity</t>
  </si>
  <si>
    <t xml:space="preserve">Mid Market</t>
  </si>
  <si>
    <t xml:space="preserve">NYMEX EXP</t>
  </si>
  <si>
    <t xml:space="preserve">PIPE EXP</t>
  </si>
  <si>
    <t xml:space="preserve">YESTERDAY'S</t>
  </si>
  <si>
    <t xml:space="preserve">YESTERDAY</t>
  </si>
  <si>
    <t xml:space="preserve">TODAY</t>
  </si>
  <si>
    <t xml:space="preserve">CURVE</t>
  </si>
  <si>
    <t xml:space="preserve">CURVE SHIFT</t>
  </si>
  <si>
    <t xml:space="preserve">GAMMA P&amp;L</t>
  </si>
  <si>
    <t xml:space="preserve">Expiration Dates</t>
  </si>
  <si>
    <t xml:space="preserve">Updated on 6/26/97</t>
  </si>
  <si>
    <t xml:space="preserve">NG Futures</t>
  </si>
  <si>
    <t xml:space="preserve">NG Option</t>
  </si>
  <si>
    <t xml:space="preserve">Delivery</t>
  </si>
  <si>
    <t xml:space="preserve">Expiration</t>
  </si>
  <si>
    <t xml:space="preserve">Month</t>
  </si>
  <si>
    <t xml:space="preserve">Date</t>
  </si>
  <si>
    <t xml:space="preserve">Curve Code</t>
  </si>
  <si>
    <t xml:space="preserve">NG</t>
  </si>
  <si>
    <t xml:space="preserve">INTNS</t>
  </si>
  <si>
    <t xml:space="preserve">ML7/CG</t>
  </si>
  <si>
    <t xml:space="preserve">IF-TGT/Z1</t>
  </si>
  <si>
    <t xml:space="preserve">IF-ANR/LA</t>
  </si>
  <si>
    <t xml:space="preserve">IF-KATY</t>
  </si>
  <si>
    <t xml:space="preserve">Curve Type</t>
  </si>
  <si>
    <t xml:space="preserve">PR</t>
  </si>
  <si>
    <t xml:space="preserve">VO</t>
  </si>
  <si>
    <t xml:space="preserve">AA</t>
  </si>
  <si>
    <t xml:space="preserve">Book Code 1</t>
  </si>
  <si>
    <t xml:space="preserve">P</t>
  </si>
  <si>
    <t xml:space="preserve">R</t>
  </si>
  <si>
    <t xml:space="preserve">D</t>
  </si>
</sst>
</file>

<file path=xl/styles.xml><?xml version="1.0" encoding="utf-8"?>
<styleSheet xmlns="http://schemas.openxmlformats.org/spreadsheetml/2006/main">
  <numFmts count="38">
    <numFmt numFmtId="164" formatCode="General"/>
    <numFmt numFmtId="165" formatCode="0.000"/>
    <numFmt numFmtId="166" formatCode="0.000_);[RED]\(0.000\)"/>
    <numFmt numFmtId="167" formatCode="[$-409]mmm\-yy"/>
    <numFmt numFmtId="168" formatCode="[$-409]#,##0_);[RED]\(#,##0\)"/>
    <numFmt numFmtId="169" formatCode="0_);[RED]\(0\)"/>
    <numFmt numFmtId="170" formatCode="0.00"/>
    <numFmt numFmtId="171" formatCode="0.00%"/>
    <numFmt numFmtId="172" formatCode="0.0000"/>
    <numFmt numFmtId="173" formatCode="0.0_);[RED]\(0.0\)"/>
    <numFmt numFmtId="174" formatCode="\$#,##0_);[RED]&quot;($&quot;#,##0\)"/>
    <numFmt numFmtId="175" formatCode="0"/>
    <numFmt numFmtId="176" formatCode="[$-409]m/d/yyyy"/>
    <numFmt numFmtId="177" formatCode="_(* #,##0.00_);_(* \(#,##0.00\);_(* \-??_);_(@_)"/>
    <numFmt numFmtId="178" formatCode="mmmm\-yy"/>
    <numFmt numFmtId="179" formatCode="_(* #,##0_);_(* \(#,##0\);_(* \-??_);_(@_)"/>
    <numFmt numFmtId="180" formatCode="[$-409]d\-mmm\-yy"/>
    <numFmt numFmtId="181" formatCode="[$-409]#,##0.00_);[RED]\(#,##0.00\)"/>
    <numFmt numFmtId="182" formatCode="0.0000_);[RED]\(0.0000\)"/>
    <numFmt numFmtId="183" formatCode="#,##0.0_);[RED]\(#,##0.0\)"/>
    <numFmt numFmtId="184" formatCode="[$-409]d\-mmm"/>
    <numFmt numFmtId="185" formatCode="0.00_);[RED]\(0.00\)"/>
    <numFmt numFmtId="186" formatCode="0.00000"/>
    <numFmt numFmtId="187" formatCode="0%"/>
    <numFmt numFmtId="188" formatCode="#,##0.0"/>
    <numFmt numFmtId="189" formatCode="#,##0.00"/>
    <numFmt numFmtId="190" formatCode="mmm\-yyyy"/>
    <numFmt numFmtId="191" formatCode="@"/>
    <numFmt numFmtId="192" formatCode="d\-mmm\-yyyy"/>
    <numFmt numFmtId="193" formatCode="\$#,##0"/>
    <numFmt numFmtId="194" formatCode="_(\$* #,##0.00_);_(\$* \(#,##0.00\);_(\$* \-??_);_(@_)"/>
    <numFmt numFmtId="195" formatCode="0.0"/>
    <numFmt numFmtId="196" formatCode="#,##0"/>
    <numFmt numFmtId="197" formatCode="\$#,##0.00"/>
    <numFmt numFmtId="198" formatCode="#&quot; Day&quot;"/>
    <numFmt numFmtId="199" formatCode="#&quot; BP&quot;"/>
    <numFmt numFmtId="200" formatCode="dd\-mmm\-yy"/>
    <numFmt numFmtId="201" formatCode="0.00E+00"/>
  </numFmts>
  <fonts count="3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0"/>
    </font>
    <font>
      <sz val="7"/>
      <name val="Arial"/>
      <family val="0"/>
    </font>
    <font>
      <b val="true"/>
      <sz val="7"/>
      <name val="Arial"/>
      <family val="0"/>
    </font>
    <font>
      <sz val="8"/>
      <name val="Arial"/>
      <family val="0"/>
    </font>
    <font>
      <b val="true"/>
      <sz val="8"/>
      <name val="Arial"/>
      <family val="2"/>
    </font>
    <font>
      <b val="true"/>
      <sz val="7"/>
      <name val="MS Sans Serif"/>
      <family val="0"/>
    </font>
    <font>
      <b val="true"/>
      <sz val="8"/>
      <name val="Arial"/>
      <family val="0"/>
    </font>
    <font>
      <b val="true"/>
      <sz val="10"/>
      <name val="Arial"/>
      <family val="2"/>
    </font>
    <font>
      <b val="true"/>
      <sz val="12"/>
      <name val="Times New Roman"/>
      <family val="1"/>
    </font>
    <font>
      <b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9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 val="true"/>
      <sz val="8"/>
      <color rgb="FFFF0000"/>
      <name val="Arial"/>
      <family val="0"/>
    </font>
    <font>
      <b val="true"/>
      <sz val="16"/>
      <name val="Arial"/>
      <family val="2"/>
    </font>
    <font>
      <b val="true"/>
      <sz val="8"/>
      <name val="MS Sans Serif"/>
      <family val="0"/>
    </font>
    <font>
      <b val="true"/>
      <sz val="6"/>
      <name val="Arial"/>
      <family val="0"/>
    </font>
    <font>
      <b val="true"/>
      <sz val="6"/>
      <name val="MS Sans Serif"/>
      <family val="0"/>
    </font>
    <font>
      <b val="true"/>
      <sz val="6"/>
      <color rgb="FF000000"/>
      <name val="Arial"/>
      <family val="0"/>
    </font>
    <font>
      <b val="true"/>
      <sz val="10"/>
      <color rgb="FF000000"/>
      <name val="Times New Roman"/>
      <family val="1"/>
    </font>
    <font>
      <sz val="9"/>
      <name val="Times New Roman"/>
      <family val="1"/>
    </font>
    <font>
      <b val="true"/>
      <sz val="9"/>
      <name val="Times New Roman"/>
      <family val="1"/>
    </font>
    <font>
      <sz val="8"/>
      <name val="Times New Roman"/>
      <family val="1"/>
    </font>
    <font>
      <b val="true"/>
      <sz val="8"/>
      <color rgb="FF800000"/>
      <name val="Times New Roman"/>
      <family val="1"/>
    </font>
    <font>
      <b val="true"/>
      <sz val="8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FF00"/>
        <bgColor rgb="FF00FFFF"/>
      </patternFill>
    </fill>
    <fill>
      <patternFill patternType="solid">
        <fgColor rgb="FFFF0000"/>
        <bgColor rgb="FF993300"/>
      </patternFill>
    </fill>
    <fill>
      <patternFill patternType="solid">
        <fgColor rgb="FFCC9CCC"/>
        <bgColor rgb="FFFF99CC"/>
      </patternFill>
    </fill>
    <fill>
      <patternFill patternType="solid">
        <fgColor rgb="FFC0C0C0"/>
        <bgColor rgb="FFA6CAF0"/>
      </patternFill>
    </fill>
    <fill>
      <patternFill patternType="solid">
        <fgColor rgb="FFE3E3E3"/>
        <bgColor rgb="FFCCFFCC"/>
      </patternFill>
    </fill>
    <fill>
      <patternFill patternType="solid">
        <fgColor rgb="FF3366FF"/>
        <bgColor rgb="FF0066CC"/>
      </patternFill>
    </fill>
    <fill>
      <patternFill patternType="solid">
        <fgColor rgb="FF69FFFF"/>
        <bgColor rgb="FFA6CAF0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6CAF0"/>
        <bgColor rgb="FFC0C0C0"/>
      </patternFill>
    </fill>
  </fills>
  <borders count="47">
    <border diagonalUp="false" diagonalDown="false">
      <left/>
      <right/>
      <top/>
      <bottom/>
      <diagonal/>
    </border>
    <border diagonalUp="false" diagonalDown="false">
      <left/>
      <right/>
      <top/>
      <bottom style="thick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thin"/>
      <top style="medium"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3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5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4" fillId="6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4" fillId="7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4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4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4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1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5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5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4" fillId="5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4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5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4" fillId="5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5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7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1" fillId="8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1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6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7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7" fillId="6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9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7" fillId="6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7" fillId="6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2" fillId="2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23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0" borderId="2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22" fillId="2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2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2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22" fillId="2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22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21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2" fillId="2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2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7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6" fontId="22" fillId="2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2" fillId="11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2" fillId="11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1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4" fillId="6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4" fillId="6" borderId="3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14" fillId="6" borderId="3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14" fillId="6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0" fontId="12" fillId="12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2" fillId="1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90" fontId="14" fillId="6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88" fontId="14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7" fillId="6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4" fillId="6" borderId="3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88" fontId="14" fillId="6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4" fillId="6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4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90" fontId="1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88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1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93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7" fillId="12" borderId="2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2" fontId="17" fillId="12" borderId="36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3" fontId="17" fillId="12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4" fillId="12" borderId="2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6" fontId="14" fillId="1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4" fillId="6" borderId="3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96" fontId="24" fillId="6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4" fillId="6" borderId="4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5" fontId="24" fillId="6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6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24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24" fillId="6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4" fillId="6" borderId="2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96" fontId="24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4" fillId="6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5" fontId="24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6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6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24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24" fillId="6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24" fillId="6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24" fillId="6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24" fillId="6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17" fillId="0" borderId="2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6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7" fillId="0" borderId="2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6" fontId="17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17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17" fillId="0" borderId="35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3" fontId="1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00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2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8" fillId="0" borderId="17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0" borderId="9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9" fillId="0" borderId="1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9" fillId="0" borderId="26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9" fillId="0" borderId="4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0" borderId="1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4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1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2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7" fillId="0" borderId="3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7" fillId="0" borderId="2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4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3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1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urves" xfId="20"/>
    <cellStyle name="Normal_June Options 97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CCC"/>
      <rgbColor rgb="FFFFCC99"/>
      <rgbColor rgb="FF3366FF"/>
      <rgbColor rgb="FF69FFFF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externalLink" Target="externalLinks/externalLink1.xml"/><Relationship Id="rId28" Type="http://schemas.openxmlformats.org/officeDocument/2006/relationships/externalLink" Target="externalLinks/externalLink2.xml"/><Relationship Id="rId29" Type="http://schemas.openxmlformats.org/officeDocument/2006/relationships/externalLink" Target="externalLinks/externalLink3.xml"/><Relationship Id="rId3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6.xml"/><Relationship Id="rId33" Type="http://schemas.openxmlformats.org/officeDocument/2006/relationships/externalLink" Target="externalLinks/externalLink7.xml"/><Relationship Id="rId3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Global_Trading/Gasdaily/PIPEFLDR/MODELS/larryOptModel2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larryoptmodel3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Global_Trading/Gasdaily/PIPEFLDR/Studies/Transport/Intra_Trans_Mod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GDOPT&amp;SwapAvg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xls/Exotic%20Basis%20Options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xls/thetatest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xls/larryoptmod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kews"/>
      <sheetName val="swaption"/>
      <sheetName val="Sheet1"/>
      <sheetName val="strips2"/>
      <sheetName val="Sheet2"/>
      <sheetName val="STRADDLES"/>
      <sheetName val="Curves"/>
      <sheetName val="BasisCurves"/>
      <sheetName val="expi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TRADDLES"/>
      <sheetName val="pipes"/>
      <sheetName val="Sheet4"/>
      <sheetName val="EXTENDABLE"/>
      <sheetName val="Sheet2"/>
      <sheetName val="Sheet1"/>
      <sheetName val="opt calc"/>
      <sheetName val="VOL DELTA"/>
      <sheetName val="Skews"/>
      <sheetName val="basis settles"/>
      <sheetName val="curves"/>
      <sheetName val="VOL DWNLD"/>
      <sheetName val="VOLS"/>
      <sheetName val="expi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ront"/>
      <sheetName val="Curves"/>
      <sheetName val="Correlation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et Pos"/>
      <sheetName val="Pivot Table"/>
      <sheetName val="Delta By Day"/>
      <sheetName val="OptDeltabyDay"/>
      <sheetName val="Sheet7"/>
      <sheetName val="NET"/>
      <sheetName val="SWAPS"/>
      <sheetName val="CALLS"/>
      <sheetName val="PUTS"/>
      <sheetName val="Sheet2"/>
      <sheetName val="Sheet1"/>
      <sheetName val="PARAMS"/>
      <sheetName val="Sheet5"/>
      <sheetName val="Options Detail"/>
      <sheetName val="Sheet6"/>
      <sheetName val="Swaps Detail"/>
    </sheetNames>
    <sheetDataSet>
      <sheetData sheetId="0"/>
      <sheetData sheetId="1"/>
      <sheetData sheetId="2"/>
      <sheetData sheetId="3"/>
      <sheetData sheetId="4"/>
      <sheetData sheetId="5">
        <row r="5">
          <cell r="C5">
            <v>166.026827211144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igital"/>
      <sheetName val="Peaker"/>
      <sheetName val="Extendible Collars"/>
      <sheetName val="Basket Options"/>
      <sheetName val="Pivot"/>
      <sheetName val="BASIS GREEKS"/>
      <sheetName val="Option Gamma"/>
      <sheetName val="CrvSh Location"/>
      <sheetName val="Basis Spread Options"/>
      <sheetName val="skew"/>
      <sheetName val="Basis Options"/>
      <sheetName val="Basis Options Pos"/>
      <sheetName val="CHANGE"/>
      <sheetName val="GD Spread Options"/>
      <sheetName val="CashFlows"/>
      <sheetName val="Correllations"/>
      <sheetName val="POSITION"/>
      <sheetName val="Curves"/>
      <sheetName val="GD Curves"/>
      <sheetName val="PREVCURVES"/>
      <sheetName val="pipe_opt_D"/>
      <sheetName val="pipe_opt"/>
      <sheetName val="DATA3"/>
      <sheetName val="DATA2"/>
      <sheetName val="TXT File-D"/>
      <sheetName val="TXT File-P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9">
          <cell r="C339">
            <v>13251.9957617032</v>
          </cell>
        </row>
        <row r="340">
          <cell r="C340">
            <v>7645.42445861782</v>
          </cell>
        </row>
        <row r="341">
          <cell r="C341">
            <v>-16317.4777950187</v>
          </cell>
        </row>
        <row r="342">
          <cell r="C342">
            <v>1697.54802613705</v>
          </cell>
        </row>
        <row r="343">
          <cell r="C343">
            <v>-382.896729273205</v>
          </cell>
        </row>
        <row r="344">
          <cell r="C344">
            <v>-286.925647438036</v>
          </cell>
        </row>
        <row r="345">
          <cell r="C345">
            <v>-13.9823844200721</v>
          </cell>
        </row>
        <row r="346">
          <cell r="C346">
            <v>-32.8733708166577</v>
          </cell>
        </row>
        <row r="347">
          <cell r="C347">
            <v>-59.1477173646255</v>
          </cell>
        </row>
        <row r="348">
          <cell r="C348">
            <v>-68.3963494175013</v>
          </cell>
        </row>
        <row r="349">
          <cell r="C349">
            <v>55.3555434834838</v>
          </cell>
        </row>
        <row r="350">
          <cell r="C350">
            <v>-152.705780788445</v>
          </cell>
        </row>
        <row r="351">
          <cell r="C351">
            <v>-175.11295147162</v>
          </cell>
        </row>
        <row r="352">
          <cell r="C352">
            <v>-226.301315709818</v>
          </cell>
        </row>
        <row r="353">
          <cell r="C353">
            <v>24.9727420398187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-23.5331708431078</v>
          </cell>
        </row>
        <row r="362">
          <cell r="C362">
            <v>-23.990139635315</v>
          </cell>
        </row>
        <row r="363">
          <cell r="C363">
            <v>-2.97279960980197</v>
          </cell>
        </row>
        <row r="364">
          <cell r="C364">
            <v>-1.84002647939571</v>
          </cell>
        </row>
        <row r="365">
          <cell r="C365">
            <v>-4.73796806540959</v>
          </cell>
        </row>
        <row r="366">
          <cell r="C366">
            <v>10.9002384841813</v>
          </cell>
        </row>
        <row r="367">
          <cell r="C367">
            <v>9.63924907456022</v>
          </cell>
        </row>
        <row r="368">
          <cell r="C368">
            <v>9.09193604798272</v>
          </cell>
        </row>
        <row r="506">
          <cell r="C506">
            <v>-5109.57579305184</v>
          </cell>
        </row>
        <row r="507">
          <cell r="C507">
            <v>-9419.46082906007</v>
          </cell>
        </row>
        <row r="508">
          <cell r="C508">
            <v>38080.5422587726</v>
          </cell>
        </row>
        <row r="509">
          <cell r="C509">
            <v>-6425.23052823308</v>
          </cell>
        </row>
        <row r="510">
          <cell r="C510">
            <v>2561.38710185824</v>
          </cell>
        </row>
        <row r="511">
          <cell r="C511">
            <v>2629.02895858696</v>
          </cell>
        </row>
        <row r="512">
          <cell r="C512">
            <v>15.4901251040465</v>
          </cell>
        </row>
        <row r="513">
          <cell r="C513">
            <v>157.810463367876</v>
          </cell>
        </row>
        <row r="514">
          <cell r="C514">
            <v>500.013840794174</v>
          </cell>
        </row>
        <row r="515">
          <cell r="C515">
            <v>1361.15250185707</v>
          </cell>
        </row>
        <row r="516">
          <cell r="C516">
            <v>-837.250045696994</v>
          </cell>
        </row>
        <row r="517">
          <cell r="C517">
            <v>2144.55868482787</v>
          </cell>
        </row>
        <row r="518">
          <cell r="C518">
            <v>2228.74523781532</v>
          </cell>
        </row>
        <row r="519">
          <cell r="C519">
            <v>3524.86590976991</v>
          </cell>
        </row>
        <row r="520">
          <cell r="C520">
            <v>-503.929262102429</v>
          </cell>
        </row>
        <row r="521">
          <cell r="C521">
            <v>0</v>
          </cell>
        </row>
        <row r="522">
          <cell r="C522">
            <v>0</v>
          </cell>
        </row>
        <row r="523">
          <cell r="C523">
            <v>0</v>
          </cell>
        </row>
        <row r="524">
          <cell r="C524">
            <v>0</v>
          </cell>
        </row>
        <row r="525">
          <cell r="C525">
            <v>0</v>
          </cell>
        </row>
        <row r="526">
          <cell r="C526">
            <v>0</v>
          </cell>
        </row>
        <row r="527">
          <cell r="C527">
            <v>0</v>
          </cell>
        </row>
        <row r="528">
          <cell r="C528">
            <v>1177.33839091477</v>
          </cell>
        </row>
        <row r="529">
          <cell r="C529">
            <v>1269.83826855357</v>
          </cell>
        </row>
        <row r="530">
          <cell r="C530">
            <v>-513.451262085889</v>
          </cell>
        </row>
        <row r="531">
          <cell r="C531">
            <v>-631.649900767622</v>
          </cell>
        </row>
        <row r="532">
          <cell r="C532">
            <v>-511.322737368837</v>
          </cell>
        </row>
        <row r="533">
          <cell r="C533">
            <v>-1673.29741186638</v>
          </cell>
        </row>
        <row r="534">
          <cell r="C534">
            <v>-1684.59064590035</v>
          </cell>
        </row>
        <row r="535">
          <cell r="C535">
            <v>-1726.50517399945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T6">
            <v>-9.963669</v>
          </cell>
        </row>
        <row r="7">
          <cell r="T7">
            <v>4.60804</v>
          </cell>
        </row>
        <row r="8">
          <cell r="T8">
            <v>50.24465</v>
          </cell>
        </row>
        <row r="9">
          <cell r="T9">
            <v>-3.122116</v>
          </cell>
        </row>
        <row r="10">
          <cell r="T10">
            <v>2.856737</v>
          </cell>
        </row>
        <row r="11">
          <cell r="T11">
            <v>2.763129</v>
          </cell>
        </row>
        <row r="12">
          <cell r="T12">
            <v>1.314728</v>
          </cell>
        </row>
        <row r="13">
          <cell r="T13">
            <v>1.55325</v>
          </cell>
        </row>
        <row r="14">
          <cell r="T14">
            <v>2.021299</v>
          </cell>
        </row>
        <row r="15">
          <cell r="T15">
            <v>2.304328</v>
          </cell>
        </row>
        <row r="16">
          <cell r="T16">
            <v>2.28294</v>
          </cell>
        </row>
        <row r="17">
          <cell r="T17">
            <v>4.479952</v>
          </cell>
        </row>
        <row r="18">
          <cell r="T18">
            <v>4.325572</v>
          </cell>
        </row>
        <row r="19">
          <cell r="T19">
            <v>5.235536</v>
          </cell>
        </row>
        <row r="20">
          <cell r="T20">
            <v>2.808501</v>
          </cell>
        </row>
        <row r="21">
          <cell r="T21">
            <v>0</v>
          </cell>
        </row>
        <row r="22">
          <cell r="T22">
            <v>0</v>
          </cell>
        </row>
        <row r="23">
          <cell r="T23">
            <v>0</v>
          </cell>
        </row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0.848256</v>
          </cell>
        </row>
        <row r="29">
          <cell r="T29">
            <v>0.904492</v>
          </cell>
        </row>
        <row r="30">
          <cell r="T30">
            <v>2.638769</v>
          </cell>
        </row>
        <row r="31">
          <cell r="T31">
            <v>2.982442</v>
          </cell>
        </row>
        <row r="32">
          <cell r="T32">
            <v>3.55492</v>
          </cell>
        </row>
        <row r="33">
          <cell r="T33">
            <v>3.495567</v>
          </cell>
        </row>
        <row r="34">
          <cell r="T34">
            <v>3.603431</v>
          </cell>
        </row>
        <row r="35">
          <cell r="T35">
            <v>3.554814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igital"/>
      <sheetName val="Peaker"/>
      <sheetName val="Extendible Collars"/>
      <sheetName val="Basket Options"/>
      <sheetName val="Pivot"/>
      <sheetName val="BASIS GREEKS"/>
      <sheetName val="Option Gamma"/>
      <sheetName val="CrvSh Location"/>
      <sheetName val="Basis Spread Options"/>
      <sheetName val="skew"/>
      <sheetName val="Basis Options"/>
      <sheetName val="Basis Options Pos"/>
      <sheetName val="CHANGE"/>
      <sheetName val="GD Spread Options"/>
      <sheetName val="CashFlows"/>
      <sheetName val="Correllations"/>
      <sheetName val="POSITION"/>
      <sheetName val="Curves"/>
      <sheetName val="GD Curves"/>
      <sheetName val="PREVCURVES"/>
      <sheetName val="pipe_opt_D"/>
      <sheetName val="pipe_opt"/>
      <sheetName val="DATA3"/>
      <sheetName val="DATA2"/>
      <sheetName val="TXT File-D"/>
      <sheetName val="TXT File-P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6">
          <cell r="T36">
            <v>3.3344</v>
          </cell>
        </row>
        <row r="37">
          <cell r="T37">
            <v>3.3013</v>
          </cell>
        </row>
        <row r="38">
          <cell r="T38">
            <v>3.2846</v>
          </cell>
        </row>
        <row r="39">
          <cell r="T39">
            <v>3.2236</v>
          </cell>
        </row>
        <row r="40">
          <cell r="T40">
            <v>3.1529</v>
          </cell>
        </row>
        <row r="41">
          <cell r="T41">
            <v>2.6029</v>
          </cell>
        </row>
        <row r="42">
          <cell r="T42">
            <v>2.2347</v>
          </cell>
        </row>
        <row r="43">
          <cell r="T43">
            <v>3.1001</v>
          </cell>
        </row>
        <row r="44">
          <cell r="T44">
            <v>3.406</v>
          </cell>
        </row>
        <row r="45">
          <cell r="T45">
            <v>3.6991</v>
          </cell>
        </row>
        <row r="46">
          <cell r="T46">
            <v>4.1836</v>
          </cell>
        </row>
        <row r="47">
          <cell r="T47">
            <v>4.2988</v>
          </cell>
        </row>
        <row r="48">
          <cell r="T48">
            <v>4.2421</v>
          </cell>
        </row>
        <row r="49">
          <cell r="T49">
            <v>4.2193</v>
          </cell>
        </row>
        <row r="50">
          <cell r="T50">
            <v>4.1712</v>
          </cell>
        </row>
        <row r="51">
          <cell r="T51">
            <v>4.1063</v>
          </cell>
        </row>
        <row r="52">
          <cell r="T52">
            <v>4.0501</v>
          </cell>
        </row>
        <row r="53">
          <cell r="T53">
            <v>3.5037</v>
          </cell>
        </row>
        <row r="54">
          <cell r="T54">
            <v>3.1448</v>
          </cell>
        </row>
        <row r="55">
          <cell r="T55">
            <v>3.097</v>
          </cell>
        </row>
        <row r="56">
          <cell r="T56">
            <v>3.4023</v>
          </cell>
        </row>
        <row r="57">
          <cell r="T57">
            <v>3.6948</v>
          </cell>
        </row>
        <row r="58">
          <cell r="T58">
            <v>4.1643</v>
          </cell>
        </row>
        <row r="59">
          <cell r="T59">
            <v>4.2788</v>
          </cell>
        </row>
        <row r="60">
          <cell r="T60">
            <v>4.2218</v>
          </cell>
        </row>
        <row r="61">
          <cell r="T61">
            <v>4.1985</v>
          </cell>
        </row>
        <row r="62">
          <cell r="T62">
            <v>4.1501</v>
          </cell>
        </row>
        <row r="63">
          <cell r="T63">
            <v>4.0849</v>
          </cell>
        </row>
        <row r="64">
          <cell r="T64">
            <v>4.0284</v>
          </cell>
        </row>
        <row r="65">
          <cell r="T65">
            <v>3.4966</v>
          </cell>
        </row>
        <row r="66">
          <cell r="T66">
            <v>3.1384</v>
          </cell>
        </row>
        <row r="67">
          <cell r="T67">
            <v>3.0661</v>
          </cell>
        </row>
        <row r="68">
          <cell r="T68">
            <v>3.3698</v>
          </cell>
        </row>
        <row r="69">
          <cell r="T69">
            <v>3.6611</v>
          </cell>
        </row>
        <row r="70">
          <cell r="T70">
            <v>4.1292</v>
          </cell>
        </row>
        <row r="71">
          <cell r="T71">
            <v>4.2438</v>
          </cell>
        </row>
        <row r="72">
          <cell r="T72">
            <v>4.1874</v>
          </cell>
        </row>
        <row r="73">
          <cell r="T73">
            <v>4.1646</v>
          </cell>
        </row>
        <row r="74">
          <cell r="T74">
            <v>4.1167</v>
          </cell>
        </row>
        <row r="75">
          <cell r="T75">
            <v>4.0521</v>
          </cell>
        </row>
        <row r="76">
          <cell r="T76">
            <v>3.9962</v>
          </cell>
        </row>
        <row r="77">
          <cell r="T77">
            <v>3.4667</v>
          </cell>
        </row>
        <row r="78">
          <cell r="T78">
            <v>3.1104</v>
          </cell>
        </row>
        <row r="79">
          <cell r="T79">
            <v>3.002</v>
          </cell>
        </row>
        <row r="80">
          <cell r="T80">
            <v>3.302</v>
          </cell>
        </row>
        <row r="81">
          <cell r="T81">
            <v>3.5904</v>
          </cell>
        </row>
        <row r="82">
          <cell r="T82">
            <v>4.0554</v>
          </cell>
        </row>
        <row r="83">
          <cell r="T83">
            <v>4.1696</v>
          </cell>
        </row>
        <row r="84">
          <cell r="T84">
            <v>4.1133</v>
          </cell>
        </row>
        <row r="85">
          <cell r="T85">
            <v>4.0907</v>
          </cell>
        </row>
        <row r="86">
          <cell r="T86">
            <v>4.0429</v>
          </cell>
        </row>
        <row r="87">
          <cell r="T87">
            <v>3.9787</v>
          </cell>
        </row>
        <row r="88">
          <cell r="T88">
            <v>3.923</v>
          </cell>
        </row>
        <row r="89">
          <cell r="T89">
            <v>3.3979</v>
          </cell>
        </row>
        <row r="90">
          <cell r="T90">
            <v>3.0457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AS DAILY"/>
      <sheetName val="Sheet6"/>
      <sheetName val="STRADDLES"/>
      <sheetName val="opt calc"/>
      <sheetName val="BASIS OPT CALC"/>
      <sheetName val="pipes"/>
      <sheetName val="GD OPT CALC"/>
      <sheetName val="Sheet4"/>
      <sheetName val="Chart1"/>
      <sheetName val="Sheet5"/>
      <sheetName val="SWAPTION"/>
      <sheetName val="EXTENDABLE"/>
      <sheetName val="hh-weighted"/>
      <sheetName val="Sheet2"/>
      <sheetName val="Sheet1"/>
      <sheetName val="Sheet3"/>
      <sheetName val="GAS DAILY OPTIONS"/>
      <sheetName val="BASIS OPT Z6"/>
      <sheetName val="Z6 SKEW"/>
      <sheetName val="BASIS OPT 3"/>
      <sheetName val="CORE DELTA"/>
      <sheetName val="VOL DELTA"/>
      <sheetName val="nymex"/>
      <sheetName val="Skews"/>
      <sheetName val="basis settles"/>
      <sheetName val="BASIS GAS DAILY"/>
      <sheetName val="curves"/>
      <sheetName val="VOL DWNLD"/>
      <sheetName val="VOLS"/>
      <sheetName val="GAS DAILY VOL DOWNLOAD"/>
      <sheetName val="GAS DAILY VOLS"/>
      <sheetName val="CORE DWNLD"/>
      <sheetName val="CORRELATION"/>
      <sheetName val="expiry"/>
    </sheetNames>
    <sheetDataSet>
      <sheetData sheetId="0"/>
      <sheetData sheetId="1"/>
      <sheetData sheetId="2">
        <row r="30">
          <cell r="F30">
            <v>6.675</v>
          </cell>
        </row>
        <row r="30">
          <cell r="I30">
            <v>0.82</v>
          </cell>
        </row>
        <row r="31">
          <cell r="F31">
            <v>6.54</v>
          </cell>
        </row>
        <row r="31">
          <cell r="I31">
            <v>0.78</v>
          </cell>
        </row>
        <row r="32">
          <cell r="F32">
            <v>6.05</v>
          </cell>
        </row>
        <row r="32">
          <cell r="I32">
            <v>0.615</v>
          </cell>
        </row>
        <row r="33">
          <cell r="F33">
            <v>5.32</v>
          </cell>
        </row>
        <row r="33">
          <cell r="I33">
            <v>0.5175</v>
          </cell>
        </row>
        <row r="34">
          <cell r="F34">
            <v>5.01</v>
          </cell>
        </row>
        <row r="34">
          <cell r="I34">
            <v>0.475</v>
          </cell>
        </row>
        <row r="35">
          <cell r="F35">
            <v>4.97</v>
          </cell>
        </row>
        <row r="35">
          <cell r="I35">
            <v>0.47</v>
          </cell>
        </row>
        <row r="36">
          <cell r="F36">
            <v>4.95</v>
          </cell>
        </row>
        <row r="36">
          <cell r="I36">
            <v>0.47</v>
          </cell>
        </row>
        <row r="37">
          <cell r="F37">
            <v>4.925</v>
          </cell>
        </row>
        <row r="37">
          <cell r="I37">
            <v>0.47</v>
          </cell>
        </row>
        <row r="38">
          <cell r="F38">
            <v>4.905</v>
          </cell>
        </row>
        <row r="38">
          <cell r="I38">
            <v>0.47</v>
          </cell>
        </row>
        <row r="39">
          <cell r="F39">
            <v>4.92</v>
          </cell>
        </row>
        <row r="39">
          <cell r="I39">
            <v>0.47</v>
          </cell>
        </row>
        <row r="40">
          <cell r="F40">
            <v>4.95</v>
          </cell>
        </row>
        <row r="40">
          <cell r="I40">
            <v>0.47</v>
          </cell>
        </row>
        <row r="41">
          <cell r="F41">
            <v>5.03</v>
          </cell>
        </row>
        <row r="41">
          <cell r="I41">
            <v>0.47</v>
          </cell>
        </row>
        <row r="42">
          <cell r="F42">
            <v>5.02</v>
          </cell>
        </row>
        <row r="42">
          <cell r="I42">
            <v>0.46</v>
          </cell>
        </row>
        <row r="43">
          <cell r="F43">
            <v>4.8</v>
          </cell>
        </row>
        <row r="43">
          <cell r="I43">
            <v>0.425</v>
          </cell>
        </row>
        <row r="44">
          <cell r="F44">
            <v>4.54</v>
          </cell>
        </row>
        <row r="44">
          <cell r="I44">
            <v>0.38</v>
          </cell>
        </row>
        <row r="45">
          <cell r="F45">
            <v>4.33</v>
          </cell>
        </row>
        <row r="45">
          <cell r="I45">
            <v>0.3575</v>
          </cell>
        </row>
        <row r="46">
          <cell r="F46">
            <v>4.295</v>
          </cell>
        </row>
        <row r="46">
          <cell r="I46">
            <v>0.355</v>
          </cell>
        </row>
        <row r="47">
          <cell r="F47">
            <v>4.295</v>
          </cell>
        </row>
        <row r="47">
          <cell r="I47">
            <v>0.355</v>
          </cell>
        </row>
        <row r="48">
          <cell r="F48">
            <v>4.25</v>
          </cell>
        </row>
        <row r="48">
          <cell r="I48">
            <v>0.355</v>
          </cell>
        </row>
        <row r="49">
          <cell r="F49">
            <v>4.29</v>
          </cell>
        </row>
        <row r="49">
          <cell r="I49">
            <v>0.355</v>
          </cell>
        </row>
        <row r="50">
          <cell r="F50">
            <v>4.28</v>
          </cell>
        </row>
        <row r="50">
          <cell r="I50">
            <v>0.3525</v>
          </cell>
        </row>
        <row r="51">
          <cell r="F51">
            <v>4.38</v>
          </cell>
        </row>
        <row r="51">
          <cell r="I51">
            <v>0.3525</v>
          </cell>
        </row>
        <row r="52">
          <cell r="F52">
            <v>4.47</v>
          </cell>
        </row>
        <row r="52">
          <cell r="I52">
            <v>0.355</v>
          </cell>
        </row>
        <row r="53">
          <cell r="F53">
            <v>4.43</v>
          </cell>
        </row>
        <row r="53">
          <cell r="I53">
            <v>0.3575</v>
          </cell>
        </row>
        <row r="54">
          <cell r="F54">
            <v>4.45</v>
          </cell>
        </row>
        <row r="54">
          <cell r="I54">
            <v>0.34</v>
          </cell>
        </row>
        <row r="55">
          <cell r="F55">
            <v>4.13</v>
          </cell>
        </row>
        <row r="55">
          <cell r="I55">
            <v>0.3275</v>
          </cell>
        </row>
        <row r="56">
          <cell r="F56">
            <v>3.96</v>
          </cell>
        </row>
        <row r="56">
          <cell r="I56">
            <v>0.31</v>
          </cell>
        </row>
        <row r="57">
          <cell r="F57">
            <v>3.925</v>
          </cell>
        </row>
        <row r="57">
          <cell r="I57">
            <v>0.305</v>
          </cell>
        </row>
        <row r="58">
          <cell r="F58">
            <v>3.938</v>
          </cell>
        </row>
        <row r="58">
          <cell r="I58">
            <v>0.3025</v>
          </cell>
        </row>
        <row r="59">
          <cell r="F59">
            <v>3.943</v>
          </cell>
        </row>
        <row r="59">
          <cell r="I59">
            <v>0.3025</v>
          </cell>
        </row>
        <row r="60">
          <cell r="F60">
            <v>3.938</v>
          </cell>
        </row>
        <row r="60">
          <cell r="I60">
            <v>0.3025</v>
          </cell>
        </row>
        <row r="61">
          <cell r="F61">
            <v>3.95</v>
          </cell>
        </row>
        <row r="61">
          <cell r="I61">
            <v>0.3025</v>
          </cell>
        </row>
        <row r="62">
          <cell r="F62">
            <v>3.96</v>
          </cell>
        </row>
        <row r="62">
          <cell r="I62">
            <v>0.3025</v>
          </cell>
        </row>
        <row r="63">
          <cell r="F63">
            <v>4.085</v>
          </cell>
        </row>
        <row r="63">
          <cell r="I63">
            <v>0.3025</v>
          </cell>
        </row>
        <row r="64">
          <cell r="F64">
            <v>4.193</v>
          </cell>
        </row>
        <row r="64">
          <cell r="I64">
            <v>0.3075</v>
          </cell>
        </row>
        <row r="65">
          <cell r="F65">
            <v>4.3</v>
          </cell>
        </row>
        <row r="65">
          <cell r="I65">
            <v>0.31</v>
          </cell>
        </row>
        <row r="66">
          <cell r="F66">
            <v>4.16</v>
          </cell>
        </row>
        <row r="66">
          <cell r="I66">
            <v>0.305</v>
          </cell>
        </row>
        <row r="67">
          <cell r="F67">
            <v>4.04</v>
          </cell>
        </row>
        <row r="67">
          <cell r="I67">
            <v>0.3025</v>
          </cell>
        </row>
        <row r="68">
          <cell r="F68">
            <v>3.91</v>
          </cell>
        </row>
        <row r="68">
          <cell r="I68">
            <v>0.285</v>
          </cell>
        </row>
        <row r="69">
          <cell r="F69">
            <v>3.88</v>
          </cell>
        </row>
        <row r="69">
          <cell r="I69">
            <v>0.2775</v>
          </cell>
        </row>
        <row r="70">
          <cell r="F70">
            <v>3.903</v>
          </cell>
        </row>
        <row r="70">
          <cell r="I70">
            <v>0.275</v>
          </cell>
        </row>
        <row r="71">
          <cell r="F71">
            <v>3.908</v>
          </cell>
        </row>
        <row r="71">
          <cell r="I71">
            <v>0.2725</v>
          </cell>
        </row>
        <row r="72">
          <cell r="F72">
            <v>3.918</v>
          </cell>
        </row>
        <row r="72">
          <cell r="I72">
            <v>0.2725</v>
          </cell>
        </row>
        <row r="73">
          <cell r="F73">
            <v>3.935</v>
          </cell>
        </row>
        <row r="73">
          <cell r="I73">
            <v>0.2725</v>
          </cell>
        </row>
        <row r="74">
          <cell r="F74">
            <v>3.945</v>
          </cell>
        </row>
        <row r="74">
          <cell r="I74">
            <v>0.2725</v>
          </cell>
        </row>
        <row r="75">
          <cell r="F75">
            <v>4.08</v>
          </cell>
        </row>
        <row r="75">
          <cell r="I75">
            <v>0.275</v>
          </cell>
        </row>
        <row r="76">
          <cell r="F76">
            <v>4.198</v>
          </cell>
        </row>
        <row r="76">
          <cell r="I76">
            <v>0.2775</v>
          </cell>
        </row>
        <row r="77">
          <cell r="F77">
            <v>4.29</v>
          </cell>
        </row>
        <row r="77">
          <cell r="I77">
            <v>0.28</v>
          </cell>
        </row>
        <row r="78">
          <cell r="F78">
            <v>4.15</v>
          </cell>
        </row>
        <row r="78">
          <cell r="I78">
            <v>0.2725</v>
          </cell>
        </row>
        <row r="79">
          <cell r="F79">
            <v>4.03</v>
          </cell>
        </row>
        <row r="79">
          <cell r="I79">
            <v>0.2625</v>
          </cell>
        </row>
        <row r="80">
          <cell r="F80">
            <v>3.9</v>
          </cell>
        </row>
        <row r="80">
          <cell r="I80">
            <v>0.25</v>
          </cell>
        </row>
        <row r="81">
          <cell r="F81">
            <v>3.87</v>
          </cell>
        </row>
        <row r="81">
          <cell r="I81">
            <v>0.245</v>
          </cell>
        </row>
        <row r="82">
          <cell r="F82">
            <v>3.893</v>
          </cell>
        </row>
        <row r="82">
          <cell r="I82">
            <v>0.2425</v>
          </cell>
        </row>
        <row r="83">
          <cell r="F83">
            <v>3.898</v>
          </cell>
        </row>
        <row r="83">
          <cell r="I83">
            <v>0.2425</v>
          </cell>
        </row>
        <row r="84">
          <cell r="F84">
            <v>3.908</v>
          </cell>
        </row>
        <row r="84">
          <cell r="I84">
            <v>0.2425</v>
          </cell>
        </row>
        <row r="85">
          <cell r="F85">
            <v>3.925</v>
          </cell>
        </row>
        <row r="85">
          <cell r="I85">
            <v>0.2425</v>
          </cell>
        </row>
        <row r="86">
          <cell r="F86">
            <v>3.935</v>
          </cell>
        </row>
        <row r="86">
          <cell r="I86">
            <v>0.2425</v>
          </cell>
        </row>
        <row r="87">
          <cell r="F87">
            <v>4.07</v>
          </cell>
        </row>
        <row r="87">
          <cell r="I87">
            <v>0.2425</v>
          </cell>
        </row>
        <row r="88">
          <cell r="F88">
            <v>4.188</v>
          </cell>
        </row>
        <row r="88">
          <cell r="I88">
            <v>0.245</v>
          </cell>
        </row>
        <row r="89">
          <cell r="F89">
            <v>4.3</v>
          </cell>
        </row>
        <row r="89">
          <cell r="I89">
            <v>0.245</v>
          </cell>
        </row>
        <row r="90">
          <cell r="F90">
            <v>4.16</v>
          </cell>
        </row>
        <row r="90">
          <cell r="I90">
            <v>0.2425</v>
          </cell>
        </row>
        <row r="91">
          <cell r="F91">
            <v>4.04</v>
          </cell>
        </row>
        <row r="91">
          <cell r="I91">
            <v>0.235</v>
          </cell>
        </row>
        <row r="92">
          <cell r="F92">
            <v>3.91</v>
          </cell>
        </row>
        <row r="92">
          <cell r="I92">
            <v>0.235</v>
          </cell>
        </row>
        <row r="93">
          <cell r="F93">
            <v>3.88</v>
          </cell>
        </row>
        <row r="93">
          <cell r="I93">
            <v>0.2325</v>
          </cell>
        </row>
        <row r="94">
          <cell r="F94">
            <v>3.903</v>
          </cell>
        </row>
        <row r="94">
          <cell r="I94">
            <v>0.2325</v>
          </cell>
        </row>
        <row r="95">
          <cell r="F95">
            <v>3.908</v>
          </cell>
        </row>
        <row r="95">
          <cell r="I95">
            <v>0.2325</v>
          </cell>
        </row>
        <row r="96">
          <cell r="F96">
            <v>3.918</v>
          </cell>
        </row>
        <row r="96">
          <cell r="I96">
            <v>0.2325</v>
          </cell>
        </row>
        <row r="97">
          <cell r="F97">
            <v>3.935</v>
          </cell>
        </row>
        <row r="97">
          <cell r="I97">
            <v>0.2325</v>
          </cell>
        </row>
        <row r="98">
          <cell r="F98">
            <v>3.945</v>
          </cell>
        </row>
        <row r="98">
          <cell r="I98">
            <v>0.2325</v>
          </cell>
        </row>
        <row r="99">
          <cell r="F99">
            <v>4.08</v>
          </cell>
        </row>
        <row r="99">
          <cell r="I99">
            <v>0.235</v>
          </cell>
        </row>
        <row r="100">
          <cell r="F100">
            <v>4.198</v>
          </cell>
        </row>
        <row r="100">
          <cell r="I100">
            <v>0.245</v>
          </cell>
        </row>
        <row r="101">
          <cell r="F101">
            <v>4.33</v>
          </cell>
        </row>
        <row r="101">
          <cell r="I101">
            <v>0.2475</v>
          </cell>
        </row>
        <row r="102">
          <cell r="F102">
            <v>4.19</v>
          </cell>
        </row>
        <row r="102">
          <cell r="I102">
            <v>0.235</v>
          </cell>
        </row>
        <row r="103">
          <cell r="F103">
            <v>4.07</v>
          </cell>
        </row>
        <row r="103">
          <cell r="I103">
            <v>0.225</v>
          </cell>
        </row>
        <row r="104">
          <cell r="F104">
            <v>3.94</v>
          </cell>
        </row>
        <row r="104">
          <cell r="I104">
            <v>0.225</v>
          </cell>
        </row>
        <row r="105">
          <cell r="F105">
            <v>3.91</v>
          </cell>
        </row>
        <row r="105">
          <cell r="I105">
            <v>0.225</v>
          </cell>
        </row>
        <row r="106">
          <cell r="F106">
            <v>3.933</v>
          </cell>
        </row>
        <row r="106">
          <cell r="I106">
            <v>0.215</v>
          </cell>
        </row>
        <row r="107">
          <cell r="F107">
            <v>3.938</v>
          </cell>
        </row>
        <row r="107">
          <cell r="I107">
            <v>0.215</v>
          </cell>
        </row>
        <row r="108">
          <cell r="F108">
            <v>3.948</v>
          </cell>
        </row>
        <row r="108">
          <cell r="I108">
            <v>0.215</v>
          </cell>
        </row>
        <row r="109">
          <cell r="F109">
            <v>3.965</v>
          </cell>
        </row>
        <row r="109">
          <cell r="I109">
            <v>0.215</v>
          </cell>
        </row>
        <row r="110">
          <cell r="F110">
            <v>3.975</v>
          </cell>
        </row>
        <row r="110">
          <cell r="I110">
            <v>0.205</v>
          </cell>
        </row>
        <row r="111">
          <cell r="F111">
            <v>4.11</v>
          </cell>
        </row>
        <row r="111">
          <cell r="I111">
            <v>0.205</v>
          </cell>
        </row>
        <row r="112">
          <cell r="F112">
            <v>4.228</v>
          </cell>
        </row>
        <row r="112">
          <cell r="I112">
            <v>0.205</v>
          </cell>
        </row>
        <row r="113">
          <cell r="F113">
            <v>4.375</v>
          </cell>
        </row>
        <row r="113">
          <cell r="I113">
            <v>0.205</v>
          </cell>
        </row>
        <row r="114">
          <cell r="F114">
            <v>4.235</v>
          </cell>
        </row>
        <row r="114">
          <cell r="I114">
            <v>0.205</v>
          </cell>
        </row>
        <row r="115">
          <cell r="F115">
            <v>4.115</v>
          </cell>
        </row>
        <row r="115">
          <cell r="I115">
            <v>0.205</v>
          </cell>
        </row>
        <row r="116">
          <cell r="F116">
            <v>3.985</v>
          </cell>
        </row>
        <row r="116">
          <cell r="I116">
            <v>0.205</v>
          </cell>
        </row>
        <row r="117">
          <cell r="F117">
            <v>3.955</v>
          </cell>
        </row>
        <row r="117">
          <cell r="I117">
            <v>0.205</v>
          </cell>
        </row>
        <row r="118">
          <cell r="F118">
            <v>3.978</v>
          </cell>
        </row>
        <row r="118">
          <cell r="I118">
            <v>0.205</v>
          </cell>
        </row>
        <row r="119">
          <cell r="F119">
            <v>3.983</v>
          </cell>
        </row>
        <row r="119">
          <cell r="I119">
            <v>0.185</v>
          </cell>
        </row>
        <row r="120">
          <cell r="F120">
            <v>3.993</v>
          </cell>
        </row>
        <row r="120">
          <cell r="I120">
            <v>0.185</v>
          </cell>
        </row>
        <row r="121">
          <cell r="F121">
            <v>4.01</v>
          </cell>
        </row>
        <row r="121">
          <cell r="I121">
            <v>0.185</v>
          </cell>
        </row>
        <row r="122">
          <cell r="F122">
            <v>4.02</v>
          </cell>
        </row>
        <row r="122">
          <cell r="I122">
            <v>0.185</v>
          </cell>
        </row>
        <row r="123">
          <cell r="F123">
            <v>4.155</v>
          </cell>
        </row>
        <row r="123">
          <cell r="I123">
            <v>0.185</v>
          </cell>
        </row>
        <row r="124">
          <cell r="F124">
            <v>4.273</v>
          </cell>
        </row>
        <row r="124">
          <cell r="I124">
            <v>0.185</v>
          </cell>
        </row>
        <row r="125">
          <cell r="F125">
            <v>4.435</v>
          </cell>
        </row>
        <row r="125">
          <cell r="I125">
            <v>0.185</v>
          </cell>
        </row>
        <row r="126">
          <cell r="F126">
            <v>4.295</v>
          </cell>
        </row>
        <row r="126">
          <cell r="I126">
            <v>0.185</v>
          </cell>
        </row>
        <row r="127">
          <cell r="F127">
            <v>4.175</v>
          </cell>
        </row>
        <row r="127">
          <cell r="I127">
            <v>0.175</v>
          </cell>
        </row>
        <row r="128">
          <cell r="F128">
            <v>4.045</v>
          </cell>
        </row>
        <row r="128">
          <cell r="I128">
            <v>0.175</v>
          </cell>
        </row>
        <row r="129">
          <cell r="F129">
            <v>4.015</v>
          </cell>
        </row>
        <row r="129">
          <cell r="I129">
            <v>0.175</v>
          </cell>
        </row>
        <row r="130">
          <cell r="F130">
            <v>4.038</v>
          </cell>
        </row>
        <row r="130">
          <cell r="I130">
            <v>0.175</v>
          </cell>
        </row>
        <row r="131">
          <cell r="F131">
            <v>4.043</v>
          </cell>
        </row>
        <row r="131">
          <cell r="I131">
            <v>0.175</v>
          </cell>
        </row>
        <row r="132">
          <cell r="F132">
            <v>4.053</v>
          </cell>
        </row>
        <row r="132">
          <cell r="I132">
            <v>0.175</v>
          </cell>
        </row>
        <row r="133">
          <cell r="F133">
            <v>4.07</v>
          </cell>
        </row>
        <row r="133">
          <cell r="I133">
            <v>0.175</v>
          </cell>
        </row>
        <row r="134">
          <cell r="F134">
            <v>4.08</v>
          </cell>
        </row>
        <row r="134">
          <cell r="I134">
            <v>0.175</v>
          </cell>
        </row>
        <row r="135">
          <cell r="F135">
            <v>4.215</v>
          </cell>
        </row>
        <row r="135">
          <cell r="I135">
            <v>0.175</v>
          </cell>
        </row>
        <row r="136">
          <cell r="F136">
            <v>4.333</v>
          </cell>
        </row>
        <row r="136">
          <cell r="I136">
            <v>0.175</v>
          </cell>
        </row>
        <row r="137">
          <cell r="F137">
            <v>4.515</v>
          </cell>
        </row>
        <row r="137">
          <cell r="I137">
            <v>0.175</v>
          </cell>
        </row>
        <row r="138">
          <cell r="F138">
            <v>4.375</v>
          </cell>
        </row>
        <row r="138">
          <cell r="I138">
            <v>0.175</v>
          </cell>
        </row>
        <row r="139">
          <cell r="F139">
            <v>4.255</v>
          </cell>
        </row>
        <row r="139">
          <cell r="I139">
            <v>0.17</v>
          </cell>
        </row>
        <row r="140">
          <cell r="F140">
            <v>4.125</v>
          </cell>
        </row>
        <row r="140">
          <cell r="I140">
            <v>0.17</v>
          </cell>
        </row>
        <row r="141">
          <cell r="F141">
            <v>4.095</v>
          </cell>
        </row>
        <row r="141">
          <cell r="I141">
            <v>0.17</v>
          </cell>
        </row>
        <row r="142">
          <cell r="F142">
            <v>4.118</v>
          </cell>
        </row>
        <row r="142">
          <cell r="I142">
            <v>0.17</v>
          </cell>
        </row>
        <row r="143">
          <cell r="F143">
            <v>4.123</v>
          </cell>
        </row>
        <row r="143">
          <cell r="I143">
            <v>0.17</v>
          </cell>
        </row>
        <row r="144">
          <cell r="F144">
            <v>4.133</v>
          </cell>
        </row>
        <row r="144">
          <cell r="I144">
            <v>0.17</v>
          </cell>
        </row>
        <row r="145">
          <cell r="F145">
            <v>4.15</v>
          </cell>
        </row>
        <row r="145">
          <cell r="I145">
            <v>0.17</v>
          </cell>
        </row>
        <row r="146">
          <cell r="F146">
            <v>4.16</v>
          </cell>
        </row>
        <row r="146">
          <cell r="I146">
            <v>0.17</v>
          </cell>
        </row>
        <row r="147">
          <cell r="F147">
            <v>4.295</v>
          </cell>
        </row>
        <row r="147">
          <cell r="I147">
            <v>0.17</v>
          </cell>
        </row>
        <row r="148">
          <cell r="F148">
            <v>4.413</v>
          </cell>
        </row>
        <row r="148">
          <cell r="I148">
            <v>0.17</v>
          </cell>
        </row>
        <row r="149">
          <cell r="F149">
            <v>4.615</v>
          </cell>
        </row>
        <row r="149">
          <cell r="I149">
            <v>0.17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M113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9.14"/>
    <col collapsed="false" customWidth="true" hidden="false" outlineLevel="0" max="2" min="2" style="1" width="6.7"/>
    <col collapsed="false" customWidth="true" hidden="false" outlineLevel="0" max="3" min="3" style="2" width="15.7"/>
    <col collapsed="false" customWidth="true" hidden="false" outlineLevel="0" max="4" min="4" style="3" width="9.14"/>
    <col collapsed="false" customWidth="true" hidden="false" outlineLevel="0" max="6" min="5" style="1" width="9.14"/>
    <col collapsed="false" customWidth="true" hidden="false" outlineLevel="0" max="7" min="7" style="4" width="9.14"/>
    <col collapsed="false" customWidth="true" hidden="false" outlineLevel="0" max="10" min="8" style="1" width="9.14"/>
    <col collapsed="false" customWidth="true" hidden="false" outlineLevel="0" max="11" min="11" style="1" width="17.99"/>
    <col collapsed="false" customWidth="true" hidden="false" outlineLevel="0" max="82" min="12" style="1" width="9.14"/>
    <col collapsed="false" customWidth="true" hidden="false" outlineLevel="0" max="169" min="83" style="5" width="9.14"/>
  </cols>
  <sheetData>
    <row r="1" customFormat="false" ht="13.5" hidden="false" customHeight="false" outlineLevel="0" collapsed="false">
      <c r="A1" s="1" t="n">
        <v>1.83</v>
      </c>
      <c r="AA1" s="6" t="s">
        <v>0</v>
      </c>
      <c r="AG1" s="6" t="s">
        <v>1</v>
      </c>
      <c r="AM1" s="6" t="s">
        <v>2</v>
      </c>
    </row>
    <row r="2" customFormat="false" ht="13.5" hidden="false" customHeight="false" outlineLevel="0" collapsed="false">
      <c r="M2" s="1" t="n">
        <v>1</v>
      </c>
      <c r="N2" s="1" t="n">
        <v>2</v>
      </c>
      <c r="O2" s="1" t="n">
        <v>3</v>
      </c>
      <c r="P2" s="1" t="n">
        <v>5</v>
      </c>
      <c r="Q2" s="1" t="n">
        <v>4</v>
      </c>
      <c r="AA2" s="7" t="s">
        <v>3</v>
      </c>
      <c r="AB2" s="7" t="s">
        <v>4</v>
      </c>
      <c r="AC2" s="7" t="s">
        <v>5</v>
      </c>
      <c r="AD2" s="7" t="s">
        <v>6</v>
      </c>
      <c r="AE2" s="7" t="s">
        <v>7</v>
      </c>
      <c r="AF2" s="7"/>
      <c r="AG2" s="7" t="s">
        <v>3</v>
      </c>
      <c r="AH2" s="7" t="s">
        <v>4</v>
      </c>
      <c r="AI2" s="7" t="s">
        <v>5</v>
      </c>
      <c r="AJ2" s="7" t="s">
        <v>6</v>
      </c>
      <c r="AK2" s="7" t="s">
        <v>7</v>
      </c>
      <c r="AL2" s="7"/>
      <c r="AM2" s="7" t="s">
        <v>3</v>
      </c>
      <c r="AN2" s="7" t="s">
        <v>4</v>
      </c>
      <c r="AO2" s="7" t="s">
        <v>5</v>
      </c>
      <c r="AP2" s="7" t="s">
        <v>6</v>
      </c>
      <c r="AQ2" s="7" t="s">
        <v>7</v>
      </c>
      <c r="AR2" s="7"/>
      <c r="AS2" s="7"/>
      <c r="AT2" s="7"/>
      <c r="AU2" s="7"/>
      <c r="AV2" s="7"/>
      <c r="AW2" s="7"/>
    </row>
    <row r="3" customFormat="false" ht="13.5" hidden="false" customHeight="false" outlineLevel="0" collapsed="false">
      <c r="A3" s="8" t="s">
        <v>8</v>
      </c>
      <c r="B3" s="8" t="s">
        <v>9</v>
      </c>
      <c r="C3" s="8" t="s">
        <v>10</v>
      </c>
      <c r="D3" s="9" t="s">
        <v>11</v>
      </c>
      <c r="E3" s="8" t="s">
        <v>12</v>
      </c>
      <c r="F3" s="8" t="s">
        <v>13</v>
      </c>
      <c r="G3" s="10" t="s">
        <v>14</v>
      </c>
      <c r="H3" s="8" t="s">
        <v>15</v>
      </c>
      <c r="I3" s="8" t="s">
        <v>16</v>
      </c>
      <c r="J3" s="8" t="s">
        <v>17</v>
      </c>
      <c r="K3" s="8" t="s">
        <v>18</v>
      </c>
      <c r="L3" s="8" t="s">
        <v>19</v>
      </c>
      <c r="M3" s="6" t="s">
        <v>20</v>
      </c>
      <c r="N3" s="6" t="s">
        <v>21</v>
      </c>
      <c r="O3" s="6" t="s">
        <v>22</v>
      </c>
      <c r="P3" s="6" t="s">
        <v>23</v>
      </c>
      <c r="Q3" s="6" t="s">
        <v>24</v>
      </c>
      <c r="R3" s="6"/>
      <c r="S3" s="6" t="s">
        <v>0</v>
      </c>
      <c r="T3" s="6" t="s">
        <v>1</v>
      </c>
      <c r="U3" s="6" t="s">
        <v>2</v>
      </c>
      <c r="V3" s="6" t="s">
        <v>25</v>
      </c>
      <c r="W3" s="11"/>
      <c r="X3" s="8" t="s">
        <v>26</v>
      </c>
      <c r="Y3" s="8" t="s">
        <v>27</v>
      </c>
      <c r="Z3" s="11"/>
      <c r="AA3" s="12" t="str">
        <f aca="false">CONCATENATE(AA2," ",AA1)</f>
        <v>NY NET DELTA</v>
      </c>
      <c r="AB3" s="12" t="str">
        <f aca="false">CONCATENATE(AB2," ",AA1)</f>
        <v>EAST NET DELTA</v>
      </c>
      <c r="AC3" s="12" t="str">
        <f aca="false">CONCATENATE(AC2," ",AA1)</f>
        <v>CENTRAL NET DELTA</v>
      </c>
      <c r="AD3" s="12" t="str">
        <f aca="false">CONCATENATE(AD2," ",AA1)</f>
        <v>WEST NET DELTA</v>
      </c>
      <c r="AE3" s="12" t="str">
        <f aca="false">CONCATENATE(AE2," ",AA1)</f>
        <v>TEXAS NET DELTA</v>
      </c>
      <c r="AF3" s="11"/>
      <c r="AG3" s="12" t="str">
        <f aca="false">CONCATENATE(AG2," ",AG1)</f>
        <v>NY NET GAMMA</v>
      </c>
      <c r="AH3" s="12" t="str">
        <f aca="false">CONCATENATE(AH2," ",AG1)</f>
        <v>EAST NET GAMMA</v>
      </c>
      <c r="AI3" s="12" t="str">
        <f aca="false">CONCATENATE(AI2," ",AG1)</f>
        <v>CENTRAL NET GAMMA</v>
      </c>
      <c r="AJ3" s="12" t="str">
        <f aca="false">CONCATENATE(AJ2," ",AG1)</f>
        <v>WEST NET GAMMA</v>
      </c>
      <c r="AK3" s="12" t="str">
        <f aca="false">CONCATENATE(AK2," ",AG1)</f>
        <v>TEXAS NET GAMMA</v>
      </c>
      <c r="AL3" s="11"/>
      <c r="AM3" s="12" t="str">
        <f aca="false">CONCATENATE(AM2," ",AM1)</f>
        <v>NY NET VEGA</v>
      </c>
      <c r="AN3" s="12" t="str">
        <f aca="false">CONCATENATE(AN2," ",AM1)</f>
        <v>EAST NET VEGA</v>
      </c>
      <c r="AO3" s="12" t="str">
        <f aca="false">CONCATENATE(AO2," ",AM1)</f>
        <v>CENTRAL NET VEGA</v>
      </c>
      <c r="AP3" s="12" t="str">
        <f aca="false">CONCATENATE(AP2," ",AM1)</f>
        <v>WEST NET VEGA</v>
      </c>
      <c r="AQ3" s="12" t="str">
        <f aca="false">CONCATENATE(AQ2," ",AM1)</f>
        <v>TEXAS NET VEGA</v>
      </c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</row>
    <row r="4" customFormat="false" ht="13.5" hidden="false" customHeight="false" outlineLevel="0" collapsed="false">
      <c r="A4" s="14" t="n">
        <v>36861</v>
      </c>
      <c r="B4" s="15"/>
      <c r="C4" s="2" t="s">
        <v>28</v>
      </c>
      <c r="D4" s="15"/>
      <c r="E4" s="16" t="e">
        <f aca="false">(M4-B4)*F4*10000</f>
        <v>#VALUE!</v>
      </c>
      <c r="F4" s="17" t="n">
        <v>-15.5</v>
      </c>
      <c r="G4" s="18" t="n">
        <v>0.005</v>
      </c>
      <c r="H4" s="19" t="n">
        <v>1</v>
      </c>
      <c r="I4" s="20" t="n">
        <v>4.6</v>
      </c>
      <c r="J4" s="19" t="n">
        <f aca="false">VLOOKUP($A4,PARAMS,2,FALSE())+G4</f>
        <v>6.68</v>
      </c>
      <c r="K4" s="21" t="n">
        <v>0</v>
      </c>
      <c r="L4" s="21" t="n">
        <f aca="false">VLOOKUP($A4,PARAMS,3,FALSE())+K4</f>
        <v>0.82</v>
      </c>
      <c r="M4" s="22" t="e">
        <f aca="false">IF(ISNUMBER($F4),bsd(M$2,$H4,$J4,$I4,$Y4,$L4,$X4,0.2),0)</f>
        <v>#VALUE!</v>
      </c>
      <c r="N4" s="22" t="e">
        <f aca="false">IF(ISNUMBER($F4),bsd(N$2,$H4,$J4,$I4,$Y4,$L4,$X4,0.2),0)</f>
        <v>#VALUE!</v>
      </c>
      <c r="O4" s="22" t="e">
        <f aca="false">IF(ISNUMBER($F4),bsd(O$2,$H4,$J4,$I4,$Y4,$L4,$X4,0.2),0)</f>
        <v>#VALUE!</v>
      </c>
      <c r="P4" s="22" t="e">
        <f aca="false">IF(ISNUMBER($F4),bsd(P$2,$H4,$J4,$I4,$Y4,$L4,$X4,0.2),0)</f>
        <v>#VALUE!</v>
      </c>
      <c r="Q4" s="22" t="e">
        <f aca="false">IF(ISNUMBER($F4),bsd(Q$2,$H4,$J4,$I4,$Y4,$L4,$X4,0.2),0)</f>
        <v>#VALUE!</v>
      </c>
      <c r="R4" s="23"/>
      <c r="S4" s="24"/>
      <c r="T4" s="24" t="e">
        <f aca="false">IF(ISNUMBER($A4),$F4*O4,0)</f>
        <v>#VALUE!</v>
      </c>
      <c r="U4" s="25" t="e">
        <f aca="false">IF(ISNUMBER($A4),$F4*P4*10000,0)</f>
        <v>#VALUE!</v>
      </c>
      <c r="V4" s="25" t="e">
        <f aca="false">IF(ISNUMBER($A4),$F4*Q4*-10000,0)</f>
        <v>#VALUE!</v>
      </c>
      <c r="W4" s="26"/>
      <c r="X4" s="27" t="n">
        <f aca="false">VLOOKUP($A4,PARAMS,7,FALSE())</f>
        <v>0.069420808874716</v>
      </c>
      <c r="Y4" s="28" t="n">
        <f aca="true">IF(ISNUMBER(G4),VLOOKUP($A4,PARAMS,8,FALSE()),VLOOKUP($A4,PARAMS,4,FALSE()))-TODAY()</f>
        <v>-9068</v>
      </c>
      <c r="AA4" s="24" t="e">
        <f aca="false">IF($E4=AA$2,$S4,0)</f>
        <v>#VALUE!</v>
      </c>
      <c r="AB4" s="24" t="e">
        <f aca="false">IF($E4=AB$2,$S4,0)</f>
        <v>#VALUE!</v>
      </c>
      <c r="AC4" s="24" t="e">
        <f aca="false">IF($E4=AC$2,$S4,0)</f>
        <v>#VALUE!</v>
      </c>
      <c r="AD4" s="24" t="e">
        <f aca="false">IF($E4=AD$2,$S4,0)</f>
        <v>#VALUE!</v>
      </c>
      <c r="AE4" s="24" t="e">
        <f aca="false">IF($E4=AE$2,$S4,0)</f>
        <v>#VALUE!</v>
      </c>
      <c r="AG4" s="24" t="e">
        <f aca="false">IF($E4=AG$2,$T4,0)</f>
        <v>#VALUE!</v>
      </c>
      <c r="AH4" s="24" t="e">
        <f aca="false">IF($E4=AH$2,$T4,0)</f>
        <v>#VALUE!</v>
      </c>
      <c r="AI4" s="24" t="e">
        <f aca="false">IF($E4=AI$2,$T4,0)</f>
        <v>#VALUE!</v>
      </c>
      <c r="AJ4" s="24" t="e">
        <f aca="false">IF($E4=AJ$2,$T4,0)</f>
        <v>#VALUE!</v>
      </c>
      <c r="AK4" s="24" t="e">
        <f aca="false">IF($E4=AK$2,$T4,0)</f>
        <v>#VALUE!</v>
      </c>
      <c r="AM4" s="24" t="e">
        <f aca="false">IF($E4=AM$2,$U4,0)</f>
        <v>#VALUE!</v>
      </c>
      <c r="AN4" s="24" t="e">
        <f aca="false">IF($E4=AN$2,$U4,0)</f>
        <v>#VALUE!</v>
      </c>
      <c r="AO4" s="24" t="e">
        <f aca="false">IF($E4=AO$2,$U4,0)</f>
        <v>#VALUE!</v>
      </c>
      <c r="AP4" s="24" t="e">
        <f aca="false">IF($E4=AP$2,$U4,0)</f>
        <v>#VALUE!</v>
      </c>
      <c r="AQ4" s="24" t="e">
        <f aca="false">IF($E4=AQ$2,$U4,0)</f>
        <v>#VALUE!</v>
      </c>
    </row>
    <row r="5" customFormat="false" ht="12.75" hidden="false" customHeight="false" outlineLevel="0" collapsed="false">
      <c r="A5" s="14" t="n">
        <f aca="false">DATE(YEAR(A4),MONTH(A4)+1,1)</f>
        <v>36892</v>
      </c>
      <c r="B5" s="15"/>
      <c r="C5" s="2" t="s">
        <v>28</v>
      </c>
      <c r="D5" s="15"/>
      <c r="E5" s="16" t="e">
        <f aca="false">(M5-B5)*F5*10000</f>
        <v>#VALUE!</v>
      </c>
      <c r="F5" s="17" t="n">
        <v>-15.5</v>
      </c>
      <c r="G5" s="18" t="n">
        <v>0.005</v>
      </c>
      <c r="H5" s="19" t="n">
        <v>1</v>
      </c>
      <c r="I5" s="20" t="n">
        <v>4.6</v>
      </c>
      <c r="J5" s="19" t="n">
        <f aca="false">VLOOKUP($A5,PARAMS,2,FALSE())+G5</f>
        <v>6.68</v>
      </c>
      <c r="K5" s="21" t="n">
        <v>0</v>
      </c>
      <c r="L5" s="21" t="n">
        <f aca="false">VLOOKUP($A5,PARAMS,3,FALSE())+K5</f>
        <v>0.82</v>
      </c>
      <c r="M5" s="22" t="e">
        <f aca="false">IF(ISNUMBER($F5),bsd(M$2,$H5,$J5,$I5,$Y5,$L5,$X5,0.2),0)</f>
        <v>#VALUE!</v>
      </c>
      <c r="N5" s="22" t="e">
        <f aca="false">IF(ISNUMBER($F5),bsd(N$2,$H5,$J5,$I5,$Y5,$L5,$X5,0.2),0)</f>
        <v>#VALUE!</v>
      </c>
      <c r="O5" s="22" t="e">
        <f aca="false">IF(ISNUMBER($F5),bsd(O$2,$H5,$J5,$I5,$Y5,$L5,$X5,0.2),0)</f>
        <v>#VALUE!</v>
      </c>
      <c r="P5" s="22" t="e">
        <f aca="false">IF(ISNUMBER($F5),bsd(P$2,$H5,$J5,$I5,$Y5,$L5,$X5,0.2),0)</f>
        <v>#VALUE!</v>
      </c>
      <c r="Q5" s="22" t="e">
        <f aca="false">IF(ISNUMBER($F5),bsd(Q$2,$H5,$J5,$I5,$Y5,$L5,$X5,0.2),0)</f>
        <v>#VALUE!</v>
      </c>
      <c r="R5" s="23"/>
      <c r="S5" s="24"/>
      <c r="T5" s="24" t="e">
        <f aca="false">IF(ISNUMBER($A5),$F5*O5,0)</f>
        <v>#VALUE!</v>
      </c>
      <c r="U5" s="25" t="e">
        <f aca="false">IF(ISNUMBER($A5),$F5*P5*10000,0)</f>
        <v>#VALUE!</v>
      </c>
      <c r="V5" s="25" t="e">
        <f aca="false">IF(ISNUMBER($A5),$F5*Q5*-10000,0)</f>
        <v>#VALUE!</v>
      </c>
      <c r="W5" s="26"/>
      <c r="X5" s="27" t="n">
        <f aca="false">VLOOKUP($A5,PARAMS,7,FALSE())</f>
        <v>0.068871456367479</v>
      </c>
      <c r="Y5" s="28" t="n">
        <f aca="true">IF(ISNUMBER(G5),VLOOKUP($A5,PARAMS,8,FALSE()),VLOOKUP($A5,PARAMS,4,FALSE()))-TODAY()</f>
        <v>-9039</v>
      </c>
      <c r="AA5" s="24" t="e">
        <f aca="false">IF($E5=AA$2,$S5,0)</f>
        <v>#VALUE!</v>
      </c>
      <c r="AB5" s="24" t="e">
        <f aca="false">IF($E5=AB$2,$S5,0)</f>
        <v>#VALUE!</v>
      </c>
      <c r="AC5" s="24" t="e">
        <f aca="false">IF($E5=AC$2,$S5,0)</f>
        <v>#VALUE!</v>
      </c>
      <c r="AD5" s="24" t="e">
        <f aca="false">IF($E5=AD$2,$S5,0)</f>
        <v>#VALUE!</v>
      </c>
      <c r="AE5" s="24" t="e">
        <f aca="false">IF($E5=AE$2,$S5,0)</f>
        <v>#VALUE!</v>
      </c>
      <c r="AG5" s="24" t="e">
        <f aca="false">IF($E5=AG$2,$T5,0)</f>
        <v>#VALUE!</v>
      </c>
      <c r="AH5" s="24" t="e">
        <f aca="false">IF($E5=AH$2,$T5,0)</f>
        <v>#VALUE!</v>
      </c>
      <c r="AI5" s="24" t="e">
        <f aca="false">IF($E5=AI$2,$T5,0)</f>
        <v>#VALUE!</v>
      </c>
      <c r="AJ5" s="24" t="e">
        <f aca="false">IF($E5=AJ$2,$T5,0)</f>
        <v>#VALUE!</v>
      </c>
      <c r="AK5" s="24" t="e">
        <f aca="false">IF($E5=AK$2,$T5,0)</f>
        <v>#VALUE!</v>
      </c>
      <c r="AM5" s="24" t="e">
        <f aca="false">IF($E5=AM$2,$U5,0)</f>
        <v>#VALUE!</v>
      </c>
      <c r="AN5" s="24" t="e">
        <f aca="false">IF($E5=AN$2,$U5,0)</f>
        <v>#VALUE!</v>
      </c>
      <c r="AO5" s="24" t="e">
        <f aca="false">IF($E5=AO$2,$U5,0)</f>
        <v>#VALUE!</v>
      </c>
      <c r="AP5" s="24" t="e">
        <f aca="false">IF($E5=AP$2,$U5,0)</f>
        <v>#VALUE!</v>
      </c>
      <c r="AQ5" s="24" t="e">
        <f aca="false">IF($E5=AQ$2,$U5,0)</f>
        <v>#VALUE!</v>
      </c>
    </row>
    <row r="6" customFormat="false" ht="12.75" hidden="false" customHeight="false" outlineLevel="0" collapsed="false">
      <c r="A6" s="14" t="n">
        <f aca="false">DATE(YEAR(A5),MONTH(A5)+1,1)</f>
        <v>36923</v>
      </c>
      <c r="B6" s="15"/>
      <c r="C6" s="2" t="s">
        <v>28</v>
      </c>
      <c r="D6" s="15"/>
      <c r="E6" s="16" t="e">
        <f aca="false">(M6-B6)*F6*10000</f>
        <v>#VALUE!</v>
      </c>
      <c r="F6" s="17" t="n">
        <v>-15.5</v>
      </c>
      <c r="G6" s="18" t="n">
        <v>0.005</v>
      </c>
      <c r="H6" s="19" t="n">
        <v>1</v>
      </c>
      <c r="I6" s="20" t="n">
        <v>4.6</v>
      </c>
      <c r="J6" s="19" t="n">
        <f aca="false">VLOOKUP($A6,PARAMS,2,FALSE())+G6</f>
        <v>6.545</v>
      </c>
      <c r="K6" s="21" t="n">
        <v>0</v>
      </c>
      <c r="L6" s="21" t="n">
        <f aca="false">VLOOKUP($A6,PARAMS,3,FALSE())+K6</f>
        <v>0.78</v>
      </c>
      <c r="M6" s="22" t="e">
        <f aca="false">IF(ISNUMBER($F6),bsd(M$2,$H6,$J6,$I6,$Y6,$L6,$X6,0.2),0)</f>
        <v>#VALUE!</v>
      </c>
      <c r="N6" s="22" t="e">
        <f aca="false">IF(ISNUMBER($F6),bsd(N$2,$H6,$J6,$I6,$Y6,$L6,$X6,0.2),0)</f>
        <v>#VALUE!</v>
      </c>
      <c r="O6" s="22" t="e">
        <f aca="false">IF(ISNUMBER($F6),bsd(O$2,$H6,$J6,$I6,$Y6,$L6,$X6,0.2),0)</f>
        <v>#VALUE!</v>
      </c>
      <c r="P6" s="22" t="e">
        <f aca="false">IF(ISNUMBER($F6),bsd(P$2,$H6,$J6,$I6,$Y6,$L6,$X6,0.2),0)</f>
        <v>#VALUE!</v>
      </c>
      <c r="Q6" s="22" t="e">
        <f aca="false">IF(ISNUMBER($F6),bsd(Q$2,$H6,$J6,$I6,$Y6,$L6,$X6,0.2),0)</f>
        <v>#VALUE!</v>
      </c>
      <c r="R6" s="23"/>
      <c r="S6" s="24"/>
      <c r="T6" s="24" t="e">
        <f aca="false">IF(ISNUMBER($A6),$F6*O6,0)</f>
        <v>#VALUE!</v>
      </c>
      <c r="U6" s="25" t="e">
        <f aca="false">IF(ISNUMBER($A6),$F6*P6*10000,0)</f>
        <v>#VALUE!</v>
      </c>
      <c r="V6" s="25" t="e">
        <f aca="false">IF(ISNUMBER($A6),$F6*Q6*-10000,0)</f>
        <v>#VALUE!</v>
      </c>
      <c r="W6" s="26"/>
      <c r="X6" s="27" t="n">
        <f aca="false">VLOOKUP($A6,PARAMS,7,FALSE())</f>
        <v>0.068422514816258</v>
      </c>
      <c r="Y6" s="28" t="n">
        <f aca="true">IF(ISNUMBER(G6),VLOOKUP($A6,PARAMS,8,FALSE()),VLOOKUP($A6,PARAMS,4,FALSE()))-TODAY()</f>
        <v>-9006</v>
      </c>
      <c r="AA6" s="24" t="e">
        <f aca="false">IF($E6=AA$2,$S6,0)</f>
        <v>#VALUE!</v>
      </c>
      <c r="AB6" s="24" t="e">
        <f aca="false">IF($E6=AB$2,$S6,0)</f>
        <v>#VALUE!</v>
      </c>
      <c r="AC6" s="24" t="e">
        <f aca="false">IF($E6=AC$2,$S6,0)</f>
        <v>#VALUE!</v>
      </c>
      <c r="AD6" s="24" t="e">
        <f aca="false">IF($E6=AD$2,$S6,0)</f>
        <v>#VALUE!</v>
      </c>
      <c r="AE6" s="24" t="e">
        <f aca="false">IF($E6=AE$2,$S6,0)</f>
        <v>#VALUE!</v>
      </c>
      <c r="AG6" s="24" t="e">
        <f aca="false">IF($E6=AG$2,$T6,0)</f>
        <v>#VALUE!</v>
      </c>
      <c r="AH6" s="24" t="e">
        <f aca="false">IF($E6=AH$2,$T6,0)</f>
        <v>#VALUE!</v>
      </c>
      <c r="AI6" s="24" t="e">
        <f aca="false">IF($E6=AI$2,$T6,0)</f>
        <v>#VALUE!</v>
      </c>
      <c r="AJ6" s="24" t="e">
        <f aca="false">IF($E6=AJ$2,$T6,0)</f>
        <v>#VALUE!</v>
      </c>
      <c r="AK6" s="24" t="e">
        <f aca="false">IF($E6=AK$2,$T6,0)</f>
        <v>#VALUE!</v>
      </c>
      <c r="AM6" s="24" t="e">
        <f aca="false">IF($E6=AM$2,$U6,0)</f>
        <v>#VALUE!</v>
      </c>
      <c r="AN6" s="24" t="e">
        <f aca="false">IF($E6=AN$2,$U6,0)</f>
        <v>#VALUE!</v>
      </c>
      <c r="AO6" s="24" t="e">
        <f aca="false">IF($E6=AO$2,$U6,0)</f>
        <v>#VALUE!</v>
      </c>
      <c r="AP6" s="24" t="e">
        <f aca="false">IF($E6=AP$2,$U6,0)</f>
        <v>#VALUE!</v>
      </c>
      <c r="AQ6" s="24" t="e">
        <f aca="false">IF($E6=AQ$2,$U6,0)</f>
        <v>#VALUE!</v>
      </c>
    </row>
    <row r="7" customFormat="false" ht="12.75" hidden="false" customHeight="false" outlineLevel="0" collapsed="false">
      <c r="A7" s="14" t="n">
        <f aca="false">DATE(YEAR(A6),MONTH(A6)+1,1)</f>
        <v>36951</v>
      </c>
      <c r="B7" s="15"/>
      <c r="C7" s="2" t="s">
        <v>28</v>
      </c>
      <c r="D7" s="15"/>
      <c r="E7" s="16" t="e">
        <f aca="false">(M7-B7)*F7*10000</f>
        <v>#VALUE!</v>
      </c>
      <c r="F7" s="17" t="n">
        <v>-15.5</v>
      </c>
      <c r="G7" s="18" t="n">
        <v>0.005</v>
      </c>
      <c r="H7" s="19" t="n">
        <v>1</v>
      </c>
      <c r="I7" s="20" t="n">
        <v>4.6</v>
      </c>
      <c r="J7" s="19" t="n">
        <f aca="false">VLOOKUP($A7,PARAMS,2,FALSE())+G7</f>
        <v>6.055</v>
      </c>
      <c r="K7" s="21" t="n">
        <v>0</v>
      </c>
      <c r="L7" s="21" t="n">
        <f aca="false">VLOOKUP($A7,PARAMS,3,FALSE())+K7</f>
        <v>0.615</v>
      </c>
      <c r="M7" s="22" t="e">
        <f aca="false">IF(ISNUMBER($F7),bsd(M$2,$H7,$J7,$I7,$Y7,$L7,$X7,0.2),0)</f>
        <v>#VALUE!</v>
      </c>
      <c r="N7" s="22" t="e">
        <f aca="false">IF(ISNUMBER($F7),bsd(N$2,$H7,$J7,$I7,$Y7,$L7,$X7,0.2),0)</f>
        <v>#VALUE!</v>
      </c>
      <c r="O7" s="22" t="e">
        <f aca="false">IF(ISNUMBER($F7),bsd(O$2,$H7,$J7,$I7,$Y7,$L7,$X7,0.2),0)</f>
        <v>#VALUE!</v>
      </c>
      <c r="P7" s="22" t="e">
        <f aca="false">IF(ISNUMBER($F7),bsd(P$2,$H7,$J7,$I7,$Y7,$L7,$X7,0.2),0)</f>
        <v>#VALUE!</v>
      </c>
      <c r="Q7" s="22" t="e">
        <f aca="false">IF(ISNUMBER($F7),bsd(Q$2,$H7,$J7,$I7,$Y7,$L7,$X7,0.2),0)</f>
        <v>#VALUE!</v>
      </c>
      <c r="R7" s="23"/>
      <c r="S7" s="24"/>
      <c r="T7" s="24" t="e">
        <f aca="false">IF(ISNUMBER($A7),$F7*O7,0)</f>
        <v>#VALUE!</v>
      </c>
      <c r="U7" s="25" t="e">
        <f aca="false">IF(ISNUMBER($A7),$F7*P7*10000,0)</f>
        <v>#VALUE!</v>
      </c>
      <c r="V7" s="25" t="e">
        <f aca="false">IF(ISNUMBER($A7),$F7*Q7*-10000,0)</f>
        <v>#VALUE!</v>
      </c>
      <c r="W7" s="26"/>
      <c r="X7" s="27" t="n">
        <f aca="false">VLOOKUP($A7,PARAMS,7,FALSE())</f>
        <v>0.067949221977425</v>
      </c>
      <c r="Y7" s="28" t="n">
        <f aca="true">IF(ISNUMBER(G7),VLOOKUP($A7,PARAMS,8,FALSE()),VLOOKUP($A7,PARAMS,4,FALSE()))-TODAY()</f>
        <v>-8978</v>
      </c>
      <c r="AA7" s="24" t="e">
        <f aca="false">IF($E7=AA$2,$S7,0)</f>
        <v>#VALUE!</v>
      </c>
      <c r="AB7" s="24" t="e">
        <f aca="false">IF($E7=AB$2,$S7,0)</f>
        <v>#VALUE!</v>
      </c>
      <c r="AC7" s="24" t="e">
        <f aca="false">IF($E7=AC$2,$S7,0)</f>
        <v>#VALUE!</v>
      </c>
      <c r="AD7" s="24" t="e">
        <f aca="false">IF($E7=AD$2,$S7,0)</f>
        <v>#VALUE!</v>
      </c>
      <c r="AE7" s="24" t="e">
        <f aca="false">IF($E7=AE$2,$S7,0)</f>
        <v>#VALUE!</v>
      </c>
      <c r="AG7" s="24" t="e">
        <f aca="false">IF($E7=AG$2,$T7,0)</f>
        <v>#VALUE!</v>
      </c>
      <c r="AH7" s="24" t="e">
        <f aca="false">IF($E7=AH$2,$T7,0)</f>
        <v>#VALUE!</v>
      </c>
      <c r="AI7" s="24" t="e">
        <f aca="false">IF($E7=AI$2,$T7,0)</f>
        <v>#VALUE!</v>
      </c>
      <c r="AJ7" s="24" t="e">
        <f aca="false">IF($E7=AJ$2,$T7,0)</f>
        <v>#VALUE!</v>
      </c>
      <c r="AK7" s="24" t="e">
        <f aca="false">IF($E7=AK$2,$T7,0)</f>
        <v>#VALUE!</v>
      </c>
      <c r="AM7" s="24" t="e">
        <f aca="false">IF($E7=AM$2,$U7,0)</f>
        <v>#VALUE!</v>
      </c>
      <c r="AN7" s="24" t="e">
        <f aca="false">IF($E7=AN$2,$U7,0)</f>
        <v>#VALUE!</v>
      </c>
      <c r="AO7" s="24" t="e">
        <f aca="false">IF($E7=AO$2,$U7,0)</f>
        <v>#VALUE!</v>
      </c>
      <c r="AP7" s="24" t="e">
        <f aca="false">IF($E7=AP$2,$U7,0)</f>
        <v>#VALUE!</v>
      </c>
      <c r="AQ7" s="24" t="e">
        <f aca="false">IF($E7=AQ$2,$U7,0)</f>
        <v>#VALUE!</v>
      </c>
    </row>
    <row r="8" customFormat="false" ht="12.75" hidden="false" customHeight="false" outlineLevel="0" collapsed="false">
      <c r="A8" s="14"/>
      <c r="B8" s="15"/>
      <c r="C8" s="2" t="s">
        <v>28</v>
      </c>
      <c r="D8" s="15"/>
      <c r="E8" s="16"/>
      <c r="F8" s="17"/>
      <c r="G8" s="18" t="n">
        <v>0.005</v>
      </c>
      <c r="H8" s="19"/>
      <c r="I8" s="20"/>
      <c r="J8" s="19"/>
      <c r="K8" s="21"/>
      <c r="L8" s="21"/>
      <c r="M8" s="22"/>
      <c r="N8" s="22"/>
      <c r="O8" s="22"/>
      <c r="P8" s="22"/>
      <c r="Q8" s="22"/>
      <c r="R8" s="23"/>
      <c r="S8" s="24"/>
      <c r="T8" s="24"/>
      <c r="U8" s="25"/>
      <c r="V8" s="25"/>
      <c r="W8" s="26"/>
      <c r="X8" s="27"/>
      <c r="Y8" s="28"/>
      <c r="AA8" s="24"/>
      <c r="AB8" s="24"/>
      <c r="AC8" s="24"/>
      <c r="AD8" s="24"/>
      <c r="AE8" s="24"/>
      <c r="AG8" s="24"/>
      <c r="AH8" s="24"/>
      <c r="AI8" s="24"/>
      <c r="AJ8" s="24"/>
      <c r="AK8" s="24"/>
      <c r="AM8" s="24"/>
      <c r="AN8" s="24"/>
      <c r="AO8" s="24"/>
      <c r="AP8" s="24"/>
      <c r="AQ8" s="24"/>
    </row>
    <row r="9" customFormat="false" ht="12.75" hidden="false" customHeight="false" outlineLevel="0" collapsed="false">
      <c r="A9" s="14" t="n">
        <v>36861</v>
      </c>
      <c r="B9" s="15"/>
      <c r="C9" s="2" t="s">
        <v>28</v>
      </c>
      <c r="D9" s="15"/>
      <c r="E9" s="16" t="e">
        <f aca="false">(M9-B9)*F9*10000</f>
        <v>#VALUE!</v>
      </c>
      <c r="F9" s="17" t="n">
        <v>60</v>
      </c>
      <c r="G9" s="18" t="n">
        <v>0.005</v>
      </c>
      <c r="H9" s="19" t="n">
        <v>2</v>
      </c>
      <c r="I9" s="20" t="n">
        <v>4.5</v>
      </c>
      <c r="J9" s="19" t="n">
        <f aca="false">VLOOKUP($A9,PARAMS,2,FALSE())+G9</f>
        <v>6.68</v>
      </c>
      <c r="K9" s="21" t="n">
        <v>0</v>
      </c>
      <c r="L9" s="21" t="n">
        <f aca="false">VLOOKUP($A9,PARAMS,3,FALSE())+K9</f>
        <v>0.82</v>
      </c>
      <c r="M9" s="22" t="e">
        <f aca="false">IF(ISNUMBER($F9),bsd(M$2,$H9,$J9,$I9,$Y9,$L9,$X9,0.2),0)</f>
        <v>#VALUE!</v>
      </c>
      <c r="N9" s="22" t="e">
        <f aca="false">IF(ISNUMBER($F9),bsd(N$2,$H9,$J9,$I9,$Y9,$L9,$X9,0.2),0)</f>
        <v>#VALUE!</v>
      </c>
      <c r="O9" s="22" t="e">
        <f aca="false">IF(ISNUMBER($F9),bsd(O$2,$H9,$J9,$I9,$Y9,$L9,$X9,0.2),0)</f>
        <v>#VALUE!</v>
      </c>
      <c r="P9" s="22" t="e">
        <f aca="false">IF(ISNUMBER($F9),bsd(P$2,$H9,$J9,$I9,$Y9,$L9,$X9,0.2),0)</f>
        <v>#VALUE!</v>
      </c>
      <c r="Q9" s="22" t="e">
        <f aca="false">IF(ISNUMBER($F9),bsd(Q$2,$H9,$J9,$I9,$Y9,$L9,$X9,0.2),0)</f>
        <v>#VALUE!</v>
      </c>
      <c r="R9" s="23"/>
      <c r="S9" s="24"/>
      <c r="T9" s="24" t="e">
        <f aca="false">IF(ISNUMBER($A9),$F9*O9,0)</f>
        <v>#VALUE!</v>
      </c>
      <c r="U9" s="25" t="e">
        <f aca="false">IF(ISNUMBER($A9),$F9*P9*10000,0)</f>
        <v>#VALUE!</v>
      </c>
      <c r="V9" s="25" t="e">
        <f aca="false">IF(ISNUMBER($A9),$F9*Q9*-10000,0)</f>
        <v>#VALUE!</v>
      </c>
      <c r="W9" s="26"/>
      <c r="X9" s="27" t="n">
        <f aca="false">VLOOKUP($A9,PARAMS,7,FALSE())</f>
        <v>0.069420808874716</v>
      </c>
      <c r="Y9" s="28" t="n">
        <f aca="true">IF(ISNUMBER(G9),VLOOKUP($A9,PARAMS,8,FALSE()),VLOOKUP($A9,PARAMS,4,FALSE()))-TODAY()</f>
        <v>-9068</v>
      </c>
      <c r="AA9" s="24" t="e">
        <f aca="false">IF($E9=AA$2,$S9,0)</f>
        <v>#VALUE!</v>
      </c>
      <c r="AB9" s="24" t="e">
        <f aca="false">IF($E9=AB$2,$S9,0)</f>
        <v>#VALUE!</v>
      </c>
      <c r="AC9" s="24" t="e">
        <f aca="false">IF($E9=AC$2,$S9,0)</f>
        <v>#VALUE!</v>
      </c>
      <c r="AD9" s="24" t="e">
        <f aca="false">IF($E9=AD$2,$S9,0)</f>
        <v>#VALUE!</v>
      </c>
      <c r="AE9" s="24" t="e">
        <f aca="false">IF($E9=AE$2,$S9,0)</f>
        <v>#VALUE!</v>
      </c>
      <c r="AG9" s="24" t="e">
        <f aca="false">IF($E9=AG$2,$T9,0)</f>
        <v>#VALUE!</v>
      </c>
      <c r="AH9" s="24" t="e">
        <f aca="false">IF($E9=AH$2,$T9,0)</f>
        <v>#VALUE!</v>
      </c>
      <c r="AI9" s="24" t="e">
        <f aca="false">IF($E9=AI$2,$T9,0)</f>
        <v>#VALUE!</v>
      </c>
      <c r="AJ9" s="24" t="e">
        <f aca="false">IF($E9=AJ$2,$T9,0)</f>
        <v>#VALUE!</v>
      </c>
      <c r="AK9" s="24" t="e">
        <f aca="false">IF($E9=AK$2,$T9,0)</f>
        <v>#VALUE!</v>
      </c>
      <c r="AM9" s="24" t="e">
        <f aca="false">IF($E9=AM$2,$U9,0)</f>
        <v>#VALUE!</v>
      </c>
      <c r="AN9" s="24" t="e">
        <f aca="false">IF($E9=AN$2,$U9,0)</f>
        <v>#VALUE!</v>
      </c>
      <c r="AO9" s="24" t="e">
        <f aca="false">IF($E9=AO$2,$U9,0)</f>
        <v>#VALUE!</v>
      </c>
      <c r="AP9" s="24" t="e">
        <f aca="false">IF($E9=AP$2,$U9,0)</f>
        <v>#VALUE!</v>
      </c>
      <c r="AQ9" s="24" t="e">
        <f aca="false">IF($E9=AQ$2,$U9,0)</f>
        <v>#VALUE!</v>
      </c>
    </row>
    <row r="10" customFormat="false" ht="12.75" hidden="false" customHeight="false" outlineLevel="0" collapsed="false">
      <c r="A10" s="14" t="n">
        <f aca="false">DATE(YEAR(A9),MONTH(A9)+1,1)</f>
        <v>36892</v>
      </c>
      <c r="B10" s="15"/>
      <c r="C10" s="2" t="s">
        <v>28</v>
      </c>
      <c r="D10" s="15"/>
      <c r="E10" s="16" t="e">
        <f aca="false">(M10-B10)*F10*10000</f>
        <v>#VALUE!</v>
      </c>
      <c r="F10" s="17" t="n">
        <v>60</v>
      </c>
      <c r="G10" s="18" t="n">
        <v>0.005</v>
      </c>
      <c r="H10" s="19" t="n">
        <v>2</v>
      </c>
      <c r="I10" s="20" t="n">
        <v>4.5</v>
      </c>
      <c r="J10" s="19" t="n">
        <f aca="false">VLOOKUP($A10,PARAMS,2,FALSE())+G10</f>
        <v>6.68</v>
      </c>
      <c r="K10" s="21" t="n">
        <v>0</v>
      </c>
      <c r="L10" s="21" t="n">
        <f aca="false">VLOOKUP($A10,PARAMS,3,FALSE())+K10</f>
        <v>0.82</v>
      </c>
      <c r="M10" s="22" t="e">
        <f aca="false">IF(ISNUMBER($F10),bsd(M$2,$H10,$J10,$I10,$Y10,$L10,$X10,0.2),0)</f>
        <v>#VALUE!</v>
      </c>
      <c r="N10" s="22" t="e">
        <f aca="false">IF(ISNUMBER($F10),bsd(N$2,$H10,$J10,$I10,$Y10,$L10,$X10,0.2),0)</f>
        <v>#VALUE!</v>
      </c>
      <c r="O10" s="22" t="e">
        <f aca="false">IF(ISNUMBER($F10),bsd(O$2,$H10,$J10,$I10,$Y10,$L10,$X10,0.2),0)</f>
        <v>#VALUE!</v>
      </c>
      <c r="P10" s="22" t="e">
        <f aca="false">IF(ISNUMBER($F10),bsd(P$2,$H10,$J10,$I10,$Y10,$L10,$X10,0.2),0)</f>
        <v>#VALUE!</v>
      </c>
      <c r="Q10" s="22" t="e">
        <f aca="false">IF(ISNUMBER($F10),bsd(Q$2,$H10,$J10,$I10,$Y10,$L10,$X10,0.2),0)</f>
        <v>#VALUE!</v>
      </c>
      <c r="R10" s="23"/>
      <c r="S10" s="24"/>
      <c r="T10" s="24" t="e">
        <f aca="false">IF(ISNUMBER($A10),$F10*O10,0)</f>
        <v>#VALUE!</v>
      </c>
      <c r="U10" s="25" t="e">
        <f aca="false">IF(ISNUMBER($A10),$F10*P10*10000,0)</f>
        <v>#VALUE!</v>
      </c>
      <c r="V10" s="25" t="e">
        <f aca="false">IF(ISNUMBER($A10),$F10*Q10*-10000,0)</f>
        <v>#VALUE!</v>
      </c>
      <c r="W10" s="26"/>
      <c r="X10" s="27" t="n">
        <f aca="false">VLOOKUP($A10,PARAMS,7,FALSE())</f>
        <v>0.068871456367479</v>
      </c>
      <c r="Y10" s="28" t="n">
        <f aca="true">IF(ISNUMBER(G10),VLOOKUP($A10,PARAMS,8,FALSE()),VLOOKUP($A10,PARAMS,4,FALSE()))-TODAY()</f>
        <v>-9039</v>
      </c>
      <c r="AA10" s="24" t="e">
        <f aca="false">IF($E10=AA$2,$S10,0)</f>
        <v>#VALUE!</v>
      </c>
      <c r="AB10" s="24" t="e">
        <f aca="false">IF($E10=AB$2,$S10,0)</f>
        <v>#VALUE!</v>
      </c>
      <c r="AC10" s="24" t="e">
        <f aca="false">IF($E10=AC$2,$S10,0)</f>
        <v>#VALUE!</v>
      </c>
      <c r="AD10" s="24" t="e">
        <f aca="false">IF($E10=AD$2,$S10,0)</f>
        <v>#VALUE!</v>
      </c>
      <c r="AE10" s="24" t="e">
        <f aca="false">IF($E10=AE$2,$S10,0)</f>
        <v>#VALUE!</v>
      </c>
      <c r="AG10" s="24" t="e">
        <f aca="false">IF($E10=AG$2,$T10,0)</f>
        <v>#VALUE!</v>
      </c>
      <c r="AH10" s="24" t="e">
        <f aca="false">IF($E10=AH$2,$T10,0)</f>
        <v>#VALUE!</v>
      </c>
      <c r="AI10" s="24" t="e">
        <f aca="false">IF($E10=AI$2,$T10,0)</f>
        <v>#VALUE!</v>
      </c>
      <c r="AJ10" s="24" t="e">
        <f aca="false">IF($E10=AJ$2,$T10,0)</f>
        <v>#VALUE!</v>
      </c>
      <c r="AK10" s="24" t="e">
        <f aca="false">IF($E10=AK$2,$T10,0)</f>
        <v>#VALUE!</v>
      </c>
      <c r="AM10" s="24" t="e">
        <f aca="false">IF($E10=AM$2,$U10,0)</f>
        <v>#VALUE!</v>
      </c>
      <c r="AN10" s="24" t="e">
        <f aca="false">IF($E10=AN$2,$U10,0)</f>
        <v>#VALUE!</v>
      </c>
      <c r="AO10" s="24" t="e">
        <f aca="false">IF($E10=AO$2,$U10,0)</f>
        <v>#VALUE!</v>
      </c>
      <c r="AP10" s="24" t="e">
        <f aca="false">IF($E10=AP$2,$U10,0)</f>
        <v>#VALUE!</v>
      </c>
      <c r="AQ10" s="24" t="e">
        <f aca="false">IF($E10=AQ$2,$U10,0)</f>
        <v>#VALUE!</v>
      </c>
    </row>
    <row r="11" customFormat="false" ht="12.75" hidden="false" customHeight="false" outlineLevel="0" collapsed="false">
      <c r="A11" s="14" t="n">
        <f aca="false">DATE(YEAR(A10),MONTH(A10)+1,1)</f>
        <v>36923</v>
      </c>
      <c r="B11" s="15"/>
      <c r="C11" s="2" t="s">
        <v>28</v>
      </c>
      <c r="D11" s="15"/>
      <c r="E11" s="16" t="e">
        <f aca="false">(M11-B11)*F11*10000</f>
        <v>#VALUE!</v>
      </c>
      <c r="F11" s="17" t="n">
        <v>60</v>
      </c>
      <c r="G11" s="18" t="n">
        <v>0.005</v>
      </c>
      <c r="H11" s="19" t="n">
        <v>2</v>
      </c>
      <c r="I11" s="20" t="n">
        <v>4.5</v>
      </c>
      <c r="J11" s="19" t="n">
        <f aca="false">VLOOKUP($A11,PARAMS,2,FALSE())+G11</f>
        <v>6.545</v>
      </c>
      <c r="K11" s="21" t="n">
        <v>0</v>
      </c>
      <c r="L11" s="21" t="n">
        <f aca="false">VLOOKUP($A11,PARAMS,3,FALSE())+K11</f>
        <v>0.78</v>
      </c>
      <c r="M11" s="22" t="e">
        <f aca="false">IF(ISNUMBER($F11),bsd(M$2,$H11,$J11,$I11,$Y11,$L11,$X11,0.2),0)</f>
        <v>#VALUE!</v>
      </c>
      <c r="N11" s="22" t="e">
        <f aca="false">IF(ISNUMBER($F11),bsd(N$2,$H11,$J11,$I11,$Y11,$L11,$X11,0.2),0)</f>
        <v>#VALUE!</v>
      </c>
      <c r="O11" s="22" t="e">
        <f aca="false">IF(ISNUMBER($F11),bsd(O$2,$H11,$J11,$I11,$Y11,$L11,$X11,0.2),0)</f>
        <v>#VALUE!</v>
      </c>
      <c r="P11" s="22" t="e">
        <f aca="false">IF(ISNUMBER($F11),bsd(P$2,$H11,$J11,$I11,$Y11,$L11,$X11,0.2),0)</f>
        <v>#VALUE!</v>
      </c>
      <c r="Q11" s="22" t="e">
        <f aca="false">IF(ISNUMBER($F11),bsd(Q$2,$H11,$J11,$I11,$Y11,$L11,$X11,0.2),0)</f>
        <v>#VALUE!</v>
      </c>
      <c r="R11" s="23"/>
      <c r="S11" s="24"/>
      <c r="T11" s="24" t="e">
        <f aca="false">IF(ISNUMBER($A11),$F11*O11,0)</f>
        <v>#VALUE!</v>
      </c>
      <c r="U11" s="25" t="e">
        <f aca="false">IF(ISNUMBER($A11),$F11*P11*10000,0)</f>
        <v>#VALUE!</v>
      </c>
      <c r="V11" s="25" t="e">
        <f aca="false">IF(ISNUMBER($A11),$F11*Q11*-10000,0)</f>
        <v>#VALUE!</v>
      </c>
      <c r="W11" s="26"/>
      <c r="X11" s="27" t="n">
        <f aca="false">VLOOKUP($A11,PARAMS,7,FALSE())</f>
        <v>0.068422514816258</v>
      </c>
      <c r="Y11" s="28" t="n">
        <f aca="true">IF(ISNUMBER(G11),VLOOKUP($A11,PARAMS,8,FALSE()),VLOOKUP($A11,PARAMS,4,FALSE()))-TODAY()</f>
        <v>-9006</v>
      </c>
      <c r="AA11" s="24" t="e">
        <f aca="false">IF($E11=AA$2,$S11,0)</f>
        <v>#VALUE!</v>
      </c>
      <c r="AB11" s="24" t="e">
        <f aca="false">IF($E11=AB$2,$S11,0)</f>
        <v>#VALUE!</v>
      </c>
      <c r="AC11" s="24" t="e">
        <f aca="false">IF($E11=AC$2,$S11,0)</f>
        <v>#VALUE!</v>
      </c>
      <c r="AD11" s="24" t="e">
        <f aca="false">IF($E11=AD$2,$S11,0)</f>
        <v>#VALUE!</v>
      </c>
      <c r="AE11" s="24" t="e">
        <f aca="false">IF($E11=AE$2,$S11,0)</f>
        <v>#VALUE!</v>
      </c>
      <c r="AG11" s="24" t="e">
        <f aca="false">IF($E11=AG$2,$T11,0)</f>
        <v>#VALUE!</v>
      </c>
      <c r="AH11" s="24" t="e">
        <f aca="false">IF($E11=AH$2,$T11,0)</f>
        <v>#VALUE!</v>
      </c>
      <c r="AI11" s="24" t="e">
        <f aca="false">IF($E11=AI$2,$T11,0)</f>
        <v>#VALUE!</v>
      </c>
      <c r="AJ11" s="24" t="e">
        <f aca="false">IF($E11=AJ$2,$T11,0)</f>
        <v>#VALUE!</v>
      </c>
      <c r="AK11" s="24" t="e">
        <f aca="false">IF($E11=AK$2,$T11,0)</f>
        <v>#VALUE!</v>
      </c>
      <c r="AM11" s="24" t="e">
        <f aca="false">IF($E11=AM$2,$U11,0)</f>
        <v>#VALUE!</v>
      </c>
      <c r="AN11" s="24" t="e">
        <f aca="false">IF($E11=AN$2,$U11,0)</f>
        <v>#VALUE!</v>
      </c>
      <c r="AO11" s="24" t="e">
        <f aca="false">IF($E11=AO$2,$U11,0)</f>
        <v>#VALUE!</v>
      </c>
      <c r="AP11" s="24" t="e">
        <f aca="false">IF($E11=AP$2,$U11,0)</f>
        <v>#VALUE!</v>
      </c>
      <c r="AQ11" s="24" t="e">
        <f aca="false">IF($E11=AQ$2,$U11,0)</f>
        <v>#VALUE!</v>
      </c>
    </row>
    <row r="12" customFormat="false" ht="12.75" hidden="false" customHeight="false" outlineLevel="0" collapsed="false">
      <c r="A12" s="14" t="n">
        <f aca="false">DATE(YEAR(A11),MONTH(A11)+1,1)</f>
        <v>36951</v>
      </c>
      <c r="B12" s="15"/>
      <c r="C12" s="2" t="s">
        <v>28</v>
      </c>
      <c r="D12" s="15"/>
      <c r="E12" s="16" t="e">
        <f aca="false">(M12-B12)*F12*10000</f>
        <v>#VALUE!</v>
      </c>
      <c r="F12" s="17" t="n">
        <v>60</v>
      </c>
      <c r="G12" s="18" t="n">
        <v>0.005</v>
      </c>
      <c r="H12" s="19" t="n">
        <v>2</v>
      </c>
      <c r="I12" s="20" t="n">
        <v>4.5</v>
      </c>
      <c r="J12" s="19" t="n">
        <f aca="false">VLOOKUP($A12,PARAMS,2,FALSE())+G12</f>
        <v>6.055</v>
      </c>
      <c r="K12" s="21" t="n">
        <v>0</v>
      </c>
      <c r="L12" s="21" t="n">
        <f aca="false">VLOOKUP($A12,PARAMS,3,FALSE())+K12</f>
        <v>0.615</v>
      </c>
      <c r="M12" s="22" t="e">
        <f aca="false">IF(ISNUMBER($F12),bsd(M$2,$H12,$J12,$I12,$Y12,$L12,$X12,0.2),0)</f>
        <v>#VALUE!</v>
      </c>
      <c r="N12" s="22" t="e">
        <f aca="false">IF(ISNUMBER($F12),bsd(N$2,$H12,$J12,$I12,$Y12,$L12,$X12,0.2),0)</f>
        <v>#VALUE!</v>
      </c>
      <c r="O12" s="22" t="e">
        <f aca="false">IF(ISNUMBER($F12),bsd(O$2,$H12,$J12,$I12,$Y12,$L12,$X12,0.2),0)</f>
        <v>#VALUE!</v>
      </c>
      <c r="P12" s="22" t="e">
        <f aca="false">IF(ISNUMBER($F12),bsd(P$2,$H12,$J12,$I12,$Y12,$L12,$X12,0.2),0)</f>
        <v>#VALUE!</v>
      </c>
      <c r="Q12" s="22" t="e">
        <f aca="false">IF(ISNUMBER($F12),bsd(Q$2,$H12,$J12,$I12,$Y12,$L12,$X12,0.2),0)</f>
        <v>#VALUE!</v>
      </c>
      <c r="R12" s="23"/>
      <c r="S12" s="24"/>
      <c r="T12" s="24" t="e">
        <f aca="false">IF(ISNUMBER($A12),$F12*O12,0)</f>
        <v>#VALUE!</v>
      </c>
      <c r="U12" s="25" t="e">
        <f aca="false">IF(ISNUMBER($A12),$F12*P12*10000,0)</f>
        <v>#VALUE!</v>
      </c>
      <c r="V12" s="25" t="e">
        <f aca="false">IF(ISNUMBER($A12),$F12*Q12*-10000,0)</f>
        <v>#VALUE!</v>
      </c>
      <c r="W12" s="26"/>
      <c r="X12" s="27" t="n">
        <f aca="false">VLOOKUP($A12,PARAMS,7,FALSE())</f>
        <v>0.067949221977425</v>
      </c>
      <c r="Y12" s="28" t="n">
        <f aca="true">IF(ISNUMBER(G12),VLOOKUP($A12,PARAMS,8,FALSE()),VLOOKUP($A12,PARAMS,4,FALSE()))-TODAY()</f>
        <v>-8978</v>
      </c>
      <c r="AA12" s="24" t="e">
        <f aca="false">IF($E12=AA$2,$S12,0)</f>
        <v>#VALUE!</v>
      </c>
      <c r="AB12" s="24" t="e">
        <f aca="false">IF($E12=AB$2,$S12,0)</f>
        <v>#VALUE!</v>
      </c>
      <c r="AC12" s="24" t="e">
        <f aca="false">IF($E12=AC$2,$S12,0)</f>
        <v>#VALUE!</v>
      </c>
      <c r="AD12" s="24" t="e">
        <f aca="false">IF($E12=AD$2,$S12,0)</f>
        <v>#VALUE!</v>
      </c>
      <c r="AE12" s="24" t="e">
        <f aca="false">IF($E12=AE$2,$S12,0)</f>
        <v>#VALUE!</v>
      </c>
      <c r="AG12" s="24" t="e">
        <f aca="false">IF($E12=AG$2,$T12,0)</f>
        <v>#VALUE!</v>
      </c>
      <c r="AH12" s="24" t="e">
        <f aca="false">IF($E12=AH$2,$T12,0)</f>
        <v>#VALUE!</v>
      </c>
      <c r="AI12" s="24" t="e">
        <f aca="false">IF($E12=AI$2,$T12,0)</f>
        <v>#VALUE!</v>
      </c>
      <c r="AJ12" s="24" t="e">
        <f aca="false">IF($E12=AJ$2,$T12,0)</f>
        <v>#VALUE!</v>
      </c>
      <c r="AK12" s="24" t="e">
        <f aca="false">IF($E12=AK$2,$T12,0)</f>
        <v>#VALUE!</v>
      </c>
      <c r="AM12" s="24" t="e">
        <f aca="false">IF($E12=AM$2,$U12,0)</f>
        <v>#VALUE!</v>
      </c>
      <c r="AN12" s="24" t="e">
        <f aca="false">IF($E12=AN$2,$U12,0)</f>
        <v>#VALUE!</v>
      </c>
      <c r="AO12" s="24" t="e">
        <f aca="false">IF($E12=AO$2,$U12,0)</f>
        <v>#VALUE!</v>
      </c>
      <c r="AP12" s="24" t="e">
        <f aca="false">IF($E12=AP$2,$U12,0)</f>
        <v>#VALUE!</v>
      </c>
      <c r="AQ12" s="24" t="e">
        <f aca="false">IF($E12=AQ$2,$U12,0)</f>
        <v>#VALUE!</v>
      </c>
    </row>
    <row r="13" customFormat="false" ht="12.75" hidden="false" customHeight="false" outlineLevel="0" collapsed="false">
      <c r="A13" s="14" t="n">
        <f aca="false">DATE(YEAR(A12),MONTH(A12)+1,1)</f>
        <v>36982</v>
      </c>
      <c r="B13" s="15"/>
      <c r="C13" s="2" t="s">
        <v>28</v>
      </c>
      <c r="D13" s="15"/>
      <c r="E13" s="16" t="e">
        <f aca="false">(M13-B13)*F13*10000</f>
        <v>#VALUE!</v>
      </c>
      <c r="F13" s="17" t="n">
        <v>60</v>
      </c>
      <c r="G13" s="18" t="n">
        <v>0.005</v>
      </c>
      <c r="H13" s="19" t="n">
        <v>2</v>
      </c>
      <c r="I13" s="20" t="n">
        <v>3.5</v>
      </c>
      <c r="J13" s="19" t="n">
        <f aca="false">VLOOKUP($A13,PARAMS,2,FALSE())+G13</f>
        <v>5.325</v>
      </c>
      <c r="K13" s="21" t="n">
        <v>0</v>
      </c>
      <c r="L13" s="21" t="n">
        <f aca="false">VLOOKUP($A13,PARAMS,3,FALSE())+K13</f>
        <v>0.5175</v>
      </c>
      <c r="M13" s="22" t="e">
        <f aca="false">IF(ISNUMBER($F13),bsd(M$2,$H13,$J13,$I13,$Y13,$L13,$X13,0.2),0)</f>
        <v>#VALUE!</v>
      </c>
      <c r="N13" s="22" t="e">
        <f aca="false">IF(ISNUMBER($F13),bsd(N$2,$H13,$J13,$I13,$Y13,$L13,$X13,0.2),0)</f>
        <v>#VALUE!</v>
      </c>
      <c r="O13" s="22" t="e">
        <f aca="false">IF(ISNUMBER($F13),bsd(O$2,$H13,$J13,$I13,$Y13,$L13,$X13,0.2),0)</f>
        <v>#VALUE!</v>
      </c>
      <c r="P13" s="22" t="e">
        <f aca="false">IF(ISNUMBER($F13),bsd(P$2,$H13,$J13,$I13,$Y13,$L13,$X13,0.2),0)</f>
        <v>#VALUE!</v>
      </c>
      <c r="Q13" s="22" t="e">
        <f aca="false">IF(ISNUMBER($F13),bsd(Q$2,$H13,$J13,$I13,$Y13,$L13,$X13,0.2),0)</f>
        <v>#VALUE!</v>
      </c>
      <c r="R13" s="23"/>
      <c r="S13" s="24"/>
      <c r="T13" s="24" t="e">
        <f aca="false">IF(ISNUMBER($A13),$F13*O13,0)</f>
        <v>#VALUE!</v>
      </c>
      <c r="U13" s="25" t="e">
        <f aca="false">IF(ISNUMBER($A13),$F13*P13*10000,0)</f>
        <v>#VALUE!</v>
      </c>
      <c r="V13" s="25" t="e">
        <f aca="false">IF(ISNUMBER($A13),$F13*Q13*-10000,0)</f>
        <v>#VALUE!</v>
      </c>
      <c r="W13" s="26"/>
      <c r="X13" s="27" t="n">
        <f aca="false">VLOOKUP($A13,PARAMS,7,FALSE())</f>
        <v>0.067428261060615</v>
      </c>
      <c r="Y13" s="28" t="n">
        <f aca="true">IF(ISNUMBER(G13),VLOOKUP($A13,PARAMS,8,FALSE()),VLOOKUP($A13,PARAMS,4,FALSE()))-TODAY()</f>
        <v>-8948</v>
      </c>
      <c r="AA13" s="24" t="e">
        <f aca="false">IF($E13=AA$2,$S13,0)</f>
        <v>#VALUE!</v>
      </c>
      <c r="AB13" s="24" t="e">
        <f aca="false">IF($E13=AB$2,$S13,0)</f>
        <v>#VALUE!</v>
      </c>
      <c r="AC13" s="24" t="e">
        <f aca="false">IF($E13=AC$2,$S13,0)</f>
        <v>#VALUE!</v>
      </c>
      <c r="AD13" s="24" t="e">
        <f aca="false">IF($E13=AD$2,$S13,0)</f>
        <v>#VALUE!</v>
      </c>
      <c r="AE13" s="24" t="e">
        <f aca="false">IF($E13=AE$2,$S13,0)</f>
        <v>#VALUE!</v>
      </c>
      <c r="AG13" s="24" t="e">
        <f aca="false">IF($E13=AG$2,$T13,0)</f>
        <v>#VALUE!</v>
      </c>
      <c r="AH13" s="24" t="e">
        <f aca="false">IF($E13=AH$2,$T13,0)</f>
        <v>#VALUE!</v>
      </c>
      <c r="AI13" s="24" t="e">
        <f aca="false">IF($E13=AI$2,$T13,0)</f>
        <v>#VALUE!</v>
      </c>
      <c r="AJ13" s="24" t="e">
        <f aca="false">IF($E13=AJ$2,$T13,0)</f>
        <v>#VALUE!</v>
      </c>
      <c r="AK13" s="24" t="e">
        <f aca="false">IF($E13=AK$2,$T13,0)</f>
        <v>#VALUE!</v>
      </c>
      <c r="AM13" s="24" t="e">
        <f aca="false">IF($E13=AM$2,$U13,0)</f>
        <v>#VALUE!</v>
      </c>
      <c r="AN13" s="24" t="e">
        <f aca="false">IF($E13=AN$2,$U13,0)</f>
        <v>#VALUE!</v>
      </c>
      <c r="AO13" s="24" t="e">
        <f aca="false">IF($E13=AO$2,$U13,0)</f>
        <v>#VALUE!</v>
      </c>
      <c r="AP13" s="24" t="e">
        <f aca="false">IF($E13=AP$2,$U13,0)</f>
        <v>#VALUE!</v>
      </c>
      <c r="AQ13" s="24" t="e">
        <f aca="false">IF($E13=AQ$2,$U13,0)</f>
        <v>#VALUE!</v>
      </c>
    </row>
    <row r="14" customFormat="false" ht="12.75" hidden="false" customHeight="false" outlineLevel="0" collapsed="false">
      <c r="A14" s="14" t="n">
        <f aca="false">DATE(YEAR(A13),MONTH(A13)+1,1)</f>
        <v>37012</v>
      </c>
      <c r="B14" s="15"/>
      <c r="C14" s="2" t="s">
        <v>28</v>
      </c>
      <c r="D14" s="15"/>
      <c r="E14" s="16" t="e">
        <f aca="false">(M14-B14)*F14*10000</f>
        <v>#VALUE!</v>
      </c>
      <c r="F14" s="17" t="n">
        <v>60</v>
      </c>
      <c r="G14" s="18" t="n">
        <v>0.005</v>
      </c>
      <c r="H14" s="19" t="n">
        <v>2</v>
      </c>
      <c r="I14" s="20" t="n">
        <v>3.5</v>
      </c>
      <c r="J14" s="19" t="n">
        <f aca="false">VLOOKUP($A14,PARAMS,2,FALSE())+G14</f>
        <v>5.015</v>
      </c>
      <c r="K14" s="21" t="n">
        <v>0</v>
      </c>
      <c r="L14" s="21" t="n">
        <f aca="false">VLOOKUP($A14,PARAMS,3,FALSE())+K14</f>
        <v>0.475</v>
      </c>
      <c r="M14" s="22" t="e">
        <f aca="false">IF(ISNUMBER($F14),bsd(M$2,$H14,$J14,$I14,$Y14,$L14,$X14,0.2),0)</f>
        <v>#VALUE!</v>
      </c>
      <c r="N14" s="22" t="e">
        <f aca="false">IF(ISNUMBER($F14),bsd(N$2,$H14,$J14,$I14,$Y14,$L14,$X14,0.2),0)</f>
        <v>#VALUE!</v>
      </c>
      <c r="O14" s="22" t="e">
        <f aca="false">IF(ISNUMBER($F14),bsd(O$2,$H14,$J14,$I14,$Y14,$L14,$X14,0.2),0)</f>
        <v>#VALUE!</v>
      </c>
      <c r="P14" s="22" t="e">
        <f aca="false">IF(ISNUMBER($F14),bsd(P$2,$H14,$J14,$I14,$Y14,$L14,$X14,0.2),0)</f>
        <v>#VALUE!</v>
      </c>
      <c r="Q14" s="22" t="e">
        <f aca="false">IF(ISNUMBER($F14),bsd(Q$2,$H14,$J14,$I14,$Y14,$L14,$X14,0.2),0)</f>
        <v>#VALUE!</v>
      </c>
      <c r="R14" s="23"/>
      <c r="S14" s="24"/>
      <c r="T14" s="24" t="e">
        <f aca="false">IF(ISNUMBER($A14),$F14*O14,0)</f>
        <v>#VALUE!</v>
      </c>
      <c r="U14" s="25" t="e">
        <f aca="false">IF(ISNUMBER($A14),$F14*P14*10000,0)</f>
        <v>#VALUE!</v>
      </c>
      <c r="V14" s="25" t="e">
        <f aca="false">IF(ISNUMBER($A14),$F14*Q14*-10000,0)</f>
        <v>#VALUE!</v>
      </c>
      <c r="W14" s="26"/>
      <c r="X14" s="27" t="n">
        <f aca="false">VLOOKUP($A14,PARAMS,7,FALSE())</f>
        <v>0.066889934874307</v>
      </c>
      <c r="Y14" s="28" t="n">
        <f aca="true">IF(ISNUMBER(G14),VLOOKUP($A14,PARAMS,8,FALSE()),VLOOKUP($A14,PARAMS,4,FALSE()))-TODAY()</f>
        <v>-8919</v>
      </c>
      <c r="AA14" s="24" t="e">
        <f aca="false">IF($E14=AA$2,$S14,0)</f>
        <v>#VALUE!</v>
      </c>
      <c r="AB14" s="24" t="e">
        <f aca="false">IF($E14=AB$2,$S14,0)</f>
        <v>#VALUE!</v>
      </c>
      <c r="AC14" s="24" t="e">
        <f aca="false">IF($E14=AC$2,$S14,0)</f>
        <v>#VALUE!</v>
      </c>
      <c r="AD14" s="24" t="e">
        <f aca="false">IF($E14=AD$2,$S14,0)</f>
        <v>#VALUE!</v>
      </c>
      <c r="AE14" s="24" t="e">
        <f aca="false">IF($E14=AE$2,$S14,0)</f>
        <v>#VALUE!</v>
      </c>
      <c r="AG14" s="24" t="e">
        <f aca="false">IF($E14=AG$2,$T14,0)</f>
        <v>#VALUE!</v>
      </c>
      <c r="AH14" s="24" t="e">
        <f aca="false">IF($E14=AH$2,$T14,0)</f>
        <v>#VALUE!</v>
      </c>
      <c r="AI14" s="24" t="e">
        <f aca="false">IF($E14=AI$2,$T14,0)</f>
        <v>#VALUE!</v>
      </c>
      <c r="AJ14" s="24" t="e">
        <f aca="false">IF($E14=AJ$2,$T14,0)</f>
        <v>#VALUE!</v>
      </c>
      <c r="AK14" s="24" t="e">
        <f aca="false">IF($E14=AK$2,$T14,0)</f>
        <v>#VALUE!</v>
      </c>
      <c r="AM14" s="24" t="e">
        <f aca="false">IF($E14=AM$2,$U14,0)</f>
        <v>#VALUE!</v>
      </c>
      <c r="AN14" s="24" t="e">
        <f aca="false">IF($E14=AN$2,$U14,0)</f>
        <v>#VALUE!</v>
      </c>
      <c r="AO14" s="24" t="e">
        <f aca="false">IF($E14=AO$2,$U14,0)</f>
        <v>#VALUE!</v>
      </c>
      <c r="AP14" s="24" t="e">
        <f aca="false">IF($E14=AP$2,$U14,0)</f>
        <v>#VALUE!</v>
      </c>
      <c r="AQ14" s="24" t="e">
        <f aca="false">IF($E14=AQ$2,$U14,0)</f>
        <v>#VALUE!</v>
      </c>
    </row>
    <row r="15" customFormat="false" ht="12.75" hidden="false" customHeight="false" outlineLevel="0" collapsed="false">
      <c r="A15" s="14" t="n">
        <f aca="false">DATE(YEAR(A14),MONTH(A14)+1,1)</f>
        <v>37043</v>
      </c>
      <c r="B15" s="15"/>
      <c r="C15" s="2" t="s">
        <v>28</v>
      </c>
      <c r="D15" s="15"/>
      <c r="E15" s="16" t="e">
        <f aca="false">(M15-B15)*F15*10000</f>
        <v>#VALUE!</v>
      </c>
      <c r="F15" s="17" t="n">
        <v>60</v>
      </c>
      <c r="G15" s="18" t="n">
        <v>0.005</v>
      </c>
      <c r="H15" s="19" t="n">
        <v>2</v>
      </c>
      <c r="I15" s="20" t="n">
        <v>3.5</v>
      </c>
      <c r="J15" s="19" t="n">
        <f aca="false">VLOOKUP($A15,PARAMS,2,FALSE())+G15</f>
        <v>4.975</v>
      </c>
      <c r="K15" s="21" t="n">
        <v>0</v>
      </c>
      <c r="L15" s="21" t="n">
        <f aca="false">VLOOKUP($A15,PARAMS,3,FALSE())+K15</f>
        <v>0.47</v>
      </c>
      <c r="M15" s="22" t="e">
        <f aca="false">IF(ISNUMBER($F15),bsd(M$2,$H15,$J15,$I15,$Y15,$L15,$X15,0.2),0)</f>
        <v>#VALUE!</v>
      </c>
      <c r="N15" s="22" t="e">
        <f aca="false">IF(ISNUMBER($F15),bsd(N$2,$H15,$J15,$I15,$Y15,$L15,$X15,0.2),0)</f>
        <v>#VALUE!</v>
      </c>
      <c r="O15" s="22" t="e">
        <f aca="false">IF(ISNUMBER($F15),bsd(O$2,$H15,$J15,$I15,$Y15,$L15,$X15,0.2),0)</f>
        <v>#VALUE!</v>
      </c>
      <c r="P15" s="22" t="e">
        <f aca="false">IF(ISNUMBER($F15),bsd(P$2,$H15,$J15,$I15,$Y15,$L15,$X15,0.2),0)</f>
        <v>#VALUE!</v>
      </c>
      <c r="Q15" s="22" t="e">
        <f aca="false">IF(ISNUMBER($F15),bsd(Q$2,$H15,$J15,$I15,$Y15,$L15,$X15,0.2),0)</f>
        <v>#VALUE!</v>
      </c>
      <c r="R15" s="23"/>
      <c r="S15" s="24"/>
      <c r="T15" s="24" t="e">
        <f aca="false">IF(ISNUMBER($A15),$F15*O15,0)</f>
        <v>#VALUE!</v>
      </c>
      <c r="U15" s="25" t="e">
        <f aca="false">IF(ISNUMBER($A15),$F15*P15*10000,0)</f>
        <v>#VALUE!</v>
      </c>
      <c r="V15" s="25" t="e">
        <f aca="false">IF(ISNUMBER($A15),$F15*Q15*-10000,0)</f>
        <v>#VALUE!</v>
      </c>
      <c r="W15" s="26"/>
      <c r="X15" s="27" t="n">
        <f aca="false">VLOOKUP($A15,PARAMS,7,FALSE())</f>
        <v>0.066422226839917</v>
      </c>
      <c r="Y15" s="28" t="n">
        <f aca="true">IF(ISNUMBER(G15),VLOOKUP($A15,PARAMS,8,FALSE()),VLOOKUP($A15,PARAMS,4,FALSE()))-TODAY()</f>
        <v>-8886</v>
      </c>
      <c r="AA15" s="24" t="e">
        <f aca="false">IF($E15=AA$2,$S15,0)</f>
        <v>#VALUE!</v>
      </c>
      <c r="AB15" s="24" t="e">
        <f aca="false">IF($E15=AB$2,$S15,0)</f>
        <v>#VALUE!</v>
      </c>
      <c r="AC15" s="24" t="e">
        <f aca="false">IF($E15=AC$2,$S15,0)</f>
        <v>#VALUE!</v>
      </c>
      <c r="AD15" s="24" t="e">
        <f aca="false">IF($E15=AD$2,$S15,0)</f>
        <v>#VALUE!</v>
      </c>
      <c r="AE15" s="24" t="e">
        <f aca="false">IF($E15=AE$2,$S15,0)</f>
        <v>#VALUE!</v>
      </c>
      <c r="AG15" s="24" t="e">
        <f aca="false">IF($E15=AG$2,$T15,0)</f>
        <v>#VALUE!</v>
      </c>
      <c r="AH15" s="24" t="e">
        <f aca="false">IF($E15=AH$2,$T15,0)</f>
        <v>#VALUE!</v>
      </c>
      <c r="AI15" s="24" t="e">
        <f aca="false">IF($E15=AI$2,$T15,0)</f>
        <v>#VALUE!</v>
      </c>
      <c r="AJ15" s="24" t="e">
        <f aca="false">IF($E15=AJ$2,$T15,0)</f>
        <v>#VALUE!</v>
      </c>
      <c r="AK15" s="24" t="e">
        <f aca="false">IF($E15=AK$2,$T15,0)</f>
        <v>#VALUE!</v>
      </c>
      <c r="AM15" s="24" t="e">
        <f aca="false">IF($E15=AM$2,$U15,0)</f>
        <v>#VALUE!</v>
      </c>
      <c r="AN15" s="24" t="e">
        <f aca="false">IF($E15=AN$2,$U15,0)</f>
        <v>#VALUE!</v>
      </c>
      <c r="AO15" s="24" t="e">
        <f aca="false">IF($E15=AO$2,$U15,0)</f>
        <v>#VALUE!</v>
      </c>
      <c r="AP15" s="24" t="e">
        <f aca="false">IF($E15=AP$2,$U15,0)</f>
        <v>#VALUE!</v>
      </c>
      <c r="AQ15" s="24" t="e">
        <f aca="false">IF($E15=AQ$2,$U15,0)</f>
        <v>#VALUE!</v>
      </c>
    </row>
    <row r="16" customFormat="false" ht="12.75" hidden="false" customHeight="false" outlineLevel="0" collapsed="false">
      <c r="A16" s="14" t="n">
        <f aca="false">DATE(YEAR(A15),MONTH(A15)+1,1)</f>
        <v>37073</v>
      </c>
      <c r="B16" s="15"/>
      <c r="C16" s="2" t="s">
        <v>28</v>
      </c>
      <c r="D16" s="15"/>
      <c r="E16" s="16" t="e">
        <f aca="false">(M16-B16)*F16*10000</f>
        <v>#VALUE!</v>
      </c>
      <c r="F16" s="17" t="n">
        <v>60</v>
      </c>
      <c r="G16" s="18" t="n">
        <v>0.005</v>
      </c>
      <c r="H16" s="19" t="n">
        <v>2</v>
      </c>
      <c r="I16" s="20" t="n">
        <v>3.5</v>
      </c>
      <c r="J16" s="19" t="n">
        <f aca="false">VLOOKUP($A16,PARAMS,2,FALSE())+G16</f>
        <v>4.955</v>
      </c>
      <c r="K16" s="21" t="n">
        <v>0</v>
      </c>
      <c r="L16" s="21" t="n">
        <f aca="false">VLOOKUP($A16,PARAMS,3,FALSE())+K16</f>
        <v>0.47</v>
      </c>
      <c r="M16" s="22" t="e">
        <f aca="false">IF(ISNUMBER($F16),bsd(M$2,$H16,$J16,$I16,$Y16,$L16,$X16,0.2),0)</f>
        <v>#VALUE!</v>
      </c>
      <c r="N16" s="22" t="e">
        <f aca="false">IF(ISNUMBER($F16),bsd(N$2,$H16,$J16,$I16,$Y16,$L16,$X16,0.2),0)</f>
        <v>#VALUE!</v>
      </c>
      <c r="O16" s="22" t="e">
        <f aca="false">IF(ISNUMBER($F16),bsd(O$2,$H16,$J16,$I16,$Y16,$L16,$X16,0.2),0)</f>
        <v>#VALUE!</v>
      </c>
      <c r="P16" s="22" t="e">
        <f aca="false">IF(ISNUMBER($F16),bsd(P$2,$H16,$J16,$I16,$Y16,$L16,$X16,0.2),0)</f>
        <v>#VALUE!</v>
      </c>
      <c r="Q16" s="22" t="e">
        <f aca="false">IF(ISNUMBER($F16),bsd(Q$2,$H16,$J16,$I16,$Y16,$L16,$X16,0.2),0)</f>
        <v>#VALUE!</v>
      </c>
      <c r="R16" s="23"/>
      <c r="S16" s="24"/>
      <c r="T16" s="24" t="e">
        <f aca="false">IF(ISNUMBER($A16),$F16*O16,0)</f>
        <v>#VALUE!</v>
      </c>
      <c r="U16" s="25" t="e">
        <f aca="false">IF(ISNUMBER($A16),$F16*P16*10000,0)</f>
        <v>#VALUE!</v>
      </c>
      <c r="V16" s="25" t="e">
        <f aca="false">IF(ISNUMBER($A16),$F16*Q16*-10000,0)</f>
        <v>#VALUE!</v>
      </c>
      <c r="W16" s="26"/>
      <c r="X16" s="27" t="n">
        <f aca="false">VLOOKUP($A16,PARAMS,7,FALSE())</f>
        <v>0.066037743397889</v>
      </c>
      <c r="Y16" s="28" t="n">
        <f aca="true">IF(ISNUMBER(G16),VLOOKUP($A16,PARAMS,8,FALSE()),VLOOKUP($A16,PARAMS,4,FALSE()))-TODAY()</f>
        <v>-8857</v>
      </c>
      <c r="AA16" s="24" t="e">
        <f aca="false">IF($E16=AA$2,$S16,0)</f>
        <v>#VALUE!</v>
      </c>
      <c r="AB16" s="24" t="e">
        <f aca="false">IF($E16=AB$2,$S16,0)</f>
        <v>#VALUE!</v>
      </c>
      <c r="AC16" s="24" t="e">
        <f aca="false">IF($E16=AC$2,$S16,0)</f>
        <v>#VALUE!</v>
      </c>
      <c r="AD16" s="24" t="e">
        <f aca="false">IF($E16=AD$2,$S16,0)</f>
        <v>#VALUE!</v>
      </c>
      <c r="AE16" s="24" t="e">
        <f aca="false">IF($E16=AE$2,$S16,0)</f>
        <v>#VALUE!</v>
      </c>
      <c r="AG16" s="24" t="e">
        <f aca="false">IF($E16=AG$2,$T16,0)</f>
        <v>#VALUE!</v>
      </c>
      <c r="AH16" s="24" t="e">
        <f aca="false">IF($E16=AH$2,$T16,0)</f>
        <v>#VALUE!</v>
      </c>
      <c r="AI16" s="24" t="e">
        <f aca="false">IF($E16=AI$2,$T16,0)</f>
        <v>#VALUE!</v>
      </c>
      <c r="AJ16" s="24" t="e">
        <f aca="false">IF($E16=AJ$2,$T16,0)</f>
        <v>#VALUE!</v>
      </c>
      <c r="AK16" s="24" t="e">
        <f aca="false">IF($E16=AK$2,$T16,0)</f>
        <v>#VALUE!</v>
      </c>
      <c r="AM16" s="24" t="e">
        <f aca="false">IF($E16=AM$2,$U16,0)</f>
        <v>#VALUE!</v>
      </c>
      <c r="AN16" s="24" t="e">
        <f aca="false">IF($E16=AN$2,$U16,0)</f>
        <v>#VALUE!</v>
      </c>
      <c r="AO16" s="24" t="e">
        <f aca="false">IF($E16=AO$2,$U16,0)</f>
        <v>#VALUE!</v>
      </c>
      <c r="AP16" s="24" t="e">
        <f aca="false">IF($E16=AP$2,$U16,0)</f>
        <v>#VALUE!</v>
      </c>
      <c r="AQ16" s="24" t="e">
        <f aca="false">IF($E16=AQ$2,$U16,0)</f>
        <v>#VALUE!</v>
      </c>
    </row>
    <row r="17" customFormat="false" ht="12.75" hidden="false" customHeight="false" outlineLevel="0" collapsed="false">
      <c r="A17" s="14" t="n">
        <f aca="false">DATE(YEAR(A16),MONTH(A16)+1,1)</f>
        <v>37104</v>
      </c>
      <c r="B17" s="15"/>
      <c r="C17" s="2" t="s">
        <v>28</v>
      </c>
      <c r="D17" s="15"/>
      <c r="E17" s="16" t="e">
        <f aca="false">(M17-B17)*F17*10000</f>
        <v>#VALUE!</v>
      </c>
      <c r="F17" s="17" t="n">
        <v>60</v>
      </c>
      <c r="G17" s="18" t="n">
        <v>0.005</v>
      </c>
      <c r="H17" s="19" t="n">
        <v>2</v>
      </c>
      <c r="I17" s="20" t="n">
        <v>3.5</v>
      </c>
      <c r="J17" s="19" t="n">
        <f aca="false">VLOOKUP($A17,PARAMS,2,FALSE())+G17</f>
        <v>4.93</v>
      </c>
      <c r="K17" s="21" t="n">
        <v>0</v>
      </c>
      <c r="L17" s="21" t="n">
        <f aca="false">VLOOKUP($A17,PARAMS,3,FALSE())+K17</f>
        <v>0.47</v>
      </c>
      <c r="M17" s="22" t="e">
        <f aca="false">IF(ISNUMBER($F17),bsd(M$2,$H17,$J17,$I17,$Y17,$L17,$X17,0.2),0)</f>
        <v>#VALUE!</v>
      </c>
      <c r="N17" s="22" t="e">
        <f aca="false">IF(ISNUMBER($F17),bsd(N$2,$H17,$J17,$I17,$Y17,$L17,$X17,0.2),0)</f>
        <v>#VALUE!</v>
      </c>
      <c r="O17" s="22" t="e">
        <f aca="false">IF(ISNUMBER($F17),bsd(O$2,$H17,$J17,$I17,$Y17,$L17,$X17,0.2),0)</f>
        <v>#VALUE!</v>
      </c>
      <c r="P17" s="22" t="e">
        <f aca="false">IF(ISNUMBER($F17),bsd(P$2,$H17,$J17,$I17,$Y17,$L17,$X17,0.2),0)</f>
        <v>#VALUE!</v>
      </c>
      <c r="Q17" s="22" t="e">
        <f aca="false">IF(ISNUMBER($F17),bsd(Q$2,$H17,$J17,$I17,$Y17,$L17,$X17,0.2),0)</f>
        <v>#VALUE!</v>
      </c>
      <c r="R17" s="23"/>
      <c r="S17" s="24"/>
      <c r="T17" s="24" t="e">
        <f aca="false">IF(ISNUMBER($A17),$F17*O17,0)</f>
        <v>#VALUE!</v>
      </c>
      <c r="U17" s="25" t="e">
        <f aca="false">IF(ISNUMBER($A17),$F17*P17*10000,0)</f>
        <v>#VALUE!</v>
      </c>
      <c r="V17" s="25" t="e">
        <f aca="false">IF(ISNUMBER($A17),$F17*Q17*-10000,0)</f>
        <v>#VALUE!</v>
      </c>
      <c r="W17" s="26"/>
      <c r="X17" s="27" t="n">
        <f aca="false">VLOOKUP($A17,PARAMS,7,FALSE())</f>
        <v>0.065653260004837</v>
      </c>
      <c r="Y17" s="28" t="n">
        <f aca="true">IF(ISNUMBER(G17),VLOOKUP($A17,PARAMS,8,FALSE()),VLOOKUP($A17,PARAMS,4,FALSE()))-TODAY()</f>
        <v>-8827</v>
      </c>
      <c r="AA17" s="24" t="e">
        <f aca="false">IF($E17=AA$2,$S17,0)</f>
        <v>#VALUE!</v>
      </c>
      <c r="AB17" s="24" t="e">
        <f aca="false">IF($E17=AB$2,$S17,0)</f>
        <v>#VALUE!</v>
      </c>
      <c r="AC17" s="24" t="e">
        <f aca="false">IF($E17=AC$2,$S17,0)</f>
        <v>#VALUE!</v>
      </c>
      <c r="AD17" s="24" t="e">
        <f aca="false">IF($E17=AD$2,$S17,0)</f>
        <v>#VALUE!</v>
      </c>
      <c r="AE17" s="24" t="e">
        <f aca="false">IF($E17=AE$2,$S17,0)</f>
        <v>#VALUE!</v>
      </c>
      <c r="AG17" s="24" t="e">
        <f aca="false">IF($E17=AG$2,$T17,0)</f>
        <v>#VALUE!</v>
      </c>
      <c r="AH17" s="24" t="e">
        <f aca="false">IF($E17=AH$2,$T17,0)</f>
        <v>#VALUE!</v>
      </c>
      <c r="AI17" s="24" t="e">
        <f aca="false">IF($E17=AI$2,$T17,0)</f>
        <v>#VALUE!</v>
      </c>
      <c r="AJ17" s="24" t="e">
        <f aca="false">IF($E17=AJ$2,$T17,0)</f>
        <v>#VALUE!</v>
      </c>
      <c r="AK17" s="24" t="e">
        <f aca="false">IF($E17=AK$2,$T17,0)</f>
        <v>#VALUE!</v>
      </c>
      <c r="AM17" s="24" t="e">
        <f aca="false">IF($E17=AM$2,$U17,0)</f>
        <v>#VALUE!</v>
      </c>
      <c r="AN17" s="24" t="e">
        <f aca="false">IF($E17=AN$2,$U17,0)</f>
        <v>#VALUE!</v>
      </c>
      <c r="AO17" s="24" t="e">
        <f aca="false">IF($E17=AO$2,$U17,0)</f>
        <v>#VALUE!</v>
      </c>
      <c r="AP17" s="24" t="e">
        <f aca="false">IF($E17=AP$2,$U17,0)</f>
        <v>#VALUE!</v>
      </c>
      <c r="AQ17" s="24" t="e">
        <f aca="false">IF($E17=AQ$2,$U17,0)</f>
        <v>#VALUE!</v>
      </c>
    </row>
    <row r="18" customFormat="false" ht="12.75" hidden="false" customHeight="false" outlineLevel="0" collapsed="false">
      <c r="A18" s="14" t="n">
        <f aca="false">DATE(YEAR(A17),MONTH(A17)+1,1)</f>
        <v>37135</v>
      </c>
      <c r="B18" s="15"/>
      <c r="C18" s="2" t="s">
        <v>28</v>
      </c>
      <c r="D18" s="15"/>
      <c r="E18" s="16" t="e">
        <f aca="false">(M18-B18)*F18*10000</f>
        <v>#VALUE!</v>
      </c>
      <c r="F18" s="17" t="n">
        <v>60</v>
      </c>
      <c r="G18" s="18" t="n">
        <v>0.005</v>
      </c>
      <c r="H18" s="19" t="n">
        <v>2</v>
      </c>
      <c r="I18" s="20" t="n">
        <v>3.5</v>
      </c>
      <c r="J18" s="19" t="n">
        <f aca="false">VLOOKUP($A18,PARAMS,2,FALSE())+G18</f>
        <v>4.91</v>
      </c>
      <c r="K18" s="21" t="n">
        <v>0</v>
      </c>
      <c r="L18" s="21" t="n">
        <f aca="false">VLOOKUP($A18,PARAMS,3,FALSE())+K18</f>
        <v>0.47</v>
      </c>
      <c r="M18" s="22" t="e">
        <f aca="false">IF(ISNUMBER($F18),bsd(M$2,$H18,$J18,$I18,$Y18,$L18,$X18,0.2),0)</f>
        <v>#VALUE!</v>
      </c>
      <c r="N18" s="22" t="e">
        <f aca="false">IF(ISNUMBER($F18),bsd(N$2,$H18,$J18,$I18,$Y18,$L18,$X18,0.2),0)</f>
        <v>#VALUE!</v>
      </c>
      <c r="O18" s="22" t="e">
        <f aca="false">IF(ISNUMBER($F18),bsd(O$2,$H18,$J18,$I18,$Y18,$L18,$X18,0.2),0)</f>
        <v>#VALUE!</v>
      </c>
      <c r="P18" s="22" t="e">
        <f aca="false">IF(ISNUMBER($F18),bsd(P$2,$H18,$J18,$I18,$Y18,$L18,$X18,0.2),0)</f>
        <v>#VALUE!</v>
      </c>
      <c r="Q18" s="22" t="e">
        <f aca="false">IF(ISNUMBER($F18),bsd(Q$2,$H18,$J18,$I18,$Y18,$L18,$X18,0.2),0)</f>
        <v>#VALUE!</v>
      </c>
      <c r="R18" s="23"/>
      <c r="S18" s="24"/>
      <c r="T18" s="24" t="e">
        <f aca="false">IF(ISNUMBER($A18),$F18*O18,0)</f>
        <v>#VALUE!</v>
      </c>
      <c r="U18" s="25" t="e">
        <f aca="false">IF(ISNUMBER($A18),$F18*P18*10000,0)</f>
        <v>#VALUE!</v>
      </c>
      <c r="V18" s="25" t="e">
        <f aca="false">IF(ISNUMBER($A18),$F18*Q18*-10000,0)</f>
        <v>#VALUE!</v>
      </c>
      <c r="W18" s="26"/>
      <c r="X18" s="27" t="n">
        <f aca="false">VLOOKUP($A18,PARAMS,7,FALSE())</f>
        <v>0.065322673879389</v>
      </c>
      <c r="Y18" s="28" t="n">
        <f aca="true">IF(ISNUMBER(G18),VLOOKUP($A18,PARAMS,8,FALSE()),VLOOKUP($A18,PARAMS,4,FALSE()))-TODAY()</f>
        <v>-8794</v>
      </c>
      <c r="AA18" s="24" t="e">
        <f aca="false">IF($E18=AA$2,$S18,0)</f>
        <v>#VALUE!</v>
      </c>
      <c r="AB18" s="24" t="e">
        <f aca="false">IF($E18=AB$2,$S18,0)</f>
        <v>#VALUE!</v>
      </c>
      <c r="AC18" s="24" t="e">
        <f aca="false">IF($E18=AC$2,$S18,0)</f>
        <v>#VALUE!</v>
      </c>
      <c r="AD18" s="24" t="e">
        <f aca="false">IF($E18=AD$2,$S18,0)</f>
        <v>#VALUE!</v>
      </c>
      <c r="AE18" s="24" t="e">
        <f aca="false">IF($E18=AE$2,$S18,0)</f>
        <v>#VALUE!</v>
      </c>
      <c r="AG18" s="24" t="e">
        <f aca="false">IF($E18=AG$2,$T18,0)</f>
        <v>#VALUE!</v>
      </c>
      <c r="AH18" s="24" t="e">
        <f aca="false">IF($E18=AH$2,$T18,0)</f>
        <v>#VALUE!</v>
      </c>
      <c r="AI18" s="24" t="e">
        <f aca="false">IF($E18=AI$2,$T18,0)</f>
        <v>#VALUE!</v>
      </c>
      <c r="AJ18" s="24" t="e">
        <f aca="false">IF($E18=AJ$2,$T18,0)</f>
        <v>#VALUE!</v>
      </c>
      <c r="AK18" s="24" t="e">
        <f aca="false">IF($E18=AK$2,$T18,0)</f>
        <v>#VALUE!</v>
      </c>
      <c r="AM18" s="24" t="e">
        <f aca="false">IF($E18=AM$2,$U18,0)</f>
        <v>#VALUE!</v>
      </c>
      <c r="AN18" s="24" t="e">
        <f aca="false">IF($E18=AN$2,$U18,0)</f>
        <v>#VALUE!</v>
      </c>
      <c r="AO18" s="24" t="e">
        <f aca="false">IF($E18=AO$2,$U18,0)</f>
        <v>#VALUE!</v>
      </c>
      <c r="AP18" s="24" t="e">
        <f aca="false">IF($E18=AP$2,$U18,0)</f>
        <v>#VALUE!</v>
      </c>
      <c r="AQ18" s="24" t="e">
        <f aca="false">IF($E18=AQ$2,$U18,0)</f>
        <v>#VALUE!</v>
      </c>
    </row>
    <row r="19" customFormat="false" ht="12.75" hidden="false" customHeight="false" outlineLevel="0" collapsed="false">
      <c r="A19" s="14" t="n">
        <f aca="false">DATE(YEAR(A18),MONTH(A18)+1,1)</f>
        <v>37165</v>
      </c>
      <c r="B19" s="15"/>
      <c r="C19" s="2" t="s">
        <v>28</v>
      </c>
      <c r="D19" s="15"/>
      <c r="E19" s="16" t="e">
        <f aca="false">(M19-B19)*F19*10000</f>
        <v>#VALUE!</v>
      </c>
      <c r="F19" s="17" t="n">
        <v>60</v>
      </c>
      <c r="G19" s="18" t="n">
        <v>0.005</v>
      </c>
      <c r="H19" s="19" t="n">
        <v>2</v>
      </c>
      <c r="I19" s="20" t="n">
        <v>3.5</v>
      </c>
      <c r="J19" s="19" t="n">
        <f aca="false">VLOOKUP($A19,PARAMS,2,FALSE())+G19</f>
        <v>4.925</v>
      </c>
      <c r="K19" s="21" t="n">
        <v>0</v>
      </c>
      <c r="L19" s="21" t="n">
        <f aca="false">VLOOKUP($A19,PARAMS,3,FALSE())+K19</f>
        <v>0.47</v>
      </c>
      <c r="M19" s="22" t="e">
        <f aca="false">IF(ISNUMBER($F19),bsd(M$2,$H19,$J19,$I19,$Y19,$L19,$X19,0.2),0)</f>
        <v>#VALUE!</v>
      </c>
      <c r="N19" s="22" t="e">
        <f aca="false">IF(ISNUMBER($F19),bsd(N$2,$H19,$J19,$I19,$Y19,$L19,$X19,0.2),0)</f>
        <v>#VALUE!</v>
      </c>
      <c r="O19" s="22" t="e">
        <f aca="false">IF(ISNUMBER($F19),bsd(O$2,$H19,$J19,$I19,$Y19,$L19,$X19,0.2),0)</f>
        <v>#VALUE!</v>
      </c>
      <c r="P19" s="22" t="e">
        <f aca="false">IF(ISNUMBER($F19),bsd(P$2,$H19,$J19,$I19,$Y19,$L19,$X19,0.2),0)</f>
        <v>#VALUE!</v>
      </c>
      <c r="Q19" s="22" t="e">
        <f aca="false">IF(ISNUMBER($F19),bsd(Q$2,$H19,$J19,$I19,$Y19,$L19,$X19,0.2),0)</f>
        <v>#VALUE!</v>
      </c>
      <c r="R19" s="23"/>
      <c r="S19" s="24"/>
      <c r="T19" s="24" t="e">
        <f aca="false">IF(ISNUMBER($A19),$F19*O19,0)</f>
        <v>#VALUE!</v>
      </c>
      <c r="U19" s="25" t="e">
        <f aca="false">IF(ISNUMBER($A19),$F19*P19*10000,0)</f>
        <v>#VALUE!</v>
      </c>
      <c r="V19" s="25" t="e">
        <f aca="false">IF(ISNUMBER($A19),$F19*Q19*-10000,0)</f>
        <v>#VALUE!</v>
      </c>
      <c r="W19" s="26"/>
      <c r="X19" s="27" t="n">
        <f aca="false">VLOOKUP($A19,PARAMS,7,FALSE())</f>
        <v>0.065048560562634</v>
      </c>
      <c r="Y19" s="28" t="n">
        <f aca="true">IF(ISNUMBER(G19),VLOOKUP($A19,PARAMS,8,FALSE()),VLOOKUP($A19,PARAMS,4,FALSE()))-TODAY()</f>
        <v>-8766</v>
      </c>
      <c r="AA19" s="24" t="e">
        <f aca="false">IF($E19=AA$2,$S19,0)</f>
        <v>#VALUE!</v>
      </c>
      <c r="AB19" s="24" t="e">
        <f aca="false">IF($E19=AB$2,$S19,0)</f>
        <v>#VALUE!</v>
      </c>
      <c r="AC19" s="24" t="e">
        <f aca="false">IF($E19=AC$2,$S19,0)</f>
        <v>#VALUE!</v>
      </c>
      <c r="AD19" s="24" t="e">
        <f aca="false">IF($E19=AD$2,$S19,0)</f>
        <v>#VALUE!</v>
      </c>
      <c r="AE19" s="24" t="e">
        <f aca="false">IF($E19=AE$2,$S19,0)</f>
        <v>#VALUE!</v>
      </c>
      <c r="AG19" s="24" t="e">
        <f aca="false">IF($E19=AG$2,$T19,0)</f>
        <v>#VALUE!</v>
      </c>
      <c r="AH19" s="24" t="e">
        <f aca="false">IF($E19=AH$2,$T19,0)</f>
        <v>#VALUE!</v>
      </c>
      <c r="AI19" s="24" t="e">
        <f aca="false">IF($E19=AI$2,$T19,0)</f>
        <v>#VALUE!</v>
      </c>
      <c r="AJ19" s="24" t="e">
        <f aca="false">IF($E19=AJ$2,$T19,0)</f>
        <v>#VALUE!</v>
      </c>
      <c r="AK19" s="24" t="e">
        <f aca="false">IF($E19=AK$2,$T19,0)</f>
        <v>#VALUE!</v>
      </c>
      <c r="AM19" s="24" t="e">
        <f aca="false">IF($E19=AM$2,$U19,0)</f>
        <v>#VALUE!</v>
      </c>
      <c r="AN19" s="24" t="e">
        <f aca="false">IF($E19=AN$2,$U19,0)</f>
        <v>#VALUE!</v>
      </c>
      <c r="AO19" s="24" t="e">
        <f aca="false">IF($E19=AO$2,$U19,0)</f>
        <v>#VALUE!</v>
      </c>
      <c r="AP19" s="24" t="e">
        <f aca="false">IF($E19=AP$2,$U19,0)</f>
        <v>#VALUE!</v>
      </c>
      <c r="AQ19" s="24" t="e">
        <f aca="false">IF($E19=AQ$2,$U19,0)</f>
        <v>#VALUE!</v>
      </c>
    </row>
    <row r="20" customFormat="false" ht="12.75" hidden="false" customHeight="false" outlineLevel="0" collapsed="false">
      <c r="A20" s="14"/>
      <c r="B20" s="15"/>
      <c r="D20" s="15"/>
      <c r="E20" s="16"/>
      <c r="F20" s="17"/>
      <c r="G20" s="18"/>
      <c r="H20" s="19"/>
      <c r="I20" s="20"/>
      <c r="J20" s="19"/>
      <c r="K20" s="21"/>
      <c r="L20" s="21"/>
      <c r="M20" s="22"/>
      <c r="N20" s="22"/>
      <c r="O20" s="22"/>
      <c r="P20" s="22"/>
      <c r="Q20" s="22"/>
      <c r="R20" s="23"/>
      <c r="S20" s="24"/>
      <c r="T20" s="24"/>
      <c r="U20" s="25"/>
      <c r="V20" s="25"/>
      <c r="W20" s="26"/>
      <c r="X20" s="27"/>
      <c r="Y20" s="28"/>
      <c r="AA20" s="24"/>
      <c r="AB20" s="24"/>
      <c r="AC20" s="24"/>
      <c r="AD20" s="24"/>
      <c r="AE20" s="24"/>
      <c r="AG20" s="24"/>
      <c r="AH20" s="24"/>
      <c r="AI20" s="24"/>
      <c r="AJ20" s="24"/>
      <c r="AK20" s="24"/>
      <c r="AM20" s="24"/>
      <c r="AN20" s="24"/>
      <c r="AO20" s="24"/>
      <c r="AP20" s="24"/>
      <c r="AQ20" s="24"/>
    </row>
    <row r="21" customFormat="false" ht="12.75" hidden="false" customHeight="false" outlineLevel="0" collapsed="false">
      <c r="A21" s="14" t="n">
        <v>36892</v>
      </c>
      <c r="B21" s="15"/>
      <c r="D21" s="15"/>
      <c r="E21" s="16" t="n">
        <f aca="false">(M21-B21)*F21*10000</f>
        <v>0</v>
      </c>
      <c r="F21" s="17"/>
      <c r="G21" s="18" t="n">
        <v>-0.395</v>
      </c>
      <c r="H21" s="19" t="n">
        <v>1</v>
      </c>
      <c r="I21" s="20" t="n">
        <v>6.5</v>
      </c>
      <c r="J21" s="19" t="n">
        <f aca="false">VLOOKUP($A21,PARAMS,2,FALSE())+G21</f>
        <v>6.28</v>
      </c>
      <c r="K21" s="21" t="n">
        <v>-0.025</v>
      </c>
      <c r="L21" s="21" t="n">
        <f aca="false">VLOOKUP($A21,PARAMS,3,FALSE())+K21</f>
        <v>0.795</v>
      </c>
      <c r="M21" s="22" t="n">
        <f aca="false">IF(ISNUMBER($F21),bsd(M$2,$H21,$J21,$I21,$Y21,$L21,$X21,0.2),0)</f>
        <v>0</v>
      </c>
      <c r="N21" s="22" t="n">
        <f aca="false">IF(ISNUMBER($F21),bsd(N$2,$H21,$J21,$I21,$Y21,$L21,$X21,0.2),0)</f>
        <v>0</v>
      </c>
      <c r="O21" s="22" t="n">
        <f aca="false">IF(ISNUMBER($F21),bsd(O$2,$H21,$J21,$I21,$Y21,$L21,$X21,0.2),0)</f>
        <v>0</v>
      </c>
      <c r="P21" s="22" t="n">
        <f aca="false">IF(ISNUMBER($F21),bsd(P$2,$H21,$J21,$I21,$Y21,$L21,$X21,0.2),0)</f>
        <v>0</v>
      </c>
      <c r="Q21" s="22" t="n">
        <f aca="false">IF(ISNUMBER($F21),bsd(Q$2,$H21,$J21,$I21,$Y21,$L21,$X21,0.2),0)</f>
        <v>0</v>
      </c>
      <c r="R21" s="23"/>
      <c r="S21" s="24" t="n">
        <f aca="false">IF(ISNUMBER($A21),$F21*N21,0)</f>
        <v>0</v>
      </c>
      <c r="T21" s="24" t="n">
        <f aca="false">IF(ISNUMBER($A21),$F21*O21,0)</f>
        <v>0</v>
      </c>
      <c r="U21" s="25" t="n">
        <f aca="false">IF(ISNUMBER($A21),$F21*P21*10000,0)</f>
        <v>0</v>
      </c>
      <c r="V21" s="25" t="n">
        <f aca="false">IF(ISNUMBER($A21),$F21*Q21*-10000,0)</f>
        <v>-0</v>
      </c>
      <c r="W21" s="26"/>
      <c r="X21" s="27" t="n">
        <f aca="false">VLOOKUP($A21,PARAMS,7,FALSE())</f>
        <v>0.068871456367479</v>
      </c>
      <c r="Y21" s="28" t="n">
        <f aca="true">IF(ISNUMBER(G21),VLOOKUP($A21,PARAMS,8,FALSE()),VLOOKUP($A21,PARAMS,4,FALSE()))-TODAY()</f>
        <v>-9039</v>
      </c>
      <c r="AA21" s="24" t="n">
        <f aca="false">IF($E21=AA$2,$S21,0)</f>
        <v>0</v>
      </c>
      <c r="AB21" s="24" t="n">
        <f aca="false">IF($E21=AB$2,$S21,0)</f>
        <v>0</v>
      </c>
      <c r="AC21" s="24" t="n">
        <f aca="false">IF($E21=AC$2,$S21,0)</f>
        <v>0</v>
      </c>
      <c r="AD21" s="24" t="n">
        <f aca="false">IF($E21=AD$2,$S21,0)</f>
        <v>0</v>
      </c>
      <c r="AE21" s="24" t="n">
        <f aca="false">IF($E21=AE$2,$S21,0)</f>
        <v>0</v>
      </c>
      <c r="AG21" s="24" t="n">
        <f aca="false">IF($E21=AG$2,$T21,0)</f>
        <v>0</v>
      </c>
      <c r="AH21" s="24" t="n">
        <f aca="false">IF($E21=AH$2,$T21,0)</f>
        <v>0</v>
      </c>
      <c r="AI21" s="24" t="n">
        <f aca="false">IF($E21=AI$2,$T21,0)</f>
        <v>0</v>
      </c>
      <c r="AJ21" s="24" t="n">
        <f aca="false">IF($E21=AJ$2,$T21,0)</f>
        <v>0</v>
      </c>
      <c r="AK21" s="24" t="n">
        <f aca="false">IF($E21=AK$2,$T21,0)</f>
        <v>0</v>
      </c>
      <c r="AM21" s="24" t="n">
        <f aca="false">IF($E21=AM$2,$U21,0)</f>
        <v>0</v>
      </c>
      <c r="AN21" s="24" t="n">
        <f aca="false">IF($E21=AN$2,$U21,0)</f>
        <v>0</v>
      </c>
      <c r="AO21" s="24" t="n">
        <f aca="false">IF($E21=AO$2,$U21,0)</f>
        <v>0</v>
      </c>
      <c r="AP21" s="24" t="n">
        <f aca="false">IF($E21=AP$2,$U21,0)</f>
        <v>0</v>
      </c>
      <c r="AQ21" s="24" t="n">
        <f aca="false">IF($E21=AQ$2,$U21,0)</f>
        <v>0</v>
      </c>
    </row>
    <row r="22" customFormat="false" ht="12.75" hidden="false" customHeight="false" outlineLevel="0" collapsed="false">
      <c r="A22" s="14" t="n">
        <v>36923</v>
      </c>
      <c r="B22" s="15"/>
      <c r="D22" s="15"/>
      <c r="E22" s="16" t="n">
        <f aca="false">(M22-B22)*F22*10000</f>
        <v>0</v>
      </c>
      <c r="F22" s="17"/>
      <c r="G22" s="18" t="n">
        <v>-0.395</v>
      </c>
      <c r="H22" s="19" t="n">
        <v>1</v>
      </c>
      <c r="I22" s="20" t="n">
        <v>6.5</v>
      </c>
      <c r="J22" s="19" t="n">
        <f aca="false">VLOOKUP($A22,PARAMS,2,FALSE())+G22</f>
        <v>6.145</v>
      </c>
      <c r="K22" s="21" t="n">
        <v>-0.025</v>
      </c>
      <c r="L22" s="21" t="n">
        <f aca="false">VLOOKUP($A22,PARAMS,3,FALSE())+K22</f>
        <v>0.755</v>
      </c>
      <c r="M22" s="22" t="n">
        <f aca="false">IF(ISNUMBER($F22),bsd(M$2,$H22,$J22,$I22,$Y22,$L22,$X22,0.2),0)</f>
        <v>0</v>
      </c>
      <c r="N22" s="22" t="n">
        <f aca="false">IF(ISNUMBER($F22),bsd(N$2,$H22,$J22,$I22,$Y22,$L22,$X22,0.2),0)</f>
        <v>0</v>
      </c>
      <c r="O22" s="22" t="n">
        <f aca="false">IF(ISNUMBER($F22),bsd(O$2,$H22,$J22,$I22,$Y22,$L22,$X22,0.2),0)</f>
        <v>0</v>
      </c>
      <c r="P22" s="22" t="n">
        <f aca="false">IF(ISNUMBER($F22),bsd(P$2,$H22,$J22,$I22,$Y22,$L22,$X22,0.2),0)</f>
        <v>0</v>
      </c>
      <c r="Q22" s="22" t="n">
        <f aca="false">IF(ISNUMBER($F22),bsd(Q$2,$H22,$J22,$I22,$Y22,$L22,$X22,0.2),0)</f>
        <v>0</v>
      </c>
      <c r="R22" s="23"/>
      <c r="S22" s="24" t="n">
        <f aca="false">IF(ISNUMBER($A22),$F22*N22,0)</f>
        <v>0</v>
      </c>
      <c r="T22" s="24" t="n">
        <f aca="false">IF(ISNUMBER($A22),$F22*O22,0)</f>
        <v>0</v>
      </c>
      <c r="U22" s="25" t="n">
        <f aca="false">IF(ISNUMBER($A22),$F22*P22*10000,0)</f>
        <v>0</v>
      </c>
      <c r="V22" s="25" t="n">
        <f aca="false">IF(ISNUMBER($A22),$F22*Q22*-10000,0)</f>
        <v>-0</v>
      </c>
      <c r="W22" s="26"/>
      <c r="X22" s="27" t="n">
        <f aca="false">VLOOKUP($A22,PARAMS,7,FALSE())</f>
        <v>0.068422514816258</v>
      </c>
      <c r="Y22" s="28" t="n">
        <f aca="true">IF(ISNUMBER(G22),VLOOKUP($A22,PARAMS,8,FALSE()),VLOOKUP($A22,PARAMS,4,FALSE()))-TODAY()</f>
        <v>-9006</v>
      </c>
      <c r="AA22" s="24" t="n">
        <f aca="false">IF($E22=AA$2,$S22,0)</f>
        <v>0</v>
      </c>
      <c r="AB22" s="24" t="n">
        <f aca="false">IF($E22=AB$2,$S22,0)</f>
        <v>0</v>
      </c>
      <c r="AC22" s="24" t="n">
        <f aca="false">IF($E22=AC$2,$S22,0)</f>
        <v>0</v>
      </c>
      <c r="AD22" s="24" t="n">
        <f aca="false">IF($E22=AD$2,$S22,0)</f>
        <v>0</v>
      </c>
      <c r="AE22" s="24" t="n">
        <f aca="false">IF($E22=AE$2,$S22,0)</f>
        <v>0</v>
      </c>
      <c r="AG22" s="24" t="n">
        <f aca="false">IF($E22=AG$2,$T22,0)</f>
        <v>0</v>
      </c>
      <c r="AH22" s="24" t="n">
        <f aca="false">IF($E22=AH$2,$T22,0)</f>
        <v>0</v>
      </c>
      <c r="AI22" s="24" t="n">
        <f aca="false">IF($E22=AI$2,$T22,0)</f>
        <v>0</v>
      </c>
      <c r="AJ22" s="24" t="n">
        <f aca="false">IF($E22=AJ$2,$T22,0)</f>
        <v>0</v>
      </c>
      <c r="AK22" s="24" t="n">
        <f aca="false">IF($E22=AK$2,$T22,0)</f>
        <v>0</v>
      </c>
      <c r="AM22" s="24" t="n">
        <f aca="false">IF($E22=AM$2,$U22,0)</f>
        <v>0</v>
      </c>
      <c r="AN22" s="24" t="n">
        <f aca="false">IF($E22=AN$2,$U22,0)</f>
        <v>0</v>
      </c>
      <c r="AO22" s="24" t="n">
        <f aca="false">IF($E22=AO$2,$U22,0)</f>
        <v>0</v>
      </c>
      <c r="AP22" s="24" t="n">
        <f aca="false">IF($E22=AP$2,$U22,0)</f>
        <v>0</v>
      </c>
      <c r="AQ22" s="24" t="n">
        <f aca="false">IF($E22=AQ$2,$U22,0)</f>
        <v>0</v>
      </c>
    </row>
    <row r="23" customFormat="false" ht="12.75" hidden="false" customHeight="false" outlineLevel="0" collapsed="false">
      <c r="A23" s="14" t="n">
        <v>36951</v>
      </c>
      <c r="B23" s="15"/>
      <c r="D23" s="15"/>
      <c r="E23" s="16" t="n">
        <f aca="false">(M23-B23)*F23*10000</f>
        <v>0</v>
      </c>
      <c r="F23" s="17"/>
      <c r="G23" s="18" t="n">
        <v>-0.395</v>
      </c>
      <c r="H23" s="19" t="n">
        <v>1</v>
      </c>
      <c r="I23" s="20" t="n">
        <v>6.5</v>
      </c>
      <c r="J23" s="19" t="n">
        <f aca="false">VLOOKUP($A23,PARAMS,2,FALSE())+G23</f>
        <v>5.655</v>
      </c>
      <c r="K23" s="21" t="n">
        <v>-0.025</v>
      </c>
      <c r="L23" s="21" t="n">
        <f aca="false">VLOOKUP($A23,PARAMS,3,FALSE())+K23</f>
        <v>0.59</v>
      </c>
      <c r="M23" s="22" t="n">
        <f aca="false">IF(ISNUMBER($F23),bsd(M$2,$H23,$J23,$I23,$Y23,$L23,$X23,0.2),0)</f>
        <v>0</v>
      </c>
      <c r="N23" s="22" t="n">
        <f aca="false">IF(ISNUMBER($F23),bsd(N$2,$H23,$J23,$I23,$Y23,$L23,$X23,0.2),0)</f>
        <v>0</v>
      </c>
      <c r="O23" s="22" t="n">
        <f aca="false">IF(ISNUMBER($F23),bsd(O$2,$H23,$J23,$I23,$Y23,$L23,$X23,0.2),0)</f>
        <v>0</v>
      </c>
      <c r="P23" s="22" t="n">
        <f aca="false">IF(ISNUMBER($F23),bsd(P$2,$H23,$J23,$I23,$Y23,$L23,$X23,0.2),0)</f>
        <v>0</v>
      </c>
      <c r="Q23" s="22" t="n">
        <f aca="false">IF(ISNUMBER($F23),bsd(Q$2,$H23,$J23,$I23,$Y23,$L23,$X23,0.2),0)</f>
        <v>0</v>
      </c>
      <c r="R23" s="23"/>
      <c r="S23" s="24" t="n">
        <f aca="false">IF(ISNUMBER($A23),$F23*N23,0)</f>
        <v>0</v>
      </c>
      <c r="T23" s="24" t="n">
        <f aca="false">IF(ISNUMBER($A23),$F23*O23,0)</f>
        <v>0</v>
      </c>
      <c r="U23" s="25" t="n">
        <f aca="false">IF(ISNUMBER($A23),$F23*P23*10000,0)</f>
        <v>0</v>
      </c>
      <c r="V23" s="25" t="n">
        <f aca="false">IF(ISNUMBER($A23),$F23*Q23*-10000,0)</f>
        <v>-0</v>
      </c>
      <c r="W23" s="26"/>
      <c r="X23" s="27" t="n">
        <f aca="false">VLOOKUP($A23,PARAMS,7,FALSE())</f>
        <v>0.067949221977425</v>
      </c>
      <c r="Y23" s="28" t="n">
        <f aca="true">IF(ISNUMBER(G23),VLOOKUP($A23,PARAMS,8,FALSE()),VLOOKUP($A23,PARAMS,4,FALSE()))-TODAY()</f>
        <v>-8978</v>
      </c>
      <c r="AA23" s="24" t="n">
        <f aca="false">IF($E23=AA$2,$S23,0)</f>
        <v>0</v>
      </c>
      <c r="AB23" s="24" t="n">
        <f aca="false">IF($E23=AB$2,$S23,0)</f>
        <v>0</v>
      </c>
      <c r="AC23" s="24" t="n">
        <f aca="false">IF($E23=AC$2,$S23,0)</f>
        <v>0</v>
      </c>
      <c r="AD23" s="24" t="n">
        <f aca="false">IF($E23=AD$2,$S23,0)</f>
        <v>0</v>
      </c>
      <c r="AE23" s="24" t="n">
        <f aca="false">IF($E23=AE$2,$S23,0)</f>
        <v>0</v>
      </c>
      <c r="AG23" s="24" t="n">
        <f aca="false">IF($E23=AG$2,$T23,0)</f>
        <v>0</v>
      </c>
      <c r="AH23" s="24" t="n">
        <f aca="false">IF($E23=AH$2,$T23,0)</f>
        <v>0</v>
      </c>
      <c r="AI23" s="24" t="n">
        <f aca="false">IF($E23=AI$2,$T23,0)</f>
        <v>0</v>
      </c>
      <c r="AJ23" s="24" t="n">
        <f aca="false">IF($E23=AJ$2,$T23,0)</f>
        <v>0</v>
      </c>
      <c r="AK23" s="24" t="n">
        <f aca="false">IF($E23=AK$2,$T23,0)</f>
        <v>0</v>
      </c>
      <c r="AM23" s="24" t="n">
        <f aca="false">IF($E23=AM$2,$U23,0)</f>
        <v>0</v>
      </c>
      <c r="AN23" s="24" t="n">
        <f aca="false">IF($E23=AN$2,$U23,0)</f>
        <v>0</v>
      </c>
      <c r="AO23" s="24" t="n">
        <f aca="false">IF($E23=AO$2,$U23,0)</f>
        <v>0</v>
      </c>
      <c r="AP23" s="24" t="n">
        <f aca="false">IF($E23=AP$2,$U23,0)</f>
        <v>0</v>
      </c>
      <c r="AQ23" s="24" t="n">
        <f aca="false">IF($E23=AQ$2,$U23,0)</f>
        <v>0</v>
      </c>
    </row>
    <row r="24" customFormat="false" ht="12.75" hidden="false" customHeight="false" outlineLevel="0" collapsed="false">
      <c r="A24" s="14" t="n">
        <v>36831</v>
      </c>
      <c r="B24" s="15"/>
      <c r="D24" s="15"/>
      <c r="E24" s="16" t="n">
        <f aca="false">(M24-B24)*F24*10000</f>
        <v>0</v>
      </c>
      <c r="F24" s="17"/>
      <c r="G24" s="18" t="n">
        <v>-0.395</v>
      </c>
      <c r="H24" s="19" t="n">
        <v>2</v>
      </c>
      <c r="I24" s="20" t="n">
        <v>3.98</v>
      </c>
      <c r="J24" s="19" t="e">
        <f aca="false">VLOOKUP($A24,PARAMS,2,FALSE())+G24</f>
        <v>#N/A</v>
      </c>
      <c r="K24" s="21" t="n">
        <v>-0.025</v>
      </c>
      <c r="L24" s="21" t="e">
        <f aca="false">VLOOKUP($A24,PARAMS,3,FALSE())+K24</f>
        <v>#N/A</v>
      </c>
      <c r="M24" s="22" t="n">
        <f aca="false">IF(ISNUMBER($F24),bsd(M$2,$H24,$J24,$I24,$Y24,$L24,$X24,0.2),0)</f>
        <v>0</v>
      </c>
      <c r="N24" s="22" t="n">
        <f aca="false">IF(ISNUMBER($F24),bsd(N$2,$H24,$J24,$I24,$Y24,$L24,$X24,0.2),0)</f>
        <v>0</v>
      </c>
      <c r="O24" s="22" t="n">
        <f aca="false">IF(ISNUMBER($F24),bsd(O$2,$H24,$J24,$I24,$Y24,$L24,$X24,0.2),0)</f>
        <v>0</v>
      </c>
      <c r="P24" s="22" t="n">
        <f aca="false">IF(ISNUMBER($F24),bsd(P$2,$H24,$J24,$I24,$Y24,$L24,$X24,0.2),0)</f>
        <v>0</v>
      </c>
      <c r="Q24" s="22" t="n">
        <f aca="false">IF(ISNUMBER($F24),bsd(Q$2,$H24,$J24,$I24,$Y24,$L24,$X24,0.2),0)</f>
        <v>0</v>
      </c>
      <c r="R24" s="23"/>
      <c r="S24" s="24" t="n">
        <f aca="false">IF(ISNUMBER($A24),$F24*N24,0)</f>
        <v>0</v>
      </c>
      <c r="T24" s="24" t="n">
        <f aca="false">IF(ISNUMBER($A24),$F24*O24,0)</f>
        <v>0</v>
      </c>
      <c r="U24" s="25" t="n">
        <f aca="false">IF(ISNUMBER($A24),$F24*P24*10000,0)</f>
        <v>0</v>
      </c>
      <c r="V24" s="25" t="n">
        <f aca="false">IF(ISNUMBER($A24),$F24*Q24*-10000,0)</f>
        <v>-0</v>
      </c>
      <c r="W24" s="26"/>
      <c r="X24" s="27" t="e">
        <f aca="false">VLOOKUP($A24,PARAMS,7,FALSE())</f>
        <v>#N/A</v>
      </c>
      <c r="Y24" s="28" t="e">
        <f aca="true">IF(ISNUMBER(G24),VLOOKUP($A24,PARAMS,8,FALSE()),VLOOKUP($A24,PARAMS,4,FALSE()))-TODAY()</f>
        <v>#N/A</v>
      </c>
      <c r="AA24" s="24" t="n">
        <f aca="false">IF($E24=AA$2,$S24,0)</f>
        <v>0</v>
      </c>
      <c r="AB24" s="24" t="n">
        <f aca="false">IF($E24=AB$2,$S24,0)</f>
        <v>0</v>
      </c>
      <c r="AC24" s="24" t="n">
        <f aca="false">IF($E24=AC$2,$S24,0)</f>
        <v>0</v>
      </c>
      <c r="AD24" s="24" t="n">
        <f aca="false">IF($E24=AD$2,$S24,0)</f>
        <v>0</v>
      </c>
      <c r="AE24" s="24" t="n">
        <f aca="false">IF($E24=AE$2,$S24,0)</f>
        <v>0</v>
      </c>
      <c r="AG24" s="24" t="n">
        <f aca="false">IF($E24=AG$2,$T24,0)</f>
        <v>0</v>
      </c>
      <c r="AH24" s="24" t="n">
        <f aca="false">IF($E24=AH$2,$T24,0)</f>
        <v>0</v>
      </c>
      <c r="AI24" s="24" t="n">
        <f aca="false">IF($E24=AI$2,$T24,0)</f>
        <v>0</v>
      </c>
      <c r="AJ24" s="24" t="n">
        <f aca="false">IF($E24=AJ$2,$T24,0)</f>
        <v>0</v>
      </c>
      <c r="AK24" s="24" t="n">
        <f aca="false">IF($E24=AK$2,$T24,0)</f>
        <v>0</v>
      </c>
      <c r="AM24" s="24" t="n">
        <f aca="false">IF($E24=AM$2,$U24,0)</f>
        <v>0</v>
      </c>
      <c r="AN24" s="24" t="n">
        <f aca="false">IF($E24=AN$2,$U24,0)</f>
        <v>0</v>
      </c>
      <c r="AO24" s="24" t="n">
        <f aca="false">IF($E24=AO$2,$U24,0)</f>
        <v>0</v>
      </c>
      <c r="AP24" s="24" t="n">
        <f aca="false">IF($E24=AP$2,$U24,0)</f>
        <v>0</v>
      </c>
      <c r="AQ24" s="24" t="n">
        <f aca="false">IF($E24=AQ$2,$U24,0)</f>
        <v>0</v>
      </c>
    </row>
    <row r="25" customFormat="false" ht="12.75" hidden="false" customHeight="false" outlineLevel="0" collapsed="false">
      <c r="A25" s="14" t="n">
        <v>36861</v>
      </c>
      <c r="B25" s="15"/>
      <c r="D25" s="15"/>
      <c r="E25" s="16" t="n">
        <f aca="false">(M25-B25)*F25*10000</f>
        <v>0</v>
      </c>
      <c r="F25" s="17"/>
      <c r="G25" s="18" t="n">
        <v>-0.395</v>
      </c>
      <c r="H25" s="19" t="n">
        <v>2</v>
      </c>
      <c r="I25" s="20" t="n">
        <v>3.98</v>
      </c>
      <c r="J25" s="19" t="n">
        <f aca="false">VLOOKUP($A25,PARAMS,2,FALSE())+G25</f>
        <v>6.28</v>
      </c>
      <c r="K25" s="21" t="n">
        <v>-0.025</v>
      </c>
      <c r="L25" s="21" t="n">
        <f aca="false">VLOOKUP($A25,PARAMS,3,FALSE())+K25</f>
        <v>0.795</v>
      </c>
      <c r="M25" s="22" t="n">
        <f aca="false">IF(ISNUMBER($F25),bsd(M$2,$H25,$J25,$I25,$Y25,$L25,$X25,0.2),0)</f>
        <v>0</v>
      </c>
      <c r="N25" s="22" t="n">
        <f aca="false">IF(ISNUMBER($F25),bsd(N$2,$H25,$J25,$I25,$Y25,$L25,$X25,0.2),0)</f>
        <v>0</v>
      </c>
      <c r="O25" s="22" t="n">
        <f aca="false">IF(ISNUMBER($F25),bsd(O$2,$H25,$J25,$I25,$Y25,$L25,$X25,0.2),0)</f>
        <v>0</v>
      </c>
      <c r="P25" s="22" t="n">
        <f aca="false">IF(ISNUMBER($F25),bsd(P$2,$H25,$J25,$I25,$Y25,$L25,$X25,0.2),0)</f>
        <v>0</v>
      </c>
      <c r="Q25" s="22" t="n">
        <f aca="false">IF(ISNUMBER($F25),bsd(Q$2,$H25,$J25,$I25,$Y25,$L25,$X25,0.2),0)</f>
        <v>0</v>
      </c>
      <c r="R25" s="23"/>
      <c r="S25" s="24" t="n">
        <f aca="false">IF(ISNUMBER($A25),$F25*N25,0)</f>
        <v>0</v>
      </c>
      <c r="T25" s="24" t="n">
        <f aca="false">IF(ISNUMBER($A25),$F25*O25,0)</f>
        <v>0</v>
      </c>
      <c r="U25" s="25" t="n">
        <f aca="false">IF(ISNUMBER($A25),$F25*P25*10000,0)</f>
        <v>0</v>
      </c>
      <c r="V25" s="25" t="n">
        <f aca="false">IF(ISNUMBER($A25),$F25*Q25*-10000,0)</f>
        <v>-0</v>
      </c>
      <c r="W25" s="26"/>
      <c r="X25" s="27" t="n">
        <f aca="false">VLOOKUP($A25,PARAMS,7,FALSE())</f>
        <v>0.069420808874716</v>
      </c>
      <c r="Y25" s="28" t="n">
        <f aca="true">IF(ISNUMBER(G25),VLOOKUP($A25,PARAMS,8,FALSE()),VLOOKUP($A25,PARAMS,4,FALSE()))-TODAY()</f>
        <v>-9068</v>
      </c>
      <c r="AA25" s="24" t="n">
        <f aca="false">IF($E25=AA$2,$S25,0)</f>
        <v>0</v>
      </c>
      <c r="AB25" s="24" t="n">
        <f aca="false">IF($E25=AB$2,$S25,0)</f>
        <v>0</v>
      </c>
      <c r="AC25" s="24" t="n">
        <f aca="false">IF($E25=AC$2,$S25,0)</f>
        <v>0</v>
      </c>
      <c r="AD25" s="24" t="n">
        <f aca="false">IF($E25=AD$2,$S25,0)</f>
        <v>0</v>
      </c>
      <c r="AE25" s="24" t="n">
        <f aca="false">IF($E25=AE$2,$S25,0)</f>
        <v>0</v>
      </c>
      <c r="AG25" s="24" t="n">
        <f aca="false">IF($E25=AG$2,$T25,0)</f>
        <v>0</v>
      </c>
      <c r="AH25" s="24" t="n">
        <f aca="false">IF($E25=AH$2,$T25,0)</f>
        <v>0</v>
      </c>
      <c r="AI25" s="24" t="n">
        <f aca="false">IF($E25=AI$2,$T25,0)</f>
        <v>0</v>
      </c>
      <c r="AJ25" s="24" t="n">
        <f aca="false">IF($E25=AJ$2,$T25,0)</f>
        <v>0</v>
      </c>
      <c r="AK25" s="24" t="n">
        <f aca="false">IF($E25=AK$2,$T25,0)</f>
        <v>0</v>
      </c>
      <c r="AM25" s="24" t="n">
        <f aca="false">IF($E25=AM$2,$U25,0)</f>
        <v>0</v>
      </c>
      <c r="AN25" s="24" t="n">
        <f aca="false">IF($E25=AN$2,$U25,0)</f>
        <v>0</v>
      </c>
      <c r="AO25" s="24" t="n">
        <f aca="false">IF($E25=AO$2,$U25,0)</f>
        <v>0</v>
      </c>
      <c r="AP25" s="24" t="n">
        <f aca="false">IF($E25=AP$2,$U25,0)</f>
        <v>0</v>
      </c>
      <c r="AQ25" s="24" t="n">
        <f aca="false">IF($E25=AQ$2,$U25,0)</f>
        <v>0</v>
      </c>
    </row>
    <row r="26" customFormat="false" ht="12.75" hidden="false" customHeight="false" outlineLevel="0" collapsed="false">
      <c r="A26" s="14" t="n">
        <v>36892</v>
      </c>
      <c r="B26" s="15"/>
      <c r="D26" s="15"/>
      <c r="E26" s="16" t="n">
        <f aca="false">(M26-B26)*F26*10000</f>
        <v>0</v>
      </c>
      <c r="F26" s="17"/>
      <c r="G26" s="18" t="n">
        <v>-0.395</v>
      </c>
      <c r="H26" s="19" t="n">
        <v>2</v>
      </c>
      <c r="I26" s="20" t="n">
        <v>3.98</v>
      </c>
      <c r="J26" s="19" t="n">
        <f aca="false">VLOOKUP($A26,PARAMS,2,FALSE())+G26</f>
        <v>6.28</v>
      </c>
      <c r="K26" s="21" t="n">
        <v>-0.025</v>
      </c>
      <c r="L26" s="21" t="n">
        <f aca="false">VLOOKUP($A26,PARAMS,3,FALSE())+K26</f>
        <v>0.795</v>
      </c>
      <c r="M26" s="22" t="n">
        <f aca="false">IF(ISNUMBER($F26),bsd(M$2,$H26,$J26,$I26,$Y26,$L26,$X26,0.2),0)</f>
        <v>0</v>
      </c>
      <c r="N26" s="22" t="n">
        <f aca="false">IF(ISNUMBER($F26),bsd(N$2,$H26,$J26,$I26,$Y26,$L26,$X26,0.2),0)</f>
        <v>0</v>
      </c>
      <c r="O26" s="22" t="n">
        <f aca="false">IF(ISNUMBER($F26),bsd(O$2,$H26,$J26,$I26,$Y26,$L26,$X26,0.2),0)</f>
        <v>0</v>
      </c>
      <c r="P26" s="22" t="n">
        <f aca="false">IF(ISNUMBER($F26),bsd(P$2,$H26,$J26,$I26,$Y26,$L26,$X26,0.2),0)</f>
        <v>0</v>
      </c>
      <c r="Q26" s="22" t="n">
        <f aca="false">IF(ISNUMBER($F26),bsd(Q$2,$H26,$J26,$I26,$Y26,$L26,$X26,0.2),0)</f>
        <v>0</v>
      </c>
      <c r="R26" s="23"/>
      <c r="S26" s="24" t="n">
        <f aca="false">IF(ISNUMBER($A26),$F26*N26,0)</f>
        <v>0</v>
      </c>
      <c r="T26" s="24" t="n">
        <f aca="false">IF(ISNUMBER($A26),$F26*O26,0)</f>
        <v>0</v>
      </c>
      <c r="U26" s="25" t="n">
        <f aca="false">IF(ISNUMBER($A26),$F26*P26*10000,0)</f>
        <v>0</v>
      </c>
      <c r="V26" s="25" t="n">
        <f aca="false">IF(ISNUMBER($A26),$F26*Q26*-10000,0)</f>
        <v>-0</v>
      </c>
      <c r="W26" s="26"/>
      <c r="X26" s="27" t="n">
        <f aca="false">VLOOKUP($A26,PARAMS,7,FALSE())</f>
        <v>0.068871456367479</v>
      </c>
      <c r="Y26" s="28" t="n">
        <f aca="true">IF(ISNUMBER(G26),VLOOKUP($A26,PARAMS,8,FALSE()),VLOOKUP($A26,PARAMS,4,FALSE()))-TODAY()</f>
        <v>-9039</v>
      </c>
      <c r="AA26" s="24" t="n">
        <f aca="false">IF($E26=AA$2,$S26,0)</f>
        <v>0</v>
      </c>
      <c r="AB26" s="24" t="n">
        <f aca="false">IF($E26=AB$2,$S26,0)</f>
        <v>0</v>
      </c>
      <c r="AC26" s="24" t="n">
        <f aca="false">IF($E26=AC$2,$S26,0)</f>
        <v>0</v>
      </c>
      <c r="AD26" s="24" t="n">
        <f aca="false">IF($E26=AD$2,$S26,0)</f>
        <v>0</v>
      </c>
      <c r="AE26" s="24" t="n">
        <f aca="false">IF($E26=AE$2,$S26,0)</f>
        <v>0</v>
      </c>
      <c r="AG26" s="24" t="n">
        <f aca="false">IF($E26=AG$2,$T26,0)</f>
        <v>0</v>
      </c>
      <c r="AH26" s="24" t="n">
        <f aca="false">IF($E26=AH$2,$T26,0)</f>
        <v>0</v>
      </c>
      <c r="AI26" s="24" t="n">
        <f aca="false">IF($E26=AI$2,$T26,0)</f>
        <v>0</v>
      </c>
      <c r="AJ26" s="24" t="n">
        <f aca="false">IF($E26=AJ$2,$T26,0)</f>
        <v>0</v>
      </c>
      <c r="AK26" s="24" t="n">
        <f aca="false">IF($E26=AK$2,$T26,0)</f>
        <v>0</v>
      </c>
      <c r="AM26" s="24" t="n">
        <f aca="false">IF($E26=AM$2,$U26,0)</f>
        <v>0</v>
      </c>
      <c r="AN26" s="24" t="n">
        <f aca="false">IF($E26=AN$2,$U26,0)</f>
        <v>0</v>
      </c>
      <c r="AO26" s="24" t="n">
        <f aca="false">IF($E26=AO$2,$U26,0)</f>
        <v>0</v>
      </c>
      <c r="AP26" s="24" t="n">
        <f aca="false">IF($E26=AP$2,$U26,0)</f>
        <v>0</v>
      </c>
      <c r="AQ26" s="24" t="n">
        <f aca="false">IF($E26=AQ$2,$U26,0)</f>
        <v>0</v>
      </c>
    </row>
    <row r="27" customFormat="false" ht="12.75" hidden="false" customHeight="false" outlineLevel="0" collapsed="false">
      <c r="A27" s="14" t="n">
        <v>36923</v>
      </c>
      <c r="B27" s="15"/>
      <c r="D27" s="15"/>
      <c r="E27" s="16" t="n">
        <f aca="false">(M27-B27)*F27*10000</f>
        <v>0</v>
      </c>
      <c r="F27" s="17"/>
      <c r="G27" s="18" t="n">
        <v>-0.395</v>
      </c>
      <c r="H27" s="19" t="n">
        <v>2</v>
      </c>
      <c r="I27" s="20" t="n">
        <v>3.98</v>
      </c>
      <c r="J27" s="19" t="n">
        <f aca="false">VLOOKUP($A27,PARAMS,2,FALSE())+G27</f>
        <v>6.145</v>
      </c>
      <c r="K27" s="21" t="n">
        <v>-0.025</v>
      </c>
      <c r="L27" s="21" t="n">
        <f aca="false">VLOOKUP($A27,PARAMS,3,FALSE())+K27</f>
        <v>0.755</v>
      </c>
      <c r="M27" s="22" t="n">
        <f aca="false">IF(ISNUMBER($F27),bsd(M$2,$H27,$J27,$I27,$Y27,$L27,$X27,0.2),0)</f>
        <v>0</v>
      </c>
      <c r="N27" s="22" t="n">
        <f aca="false">IF(ISNUMBER($F27),bsd(N$2,$H27,$J27,$I27,$Y27,$L27,$X27,0.2),0)</f>
        <v>0</v>
      </c>
      <c r="O27" s="22" t="n">
        <f aca="false">IF(ISNUMBER($F27),bsd(O$2,$H27,$J27,$I27,$Y27,$L27,$X27,0.2),0)</f>
        <v>0</v>
      </c>
      <c r="P27" s="22" t="n">
        <f aca="false">IF(ISNUMBER($F27),bsd(P$2,$H27,$J27,$I27,$Y27,$L27,$X27,0.2),0)</f>
        <v>0</v>
      </c>
      <c r="Q27" s="22" t="n">
        <f aca="false">IF(ISNUMBER($F27),bsd(Q$2,$H27,$J27,$I27,$Y27,$L27,$X27,0.2),0)</f>
        <v>0</v>
      </c>
      <c r="R27" s="23"/>
      <c r="S27" s="24" t="n">
        <f aca="false">IF(ISNUMBER($A27),$F27*N27,0)</f>
        <v>0</v>
      </c>
      <c r="T27" s="24" t="n">
        <f aca="false">IF(ISNUMBER($A27),$F27*O27,0)</f>
        <v>0</v>
      </c>
      <c r="U27" s="25" t="n">
        <f aca="false">IF(ISNUMBER($A27),$F27*P27*10000,0)</f>
        <v>0</v>
      </c>
      <c r="V27" s="25" t="n">
        <f aca="false">IF(ISNUMBER($A27),$F27*Q27*-10000,0)</f>
        <v>-0</v>
      </c>
      <c r="W27" s="26"/>
      <c r="X27" s="27" t="n">
        <f aca="false">VLOOKUP($A27,PARAMS,7,FALSE())</f>
        <v>0.068422514816258</v>
      </c>
      <c r="Y27" s="28" t="n">
        <f aca="true">IF(ISNUMBER(G27),VLOOKUP($A27,PARAMS,8,FALSE()),VLOOKUP($A27,PARAMS,4,FALSE()))-TODAY()</f>
        <v>-9006</v>
      </c>
      <c r="AA27" s="24" t="n">
        <f aca="false">IF($E27=AA$2,$S27,0)</f>
        <v>0</v>
      </c>
      <c r="AB27" s="24" t="n">
        <f aca="false">IF($E27=AB$2,$S27,0)</f>
        <v>0</v>
      </c>
      <c r="AC27" s="24" t="n">
        <f aca="false">IF($E27=AC$2,$S27,0)</f>
        <v>0</v>
      </c>
      <c r="AD27" s="24" t="n">
        <f aca="false">IF($E27=AD$2,$S27,0)</f>
        <v>0</v>
      </c>
      <c r="AE27" s="24" t="n">
        <f aca="false">IF($E27=AE$2,$S27,0)</f>
        <v>0</v>
      </c>
      <c r="AG27" s="24" t="n">
        <f aca="false">IF($E27=AG$2,$T27,0)</f>
        <v>0</v>
      </c>
      <c r="AH27" s="24" t="n">
        <f aca="false">IF($E27=AH$2,$T27,0)</f>
        <v>0</v>
      </c>
      <c r="AI27" s="24" t="n">
        <f aca="false">IF($E27=AI$2,$T27,0)</f>
        <v>0</v>
      </c>
      <c r="AJ27" s="24" t="n">
        <f aca="false">IF($E27=AJ$2,$T27,0)</f>
        <v>0</v>
      </c>
      <c r="AK27" s="24" t="n">
        <f aca="false">IF($E27=AK$2,$T27,0)</f>
        <v>0</v>
      </c>
      <c r="AM27" s="24" t="n">
        <f aca="false">IF($E27=AM$2,$U27,0)</f>
        <v>0</v>
      </c>
      <c r="AN27" s="24" t="n">
        <f aca="false">IF($E27=AN$2,$U27,0)</f>
        <v>0</v>
      </c>
      <c r="AO27" s="24" t="n">
        <f aca="false">IF($E27=AO$2,$U27,0)</f>
        <v>0</v>
      </c>
      <c r="AP27" s="24" t="n">
        <f aca="false">IF($E27=AP$2,$U27,0)</f>
        <v>0</v>
      </c>
      <c r="AQ27" s="24" t="n">
        <f aca="false">IF($E27=AQ$2,$U27,0)</f>
        <v>0</v>
      </c>
    </row>
    <row r="28" customFormat="false" ht="12.75" hidden="false" customHeight="false" outlineLevel="0" collapsed="false">
      <c r="A28" s="14" t="n">
        <v>36951</v>
      </c>
      <c r="B28" s="15"/>
      <c r="D28" s="15"/>
      <c r="E28" s="16" t="n">
        <f aca="false">(M28-B28)*F28*10000</f>
        <v>0</v>
      </c>
      <c r="F28" s="17"/>
      <c r="G28" s="18" t="n">
        <v>-0.395</v>
      </c>
      <c r="H28" s="19" t="n">
        <v>2</v>
      </c>
      <c r="I28" s="20" t="n">
        <v>3.98</v>
      </c>
      <c r="J28" s="19" t="n">
        <f aca="false">VLOOKUP($A28,PARAMS,2,FALSE())+G28</f>
        <v>5.655</v>
      </c>
      <c r="K28" s="21" t="n">
        <v>-0.025</v>
      </c>
      <c r="L28" s="21" t="n">
        <f aca="false">VLOOKUP($A28,PARAMS,3,FALSE())+K28</f>
        <v>0.59</v>
      </c>
      <c r="M28" s="22" t="n">
        <f aca="false">IF(ISNUMBER($F28),bsd(M$2,$H28,$J28,$I28,$Y28,$L28,$X28,0.2),0)</f>
        <v>0</v>
      </c>
      <c r="N28" s="22" t="n">
        <f aca="false">IF(ISNUMBER($F28),bsd(N$2,$H28,$J28,$I28,$Y28,$L28,$X28,0.2),0)</f>
        <v>0</v>
      </c>
      <c r="O28" s="22" t="n">
        <f aca="false">IF(ISNUMBER($F28),bsd(O$2,$H28,$J28,$I28,$Y28,$L28,$X28,0.2),0)</f>
        <v>0</v>
      </c>
      <c r="P28" s="22" t="n">
        <f aca="false">IF(ISNUMBER($F28),bsd(P$2,$H28,$J28,$I28,$Y28,$L28,$X28,0.2),0)</f>
        <v>0</v>
      </c>
      <c r="Q28" s="22" t="n">
        <f aca="false">IF(ISNUMBER($F28),bsd(Q$2,$H28,$J28,$I28,$Y28,$L28,$X28,0.2),0)</f>
        <v>0</v>
      </c>
      <c r="R28" s="23"/>
      <c r="S28" s="24" t="n">
        <f aca="false">IF(ISNUMBER($A28),$F28*N28,0)</f>
        <v>0</v>
      </c>
      <c r="T28" s="24" t="n">
        <f aca="false">IF(ISNUMBER($A28),$F28*O28,0)</f>
        <v>0</v>
      </c>
      <c r="U28" s="25" t="n">
        <f aca="false">IF(ISNUMBER($A28),$F28*P28*10000,0)</f>
        <v>0</v>
      </c>
      <c r="V28" s="25" t="n">
        <f aca="false">IF(ISNUMBER($A28),$F28*Q28*-10000,0)</f>
        <v>-0</v>
      </c>
      <c r="W28" s="26"/>
      <c r="X28" s="27" t="n">
        <f aca="false">VLOOKUP($A28,PARAMS,7,FALSE())</f>
        <v>0.067949221977425</v>
      </c>
      <c r="Y28" s="28" t="n">
        <f aca="true">IF(ISNUMBER(G28),VLOOKUP($A28,PARAMS,8,FALSE()),VLOOKUP($A28,PARAMS,4,FALSE()))-TODAY()</f>
        <v>-8978</v>
      </c>
      <c r="AA28" s="24" t="n">
        <f aca="false">IF($E28=AA$2,$S28,0)</f>
        <v>0</v>
      </c>
      <c r="AB28" s="24" t="n">
        <f aca="false">IF($E28=AB$2,$S28,0)</f>
        <v>0</v>
      </c>
      <c r="AC28" s="24" t="n">
        <f aca="false">IF($E28=AC$2,$S28,0)</f>
        <v>0</v>
      </c>
      <c r="AD28" s="24" t="n">
        <f aca="false">IF($E28=AD$2,$S28,0)</f>
        <v>0</v>
      </c>
      <c r="AE28" s="24" t="n">
        <f aca="false">IF($E28=AE$2,$S28,0)</f>
        <v>0</v>
      </c>
      <c r="AG28" s="24" t="n">
        <f aca="false">IF($E28=AG$2,$T28,0)</f>
        <v>0</v>
      </c>
      <c r="AH28" s="24" t="n">
        <f aca="false">IF($E28=AH$2,$T28,0)</f>
        <v>0</v>
      </c>
      <c r="AI28" s="24" t="n">
        <f aca="false">IF($E28=AI$2,$T28,0)</f>
        <v>0</v>
      </c>
      <c r="AJ28" s="24" t="n">
        <f aca="false">IF($E28=AJ$2,$T28,0)</f>
        <v>0</v>
      </c>
      <c r="AK28" s="24" t="n">
        <f aca="false">IF($E28=AK$2,$T28,0)</f>
        <v>0</v>
      </c>
      <c r="AM28" s="24" t="n">
        <f aca="false">IF($E28=AM$2,$U28,0)</f>
        <v>0</v>
      </c>
      <c r="AN28" s="24" t="n">
        <f aca="false">IF($E28=AN$2,$U28,0)</f>
        <v>0</v>
      </c>
      <c r="AO28" s="24" t="n">
        <f aca="false">IF($E28=AO$2,$U28,0)</f>
        <v>0</v>
      </c>
      <c r="AP28" s="24" t="n">
        <f aca="false">IF($E28=AP$2,$U28,0)</f>
        <v>0</v>
      </c>
      <c r="AQ28" s="24" t="n">
        <f aca="false">IF($E28=AQ$2,$U28,0)</f>
        <v>0</v>
      </c>
    </row>
    <row r="29" customFormat="false" ht="12.75" hidden="false" customHeight="false" outlineLevel="0" collapsed="false">
      <c r="A29" s="14"/>
      <c r="B29" s="15"/>
      <c r="D29" s="15"/>
      <c r="E29" s="16"/>
      <c r="F29" s="17"/>
      <c r="G29" s="18"/>
      <c r="H29" s="19"/>
      <c r="I29" s="20"/>
      <c r="J29" s="19"/>
      <c r="K29" s="21"/>
      <c r="L29" s="21"/>
      <c r="M29" s="22"/>
      <c r="N29" s="22"/>
      <c r="O29" s="22"/>
      <c r="P29" s="22"/>
      <c r="Q29" s="22"/>
      <c r="R29" s="23"/>
      <c r="S29" s="24"/>
      <c r="T29" s="24"/>
      <c r="U29" s="25"/>
      <c r="V29" s="25"/>
      <c r="W29" s="26"/>
      <c r="X29" s="27"/>
      <c r="Y29" s="28"/>
      <c r="AA29" s="24"/>
      <c r="AB29" s="24"/>
      <c r="AC29" s="24"/>
      <c r="AD29" s="24"/>
      <c r="AE29" s="24"/>
      <c r="AG29" s="24"/>
      <c r="AH29" s="24"/>
      <c r="AI29" s="24"/>
      <c r="AJ29" s="24"/>
      <c r="AK29" s="24"/>
      <c r="AM29" s="24"/>
      <c r="AN29" s="24"/>
      <c r="AO29" s="24"/>
      <c r="AP29" s="24"/>
      <c r="AQ29" s="24"/>
    </row>
    <row r="30" customFormat="false" ht="12.75" hidden="false" customHeight="false" outlineLevel="0" collapsed="false">
      <c r="A30" s="14"/>
      <c r="B30" s="15"/>
      <c r="D30" s="15"/>
      <c r="E30" s="16"/>
      <c r="F30" s="17"/>
      <c r="G30" s="18"/>
      <c r="H30" s="19"/>
      <c r="I30" s="20"/>
      <c r="J30" s="19"/>
      <c r="K30" s="21"/>
      <c r="L30" s="21"/>
      <c r="M30" s="22"/>
      <c r="N30" s="22"/>
      <c r="O30" s="22"/>
      <c r="P30" s="22"/>
      <c r="Q30" s="22"/>
      <c r="R30" s="23"/>
      <c r="S30" s="24"/>
      <c r="T30" s="24"/>
      <c r="U30" s="25"/>
      <c r="V30" s="25"/>
      <c r="W30" s="26"/>
      <c r="X30" s="27"/>
      <c r="Y30" s="28"/>
      <c r="AA30" s="24"/>
      <c r="AB30" s="24"/>
      <c r="AC30" s="24"/>
      <c r="AD30" s="24"/>
      <c r="AE30" s="24"/>
      <c r="AG30" s="24"/>
      <c r="AH30" s="24"/>
      <c r="AI30" s="24"/>
      <c r="AJ30" s="24"/>
      <c r="AK30" s="24"/>
      <c r="AM30" s="24"/>
      <c r="AN30" s="24"/>
      <c r="AO30" s="24"/>
      <c r="AP30" s="24"/>
      <c r="AQ30" s="24"/>
    </row>
    <row r="31" customFormat="false" ht="12.75" hidden="false" customHeight="false" outlineLevel="0" collapsed="false">
      <c r="A31" s="14"/>
      <c r="B31" s="15"/>
      <c r="D31" s="15"/>
      <c r="E31" s="16"/>
      <c r="F31" s="17"/>
      <c r="G31" s="18"/>
      <c r="H31" s="19"/>
      <c r="I31" s="20"/>
      <c r="J31" s="19"/>
      <c r="K31" s="21"/>
      <c r="L31" s="21"/>
      <c r="M31" s="22"/>
      <c r="N31" s="22"/>
      <c r="O31" s="22"/>
      <c r="P31" s="22"/>
      <c r="Q31" s="22"/>
      <c r="R31" s="23"/>
      <c r="S31" s="24"/>
      <c r="T31" s="24"/>
      <c r="U31" s="25"/>
      <c r="V31" s="25"/>
      <c r="W31" s="26"/>
      <c r="X31" s="27"/>
      <c r="Y31" s="28"/>
      <c r="AA31" s="24"/>
      <c r="AB31" s="24"/>
      <c r="AC31" s="24"/>
      <c r="AD31" s="24"/>
      <c r="AE31" s="24"/>
      <c r="AG31" s="24"/>
      <c r="AH31" s="24"/>
      <c r="AI31" s="24"/>
      <c r="AJ31" s="24"/>
      <c r="AK31" s="24"/>
      <c r="AM31" s="24"/>
      <c r="AN31" s="24"/>
      <c r="AO31" s="24"/>
      <c r="AP31" s="24"/>
      <c r="AQ31" s="24"/>
    </row>
    <row r="32" customFormat="false" ht="12.75" hidden="false" customHeight="false" outlineLevel="0" collapsed="false">
      <c r="A32" s="14"/>
      <c r="B32" s="15"/>
      <c r="D32" s="15"/>
      <c r="E32" s="16"/>
      <c r="F32" s="17"/>
      <c r="G32" s="18"/>
      <c r="H32" s="19"/>
      <c r="I32" s="20"/>
      <c r="J32" s="19"/>
      <c r="K32" s="21"/>
      <c r="L32" s="21"/>
      <c r="M32" s="22"/>
      <c r="N32" s="22"/>
      <c r="O32" s="22"/>
      <c r="P32" s="22"/>
      <c r="Q32" s="22"/>
      <c r="R32" s="23"/>
      <c r="S32" s="24"/>
      <c r="T32" s="24"/>
      <c r="U32" s="25"/>
      <c r="V32" s="25"/>
      <c r="W32" s="26"/>
      <c r="X32" s="27"/>
      <c r="Y32" s="28"/>
      <c r="AA32" s="24"/>
      <c r="AB32" s="24"/>
      <c r="AC32" s="24"/>
      <c r="AD32" s="24"/>
      <c r="AE32" s="24"/>
      <c r="AG32" s="24"/>
      <c r="AH32" s="24"/>
      <c r="AI32" s="24"/>
      <c r="AJ32" s="24"/>
      <c r="AK32" s="24"/>
      <c r="AM32" s="24"/>
      <c r="AN32" s="24"/>
      <c r="AO32" s="24"/>
      <c r="AP32" s="24"/>
      <c r="AQ32" s="24"/>
    </row>
    <row r="33" customFormat="false" ht="12.75" hidden="false" customHeight="false" outlineLevel="0" collapsed="false">
      <c r="A33" s="14"/>
      <c r="B33" s="15"/>
      <c r="D33" s="15"/>
      <c r="E33" s="16"/>
      <c r="F33" s="17"/>
      <c r="G33" s="18"/>
      <c r="H33" s="19"/>
      <c r="I33" s="20"/>
      <c r="J33" s="19"/>
      <c r="K33" s="21"/>
      <c r="L33" s="21"/>
      <c r="M33" s="22"/>
      <c r="N33" s="22"/>
      <c r="O33" s="22"/>
      <c r="P33" s="22"/>
      <c r="Q33" s="22"/>
      <c r="R33" s="23"/>
      <c r="S33" s="24"/>
      <c r="T33" s="24"/>
      <c r="U33" s="25"/>
      <c r="V33" s="25"/>
      <c r="W33" s="26"/>
      <c r="X33" s="27"/>
      <c r="Y33" s="28"/>
      <c r="AA33" s="24"/>
      <c r="AB33" s="24"/>
      <c r="AC33" s="24"/>
      <c r="AD33" s="24"/>
      <c r="AE33" s="24"/>
      <c r="AG33" s="24"/>
      <c r="AH33" s="24"/>
      <c r="AI33" s="24"/>
      <c r="AJ33" s="24"/>
      <c r="AK33" s="24"/>
      <c r="AM33" s="24"/>
      <c r="AN33" s="24"/>
      <c r="AO33" s="24"/>
      <c r="AP33" s="24"/>
      <c r="AQ33" s="24"/>
    </row>
    <row r="34" customFormat="false" ht="12.75" hidden="false" customHeight="false" outlineLevel="0" collapsed="false">
      <c r="A34" s="14"/>
      <c r="B34" s="15"/>
      <c r="D34" s="15"/>
      <c r="E34" s="16"/>
      <c r="F34" s="17"/>
      <c r="G34" s="18"/>
      <c r="H34" s="19"/>
      <c r="I34" s="20"/>
      <c r="J34" s="19"/>
      <c r="K34" s="21"/>
      <c r="L34" s="21"/>
      <c r="M34" s="22"/>
      <c r="N34" s="22"/>
      <c r="O34" s="22"/>
      <c r="P34" s="22"/>
      <c r="Q34" s="22"/>
      <c r="R34" s="23"/>
      <c r="S34" s="24"/>
      <c r="T34" s="24"/>
      <c r="U34" s="25"/>
      <c r="V34" s="25"/>
      <c r="W34" s="26"/>
      <c r="X34" s="27"/>
      <c r="Y34" s="28"/>
      <c r="AA34" s="24"/>
      <c r="AB34" s="24"/>
      <c r="AC34" s="24"/>
      <c r="AD34" s="24"/>
      <c r="AE34" s="24"/>
      <c r="AG34" s="24"/>
      <c r="AH34" s="24"/>
      <c r="AI34" s="24"/>
      <c r="AJ34" s="24"/>
      <c r="AK34" s="24"/>
      <c r="AM34" s="24"/>
      <c r="AN34" s="24"/>
      <c r="AO34" s="24"/>
      <c r="AP34" s="24"/>
      <c r="AQ34" s="24"/>
    </row>
    <row r="35" customFormat="false" ht="12.75" hidden="false" customHeight="false" outlineLevel="0" collapsed="false">
      <c r="A35" s="14"/>
      <c r="B35" s="15"/>
      <c r="D35" s="15"/>
      <c r="E35" s="16"/>
      <c r="F35" s="17"/>
      <c r="G35" s="18"/>
      <c r="H35" s="19"/>
      <c r="I35" s="20"/>
      <c r="J35" s="19"/>
      <c r="K35" s="21"/>
      <c r="L35" s="21"/>
      <c r="M35" s="22"/>
      <c r="N35" s="22"/>
      <c r="O35" s="22"/>
      <c r="P35" s="22"/>
      <c r="Q35" s="22"/>
      <c r="R35" s="23"/>
      <c r="S35" s="24"/>
      <c r="T35" s="24"/>
      <c r="U35" s="25"/>
      <c r="V35" s="25"/>
      <c r="W35" s="26"/>
      <c r="X35" s="27"/>
      <c r="Y35" s="28"/>
      <c r="AA35" s="24"/>
      <c r="AB35" s="24"/>
      <c r="AC35" s="24"/>
      <c r="AD35" s="24"/>
      <c r="AE35" s="24"/>
      <c r="AG35" s="24"/>
      <c r="AH35" s="24"/>
      <c r="AI35" s="24"/>
      <c r="AJ35" s="24"/>
      <c r="AK35" s="24"/>
      <c r="AM35" s="24"/>
      <c r="AN35" s="24"/>
      <c r="AO35" s="24"/>
      <c r="AP35" s="24"/>
      <c r="AQ35" s="24"/>
    </row>
    <row r="36" customFormat="false" ht="12.75" hidden="false" customHeight="false" outlineLevel="0" collapsed="false">
      <c r="A36" s="14"/>
      <c r="B36" s="15"/>
      <c r="D36" s="15"/>
      <c r="E36" s="16"/>
      <c r="F36" s="17"/>
      <c r="G36" s="18"/>
      <c r="H36" s="19"/>
      <c r="I36" s="20"/>
      <c r="J36" s="19"/>
      <c r="K36" s="21"/>
      <c r="L36" s="21"/>
      <c r="M36" s="22"/>
      <c r="N36" s="22"/>
      <c r="O36" s="22"/>
      <c r="P36" s="22"/>
      <c r="Q36" s="22"/>
      <c r="R36" s="23"/>
      <c r="S36" s="24"/>
      <c r="T36" s="24"/>
      <c r="U36" s="25"/>
      <c r="V36" s="25"/>
      <c r="W36" s="26"/>
      <c r="X36" s="27"/>
      <c r="Y36" s="28"/>
      <c r="AA36" s="24"/>
      <c r="AB36" s="24"/>
      <c r="AC36" s="24"/>
      <c r="AD36" s="24"/>
      <c r="AE36" s="24"/>
      <c r="AG36" s="24"/>
      <c r="AH36" s="24"/>
      <c r="AI36" s="24"/>
      <c r="AJ36" s="24"/>
      <c r="AK36" s="24"/>
      <c r="AM36" s="24"/>
      <c r="AN36" s="24"/>
      <c r="AO36" s="24"/>
      <c r="AP36" s="24"/>
      <c r="AQ36" s="24"/>
    </row>
    <row r="37" customFormat="false" ht="12.75" hidden="false" customHeight="false" outlineLevel="0" collapsed="false">
      <c r="A37" s="29"/>
      <c r="B37" s="15"/>
      <c r="F37" s="17"/>
      <c r="G37" s="18"/>
      <c r="H37" s="19"/>
      <c r="I37" s="20"/>
      <c r="J37" s="19"/>
      <c r="K37" s="21"/>
      <c r="L37" s="21"/>
      <c r="M37" s="22"/>
      <c r="N37" s="22"/>
      <c r="O37" s="22"/>
      <c r="P37" s="22"/>
      <c r="Q37" s="22"/>
      <c r="R37" s="23"/>
      <c r="S37" s="24"/>
      <c r="T37" s="24"/>
      <c r="U37" s="25"/>
      <c r="V37" s="25"/>
      <c r="W37" s="26"/>
      <c r="X37" s="27"/>
      <c r="Y37" s="28"/>
    </row>
    <row r="38" customFormat="false" ht="12.75" hidden="false" customHeight="false" outlineLevel="0" collapsed="false">
      <c r="A38" s="14" t="n">
        <v>36739</v>
      </c>
      <c r="B38" s="15"/>
      <c r="D38" s="15"/>
      <c r="E38" s="16" t="n">
        <f aca="false">(M38-B38)*F38*10000</f>
        <v>0</v>
      </c>
      <c r="F38" s="17"/>
      <c r="G38" s="18"/>
      <c r="H38" s="19" t="n">
        <v>2</v>
      </c>
      <c r="I38" s="20" t="n">
        <v>2.2</v>
      </c>
      <c r="J38" s="19" t="e">
        <f aca="false">VLOOKUP($A38,PARAMS,2,FALSE())+G38</f>
        <v>#N/A</v>
      </c>
      <c r="K38" s="21" t="n">
        <v>0</v>
      </c>
      <c r="L38" s="21" t="e">
        <f aca="false">VLOOKUP($A38,PARAMS,3,FALSE())+K38</f>
        <v>#N/A</v>
      </c>
      <c r="M38" s="22" t="n">
        <f aca="false">IF(ISNUMBER($F38),bsd(M$2,$H38,$J38,$I38,$Y38,$L38,$X38,0.2),0)</f>
        <v>0</v>
      </c>
      <c r="N38" s="22" t="n">
        <f aca="false">IF(ISNUMBER($F38),bsd(N$2,$H38,$J38,$I38,$Y38,$L38,$X38,0.2),0)</f>
        <v>0</v>
      </c>
      <c r="O38" s="22" t="n">
        <f aca="false">IF(ISNUMBER($F38),bsd(O$2,$H38,$J38,$I38,$Y38,$L38,$X38,0.2),0)</f>
        <v>0</v>
      </c>
      <c r="P38" s="22" t="n">
        <f aca="false">IF(ISNUMBER($F38),bsd(P$2,$H38,$J38,$I38,$Y38,$L38,$X38,0.2),0)</f>
        <v>0</v>
      </c>
      <c r="Q38" s="22" t="n">
        <f aca="false">IF(ISNUMBER($F38),bsd(Q$2,$H38,$J38,$I38,$Y38,$L38,$X38,0.2),0)</f>
        <v>0</v>
      </c>
      <c r="R38" s="23"/>
      <c r="S38" s="24" t="n">
        <f aca="false">IF(ISNUMBER($A38),$F38*N38,0)</f>
        <v>0</v>
      </c>
      <c r="T38" s="24" t="n">
        <f aca="false">IF(ISNUMBER($A38),$F38*O38,0)</f>
        <v>0</v>
      </c>
      <c r="U38" s="25" t="n">
        <f aca="false">IF(ISNUMBER($A38),$F38*P38*10000,0)</f>
        <v>0</v>
      </c>
      <c r="V38" s="25" t="n">
        <f aca="false">IF(ISNUMBER($A38),$F38*Q38*-10000,0)</f>
        <v>-0</v>
      </c>
      <c r="W38" s="26"/>
      <c r="X38" s="27" t="e">
        <f aca="false">VLOOKUP($A38,PARAMS,7,FALSE())</f>
        <v>#N/A</v>
      </c>
      <c r="Y38" s="28" t="e">
        <f aca="true">IF(ISNUMBER(G38),VLOOKUP($A38,PARAMS,8,FALSE()),VLOOKUP($A38,PARAMS,4,FALSE()))-TODAY()</f>
        <v>#N/A</v>
      </c>
      <c r="AA38" s="24" t="n">
        <f aca="false">IF($E38=AA$2,$S38,0)</f>
        <v>0</v>
      </c>
      <c r="AB38" s="24" t="n">
        <f aca="false">IF($E38=AB$2,$S38,0)</f>
        <v>0</v>
      </c>
      <c r="AC38" s="24" t="n">
        <f aca="false">IF($E38=AC$2,$S38,0)</f>
        <v>0</v>
      </c>
      <c r="AD38" s="24" t="n">
        <f aca="false">IF($E38=AD$2,$S38,0)</f>
        <v>0</v>
      </c>
      <c r="AE38" s="24" t="n">
        <f aca="false">IF($E38=AE$2,$S38,0)</f>
        <v>0</v>
      </c>
      <c r="AG38" s="24" t="n">
        <f aca="false">IF($E38=AG$2,$T38,0)</f>
        <v>0</v>
      </c>
      <c r="AH38" s="24" t="n">
        <f aca="false">IF($E38=AH$2,$T38,0)</f>
        <v>0</v>
      </c>
      <c r="AI38" s="24" t="n">
        <f aca="false">IF($E38=AI$2,$T38,0)</f>
        <v>0</v>
      </c>
      <c r="AJ38" s="24" t="n">
        <f aca="false">IF($E38=AJ$2,$T38,0)</f>
        <v>0</v>
      </c>
      <c r="AK38" s="24" t="n">
        <f aca="false">IF($E38=AK$2,$T38,0)</f>
        <v>0</v>
      </c>
      <c r="AM38" s="24" t="n">
        <f aca="false">IF($E38=AM$2,$U38,0)</f>
        <v>0</v>
      </c>
      <c r="AN38" s="24" t="n">
        <f aca="false">IF($E38=AN$2,$U38,0)</f>
        <v>0</v>
      </c>
      <c r="AO38" s="24" t="n">
        <f aca="false">IF($E38=AO$2,$U38,0)</f>
        <v>0</v>
      </c>
      <c r="AP38" s="24" t="n">
        <f aca="false">IF($E38=AP$2,$U38,0)</f>
        <v>0</v>
      </c>
      <c r="AQ38" s="24" t="n">
        <f aca="false">IF($E38=AQ$2,$U38,0)</f>
        <v>0</v>
      </c>
    </row>
    <row r="39" customFormat="false" ht="12.75" hidden="false" customHeight="false" outlineLevel="0" collapsed="false">
      <c r="A39" s="14" t="n">
        <v>36770</v>
      </c>
      <c r="B39" s="15"/>
      <c r="D39" s="15"/>
      <c r="E39" s="16" t="n">
        <f aca="false">(M39-B39)*F39*10000</f>
        <v>0</v>
      </c>
      <c r="F39" s="17"/>
      <c r="G39" s="18"/>
      <c r="H39" s="19" t="n">
        <v>2</v>
      </c>
      <c r="I39" s="20" t="n">
        <v>2.2</v>
      </c>
      <c r="J39" s="19" t="e">
        <f aca="false">VLOOKUP($A39,PARAMS,2,FALSE())+G39</f>
        <v>#N/A</v>
      </c>
      <c r="K39" s="21" t="n">
        <v>0</v>
      </c>
      <c r="L39" s="21" t="e">
        <f aca="false">VLOOKUP($A39,PARAMS,3,FALSE())+K39</f>
        <v>#N/A</v>
      </c>
      <c r="M39" s="22" t="n">
        <f aca="false">IF(ISNUMBER($F39),bsd(M$2,$H39,$J39,$I39,$Y39,$L39,$X39,0.2),0)</f>
        <v>0</v>
      </c>
      <c r="N39" s="22" t="n">
        <f aca="false">IF(ISNUMBER($F39),bsd(N$2,$H39,$J39,$I39,$Y39,$L39,$X39,0.2),0)</f>
        <v>0</v>
      </c>
      <c r="O39" s="22" t="n">
        <f aca="false">IF(ISNUMBER($F39),bsd(O$2,$H39,$J39,$I39,$Y39,$L39,$X39,0.2),0)</f>
        <v>0</v>
      </c>
      <c r="P39" s="22" t="n">
        <f aca="false">IF(ISNUMBER($F39),bsd(P$2,$H39,$J39,$I39,$Y39,$L39,$X39,0.2),0)</f>
        <v>0</v>
      </c>
      <c r="Q39" s="22" t="n">
        <f aca="false">IF(ISNUMBER($F39),bsd(Q$2,$H39,$J39,$I39,$Y39,$L39,$X39,0.2),0)</f>
        <v>0</v>
      </c>
      <c r="R39" s="23"/>
      <c r="S39" s="24" t="n">
        <f aca="false">IF(ISNUMBER($A39),$F39*N39,0)</f>
        <v>0</v>
      </c>
      <c r="T39" s="24" t="n">
        <f aca="false">IF(ISNUMBER($A39),$F39*O39,0)</f>
        <v>0</v>
      </c>
      <c r="U39" s="25" t="n">
        <f aca="false">IF(ISNUMBER($A39),$F39*P39*10000,0)</f>
        <v>0</v>
      </c>
      <c r="V39" s="25" t="n">
        <f aca="false">IF(ISNUMBER($A39),$F39*Q39*-10000,0)</f>
        <v>-0</v>
      </c>
      <c r="W39" s="26"/>
      <c r="X39" s="27" t="e">
        <f aca="false">VLOOKUP($A39,PARAMS,7,FALSE())</f>
        <v>#N/A</v>
      </c>
      <c r="Y39" s="28" t="e">
        <f aca="true">IF(ISNUMBER(G39),VLOOKUP($A39,PARAMS,8,FALSE()),VLOOKUP($A39,PARAMS,4,FALSE()))-TODAY()</f>
        <v>#N/A</v>
      </c>
      <c r="AA39" s="24" t="n">
        <f aca="false">IF($E39=AA$2,$S39,0)</f>
        <v>0</v>
      </c>
      <c r="AB39" s="24" t="n">
        <f aca="false">IF($E39=AB$2,$S39,0)</f>
        <v>0</v>
      </c>
      <c r="AC39" s="24" t="n">
        <f aca="false">IF($E39=AC$2,$S39,0)</f>
        <v>0</v>
      </c>
      <c r="AD39" s="24" t="n">
        <f aca="false">IF($E39=AD$2,$S39,0)</f>
        <v>0</v>
      </c>
      <c r="AE39" s="24" t="n">
        <f aca="false">IF($E39=AE$2,$S39,0)</f>
        <v>0</v>
      </c>
      <c r="AG39" s="24" t="n">
        <f aca="false">IF($E39=AG$2,$T39,0)</f>
        <v>0</v>
      </c>
      <c r="AH39" s="24" t="n">
        <f aca="false">IF($E39=AH$2,$T39,0)</f>
        <v>0</v>
      </c>
      <c r="AI39" s="24" t="n">
        <f aca="false">IF($E39=AI$2,$T39,0)</f>
        <v>0</v>
      </c>
      <c r="AJ39" s="24" t="n">
        <f aca="false">IF($E39=AJ$2,$T39,0)</f>
        <v>0</v>
      </c>
      <c r="AK39" s="24" t="n">
        <f aca="false">IF($E39=AK$2,$T39,0)</f>
        <v>0</v>
      </c>
      <c r="AM39" s="24" t="n">
        <f aca="false">IF($E39=AM$2,$U39,0)</f>
        <v>0</v>
      </c>
      <c r="AN39" s="24" t="n">
        <f aca="false">IF($E39=AN$2,$U39,0)</f>
        <v>0</v>
      </c>
      <c r="AO39" s="24" t="n">
        <f aca="false">IF($E39=AO$2,$U39,0)</f>
        <v>0</v>
      </c>
      <c r="AP39" s="24" t="n">
        <f aca="false">IF($E39=AP$2,$U39,0)</f>
        <v>0</v>
      </c>
      <c r="AQ39" s="24" t="n">
        <f aca="false">IF($E39=AQ$2,$U39,0)</f>
        <v>0</v>
      </c>
    </row>
    <row r="40" customFormat="false" ht="12.75" hidden="false" customHeight="false" outlineLevel="0" collapsed="false">
      <c r="A40" s="14" t="n">
        <v>36800</v>
      </c>
      <c r="B40" s="15"/>
      <c r="D40" s="15"/>
      <c r="E40" s="16" t="n">
        <f aca="false">(M40-B40)*F40*10000</f>
        <v>0</v>
      </c>
      <c r="F40" s="17"/>
      <c r="G40" s="18"/>
      <c r="H40" s="19" t="n">
        <v>2</v>
      </c>
      <c r="I40" s="20" t="n">
        <v>2.2</v>
      </c>
      <c r="J40" s="19" t="e">
        <f aca="false">VLOOKUP($A40,PARAMS,2,FALSE())+G40</f>
        <v>#N/A</v>
      </c>
      <c r="K40" s="21" t="n">
        <v>0</v>
      </c>
      <c r="L40" s="21" t="e">
        <f aca="false">VLOOKUP($A40,PARAMS,3,FALSE())+K40</f>
        <v>#N/A</v>
      </c>
      <c r="M40" s="22" t="n">
        <f aca="false">IF(ISNUMBER($F40),bsd(M$2,$H40,$J40,$I40,$Y40,$L40,$X40,0.2),0)</f>
        <v>0</v>
      </c>
      <c r="N40" s="22" t="n">
        <f aca="false">IF(ISNUMBER($F40),bsd(N$2,$H40,$J40,$I40,$Y40,$L40,$X40,0.2),0)</f>
        <v>0</v>
      </c>
      <c r="O40" s="22" t="n">
        <f aca="false">IF(ISNUMBER($F40),bsd(O$2,$H40,$J40,$I40,$Y40,$L40,$X40,0.2),0)</f>
        <v>0</v>
      </c>
      <c r="P40" s="22" t="n">
        <f aca="false">IF(ISNUMBER($F40),bsd(P$2,$H40,$J40,$I40,$Y40,$L40,$X40,0.2),0)</f>
        <v>0</v>
      </c>
      <c r="Q40" s="22" t="n">
        <f aca="false">IF(ISNUMBER($F40),bsd(Q$2,$H40,$J40,$I40,$Y40,$L40,$X40,0.2),0)</f>
        <v>0</v>
      </c>
      <c r="R40" s="23"/>
      <c r="S40" s="24" t="n">
        <f aca="false">IF(ISNUMBER($A40),$F40*N40,0)</f>
        <v>0</v>
      </c>
      <c r="T40" s="24" t="n">
        <f aca="false">IF(ISNUMBER($A40),$F40*O40,0)</f>
        <v>0</v>
      </c>
      <c r="U40" s="25" t="n">
        <f aca="false">IF(ISNUMBER($A40),$F40*P40*10000,0)</f>
        <v>0</v>
      </c>
      <c r="V40" s="25" t="n">
        <f aca="false">IF(ISNUMBER($A40),$F40*Q40*-10000,0)</f>
        <v>-0</v>
      </c>
      <c r="W40" s="26"/>
      <c r="X40" s="27" t="e">
        <f aca="false">VLOOKUP($A40,PARAMS,7,FALSE())</f>
        <v>#N/A</v>
      </c>
      <c r="Y40" s="28" t="e">
        <f aca="true">IF(ISNUMBER(G40),VLOOKUP($A40,PARAMS,8,FALSE()),VLOOKUP($A40,PARAMS,4,FALSE()))-TODAY()</f>
        <v>#N/A</v>
      </c>
      <c r="AA40" s="24" t="n">
        <f aca="false">IF($E40=AA$2,$S40,0)</f>
        <v>0</v>
      </c>
      <c r="AB40" s="24" t="n">
        <f aca="false">IF($E40=AB$2,$S40,0)</f>
        <v>0</v>
      </c>
      <c r="AC40" s="24" t="n">
        <f aca="false">IF($E40=AC$2,$S40,0)</f>
        <v>0</v>
      </c>
      <c r="AD40" s="24" t="n">
        <f aca="false">IF($E40=AD$2,$S40,0)</f>
        <v>0</v>
      </c>
      <c r="AE40" s="24" t="n">
        <f aca="false">IF($E40=AE$2,$S40,0)</f>
        <v>0</v>
      </c>
      <c r="AG40" s="24" t="n">
        <f aca="false">IF($E40=AG$2,$T40,0)</f>
        <v>0</v>
      </c>
      <c r="AH40" s="24" t="n">
        <f aca="false">IF($E40=AH$2,$T40,0)</f>
        <v>0</v>
      </c>
      <c r="AI40" s="24" t="n">
        <f aca="false">IF($E40=AI$2,$T40,0)</f>
        <v>0</v>
      </c>
      <c r="AJ40" s="24" t="n">
        <f aca="false">IF($E40=AJ$2,$T40,0)</f>
        <v>0</v>
      </c>
      <c r="AK40" s="24" t="n">
        <f aca="false">IF($E40=AK$2,$T40,0)</f>
        <v>0</v>
      </c>
      <c r="AM40" s="24" t="n">
        <f aca="false">IF($E40=AM$2,$U40,0)</f>
        <v>0</v>
      </c>
      <c r="AN40" s="24" t="n">
        <f aca="false">IF($E40=AN$2,$U40,0)</f>
        <v>0</v>
      </c>
      <c r="AO40" s="24" t="n">
        <f aca="false">IF($E40=AO$2,$U40,0)</f>
        <v>0</v>
      </c>
      <c r="AP40" s="24" t="n">
        <f aca="false">IF($E40=AP$2,$U40,0)</f>
        <v>0</v>
      </c>
      <c r="AQ40" s="24" t="n">
        <f aca="false">IF($E40=AQ$2,$U40,0)</f>
        <v>0</v>
      </c>
    </row>
    <row r="41" customFormat="false" ht="12.75" hidden="false" customHeight="false" outlineLevel="0" collapsed="false">
      <c r="A41" s="14" t="n">
        <v>36831</v>
      </c>
      <c r="B41" s="15"/>
      <c r="D41" s="15"/>
      <c r="E41" s="16" t="n">
        <f aca="false">(M41-B41)*F41*10000</f>
        <v>0</v>
      </c>
      <c r="F41" s="17"/>
      <c r="G41" s="18"/>
      <c r="H41" s="19" t="n">
        <v>2</v>
      </c>
      <c r="I41" s="20" t="n">
        <v>2.2</v>
      </c>
      <c r="J41" s="19" t="e">
        <f aca="false">VLOOKUP($A41,PARAMS,2,FALSE())+G41</f>
        <v>#N/A</v>
      </c>
      <c r="K41" s="21" t="n">
        <v>0</v>
      </c>
      <c r="L41" s="21" t="e">
        <f aca="false">VLOOKUP($A41,PARAMS,3,FALSE())+K41</f>
        <v>#N/A</v>
      </c>
      <c r="M41" s="22" t="n">
        <f aca="false">IF(ISNUMBER($F41),bsd(M$2,$H41,$J41,$I41,$Y41,$L41,$X41,0.2),0)</f>
        <v>0</v>
      </c>
      <c r="N41" s="22" t="n">
        <f aca="false">IF(ISNUMBER($F41),bsd(N$2,$H41,$J41,$I41,$Y41,$L41,$X41,0.2),0)</f>
        <v>0</v>
      </c>
      <c r="O41" s="22" t="n">
        <f aca="false">IF(ISNUMBER($F41),bsd(O$2,$H41,$J41,$I41,$Y41,$L41,$X41,0.2),0)</f>
        <v>0</v>
      </c>
      <c r="P41" s="22" t="n">
        <f aca="false">IF(ISNUMBER($F41),bsd(P$2,$H41,$J41,$I41,$Y41,$L41,$X41,0.2),0)</f>
        <v>0</v>
      </c>
      <c r="Q41" s="22" t="n">
        <f aca="false">IF(ISNUMBER($F41),bsd(Q$2,$H41,$J41,$I41,$Y41,$L41,$X41,0.2),0)</f>
        <v>0</v>
      </c>
      <c r="R41" s="23"/>
      <c r="S41" s="24" t="n">
        <f aca="false">IF(ISNUMBER($A41),$F41*N41,0)</f>
        <v>0</v>
      </c>
      <c r="T41" s="24" t="n">
        <f aca="false">IF(ISNUMBER($A41),$F41*O41,0)</f>
        <v>0</v>
      </c>
      <c r="U41" s="25" t="n">
        <f aca="false">IF(ISNUMBER($A41),$F41*P41*10000,0)</f>
        <v>0</v>
      </c>
      <c r="V41" s="25" t="n">
        <f aca="false">IF(ISNUMBER($A41),$F41*Q41*-10000,0)</f>
        <v>-0</v>
      </c>
      <c r="W41" s="26"/>
      <c r="X41" s="27" t="e">
        <f aca="false">VLOOKUP($A41,PARAMS,7,FALSE())</f>
        <v>#N/A</v>
      </c>
      <c r="Y41" s="28" t="e">
        <f aca="true">IF(ISNUMBER(G41),VLOOKUP($A41,PARAMS,8,FALSE()),VLOOKUP($A41,PARAMS,4,FALSE()))-TODAY()</f>
        <v>#N/A</v>
      </c>
      <c r="AA41" s="24" t="n">
        <f aca="false">IF($E41=AA$2,$S41,0)</f>
        <v>0</v>
      </c>
      <c r="AB41" s="24" t="n">
        <f aca="false">IF($E41=AB$2,$S41,0)</f>
        <v>0</v>
      </c>
      <c r="AC41" s="24" t="n">
        <f aca="false">IF($E41=AC$2,$S41,0)</f>
        <v>0</v>
      </c>
      <c r="AD41" s="24" t="n">
        <f aca="false">IF($E41=AD$2,$S41,0)</f>
        <v>0</v>
      </c>
      <c r="AE41" s="24" t="n">
        <f aca="false">IF($E41=AE$2,$S41,0)</f>
        <v>0</v>
      </c>
      <c r="AG41" s="24" t="n">
        <f aca="false">IF($E41=AG$2,$T41,0)</f>
        <v>0</v>
      </c>
      <c r="AH41" s="24" t="n">
        <f aca="false">IF($E41=AH$2,$T41,0)</f>
        <v>0</v>
      </c>
      <c r="AI41" s="24" t="n">
        <f aca="false">IF($E41=AI$2,$T41,0)</f>
        <v>0</v>
      </c>
      <c r="AJ41" s="24" t="n">
        <f aca="false">IF($E41=AJ$2,$T41,0)</f>
        <v>0</v>
      </c>
      <c r="AK41" s="24" t="n">
        <f aca="false">IF($E41=AK$2,$T41,0)</f>
        <v>0</v>
      </c>
      <c r="AM41" s="24" t="n">
        <f aca="false">IF($E41=AM$2,$U41,0)</f>
        <v>0</v>
      </c>
      <c r="AN41" s="24" t="n">
        <f aca="false">IF($E41=AN$2,$U41,0)</f>
        <v>0</v>
      </c>
      <c r="AO41" s="24" t="n">
        <f aca="false">IF($E41=AO$2,$U41,0)</f>
        <v>0</v>
      </c>
      <c r="AP41" s="24" t="n">
        <f aca="false">IF($E41=AP$2,$U41,0)</f>
        <v>0</v>
      </c>
      <c r="AQ41" s="24" t="n">
        <f aca="false">IF($E41=AQ$2,$U41,0)</f>
        <v>0</v>
      </c>
    </row>
    <row r="42" customFormat="false" ht="12.75" hidden="false" customHeight="false" outlineLevel="0" collapsed="false">
      <c r="A42" s="14" t="n">
        <v>36861</v>
      </c>
      <c r="B42" s="15"/>
      <c r="D42" s="15"/>
      <c r="E42" s="16" t="n">
        <f aca="false">(M42-B42)*F42*10000</f>
        <v>0</v>
      </c>
      <c r="F42" s="17"/>
      <c r="G42" s="18"/>
      <c r="H42" s="19" t="n">
        <v>2</v>
      </c>
      <c r="I42" s="20" t="n">
        <v>2.2</v>
      </c>
      <c r="J42" s="19" t="n">
        <f aca="false">VLOOKUP($A42,PARAMS,2,FALSE())+G42</f>
        <v>6.675</v>
      </c>
      <c r="K42" s="21" t="n">
        <v>0</v>
      </c>
      <c r="L42" s="21" t="n">
        <f aca="false">VLOOKUP($A42,PARAMS,3,FALSE())+K42</f>
        <v>0.82</v>
      </c>
      <c r="M42" s="22" t="n">
        <f aca="false">IF(ISNUMBER($F42),bsd(M$2,$H42,$J42,$I42,$Y42,$L42,$X42,0.2),0)</f>
        <v>0</v>
      </c>
      <c r="N42" s="22" t="n">
        <f aca="false">IF(ISNUMBER($F42),bsd(N$2,$H42,$J42,$I42,$Y42,$L42,$X42,0.2),0)</f>
        <v>0</v>
      </c>
      <c r="O42" s="22" t="n">
        <f aca="false">IF(ISNUMBER($F42),bsd(O$2,$H42,$J42,$I42,$Y42,$L42,$X42,0.2),0)</f>
        <v>0</v>
      </c>
      <c r="P42" s="22" t="n">
        <f aca="false">IF(ISNUMBER($F42),bsd(P$2,$H42,$J42,$I42,$Y42,$L42,$X42,0.2),0)</f>
        <v>0</v>
      </c>
      <c r="Q42" s="22" t="n">
        <f aca="false">IF(ISNUMBER($F42),bsd(Q$2,$H42,$J42,$I42,$Y42,$L42,$X42,0.2),0)</f>
        <v>0</v>
      </c>
      <c r="R42" s="23"/>
      <c r="S42" s="24" t="n">
        <f aca="false">IF(ISNUMBER($A42),$F42*N42,0)</f>
        <v>0</v>
      </c>
      <c r="T42" s="24" t="n">
        <f aca="false">IF(ISNUMBER($A42),$F42*O42,0)</f>
        <v>0</v>
      </c>
      <c r="U42" s="25" t="n">
        <f aca="false">IF(ISNUMBER($A42),$F42*P42*10000,0)</f>
        <v>0</v>
      </c>
      <c r="V42" s="25" t="n">
        <f aca="false">IF(ISNUMBER($A42),$F42*Q42*-10000,0)</f>
        <v>-0</v>
      </c>
      <c r="W42" s="26"/>
      <c r="X42" s="27" t="n">
        <f aca="false">VLOOKUP($A42,PARAMS,7,FALSE())</f>
        <v>0.069420808874716</v>
      </c>
      <c r="Y42" s="28" t="n">
        <f aca="true">IF(ISNUMBER(G42),VLOOKUP($A42,PARAMS,8,FALSE()),VLOOKUP($A42,PARAMS,4,FALSE()))-TODAY()</f>
        <v>-9069</v>
      </c>
      <c r="AA42" s="24" t="n">
        <f aca="false">IF($E42=AA$2,$S42,0)</f>
        <v>0</v>
      </c>
      <c r="AB42" s="24" t="n">
        <f aca="false">IF($E42=AB$2,$S42,0)</f>
        <v>0</v>
      </c>
      <c r="AC42" s="24" t="n">
        <f aca="false">IF($E42=AC$2,$S42,0)</f>
        <v>0</v>
      </c>
      <c r="AD42" s="24" t="n">
        <f aca="false">IF($E42=AD$2,$S42,0)</f>
        <v>0</v>
      </c>
      <c r="AE42" s="24" t="n">
        <f aca="false">IF($E42=AE$2,$S42,0)</f>
        <v>0</v>
      </c>
      <c r="AG42" s="24" t="n">
        <f aca="false">IF($E42=AG$2,$T42,0)</f>
        <v>0</v>
      </c>
      <c r="AH42" s="24" t="n">
        <f aca="false">IF($E42=AH$2,$T42,0)</f>
        <v>0</v>
      </c>
      <c r="AI42" s="24" t="n">
        <f aca="false">IF($E42=AI$2,$T42,0)</f>
        <v>0</v>
      </c>
      <c r="AJ42" s="24" t="n">
        <f aca="false">IF($E42=AJ$2,$T42,0)</f>
        <v>0</v>
      </c>
      <c r="AK42" s="24" t="n">
        <f aca="false">IF($E42=AK$2,$T42,0)</f>
        <v>0</v>
      </c>
      <c r="AM42" s="24" t="n">
        <f aca="false">IF($E42=AM$2,$U42,0)</f>
        <v>0</v>
      </c>
      <c r="AN42" s="24" t="n">
        <f aca="false">IF($E42=AN$2,$U42,0)</f>
        <v>0</v>
      </c>
      <c r="AO42" s="24" t="n">
        <f aca="false">IF($E42=AO$2,$U42,0)</f>
        <v>0</v>
      </c>
      <c r="AP42" s="24" t="n">
        <f aca="false">IF($E42=AP$2,$U42,0)</f>
        <v>0</v>
      </c>
      <c r="AQ42" s="24" t="n">
        <f aca="false">IF($E42=AQ$2,$U42,0)</f>
        <v>0</v>
      </c>
    </row>
    <row r="43" customFormat="false" ht="12.75" hidden="false" customHeight="false" outlineLevel="0" collapsed="false">
      <c r="A43" s="14" t="n">
        <v>36892</v>
      </c>
      <c r="B43" s="15"/>
      <c r="D43" s="15"/>
      <c r="E43" s="16" t="n">
        <f aca="false">(M43-B43)*F43*10000</f>
        <v>0</v>
      </c>
      <c r="F43" s="17"/>
      <c r="G43" s="18"/>
      <c r="H43" s="19" t="n">
        <v>2</v>
      </c>
      <c r="I43" s="20" t="n">
        <v>2.2</v>
      </c>
      <c r="J43" s="19" t="n">
        <f aca="false">VLOOKUP($A43,PARAMS,2,FALSE())+G43</f>
        <v>6.675</v>
      </c>
      <c r="K43" s="21" t="n">
        <v>0</v>
      </c>
      <c r="L43" s="21" t="n">
        <f aca="false">VLOOKUP($A43,PARAMS,3,FALSE())+K43</f>
        <v>0.82</v>
      </c>
      <c r="M43" s="22" t="n">
        <f aca="false">IF(ISNUMBER($F43),bsd(M$2,$H43,$J43,$I43,$Y43,$L43,$X43,0.2),0)</f>
        <v>0</v>
      </c>
      <c r="N43" s="22" t="n">
        <f aca="false">IF(ISNUMBER($F43),bsd(N$2,$H43,$J43,$I43,$Y43,$L43,$X43,0.2),0)</f>
        <v>0</v>
      </c>
      <c r="O43" s="22" t="n">
        <f aca="false">IF(ISNUMBER($F43),bsd(O$2,$H43,$J43,$I43,$Y43,$L43,$X43,0.2),0)</f>
        <v>0</v>
      </c>
      <c r="P43" s="22" t="n">
        <f aca="false">IF(ISNUMBER($F43),bsd(P$2,$H43,$J43,$I43,$Y43,$L43,$X43,0.2),0)</f>
        <v>0</v>
      </c>
      <c r="Q43" s="22" t="n">
        <f aca="false">IF(ISNUMBER($F43),bsd(Q$2,$H43,$J43,$I43,$Y43,$L43,$X43,0.2),0)</f>
        <v>0</v>
      </c>
      <c r="R43" s="23"/>
      <c r="S43" s="24" t="n">
        <f aca="false">IF(ISNUMBER($A43),$F43*N43,0)</f>
        <v>0</v>
      </c>
      <c r="T43" s="24" t="n">
        <f aca="false">IF(ISNUMBER($A43),$F43*O43,0)</f>
        <v>0</v>
      </c>
      <c r="U43" s="25" t="n">
        <f aca="false">IF(ISNUMBER($A43),$F43*P43*10000,0)</f>
        <v>0</v>
      </c>
      <c r="V43" s="25" t="n">
        <f aca="false">IF(ISNUMBER($A43),$F43*Q43*-10000,0)</f>
        <v>-0</v>
      </c>
      <c r="W43" s="26"/>
      <c r="X43" s="27" t="n">
        <f aca="false">VLOOKUP($A43,PARAMS,7,FALSE())</f>
        <v>0.068871456367479</v>
      </c>
      <c r="Y43" s="28" t="n">
        <f aca="true">IF(ISNUMBER(G43),VLOOKUP($A43,PARAMS,8,FALSE()),VLOOKUP($A43,PARAMS,4,FALSE()))-TODAY()</f>
        <v>-9040</v>
      </c>
      <c r="AA43" s="24" t="n">
        <f aca="false">IF($E43=AA$2,$S43,0)</f>
        <v>0</v>
      </c>
      <c r="AB43" s="24" t="n">
        <f aca="false">IF($E43=AB$2,$S43,0)</f>
        <v>0</v>
      </c>
      <c r="AC43" s="24" t="n">
        <f aca="false">IF($E43=AC$2,$S43,0)</f>
        <v>0</v>
      </c>
      <c r="AD43" s="24" t="n">
        <f aca="false">IF($E43=AD$2,$S43,0)</f>
        <v>0</v>
      </c>
      <c r="AE43" s="24" t="n">
        <f aca="false">IF($E43=AE$2,$S43,0)</f>
        <v>0</v>
      </c>
      <c r="AG43" s="24" t="n">
        <f aca="false">IF($E43=AG$2,$T43,0)</f>
        <v>0</v>
      </c>
      <c r="AH43" s="24" t="n">
        <f aca="false">IF($E43=AH$2,$T43,0)</f>
        <v>0</v>
      </c>
      <c r="AI43" s="24" t="n">
        <f aca="false">IF($E43=AI$2,$T43,0)</f>
        <v>0</v>
      </c>
      <c r="AJ43" s="24" t="n">
        <f aca="false">IF($E43=AJ$2,$T43,0)</f>
        <v>0</v>
      </c>
      <c r="AK43" s="24" t="n">
        <f aca="false">IF($E43=AK$2,$T43,0)</f>
        <v>0</v>
      </c>
      <c r="AM43" s="24" t="n">
        <f aca="false">IF($E43=AM$2,$U43,0)</f>
        <v>0</v>
      </c>
      <c r="AN43" s="24" t="n">
        <f aca="false">IF($E43=AN$2,$U43,0)</f>
        <v>0</v>
      </c>
      <c r="AO43" s="24" t="n">
        <f aca="false">IF($E43=AO$2,$U43,0)</f>
        <v>0</v>
      </c>
      <c r="AP43" s="24" t="n">
        <f aca="false">IF($E43=AP$2,$U43,0)</f>
        <v>0</v>
      </c>
      <c r="AQ43" s="24" t="n">
        <f aca="false">IF($E43=AQ$2,$U43,0)</f>
        <v>0</v>
      </c>
    </row>
    <row r="44" customFormat="false" ht="12.75" hidden="false" customHeight="false" outlineLevel="0" collapsed="false">
      <c r="A44" s="14" t="n">
        <v>36923</v>
      </c>
      <c r="B44" s="15"/>
      <c r="D44" s="15"/>
      <c r="E44" s="16" t="n">
        <f aca="false">(M44-B44)*F44*10000</f>
        <v>0</v>
      </c>
      <c r="F44" s="17"/>
      <c r="G44" s="18"/>
      <c r="H44" s="19" t="n">
        <v>2</v>
      </c>
      <c r="I44" s="20" t="n">
        <v>2.2</v>
      </c>
      <c r="J44" s="19" t="n">
        <f aca="false">VLOOKUP($A44,PARAMS,2,FALSE())+G44</f>
        <v>6.54</v>
      </c>
      <c r="K44" s="21" t="n">
        <v>0</v>
      </c>
      <c r="L44" s="21" t="n">
        <f aca="false">VLOOKUP($A44,PARAMS,3,FALSE())+K44</f>
        <v>0.78</v>
      </c>
      <c r="M44" s="22" t="n">
        <f aca="false">IF(ISNUMBER($F44),bsd(M$2,$H44,$J44,$I44,$Y44,$L44,$X44,0.2),0)</f>
        <v>0</v>
      </c>
      <c r="N44" s="22" t="n">
        <f aca="false">IF(ISNUMBER($F44),bsd(N$2,$H44,$J44,$I44,$Y44,$L44,$X44,0.2),0)</f>
        <v>0</v>
      </c>
      <c r="O44" s="22" t="n">
        <f aca="false">IF(ISNUMBER($F44),bsd(O$2,$H44,$J44,$I44,$Y44,$L44,$X44,0.2),0)</f>
        <v>0</v>
      </c>
      <c r="P44" s="22" t="n">
        <f aca="false">IF(ISNUMBER($F44),bsd(P$2,$H44,$J44,$I44,$Y44,$L44,$X44,0.2),0)</f>
        <v>0</v>
      </c>
      <c r="Q44" s="22" t="n">
        <f aca="false">IF(ISNUMBER($F44),bsd(Q$2,$H44,$J44,$I44,$Y44,$L44,$X44,0.2),0)</f>
        <v>0</v>
      </c>
      <c r="R44" s="23"/>
      <c r="S44" s="24" t="n">
        <f aca="false">IF(ISNUMBER($A44),$F44*N44,0)</f>
        <v>0</v>
      </c>
      <c r="T44" s="24" t="n">
        <f aca="false">IF(ISNUMBER($A44),$F44*O44,0)</f>
        <v>0</v>
      </c>
      <c r="U44" s="25" t="n">
        <f aca="false">IF(ISNUMBER($A44),$F44*P44*10000,0)</f>
        <v>0</v>
      </c>
      <c r="V44" s="25" t="n">
        <f aca="false">IF(ISNUMBER($A44),$F44*Q44*-10000,0)</f>
        <v>-0</v>
      </c>
      <c r="W44" s="26"/>
      <c r="X44" s="27" t="n">
        <f aca="false">VLOOKUP($A44,PARAMS,7,FALSE())</f>
        <v>0.068422514816258</v>
      </c>
      <c r="Y44" s="28" t="n">
        <f aca="true">IF(ISNUMBER(G44),VLOOKUP($A44,PARAMS,8,FALSE()),VLOOKUP($A44,PARAMS,4,FALSE()))-TODAY()</f>
        <v>-9009</v>
      </c>
      <c r="AA44" s="24" t="n">
        <f aca="false">IF($E44=AA$2,$S44,0)</f>
        <v>0</v>
      </c>
      <c r="AB44" s="24" t="n">
        <f aca="false">IF($E44=AB$2,$S44,0)</f>
        <v>0</v>
      </c>
      <c r="AC44" s="24" t="n">
        <f aca="false">IF($E44=AC$2,$S44,0)</f>
        <v>0</v>
      </c>
      <c r="AD44" s="24" t="n">
        <f aca="false">IF($E44=AD$2,$S44,0)</f>
        <v>0</v>
      </c>
      <c r="AE44" s="24" t="n">
        <f aca="false">IF($E44=AE$2,$S44,0)</f>
        <v>0</v>
      </c>
      <c r="AG44" s="24" t="n">
        <f aca="false">IF($E44=AG$2,$T44,0)</f>
        <v>0</v>
      </c>
      <c r="AH44" s="24" t="n">
        <f aca="false">IF($E44=AH$2,$T44,0)</f>
        <v>0</v>
      </c>
      <c r="AI44" s="24" t="n">
        <f aca="false">IF($E44=AI$2,$T44,0)</f>
        <v>0</v>
      </c>
      <c r="AJ44" s="24" t="n">
        <f aca="false">IF($E44=AJ$2,$T44,0)</f>
        <v>0</v>
      </c>
      <c r="AK44" s="24" t="n">
        <f aca="false">IF($E44=AK$2,$T44,0)</f>
        <v>0</v>
      </c>
      <c r="AM44" s="24" t="n">
        <f aca="false">IF($E44=AM$2,$U44,0)</f>
        <v>0</v>
      </c>
      <c r="AN44" s="24" t="n">
        <f aca="false">IF($E44=AN$2,$U44,0)</f>
        <v>0</v>
      </c>
      <c r="AO44" s="24" t="n">
        <f aca="false">IF($E44=AO$2,$U44,0)</f>
        <v>0</v>
      </c>
      <c r="AP44" s="24" t="n">
        <f aca="false">IF($E44=AP$2,$U44,0)</f>
        <v>0</v>
      </c>
      <c r="AQ44" s="24" t="n">
        <f aca="false">IF($E44=AQ$2,$U44,0)</f>
        <v>0</v>
      </c>
    </row>
    <row r="45" customFormat="false" ht="12.75" hidden="false" customHeight="false" outlineLevel="0" collapsed="false">
      <c r="A45" s="14" t="n">
        <v>36951</v>
      </c>
      <c r="B45" s="15"/>
      <c r="D45" s="15"/>
      <c r="E45" s="16" t="n">
        <f aca="false">(M45-B45)*F45*10000</f>
        <v>0</v>
      </c>
      <c r="F45" s="17"/>
      <c r="G45" s="18"/>
      <c r="H45" s="19" t="n">
        <v>2</v>
      </c>
      <c r="I45" s="20" t="n">
        <v>2.2</v>
      </c>
      <c r="J45" s="19" t="n">
        <f aca="false">VLOOKUP($A45,PARAMS,2,FALSE())+G45</f>
        <v>6.05</v>
      </c>
      <c r="K45" s="21" t="n">
        <v>0</v>
      </c>
      <c r="L45" s="21" t="n">
        <f aca="false">VLOOKUP($A45,PARAMS,3,FALSE())+K45</f>
        <v>0.615</v>
      </c>
      <c r="M45" s="22" t="n">
        <f aca="false">IF(ISNUMBER($F45),bsd(M$2,$H45,$J45,$I45,$Y45,$L45,$X45,0.2),0)</f>
        <v>0</v>
      </c>
      <c r="N45" s="22" t="n">
        <f aca="false">IF(ISNUMBER($F45),bsd(N$2,$H45,$J45,$I45,$Y45,$L45,$X45,0.2),0)</f>
        <v>0</v>
      </c>
      <c r="O45" s="22" t="n">
        <f aca="false">IF(ISNUMBER($F45),bsd(O$2,$H45,$J45,$I45,$Y45,$L45,$X45,0.2),0)</f>
        <v>0</v>
      </c>
      <c r="P45" s="22" t="n">
        <f aca="false">IF(ISNUMBER($F45),bsd(P$2,$H45,$J45,$I45,$Y45,$L45,$X45,0.2),0)</f>
        <v>0</v>
      </c>
      <c r="Q45" s="22" t="n">
        <f aca="false">IF(ISNUMBER($F45),bsd(Q$2,$H45,$J45,$I45,$Y45,$L45,$X45,0.2),0)</f>
        <v>0</v>
      </c>
      <c r="R45" s="23"/>
      <c r="S45" s="24" t="n">
        <f aca="false">IF(ISNUMBER($A45),$F45*N45,0)</f>
        <v>0</v>
      </c>
      <c r="T45" s="24" t="n">
        <f aca="false">IF(ISNUMBER($A45),$F45*O45,0)</f>
        <v>0</v>
      </c>
      <c r="U45" s="25" t="n">
        <f aca="false">IF(ISNUMBER($A45),$F45*P45*10000,0)</f>
        <v>0</v>
      </c>
      <c r="V45" s="25" t="n">
        <f aca="false">IF(ISNUMBER($A45),$F45*Q45*-10000,0)</f>
        <v>-0</v>
      </c>
      <c r="W45" s="26"/>
      <c r="X45" s="27" t="n">
        <f aca="false">VLOOKUP($A45,PARAMS,7,FALSE())</f>
        <v>0.067949221977425</v>
      </c>
      <c r="Y45" s="28" t="n">
        <f aca="true">IF(ISNUMBER(G45),VLOOKUP($A45,PARAMS,8,FALSE()),VLOOKUP($A45,PARAMS,4,FALSE()))-TODAY()</f>
        <v>-8981</v>
      </c>
      <c r="AA45" s="24" t="n">
        <f aca="false">IF($E45=AA$2,$S45,0)</f>
        <v>0</v>
      </c>
      <c r="AB45" s="24" t="n">
        <f aca="false">IF($E45=AB$2,$S45,0)</f>
        <v>0</v>
      </c>
      <c r="AC45" s="24" t="n">
        <f aca="false">IF($E45=AC$2,$S45,0)</f>
        <v>0</v>
      </c>
      <c r="AD45" s="24" t="n">
        <f aca="false">IF($E45=AD$2,$S45,0)</f>
        <v>0</v>
      </c>
      <c r="AE45" s="24" t="n">
        <f aca="false">IF($E45=AE$2,$S45,0)</f>
        <v>0</v>
      </c>
      <c r="AG45" s="24" t="n">
        <f aca="false">IF($E45=AG$2,$T45,0)</f>
        <v>0</v>
      </c>
      <c r="AH45" s="24" t="n">
        <f aca="false">IF($E45=AH$2,$T45,0)</f>
        <v>0</v>
      </c>
      <c r="AI45" s="24" t="n">
        <f aca="false">IF($E45=AI$2,$T45,0)</f>
        <v>0</v>
      </c>
      <c r="AJ45" s="24" t="n">
        <f aca="false">IF($E45=AJ$2,$T45,0)</f>
        <v>0</v>
      </c>
      <c r="AK45" s="24" t="n">
        <f aca="false">IF($E45=AK$2,$T45,0)</f>
        <v>0</v>
      </c>
      <c r="AM45" s="24" t="n">
        <f aca="false">IF($E45=AM$2,$U45,0)</f>
        <v>0</v>
      </c>
      <c r="AN45" s="24" t="n">
        <f aca="false">IF($E45=AN$2,$U45,0)</f>
        <v>0</v>
      </c>
      <c r="AO45" s="24" t="n">
        <f aca="false">IF($E45=AO$2,$U45,0)</f>
        <v>0</v>
      </c>
      <c r="AP45" s="24" t="n">
        <f aca="false">IF($E45=AP$2,$U45,0)</f>
        <v>0</v>
      </c>
      <c r="AQ45" s="24" t="n">
        <f aca="false">IF($E45=AQ$2,$U45,0)</f>
        <v>0</v>
      </c>
    </row>
    <row r="46" customFormat="false" ht="12.75" hidden="false" customHeight="false" outlineLevel="0" collapsed="false">
      <c r="A46" s="14" t="n">
        <v>36982</v>
      </c>
      <c r="B46" s="15"/>
      <c r="D46" s="15"/>
      <c r="E46" s="16" t="n">
        <f aca="false">(M46-B46)*F46*10000</f>
        <v>0</v>
      </c>
      <c r="F46" s="17"/>
      <c r="G46" s="18"/>
      <c r="H46" s="19" t="n">
        <v>2</v>
      </c>
      <c r="I46" s="20" t="n">
        <v>2.2</v>
      </c>
      <c r="J46" s="19" t="n">
        <f aca="false">VLOOKUP($A46,PARAMS,2,FALSE())+G46</f>
        <v>5.32</v>
      </c>
      <c r="K46" s="21" t="n">
        <v>0</v>
      </c>
      <c r="L46" s="21" t="n">
        <f aca="false">VLOOKUP($A46,PARAMS,3,FALSE())+K46</f>
        <v>0.5175</v>
      </c>
      <c r="M46" s="22" t="n">
        <f aca="false">IF(ISNUMBER($F46),bsd(M$2,$H46,$J46,$I46,$Y46,$L46,$X46,0.2),0)</f>
        <v>0</v>
      </c>
      <c r="N46" s="22" t="n">
        <f aca="false">IF(ISNUMBER($F46),bsd(N$2,$H46,$J46,$I46,$Y46,$L46,$X46,0.2),0)</f>
        <v>0</v>
      </c>
      <c r="O46" s="22" t="n">
        <f aca="false">IF(ISNUMBER($F46),bsd(O$2,$H46,$J46,$I46,$Y46,$L46,$X46,0.2),0)</f>
        <v>0</v>
      </c>
      <c r="P46" s="22" t="n">
        <f aca="false">IF(ISNUMBER($F46),bsd(P$2,$H46,$J46,$I46,$Y46,$L46,$X46,0.2),0)</f>
        <v>0</v>
      </c>
      <c r="Q46" s="22" t="n">
        <f aca="false">IF(ISNUMBER($F46),bsd(Q$2,$H46,$J46,$I46,$Y46,$L46,$X46,0.2),0)</f>
        <v>0</v>
      </c>
      <c r="R46" s="23"/>
      <c r="S46" s="24" t="n">
        <f aca="false">IF(ISNUMBER($A46),$F46*N46,0)</f>
        <v>0</v>
      </c>
      <c r="T46" s="24" t="n">
        <f aca="false">IF(ISNUMBER($A46),$F46*O46,0)</f>
        <v>0</v>
      </c>
      <c r="U46" s="25" t="n">
        <f aca="false">IF(ISNUMBER($A46),$F46*P46*10000,0)</f>
        <v>0</v>
      </c>
      <c r="V46" s="25" t="n">
        <f aca="false">IF(ISNUMBER($A46),$F46*Q46*-10000,0)</f>
        <v>-0</v>
      </c>
      <c r="W46" s="26"/>
      <c r="X46" s="27" t="n">
        <f aca="false">VLOOKUP($A46,PARAMS,7,FALSE())</f>
        <v>0.067428261060615</v>
      </c>
      <c r="Y46" s="28" t="n">
        <f aca="true">IF(ISNUMBER(G46),VLOOKUP($A46,PARAMS,8,FALSE()),VLOOKUP($A46,PARAMS,4,FALSE()))-TODAY()</f>
        <v>-8949</v>
      </c>
      <c r="AA46" s="24" t="n">
        <f aca="false">IF($E46=AA$2,$S46,0)</f>
        <v>0</v>
      </c>
      <c r="AB46" s="24" t="n">
        <f aca="false">IF($E46=AB$2,$S46,0)</f>
        <v>0</v>
      </c>
      <c r="AC46" s="24" t="n">
        <f aca="false">IF($E46=AC$2,$S46,0)</f>
        <v>0</v>
      </c>
      <c r="AD46" s="24" t="n">
        <f aca="false">IF($E46=AD$2,$S46,0)</f>
        <v>0</v>
      </c>
      <c r="AE46" s="24" t="n">
        <f aca="false">IF($E46=AE$2,$S46,0)</f>
        <v>0</v>
      </c>
      <c r="AG46" s="24" t="n">
        <f aca="false">IF($E46=AG$2,$T46,0)</f>
        <v>0</v>
      </c>
      <c r="AH46" s="24" t="n">
        <f aca="false">IF($E46=AH$2,$T46,0)</f>
        <v>0</v>
      </c>
      <c r="AI46" s="24" t="n">
        <f aca="false">IF($E46=AI$2,$T46,0)</f>
        <v>0</v>
      </c>
      <c r="AJ46" s="24" t="n">
        <f aca="false">IF($E46=AJ$2,$T46,0)</f>
        <v>0</v>
      </c>
      <c r="AK46" s="24" t="n">
        <f aca="false">IF($E46=AK$2,$T46,0)</f>
        <v>0</v>
      </c>
      <c r="AM46" s="24" t="n">
        <f aca="false">IF($E46=AM$2,$U46,0)</f>
        <v>0</v>
      </c>
      <c r="AN46" s="24" t="n">
        <f aca="false">IF($E46=AN$2,$U46,0)</f>
        <v>0</v>
      </c>
      <c r="AO46" s="24" t="n">
        <f aca="false">IF($E46=AO$2,$U46,0)</f>
        <v>0</v>
      </c>
      <c r="AP46" s="24" t="n">
        <f aca="false">IF($E46=AP$2,$U46,0)</f>
        <v>0</v>
      </c>
      <c r="AQ46" s="24" t="n">
        <f aca="false">IF($E46=AQ$2,$U46,0)</f>
        <v>0</v>
      </c>
    </row>
    <row r="47" customFormat="false" ht="12.75" hidden="false" customHeight="false" outlineLevel="0" collapsed="false">
      <c r="A47" s="14" t="n">
        <v>37012</v>
      </c>
      <c r="B47" s="15"/>
      <c r="D47" s="15"/>
      <c r="E47" s="16" t="n">
        <f aca="false">(M47-B47)*F47*10000</f>
        <v>0</v>
      </c>
      <c r="F47" s="17"/>
      <c r="G47" s="18"/>
      <c r="H47" s="19" t="n">
        <v>2</v>
      </c>
      <c r="I47" s="20" t="n">
        <v>2.2</v>
      </c>
      <c r="J47" s="19" t="n">
        <f aca="false">VLOOKUP($A47,PARAMS,2,FALSE())+G47</f>
        <v>5.01</v>
      </c>
      <c r="K47" s="21" t="n">
        <v>0</v>
      </c>
      <c r="L47" s="21" t="n">
        <f aca="false">VLOOKUP($A47,PARAMS,3,FALSE())+K47</f>
        <v>0.475</v>
      </c>
      <c r="M47" s="22" t="n">
        <f aca="false">IF(ISNUMBER($F47),bsd(M$2,$H47,$J47,$I47,$Y47,$L47,$X47,0.2),0)</f>
        <v>0</v>
      </c>
      <c r="N47" s="22" t="n">
        <f aca="false">IF(ISNUMBER($F47),bsd(N$2,$H47,$J47,$I47,$Y47,$L47,$X47,0.2),0)</f>
        <v>0</v>
      </c>
      <c r="O47" s="22" t="n">
        <f aca="false">IF(ISNUMBER($F47),bsd(O$2,$H47,$J47,$I47,$Y47,$L47,$X47,0.2),0)</f>
        <v>0</v>
      </c>
      <c r="P47" s="22" t="n">
        <f aca="false">IF(ISNUMBER($F47),bsd(P$2,$H47,$J47,$I47,$Y47,$L47,$X47,0.2),0)</f>
        <v>0</v>
      </c>
      <c r="Q47" s="22" t="n">
        <f aca="false">IF(ISNUMBER($F47),bsd(Q$2,$H47,$J47,$I47,$Y47,$L47,$X47,0.2),0)</f>
        <v>0</v>
      </c>
      <c r="R47" s="23"/>
      <c r="S47" s="24" t="n">
        <f aca="false">IF(ISNUMBER($A47),$F47*N47,0)</f>
        <v>0</v>
      </c>
      <c r="T47" s="24" t="n">
        <f aca="false">IF(ISNUMBER($A47),$F47*O47,0)</f>
        <v>0</v>
      </c>
      <c r="U47" s="25" t="n">
        <f aca="false">IF(ISNUMBER($A47),$F47*P47*10000,0)</f>
        <v>0</v>
      </c>
      <c r="V47" s="25" t="n">
        <f aca="false">IF(ISNUMBER($A47),$F47*Q47*-10000,0)</f>
        <v>-0</v>
      </c>
      <c r="W47" s="26"/>
      <c r="X47" s="27" t="n">
        <f aca="false">VLOOKUP($A47,PARAMS,7,FALSE())</f>
        <v>0.066889934874307</v>
      </c>
      <c r="Y47" s="28" t="n">
        <f aca="true">IF(ISNUMBER(G47),VLOOKUP($A47,PARAMS,8,FALSE()),VLOOKUP($A47,PARAMS,4,FALSE()))-TODAY()</f>
        <v>-8920</v>
      </c>
      <c r="AA47" s="24" t="n">
        <f aca="false">IF($E47=AA$2,$S47,0)</f>
        <v>0</v>
      </c>
      <c r="AB47" s="24" t="n">
        <f aca="false">IF($E47=AB$2,$S47,0)</f>
        <v>0</v>
      </c>
      <c r="AC47" s="24" t="n">
        <f aca="false">IF($E47=AC$2,$S47,0)</f>
        <v>0</v>
      </c>
      <c r="AD47" s="24" t="n">
        <f aca="false">IF($E47=AD$2,$S47,0)</f>
        <v>0</v>
      </c>
      <c r="AE47" s="24" t="n">
        <f aca="false">IF($E47=AE$2,$S47,0)</f>
        <v>0</v>
      </c>
      <c r="AG47" s="24" t="n">
        <f aca="false">IF($E47=AG$2,$T47,0)</f>
        <v>0</v>
      </c>
      <c r="AH47" s="24" t="n">
        <f aca="false">IF($E47=AH$2,$T47,0)</f>
        <v>0</v>
      </c>
      <c r="AI47" s="24" t="n">
        <f aca="false">IF($E47=AI$2,$T47,0)</f>
        <v>0</v>
      </c>
      <c r="AJ47" s="24" t="n">
        <f aca="false">IF($E47=AJ$2,$T47,0)</f>
        <v>0</v>
      </c>
      <c r="AK47" s="24" t="n">
        <f aca="false">IF($E47=AK$2,$T47,0)</f>
        <v>0</v>
      </c>
      <c r="AM47" s="24" t="n">
        <f aca="false">IF($E47=AM$2,$U47,0)</f>
        <v>0</v>
      </c>
      <c r="AN47" s="24" t="n">
        <f aca="false">IF($E47=AN$2,$U47,0)</f>
        <v>0</v>
      </c>
      <c r="AO47" s="24" t="n">
        <f aca="false">IF($E47=AO$2,$U47,0)</f>
        <v>0</v>
      </c>
      <c r="AP47" s="24" t="n">
        <f aca="false">IF($E47=AP$2,$U47,0)</f>
        <v>0</v>
      </c>
      <c r="AQ47" s="24" t="n">
        <f aca="false">IF($E47=AQ$2,$U47,0)</f>
        <v>0</v>
      </c>
    </row>
    <row r="48" customFormat="false" ht="12.75" hidden="false" customHeight="false" outlineLevel="0" collapsed="false">
      <c r="A48" s="14" t="n">
        <v>37043</v>
      </c>
      <c r="B48" s="15"/>
      <c r="D48" s="15"/>
      <c r="E48" s="16" t="n">
        <f aca="false">(M48-B48)*F48*10000</f>
        <v>0</v>
      </c>
      <c r="F48" s="17"/>
      <c r="G48" s="18"/>
      <c r="H48" s="19" t="n">
        <v>2</v>
      </c>
      <c r="I48" s="20" t="n">
        <v>2.2</v>
      </c>
      <c r="J48" s="19" t="n">
        <f aca="false">VLOOKUP($A48,PARAMS,2,FALSE())+G48</f>
        <v>4.97</v>
      </c>
      <c r="K48" s="21" t="n">
        <v>0</v>
      </c>
      <c r="L48" s="21" t="n">
        <f aca="false">VLOOKUP($A48,PARAMS,3,FALSE())+K48</f>
        <v>0.47</v>
      </c>
      <c r="M48" s="22" t="n">
        <f aca="false">IF(ISNUMBER($F48),bsd(M$2,$H48,$J48,$I48,$Y48,$L48,$X48,0.2),0)</f>
        <v>0</v>
      </c>
      <c r="N48" s="22" t="n">
        <f aca="false">IF(ISNUMBER($F48),bsd(N$2,$H48,$J48,$I48,$Y48,$L48,$X48,0.2),0)</f>
        <v>0</v>
      </c>
      <c r="O48" s="22" t="n">
        <f aca="false">IF(ISNUMBER($F48),bsd(O$2,$H48,$J48,$I48,$Y48,$L48,$X48,0.2),0)</f>
        <v>0</v>
      </c>
      <c r="P48" s="22" t="n">
        <f aca="false">IF(ISNUMBER($F48),bsd(P$2,$H48,$J48,$I48,$Y48,$L48,$X48,0.2),0)</f>
        <v>0</v>
      </c>
      <c r="Q48" s="22" t="n">
        <f aca="false">IF(ISNUMBER($F48),bsd(Q$2,$H48,$J48,$I48,$Y48,$L48,$X48,0.2),0)</f>
        <v>0</v>
      </c>
      <c r="R48" s="23"/>
      <c r="S48" s="24" t="n">
        <f aca="false">IF(ISNUMBER($A48),$F48*N48,0)</f>
        <v>0</v>
      </c>
      <c r="T48" s="24" t="n">
        <f aca="false">IF(ISNUMBER($A48),$F48*O48,0)</f>
        <v>0</v>
      </c>
      <c r="U48" s="25" t="n">
        <f aca="false">IF(ISNUMBER($A48),$F48*P48*10000,0)</f>
        <v>0</v>
      </c>
      <c r="V48" s="25" t="n">
        <f aca="false">IF(ISNUMBER($A48),$F48*Q48*-10000,0)</f>
        <v>-0</v>
      </c>
      <c r="W48" s="26"/>
      <c r="X48" s="27" t="n">
        <f aca="false">VLOOKUP($A48,PARAMS,7,FALSE())</f>
        <v>0.066422226839917</v>
      </c>
      <c r="Y48" s="28" t="n">
        <f aca="true">IF(ISNUMBER(G48),VLOOKUP($A48,PARAMS,8,FALSE()),VLOOKUP($A48,PARAMS,4,FALSE()))-TODAY()</f>
        <v>-8890</v>
      </c>
      <c r="AA48" s="24" t="n">
        <f aca="false">IF($E48=AA$2,$S48,0)</f>
        <v>0</v>
      </c>
      <c r="AB48" s="24" t="n">
        <f aca="false">IF($E48=AB$2,$S48,0)</f>
        <v>0</v>
      </c>
      <c r="AC48" s="24" t="n">
        <f aca="false">IF($E48=AC$2,$S48,0)</f>
        <v>0</v>
      </c>
      <c r="AD48" s="24" t="n">
        <f aca="false">IF($E48=AD$2,$S48,0)</f>
        <v>0</v>
      </c>
      <c r="AE48" s="24" t="n">
        <f aca="false">IF($E48=AE$2,$S48,0)</f>
        <v>0</v>
      </c>
      <c r="AG48" s="24" t="n">
        <f aca="false">IF($E48=AG$2,$T48,0)</f>
        <v>0</v>
      </c>
      <c r="AH48" s="24" t="n">
        <f aca="false">IF($E48=AH$2,$T48,0)</f>
        <v>0</v>
      </c>
      <c r="AI48" s="24" t="n">
        <f aca="false">IF($E48=AI$2,$T48,0)</f>
        <v>0</v>
      </c>
      <c r="AJ48" s="24" t="n">
        <f aca="false">IF($E48=AJ$2,$T48,0)</f>
        <v>0</v>
      </c>
      <c r="AK48" s="24" t="n">
        <f aca="false">IF($E48=AK$2,$T48,0)</f>
        <v>0</v>
      </c>
      <c r="AM48" s="24" t="n">
        <f aca="false">IF($E48=AM$2,$U48,0)</f>
        <v>0</v>
      </c>
      <c r="AN48" s="24" t="n">
        <f aca="false">IF($E48=AN$2,$U48,0)</f>
        <v>0</v>
      </c>
      <c r="AO48" s="24" t="n">
        <f aca="false">IF($E48=AO$2,$U48,0)</f>
        <v>0</v>
      </c>
      <c r="AP48" s="24" t="n">
        <f aca="false">IF($E48=AP$2,$U48,0)</f>
        <v>0</v>
      </c>
      <c r="AQ48" s="24" t="n">
        <f aca="false">IF($E48=AQ$2,$U48,0)</f>
        <v>0</v>
      </c>
    </row>
    <row r="49" customFormat="false" ht="12.75" hidden="false" customHeight="false" outlineLevel="0" collapsed="false">
      <c r="A49" s="29"/>
      <c r="B49" s="15"/>
      <c r="F49" s="17"/>
      <c r="G49" s="18"/>
      <c r="H49" s="19"/>
      <c r="I49" s="20"/>
      <c r="J49" s="19"/>
      <c r="K49" s="21"/>
      <c r="L49" s="21"/>
      <c r="M49" s="22"/>
      <c r="N49" s="22"/>
      <c r="O49" s="22"/>
      <c r="P49" s="22"/>
      <c r="Q49" s="22"/>
      <c r="R49" s="23"/>
      <c r="S49" s="24"/>
      <c r="T49" s="24"/>
      <c r="U49" s="25"/>
      <c r="V49" s="25"/>
      <c r="W49" s="26"/>
      <c r="X49" s="27"/>
      <c r="Y49" s="28"/>
    </row>
    <row r="50" customFormat="false" ht="12.75" hidden="false" customHeight="false" outlineLevel="0" collapsed="false">
      <c r="A50" s="14" t="n">
        <v>36739</v>
      </c>
      <c r="B50" s="15"/>
      <c r="C50" s="2" t="n">
        <v>1500</v>
      </c>
      <c r="D50" s="15" t="n">
        <v>31</v>
      </c>
      <c r="E50" s="16" t="n">
        <f aca="false">(M50-B50)*F50*10000</f>
        <v>0</v>
      </c>
      <c r="F50" s="17"/>
      <c r="G50" s="18"/>
      <c r="H50" s="19" t="n">
        <v>1</v>
      </c>
      <c r="I50" s="20" t="n">
        <f aca="false">I62+callchg</f>
        <v>4.13</v>
      </c>
      <c r="J50" s="19" t="e">
        <f aca="false">VLOOKUP($A50,PARAMS,2,FALSE())+G50</f>
        <v>#N/A</v>
      </c>
      <c r="K50" s="21" t="n">
        <v>0</v>
      </c>
      <c r="L50" s="21" t="e">
        <f aca="false">VLOOKUP($A50,PARAMS,3,FALSE())+K50</f>
        <v>#N/A</v>
      </c>
      <c r="M50" s="22" t="n">
        <f aca="false">IF(ISNUMBER($F50),bsd(M$2,$H50,$J50,$I50,$Y50,$L50,$X50,0.2),0)</f>
        <v>0</v>
      </c>
      <c r="N50" s="22" t="n">
        <f aca="false">IF(ISNUMBER($F50),bsd(N$2,$H50,$J50,$I50,$Y50,$L50,$X50,0.2),0)</f>
        <v>0</v>
      </c>
      <c r="O50" s="22" t="n">
        <f aca="false">IF(ISNUMBER($F50),bsd(O$2,$H50,$J50,$I50,$Y50,$L50,$X50,0.2),0)</f>
        <v>0</v>
      </c>
      <c r="P50" s="22" t="n">
        <f aca="false">IF(ISNUMBER($F50),bsd(P$2,$H50,$J50,$I50,$Y50,$L50,$X50,0.2),0)</f>
        <v>0</v>
      </c>
      <c r="Q50" s="22" t="n">
        <f aca="false">IF(ISNUMBER($F50),bsd(Q$2,$H50,$J50,$I50,$Y50,$L50,$X50,0.2),0)</f>
        <v>0</v>
      </c>
      <c r="R50" s="23"/>
      <c r="S50" s="24" t="n">
        <f aca="false">IF(ISNUMBER($A50),$F50*N50,0)</f>
        <v>0</v>
      </c>
      <c r="T50" s="24" t="n">
        <f aca="false">IF(ISNUMBER($A50),$F50*O50,0)</f>
        <v>0</v>
      </c>
      <c r="U50" s="25" t="n">
        <f aca="false">IF(ISNUMBER($A50),$F50*P50*10000,0)</f>
        <v>0</v>
      </c>
      <c r="V50" s="25" t="n">
        <f aca="false">IF(ISNUMBER($A50),$F50*Q50*-10000,0)</f>
        <v>-0</v>
      </c>
      <c r="W50" s="26"/>
      <c r="X50" s="27" t="e">
        <f aca="false">VLOOKUP($A50,PARAMS,7,FALSE())</f>
        <v>#N/A</v>
      </c>
      <c r="Y50" s="28" t="e">
        <f aca="true">IF(ISNUMBER(G50),VLOOKUP($A50,PARAMS,8,FALSE()),VLOOKUP($A50,PARAMS,4,FALSE()))-TODAY()</f>
        <v>#N/A</v>
      </c>
      <c r="AA50" s="24" t="n">
        <f aca="false">IF($E50=AA$2,$S50,0)</f>
        <v>0</v>
      </c>
      <c r="AB50" s="24" t="n">
        <f aca="false">IF($E50=AB$2,$S50,0)</f>
        <v>0</v>
      </c>
      <c r="AC50" s="24" t="n">
        <f aca="false">IF($E50=AC$2,$S50,0)</f>
        <v>0</v>
      </c>
      <c r="AD50" s="24" t="n">
        <f aca="false">IF($E50=AD$2,$S50,0)</f>
        <v>0</v>
      </c>
      <c r="AE50" s="24" t="n">
        <f aca="false">IF($E50=AE$2,$S50,0)</f>
        <v>0</v>
      </c>
      <c r="AG50" s="24" t="n">
        <f aca="false">IF($E50=AG$2,$T50,0)</f>
        <v>0</v>
      </c>
      <c r="AH50" s="24" t="n">
        <f aca="false">IF($E50=AH$2,$T50,0)</f>
        <v>0</v>
      </c>
      <c r="AI50" s="24" t="n">
        <f aca="false">IF($E50=AI$2,$T50,0)</f>
        <v>0</v>
      </c>
      <c r="AJ50" s="24" t="n">
        <f aca="false">IF($E50=AJ$2,$T50,0)</f>
        <v>0</v>
      </c>
      <c r="AK50" s="24" t="n">
        <f aca="false">IF($E50=AK$2,$T50,0)</f>
        <v>0</v>
      </c>
      <c r="AM50" s="24" t="n">
        <f aca="false">IF($E50=AM$2,$U50,0)</f>
        <v>0</v>
      </c>
      <c r="AN50" s="24" t="n">
        <f aca="false">IF($E50=AN$2,$U50,0)</f>
        <v>0</v>
      </c>
      <c r="AO50" s="24" t="n">
        <f aca="false">IF($E50=AO$2,$U50,0)</f>
        <v>0</v>
      </c>
      <c r="AP50" s="24" t="n">
        <f aca="false">IF($E50=AP$2,$U50,0)</f>
        <v>0</v>
      </c>
      <c r="AQ50" s="24" t="n">
        <f aca="false">IF($E50=AQ$2,$U50,0)</f>
        <v>0</v>
      </c>
    </row>
    <row r="51" customFormat="false" ht="12.75" hidden="false" customHeight="false" outlineLevel="0" collapsed="false">
      <c r="A51" s="14" t="n">
        <v>36770</v>
      </c>
      <c r="B51" s="15"/>
      <c r="C51" s="2" t="n">
        <v>1500</v>
      </c>
      <c r="D51" s="15" t="n">
        <v>30</v>
      </c>
      <c r="E51" s="16" t="n">
        <f aca="false">(M51-B51)*F51*10000</f>
        <v>0</v>
      </c>
      <c r="F51" s="17"/>
      <c r="G51" s="18"/>
      <c r="H51" s="19" t="n">
        <v>1</v>
      </c>
      <c r="I51" s="20" t="n">
        <f aca="false">I63+callchg</f>
        <v>4.13</v>
      </c>
      <c r="J51" s="19" t="e">
        <f aca="false">VLOOKUP($A51,PARAMS,2,FALSE())+G51</f>
        <v>#N/A</v>
      </c>
      <c r="K51" s="21" t="n">
        <v>0</v>
      </c>
      <c r="L51" s="21" t="e">
        <f aca="false">VLOOKUP($A51,PARAMS,3,FALSE())+K51</f>
        <v>#N/A</v>
      </c>
      <c r="M51" s="22" t="n">
        <f aca="false">IF(ISNUMBER($F51),bsd(M$2,$H51,$J51,$I51,$Y51,$L51,$X51,0.2),0)</f>
        <v>0</v>
      </c>
      <c r="N51" s="22" t="n">
        <f aca="false">IF(ISNUMBER($F51),bsd(N$2,$H51,$J51,$I51,$Y51,$L51,$X51,0.2),0)</f>
        <v>0</v>
      </c>
      <c r="O51" s="22" t="n">
        <f aca="false">IF(ISNUMBER($F51),bsd(O$2,$H51,$J51,$I51,$Y51,$L51,$X51,0.2),0)</f>
        <v>0</v>
      </c>
      <c r="P51" s="22" t="n">
        <f aca="false">IF(ISNUMBER($F51),bsd(P$2,$H51,$J51,$I51,$Y51,$L51,$X51,0.2),0)</f>
        <v>0</v>
      </c>
      <c r="Q51" s="22" t="n">
        <f aca="false">IF(ISNUMBER($F51),bsd(Q$2,$H51,$J51,$I51,$Y51,$L51,$X51,0.2),0)</f>
        <v>0</v>
      </c>
      <c r="R51" s="23"/>
      <c r="S51" s="24" t="n">
        <f aca="false">IF(ISNUMBER($A51),$F51*N51,0)</f>
        <v>0</v>
      </c>
      <c r="T51" s="24" t="n">
        <f aca="false">IF(ISNUMBER($A51),$F51*O51,0)</f>
        <v>0</v>
      </c>
      <c r="U51" s="25" t="n">
        <f aca="false">IF(ISNUMBER($A51),$F51*P51*10000,0)</f>
        <v>0</v>
      </c>
      <c r="V51" s="25" t="n">
        <f aca="false">IF(ISNUMBER($A51),$F51*Q51*-10000,0)</f>
        <v>-0</v>
      </c>
      <c r="W51" s="26"/>
      <c r="X51" s="27" t="e">
        <f aca="false">VLOOKUP($A51,PARAMS,7,FALSE())</f>
        <v>#N/A</v>
      </c>
      <c r="Y51" s="28" t="e">
        <f aca="true">IF(ISNUMBER(G51),VLOOKUP($A51,PARAMS,8,FALSE()),VLOOKUP($A51,PARAMS,4,FALSE()))-TODAY()</f>
        <v>#N/A</v>
      </c>
      <c r="AA51" s="24" t="n">
        <f aca="false">IF($E51=AA$2,$S51,0)</f>
        <v>0</v>
      </c>
      <c r="AB51" s="24" t="n">
        <f aca="false">IF($E51=AB$2,$S51,0)</f>
        <v>0</v>
      </c>
      <c r="AC51" s="24" t="n">
        <f aca="false">IF($E51=AC$2,$S51,0)</f>
        <v>0</v>
      </c>
      <c r="AD51" s="24" t="n">
        <f aca="false">IF($E51=AD$2,$S51,0)</f>
        <v>0</v>
      </c>
      <c r="AE51" s="24" t="n">
        <f aca="false">IF($E51=AE$2,$S51,0)</f>
        <v>0</v>
      </c>
      <c r="AG51" s="24" t="n">
        <f aca="false">IF($E51=AG$2,$T51,0)</f>
        <v>0</v>
      </c>
      <c r="AH51" s="24" t="n">
        <f aca="false">IF($E51=AH$2,$T51,0)</f>
        <v>0</v>
      </c>
      <c r="AI51" s="24" t="n">
        <f aca="false">IF($E51=AI$2,$T51,0)</f>
        <v>0</v>
      </c>
      <c r="AJ51" s="24" t="n">
        <f aca="false">IF($E51=AJ$2,$T51,0)</f>
        <v>0</v>
      </c>
      <c r="AK51" s="24" t="n">
        <f aca="false">IF($E51=AK$2,$T51,0)</f>
        <v>0</v>
      </c>
      <c r="AM51" s="24" t="n">
        <f aca="false">IF($E51=AM$2,$U51,0)</f>
        <v>0</v>
      </c>
      <c r="AN51" s="24" t="n">
        <f aca="false">IF($E51=AN$2,$U51,0)</f>
        <v>0</v>
      </c>
      <c r="AO51" s="24" t="n">
        <f aca="false">IF($E51=AO$2,$U51,0)</f>
        <v>0</v>
      </c>
      <c r="AP51" s="24" t="n">
        <f aca="false">IF($E51=AP$2,$U51,0)</f>
        <v>0</v>
      </c>
      <c r="AQ51" s="24" t="n">
        <f aca="false">IF($E51=AQ$2,$U51,0)</f>
        <v>0</v>
      </c>
    </row>
    <row r="52" customFormat="false" ht="12.75" hidden="false" customHeight="false" outlineLevel="0" collapsed="false">
      <c r="A52" s="14" t="n">
        <v>36800</v>
      </c>
      <c r="B52" s="15"/>
      <c r="C52" s="2" t="n">
        <v>1500</v>
      </c>
      <c r="D52" s="15" t="n">
        <v>31</v>
      </c>
      <c r="E52" s="16" t="n">
        <f aca="false">(M52-B52)*F52*10000</f>
        <v>0</v>
      </c>
      <c r="F52" s="17"/>
      <c r="G52" s="18"/>
      <c r="H52" s="19" t="n">
        <v>1</v>
      </c>
      <c r="I52" s="20" t="n">
        <f aca="false">I64+callchg</f>
        <v>4.13</v>
      </c>
      <c r="J52" s="19" t="e">
        <f aca="false">VLOOKUP($A52,PARAMS,2,FALSE())+G52</f>
        <v>#N/A</v>
      </c>
      <c r="K52" s="21" t="n">
        <v>0</v>
      </c>
      <c r="L52" s="21" t="e">
        <f aca="false">VLOOKUP($A52,PARAMS,3,FALSE())+K52</f>
        <v>#N/A</v>
      </c>
      <c r="M52" s="22" t="n">
        <f aca="false">IF(ISNUMBER($F52),bsd(M$2,$H52,$J52,$I52,$Y52,$L52,$X52,0.2),0)</f>
        <v>0</v>
      </c>
      <c r="N52" s="22" t="n">
        <f aca="false">IF(ISNUMBER($F52),bsd(N$2,$H52,$J52,$I52,$Y52,$L52,$X52,0.2),0)</f>
        <v>0</v>
      </c>
      <c r="O52" s="22" t="n">
        <f aca="false">IF(ISNUMBER($F52),bsd(O$2,$H52,$J52,$I52,$Y52,$L52,$X52,0.2),0)</f>
        <v>0</v>
      </c>
      <c r="P52" s="22" t="n">
        <f aca="false">IF(ISNUMBER($F52),bsd(P$2,$H52,$J52,$I52,$Y52,$L52,$X52,0.2),0)</f>
        <v>0</v>
      </c>
      <c r="Q52" s="22" t="n">
        <f aca="false">IF(ISNUMBER($F52),bsd(Q$2,$H52,$J52,$I52,$Y52,$L52,$X52,0.2),0)</f>
        <v>0</v>
      </c>
      <c r="R52" s="23"/>
      <c r="S52" s="24" t="n">
        <f aca="false">IF(ISNUMBER($A52),$F52*N52,0)</f>
        <v>0</v>
      </c>
      <c r="T52" s="24" t="n">
        <f aca="false">IF(ISNUMBER($A52),$F52*O52,0)</f>
        <v>0</v>
      </c>
      <c r="U52" s="25" t="n">
        <f aca="false">IF(ISNUMBER($A52),$F52*P52*10000,0)</f>
        <v>0</v>
      </c>
      <c r="V52" s="25" t="n">
        <f aca="false">IF(ISNUMBER($A52),$F52*Q52*-10000,0)</f>
        <v>-0</v>
      </c>
      <c r="W52" s="26"/>
      <c r="X52" s="27" t="e">
        <f aca="false">VLOOKUP($A52,PARAMS,7,FALSE())</f>
        <v>#N/A</v>
      </c>
      <c r="Y52" s="28" t="e">
        <f aca="true">IF(ISNUMBER(G52),VLOOKUP($A52,PARAMS,8,FALSE()),VLOOKUP($A52,PARAMS,4,FALSE()))-TODAY()</f>
        <v>#N/A</v>
      </c>
      <c r="AA52" s="24" t="n">
        <f aca="false">IF($E52=AA$2,$S52,0)</f>
        <v>0</v>
      </c>
      <c r="AB52" s="24" t="n">
        <f aca="false">IF($E52=AB$2,$S52,0)</f>
        <v>0</v>
      </c>
      <c r="AC52" s="24" t="n">
        <f aca="false">IF($E52=AC$2,$S52,0)</f>
        <v>0</v>
      </c>
      <c r="AD52" s="24" t="n">
        <f aca="false">IF($E52=AD$2,$S52,0)</f>
        <v>0</v>
      </c>
      <c r="AE52" s="24" t="n">
        <f aca="false">IF($E52=AE$2,$S52,0)</f>
        <v>0</v>
      </c>
      <c r="AG52" s="24" t="n">
        <f aca="false">IF($E52=AG$2,$T52,0)</f>
        <v>0</v>
      </c>
      <c r="AH52" s="24" t="n">
        <f aca="false">IF($E52=AH$2,$T52,0)</f>
        <v>0</v>
      </c>
      <c r="AI52" s="24" t="n">
        <f aca="false">IF($E52=AI$2,$T52,0)</f>
        <v>0</v>
      </c>
      <c r="AJ52" s="24" t="n">
        <f aca="false">IF($E52=AJ$2,$T52,0)</f>
        <v>0</v>
      </c>
      <c r="AK52" s="24" t="n">
        <f aca="false">IF($E52=AK$2,$T52,0)</f>
        <v>0</v>
      </c>
      <c r="AM52" s="24" t="n">
        <f aca="false">IF($E52=AM$2,$U52,0)</f>
        <v>0</v>
      </c>
      <c r="AN52" s="24" t="n">
        <f aca="false">IF($E52=AN$2,$U52,0)</f>
        <v>0</v>
      </c>
      <c r="AO52" s="24" t="n">
        <f aca="false">IF($E52=AO$2,$U52,0)</f>
        <v>0</v>
      </c>
      <c r="AP52" s="24" t="n">
        <f aca="false">IF($E52=AP$2,$U52,0)</f>
        <v>0</v>
      </c>
      <c r="AQ52" s="24" t="n">
        <f aca="false">IF($E52=AQ$2,$U52,0)</f>
        <v>0</v>
      </c>
    </row>
    <row r="53" customFormat="false" ht="12.75" hidden="false" customHeight="false" outlineLevel="0" collapsed="false">
      <c r="A53" s="14" t="n">
        <v>36831</v>
      </c>
      <c r="B53" s="15"/>
      <c r="C53" s="2" t="n">
        <v>1500</v>
      </c>
      <c r="D53" s="15" t="n">
        <v>30</v>
      </c>
      <c r="E53" s="16" t="n">
        <f aca="false">(M53-B53)*F53*10000</f>
        <v>0</v>
      </c>
      <c r="F53" s="17"/>
      <c r="G53" s="18"/>
      <c r="H53" s="19" t="n">
        <v>1</v>
      </c>
      <c r="I53" s="20" t="n">
        <f aca="false">I65+callchg</f>
        <v>4.13</v>
      </c>
      <c r="J53" s="19" t="e">
        <f aca="false">VLOOKUP($A53,PARAMS,2,FALSE())+G53</f>
        <v>#N/A</v>
      </c>
      <c r="K53" s="21" t="n">
        <v>0</v>
      </c>
      <c r="L53" s="21" t="e">
        <f aca="false">VLOOKUP($A53,PARAMS,3,FALSE())+K53</f>
        <v>#N/A</v>
      </c>
      <c r="M53" s="22" t="n">
        <f aca="false">IF(ISNUMBER($F53),bsd(M$2,$H53,$J53,$I53,$Y53,$L53,$X53,0.2),0)</f>
        <v>0</v>
      </c>
      <c r="N53" s="22" t="n">
        <f aca="false">IF(ISNUMBER($F53),bsd(N$2,$H53,$J53,$I53,$Y53,$L53,$X53,0.2),0)</f>
        <v>0</v>
      </c>
      <c r="O53" s="22" t="n">
        <f aca="false">IF(ISNUMBER($F53),bsd(O$2,$H53,$J53,$I53,$Y53,$L53,$X53,0.2),0)</f>
        <v>0</v>
      </c>
      <c r="P53" s="22" t="n">
        <f aca="false">IF(ISNUMBER($F53),bsd(P$2,$H53,$J53,$I53,$Y53,$L53,$X53,0.2),0)</f>
        <v>0</v>
      </c>
      <c r="Q53" s="22" t="n">
        <f aca="false">IF(ISNUMBER($F53),bsd(Q$2,$H53,$J53,$I53,$Y53,$L53,$X53,0.2),0)</f>
        <v>0</v>
      </c>
      <c r="R53" s="23"/>
      <c r="S53" s="24" t="n">
        <f aca="false">IF(ISNUMBER($A53),$F53*N53,0)</f>
        <v>0</v>
      </c>
      <c r="T53" s="24" t="n">
        <f aca="false">IF(ISNUMBER($A53),$F53*O53,0)</f>
        <v>0</v>
      </c>
      <c r="U53" s="25" t="n">
        <f aca="false">IF(ISNUMBER($A53),$F53*P53*10000,0)</f>
        <v>0</v>
      </c>
      <c r="V53" s="25" t="n">
        <f aca="false">IF(ISNUMBER($A53),$F53*Q53*-10000,0)</f>
        <v>-0</v>
      </c>
      <c r="W53" s="26"/>
      <c r="X53" s="27" t="e">
        <f aca="false">VLOOKUP($A53,PARAMS,7,FALSE())</f>
        <v>#N/A</v>
      </c>
      <c r="Y53" s="28" t="e">
        <f aca="true">IF(ISNUMBER(G53),VLOOKUP($A53,PARAMS,8,FALSE()),VLOOKUP($A53,PARAMS,4,FALSE()))-TODAY()</f>
        <v>#N/A</v>
      </c>
      <c r="AA53" s="24" t="n">
        <f aca="false">IF($E53=AA$2,$S53,0)</f>
        <v>0</v>
      </c>
      <c r="AB53" s="24" t="n">
        <f aca="false">IF($E53=AB$2,$S53,0)</f>
        <v>0</v>
      </c>
      <c r="AC53" s="24" t="n">
        <f aca="false">IF($E53=AC$2,$S53,0)</f>
        <v>0</v>
      </c>
      <c r="AD53" s="24" t="n">
        <f aca="false">IF($E53=AD$2,$S53,0)</f>
        <v>0</v>
      </c>
      <c r="AE53" s="24" t="n">
        <f aca="false">IF($E53=AE$2,$S53,0)</f>
        <v>0</v>
      </c>
      <c r="AG53" s="24" t="n">
        <f aca="false">IF($E53=AG$2,$T53,0)</f>
        <v>0</v>
      </c>
      <c r="AH53" s="24" t="n">
        <f aca="false">IF($E53=AH$2,$T53,0)</f>
        <v>0</v>
      </c>
      <c r="AI53" s="24" t="n">
        <f aca="false">IF($E53=AI$2,$T53,0)</f>
        <v>0</v>
      </c>
      <c r="AJ53" s="24" t="n">
        <f aca="false">IF($E53=AJ$2,$T53,0)</f>
        <v>0</v>
      </c>
      <c r="AK53" s="24" t="n">
        <f aca="false">IF($E53=AK$2,$T53,0)</f>
        <v>0</v>
      </c>
      <c r="AM53" s="24" t="n">
        <f aca="false">IF($E53=AM$2,$U53,0)</f>
        <v>0</v>
      </c>
      <c r="AN53" s="24" t="n">
        <f aca="false">IF($E53=AN$2,$U53,0)</f>
        <v>0</v>
      </c>
      <c r="AO53" s="24" t="n">
        <f aca="false">IF($E53=AO$2,$U53,0)</f>
        <v>0</v>
      </c>
      <c r="AP53" s="24" t="n">
        <f aca="false">IF($E53=AP$2,$U53,0)</f>
        <v>0</v>
      </c>
      <c r="AQ53" s="24" t="n">
        <f aca="false">IF($E53=AQ$2,$U53,0)</f>
        <v>0</v>
      </c>
    </row>
    <row r="54" customFormat="false" ht="12.75" hidden="false" customHeight="false" outlineLevel="0" collapsed="false">
      <c r="A54" s="14" t="n">
        <v>36861</v>
      </c>
      <c r="B54" s="15"/>
      <c r="C54" s="2" t="n">
        <v>1500</v>
      </c>
      <c r="D54" s="15" t="n">
        <v>31</v>
      </c>
      <c r="E54" s="16" t="n">
        <f aca="false">(M54-B54)*F54*10000</f>
        <v>0</v>
      </c>
      <c r="F54" s="17"/>
      <c r="G54" s="18"/>
      <c r="H54" s="19" t="n">
        <v>1</v>
      </c>
      <c r="I54" s="20" t="n">
        <f aca="false">I66+callchg</f>
        <v>4.13</v>
      </c>
      <c r="J54" s="19" t="n">
        <f aca="false">VLOOKUP($A54,PARAMS,2,FALSE())+G54</f>
        <v>6.675</v>
      </c>
      <c r="K54" s="21" t="n">
        <v>0</v>
      </c>
      <c r="L54" s="21" t="n">
        <f aca="false">VLOOKUP($A54,PARAMS,3,FALSE())+K54</f>
        <v>0.82</v>
      </c>
      <c r="M54" s="22" t="n">
        <f aca="false">IF(ISNUMBER($F54),bsd(M$2,$H54,$J54,$I54,$Y54,$L54,$X54,0.2),0)</f>
        <v>0</v>
      </c>
      <c r="N54" s="22" t="n">
        <f aca="false">IF(ISNUMBER($F54),bsd(N$2,$H54,$J54,$I54,$Y54,$L54,$X54,0.2),0)</f>
        <v>0</v>
      </c>
      <c r="O54" s="22" t="n">
        <f aca="false">IF(ISNUMBER($F54),bsd(O$2,$H54,$J54,$I54,$Y54,$L54,$X54,0.2),0)</f>
        <v>0</v>
      </c>
      <c r="P54" s="22" t="n">
        <f aca="false">IF(ISNUMBER($F54),bsd(P$2,$H54,$J54,$I54,$Y54,$L54,$X54,0.2),0)</f>
        <v>0</v>
      </c>
      <c r="Q54" s="22" t="n">
        <f aca="false">IF(ISNUMBER($F54),bsd(Q$2,$H54,$J54,$I54,$Y54,$L54,$X54,0.2),0)</f>
        <v>0</v>
      </c>
      <c r="R54" s="23"/>
      <c r="S54" s="24" t="n">
        <f aca="false">IF(ISNUMBER($A54),$F54*N54,0)</f>
        <v>0</v>
      </c>
      <c r="T54" s="24" t="n">
        <f aca="false">IF(ISNUMBER($A54),$F54*O54,0)</f>
        <v>0</v>
      </c>
      <c r="U54" s="25" t="n">
        <f aca="false">IF(ISNUMBER($A54),$F54*P54*10000,0)</f>
        <v>0</v>
      </c>
      <c r="V54" s="25" t="n">
        <f aca="false">IF(ISNUMBER($A54),$F54*Q54*-10000,0)</f>
        <v>-0</v>
      </c>
      <c r="W54" s="26"/>
      <c r="X54" s="27" t="n">
        <f aca="false">VLOOKUP($A54,PARAMS,7,FALSE())</f>
        <v>0.069420808874716</v>
      </c>
      <c r="Y54" s="28" t="n">
        <f aca="true">IF(ISNUMBER(G54),VLOOKUP($A54,PARAMS,8,FALSE()),VLOOKUP($A54,PARAMS,4,FALSE()))-TODAY()</f>
        <v>-9069</v>
      </c>
      <c r="AA54" s="24" t="n">
        <f aca="false">IF($E54=AA$2,$S54,0)</f>
        <v>0</v>
      </c>
      <c r="AB54" s="24" t="n">
        <f aca="false">IF($E54=AB$2,$S54,0)</f>
        <v>0</v>
      </c>
      <c r="AC54" s="24" t="n">
        <f aca="false">IF($E54=AC$2,$S54,0)</f>
        <v>0</v>
      </c>
      <c r="AD54" s="24" t="n">
        <f aca="false">IF($E54=AD$2,$S54,0)</f>
        <v>0</v>
      </c>
      <c r="AE54" s="24" t="n">
        <f aca="false">IF($E54=AE$2,$S54,0)</f>
        <v>0</v>
      </c>
      <c r="AG54" s="24" t="n">
        <f aca="false">IF($E54=AG$2,$T54,0)</f>
        <v>0</v>
      </c>
      <c r="AH54" s="24" t="n">
        <f aca="false">IF($E54=AH$2,$T54,0)</f>
        <v>0</v>
      </c>
      <c r="AI54" s="24" t="n">
        <f aca="false">IF($E54=AI$2,$T54,0)</f>
        <v>0</v>
      </c>
      <c r="AJ54" s="24" t="n">
        <f aca="false">IF($E54=AJ$2,$T54,0)</f>
        <v>0</v>
      </c>
      <c r="AK54" s="24" t="n">
        <f aca="false">IF($E54=AK$2,$T54,0)</f>
        <v>0</v>
      </c>
      <c r="AM54" s="24" t="n">
        <f aca="false">IF($E54=AM$2,$U54,0)</f>
        <v>0</v>
      </c>
      <c r="AN54" s="24" t="n">
        <f aca="false">IF($E54=AN$2,$U54,0)</f>
        <v>0</v>
      </c>
      <c r="AO54" s="24" t="n">
        <f aca="false">IF($E54=AO$2,$U54,0)</f>
        <v>0</v>
      </c>
      <c r="AP54" s="24" t="n">
        <f aca="false">IF($E54=AP$2,$U54,0)</f>
        <v>0</v>
      </c>
      <c r="AQ54" s="24" t="n">
        <f aca="false">IF($E54=AQ$2,$U54,0)</f>
        <v>0</v>
      </c>
    </row>
    <row r="55" customFormat="false" ht="12.75" hidden="false" customHeight="false" outlineLevel="0" collapsed="false">
      <c r="A55" s="14" t="n">
        <v>36892</v>
      </c>
      <c r="B55" s="15"/>
      <c r="C55" s="2" t="n">
        <v>1500</v>
      </c>
      <c r="D55" s="15" t="n">
        <v>31</v>
      </c>
      <c r="E55" s="16" t="n">
        <f aca="false">(M55-B55)*F55*10000</f>
        <v>0</v>
      </c>
      <c r="F55" s="17"/>
      <c r="G55" s="18"/>
      <c r="H55" s="19" t="n">
        <v>1</v>
      </c>
      <c r="I55" s="20" t="n">
        <f aca="false">I67+callchg</f>
        <v>4.13</v>
      </c>
      <c r="J55" s="19" t="n">
        <f aca="false">VLOOKUP($A55,PARAMS,2,FALSE())+G55</f>
        <v>6.675</v>
      </c>
      <c r="K55" s="21" t="n">
        <v>0</v>
      </c>
      <c r="L55" s="21" t="n">
        <f aca="false">VLOOKUP($A55,PARAMS,3,FALSE())+K55</f>
        <v>0.82</v>
      </c>
      <c r="M55" s="22" t="n">
        <f aca="false">IF(ISNUMBER($F55),bsd(M$2,$H55,$J55,$I55,$Y55,$L55,$X55,0.2),0)</f>
        <v>0</v>
      </c>
      <c r="N55" s="22" t="n">
        <f aca="false">IF(ISNUMBER($F55),bsd(N$2,$H55,$J55,$I55,$Y55,$L55,$X55,0.2),0)</f>
        <v>0</v>
      </c>
      <c r="O55" s="22" t="n">
        <f aca="false">IF(ISNUMBER($F55),bsd(O$2,$H55,$J55,$I55,$Y55,$L55,$X55,0.2),0)</f>
        <v>0</v>
      </c>
      <c r="P55" s="22" t="n">
        <f aca="false">IF(ISNUMBER($F55),bsd(P$2,$H55,$J55,$I55,$Y55,$L55,$X55,0.2),0)</f>
        <v>0</v>
      </c>
      <c r="Q55" s="22" t="n">
        <f aca="false">IF(ISNUMBER($F55),bsd(Q$2,$H55,$J55,$I55,$Y55,$L55,$X55,0.2),0)</f>
        <v>0</v>
      </c>
      <c r="R55" s="23"/>
      <c r="S55" s="24" t="n">
        <f aca="false">IF(ISNUMBER($A55),$F55*N55,0)</f>
        <v>0</v>
      </c>
      <c r="T55" s="24" t="n">
        <f aca="false">IF(ISNUMBER($A55),$F55*O55,0)</f>
        <v>0</v>
      </c>
      <c r="U55" s="25" t="n">
        <f aca="false">IF(ISNUMBER($A55),$F55*P55*10000,0)</f>
        <v>0</v>
      </c>
      <c r="V55" s="25" t="n">
        <f aca="false">IF(ISNUMBER($A55),$F55*Q55*-10000,0)</f>
        <v>-0</v>
      </c>
      <c r="W55" s="26"/>
      <c r="X55" s="27" t="n">
        <f aca="false">VLOOKUP($A55,PARAMS,7,FALSE())</f>
        <v>0.068871456367479</v>
      </c>
      <c r="Y55" s="28" t="n">
        <f aca="true">IF(ISNUMBER(G55),VLOOKUP($A55,PARAMS,8,FALSE()),VLOOKUP($A55,PARAMS,4,FALSE()))-TODAY()</f>
        <v>-9040</v>
      </c>
      <c r="AA55" s="24" t="n">
        <f aca="false">IF($E55=AA$2,$S55,0)</f>
        <v>0</v>
      </c>
      <c r="AB55" s="24" t="n">
        <f aca="false">IF($E55=AB$2,$S55,0)</f>
        <v>0</v>
      </c>
      <c r="AC55" s="24" t="n">
        <f aca="false">IF($E55=AC$2,$S55,0)</f>
        <v>0</v>
      </c>
      <c r="AD55" s="24" t="n">
        <f aca="false">IF($E55=AD$2,$S55,0)</f>
        <v>0</v>
      </c>
      <c r="AE55" s="24" t="n">
        <f aca="false">IF($E55=AE$2,$S55,0)</f>
        <v>0</v>
      </c>
      <c r="AG55" s="24" t="n">
        <f aca="false">IF($E55=AG$2,$T55,0)</f>
        <v>0</v>
      </c>
      <c r="AH55" s="24" t="n">
        <f aca="false">IF($E55=AH$2,$T55,0)</f>
        <v>0</v>
      </c>
      <c r="AI55" s="24" t="n">
        <f aca="false">IF($E55=AI$2,$T55,0)</f>
        <v>0</v>
      </c>
      <c r="AJ55" s="24" t="n">
        <f aca="false">IF($E55=AJ$2,$T55,0)</f>
        <v>0</v>
      </c>
      <c r="AK55" s="24" t="n">
        <f aca="false">IF($E55=AK$2,$T55,0)</f>
        <v>0</v>
      </c>
      <c r="AM55" s="24" t="n">
        <f aca="false">IF($E55=AM$2,$U55,0)</f>
        <v>0</v>
      </c>
      <c r="AN55" s="24" t="n">
        <f aca="false">IF($E55=AN$2,$U55,0)</f>
        <v>0</v>
      </c>
      <c r="AO55" s="24" t="n">
        <f aca="false">IF($E55=AO$2,$U55,0)</f>
        <v>0</v>
      </c>
      <c r="AP55" s="24" t="n">
        <f aca="false">IF($E55=AP$2,$U55,0)</f>
        <v>0</v>
      </c>
      <c r="AQ55" s="24" t="n">
        <f aca="false">IF($E55=AQ$2,$U55,0)</f>
        <v>0</v>
      </c>
    </row>
    <row r="56" customFormat="false" ht="12.75" hidden="false" customHeight="false" outlineLevel="0" collapsed="false">
      <c r="A56" s="14" t="n">
        <v>36923</v>
      </c>
      <c r="B56" s="15"/>
      <c r="C56" s="2" t="n">
        <v>1500</v>
      </c>
      <c r="D56" s="15" t="n">
        <v>28</v>
      </c>
      <c r="E56" s="16" t="n">
        <f aca="false">(M56-B56)*F56*10000</f>
        <v>0</v>
      </c>
      <c r="F56" s="17"/>
      <c r="G56" s="18"/>
      <c r="H56" s="19" t="n">
        <v>1</v>
      </c>
      <c r="I56" s="20" t="n">
        <f aca="false">I68+callchg</f>
        <v>4.13</v>
      </c>
      <c r="J56" s="19" t="n">
        <f aca="false">VLOOKUP($A56,PARAMS,2,FALSE())+G56</f>
        <v>6.54</v>
      </c>
      <c r="K56" s="21" t="n">
        <v>0</v>
      </c>
      <c r="L56" s="21" t="n">
        <f aca="false">VLOOKUP($A56,PARAMS,3,FALSE())+K56</f>
        <v>0.78</v>
      </c>
      <c r="M56" s="22" t="n">
        <f aca="false">IF(ISNUMBER($F56),bsd(M$2,$H56,$J56,$I56,$Y56,$L56,$X56,0.2),0)</f>
        <v>0</v>
      </c>
      <c r="N56" s="22" t="n">
        <f aca="false">IF(ISNUMBER($F56),bsd(N$2,$H56,$J56,$I56,$Y56,$L56,$X56,0.2),0)</f>
        <v>0</v>
      </c>
      <c r="O56" s="22" t="n">
        <f aca="false">IF(ISNUMBER($F56),bsd(O$2,$H56,$J56,$I56,$Y56,$L56,$X56,0.2),0)</f>
        <v>0</v>
      </c>
      <c r="P56" s="22" t="n">
        <f aca="false">IF(ISNUMBER($F56),bsd(P$2,$H56,$J56,$I56,$Y56,$L56,$X56,0.2),0)</f>
        <v>0</v>
      </c>
      <c r="Q56" s="22" t="n">
        <f aca="false">IF(ISNUMBER($F56),bsd(Q$2,$H56,$J56,$I56,$Y56,$L56,$X56,0.2),0)</f>
        <v>0</v>
      </c>
      <c r="R56" s="23"/>
      <c r="S56" s="24" t="n">
        <f aca="false">IF(ISNUMBER($A56),$F56*N56,0)</f>
        <v>0</v>
      </c>
      <c r="T56" s="24" t="n">
        <f aca="false">IF(ISNUMBER($A56),$F56*O56,0)</f>
        <v>0</v>
      </c>
      <c r="U56" s="25" t="n">
        <f aca="false">IF(ISNUMBER($A56),$F56*P56*10000,0)</f>
        <v>0</v>
      </c>
      <c r="V56" s="25" t="n">
        <f aca="false">IF(ISNUMBER($A56),$F56*Q56*-10000,0)</f>
        <v>-0</v>
      </c>
      <c r="W56" s="26"/>
      <c r="X56" s="27" t="n">
        <f aca="false">VLOOKUP($A56,PARAMS,7,FALSE())</f>
        <v>0.068422514816258</v>
      </c>
      <c r="Y56" s="28" t="n">
        <f aca="true">IF(ISNUMBER(G56),VLOOKUP($A56,PARAMS,8,FALSE()),VLOOKUP($A56,PARAMS,4,FALSE()))-TODAY()</f>
        <v>-9009</v>
      </c>
      <c r="AA56" s="24" t="n">
        <f aca="false">IF($E56=AA$2,$S56,0)</f>
        <v>0</v>
      </c>
      <c r="AB56" s="24" t="n">
        <f aca="false">IF($E56=AB$2,$S56,0)</f>
        <v>0</v>
      </c>
      <c r="AC56" s="24" t="n">
        <f aca="false">IF($E56=AC$2,$S56,0)</f>
        <v>0</v>
      </c>
      <c r="AD56" s="24" t="n">
        <f aca="false">IF($E56=AD$2,$S56,0)</f>
        <v>0</v>
      </c>
      <c r="AE56" s="24" t="n">
        <f aca="false">IF($E56=AE$2,$S56,0)</f>
        <v>0</v>
      </c>
      <c r="AG56" s="24" t="n">
        <f aca="false">IF($E56=AG$2,$T56,0)</f>
        <v>0</v>
      </c>
      <c r="AH56" s="24" t="n">
        <f aca="false">IF($E56=AH$2,$T56,0)</f>
        <v>0</v>
      </c>
      <c r="AI56" s="24" t="n">
        <f aca="false">IF($E56=AI$2,$T56,0)</f>
        <v>0</v>
      </c>
      <c r="AJ56" s="24" t="n">
        <f aca="false">IF($E56=AJ$2,$T56,0)</f>
        <v>0</v>
      </c>
      <c r="AK56" s="24" t="n">
        <f aca="false">IF($E56=AK$2,$T56,0)</f>
        <v>0</v>
      </c>
      <c r="AM56" s="24" t="n">
        <f aca="false">IF($E56=AM$2,$U56,0)</f>
        <v>0</v>
      </c>
      <c r="AN56" s="24" t="n">
        <f aca="false">IF($E56=AN$2,$U56,0)</f>
        <v>0</v>
      </c>
      <c r="AO56" s="24" t="n">
        <f aca="false">IF($E56=AO$2,$U56,0)</f>
        <v>0</v>
      </c>
      <c r="AP56" s="24" t="n">
        <f aca="false">IF($E56=AP$2,$U56,0)</f>
        <v>0</v>
      </c>
      <c r="AQ56" s="24" t="n">
        <f aca="false">IF($E56=AQ$2,$U56,0)</f>
        <v>0</v>
      </c>
    </row>
    <row r="57" customFormat="false" ht="12.75" hidden="false" customHeight="false" outlineLevel="0" collapsed="false">
      <c r="A57" s="14" t="n">
        <v>36951</v>
      </c>
      <c r="B57" s="15"/>
      <c r="C57" s="2" t="n">
        <v>1500</v>
      </c>
      <c r="D57" s="15" t="n">
        <v>31</v>
      </c>
      <c r="E57" s="16" t="n">
        <f aca="false">(M57-B57)*F57*10000</f>
        <v>0</v>
      </c>
      <c r="F57" s="17"/>
      <c r="G57" s="18"/>
      <c r="H57" s="19" t="n">
        <v>1</v>
      </c>
      <c r="I57" s="20" t="n">
        <f aca="false">I69+callchg</f>
        <v>4.13</v>
      </c>
      <c r="J57" s="19" t="n">
        <f aca="false">VLOOKUP($A57,PARAMS,2,FALSE())+G57</f>
        <v>6.05</v>
      </c>
      <c r="K57" s="21" t="n">
        <v>0</v>
      </c>
      <c r="L57" s="21" t="n">
        <f aca="false">VLOOKUP($A57,PARAMS,3,FALSE())+K57</f>
        <v>0.615</v>
      </c>
      <c r="M57" s="22" t="n">
        <f aca="false">IF(ISNUMBER($F57),bsd(M$2,$H57,$J57,$I57,$Y57,$L57,$X57,0.2),0)</f>
        <v>0</v>
      </c>
      <c r="N57" s="22" t="n">
        <f aca="false">IF(ISNUMBER($F57),bsd(N$2,$H57,$J57,$I57,$Y57,$L57,$X57,0.2),0)</f>
        <v>0</v>
      </c>
      <c r="O57" s="22" t="n">
        <f aca="false">IF(ISNUMBER($F57),bsd(O$2,$H57,$J57,$I57,$Y57,$L57,$X57,0.2),0)</f>
        <v>0</v>
      </c>
      <c r="P57" s="22" t="n">
        <f aca="false">IF(ISNUMBER($F57),bsd(P$2,$H57,$J57,$I57,$Y57,$L57,$X57,0.2),0)</f>
        <v>0</v>
      </c>
      <c r="Q57" s="22" t="n">
        <f aca="false">IF(ISNUMBER($F57),bsd(Q$2,$H57,$J57,$I57,$Y57,$L57,$X57,0.2),0)</f>
        <v>0</v>
      </c>
      <c r="R57" s="23"/>
      <c r="S57" s="24" t="n">
        <f aca="false">IF(ISNUMBER($A57),$F57*N57,0)</f>
        <v>0</v>
      </c>
      <c r="T57" s="24" t="n">
        <f aca="false">IF(ISNUMBER($A57),$F57*O57,0)</f>
        <v>0</v>
      </c>
      <c r="U57" s="25" t="n">
        <f aca="false">IF(ISNUMBER($A57),$F57*P57*10000,0)</f>
        <v>0</v>
      </c>
      <c r="V57" s="25" t="n">
        <f aca="false">IF(ISNUMBER($A57),$F57*Q57*-10000,0)</f>
        <v>-0</v>
      </c>
      <c r="W57" s="26"/>
      <c r="X57" s="27" t="n">
        <f aca="false">VLOOKUP($A57,PARAMS,7,FALSE())</f>
        <v>0.067949221977425</v>
      </c>
      <c r="Y57" s="28" t="n">
        <f aca="true">IF(ISNUMBER(G57),VLOOKUP($A57,PARAMS,8,FALSE()),VLOOKUP($A57,PARAMS,4,FALSE()))-TODAY()</f>
        <v>-8981</v>
      </c>
      <c r="AA57" s="24" t="n">
        <f aca="false">IF($E57=AA$2,$S57,0)</f>
        <v>0</v>
      </c>
      <c r="AB57" s="24" t="n">
        <f aca="false">IF($E57=AB$2,$S57,0)</f>
        <v>0</v>
      </c>
      <c r="AC57" s="24" t="n">
        <f aca="false">IF($E57=AC$2,$S57,0)</f>
        <v>0</v>
      </c>
      <c r="AD57" s="24" t="n">
        <f aca="false">IF($E57=AD$2,$S57,0)</f>
        <v>0</v>
      </c>
      <c r="AE57" s="24" t="n">
        <f aca="false">IF($E57=AE$2,$S57,0)</f>
        <v>0</v>
      </c>
      <c r="AG57" s="24" t="n">
        <f aca="false">IF($E57=AG$2,$T57,0)</f>
        <v>0</v>
      </c>
      <c r="AH57" s="24" t="n">
        <f aca="false">IF($E57=AH$2,$T57,0)</f>
        <v>0</v>
      </c>
      <c r="AI57" s="24" t="n">
        <f aca="false">IF($E57=AI$2,$T57,0)</f>
        <v>0</v>
      </c>
      <c r="AJ57" s="24" t="n">
        <f aca="false">IF($E57=AJ$2,$T57,0)</f>
        <v>0</v>
      </c>
      <c r="AK57" s="24" t="n">
        <f aca="false">IF($E57=AK$2,$T57,0)</f>
        <v>0</v>
      </c>
      <c r="AM57" s="24" t="n">
        <f aca="false">IF($E57=AM$2,$U57,0)</f>
        <v>0</v>
      </c>
      <c r="AN57" s="24" t="n">
        <f aca="false">IF($E57=AN$2,$U57,0)</f>
        <v>0</v>
      </c>
      <c r="AO57" s="24" t="n">
        <f aca="false">IF($E57=AO$2,$U57,0)</f>
        <v>0</v>
      </c>
      <c r="AP57" s="24" t="n">
        <f aca="false">IF($E57=AP$2,$U57,0)</f>
        <v>0</v>
      </c>
      <c r="AQ57" s="24" t="n">
        <f aca="false">IF($E57=AQ$2,$U57,0)</f>
        <v>0</v>
      </c>
    </row>
    <row r="58" customFormat="false" ht="12.75" hidden="false" customHeight="false" outlineLevel="0" collapsed="false">
      <c r="A58" s="14" t="n">
        <v>36982</v>
      </c>
      <c r="B58" s="15"/>
      <c r="C58" s="2" t="n">
        <v>1500</v>
      </c>
      <c r="D58" s="15" t="n">
        <v>30</v>
      </c>
      <c r="E58" s="16" t="n">
        <f aca="false">(M58-B58)*F58*10000</f>
        <v>0</v>
      </c>
      <c r="F58" s="17"/>
      <c r="G58" s="18"/>
      <c r="H58" s="19" t="n">
        <v>1</v>
      </c>
      <c r="I58" s="20" t="n">
        <f aca="false">I70+callchg</f>
        <v>4.13</v>
      </c>
      <c r="J58" s="19" t="n">
        <f aca="false">VLOOKUP($A58,PARAMS,2,FALSE())+G58</f>
        <v>5.32</v>
      </c>
      <c r="K58" s="21" t="n">
        <v>0</v>
      </c>
      <c r="L58" s="21" t="n">
        <f aca="false">VLOOKUP($A58,PARAMS,3,FALSE())+K58</f>
        <v>0.5175</v>
      </c>
      <c r="M58" s="22" t="n">
        <f aca="false">IF(ISNUMBER($F58),bsd(M$2,$H58,$J58,$I58,$Y58,$L58,$X58,0.2),0)</f>
        <v>0</v>
      </c>
      <c r="N58" s="22" t="n">
        <f aca="false">IF(ISNUMBER($F58),bsd(N$2,$H58,$J58,$I58,$Y58,$L58,$X58,0.2),0)</f>
        <v>0</v>
      </c>
      <c r="O58" s="22" t="n">
        <f aca="false">IF(ISNUMBER($F58),bsd(O$2,$H58,$J58,$I58,$Y58,$L58,$X58,0.2),0)</f>
        <v>0</v>
      </c>
      <c r="P58" s="22" t="n">
        <f aca="false">IF(ISNUMBER($F58),bsd(P$2,$H58,$J58,$I58,$Y58,$L58,$X58,0.2),0)</f>
        <v>0</v>
      </c>
      <c r="Q58" s="22" t="n">
        <f aca="false">IF(ISNUMBER($F58),bsd(Q$2,$H58,$J58,$I58,$Y58,$L58,$X58,0.2),0)</f>
        <v>0</v>
      </c>
      <c r="R58" s="23"/>
      <c r="S58" s="24" t="n">
        <f aca="false">IF(ISNUMBER($A58),$F58*N58,0)</f>
        <v>0</v>
      </c>
      <c r="T58" s="24" t="n">
        <f aca="false">IF(ISNUMBER($A58),$F58*O58,0)</f>
        <v>0</v>
      </c>
      <c r="U58" s="25" t="n">
        <f aca="false">IF(ISNUMBER($A58),$F58*P58*10000,0)</f>
        <v>0</v>
      </c>
      <c r="V58" s="25" t="n">
        <f aca="false">IF(ISNUMBER($A58),$F58*Q58*-10000,0)</f>
        <v>-0</v>
      </c>
      <c r="W58" s="26"/>
      <c r="X58" s="27" t="n">
        <f aca="false">VLOOKUP($A58,PARAMS,7,FALSE())</f>
        <v>0.067428261060615</v>
      </c>
      <c r="Y58" s="28" t="n">
        <f aca="true">IF(ISNUMBER(G58),VLOOKUP($A58,PARAMS,8,FALSE()),VLOOKUP($A58,PARAMS,4,FALSE()))-TODAY()</f>
        <v>-8949</v>
      </c>
      <c r="AA58" s="24" t="n">
        <f aca="false">IF($E58=AA$2,$S58,0)</f>
        <v>0</v>
      </c>
      <c r="AB58" s="24" t="n">
        <f aca="false">IF($E58=AB$2,$S58,0)</f>
        <v>0</v>
      </c>
      <c r="AC58" s="24" t="n">
        <f aca="false">IF($E58=AC$2,$S58,0)</f>
        <v>0</v>
      </c>
      <c r="AD58" s="24" t="n">
        <f aca="false">IF($E58=AD$2,$S58,0)</f>
        <v>0</v>
      </c>
      <c r="AE58" s="24" t="n">
        <f aca="false">IF($E58=AE$2,$S58,0)</f>
        <v>0</v>
      </c>
      <c r="AG58" s="24" t="n">
        <f aca="false">IF($E58=AG$2,$T58,0)</f>
        <v>0</v>
      </c>
      <c r="AH58" s="24" t="n">
        <f aca="false">IF($E58=AH$2,$T58,0)</f>
        <v>0</v>
      </c>
      <c r="AI58" s="24" t="n">
        <f aca="false">IF($E58=AI$2,$T58,0)</f>
        <v>0</v>
      </c>
      <c r="AJ58" s="24" t="n">
        <f aca="false">IF($E58=AJ$2,$T58,0)</f>
        <v>0</v>
      </c>
      <c r="AK58" s="24" t="n">
        <f aca="false">IF($E58=AK$2,$T58,0)</f>
        <v>0</v>
      </c>
      <c r="AM58" s="24" t="n">
        <f aca="false">IF($E58=AM$2,$U58,0)</f>
        <v>0</v>
      </c>
      <c r="AN58" s="24" t="n">
        <f aca="false">IF($E58=AN$2,$U58,0)</f>
        <v>0</v>
      </c>
      <c r="AO58" s="24" t="n">
        <f aca="false">IF($E58=AO$2,$U58,0)</f>
        <v>0</v>
      </c>
      <c r="AP58" s="24" t="n">
        <f aca="false">IF($E58=AP$2,$U58,0)</f>
        <v>0</v>
      </c>
      <c r="AQ58" s="24" t="n">
        <f aca="false">IF($E58=AQ$2,$U58,0)</f>
        <v>0</v>
      </c>
    </row>
    <row r="59" customFormat="false" ht="12.75" hidden="false" customHeight="false" outlineLevel="0" collapsed="false">
      <c r="A59" s="14" t="n">
        <v>37012</v>
      </c>
      <c r="B59" s="15"/>
      <c r="C59" s="2" t="n">
        <v>1500</v>
      </c>
      <c r="D59" s="15" t="n">
        <v>31</v>
      </c>
      <c r="E59" s="16" t="n">
        <f aca="false">(M59-B59)*F59*10000</f>
        <v>0</v>
      </c>
      <c r="F59" s="17"/>
      <c r="G59" s="18"/>
      <c r="H59" s="19" t="n">
        <v>1</v>
      </c>
      <c r="I59" s="20" t="n">
        <f aca="false">I71+callchg</f>
        <v>4.13</v>
      </c>
      <c r="J59" s="19" t="n">
        <f aca="false">VLOOKUP($A59,PARAMS,2,FALSE())+G59</f>
        <v>5.01</v>
      </c>
      <c r="K59" s="21" t="n">
        <v>0</v>
      </c>
      <c r="L59" s="21" t="n">
        <f aca="false">VLOOKUP($A59,PARAMS,3,FALSE())+K59</f>
        <v>0.475</v>
      </c>
      <c r="M59" s="22" t="n">
        <f aca="false">IF(ISNUMBER($F59),bsd(M$2,$H59,$J59,$I59,$Y59,$L59,$X59,0.2),0)</f>
        <v>0</v>
      </c>
      <c r="N59" s="22" t="n">
        <f aca="false">IF(ISNUMBER($F59),bsd(N$2,$H59,$J59,$I59,$Y59,$L59,$X59,0.2),0)</f>
        <v>0</v>
      </c>
      <c r="O59" s="22" t="n">
        <f aca="false">IF(ISNUMBER($F59),bsd(O$2,$H59,$J59,$I59,$Y59,$L59,$X59,0.2),0)</f>
        <v>0</v>
      </c>
      <c r="P59" s="22" t="n">
        <f aca="false">IF(ISNUMBER($F59),bsd(P$2,$H59,$J59,$I59,$Y59,$L59,$X59,0.2),0)</f>
        <v>0</v>
      </c>
      <c r="Q59" s="22" t="n">
        <f aca="false">IF(ISNUMBER($F59),bsd(Q$2,$H59,$J59,$I59,$Y59,$L59,$X59,0.2),0)</f>
        <v>0</v>
      </c>
      <c r="R59" s="23"/>
      <c r="S59" s="24" t="n">
        <f aca="false">IF(ISNUMBER($A59),$F59*N59,0)</f>
        <v>0</v>
      </c>
      <c r="T59" s="24" t="n">
        <f aca="false">IF(ISNUMBER($A59),$F59*O59,0)</f>
        <v>0</v>
      </c>
      <c r="U59" s="25" t="n">
        <f aca="false">IF(ISNUMBER($A59),$F59*P59*10000,0)</f>
        <v>0</v>
      </c>
      <c r="V59" s="25" t="n">
        <f aca="false">IF(ISNUMBER($A59),$F59*Q59*-10000,0)</f>
        <v>-0</v>
      </c>
      <c r="W59" s="26"/>
      <c r="X59" s="27" t="n">
        <f aca="false">VLOOKUP($A59,PARAMS,7,FALSE())</f>
        <v>0.066889934874307</v>
      </c>
      <c r="Y59" s="28" t="n">
        <f aca="true">IF(ISNUMBER(G59),VLOOKUP($A59,PARAMS,8,FALSE()),VLOOKUP($A59,PARAMS,4,FALSE()))-TODAY()</f>
        <v>-8920</v>
      </c>
      <c r="AA59" s="24" t="n">
        <f aca="false">IF($E59=AA$2,$S59,0)</f>
        <v>0</v>
      </c>
      <c r="AB59" s="24" t="n">
        <f aca="false">IF($E59=AB$2,$S59,0)</f>
        <v>0</v>
      </c>
      <c r="AC59" s="24" t="n">
        <f aca="false">IF($E59=AC$2,$S59,0)</f>
        <v>0</v>
      </c>
      <c r="AD59" s="24" t="n">
        <f aca="false">IF($E59=AD$2,$S59,0)</f>
        <v>0</v>
      </c>
      <c r="AE59" s="24" t="n">
        <f aca="false">IF($E59=AE$2,$S59,0)</f>
        <v>0</v>
      </c>
      <c r="AG59" s="24" t="n">
        <f aca="false">IF($E59=AG$2,$T59,0)</f>
        <v>0</v>
      </c>
      <c r="AH59" s="24" t="n">
        <f aca="false">IF($E59=AH$2,$T59,0)</f>
        <v>0</v>
      </c>
      <c r="AI59" s="24" t="n">
        <f aca="false">IF($E59=AI$2,$T59,0)</f>
        <v>0</v>
      </c>
      <c r="AJ59" s="24" t="n">
        <f aca="false">IF($E59=AJ$2,$T59,0)</f>
        <v>0</v>
      </c>
      <c r="AK59" s="24" t="n">
        <f aca="false">IF($E59=AK$2,$T59,0)</f>
        <v>0</v>
      </c>
      <c r="AM59" s="24" t="n">
        <f aca="false">IF($E59=AM$2,$U59,0)</f>
        <v>0</v>
      </c>
      <c r="AN59" s="24" t="n">
        <f aca="false">IF($E59=AN$2,$U59,0)</f>
        <v>0</v>
      </c>
      <c r="AO59" s="24" t="n">
        <f aca="false">IF($E59=AO$2,$U59,0)</f>
        <v>0</v>
      </c>
      <c r="AP59" s="24" t="n">
        <f aca="false">IF($E59=AP$2,$U59,0)</f>
        <v>0</v>
      </c>
      <c r="AQ59" s="24" t="n">
        <f aca="false">IF($E59=AQ$2,$U59,0)</f>
        <v>0</v>
      </c>
    </row>
    <row r="60" customFormat="false" ht="12.75" hidden="false" customHeight="false" outlineLevel="0" collapsed="false">
      <c r="A60" s="14" t="n">
        <v>37043</v>
      </c>
      <c r="B60" s="15"/>
      <c r="C60" s="2" t="n">
        <v>1500</v>
      </c>
      <c r="D60" s="15" t="n">
        <v>30</v>
      </c>
      <c r="E60" s="16" t="n">
        <f aca="false">(M60-B60)*F60*10000</f>
        <v>0</v>
      </c>
      <c r="F60" s="17"/>
      <c r="G60" s="18"/>
      <c r="H60" s="19" t="n">
        <v>1</v>
      </c>
      <c r="I60" s="20" t="n">
        <f aca="false">I72+callchg</f>
        <v>4.13</v>
      </c>
      <c r="J60" s="19" t="n">
        <f aca="false">VLOOKUP($A60,PARAMS,2,FALSE())+G60</f>
        <v>4.97</v>
      </c>
      <c r="K60" s="21" t="n">
        <v>0</v>
      </c>
      <c r="L60" s="21" t="n">
        <f aca="false">VLOOKUP($A60,PARAMS,3,FALSE())+K60</f>
        <v>0.47</v>
      </c>
      <c r="M60" s="22" t="n">
        <f aca="false">IF(ISNUMBER($F60),bsd(M$2,$H60,$J60,$I60,$Y60,$L60,$X60,0.2),0)</f>
        <v>0</v>
      </c>
      <c r="N60" s="22" t="n">
        <f aca="false">IF(ISNUMBER($F60),bsd(N$2,$H60,$J60,$I60,$Y60,$L60,$X60,0.2),0)</f>
        <v>0</v>
      </c>
      <c r="O60" s="22" t="n">
        <f aca="false">IF(ISNUMBER($F60),bsd(O$2,$H60,$J60,$I60,$Y60,$L60,$X60,0.2),0)</f>
        <v>0</v>
      </c>
      <c r="P60" s="22" t="n">
        <f aca="false">IF(ISNUMBER($F60),bsd(P$2,$H60,$J60,$I60,$Y60,$L60,$X60,0.2),0)</f>
        <v>0</v>
      </c>
      <c r="Q60" s="22" t="n">
        <f aca="false">IF(ISNUMBER($F60),bsd(Q$2,$H60,$J60,$I60,$Y60,$L60,$X60,0.2),0)</f>
        <v>0</v>
      </c>
      <c r="R60" s="23"/>
      <c r="S60" s="24" t="n">
        <f aca="false">IF(ISNUMBER($A60),$F60*N60,0)</f>
        <v>0</v>
      </c>
      <c r="T60" s="24" t="n">
        <f aca="false">IF(ISNUMBER($A60),$F60*O60,0)</f>
        <v>0</v>
      </c>
      <c r="U60" s="25" t="n">
        <f aca="false">IF(ISNUMBER($A60),$F60*P60*10000,0)</f>
        <v>0</v>
      </c>
      <c r="V60" s="25" t="n">
        <f aca="false">IF(ISNUMBER($A60),$F60*Q60*-10000,0)</f>
        <v>-0</v>
      </c>
      <c r="W60" s="26"/>
      <c r="X60" s="27" t="n">
        <f aca="false">VLOOKUP($A60,PARAMS,7,FALSE())</f>
        <v>0.066422226839917</v>
      </c>
      <c r="Y60" s="28" t="n">
        <f aca="true">IF(ISNUMBER(G60),VLOOKUP($A60,PARAMS,8,FALSE()),VLOOKUP($A60,PARAMS,4,FALSE()))-TODAY()</f>
        <v>-8890</v>
      </c>
      <c r="AA60" s="24" t="n">
        <f aca="false">IF($E60=AA$2,$S60,0)</f>
        <v>0</v>
      </c>
      <c r="AB60" s="24" t="n">
        <f aca="false">IF($E60=AB$2,$S60,0)</f>
        <v>0</v>
      </c>
      <c r="AC60" s="24" t="n">
        <f aca="false">IF($E60=AC$2,$S60,0)</f>
        <v>0</v>
      </c>
      <c r="AD60" s="24" t="n">
        <f aca="false">IF($E60=AD$2,$S60,0)</f>
        <v>0</v>
      </c>
      <c r="AE60" s="24" t="n">
        <f aca="false">IF($E60=AE$2,$S60,0)</f>
        <v>0</v>
      </c>
      <c r="AG60" s="24" t="n">
        <f aca="false">IF($E60=AG$2,$T60,0)</f>
        <v>0</v>
      </c>
      <c r="AH60" s="24" t="n">
        <f aca="false">IF($E60=AH$2,$T60,0)</f>
        <v>0</v>
      </c>
      <c r="AI60" s="24" t="n">
        <f aca="false">IF($E60=AI$2,$T60,0)</f>
        <v>0</v>
      </c>
      <c r="AJ60" s="24" t="n">
        <f aca="false">IF($E60=AJ$2,$T60,0)</f>
        <v>0</v>
      </c>
      <c r="AK60" s="24" t="n">
        <f aca="false">IF($E60=AK$2,$T60,0)</f>
        <v>0</v>
      </c>
      <c r="AM60" s="24" t="n">
        <f aca="false">IF($E60=AM$2,$U60,0)</f>
        <v>0</v>
      </c>
      <c r="AN60" s="24" t="n">
        <f aca="false">IF($E60=AN$2,$U60,0)</f>
        <v>0</v>
      </c>
      <c r="AO60" s="24" t="n">
        <f aca="false">IF($E60=AO$2,$U60,0)</f>
        <v>0</v>
      </c>
      <c r="AP60" s="24" t="n">
        <f aca="false">IF($E60=AP$2,$U60,0)</f>
        <v>0</v>
      </c>
      <c r="AQ60" s="24" t="n">
        <f aca="false">IF($E60=AQ$2,$U60,0)</f>
        <v>0</v>
      </c>
    </row>
    <row r="61" customFormat="false" ht="12.75" hidden="false" customHeight="false" outlineLevel="0" collapsed="false">
      <c r="A61" s="29"/>
      <c r="B61" s="15"/>
      <c r="F61" s="17"/>
      <c r="G61" s="18"/>
      <c r="H61" s="19"/>
      <c r="I61" s="20"/>
      <c r="J61" s="19"/>
      <c r="K61" s="21"/>
      <c r="L61" s="21"/>
      <c r="M61" s="22"/>
      <c r="N61" s="22"/>
      <c r="O61" s="22"/>
      <c r="P61" s="22"/>
      <c r="Q61" s="22"/>
      <c r="R61" s="23"/>
      <c r="S61" s="24"/>
      <c r="T61" s="24"/>
      <c r="U61" s="25"/>
      <c r="V61" s="25"/>
      <c r="W61" s="26"/>
      <c r="X61" s="27"/>
      <c r="Y61" s="28"/>
    </row>
    <row r="62" customFormat="false" ht="12.75" hidden="false" customHeight="false" outlineLevel="0" collapsed="false">
      <c r="A62" s="14" t="n">
        <v>36739</v>
      </c>
      <c r="B62" s="15"/>
      <c r="D62" s="15"/>
      <c r="E62" s="16" t="n">
        <f aca="false">(M62-B62)*F62*10000</f>
        <v>0</v>
      </c>
      <c r="F62" s="17"/>
      <c r="G62" s="18"/>
      <c r="H62" s="19" t="n">
        <v>2</v>
      </c>
      <c r="I62" s="20" t="n">
        <v>2.3</v>
      </c>
      <c r="J62" s="19" t="e">
        <f aca="false">VLOOKUP($A62,PARAMS,2,FALSE())+G62</f>
        <v>#N/A</v>
      </c>
      <c r="K62" s="21" t="n">
        <v>0</v>
      </c>
      <c r="L62" s="21" t="e">
        <f aca="false">VLOOKUP($A62,PARAMS,3,FALSE())+K62</f>
        <v>#N/A</v>
      </c>
      <c r="M62" s="22" t="n">
        <f aca="false">IF(ISNUMBER($F62),bsd(M$2,$H62,$J62,$I62,$Y62,$L62,$X62,0.2),0)</f>
        <v>0</v>
      </c>
      <c r="N62" s="22" t="n">
        <f aca="false">IF(ISNUMBER($F62),bsd(N$2,$H62,$J62,$I62,$Y62,$L62,$X62,0.2),0)</f>
        <v>0</v>
      </c>
      <c r="O62" s="22" t="n">
        <f aca="false">IF(ISNUMBER($F62),bsd(O$2,$H62,$J62,$I62,$Y62,$L62,$X62,0.2),0)</f>
        <v>0</v>
      </c>
      <c r="P62" s="22" t="n">
        <f aca="false">IF(ISNUMBER($F62),bsd(P$2,$H62,$J62,$I62,$Y62,$L62,$X62,0.2),0)</f>
        <v>0</v>
      </c>
      <c r="Q62" s="22" t="n">
        <f aca="false">IF(ISNUMBER($F62),bsd(Q$2,$H62,$J62,$I62,$Y62,$L62,$X62,0.2),0)</f>
        <v>0</v>
      </c>
      <c r="R62" s="23"/>
      <c r="S62" s="24" t="n">
        <f aca="false">IF(ISNUMBER($A62),$F62*N62,0)</f>
        <v>0</v>
      </c>
      <c r="T62" s="24" t="n">
        <f aca="false">IF(ISNUMBER($A62),$F62*O62,0)</f>
        <v>0</v>
      </c>
      <c r="U62" s="25" t="n">
        <f aca="false">IF(ISNUMBER($A62),$F62*P62*10000,0)</f>
        <v>0</v>
      </c>
      <c r="V62" s="25" t="n">
        <f aca="false">IF(ISNUMBER($A62),$F62*Q62*-10000,0)</f>
        <v>-0</v>
      </c>
      <c r="W62" s="26"/>
      <c r="X62" s="27" t="e">
        <f aca="false">VLOOKUP($A62,PARAMS,7,FALSE())</f>
        <v>#N/A</v>
      </c>
      <c r="Y62" s="28" t="e">
        <f aca="true">IF(ISNUMBER(G62),VLOOKUP($A62,PARAMS,8,FALSE()),VLOOKUP($A62,PARAMS,4,FALSE()))-TODAY()</f>
        <v>#N/A</v>
      </c>
      <c r="AA62" s="24" t="n">
        <f aca="false">IF($E62=AA$2,$S62,0)</f>
        <v>0</v>
      </c>
      <c r="AB62" s="24" t="n">
        <f aca="false">IF($E62=AB$2,$S62,0)</f>
        <v>0</v>
      </c>
      <c r="AC62" s="24" t="n">
        <f aca="false">IF($E62=AC$2,$S62,0)</f>
        <v>0</v>
      </c>
      <c r="AD62" s="24" t="n">
        <f aca="false">IF($E62=AD$2,$S62,0)</f>
        <v>0</v>
      </c>
      <c r="AE62" s="24" t="n">
        <f aca="false">IF($E62=AE$2,$S62,0)</f>
        <v>0</v>
      </c>
      <c r="AG62" s="24" t="n">
        <f aca="false">IF($E62=AG$2,$T62,0)</f>
        <v>0</v>
      </c>
      <c r="AH62" s="24" t="n">
        <f aca="false">IF($E62=AH$2,$T62,0)</f>
        <v>0</v>
      </c>
      <c r="AI62" s="24" t="n">
        <f aca="false">IF($E62=AI$2,$T62,0)</f>
        <v>0</v>
      </c>
      <c r="AJ62" s="24" t="n">
        <f aca="false">IF($E62=AJ$2,$T62,0)</f>
        <v>0</v>
      </c>
      <c r="AK62" s="24" t="n">
        <f aca="false">IF($E62=AK$2,$T62,0)</f>
        <v>0</v>
      </c>
      <c r="AM62" s="24" t="n">
        <f aca="false">IF($E62=AM$2,$U62,0)</f>
        <v>0</v>
      </c>
      <c r="AN62" s="24" t="n">
        <f aca="false">IF($E62=AN$2,$U62,0)</f>
        <v>0</v>
      </c>
      <c r="AO62" s="24" t="n">
        <f aca="false">IF($E62=AO$2,$U62,0)</f>
        <v>0</v>
      </c>
      <c r="AP62" s="24" t="n">
        <f aca="false">IF($E62=AP$2,$U62,0)</f>
        <v>0</v>
      </c>
      <c r="AQ62" s="24" t="n">
        <f aca="false">IF($E62=AQ$2,$U62,0)</f>
        <v>0</v>
      </c>
    </row>
    <row r="63" customFormat="false" ht="12.75" hidden="false" customHeight="false" outlineLevel="0" collapsed="false">
      <c r="A63" s="14" t="n">
        <v>36770</v>
      </c>
      <c r="B63" s="15"/>
      <c r="D63" s="15"/>
      <c r="E63" s="16" t="n">
        <f aca="false">(M63-B63)*F63*10000</f>
        <v>0</v>
      </c>
      <c r="F63" s="17"/>
      <c r="G63" s="18"/>
      <c r="H63" s="19" t="n">
        <v>2</v>
      </c>
      <c r="I63" s="20" t="n">
        <v>2.3</v>
      </c>
      <c r="J63" s="19" t="e">
        <f aca="false">VLOOKUP($A63,PARAMS,2,FALSE())+G63</f>
        <v>#N/A</v>
      </c>
      <c r="K63" s="21" t="n">
        <v>0</v>
      </c>
      <c r="L63" s="21" t="e">
        <f aca="false">VLOOKUP($A63,PARAMS,3,FALSE())+K63</f>
        <v>#N/A</v>
      </c>
      <c r="M63" s="22" t="n">
        <f aca="false">IF(ISNUMBER($F63),bsd(M$2,$H63,$J63,$I63,$Y63,$L63,$X63,0.2),0)</f>
        <v>0</v>
      </c>
      <c r="N63" s="22" t="n">
        <f aca="false">IF(ISNUMBER($F63),bsd(N$2,$H63,$J63,$I63,$Y63,$L63,$X63,0.2),0)</f>
        <v>0</v>
      </c>
      <c r="O63" s="22" t="n">
        <f aca="false">IF(ISNUMBER($F63),bsd(O$2,$H63,$J63,$I63,$Y63,$L63,$X63,0.2),0)</f>
        <v>0</v>
      </c>
      <c r="P63" s="22" t="n">
        <f aca="false">IF(ISNUMBER($F63),bsd(P$2,$H63,$J63,$I63,$Y63,$L63,$X63,0.2),0)</f>
        <v>0</v>
      </c>
      <c r="Q63" s="22" t="n">
        <f aca="false">IF(ISNUMBER($F63),bsd(Q$2,$H63,$J63,$I63,$Y63,$L63,$X63,0.2),0)</f>
        <v>0</v>
      </c>
      <c r="R63" s="23"/>
      <c r="S63" s="24" t="n">
        <f aca="false">IF(ISNUMBER($A63),$F63*N63,0)</f>
        <v>0</v>
      </c>
      <c r="T63" s="24" t="n">
        <f aca="false">IF(ISNUMBER($A63),$F63*O63,0)</f>
        <v>0</v>
      </c>
      <c r="U63" s="25" t="n">
        <f aca="false">IF(ISNUMBER($A63),$F63*P63*10000,0)</f>
        <v>0</v>
      </c>
      <c r="V63" s="25" t="n">
        <f aca="false">IF(ISNUMBER($A63),$F63*Q63*-10000,0)</f>
        <v>-0</v>
      </c>
      <c r="W63" s="26"/>
      <c r="X63" s="27" t="e">
        <f aca="false">VLOOKUP($A63,PARAMS,7,FALSE())</f>
        <v>#N/A</v>
      </c>
      <c r="Y63" s="28" t="e">
        <f aca="true">IF(ISNUMBER(G63),VLOOKUP($A63,PARAMS,8,FALSE()),VLOOKUP($A63,PARAMS,4,FALSE()))-TODAY()</f>
        <v>#N/A</v>
      </c>
      <c r="AA63" s="24" t="n">
        <f aca="false">IF($E63=AA$2,$S63,0)</f>
        <v>0</v>
      </c>
      <c r="AB63" s="24" t="n">
        <f aca="false">IF($E63=AB$2,$S63,0)</f>
        <v>0</v>
      </c>
      <c r="AC63" s="24" t="n">
        <f aca="false">IF($E63=AC$2,$S63,0)</f>
        <v>0</v>
      </c>
      <c r="AD63" s="24" t="n">
        <f aca="false">IF($E63=AD$2,$S63,0)</f>
        <v>0</v>
      </c>
      <c r="AE63" s="24" t="n">
        <f aca="false">IF($E63=AE$2,$S63,0)</f>
        <v>0</v>
      </c>
      <c r="AG63" s="24" t="n">
        <f aca="false">IF($E63=AG$2,$T63,0)</f>
        <v>0</v>
      </c>
      <c r="AH63" s="24" t="n">
        <f aca="false">IF($E63=AH$2,$T63,0)</f>
        <v>0</v>
      </c>
      <c r="AI63" s="24" t="n">
        <f aca="false">IF($E63=AI$2,$T63,0)</f>
        <v>0</v>
      </c>
      <c r="AJ63" s="24" t="n">
        <f aca="false">IF($E63=AJ$2,$T63,0)</f>
        <v>0</v>
      </c>
      <c r="AK63" s="24" t="n">
        <f aca="false">IF($E63=AK$2,$T63,0)</f>
        <v>0</v>
      </c>
      <c r="AM63" s="24" t="n">
        <f aca="false">IF($E63=AM$2,$U63,0)</f>
        <v>0</v>
      </c>
      <c r="AN63" s="24" t="n">
        <f aca="false">IF($E63=AN$2,$U63,0)</f>
        <v>0</v>
      </c>
      <c r="AO63" s="24" t="n">
        <f aca="false">IF($E63=AO$2,$U63,0)</f>
        <v>0</v>
      </c>
      <c r="AP63" s="24" t="n">
        <f aca="false">IF($E63=AP$2,$U63,0)</f>
        <v>0</v>
      </c>
      <c r="AQ63" s="24" t="n">
        <f aca="false">IF($E63=AQ$2,$U63,0)</f>
        <v>0</v>
      </c>
    </row>
    <row r="64" customFormat="false" ht="12.75" hidden="false" customHeight="false" outlineLevel="0" collapsed="false">
      <c r="A64" s="14" t="n">
        <v>36800</v>
      </c>
      <c r="B64" s="15"/>
      <c r="D64" s="15"/>
      <c r="E64" s="16" t="n">
        <f aca="false">(M64-B64)*F64*10000</f>
        <v>0</v>
      </c>
      <c r="F64" s="17"/>
      <c r="G64" s="18"/>
      <c r="H64" s="19" t="n">
        <v>2</v>
      </c>
      <c r="I64" s="20" t="n">
        <v>2.3</v>
      </c>
      <c r="J64" s="19" t="e">
        <f aca="false">VLOOKUP($A64,PARAMS,2,FALSE())+G64</f>
        <v>#N/A</v>
      </c>
      <c r="K64" s="21" t="n">
        <v>0</v>
      </c>
      <c r="L64" s="21" t="e">
        <f aca="false">VLOOKUP($A64,PARAMS,3,FALSE())+K64</f>
        <v>#N/A</v>
      </c>
      <c r="M64" s="22" t="n">
        <f aca="false">IF(ISNUMBER($F64),bsd(M$2,$H64,$J64,$I64,$Y64,$L64,$X64,0.2),0)</f>
        <v>0</v>
      </c>
      <c r="N64" s="22" t="n">
        <f aca="false">IF(ISNUMBER($F64),bsd(N$2,$H64,$J64,$I64,$Y64,$L64,$X64,0.2),0)</f>
        <v>0</v>
      </c>
      <c r="O64" s="22" t="n">
        <f aca="false">IF(ISNUMBER($F64),bsd(O$2,$H64,$J64,$I64,$Y64,$L64,$X64,0.2),0)</f>
        <v>0</v>
      </c>
      <c r="P64" s="22" t="n">
        <f aca="false">IF(ISNUMBER($F64),bsd(P$2,$H64,$J64,$I64,$Y64,$L64,$X64,0.2),0)</f>
        <v>0</v>
      </c>
      <c r="Q64" s="22" t="n">
        <f aca="false">IF(ISNUMBER($F64),bsd(Q$2,$H64,$J64,$I64,$Y64,$L64,$X64,0.2),0)</f>
        <v>0</v>
      </c>
      <c r="R64" s="23"/>
      <c r="S64" s="24" t="n">
        <f aca="false">IF(ISNUMBER($A64),$F64*N64,0)</f>
        <v>0</v>
      </c>
      <c r="T64" s="24" t="n">
        <f aca="false">IF(ISNUMBER($A64),$F64*O64,0)</f>
        <v>0</v>
      </c>
      <c r="U64" s="25" t="n">
        <f aca="false">IF(ISNUMBER($A64),$F64*P64*10000,0)</f>
        <v>0</v>
      </c>
      <c r="V64" s="25" t="n">
        <f aca="false">IF(ISNUMBER($A64),$F64*Q64*-10000,0)</f>
        <v>-0</v>
      </c>
      <c r="W64" s="26"/>
      <c r="X64" s="27" t="e">
        <f aca="false">VLOOKUP($A64,PARAMS,7,FALSE())</f>
        <v>#N/A</v>
      </c>
      <c r="Y64" s="28" t="e">
        <f aca="true">IF(ISNUMBER(G64),VLOOKUP($A64,PARAMS,8,FALSE()),VLOOKUP($A64,PARAMS,4,FALSE()))-TODAY()</f>
        <v>#N/A</v>
      </c>
      <c r="AA64" s="24" t="n">
        <f aca="false">IF($E64=AA$2,$S64,0)</f>
        <v>0</v>
      </c>
      <c r="AB64" s="24" t="n">
        <f aca="false">IF($E64=AB$2,$S64,0)</f>
        <v>0</v>
      </c>
      <c r="AC64" s="24" t="n">
        <f aca="false">IF($E64=AC$2,$S64,0)</f>
        <v>0</v>
      </c>
      <c r="AD64" s="24" t="n">
        <f aca="false">IF($E64=AD$2,$S64,0)</f>
        <v>0</v>
      </c>
      <c r="AE64" s="24" t="n">
        <f aca="false">IF($E64=AE$2,$S64,0)</f>
        <v>0</v>
      </c>
      <c r="AG64" s="24" t="n">
        <f aca="false">IF($E64=AG$2,$T64,0)</f>
        <v>0</v>
      </c>
      <c r="AH64" s="24" t="n">
        <f aca="false">IF($E64=AH$2,$T64,0)</f>
        <v>0</v>
      </c>
      <c r="AI64" s="24" t="n">
        <f aca="false">IF($E64=AI$2,$T64,0)</f>
        <v>0</v>
      </c>
      <c r="AJ64" s="24" t="n">
        <f aca="false">IF($E64=AJ$2,$T64,0)</f>
        <v>0</v>
      </c>
      <c r="AK64" s="24" t="n">
        <f aca="false">IF($E64=AK$2,$T64,0)</f>
        <v>0</v>
      </c>
      <c r="AM64" s="24" t="n">
        <f aca="false">IF($E64=AM$2,$U64,0)</f>
        <v>0</v>
      </c>
      <c r="AN64" s="24" t="n">
        <f aca="false">IF($E64=AN$2,$U64,0)</f>
        <v>0</v>
      </c>
      <c r="AO64" s="24" t="n">
        <f aca="false">IF($E64=AO$2,$U64,0)</f>
        <v>0</v>
      </c>
      <c r="AP64" s="24" t="n">
        <f aca="false">IF($E64=AP$2,$U64,0)</f>
        <v>0</v>
      </c>
      <c r="AQ64" s="24" t="n">
        <f aca="false">IF($E64=AQ$2,$U64,0)</f>
        <v>0</v>
      </c>
    </row>
    <row r="65" customFormat="false" ht="12.75" hidden="false" customHeight="false" outlineLevel="0" collapsed="false">
      <c r="A65" s="14" t="n">
        <v>36831</v>
      </c>
      <c r="B65" s="15"/>
      <c r="D65" s="15"/>
      <c r="E65" s="16" t="n">
        <f aca="false">(M65-B65)*F65*10000</f>
        <v>0</v>
      </c>
      <c r="F65" s="17"/>
      <c r="G65" s="18"/>
      <c r="H65" s="19" t="n">
        <v>2</v>
      </c>
      <c r="I65" s="20" t="n">
        <v>2.3</v>
      </c>
      <c r="J65" s="19" t="e">
        <f aca="false">VLOOKUP($A65,PARAMS,2,FALSE())+G65</f>
        <v>#N/A</v>
      </c>
      <c r="K65" s="21" t="n">
        <v>0</v>
      </c>
      <c r="L65" s="21" t="e">
        <f aca="false">VLOOKUP($A65,PARAMS,3,FALSE())+K65</f>
        <v>#N/A</v>
      </c>
      <c r="M65" s="22" t="n">
        <f aca="false">IF(ISNUMBER($F65),bsd(M$2,$H65,$J65,$I65,$Y65,$L65,$X65,0.2),0)</f>
        <v>0</v>
      </c>
      <c r="N65" s="22" t="n">
        <f aca="false">IF(ISNUMBER($F65),bsd(N$2,$H65,$J65,$I65,$Y65,$L65,$X65,0.2),0)</f>
        <v>0</v>
      </c>
      <c r="O65" s="22" t="n">
        <f aca="false">IF(ISNUMBER($F65),bsd(O$2,$H65,$J65,$I65,$Y65,$L65,$X65,0.2),0)</f>
        <v>0</v>
      </c>
      <c r="P65" s="22" t="n">
        <f aca="false">IF(ISNUMBER($F65),bsd(P$2,$H65,$J65,$I65,$Y65,$L65,$X65,0.2),0)</f>
        <v>0</v>
      </c>
      <c r="Q65" s="22" t="n">
        <f aca="false">IF(ISNUMBER($F65),bsd(Q$2,$H65,$J65,$I65,$Y65,$L65,$X65,0.2),0)</f>
        <v>0</v>
      </c>
      <c r="R65" s="23"/>
      <c r="S65" s="24" t="n">
        <f aca="false">IF(ISNUMBER($A65),$F65*N65,0)</f>
        <v>0</v>
      </c>
      <c r="T65" s="24" t="n">
        <f aca="false">IF(ISNUMBER($A65),$F65*O65,0)</f>
        <v>0</v>
      </c>
      <c r="U65" s="25" t="n">
        <f aca="false">IF(ISNUMBER($A65),$F65*P65*10000,0)</f>
        <v>0</v>
      </c>
      <c r="V65" s="25" t="n">
        <f aca="false">IF(ISNUMBER($A65),$F65*Q65*-10000,0)</f>
        <v>-0</v>
      </c>
      <c r="W65" s="26"/>
      <c r="X65" s="27" t="e">
        <f aca="false">VLOOKUP($A65,PARAMS,7,FALSE())</f>
        <v>#N/A</v>
      </c>
      <c r="Y65" s="28" t="e">
        <f aca="true">IF(ISNUMBER(G65),VLOOKUP($A65,PARAMS,8,FALSE()),VLOOKUP($A65,PARAMS,4,FALSE()))-TODAY()</f>
        <v>#N/A</v>
      </c>
      <c r="AA65" s="24" t="n">
        <f aca="false">IF($E65=AA$2,$S65,0)</f>
        <v>0</v>
      </c>
      <c r="AB65" s="24" t="n">
        <f aca="false">IF($E65=AB$2,$S65,0)</f>
        <v>0</v>
      </c>
      <c r="AC65" s="24" t="n">
        <f aca="false">IF($E65=AC$2,$S65,0)</f>
        <v>0</v>
      </c>
      <c r="AD65" s="24" t="n">
        <f aca="false">IF($E65=AD$2,$S65,0)</f>
        <v>0</v>
      </c>
      <c r="AE65" s="24" t="n">
        <f aca="false">IF($E65=AE$2,$S65,0)</f>
        <v>0</v>
      </c>
      <c r="AG65" s="24" t="n">
        <f aca="false">IF($E65=AG$2,$T65,0)</f>
        <v>0</v>
      </c>
      <c r="AH65" s="24" t="n">
        <f aca="false">IF($E65=AH$2,$T65,0)</f>
        <v>0</v>
      </c>
      <c r="AI65" s="24" t="n">
        <f aca="false">IF($E65=AI$2,$T65,0)</f>
        <v>0</v>
      </c>
      <c r="AJ65" s="24" t="n">
        <f aca="false">IF($E65=AJ$2,$T65,0)</f>
        <v>0</v>
      </c>
      <c r="AK65" s="24" t="n">
        <f aca="false">IF($E65=AK$2,$T65,0)</f>
        <v>0</v>
      </c>
      <c r="AM65" s="24" t="n">
        <f aca="false">IF($E65=AM$2,$U65,0)</f>
        <v>0</v>
      </c>
      <c r="AN65" s="24" t="n">
        <f aca="false">IF($E65=AN$2,$U65,0)</f>
        <v>0</v>
      </c>
      <c r="AO65" s="24" t="n">
        <f aca="false">IF($E65=AO$2,$U65,0)</f>
        <v>0</v>
      </c>
      <c r="AP65" s="24" t="n">
        <f aca="false">IF($E65=AP$2,$U65,0)</f>
        <v>0</v>
      </c>
      <c r="AQ65" s="24" t="n">
        <f aca="false">IF($E65=AQ$2,$U65,0)</f>
        <v>0</v>
      </c>
    </row>
    <row r="66" customFormat="false" ht="12.75" hidden="false" customHeight="false" outlineLevel="0" collapsed="false">
      <c r="A66" s="14" t="n">
        <v>36861</v>
      </c>
      <c r="B66" s="15"/>
      <c r="D66" s="15"/>
      <c r="E66" s="16" t="n">
        <f aca="false">(M66-B66)*F66*10000</f>
        <v>0</v>
      </c>
      <c r="F66" s="17"/>
      <c r="G66" s="18"/>
      <c r="H66" s="19" t="n">
        <v>2</v>
      </c>
      <c r="I66" s="20" t="n">
        <v>2.3</v>
      </c>
      <c r="J66" s="19" t="n">
        <f aca="false">VLOOKUP($A66,PARAMS,2,FALSE())+G66</f>
        <v>6.675</v>
      </c>
      <c r="K66" s="21" t="n">
        <v>0</v>
      </c>
      <c r="L66" s="21" t="n">
        <f aca="false">VLOOKUP($A66,PARAMS,3,FALSE())+K66</f>
        <v>0.82</v>
      </c>
      <c r="M66" s="22" t="n">
        <f aca="false">IF(ISNUMBER($F66),bsd(M$2,$H66,$J66,$I66,$Y66,$L66,$X66,0.2),0)</f>
        <v>0</v>
      </c>
      <c r="N66" s="22" t="n">
        <f aca="false">IF(ISNUMBER($F66),bsd(N$2,$H66,$J66,$I66,$Y66,$L66,$X66,0.2),0)</f>
        <v>0</v>
      </c>
      <c r="O66" s="22" t="n">
        <f aca="false">IF(ISNUMBER($F66),bsd(O$2,$H66,$J66,$I66,$Y66,$L66,$X66,0.2),0)</f>
        <v>0</v>
      </c>
      <c r="P66" s="22" t="n">
        <f aca="false">IF(ISNUMBER($F66),bsd(P$2,$H66,$J66,$I66,$Y66,$L66,$X66,0.2),0)</f>
        <v>0</v>
      </c>
      <c r="Q66" s="22" t="n">
        <f aca="false">IF(ISNUMBER($F66),bsd(Q$2,$H66,$J66,$I66,$Y66,$L66,$X66,0.2),0)</f>
        <v>0</v>
      </c>
      <c r="R66" s="23"/>
      <c r="S66" s="24" t="n">
        <f aca="false">IF(ISNUMBER($A66),$F66*N66,0)</f>
        <v>0</v>
      </c>
      <c r="T66" s="24" t="n">
        <f aca="false">IF(ISNUMBER($A66),$F66*O66,0)</f>
        <v>0</v>
      </c>
      <c r="U66" s="25" t="n">
        <f aca="false">IF(ISNUMBER($A66),$F66*P66*10000,0)</f>
        <v>0</v>
      </c>
      <c r="V66" s="25" t="n">
        <f aca="false">IF(ISNUMBER($A66),$F66*Q66*-10000,0)</f>
        <v>-0</v>
      </c>
      <c r="W66" s="26"/>
      <c r="X66" s="27" t="n">
        <f aca="false">VLOOKUP($A66,PARAMS,7,FALSE())</f>
        <v>0.069420808874716</v>
      </c>
      <c r="Y66" s="28" t="n">
        <f aca="true">IF(ISNUMBER(G66),VLOOKUP($A66,PARAMS,8,FALSE()),VLOOKUP($A66,PARAMS,4,FALSE()))-TODAY()</f>
        <v>-9069</v>
      </c>
      <c r="AA66" s="24" t="n">
        <f aca="false">IF($E66=AA$2,$S66,0)</f>
        <v>0</v>
      </c>
      <c r="AB66" s="24" t="n">
        <f aca="false">IF($E66=AB$2,$S66,0)</f>
        <v>0</v>
      </c>
      <c r="AC66" s="24" t="n">
        <f aca="false">IF($E66=AC$2,$S66,0)</f>
        <v>0</v>
      </c>
      <c r="AD66" s="24" t="n">
        <f aca="false">IF($E66=AD$2,$S66,0)</f>
        <v>0</v>
      </c>
      <c r="AE66" s="24" t="n">
        <f aca="false">IF($E66=AE$2,$S66,0)</f>
        <v>0</v>
      </c>
      <c r="AG66" s="24" t="n">
        <f aca="false">IF($E66=AG$2,$T66,0)</f>
        <v>0</v>
      </c>
      <c r="AH66" s="24" t="n">
        <f aca="false">IF($E66=AH$2,$T66,0)</f>
        <v>0</v>
      </c>
      <c r="AI66" s="24" t="n">
        <f aca="false">IF($E66=AI$2,$T66,0)</f>
        <v>0</v>
      </c>
      <c r="AJ66" s="24" t="n">
        <f aca="false">IF($E66=AJ$2,$T66,0)</f>
        <v>0</v>
      </c>
      <c r="AK66" s="24" t="n">
        <f aca="false">IF($E66=AK$2,$T66,0)</f>
        <v>0</v>
      </c>
      <c r="AM66" s="24" t="n">
        <f aca="false">IF($E66=AM$2,$U66,0)</f>
        <v>0</v>
      </c>
      <c r="AN66" s="24" t="n">
        <f aca="false">IF($E66=AN$2,$U66,0)</f>
        <v>0</v>
      </c>
      <c r="AO66" s="24" t="n">
        <f aca="false">IF($E66=AO$2,$U66,0)</f>
        <v>0</v>
      </c>
      <c r="AP66" s="24" t="n">
        <f aca="false">IF($E66=AP$2,$U66,0)</f>
        <v>0</v>
      </c>
      <c r="AQ66" s="24" t="n">
        <f aca="false">IF($E66=AQ$2,$U66,0)</f>
        <v>0</v>
      </c>
    </row>
    <row r="67" customFormat="false" ht="12.75" hidden="false" customHeight="false" outlineLevel="0" collapsed="false">
      <c r="A67" s="14" t="n">
        <v>36892</v>
      </c>
      <c r="B67" s="15"/>
      <c r="D67" s="15"/>
      <c r="E67" s="16" t="n">
        <f aca="false">(M67-B67)*F67*10000</f>
        <v>0</v>
      </c>
      <c r="F67" s="17"/>
      <c r="G67" s="18"/>
      <c r="H67" s="19" t="n">
        <v>2</v>
      </c>
      <c r="I67" s="20" t="n">
        <v>2.3</v>
      </c>
      <c r="J67" s="19" t="n">
        <f aca="false">VLOOKUP($A67,PARAMS,2,FALSE())+G67</f>
        <v>6.675</v>
      </c>
      <c r="K67" s="21" t="n">
        <v>0</v>
      </c>
      <c r="L67" s="21" t="n">
        <f aca="false">VLOOKUP($A67,PARAMS,3,FALSE())+K67</f>
        <v>0.82</v>
      </c>
      <c r="M67" s="22" t="n">
        <f aca="false">IF(ISNUMBER($F67),bsd(M$2,$H67,$J67,$I67,$Y67,$L67,$X67,0.2),0)</f>
        <v>0</v>
      </c>
      <c r="N67" s="22" t="n">
        <f aca="false">IF(ISNUMBER($F67),bsd(N$2,$H67,$J67,$I67,$Y67,$L67,$X67,0.2),0)</f>
        <v>0</v>
      </c>
      <c r="O67" s="22" t="n">
        <f aca="false">IF(ISNUMBER($F67),bsd(O$2,$H67,$J67,$I67,$Y67,$L67,$X67,0.2),0)</f>
        <v>0</v>
      </c>
      <c r="P67" s="22" t="n">
        <f aca="false">IF(ISNUMBER($F67),bsd(P$2,$H67,$J67,$I67,$Y67,$L67,$X67,0.2),0)</f>
        <v>0</v>
      </c>
      <c r="Q67" s="22" t="n">
        <f aca="false">IF(ISNUMBER($F67),bsd(Q$2,$H67,$J67,$I67,$Y67,$L67,$X67,0.2),0)</f>
        <v>0</v>
      </c>
      <c r="R67" s="23"/>
      <c r="S67" s="24" t="n">
        <f aca="false">IF(ISNUMBER($A67),$F67*N67,0)</f>
        <v>0</v>
      </c>
      <c r="T67" s="24" t="n">
        <f aca="false">IF(ISNUMBER($A67),$F67*O67,0)</f>
        <v>0</v>
      </c>
      <c r="U67" s="25" t="n">
        <f aca="false">IF(ISNUMBER($A67),$F67*P67*10000,0)</f>
        <v>0</v>
      </c>
      <c r="V67" s="25" t="n">
        <f aca="false">IF(ISNUMBER($A67),$F67*Q67*-10000,0)</f>
        <v>-0</v>
      </c>
      <c r="W67" s="26"/>
      <c r="X67" s="27" t="n">
        <f aca="false">VLOOKUP($A67,PARAMS,7,FALSE())</f>
        <v>0.068871456367479</v>
      </c>
      <c r="Y67" s="28" t="n">
        <f aca="true">IF(ISNUMBER(G67),VLOOKUP($A67,PARAMS,8,FALSE()),VLOOKUP($A67,PARAMS,4,FALSE()))-TODAY()</f>
        <v>-9040</v>
      </c>
      <c r="AA67" s="24" t="n">
        <f aca="false">IF($E67=AA$2,$S67,0)</f>
        <v>0</v>
      </c>
      <c r="AB67" s="24" t="n">
        <f aca="false">IF($E67=AB$2,$S67,0)</f>
        <v>0</v>
      </c>
      <c r="AC67" s="24" t="n">
        <f aca="false">IF($E67=AC$2,$S67,0)</f>
        <v>0</v>
      </c>
      <c r="AD67" s="24" t="n">
        <f aca="false">IF($E67=AD$2,$S67,0)</f>
        <v>0</v>
      </c>
      <c r="AE67" s="24" t="n">
        <f aca="false">IF($E67=AE$2,$S67,0)</f>
        <v>0</v>
      </c>
      <c r="AG67" s="24" t="n">
        <f aca="false">IF($E67=AG$2,$T67,0)</f>
        <v>0</v>
      </c>
      <c r="AH67" s="24" t="n">
        <f aca="false">IF($E67=AH$2,$T67,0)</f>
        <v>0</v>
      </c>
      <c r="AI67" s="24" t="n">
        <f aca="false">IF($E67=AI$2,$T67,0)</f>
        <v>0</v>
      </c>
      <c r="AJ67" s="24" t="n">
        <f aca="false">IF($E67=AJ$2,$T67,0)</f>
        <v>0</v>
      </c>
      <c r="AK67" s="24" t="n">
        <f aca="false">IF($E67=AK$2,$T67,0)</f>
        <v>0</v>
      </c>
      <c r="AM67" s="24" t="n">
        <f aca="false">IF($E67=AM$2,$U67,0)</f>
        <v>0</v>
      </c>
      <c r="AN67" s="24" t="n">
        <f aca="false">IF($E67=AN$2,$U67,0)</f>
        <v>0</v>
      </c>
      <c r="AO67" s="24" t="n">
        <f aca="false">IF($E67=AO$2,$U67,0)</f>
        <v>0</v>
      </c>
      <c r="AP67" s="24" t="n">
        <f aca="false">IF($E67=AP$2,$U67,0)</f>
        <v>0</v>
      </c>
      <c r="AQ67" s="24" t="n">
        <f aca="false">IF($E67=AQ$2,$U67,0)</f>
        <v>0</v>
      </c>
    </row>
    <row r="68" customFormat="false" ht="12.75" hidden="false" customHeight="false" outlineLevel="0" collapsed="false">
      <c r="A68" s="14" t="n">
        <v>36923</v>
      </c>
      <c r="B68" s="15"/>
      <c r="D68" s="15"/>
      <c r="E68" s="16" t="n">
        <f aca="false">(M68-B68)*F68*10000</f>
        <v>0</v>
      </c>
      <c r="F68" s="17"/>
      <c r="G68" s="18"/>
      <c r="H68" s="19" t="n">
        <v>2</v>
      </c>
      <c r="I68" s="20" t="n">
        <v>2.3</v>
      </c>
      <c r="J68" s="19" t="n">
        <f aca="false">VLOOKUP($A68,PARAMS,2,FALSE())+G68</f>
        <v>6.54</v>
      </c>
      <c r="K68" s="21" t="n">
        <v>0</v>
      </c>
      <c r="L68" s="21" t="n">
        <f aca="false">VLOOKUP($A68,PARAMS,3,FALSE())+K68</f>
        <v>0.78</v>
      </c>
      <c r="M68" s="22" t="n">
        <f aca="false">IF(ISNUMBER($F68),bsd(M$2,$H68,$J68,$I68,$Y68,$L68,$X68,0.2),0)</f>
        <v>0</v>
      </c>
      <c r="N68" s="22" t="n">
        <f aca="false">IF(ISNUMBER($F68),bsd(N$2,$H68,$J68,$I68,$Y68,$L68,$X68,0.2),0)</f>
        <v>0</v>
      </c>
      <c r="O68" s="22" t="n">
        <f aca="false">IF(ISNUMBER($F68),bsd(O$2,$H68,$J68,$I68,$Y68,$L68,$X68,0.2),0)</f>
        <v>0</v>
      </c>
      <c r="P68" s="22" t="n">
        <f aca="false">IF(ISNUMBER($F68),bsd(P$2,$H68,$J68,$I68,$Y68,$L68,$X68,0.2),0)</f>
        <v>0</v>
      </c>
      <c r="Q68" s="22" t="n">
        <f aca="false">IF(ISNUMBER($F68),bsd(Q$2,$H68,$J68,$I68,$Y68,$L68,$X68,0.2),0)</f>
        <v>0</v>
      </c>
      <c r="R68" s="23"/>
      <c r="S68" s="24" t="n">
        <f aca="false">IF(ISNUMBER($A68),$F68*N68,0)</f>
        <v>0</v>
      </c>
      <c r="T68" s="24" t="n">
        <f aca="false">IF(ISNUMBER($A68),$F68*O68,0)</f>
        <v>0</v>
      </c>
      <c r="U68" s="25" t="n">
        <f aca="false">IF(ISNUMBER($A68),$F68*P68*10000,0)</f>
        <v>0</v>
      </c>
      <c r="V68" s="25" t="n">
        <f aca="false">IF(ISNUMBER($A68),$F68*Q68*-10000,0)</f>
        <v>-0</v>
      </c>
      <c r="W68" s="26"/>
      <c r="X68" s="27" t="n">
        <f aca="false">VLOOKUP($A68,PARAMS,7,FALSE())</f>
        <v>0.068422514816258</v>
      </c>
      <c r="Y68" s="28" t="n">
        <f aca="true">IF(ISNUMBER(G68),VLOOKUP($A68,PARAMS,8,FALSE()),VLOOKUP($A68,PARAMS,4,FALSE()))-TODAY()</f>
        <v>-9009</v>
      </c>
      <c r="AA68" s="24" t="n">
        <f aca="false">IF($E68=AA$2,$S68,0)</f>
        <v>0</v>
      </c>
      <c r="AB68" s="24" t="n">
        <f aca="false">IF($E68=AB$2,$S68,0)</f>
        <v>0</v>
      </c>
      <c r="AC68" s="24" t="n">
        <f aca="false">IF($E68=AC$2,$S68,0)</f>
        <v>0</v>
      </c>
      <c r="AD68" s="24" t="n">
        <f aca="false">IF($E68=AD$2,$S68,0)</f>
        <v>0</v>
      </c>
      <c r="AE68" s="24" t="n">
        <f aca="false">IF($E68=AE$2,$S68,0)</f>
        <v>0</v>
      </c>
      <c r="AG68" s="24" t="n">
        <f aca="false">IF($E68=AG$2,$T68,0)</f>
        <v>0</v>
      </c>
      <c r="AH68" s="24" t="n">
        <f aca="false">IF($E68=AH$2,$T68,0)</f>
        <v>0</v>
      </c>
      <c r="AI68" s="24" t="n">
        <f aca="false">IF($E68=AI$2,$T68,0)</f>
        <v>0</v>
      </c>
      <c r="AJ68" s="24" t="n">
        <f aca="false">IF($E68=AJ$2,$T68,0)</f>
        <v>0</v>
      </c>
      <c r="AK68" s="24" t="n">
        <f aca="false">IF($E68=AK$2,$T68,0)</f>
        <v>0</v>
      </c>
      <c r="AM68" s="24" t="n">
        <f aca="false">IF($E68=AM$2,$U68,0)</f>
        <v>0</v>
      </c>
      <c r="AN68" s="24" t="n">
        <f aca="false">IF($E68=AN$2,$U68,0)</f>
        <v>0</v>
      </c>
      <c r="AO68" s="24" t="n">
        <f aca="false">IF($E68=AO$2,$U68,0)</f>
        <v>0</v>
      </c>
      <c r="AP68" s="24" t="n">
        <f aca="false">IF($E68=AP$2,$U68,0)</f>
        <v>0</v>
      </c>
      <c r="AQ68" s="24" t="n">
        <f aca="false">IF($E68=AQ$2,$U68,0)</f>
        <v>0</v>
      </c>
    </row>
    <row r="69" customFormat="false" ht="12.75" hidden="false" customHeight="false" outlineLevel="0" collapsed="false">
      <c r="A69" s="14" t="n">
        <v>36951</v>
      </c>
      <c r="B69" s="15"/>
      <c r="D69" s="15"/>
      <c r="E69" s="16" t="n">
        <f aca="false">(M69-B69)*F69*10000</f>
        <v>0</v>
      </c>
      <c r="F69" s="17"/>
      <c r="G69" s="18"/>
      <c r="H69" s="19" t="n">
        <v>2</v>
      </c>
      <c r="I69" s="20" t="n">
        <v>2.3</v>
      </c>
      <c r="J69" s="19" t="n">
        <f aca="false">VLOOKUP($A69,PARAMS,2,FALSE())+G69</f>
        <v>6.05</v>
      </c>
      <c r="K69" s="21" t="n">
        <v>0</v>
      </c>
      <c r="L69" s="21" t="n">
        <f aca="false">VLOOKUP($A69,PARAMS,3,FALSE())+K69</f>
        <v>0.615</v>
      </c>
      <c r="M69" s="22" t="n">
        <f aca="false">IF(ISNUMBER($F69),bsd(M$2,$H69,$J69,$I69,$Y69,$L69,$X69,0.2),0)</f>
        <v>0</v>
      </c>
      <c r="N69" s="22" t="n">
        <f aca="false">IF(ISNUMBER($F69),bsd(N$2,$H69,$J69,$I69,$Y69,$L69,$X69,0.2),0)</f>
        <v>0</v>
      </c>
      <c r="O69" s="22" t="n">
        <f aca="false">IF(ISNUMBER($F69),bsd(O$2,$H69,$J69,$I69,$Y69,$L69,$X69,0.2),0)</f>
        <v>0</v>
      </c>
      <c r="P69" s="22" t="n">
        <f aca="false">IF(ISNUMBER($F69),bsd(P$2,$H69,$J69,$I69,$Y69,$L69,$X69,0.2),0)</f>
        <v>0</v>
      </c>
      <c r="Q69" s="22" t="n">
        <f aca="false">IF(ISNUMBER($F69),bsd(Q$2,$H69,$J69,$I69,$Y69,$L69,$X69,0.2),0)</f>
        <v>0</v>
      </c>
      <c r="R69" s="23"/>
      <c r="S69" s="24" t="n">
        <f aca="false">IF(ISNUMBER($A69),$F69*N69,0)</f>
        <v>0</v>
      </c>
      <c r="T69" s="24" t="n">
        <f aca="false">IF(ISNUMBER($A69),$F69*O69,0)</f>
        <v>0</v>
      </c>
      <c r="U69" s="25" t="n">
        <f aca="false">IF(ISNUMBER($A69),$F69*P69*10000,0)</f>
        <v>0</v>
      </c>
      <c r="V69" s="25" t="n">
        <f aca="false">IF(ISNUMBER($A69),$F69*Q69*-10000,0)</f>
        <v>-0</v>
      </c>
      <c r="W69" s="26"/>
      <c r="X69" s="27" t="n">
        <f aca="false">VLOOKUP($A69,PARAMS,7,FALSE())</f>
        <v>0.067949221977425</v>
      </c>
      <c r="Y69" s="28" t="n">
        <f aca="true">IF(ISNUMBER(G69),VLOOKUP($A69,PARAMS,8,FALSE()),VLOOKUP($A69,PARAMS,4,FALSE()))-TODAY()</f>
        <v>-8981</v>
      </c>
      <c r="AA69" s="24" t="n">
        <f aca="false">IF($E69=AA$2,$S69,0)</f>
        <v>0</v>
      </c>
      <c r="AB69" s="24" t="n">
        <f aca="false">IF($E69=AB$2,$S69,0)</f>
        <v>0</v>
      </c>
      <c r="AC69" s="24" t="n">
        <f aca="false">IF($E69=AC$2,$S69,0)</f>
        <v>0</v>
      </c>
      <c r="AD69" s="24" t="n">
        <f aca="false">IF($E69=AD$2,$S69,0)</f>
        <v>0</v>
      </c>
      <c r="AE69" s="24" t="n">
        <f aca="false">IF($E69=AE$2,$S69,0)</f>
        <v>0</v>
      </c>
      <c r="AG69" s="24" t="n">
        <f aca="false">IF($E69=AG$2,$T69,0)</f>
        <v>0</v>
      </c>
      <c r="AH69" s="24" t="n">
        <f aca="false">IF($E69=AH$2,$T69,0)</f>
        <v>0</v>
      </c>
      <c r="AI69" s="24" t="n">
        <f aca="false">IF($E69=AI$2,$T69,0)</f>
        <v>0</v>
      </c>
      <c r="AJ69" s="24" t="n">
        <f aca="false">IF($E69=AJ$2,$T69,0)</f>
        <v>0</v>
      </c>
      <c r="AK69" s="24" t="n">
        <f aca="false">IF($E69=AK$2,$T69,0)</f>
        <v>0</v>
      </c>
      <c r="AM69" s="24" t="n">
        <f aca="false">IF($E69=AM$2,$U69,0)</f>
        <v>0</v>
      </c>
      <c r="AN69" s="24" t="n">
        <f aca="false">IF($E69=AN$2,$U69,0)</f>
        <v>0</v>
      </c>
      <c r="AO69" s="24" t="n">
        <f aca="false">IF($E69=AO$2,$U69,0)</f>
        <v>0</v>
      </c>
      <c r="AP69" s="24" t="n">
        <f aca="false">IF($E69=AP$2,$U69,0)</f>
        <v>0</v>
      </c>
      <c r="AQ69" s="24" t="n">
        <f aca="false">IF($E69=AQ$2,$U69,0)</f>
        <v>0</v>
      </c>
    </row>
    <row r="70" customFormat="false" ht="12.75" hidden="false" customHeight="false" outlineLevel="0" collapsed="false">
      <c r="A70" s="14" t="n">
        <v>36982</v>
      </c>
      <c r="B70" s="15"/>
      <c r="D70" s="15"/>
      <c r="E70" s="16" t="n">
        <f aca="false">(M70-B70)*F70*10000</f>
        <v>0</v>
      </c>
      <c r="F70" s="17"/>
      <c r="G70" s="18"/>
      <c r="H70" s="19" t="n">
        <v>2</v>
      </c>
      <c r="I70" s="20" t="n">
        <v>2.3</v>
      </c>
      <c r="J70" s="19" t="n">
        <f aca="false">VLOOKUP($A70,PARAMS,2,FALSE())+G70</f>
        <v>5.32</v>
      </c>
      <c r="K70" s="21" t="n">
        <v>0</v>
      </c>
      <c r="L70" s="21" t="n">
        <f aca="false">VLOOKUP($A70,PARAMS,3,FALSE())+K70</f>
        <v>0.5175</v>
      </c>
      <c r="M70" s="22" t="n">
        <f aca="false">IF(ISNUMBER($F70),bsd(M$2,$H70,$J70,$I70,$Y70,$L70,$X70,0.2),0)</f>
        <v>0</v>
      </c>
      <c r="N70" s="22" t="n">
        <f aca="false">IF(ISNUMBER($F70),bsd(N$2,$H70,$J70,$I70,$Y70,$L70,$X70,0.2),0)</f>
        <v>0</v>
      </c>
      <c r="O70" s="22" t="n">
        <f aca="false">IF(ISNUMBER($F70),bsd(O$2,$H70,$J70,$I70,$Y70,$L70,$X70,0.2),0)</f>
        <v>0</v>
      </c>
      <c r="P70" s="22" t="n">
        <f aca="false">IF(ISNUMBER($F70),bsd(P$2,$H70,$J70,$I70,$Y70,$L70,$X70,0.2),0)</f>
        <v>0</v>
      </c>
      <c r="Q70" s="22" t="n">
        <f aca="false">IF(ISNUMBER($F70),bsd(Q$2,$H70,$J70,$I70,$Y70,$L70,$X70,0.2),0)</f>
        <v>0</v>
      </c>
      <c r="R70" s="23"/>
      <c r="S70" s="24" t="n">
        <f aca="false">IF(ISNUMBER($A70),$F70*N70,0)</f>
        <v>0</v>
      </c>
      <c r="T70" s="24" t="n">
        <f aca="false">IF(ISNUMBER($A70),$F70*O70,0)</f>
        <v>0</v>
      </c>
      <c r="U70" s="25" t="n">
        <f aca="false">IF(ISNUMBER($A70),$F70*P70*10000,0)</f>
        <v>0</v>
      </c>
      <c r="V70" s="25" t="n">
        <f aca="false">IF(ISNUMBER($A70),$F70*Q70*-10000,0)</f>
        <v>-0</v>
      </c>
      <c r="W70" s="26"/>
      <c r="X70" s="27" t="n">
        <f aca="false">VLOOKUP($A70,PARAMS,7,FALSE())</f>
        <v>0.067428261060615</v>
      </c>
      <c r="Y70" s="28" t="n">
        <f aca="true">IF(ISNUMBER(G70),VLOOKUP($A70,PARAMS,8,FALSE()),VLOOKUP($A70,PARAMS,4,FALSE()))-TODAY()</f>
        <v>-8949</v>
      </c>
      <c r="AA70" s="24" t="n">
        <f aca="false">IF($E70=AA$2,$S70,0)</f>
        <v>0</v>
      </c>
      <c r="AB70" s="24" t="n">
        <f aca="false">IF($E70=AB$2,$S70,0)</f>
        <v>0</v>
      </c>
      <c r="AC70" s="24" t="n">
        <f aca="false">IF($E70=AC$2,$S70,0)</f>
        <v>0</v>
      </c>
      <c r="AD70" s="24" t="n">
        <f aca="false">IF($E70=AD$2,$S70,0)</f>
        <v>0</v>
      </c>
      <c r="AE70" s="24" t="n">
        <f aca="false">IF($E70=AE$2,$S70,0)</f>
        <v>0</v>
      </c>
      <c r="AG70" s="24" t="n">
        <f aca="false">IF($E70=AG$2,$T70,0)</f>
        <v>0</v>
      </c>
      <c r="AH70" s="24" t="n">
        <f aca="false">IF($E70=AH$2,$T70,0)</f>
        <v>0</v>
      </c>
      <c r="AI70" s="24" t="n">
        <f aca="false">IF($E70=AI$2,$T70,0)</f>
        <v>0</v>
      </c>
      <c r="AJ70" s="24" t="n">
        <f aca="false">IF($E70=AJ$2,$T70,0)</f>
        <v>0</v>
      </c>
      <c r="AK70" s="24" t="n">
        <f aca="false">IF($E70=AK$2,$T70,0)</f>
        <v>0</v>
      </c>
      <c r="AM70" s="24" t="n">
        <f aca="false">IF($E70=AM$2,$U70,0)</f>
        <v>0</v>
      </c>
      <c r="AN70" s="24" t="n">
        <f aca="false">IF($E70=AN$2,$U70,0)</f>
        <v>0</v>
      </c>
      <c r="AO70" s="24" t="n">
        <f aca="false">IF($E70=AO$2,$U70,0)</f>
        <v>0</v>
      </c>
      <c r="AP70" s="24" t="n">
        <f aca="false">IF($E70=AP$2,$U70,0)</f>
        <v>0</v>
      </c>
      <c r="AQ70" s="24" t="n">
        <f aca="false">IF($E70=AQ$2,$U70,0)</f>
        <v>0</v>
      </c>
    </row>
    <row r="71" customFormat="false" ht="12.75" hidden="false" customHeight="false" outlineLevel="0" collapsed="false">
      <c r="A71" s="14" t="n">
        <v>37012</v>
      </c>
      <c r="B71" s="15"/>
      <c r="D71" s="15"/>
      <c r="E71" s="16" t="n">
        <f aca="false">(M71-B71)*F71*10000</f>
        <v>0</v>
      </c>
      <c r="F71" s="17"/>
      <c r="G71" s="18"/>
      <c r="H71" s="19" t="n">
        <v>2</v>
      </c>
      <c r="I71" s="20" t="n">
        <v>2.3</v>
      </c>
      <c r="J71" s="19" t="n">
        <f aca="false">VLOOKUP($A71,PARAMS,2,FALSE())+G71</f>
        <v>5.01</v>
      </c>
      <c r="K71" s="21" t="n">
        <v>0</v>
      </c>
      <c r="L71" s="21" t="n">
        <f aca="false">VLOOKUP($A71,PARAMS,3,FALSE())+K71</f>
        <v>0.475</v>
      </c>
      <c r="M71" s="22" t="n">
        <f aca="false">IF(ISNUMBER($F71),bsd(M$2,$H71,$J71,$I71,$Y71,$L71,$X71,0.2),0)</f>
        <v>0</v>
      </c>
      <c r="N71" s="22" t="n">
        <f aca="false">IF(ISNUMBER($F71),bsd(N$2,$H71,$J71,$I71,$Y71,$L71,$X71,0.2),0)</f>
        <v>0</v>
      </c>
      <c r="O71" s="22" t="n">
        <f aca="false">IF(ISNUMBER($F71),bsd(O$2,$H71,$J71,$I71,$Y71,$L71,$X71,0.2),0)</f>
        <v>0</v>
      </c>
      <c r="P71" s="22" t="n">
        <f aca="false">IF(ISNUMBER($F71),bsd(P$2,$H71,$J71,$I71,$Y71,$L71,$X71,0.2),0)</f>
        <v>0</v>
      </c>
      <c r="Q71" s="22" t="n">
        <f aca="false">IF(ISNUMBER($F71),bsd(Q$2,$H71,$J71,$I71,$Y71,$L71,$X71,0.2),0)</f>
        <v>0</v>
      </c>
      <c r="R71" s="23"/>
      <c r="S71" s="24" t="n">
        <f aca="false">IF(ISNUMBER($A71),$F71*N71,0)</f>
        <v>0</v>
      </c>
      <c r="T71" s="24" t="n">
        <f aca="false">IF(ISNUMBER($A71),$F71*O71,0)</f>
        <v>0</v>
      </c>
      <c r="U71" s="25" t="n">
        <f aca="false">IF(ISNUMBER($A71),$F71*P71*10000,0)</f>
        <v>0</v>
      </c>
      <c r="V71" s="25" t="n">
        <f aca="false">IF(ISNUMBER($A71),$F71*Q71*-10000,0)</f>
        <v>-0</v>
      </c>
      <c r="W71" s="26"/>
      <c r="X71" s="27" t="n">
        <f aca="false">VLOOKUP($A71,PARAMS,7,FALSE())</f>
        <v>0.066889934874307</v>
      </c>
      <c r="Y71" s="28" t="n">
        <f aca="true">IF(ISNUMBER(G71),VLOOKUP($A71,PARAMS,8,FALSE()),VLOOKUP($A71,PARAMS,4,FALSE()))-TODAY()</f>
        <v>-8920</v>
      </c>
      <c r="AA71" s="24" t="n">
        <f aca="false">IF($E71=AA$2,$S71,0)</f>
        <v>0</v>
      </c>
      <c r="AB71" s="24" t="n">
        <f aca="false">IF($E71=AB$2,$S71,0)</f>
        <v>0</v>
      </c>
      <c r="AC71" s="24" t="n">
        <f aca="false">IF($E71=AC$2,$S71,0)</f>
        <v>0</v>
      </c>
      <c r="AD71" s="24" t="n">
        <f aca="false">IF($E71=AD$2,$S71,0)</f>
        <v>0</v>
      </c>
      <c r="AE71" s="24" t="n">
        <f aca="false">IF($E71=AE$2,$S71,0)</f>
        <v>0</v>
      </c>
      <c r="AG71" s="24" t="n">
        <f aca="false">IF($E71=AG$2,$T71,0)</f>
        <v>0</v>
      </c>
      <c r="AH71" s="24" t="n">
        <f aca="false">IF($E71=AH$2,$T71,0)</f>
        <v>0</v>
      </c>
      <c r="AI71" s="24" t="n">
        <f aca="false">IF($E71=AI$2,$T71,0)</f>
        <v>0</v>
      </c>
      <c r="AJ71" s="24" t="n">
        <f aca="false">IF($E71=AJ$2,$T71,0)</f>
        <v>0</v>
      </c>
      <c r="AK71" s="24" t="n">
        <f aca="false">IF($E71=AK$2,$T71,0)</f>
        <v>0</v>
      </c>
      <c r="AM71" s="24" t="n">
        <f aca="false">IF($E71=AM$2,$U71,0)</f>
        <v>0</v>
      </c>
      <c r="AN71" s="24" t="n">
        <f aca="false">IF($E71=AN$2,$U71,0)</f>
        <v>0</v>
      </c>
      <c r="AO71" s="24" t="n">
        <f aca="false">IF($E71=AO$2,$U71,0)</f>
        <v>0</v>
      </c>
      <c r="AP71" s="24" t="n">
        <f aca="false">IF($E71=AP$2,$U71,0)</f>
        <v>0</v>
      </c>
      <c r="AQ71" s="24" t="n">
        <f aca="false">IF($E71=AQ$2,$U71,0)</f>
        <v>0</v>
      </c>
    </row>
    <row r="72" customFormat="false" ht="12.75" hidden="false" customHeight="false" outlineLevel="0" collapsed="false">
      <c r="A72" s="14" t="n">
        <v>37043</v>
      </c>
      <c r="B72" s="15"/>
      <c r="D72" s="15"/>
      <c r="E72" s="16" t="n">
        <f aca="false">(M72-B72)*F72*10000</f>
        <v>0</v>
      </c>
      <c r="F72" s="17"/>
      <c r="G72" s="18"/>
      <c r="H72" s="19" t="n">
        <v>2</v>
      </c>
      <c r="I72" s="20" t="n">
        <v>2.3</v>
      </c>
      <c r="J72" s="19" t="n">
        <f aca="false">VLOOKUP($A72,PARAMS,2,FALSE())+G72</f>
        <v>4.97</v>
      </c>
      <c r="K72" s="21" t="n">
        <v>0</v>
      </c>
      <c r="L72" s="21" t="n">
        <f aca="false">VLOOKUP($A72,PARAMS,3,FALSE())+K72</f>
        <v>0.47</v>
      </c>
      <c r="M72" s="22" t="n">
        <f aca="false">IF(ISNUMBER($F72),bsd(M$2,$H72,$J72,$I72,$Y72,$L72,$X72,0.2),0)</f>
        <v>0</v>
      </c>
      <c r="N72" s="22" t="n">
        <f aca="false">IF(ISNUMBER($F72),bsd(N$2,$H72,$J72,$I72,$Y72,$L72,$X72,0.2),0)</f>
        <v>0</v>
      </c>
      <c r="O72" s="22" t="n">
        <f aca="false">IF(ISNUMBER($F72),bsd(O$2,$H72,$J72,$I72,$Y72,$L72,$X72,0.2),0)</f>
        <v>0</v>
      </c>
      <c r="P72" s="22" t="n">
        <f aca="false">IF(ISNUMBER($F72),bsd(P$2,$H72,$J72,$I72,$Y72,$L72,$X72,0.2),0)</f>
        <v>0</v>
      </c>
      <c r="Q72" s="22" t="n">
        <f aca="false">IF(ISNUMBER($F72),bsd(Q$2,$H72,$J72,$I72,$Y72,$L72,$X72,0.2),0)</f>
        <v>0</v>
      </c>
      <c r="R72" s="23"/>
      <c r="S72" s="24" t="n">
        <f aca="false">IF(ISNUMBER($A72),$F72*N72,0)</f>
        <v>0</v>
      </c>
      <c r="T72" s="24" t="n">
        <f aca="false">IF(ISNUMBER($A72),$F72*O72,0)</f>
        <v>0</v>
      </c>
      <c r="U72" s="25" t="n">
        <f aca="false">IF(ISNUMBER($A72),$F72*P72*10000,0)</f>
        <v>0</v>
      </c>
      <c r="V72" s="25" t="n">
        <f aca="false">IF(ISNUMBER($A72),$F72*Q72*-10000,0)</f>
        <v>-0</v>
      </c>
      <c r="W72" s="26"/>
      <c r="X72" s="27" t="n">
        <f aca="false">VLOOKUP($A72,PARAMS,7,FALSE())</f>
        <v>0.066422226839917</v>
      </c>
      <c r="Y72" s="28" t="n">
        <f aca="true">IF(ISNUMBER(G72),VLOOKUP($A72,PARAMS,8,FALSE()),VLOOKUP($A72,PARAMS,4,FALSE()))-TODAY()</f>
        <v>-8890</v>
      </c>
      <c r="AA72" s="24" t="n">
        <f aca="false">IF($E72=AA$2,$S72,0)</f>
        <v>0</v>
      </c>
      <c r="AB72" s="24" t="n">
        <f aca="false">IF($E72=AB$2,$S72,0)</f>
        <v>0</v>
      </c>
      <c r="AC72" s="24" t="n">
        <f aca="false">IF($E72=AC$2,$S72,0)</f>
        <v>0</v>
      </c>
      <c r="AD72" s="24" t="n">
        <f aca="false">IF($E72=AD$2,$S72,0)</f>
        <v>0</v>
      </c>
      <c r="AE72" s="24" t="n">
        <f aca="false">IF($E72=AE$2,$S72,0)</f>
        <v>0</v>
      </c>
      <c r="AG72" s="24" t="n">
        <f aca="false">IF($E72=AG$2,$T72,0)</f>
        <v>0</v>
      </c>
      <c r="AH72" s="24" t="n">
        <f aca="false">IF($E72=AH$2,$T72,0)</f>
        <v>0</v>
      </c>
      <c r="AI72" s="24" t="n">
        <f aca="false">IF($E72=AI$2,$T72,0)</f>
        <v>0</v>
      </c>
      <c r="AJ72" s="24" t="n">
        <f aca="false">IF($E72=AJ$2,$T72,0)</f>
        <v>0</v>
      </c>
      <c r="AK72" s="24" t="n">
        <f aca="false">IF($E72=AK$2,$T72,0)</f>
        <v>0</v>
      </c>
      <c r="AM72" s="24" t="n">
        <f aca="false">IF($E72=AM$2,$U72,0)</f>
        <v>0</v>
      </c>
      <c r="AN72" s="24" t="n">
        <f aca="false">IF($E72=AN$2,$U72,0)</f>
        <v>0</v>
      </c>
      <c r="AO72" s="24" t="n">
        <f aca="false">IF($E72=AO$2,$U72,0)</f>
        <v>0</v>
      </c>
      <c r="AP72" s="24" t="n">
        <f aca="false">IF($E72=AP$2,$U72,0)</f>
        <v>0</v>
      </c>
      <c r="AQ72" s="24" t="n">
        <f aca="false">IF($E72=AQ$2,$U72,0)</f>
        <v>0</v>
      </c>
    </row>
    <row r="73" customFormat="false" ht="12.75" hidden="false" customHeight="false" outlineLevel="0" collapsed="false">
      <c r="A73" s="29"/>
      <c r="B73" s="15"/>
      <c r="F73" s="17"/>
      <c r="G73" s="18"/>
      <c r="H73" s="19"/>
      <c r="I73" s="20"/>
      <c r="J73" s="19"/>
      <c r="K73" s="21"/>
      <c r="L73" s="21"/>
      <c r="M73" s="22"/>
      <c r="N73" s="22"/>
      <c r="O73" s="22"/>
      <c r="P73" s="22"/>
      <c r="Q73" s="22"/>
      <c r="R73" s="23"/>
      <c r="S73" s="24"/>
      <c r="T73" s="24"/>
      <c r="U73" s="25"/>
      <c r="V73" s="25"/>
      <c r="W73" s="26"/>
      <c r="X73" s="27"/>
      <c r="Y73" s="28"/>
    </row>
    <row r="74" customFormat="false" ht="12.75" hidden="false" customHeight="false" outlineLevel="0" collapsed="false">
      <c r="A74" s="14" t="n">
        <v>36739</v>
      </c>
      <c r="B74" s="15"/>
      <c r="C74" s="2" t="n">
        <v>2500</v>
      </c>
      <c r="D74" s="15" t="n">
        <v>31</v>
      </c>
      <c r="E74" s="16" t="n">
        <f aca="false">(M74-B74)*F74*10000</f>
        <v>0</v>
      </c>
      <c r="F74" s="17"/>
      <c r="G74" s="18"/>
      <c r="H74" s="19" t="n">
        <v>1</v>
      </c>
      <c r="I74" s="20" t="n">
        <f aca="false">I86+callchg</f>
        <v>3.85</v>
      </c>
      <c r="J74" s="19" t="e">
        <f aca="false">VLOOKUP($A74,PARAMS,2,FALSE())+G74</f>
        <v>#N/A</v>
      </c>
      <c r="K74" s="21" t="n">
        <v>0</v>
      </c>
      <c r="L74" s="21" t="e">
        <f aca="false">VLOOKUP($A74,PARAMS,3,FALSE())+K74</f>
        <v>#N/A</v>
      </c>
      <c r="M74" s="22" t="n">
        <f aca="false">IF(ISNUMBER($F74),bsd(M$2,$H74,$J74,$I74,$Y74,$L74,$X74,0.2),0)</f>
        <v>0</v>
      </c>
      <c r="N74" s="22" t="n">
        <f aca="false">IF(ISNUMBER($F74),bsd(N$2,$H74,$J74,$I74,$Y74,$L74,$X74,0.2),0)</f>
        <v>0</v>
      </c>
      <c r="O74" s="22" t="n">
        <f aca="false">IF(ISNUMBER($F74),bsd(O$2,$H74,$J74,$I74,$Y74,$L74,$X74,0.2),0)</f>
        <v>0</v>
      </c>
      <c r="P74" s="22" t="n">
        <f aca="false">IF(ISNUMBER($F74),bsd(P$2,$H74,$J74,$I74,$Y74,$L74,$X74,0.2),0)</f>
        <v>0</v>
      </c>
      <c r="Q74" s="22" t="n">
        <f aca="false">IF(ISNUMBER($F74),bsd(Q$2,$H74,$J74,$I74,$Y74,$L74,$X74,0.2),0)</f>
        <v>0</v>
      </c>
      <c r="R74" s="23"/>
      <c r="S74" s="24" t="n">
        <f aca="false">IF(ISNUMBER($A74),$F74*N74,0)</f>
        <v>0</v>
      </c>
      <c r="T74" s="24" t="n">
        <f aca="false">IF(ISNUMBER($A74),$F74*O74,0)</f>
        <v>0</v>
      </c>
      <c r="U74" s="25" t="n">
        <f aca="false">IF(ISNUMBER($A74),$F74*P74*10000,0)</f>
        <v>0</v>
      </c>
      <c r="V74" s="25" t="n">
        <f aca="false">IF(ISNUMBER($A74),$F74*Q74*-10000,0)</f>
        <v>-0</v>
      </c>
      <c r="W74" s="26"/>
      <c r="X74" s="27" t="e">
        <f aca="false">VLOOKUP($A74,PARAMS,7,FALSE())</f>
        <v>#N/A</v>
      </c>
      <c r="Y74" s="28" t="e">
        <f aca="true">IF(ISNUMBER(G74),VLOOKUP($A74,PARAMS,8,FALSE()),VLOOKUP($A74,PARAMS,4,FALSE()))-TODAY()</f>
        <v>#N/A</v>
      </c>
      <c r="AA74" s="24" t="n">
        <f aca="false">IF($E74=AA$2,$S74,0)</f>
        <v>0</v>
      </c>
      <c r="AB74" s="24" t="n">
        <f aca="false">IF($E74=AB$2,$S74,0)</f>
        <v>0</v>
      </c>
      <c r="AC74" s="24" t="n">
        <f aca="false">IF($E74=AC$2,$S74,0)</f>
        <v>0</v>
      </c>
      <c r="AD74" s="24" t="n">
        <f aca="false">IF($E74=AD$2,$S74,0)</f>
        <v>0</v>
      </c>
      <c r="AE74" s="24" t="n">
        <f aca="false">IF($E74=AE$2,$S74,0)</f>
        <v>0</v>
      </c>
      <c r="AG74" s="24" t="n">
        <f aca="false">IF($E74=AG$2,$T74,0)</f>
        <v>0</v>
      </c>
      <c r="AH74" s="24" t="n">
        <f aca="false">IF($E74=AH$2,$T74,0)</f>
        <v>0</v>
      </c>
      <c r="AI74" s="24" t="n">
        <f aca="false">IF($E74=AI$2,$T74,0)</f>
        <v>0</v>
      </c>
      <c r="AJ74" s="24" t="n">
        <f aca="false">IF($E74=AJ$2,$T74,0)</f>
        <v>0</v>
      </c>
      <c r="AK74" s="24" t="n">
        <f aca="false">IF($E74=AK$2,$T74,0)</f>
        <v>0</v>
      </c>
      <c r="AM74" s="24" t="n">
        <f aca="false">IF($E74=AM$2,$U74,0)</f>
        <v>0</v>
      </c>
      <c r="AN74" s="24" t="n">
        <f aca="false">IF($E74=AN$2,$U74,0)</f>
        <v>0</v>
      </c>
      <c r="AO74" s="24" t="n">
        <f aca="false">IF($E74=AO$2,$U74,0)</f>
        <v>0</v>
      </c>
      <c r="AP74" s="24" t="n">
        <f aca="false">IF($E74=AP$2,$U74,0)</f>
        <v>0</v>
      </c>
      <c r="AQ74" s="24" t="n">
        <f aca="false">IF($E74=AQ$2,$U74,0)</f>
        <v>0</v>
      </c>
    </row>
    <row r="75" customFormat="false" ht="12.75" hidden="false" customHeight="false" outlineLevel="0" collapsed="false">
      <c r="A75" s="14" t="n">
        <v>36770</v>
      </c>
      <c r="B75" s="15"/>
      <c r="C75" s="2" t="n">
        <v>2500</v>
      </c>
      <c r="D75" s="15" t="n">
        <v>30</v>
      </c>
      <c r="E75" s="16" t="n">
        <f aca="false">(M75-B75)*F75*10000</f>
        <v>0</v>
      </c>
      <c r="F75" s="17"/>
      <c r="G75" s="18"/>
      <c r="H75" s="19" t="n">
        <v>1</v>
      </c>
      <c r="I75" s="20" t="n">
        <f aca="false">I87+callchg</f>
        <v>3.85</v>
      </c>
      <c r="J75" s="19" t="e">
        <f aca="false">VLOOKUP($A75,PARAMS,2,FALSE())+G75</f>
        <v>#N/A</v>
      </c>
      <c r="K75" s="21" t="n">
        <v>0</v>
      </c>
      <c r="L75" s="21" t="e">
        <f aca="false">VLOOKUP($A75,PARAMS,3,FALSE())+K75</f>
        <v>#N/A</v>
      </c>
      <c r="M75" s="22" t="n">
        <f aca="false">IF(ISNUMBER($F75),bsd(M$2,$H75,$J75,$I75,$Y75,$L75,$X75,0.2),0)</f>
        <v>0</v>
      </c>
      <c r="N75" s="22" t="n">
        <f aca="false">IF(ISNUMBER($F75),bsd(N$2,$H75,$J75,$I75,$Y75,$L75,$X75,0.2),0)</f>
        <v>0</v>
      </c>
      <c r="O75" s="22" t="n">
        <f aca="false">IF(ISNUMBER($F75),bsd(O$2,$H75,$J75,$I75,$Y75,$L75,$X75,0.2),0)</f>
        <v>0</v>
      </c>
      <c r="P75" s="22" t="n">
        <f aca="false">IF(ISNUMBER($F75),bsd(P$2,$H75,$J75,$I75,$Y75,$L75,$X75,0.2),0)</f>
        <v>0</v>
      </c>
      <c r="Q75" s="22" t="n">
        <f aca="false">IF(ISNUMBER($F75),bsd(Q$2,$H75,$J75,$I75,$Y75,$L75,$X75,0.2),0)</f>
        <v>0</v>
      </c>
      <c r="R75" s="23"/>
      <c r="S75" s="24" t="n">
        <f aca="false">IF(ISNUMBER($A75),$F75*N75,0)</f>
        <v>0</v>
      </c>
      <c r="T75" s="24" t="n">
        <f aca="false">IF(ISNUMBER($A75),$F75*O75,0)</f>
        <v>0</v>
      </c>
      <c r="U75" s="25" t="n">
        <f aca="false">IF(ISNUMBER($A75),$F75*P75*10000,0)</f>
        <v>0</v>
      </c>
      <c r="V75" s="25" t="n">
        <f aca="false">IF(ISNUMBER($A75),$F75*Q75*-10000,0)</f>
        <v>-0</v>
      </c>
      <c r="W75" s="26"/>
      <c r="X75" s="27" t="e">
        <f aca="false">VLOOKUP($A75,PARAMS,7,FALSE())</f>
        <v>#N/A</v>
      </c>
      <c r="Y75" s="28" t="e">
        <f aca="true">IF(ISNUMBER(G75),VLOOKUP($A75,PARAMS,8,FALSE()),VLOOKUP($A75,PARAMS,4,FALSE()))-TODAY()</f>
        <v>#N/A</v>
      </c>
      <c r="AA75" s="24" t="n">
        <f aca="false">IF($E75=AA$2,$S75,0)</f>
        <v>0</v>
      </c>
      <c r="AB75" s="24" t="n">
        <f aca="false">IF($E75=AB$2,$S75,0)</f>
        <v>0</v>
      </c>
      <c r="AC75" s="24" t="n">
        <f aca="false">IF($E75=AC$2,$S75,0)</f>
        <v>0</v>
      </c>
      <c r="AD75" s="24" t="n">
        <f aca="false">IF($E75=AD$2,$S75,0)</f>
        <v>0</v>
      </c>
      <c r="AE75" s="24" t="n">
        <f aca="false">IF($E75=AE$2,$S75,0)</f>
        <v>0</v>
      </c>
      <c r="AG75" s="24" t="n">
        <f aca="false">IF($E75=AG$2,$T75,0)</f>
        <v>0</v>
      </c>
      <c r="AH75" s="24" t="n">
        <f aca="false">IF($E75=AH$2,$T75,0)</f>
        <v>0</v>
      </c>
      <c r="AI75" s="24" t="n">
        <f aca="false">IF($E75=AI$2,$T75,0)</f>
        <v>0</v>
      </c>
      <c r="AJ75" s="24" t="n">
        <f aca="false">IF($E75=AJ$2,$T75,0)</f>
        <v>0</v>
      </c>
      <c r="AK75" s="24" t="n">
        <f aca="false">IF($E75=AK$2,$T75,0)</f>
        <v>0</v>
      </c>
      <c r="AM75" s="24" t="n">
        <f aca="false">IF($E75=AM$2,$U75,0)</f>
        <v>0</v>
      </c>
      <c r="AN75" s="24" t="n">
        <f aca="false">IF($E75=AN$2,$U75,0)</f>
        <v>0</v>
      </c>
      <c r="AO75" s="24" t="n">
        <f aca="false">IF($E75=AO$2,$U75,0)</f>
        <v>0</v>
      </c>
      <c r="AP75" s="24" t="n">
        <f aca="false">IF($E75=AP$2,$U75,0)</f>
        <v>0</v>
      </c>
      <c r="AQ75" s="24" t="n">
        <f aca="false">IF($E75=AQ$2,$U75,0)</f>
        <v>0</v>
      </c>
    </row>
    <row r="76" customFormat="false" ht="12.75" hidden="false" customHeight="false" outlineLevel="0" collapsed="false">
      <c r="A76" s="14" t="n">
        <v>36800</v>
      </c>
      <c r="B76" s="15"/>
      <c r="C76" s="2" t="n">
        <v>2500</v>
      </c>
      <c r="D76" s="15" t="n">
        <v>31</v>
      </c>
      <c r="E76" s="16" t="n">
        <f aca="false">(M76-B76)*F76*10000</f>
        <v>0</v>
      </c>
      <c r="F76" s="17"/>
      <c r="G76" s="18"/>
      <c r="H76" s="19" t="n">
        <v>1</v>
      </c>
      <c r="I76" s="20" t="n">
        <f aca="false">I88+callchg</f>
        <v>3.85</v>
      </c>
      <c r="J76" s="19" t="e">
        <f aca="false">VLOOKUP($A76,PARAMS,2,FALSE())+G76</f>
        <v>#N/A</v>
      </c>
      <c r="K76" s="21" t="n">
        <v>0</v>
      </c>
      <c r="L76" s="21" t="e">
        <f aca="false">VLOOKUP($A76,PARAMS,3,FALSE())+K76</f>
        <v>#N/A</v>
      </c>
      <c r="M76" s="22" t="n">
        <f aca="false">IF(ISNUMBER($F76),bsd(M$2,$H76,$J76,$I76,$Y76,$L76,$X76,0.2),0)</f>
        <v>0</v>
      </c>
      <c r="N76" s="22" t="n">
        <f aca="false">IF(ISNUMBER($F76),bsd(N$2,$H76,$J76,$I76,$Y76,$L76,$X76,0.2),0)</f>
        <v>0</v>
      </c>
      <c r="O76" s="22" t="n">
        <f aca="false">IF(ISNUMBER($F76),bsd(O$2,$H76,$J76,$I76,$Y76,$L76,$X76,0.2),0)</f>
        <v>0</v>
      </c>
      <c r="P76" s="22" t="n">
        <f aca="false">IF(ISNUMBER($F76),bsd(P$2,$H76,$J76,$I76,$Y76,$L76,$X76,0.2),0)</f>
        <v>0</v>
      </c>
      <c r="Q76" s="22" t="n">
        <f aca="false">IF(ISNUMBER($F76),bsd(Q$2,$H76,$J76,$I76,$Y76,$L76,$X76,0.2),0)</f>
        <v>0</v>
      </c>
      <c r="R76" s="23"/>
      <c r="S76" s="24" t="n">
        <f aca="false">IF(ISNUMBER($A76),$F76*N76,0)</f>
        <v>0</v>
      </c>
      <c r="T76" s="24" t="n">
        <f aca="false">IF(ISNUMBER($A76),$F76*O76,0)</f>
        <v>0</v>
      </c>
      <c r="U76" s="25" t="n">
        <f aca="false">IF(ISNUMBER($A76),$F76*P76*10000,0)</f>
        <v>0</v>
      </c>
      <c r="V76" s="25" t="n">
        <f aca="false">IF(ISNUMBER($A76),$F76*Q76*-10000,0)</f>
        <v>-0</v>
      </c>
      <c r="W76" s="26"/>
      <c r="X76" s="27" t="e">
        <f aca="false">VLOOKUP($A76,PARAMS,7,FALSE())</f>
        <v>#N/A</v>
      </c>
      <c r="Y76" s="28" t="e">
        <f aca="true">IF(ISNUMBER(G76),VLOOKUP($A76,PARAMS,8,FALSE()),VLOOKUP($A76,PARAMS,4,FALSE()))-TODAY()</f>
        <v>#N/A</v>
      </c>
      <c r="AA76" s="24" t="n">
        <f aca="false">IF($E76=AA$2,$S76,0)</f>
        <v>0</v>
      </c>
      <c r="AB76" s="24" t="n">
        <f aca="false">IF($E76=AB$2,$S76,0)</f>
        <v>0</v>
      </c>
      <c r="AC76" s="24" t="n">
        <f aca="false">IF($E76=AC$2,$S76,0)</f>
        <v>0</v>
      </c>
      <c r="AD76" s="24" t="n">
        <f aca="false">IF($E76=AD$2,$S76,0)</f>
        <v>0</v>
      </c>
      <c r="AE76" s="24" t="n">
        <f aca="false">IF($E76=AE$2,$S76,0)</f>
        <v>0</v>
      </c>
      <c r="AG76" s="24" t="n">
        <f aca="false">IF($E76=AG$2,$T76,0)</f>
        <v>0</v>
      </c>
      <c r="AH76" s="24" t="n">
        <f aca="false">IF($E76=AH$2,$T76,0)</f>
        <v>0</v>
      </c>
      <c r="AI76" s="24" t="n">
        <f aca="false">IF($E76=AI$2,$T76,0)</f>
        <v>0</v>
      </c>
      <c r="AJ76" s="24" t="n">
        <f aca="false">IF($E76=AJ$2,$T76,0)</f>
        <v>0</v>
      </c>
      <c r="AK76" s="24" t="n">
        <f aca="false">IF($E76=AK$2,$T76,0)</f>
        <v>0</v>
      </c>
      <c r="AM76" s="24" t="n">
        <f aca="false">IF($E76=AM$2,$U76,0)</f>
        <v>0</v>
      </c>
      <c r="AN76" s="24" t="n">
        <f aca="false">IF($E76=AN$2,$U76,0)</f>
        <v>0</v>
      </c>
      <c r="AO76" s="24" t="n">
        <f aca="false">IF($E76=AO$2,$U76,0)</f>
        <v>0</v>
      </c>
      <c r="AP76" s="24" t="n">
        <f aca="false">IF($E76=AP$2,$U76,0)</f>
        <v>0</v>
      </c>
      <c r="AQ76" s="24" t="n">
        <f aca="false">IF($E76=AQ$2,$U76,0)</f>
        <v>0</v>
      </c>
    </row>
    <row r="77" customFormat="false" ht="12.75" hidden="false" customHeight="false" outlineLevel="0" collapsed="false">
      <c r="A77" s="14" t="n">
        <v>36831</v>
      </c>
      <c r="B77" s="15"/>
      <c r="C77" s="2" t="n">
        <v>2500</v>
      </c>
      <c r="D77" s="15" t="n">
        <v>30</v>
      </c>
      <c r="E77" s="16" t="n">
        <f aca="false">(M77-B77)*F77*10000</f>
        <v>0</v>
      </c>
      <c r="F77" s="17"/>
      <c r="G77" s="18"/>
      <c r="H77" s="19" t="n">
        <v>1</v>
      </c>
      <c r="I77" s="20" t="n">
        <f aca="false">I89+callchg</f>
        <v>3.85</v>
      </c>
      <c r="J77" s="19" t="e">
        <f aca="false">VLOOKUP($A77,PARAMS,2,FALSE())+G77</f>
        <v>#N/A</v>
      </c>
      <c r="K77" s="21" t="n">
        <v>0</v>
      </c>
      <c r="L77" s="21" t="e">
        <f aca="false">VLOOKUP($A77,PARAMS,3,FALSE())+K77</f>
        <v>#N/A</v>
      </c>
      <c r="M77" s="22" t="n">
        <f aca="false">IF(ISNUMBER($F77),bsd(M$2,$H77,$J77,$I77,$Y77,$L77,$X77,0.2),0)</f>
        <v>0</v>
      </c>
      <c r="N77" s="22" t="n">
        <f aca="false">IF(ISNUMBER($F77),bsd(N$2,$H77,$J77,$I77,$Y77,$L77,$X77,0.2),0)</f>
        <v>0</v>
      </c>
      <c r="O77" s="22" t="n">
        <f aca="false">IF(ISNUMBER($F77),bsd(O$2,$H77,$J77,$I77,$Y77,$L77,$X77,0.2),0)</f>
        <v>0</v>
      </c>
      <c r="P77" s="22" t="n">
        <f aca="false">IF(ISNUMBER($F77),bsd(P$2,$H77,$J77,$I77,$Y77,$L77,$X77,0.2),0)</f>
        <v>0</v>
      </c>
      <c r="Q77" s="22" t="n">
        <f aca="false">IF(ISNUMBER($F77),bsd(Q$2,$H77,$J77,$I77,$Y77,$L77,$X77,0.2),0)</f>
        <v>0</v>
      </c>
      <c r="R77" s="23"/>
      <c r="S77" s="24" t="n">
        <f aca="false">IF(ISNUMBER($A77),$F77*N77,0)</f>
        <v>0</v>
      </c>
      <c r="T77" s="24" t="n">
        <f aca="false">IF(ISNUMBER($A77),$F77*O77,0)</f>
        <v>0</v>
      </c>
      <c r="U77" s="25" t="n">
        <f aca="false">IF(ISNUMBER($A77),$F77*P77*10000,0)</f>
        <v>0</v>
      </c>
      <c r="V77" s="25" t="n">
        <f aca="false">IF(ISNUMBER($A77),$F77*Q77*-10000,0)</f>
        <v>-0</v>
      </c>
      <c r="W77" s="26"/>
      <c r="X77" s="27" t="e">
        <f aca="false">VLOOKUP($A77,PARAMS,7,FALSE())</f>
        <v>#N/A</v>
      </c>
      <c r="Y77" s="28" t="e">
        <f aca="true">IF(ISNUMBER(G77),VLOOKUP($A77,PARAMS,8,FALSE()),VLOOKUP($A77,PARAMS,4,FALSE()))-TODAY()</f>
        <v>#N/A</v>
      </c>
      <c r="AA77" s="24" t="n">
        <f aca="false">IF($E77=AA$2,$S77,0)</f>
        <v>0</v>
      </c>
      <c r="AB77" s="24" t="n">
        <f aca="false">IF($E77=AB$2,$S77,0)</f>
        <v>0</v>
      </c>
      <c r="AC77" s="24" t="n">
        <f aca="false">IF($E77=AC$2,$S77,0)</f>
        <v>0</v>
      </c>
      <c r="AD77" s="24" t="n">
        <f aca="false">IF($E77=AD$2,$S77,0)</f>
        <v>0</v>
      </c>
      <c r="AE77" s="24" t="n">
        <f aca="false">IF($E77=AE$2,$S77,0)</f>
        <v>0</v>
      </c>
      <c r="AG77" s="24" t="n">
        <f aca="false">IF($E77=AG$2,$T77,0)</f>
        <v>0</v>
      </c>
      <c r="AH77" s="24" t="n">
        <f aca="false">IF($E77=AH$2,$T77,0)</f>
        <v>0</v>
      </c>
      <c r="AI77" s="24" t="n">
        <f aca="false">IF($E77=AI$2,$T77,0)</f>
        <v>0</v>
      </c>
      <c r="AJ77" s="24" t="n">
        <f aca="false">IF($E77=AJ$2,$T77,0)</f>
        <v>0</v>
      </c>
      <c r="AK77" s="24" t="n">
        <f aca="false">IF($E77=AK$2,$T77,0)</f>
        <v>0</v>
      </c>
      <c r="AM77" s="24" t="n">
        <f aca="false">IF($E77=AM$2,$U77,0)</f>
        <v>0</v>
      </c>
      <c r="AN77" s="24" t="n">
        <f aca="false">IF($E77=AN$2,$U77,0)</f>
        <v>0</v>
      </c>
      <c r="AO77" s="24" t="n">
        <f aca="false">IF($E77=AO$2,$U77,0)</f>
        <v>0</v>
      </c>
      <c r="AP77" s="24" t="n">
        <f aca="false">IF($E77=AP$2,$U77,0)</f>
        <v>0</v>
      </c>
      <c r="AQ77" s="24" t="n">
        <f aca="false">IF($E77=AQ$2,$U77,0)</f>
        <v>0</v>
      </c>
    </row>
    <row r="78" customFormat="false" ht="12.75" hidden="false" customHeight="false" outlineLevel="0" collapsed="false">
      <c r="A78" s="14" t="n">
        <v>36861</v>
      </c>
      <c r="B78" s="15"/>
      <c r="C78" s="2" t="n">
        <v>2500</v>
      </c>
      <c r="D78" s="15" t="n">
        <v>31</v>
      </c>
      <c r="E78" s="16" t="n">
        <f aca="false">(M78-B78)*F78*10000</f>
        <v>0</v>
      </c>
      <c r="F78" s="17"/>
      <c r="G78" s="18"/>
      <c r="H78" s="19" t="n">
        <v>1</v>
      </c>
      <c r="I78" s="20" t="n">
        <f aca="false">I90+callchg</f>
        <v>3.85</v>
      </c>
      <c r="J78" s="19" t="n">
        <f aca="false">VLOOKUP($A78,PARAMS,2,FALSE())+G78</f>
        <v>6.675</v>
      </c>
      <c r="K78" s="21" t="n">
        <v>0</v>
      </c>
      <c r="L78" s="21" t="n">
        <f aca="false">VLOOKUP($A78,PARAMS,3,FALSE())+K78</f>
        <v>0.82</v>
      </c>
      <c r="M78" s="22" t="n">
        <f aca="false">IF(ISNUMBER($F78),bsd(M$2,$H78,$J78,$I78,$Y78,$L78,$X78,0.2),0)</f>
        <v>0</v>
      </c>
      <c r="N78" s="22" t="n">
        <f aca="false">IF(ISNUMBER($F78),bsd(N$2,$H78,$J78,$I78,$Y78,$L78,$X78,0.2),0)</f>
        <v>0</v>
      </c>
      <c r="O78" s="22" t="n">
        <f aca="false">IF(ISNUMBER($F78),bsd(O$2,$H78,$J78,$I78,$Y78,$L78,$X78,0.2),0)</f>
        <v>0</v>
      </c>
      <c r="P78" s="22" t="n">
        <f aca="false">IF(ISNUMBER($F78),bsd(P$2,$H78,$J78,$I78,$Y78,$L78,$X78,0.2),0)</f>
        <v>0</v>
      </c>
      <c r="Q78" s="22" t="n">
        <f aca="false">IF(ISNUMBER($F78),bsd(Q$2,$H78,$J78,$I78,$Y78,$L78,$X78,0.2),0)</f>
        <v>0</v>
      </c>
      <c r="R78" s="23"/>
      <c r="S78" s="24" t="n">
        <f aca="false">IF(ISNUMBER($A78),$F78*N78,0)</f>
        <v>0</v>
      </c>
      <c r="T78" s="24" t="n">
        <f aca="false">IF(ISNUMBER($A78),$F78*O78,0)</f>
        <v>0</v>
      </c>
      <c r="U78" s="25" t="n">
        <f aca="false">IF(ISNUMBER($A78),$F78*P78*10000,0)</f>
        <v>0</v>
      </c>
      <c r="V78" s="25" t="n">
        <f aca="false">IF(ISNUMBER($A78),$F78*Q78*-10000,0)</f>
        <v>-0</v>
      </c>
      <c r="W78" s="26"/>
      <c r="X78" s="27" t="n">
        <f aca="false">VLOOKUP($A78,PARAMS,7,FALSE())</f>
        <v>0.069420808874716</v>
      </c>
      <c r="Y78" s="28" t="n">
        <f aca="true">IF(ISNUMBER(G78),VLOOKUP($A78,PARAMS,8,FALSE()),VLOOKUP($A78,PARAMS,4,FALSE()))-TODAY()</f>
        <v>-9069</v>
      </c>
      <c r="AA78" s="24" t="n">
        <f aca="false">IF($E78=AA$2,$S78,0)</f>
        <v>0</v>
      </c>
      <c r="AB78" s="24" t="n">
        <f aca="false">IF($E78=AB$2,$S78,0)</f>
        <v>0</v>
      </c>
      <c r="AC78" s="24" t="n">
        <f aca="false">IF($E78=AC$2,$S78,0)</f>
        <v>0</v>
      </c>
      <c r="AD78" s="24" t="n">
        <f aca="false">IF($E78=AD$2,$S78,0)</f>
        <v>0</v>
      </c>
      <c r="AE78" s="24" t="n">
        <f aca="false">IF($E78=AE$2,$S78,0)</f>
        <v>0</v>
      </c>
      <c r="AG78" s="24" t="n">
        <f aca="false">IF($E78=AG$2,$T78,0)</f>
        <v>0</v>
      </c>
      <c r="AH78" s="24" t="n">
        <f aca="false">IF($E78=AH$2,$T78,0)</f>
        <v>0</v>
      </c>
      <c r="AI78" s="24" t="n">
        <f aca="false">IF($E78=AI$2,$T78,0)</f>
        <v>0</v>
      </c>
      <c r="AJ78" s="24" t="n">
        <f aca="false">IF($E78=AJ$2,$T78,0)</f>
        <v>0</v>
      </c>
      <c r="AK78" s="24" t="n">
        <f aca="false">IF($E78=AK$2,$T78,0)</f>
        <v>0</v>
      </c>
      <c r="AM78" s="24" t="n">
        <f aca="false">IF($E78=AM$2,$U78,0)</f>
        <v>0</v>
      </c>
      <c r="AN78" s="24" t="n">
        <f aca="false">IF($E78=AN$2,$U78,0)</f>
        <v>0</v>
      </c>
      <c r="AO78" s="24" t="n">
        <f aca="false">IF($E78=AO$2,$U78,0)</f>
        <v>0</v>
      </c>
      <c r="AP78" s="24" t="n">
        <f aca="false">IF($E78=AP$2,$U78,0)</f>
        <v>0</v>
      </c>
      <c r="AQ78" s="24" t="n">
        <f aca="false">IF($E78=AQ$2,$U78,0)</f>
        <v>0</v>
      </c>
    </row>
    <row r="79" customFormat="false" ht="12.75" hidden="false" customHeight="false" outlineLevel="0" collapsed="false">
      <c r="A79" s="14" t="n">
        <v>36892</v>
      </c>
      <c r="B79" s="15"/>
      <c r="C79" s="2" t="n">
        <v>2500</v>
      </c>
      <c r="D79" s="15" t="n">
        <v>31</v>
      </c>
      <c r="E79" s="16" t="n">
        <f aca="false">(M79-B79)*F79*10000</f>
        <v>0</v>
      </c>
      <c r="F79" s="17"/>
      <c r="G79" s="18"/>
      <c r="H79" s="19" t="n">
        <v>1</v>
      </c>
      <c r="I79" s="20" t="n">
        <f aca="false">I91+callchg</f>
        <v>3.85</v>
      </c>
      <c r="J79" s="19" t="n">
        <f aca="false">VLOOKUP($A79,PARAMS,2,FALSE())+G79</f>
        <v>6.675</v>
      </c>
      <c r="K79" s="21" t="n">
        <v>0</v>
      </c>
      <c r="L79" s="21" t="n">
        <f aca="false">VLOOKUP($A79,PARAMS,3,FALSE())+K79</f>
        <v>0.82</v>
      </c>
      <c r="M79" s="22" t="n">
        <f aca="false">IF(ISNUMBER($F79),bsd(M$2,$H79,$J79,$I79,$Y79,$L79,$X79,0.2),0)</f>
        <v>0</v>
      </c>
      <c r="N79" s="22" t="n">
        <f aca="false">IF(ISNUMBER($F79),bsd(N$2,$H79,$J79,$I79,$Y79,$L79,$X79,0.2),0)</f>
        <v>0</v>
      </c>
      <c r="O79" s="22" t="n">
        <f aca="false">IF(ISNUMBER($F79),bsd(O$2,$H79,$J79,$I79,$Y79,$L79,$X79,0.2),0)</f>
        <v>0</v>
      </c>
      <c r="P79" s="22" t="n">
        <f aca="false">IF(ISNUMBER($F79),bsd(P$2,$H79,$J79,$I79,$Y79,$L79,$X79,0.2),0)</f>
        <v>0</v>
      </c>
      <c r="Q79" s="22" t="n">
        <f aca="false">IF(ISNUMBER($F79),bsd(Q$2,$H79,$J79,$I79,$Y79,$L79,$X79,0.2),0)</f>
        <v>0</v>
      </c>
      <c r="R79" s="23"/>
      <c r="S79" s="24" t="n">
        <f aca="false">IF(ISNUMBER($A79),$F79*N79,0)</f>
        <v>0</v>
      </c>
      <c r="T79" s="24" t="n">
        <f aca="false">IF(ISNUMBER($A79),$F79*O79,0)</f>
        <v>0</v>
      </c>
      <c r="U79" s="25" t="n">
        <f aca="false">IF(ISNUMBER($A79),$F79*P79*10000,0)</f>
        <v>0</v>
      </c>
      <c r="V79" s="25" t="n">
        <f aca="false">IF(ISNUMBER($A79),$F79*Q79*-10000,0)</f>
        <v>-0</v>
      </c>
      <c r="W79" s="26"/>
      <c r="X79" s="27" t="n">
        <f aca="false">VLOOKUP($A79,PARAMS,7,FALSE())</f>
        <v>0.068871456367479</v>
      </c>
      <c r="Y79" s="28" t="n">
        <f aca="true">IF(ISNUMBER(G79),VLOOKUP($A79,PARAMS,8,FALSE()),VLOOKUP($A79,PARAMS,4,FALSE()))-TODAY()</f>
        <v>-9040</v>
      </c>
      <c r="AA79" s="24" t="n">
        <f aca="false">IF($E79=AA$2,$S79,0)</f>
        <v>0</v>
      </c>
      <c r="AB79" s="24" t="n">
        <f aca="false">IF($E79=AB$2,$S79,0)</f>
        <v>0</v>
      </c>
      <c r="AC79" s="24" t="n">
        <f aca="false">IF($E79=AC$2,$S79,0)</f>
        <v>0</v>
      </c>
      <c r="AD79" s="24" t="n">
        <f aca="false">IF($E79=AD$2,$S79,0)</f>
        <v>0</v>
      </c>
      <c r="AE79" s="24" t="n">
        <f aca="false">IF($E79=AE$2,$S79,0)</f>
        <v>0</v>
      </c>
      <c r="AG79" s="24" t="n">
        <f aca="false">IF($E79=AG$2,$T79,0)</f>
        <v>0</v>
      </c>
      <c r="AH79" s="24" t="n">
        <f aca="false">IF($E79=AH$2,$T79,0)</f>
        <v>0</v>
      </c>
      <c r="AI79" s="24" t="n">
        <f aca="false">IF($E79=AI$2,$T79,0)</f>
        <v>0</v>
      </c>
      <c r="AJ79" s="24" t="n">
        <f aca="false">IF($E79=AJ$2,$T79,0)</f>
        <v>0</v>
      </c>
      <c r="AK79" s="24" t="n">
        <f aca="false">IF($E79=AK$2,$T79,0)</f>
        <v>0</v>
      </c>
      <c r="AM79" s="24" t="n">
        <f aca="false">IF($E79=AM$2,$U79,0)</f>
        <v>0</v>
      </c>
      <c r="AN79" s="24" t="n">
        <f aca="false">IF($E79=AN$2,$U79,0)</f>
        <v>0</v>
      </c>
      <c r="AO79" s="24" t="n">
        <f aca="false">IF($E79=AO$2,$U79,0)</f>
        <v>0</v>
      </c>
      <c r="AP79" s="24" t="n">
        <f aca="false">IF($E79=AP$2,$U79,0)</f>
        <v>0</v>
      </c>
      <c r="AQ79" s="24" t="n">
        <f aca="false">IF($E79=AQ$2,$U79,0)</f>
        <v>0</v>
      </c>
    </row>
    <row r="80" customFormat="false" ht="12.75" hidden="false" customHeight="false" outlineLevel="0" collapsed="false">
      <c r="A80" s="14" t="n">
        <v>36923</v>
      </c>
      <c r="B80" s="15"/>
      <c r="C80" s="2" t="n">
        <v>2500</v>
      </c>
      <c r="D80" s="15" t="n">
        <v>28</v>
      </c>
      <c r="E80" s="16" t="n">
        <f aca="false">(M80-B80)*F80*10000</f>
        <v>0</v>
      </c>
      <c r="F80" s="17"/>
      <c r="G80" s="18"/>
      <c r="H80" s="19" t="n">
        <v>1</v>
      </c>
      <c r="I80" s="20" t="n">
        <f aca="false">I92+callchg</f>
        <v>3.85</v>
      </c>
      <c r="J80" s="19" t="n">
        <f aca="false">VLOOKUP($A80,PARAMS,2,FALSE())+G80</f>
        <v>6.54</v>
      </c>
      <c r="K80" s="21" t="n">
        <v>0</v>
      </c>
      <c r="L80" s="21" t="n">
        <f aca="false">VLOOKUP($A80,PARAMS,3,FALSE())+K80</f>
        <v>0.78</v>
      </c>
      <c r="M80" s="22" t="n">
        <f aca="false">IF(ISNUMBER($F80),bsd(M$2,$H80,$J80,$I80,$Y80,$L80,$X80,0.2),0)</f>
        <v>0</v>
      </c>
      <c r="N80" s="22" t="n">
        <f aca="false">IF(ISNUMBER($F80),bsd(N$2,$H80,$J80,$I80,$Y80,$L80,$X80,0.2),0)</f>
        <v>0</v>
      </c>
      <c r="O80" s="22" t="n">
        <f aca="false">IF(ISNUMBER($F80),bsd(O$2,$H80,$J80,$I80,$Y80,$L80,$X80,0.2),0)</f>
        <v>0</v>
      </c>
      <c r="P80" s="22" t="n">
        <f aca="false">IF(ISNUMBER($F80),bsd(P$2,$H80,$J80,$I80,$Y80,$L80,$X80,0.2),0)</f>
        <v>0</v>
      </c>
      <c r="Q80" s="22" t="n">
        <f aca="false">IF(ISNUMBER($F80),bsd(Q$2,$H80,$J80,$I80,$Y80,$L80,$X80,0.2),0)</f>
        <v>0</v>
      </c>
      <c r="R80" s="23"/>
      <c r="S80" s="24" t="n">
        <f aca="false">IF(ISNUMBER($A80),$F80*N80,0)</f>
        <v>0</v>
      </c>
      <c r="T80" s="24" t="n">
        <f aca="false">IF(ISNUMBER($A80),$F80*O80,0)</f>
        <v>0</v>
      </c>
      <c r="U80" s="25" t="n">
        <f aca="false">IF(ISNUMBER($A80),$F80*P80*10000,0)</f>
        <v>0</v>
      </c>
      <c r="V80" s="25" t="n">
        <f aca="false">IF(ISNUMBER($A80),$F80*Q80*-10000,0)</f>
        <v>-0</v>
      </c>
      <c r="W80" s="26"/>
      <c r="X80" s="27" t="n">
        <f aca="false">VLOOKUP($A80,PARAMS,7,FALSE())</f>
        <v>0.068422514816258</v>
      </c>
      <c r="Y80" s="28" t="n">
        <f aca="true">IF(ISNUMBER(G80),VLOOKUP($A80,PARAMS,8,FALSE()),VLOOKUP($A80,PARAMS,4,FALSE()))-TODAY()</f>
        <v>-9009</v>
      </c>
      <c r="AA80" s="24" t="n">
        <f aca="false">IF($E80=AA$2,$S80,0)</f>
        <v>0</v>
      </c>
      <c r="AB80" s="24" t="n">
        <f aca="false">IF($E80=AB$2,$S80,0)</f>
        <v>0</v>
      </c>
      <c r="AC80" s="24" t="n">
        <f aca="false">IF($E80=AC$2,$S80,0)</f>
        <v>0</v>
      </c>
      <c r="AD80" s="24" t="n">
        <f aca="false">IF($E80=AD$2,$S80,0)</f>
        <v>0</v>
      </c>
      <c r="AE80" s="24" t="n">
        <f aca="false">IF($E80=AE$2,$S80,0)</f>
        <v>0</v>
      </c>
      <c r="AG80" s="24" t="n">
        <f aca="false">IF($E80=AG$2,$T80,0)</f>
        <v>0</v>
      </c>
      <c r="AH80" s="24" t="n">
        <f aca="false">IF($E80=AH$2,$T80,0)</f>
        <v>0</v>
      </c>
      <c r="AI80" s="24" t="n">
        <f aca="false">IF($E80=AI$2,$T80,0)</f>
        <v>0</v>
      </c>
      <c r="AJ80" s="24" t="n">
        <f aca="false">IF($E80=AJ$2,$T80,0)</f>
        <v>0</v>
      </c>
      <c r="AK80" s="24" t="n">
        <f aca="false">IF($E80=AK$2,$T80,0)</f>
        <v>0</v>
      </c>
      <c r="AM80" s="24" t="n">
        <f aca="false">IF($E80=AM$2,$U80,0)</f>
        <v>0</v>
      </c>
      <c r="AN80" s="24" t="n">
        <f aca="false">IF($E80=AN$2,$U80,0)</f>
        <v>0</v>
      </c>
      <c r="AO80" s="24" t="n">
        <f aca="false">IF($E80=AO$2,$U80,0)</f>
        <v>0</v>
      </c>
      <c r="AP80" s="24" t="n">
        <f aca="false">IF($E80=AP$2,$U80,0)</f>
        <v>0</v>
      </c>
      <c r="AQ80" s="24" t="n">
        <f aca="false">IF($E80=AQ$2,$U80,0)</f>
        <v>0</v>
      </c>
    </row>
    <row r="81" customFormat="false" ht="12.75" hidden="false" customHeight="false" outlineLevel="0" collapsed="false">
      <c r="A81" s="14" t="n">
        <v>36951</v>
      </c>
      <c r="B81" s="15"/>
      <c r="C81" s="2" t="n">
        <v>2500</v>
      </c>
      <c r="D81" s="15" t="n">
        <v>31</v>
      </c>
      <c r="E81" s="16" t="n">
        <f aca="false">(M81-B81)*F81*10000</f>
        <v>0</v>
      </c>
      <c r="F81" s="17"/>
      <c r="G81" s="18"/>
      <c r="H81" s="19" t="n">
        <v>1</v>
      </c>
      <c r="I81" s="20" t="n">
        <f aca="false">I93+callchg</f>
        <v>3.85</v>
      </c>
      <c r="J81" s="19" t="n">
        <f aca="false">VLOOKUP($A81,PARAMS,2,FALSE())+G81</f>
        <v>6.05</v>
      </c>
      <c r="K81" s="21" t="n">
        <v>0</v>
      </c>
      <c r="L81" s="21" t="n">
        <f aca="false">VLOOKUP($A81,PARAMS,3,FALSE())+K81</f>
        <v>0.615</v>
      </c>
      <c r="M81" s="22" t="n">
        <f aca="false">IF(ISNUMBER($F81),bsd(M$2,$H81,$J81,$I81,$Y81,$L81,$X81,0.2),0)</f>
        <v>0</v>
      </c>
      <c r="N81" s="22" t="n">
        <f aca="false">IF(ISNUMBER($F81),bsd(N$2,$H81,$J81,$I81,$Y81,$L81,$X81,0.2),0)</f>
        <v>0</v>
      </c>
      <c r="O81" s="22" t="n">
        <f aca="false">IF(ISNUMBER($F81),bsd(O$2,$H81,$J81,$I81,$Y81,$L81,$X81,0.2),0)</f>
        <v>0</v>
      </c>
      <c r="P81" s="22" t="n">
        <f aca="false">IF(ISNUMBER($F81),bsd(P$2,$H81,$J81,$I81,$Y81,$L81,$X81,0.2),0)</f>
        <v>0</v>
      </c>
      <c r="Q81" s="22" t="n">
        <f aca="false">IF(ISNUMBER($F81),bsd(Q$2,$H81,$J81,$I81,$Y81,$L81,$X81,0.2),0)</f>
        <v>0</v>
      </c>
      <c r="R81" s="23"/>
      <c r="S81" s="24" t="n">
        <f aca="false">IF(ISNUMBER($A81),$F81*N81,0)</f>
        <v>0</v>
      </c>
      <c r="T81" s="24" t="n">
        <f aca="false">IF(ISNUMBER($A81),$F81*O81,0)</f>
        <v>0</v>
      </c>
      <c r="U81" s="25" t="n">
        <f aca="false">IF(ISNUMBER($A81),$F81*P81*10000,0)</f>
        <v>0</v>
      </c>
      <c r="V81" s="25" t="n">
        <f aca="false">IF(ISNUMBER($A81),$F81*Q81*-10000,0)</f>
        <v>-0</v>
      </c>
      <c r="W81" s="26"/>
      <c r="X81" s="27" t="n">
        <f aca="false">VLOOKUP($A81,PARAMS,7,FALSE())</f>
        <v>0.067949221977425</v>
      </c>
      <c r="Y81" s="28" t="n">
        <f aca="true">IF(ISNUMBER(G81),VLOOKUP($A81,PARAMS,8,FALSE()),VLOOKUP($A81,PARAMS,4,FALSE()))-TODAY()</f>
        <v>-8981</v>
      </c>
      <c r="AA81" s="24" t="n">
        <f aca="false">IF($E81=AA$2,$S81,0)</f>
        <v>0</v>
      </c>
      <c r="AB81" s="24" t="n">
        <f aca="false">IF($E81=AB$2,$S81,0)</f>
        <v>0</v>
      </c>
      <c r="AC81" s="24" t="n">
        <f aca="false">IF($E81=AC$2,$S81,0)</f>
        <v>0</v>
      </c>
      <c r="AD81" s="24" t="n">
        <f aca="false">IF($E81=AD$2,$S81,0)</f>
        <v>0</v>
      </c>
      <c r="AE81" s="24" t="n">
        <f aca="false">IF($E81=AE$2,$S81,0)</f>
        <v>0</v>
      </c>
      <c r="AG81" s="24" t="n">
        <f aca="false">IF($E81=AG$2,$T81,0)</f>
        <v>0</v>
      </c>
      <c r="AH81" s="24" t="n">
        <f aca="false">IF($E81=AH$2,$T81,0)</f>
        <v>0</v>
      </c>
      <c r="AI81" s="24" t="n">
        <f aca="false">IF($E81=AI$2,$T81,0)</f>
        <v>0</v>
      </c>
      <c r="AJ81" s="24" t="n">
        <f aca="false">IF($E81=AJ$2,$T81,0)</f>
        <v>0</v>
      </c>
      <c r="AK81" s="24" t="n">
        <f aca="false">IF($E81=AK$2,$T81,0)</f>
        <v>0</v>
      </c>
      <c r="AM81" s="24" t="n">
        <f aca="false">IF($E81=AM$2,$U81,0)</f>
        <v>0</v>
      </c>
      <c r="AN81" s="24" t="n">
        <f aca="false">IF($E81=AN$2,$U81,0)</f>
        <v>0</v>
      </c>
      <c r="AO81" s="24" t="n">
        <f aca="false">IF($E81=AO$2,$U81,0)</f>
        <v>0</v>
      </c>
      <c r="AP81" s="24" t="n">
        <f aca="false">IF($E81=AP$2,$U81,0)</f>
        <v>0</v>
      </c>
      <c r="AQ81" s="24" t="n">
        <f aca="false">IF($E81=AQ$2,$U81,0)</f>
        <v>0</v>
      </c>
    </row>
    <row r="82" customFormat="false" ht="12.75" hidden="false" customHeight="false" outlineLevel="0" collapsed="false">
      <c r="A82" s="14" t="n">
        <v>36982</v>
      </c>
      <c r="B82" s="15"/>
      <c r="C82" s="2" t="n">
        <v>2500</v>
      </c>
      <c r="D82" s="15" t="n">
        <v>30</v>
      </c>
      <c r="E82" s="16" t="n">
        <f aca="false">(M82-B82)*F82*10000</f>
        <v>0</v>
      </c>
      <c r="F82" s="17"/>
      <c r="G82" s="18"/>
      <c r="H82" s="19" t="n">
        <v>1</v>
      </c>
      <c r="I82" s="20" t="n">
        <f aca="false">I94+callchg</f>
        <v>3.85</v>
      </c>
      <c r="J82" s="19" t="n">
        <f aca="false">VLOOKUP($A82,PARAMS,2,FALSE())+G82</f>
        <v>5.32</v>
      </c>
      <c r="K82" s="21" t="n">
        <v>0</v>
      </c>
      <c r="L82" s="21" t="n">
        <f aca="false">VLOOKUP($A82,PARAMS,3,FALSE())+K82</f>
        <v>0.5175</v>
      </c>
      <c r="M82" s="22" t="n">
        <f aca="false">IF(ISNUMBER($F82),bsd(M$2,$H82,$J82,$I82,$Y82,$L82,$X82,0.2),0)</f>
        <v>0</v>
      </c>
      <c r="N82" s="22" t="n">
        <f aca="false">IF(ISNUMBER($F82),bsd(N$2,$H82,$J82,$I82,$Y82,$L82,$X82,0.2),0)</f>
        <v>0</v>
      </c>
      <c r="O82" s="22" t="n">
        <f aca="false">IF(ISNUMBER($F82),bsd(O$2,$H82,$J82,$I82,$Y82,$L82,$X82,0.2),0)</f>
        <v>0</v>
      </c>
      <c r="P82" s="22" t="n">
        <f aca="false">IF(ISNUMBER($F82),bsd(P$2,$H82,$J82,$I82,$Y82,$L82,$X82,0.2),0)</f>
        <v>0</v>
      </c>
      <c r="Q82" s="22" t="n">
        <f aca="false">IF(ISNUMBER($F82),bsd(Q$2,$H82,$J82,$I82,$Y82,$L82,$X82,0.2),0)</f>
        <v>0</v>
      </c>
      <c r="R82" s="23"/>
      <c r="S82" s="24" t="n">
        <f aca="false">IF(ISNUMBER($A82),$F82*N82,0)</f>
        <v>0</v>
      </c>
      <c r="T82" s="24" t="n">
        <f aca="false">IF(ISNUMBER($A82),$F82*O82,0)</f>
        <v>0</v>
      </c>
      <c r="U82" s="25" t="n">
        <f aca="false">IF(ISNUMBER($A82),$F82*P82*10000,0)</f>
        <v>0</v>
      </c>
      <c r="V82" s="25" t="n">
        <f aca="false">IF(ISNUMBER($A82),$F82*Q82*-10000,0)</f>
        <v>-0</v>
      </c>
      <c r="W82" s="26"/>
      <c r="X82" s="27" t="n">
        <f aca="false">VLOOKUP($A82,PARAMS,7,FALSE())</f>
        <v>0.067428261060615</v>
      </c>
      <c r="Y82" s="28" t="n">
        <f aca="true">IF(ISNUMBER(G82),VLOOKUP($A82,PARAMS,8,FALSE()),VLOOKUP($A82,PARAMS,4,FALSE()))-TODAY()</f>
        <v>-8949</v>
      </c>
      <c r="AA82" s="24" t="n">
        <f aca="false">IF($E82=AA$2,$S82,0)</f>
        <v>0</v>
      </c>
      <c r="AB82" s="24" t="n">
        <f aca="false">IF($E82=AB$2,$S82,0)</f>
        <v>0</v>
      </c>
      <c r="AC82" s="24" t="n">
        <f aca="false">IF($E82=AC$2,$S82,0)</f>
        <v>0</v>
      </c>
      <c r="AD82" s="24" t="n">
        <f aca="false">IF($E82=AD$2,$S82,0)</f>
        <v>0</v>
      </c>
      <c r="AE82" s="24" t="n">
        <f aca="false">IF($E82=AE$2,$S82,0)</f>
        <v>0</v>
      </c>
      <c r="AG82" s="24" t="n">
        <f aca="false">IF($E82=AG$2,$T82,0)</f>
        <v>0</v>
      </c>
      <c r="AH82" s="24" t="n">
        <f aca="false">IF($E82=AH$2,$T82,0)</f>
        <v>0</v>
      </c>
      <c r="AI82" s="24" t="n">
        <f aca="false">IF($E82=AI$2,$T82,0)</f>
        <v>0</v>
      </c>
      <c r="AJ82" s="24" t="n">
        <f aca="false">IF($E82=AJ$2,$T82,0)</f>
        <v>0</v>
      </c>
      <c r="AK82" s="24" t="n">
        <f aca="false">IF($E82=AK$2,$T82,0)</f>
        <v>0</v>
      </c>
      <c r="AM82" s="24" t="n">
        <f aca="false">IF($E82=AM$2,$U82,0)</f>
        <v>0</v>
      </c>
      <c r="AN82" s="24" t="n">
        <f aca="false">IF($E82=AN$2,$U82,0)</f>
        <v>0</v>
      </c>
      <c r="AO82" s="24" t="n">
        <f aca="false">IF($E82=AO$2,$U82,0)</f>
        <v>0</v>
      </c>
      <c r="AP82" s="24" t="n">
        <f aca="false">IF($E82=AP$2,$U82,0)</f>
        <v>0</v>
      </c>
      <c r="AQ82" s="24" t="n">
        <f aca="false">IF($E82=AQ$2,$U82,0)</f>
        <v>0</v>
      </c>
    </row>
    <row r="83" customFormat="false" ht="12.75" hidden="false" customHeight="false" outlineLevel="0" collapsed="false">
      <c r="A83" s="14" t="n">
        <v>37012</v>
      </c>
      <c r="B83" s="15"/>
      <c r="C83" s="2" t="n">
        <v>2500</v>
      </c>
      <c r="D83" s="15" t="n">
        <v>31</v>
      </c>
      <c r="E83" s="16" t="n">
        <f aca="false">(M83-B83)*F83*10000</f>
        <v>0</v>
      </c>
      <c r="F83" s="17"/>
      <c r="G83" s="18"/>
      <c r="H83" s="19" t="n">
        <v>1</v>
      </c>
      <c r="I83" s="20" t="n">
        <f aca="false">I95+callchg</f>
        <v>3.85</v>
      </c>
      <c r="J83" s="19" t="n">
        <f aca="false">VLOOKUP($A83,PARAMS,2,FALSE())+G83</f>
        <v>5.01</v>
      </c>
      <c r="K83" s="21" t="n">
        <v>0</v>
      </c>
      <c r="L83" s="21" t="n">
        <f aca="false">VLOOKUP($A83,PARAMS,3,FALSE())+K83</f>
        <v>0.475</v>
      </c>
      <c r="M83" s="22" t="n">
        <f aca="false">IF(ISNUMBER($F83),bsd(M$2,$H83,$J83,$I83,$Y83,$L83,$X83,0.2),0)</f>
        <v>0</v>
      </c>
      <c r="N83" s="22" t="n">
        <f aca="false">IF(ISNUMBER($F83),bsd(N$2,$H83,$J83,$I83,$Y83,$L83,$X83,0.2),0)</f>
        <v>0</v>
      </c>
      <c r="O83" s="22" t="n">
        <f aca="false">IF(ISNUMBER($F83),bsd(O$2,$H83,$J83,$I83,$Y83,$L83,$X83,0.2),0)</f>
        <v>0</v>
      </c>
      <c r="P83" s="22" t="n">
        <f aca="false">IF(ISNUMBER($F83),bsd(P$2,$H83,$J83,$I83,$Y83,$L83,$X83,0.2),0)</f>
        <v>0</v>
      </c>
      <c r="Q83" s="22" t="n">
        <f aca="false">IF(ISNUMBER($F83),bsd(Q$2,$H83,$J83,$I83,$Y83,$L83,$X83,0.2),0)</f>
        <v>0</v>
      </c>
      <c r="R83" s="23"/>
      <c r="S83" s="24" t="n">
        <f aca="false">IF(ISNUMBER($A83),$F83*N83,0)</f>
        <v>0</v>
      </c>
      <c r="T83" s="24" t="n">
        <f aca="false">IF(ISNUMBER($A83),$F83*O83,0)</f>
        <v>0</v>
      </c>
      <c r="U83" s="25" t="n">
        <f aca="false">IF(ISNUMBER($A83),$F83*P83*10000,0)</f>
        <v>0</v>
      </c>
      <c r="V83" s="25" t="n">
        <f aca="false">IF(ISNUMBER($A83),$F83*Q83*-10000,0)</f>
        <v>-0</v>
      </c>
      <c r="W83" s="26"/>
      <c r="X83" s="27" t="n">
        <f aca="false">VLOOKUP($A83,PARAMS,7,FALSE())</f>
        <v>0.066889934874307</v>
      </c>
      <c r="Y83" s="28" t="n">
        <f aca="true">IF(ISNUMBER(G83),VLOOKUP($A83,PARAMS,8,FALSE()),VLOOKUP($A83,PARAMS,4,FALSE()))-TODAY()</f>
        <v>-8920</v>
      </c>
      <c r="AA83" s="24" t="n">
        <f aca="false">IF($E83=AA$2,$S83,0)</f>
        <v>0</v>
      </c>
      <c r="AB83" s="24" t="n">
        <f aca="false">IF($E83=AB$2,$S83,0)</f>
        <v>0</v>
      </c>
      <c r="AC83" s="24" t="n">
        <f aca="false">IF($E83=AC$2,$S83,0)</f>
        <v>0</v>
      </c>
      <c r="AD83" s="24" t="n">
        <f aca="false">IF($E83=AD$2,$S83,0)</f>
        <v>0</v>
      </c>
      <c r="AE83" s="24" t="n">
        <f aca="false">IF($E83=AE$2,$S83,0)</f>
        <v>0</v>
      </c>
      <c r="AG83" s="24" t="n">
        <f aca="false">IF($E83=AG$2,$T83,0)</f>
        <v>0</v>
      </c>
      <c r="AH83" s="24" t="n">
        <f aca="false">IF($E83=AH$2,$T83,0)</f>
        <v>0</v>
      </c>
      <c r="AI83" s="24" t="n">
        <f aca="false">IF($E83=AI$2,$T83,0)</f>
        <v>0</v>
      </c>
      <c r="AJ83" s="24" t="n">
        <f aca="false">IF($E83=AJ$2,$T83,0)</f>
        <v>0</v>
      </c>
      <c r="AK83" s="24" t="n">
        <f aca="false">IF($E83=AK$2,$T83,0)</f>
        <v>0</v>
      </c>
      <c r="AM83" s="24" t="n">
        <f aca="false">IF($E83=AM$2,$U83,0)</f>
        <v>0</v>
      </c>
      <c r="AN83" s="24" t="n">
        <f aca="false">IF($E83=AN$2,$U83,0)</f>
        <v>0</v>
      </c>
      <c r="AO83" s="24" t="n">
        <f aca="false">IF($E83=AO$2,$U83,0)</f>
        <v>0</v>
      </c>
      <c r="AP83" s="24" t="n">
        <f aca="false">IF($E83=AP$2,$U83,0)</f>
        <v>0</v>
      </c>
      <c r="AQ83" s="24" t="n">
        <f aca="false">IF($E83=AQ$2,$U83,0)</f>
        <v>0</v>
      </c>
    </row>
    <row r="84" customFormat="false" ht="12.75" hidden="false" customHeight="false" outlineLevel="0" collapsed="false">
      <c r="A84" s="14" t="n">
        <v>37043</v>
      </c>
      <c r="B84" s="15"/>
      <c r="C84" s="2" t="n">
        <v>2500</v>
      </c>
      <c r="D84" s="15" t="n">
        <v>30</v>
      </c>
      <c r="E84" s="16" t="n">
        <f aca="false">(M84-B84)*F84*10000</f>
        <v>0</v>
      </c>
      <c r="F84" s="17"/>
      <c r="G84" s="18"/>
      <c r="H84" s="19" t="n">
        <v>1</v>
      </c>
      <c r="I84" s="20" t="n">
        <f aca="false">I96+callchg</f>
        <v>3.85</v>
      </c>
      <c r="J84" s="19" t="n">
        <f aca="false">VLOOKUP($A84,PARAMS,2,FALSE())+G84</f>
        <v>4.97</v>
      </c>
      <c r="K84" s="21" t="n">
        <v>0</v>
      </c>
      <c r="L84" s="21" t="n">
        <f aca="false">VLOOKUP($A84,PARAMS,3,FALSE())+K84</f>
        <v>0.47</v>
      </c>
      <c r="M84" s="22" t="n">
        <f aca="false">IF(ISNUMBER($F84),bsd(M$2,$H84,$J84,$I84,$Y84,$L84,$X84,0.2),0)</f>
        <v>0</v>
      </c>
      <c r="N84" s="22" t="n">
        <f aca="false">IF(ISNUMBER($F84),bsd(N$2,$H84,$J84,$I84,$Y84,$L84,$X84,0.2),0)</f>
        <v>0</v>
      </c>
      <c r="O84" s="22" t="n">
        <f aca="false">IF(ISNUMBER($F84),bsd(O$2,$H84,$J84,$I84,$Y84,$L84,$X84,0.2),0)</f>
        <v>0</v>
      </c>
      <c r="P84" s="22" t="n">
        <f aca="false">IF(ISNUMBER($F84),bsd(P$2,$H84,$J84,$I84,$Y84,$L84,$X84,0.2),0)</f>
        <v>0</v>
      </c>
      <c r="Q84" s="22" t="n">
        <f aca="false">IF(ISNUMBER($F84),bsd(Q$2,$H84,$J84,$I84,$Y84,$L84,$X84,0.2),0)</f>
        <v>0</v>
      </c>
      <c r="R84" s="23"/>
      <c r="S84" s="24" t="n">
        <f aca="false">IF(ISNUMBER($A84),$F84*N84,0)</f>
        <v>0</v>
      </c>
      <c r="T84" s="24" t="n">
        <f aca="false">IF(ISNUMBER($A84),$F84*O84,0)</f>
        <v>0</v>
      </c>
      <c r="U84" s="25" t="n">
        <f aca="false">IF(ISNUMBER($A84),$F84*P84*10000,0)</f>
        <v>0</v>
      </c>
      <c r="V84" s="25" t="n">
        <f aca="false">IF(ISNUMBER($A84),$F84*Q84*-10000,0)</f>
        <v>-0</v>
      </c>
      <c r="W84" s="26"/>
      <c r="X84" s="27" t="n">
        <f aca="false">VLOOKUP($A84,PARAMS,7,FALSE())</f>
        <v>0.066422226839917</v>
      </c>
      <c r="Y84" s="28" t="n">
        <f aca="true">IF(ISNUMBER(G84),VLOOKUP($A84,PARAMS,8,FALSE()),VLOOKUP($A84,PARAMS,4,FALSE()))-TODAY()</f>
        <v>-8890</v>
      </c>
      <c r="AA84" s="24" t="n">
        <f aca="false">IF($E84=AA$2,$S84,0)</f>
        <v>0</v>
      </c>
      <c r="AB84" s="24" t="n">
        <f aca="false">IF($E84=AB$2,$S84,0)</f>
        <v>0</v>
      </c>
      <c r="AC84" s="24" t="n">
        <f aca="false">IF($E84=AC$2,$S84,0)</f>
        <v>0</v>
      </c>
      <c r="AD84" s="24" t="n">
        <f aca="false">IF($E84=AD$2,$S84,0)</f>
        <v>0</v>
      </c>
      <c r="AE84" s="24" t="n">
        <f aca="false">IF($E84=AE$2,$S84,0)</f>
        <v>0</v>
      </c>
      <c r="AG84" s="24" t="n">
        <f aca="false">IF($E84=AG$2,$T84,0)</f>
        <v>0</v>
      </c>
      <c r="AH84" s="24" t="n">
        <f aca="false">IF($E84=AH$2,$T84,0)</f>
        <v>0</v>
      </c>
      <c r="AI84" s="24" t="n">
        <f aca="false">IF($E84=AI$2,$T84,0)</f>
        <v>0</v>
      </c>
      <c r="AJ84" s="24" t="n">
        <f aca="false">IF($E84=AJ$2,$T84,0)</f>
        <v>0</v>
      </c>
      <c r="AK84" s="24" t="n">
        <f aca="false">IF($E84=AK$2,$T84,0)</f>
        <v>0</v>
      </c>
      <c r="AM84" s="24" t="n">
        <f aca="false">IF($E84=AM$2,$U84,0)</f>
        <v>0</v>
      </c>
      <c r="AN84" s="24" t="n">
        <f aca="false">IF($E84=AN$2,$U84,0)</f>
        <v>0</v>
      </c>
      <c r="AO84" s="24" t="n">
        <f aca="false">IF($E84=AO$2,$U84,0)</f>
        <v>0</v>
      </c>
      <c r="AP84" s="24" t="n">
        <f aca="false">IF($E84=AP$2,$U84,0)</f>
        <v>0</v>
      </c>
      <c r="AQ84" s="24" t="n">
        <f aca="false">IF($E84=AQ$2,$U84,0)</f>
        <v>0</v>
      </c>
    </row>
    <row r="85" customFormat="false" ht="12.75" hidden="false" customHeight="false" outlineLevel="0" collapsed="false">
      <c r="A85" s="29"/>
      <c r="B85" s="15"/>
      <c r="F85" s="17"/>
      <c r="G85" s="18"/>
      <c r="H85" s="19"/>
      <c r="I85" s="20"/>
      <c r="J85" s="19"/>
      <c r="K85" s="21"/>
      <c r="L85" s="21"/>
      <c r="M85" s="22"/>
      <c r="N85" s="22"/>
      <c r="O85" s="22"/>
      <c r="P85" s="22"/>
      <c r="Q85" s="22"/>
      <c r="R85" s="23"/>
      <c r="S85" s="24"/>
      <c r="T85" s="24"/>
      <c r="U85" s="25"/>
      <c r="V85" s="25"/>
      <c r="W85" s="26"/>
      <c r="X85" s="27"/>
      <c r="Y85" s="28"/>
    </row>
    <row r="86" customFormat="false" ht="12.75" hidden="false" customHeight="false" outlineLevel="0" collapsed="false">
      <c r="A86" s="14" t="n">
        <v>36739</v>
      </c>
      <c r="B86" s="15"/>
      <c r="D86" s="15"/>
      <c r="E86" s="16" t="n">
        <f aca="false">(M86-B86)*F86*10000</f>
        <v>0</v>
      </c>
      <c r="F86" s="17"/>
      <c r="G86" s="18"/>
      <c r="H86" s="19" t="n">
        <v>2</v>
      </c>
      <c r="I86" s="20" t="n">
        <v>2.02</v>
      </c>
      <c r="J86" s="19" t="e">
        <f aca="false">VLOOKUP($A86,PARAMS,2,FALSE())+G86</f>
        <v>#N/A</v>
      </c>
      <c r="K86" s="21" t="n">
        <v>0</v>
      </c>
      <c r="L86" s="21" t="e">
        <f aca="false">VLOOKUP($A86,PARAMS,3,FALSE())+K86</f>
        <v>#N/A</v>
      </c>
      <c r="M86" s="22" t="n">
        <f aca="false">IF(ISNUMBER($F86),bsd(M$2,$H86,$J86,$I86,$Y86,$L86,$X86,0.2),0)</f>
        <v>0</v>
      </c>
      <c r="N86" s="22" t="n">
        <f aca="false">IF(ISNUMBER($F86),bsd(N$2,$H86,$J86,$I86,$Y86,$L86,$X86,0.2),0)</f>
        <v>0</v>
      </c>
      <c r="O86" s="22" t="n">
        <f aca="false">IF(ISNUMBER($F86),bsd(O$2,$H86,$J86,$I86,$Y86,$L86,$X86,0.2),0)</f>
        <v>0</v>
      </c>
      <c r="P86" s="22" t="n">
        <f aca="false">IF(ISNUMBER($F86),bsd(P$2,$H86,$J86,$I86,$Y86,$L86,$X86,0.2),0)</f>
        <v>0</v>
      </c>
      <c r="Q86" s="22" t="n">
        <f aca="false">IF(ISNUMBER($F86),bsd(Q$2,$H86,$J86,$I86,$Y86,$L86,$X86,0.2),0)</f>
        <v>0</v>
      </c>
      <c r="R86" s="23"/>
      <c r="S86" s="24" t="n">
        <f aca="false">IF(ISNUMBER($A86),$F86*N86,0)</f>
        <v>0</v>
      </c>
      <c r="T86" s="24" t="n">
        <f aca="false">IF(ISNUMBER($A86),$F86*O86,0)</f>
        <v>0</v>
      </c>
      <c r="U86" s="25" t="n">
        <f aca="false">IF(ISNUMBER($A86),$F86*P86*10000,0)</f>
        <v>0</v>
      </c>
      <c r="V86" s="25" t="n">
        <f aca="false">IF(ISNUMBER($A86),$F86*Q86*-10000,0)</f>
        <v>-0</v>
      </c>
      <c r="W86" s="26"/>
      <c r="X86" s="27" t="e">
        <f aca="false">VLOOKUP($A86,PARAMS,7,FALSE())</f>
        <v>#N/A</v>
      </c>
      <c r="Y86" s="28" t="e">
        <f aca="true">IF(ISNUMBER(G86),VLOOKUP($A86,PARAMS,8,FALSE()),VLOOKUP($A86,PARAMS,4,FALSE()))-TODAY()</f>
        <v>#N/A</v>
      </c>
      <c r="AA86" s="24" t="n">
        <f aca="false">IF($E86=AA$2,$S86,0)</f>
        <v>0</v>
      </c>
      <c r="AB86" s="24" t="n">
        <f aca="false">IF($E86=AB$2,$S86,0)</f>
        <v>0</v>
      </c>
      <c r="AC86" s="24" t="n">
        <f aca="false">IF($E86=AC$2,$S86,0)</f>
        <v>0</v>
      </c>
      <c r="AD86" s="24" t="n">
        <f aca="false">IF($E86=AD$2,$S86,0)</f>
        <v>0</v>
      </c>
      <c r="AE86" s="24" t="n">
        <f aca="false">IF($E86=AE$2,$S86,0)</f>
        <v>0</v>
      </c>
      <c r="AG86" s="24" t="n">
        <f aca="false">IF($E86=AG$2,$T86,0)</f>
        <v>0</v>
      </c>
      <c r="AH86" s="24" t="n">
        <f aca="false">IF($E86=AH$2,$T86,0)</f>
        <v>0</v>
      </c>
      <c r="AI86" s="24" t="n">
        <f aca="false">IF($E86=AI$2,$T86,0)</f>
        <v>0</v>
      </c>
      <c r="AJ86" s="24" t="n">
        <f aca="false">IF($E86=AJ$2,$T86,0)</f>
        <v>0</v>
      </c>
      <c r="AK86" s="24" t="n">
        <f aca="false">IF($E86=AK$2,$T86,0)</f>
        <v>0</v>
      </c>
      <c r="AM86" s="24" t="n">
        <f aca="false">IF($E86=AM$2,$U86,0)</f>
        <v>0</v>
      </c>
      <c r="AN86" s="24" t="n">
        <f aca="false">IF($E86=AN$2,$U86,0)</f>
        <v>0</v>
      </c>
      <c r="AO86" s="24" t="n">
        <f aca="false">IF($E86=AO$2,$U86,0)</f>
        <v>0</v>
      </c>
      <c r="AP86" s="24" t="n">
        <f aca="false">IF($E86=AP$2,$U86,0)</f>
        <v>0</v>
      </c>
      <c r="AQ86" s="24" t="n">
        <f aca="false">IF($E86=AQ$2,$U86,0)</f>
        <v>0</v>
      </c>
    </row>
    <row r="87" customFormat="false" ht="12.75" hidden="false" customHeight="false" outlineLevel="0" collapsed="false">
      <c r="A87" s="14" t="n">
        <v>36770</v>
      </c>
      <c r="B87" s="15"/>
      <c r="D87" s="15"/>
      <c r="E87" s="16" t="n">
        <f aca="false">(M87-B87)*F87*10000</f>
        <v>0</v>
      </c>
      <c r="F87" s="17"/>
      <c r="G87" s="18"/>
      <c r="H87" s="19" t="n">
        <v>2</v>
      </c>
      <c r="I87" s="20" t="n">
        <v>2.02</v>
      </c>
      <c r="J87" s="19" t="e">
        <f aca="false">VLOOKUP($A87,PARAMS,2,FALSE())+G87</f>
        <v>#N/A</v>
      </c>
      <c r="K87" s="21" t="n">
        <v>0</v>
      </c>
      <c r="L87" s="21" t="e">
        <f aca="false">VLOOKUP($A87,PARAMS,3,FALSE())+K87</f>
        <v>#N/A</v>
      </c>
      <c r="M87" s="22" t="n">
        <f aca="false">IF(ISNUMBER($F87),bsd(M$2,$H87,$J87,$I87,$Y87,$L87,$X87,0.2),0)</f>
        <v>0</v>
      </c>
      <c r="N87" s="22" t="n">
        <f aca="false">IF(ISNUMBER($F87),bsd(N$2,$H87,$J87,$I87,$Y87,$L87,$X87,0.2),0)</f>
        <v>0</v>
      </c>
      <c r="O87" s="22" t="n">
        <f aca="false">IF(ISNUMBER($F87),bsd(O$2,$H87,$J87,$I87,$Y87,$L87,$X87,0.2),0)</f>
        <v>0</v>
      </c>
      <c r="P87" s="22" t="n">
        <f aca="false">IF(ISNUMBER($F87),bsd(P$2,$H87,$J87,$I87,$Y87,$L87,$X87,0.2),0)</f>
        <v>0</v>
      </c>
      <c r="Q87" s="22" t="n">
        <f aca="false">IF(ISNUMBER($F87),bsd(Q$2,$H87,$J87,$I87,$Y87,$L87,$X87,0.2),0)</f>
        <v>0</v>
      </c>
      <c r="R87" s="23"/>
      <c r="S87" s="24" t="n">
        <f aca="false">IF(ISNUMBER($A87),$F87*N87,0)</f>
        <v>0</v>
      </c>
      <c r="T87" s="24" t="n">
        <f aca="false">IF(ISNUMBER($A87),$F87*O87,0)</f>
        <v>0</v>
      </c>
      <c r="U87" s="25" t="n">
        <f aca="false">IF(ISNUMBER($A87),$F87*P87*10000,0)</f>
        <v>0</v>
      </c>
      <c r="V87" s="25" t="n">
        <f aca="false">IF(ISNUMBER($A87),$F87*Q87*-10000,0)</f>
        <v>-0</v>
      </c>
      <c r="W87" s="26"/>
      <c r="X87" s="27" t="e">
        <f aca="false">VLOOKUP($A87,PARAMS,7,FALSE())</f>
        <v>#N/A</v>
      </c>
      <c r="Y87" s="28" t="e">
        <f aca="true">IF(ISNUMBER(G87),VLOOKUP($A87,PARAMS,8,FALSE()),VLOOKUP($A87,PARAMS,4,FALSE()))-TODAY()</f>
        <v>#N/A</v>
      </c>
      <c r="AA87" s="24" t="n">
        <f aca="false">IF($E87=AA$2,$S87,0)</f>
        <v>0</v>
      </c>
      <c r="AB87" s="24" t="n">
        <f aca="false">IF($E87=AB$2,$S87,0)</f>
        <v>0</v>
      </c>
      <c r="AC87" s="24" t="n">
        <f aca="false">IF($E87=AC$2,$S87,0)</f>
        <v>0</v>
      </c>
      <c r="AD87" s="24" t="n">
        <f aca="false">IF($E87=AD$2,$S87,0)</f>
        <v>0</v>
      </c>
      <c r="AE87" s="24" t="n">
        <f aca="false">IF($E87=AE$2,$S87,0)</f>
        <v>0</v>
      </c>
      <c r="AG87" s="24" t="n">
        <f aca="false">IF($E87=AG$2,$T87,0)</f>
        <v>0</v>
      </c>
      <c r="AH87" s="24" t="n">
        <f aca="false">IF($E87=AH$2,$T87,0)</f>
        <v>0</v>
      </c>
      <c r="AI87" s="24" t="n">
        <f aca="false">IF($E87=AI$2,$T87,0)</f>
        <v>0</v>
      </c>
      <c r="AJ87" s="24" t="n">
        <f aca="false">IF($E87=AJ$2,$T87,0)</f>
        <v>0</v>
      </c>
      <c r="AK87" s="24" t="n">
        <f aca="false">IF($E87=AK$2,$T87,0)</f>
        <v>0</v>
      </c>
      <c r="AM87" s="24" t="n">
        <f aca="false">IF($E87=AM$2,$U87,0)</f>
        <v>0</v>
      </c>
      <c r="AN87" s="24" t="n">
        <f aca="false">IF($E87=AN$2,$U87,0)</f>
        <v>0</v>
      </c>
      <c r="AO87" s="24" t="n">
        <f aca="false">IF($E87=AO$2,$U87,0)</f>
        <v>0</v>
      </c>
      <c r="AP87" s="24" t="n">
        <f aca="false">IF($E87=AP$2,$U87,0)</f>
        <v>0</v>
      </c>
      <c r="AQ87" s="24" t="n">
        <f aca="false">IF($E87=AQ$2,$U87,0)</f>
        <v>0</v>
      </c>
    </row>
    <row r="88" customFormat="false" ht="12.75" hidden="false" customHeight="false" outlineLevel="0" collapsed="false">
      <c r="A88" s="14" t="n">
        <v>36800</v>
      </c>
      <c r="B88" s="15"/>
      <c r="D88" s="15"/>
      <c r="E88" s="16" t="n">
        <f aca="false">(M88-B88)*F88*10000</f>
        <v>0</v>
      </c>
      <c r="F88" s="17"/>
      <c r="G88" s="18"/>
      <c r="H88" s="19" t="n">
        <v>2</v>
      </c>
      <c r="I88" s="20" t="n">
        <v>2.02</v>
      </c>
      <c r="J88" s="19" t="e">
        <f aca="false">VLOOKUP($A88,PARAMS,2,FALSE())+G88</f>
        <v>#N/A</v>
      </c>
      <c r="K88" s="21" t="n">
        <v>0</v>
      </c>
      <c r="L88" s="21" t="e">
        <f aca="false">VLOOKUP($A88,PARAMS,3,FALSE())+K88</f>
        <v>#N/A</v>
      </c>
      <c r="M88" s="22" t="n">
        <f aca="false">IF(ISNUMBER($F88),bsd(M$2,$H88,$J88,$I88,$Y88,$L88,$X88,0.2),0)</f>
        <v>0</v>
      </c>
      <c r="N88" s="22" t="n">
        <f aca="false">IF(ISNUMBER($F88),bsd(N$2,$H88,$J88,$I88,$Y88,$L88,$X88,0.2),0)</f>
        <v>0</v>
      </c>
      <c r="O88" s="22" t="n">
        <f aca="false">IF(ISNUMBER($F88),bsd(O$2,$H88,$J88,$I88,$Y88,$L88,$X88,0.2),0)</f>
        <v>0</v>
      </c>
      <c r="P88" s="22" t="n">
        <f aca="false">IF(ISNUMBER($F88),bsd(P$2,$H88,$J88,$I88,$Y88,$L88,$X88,0.2),0)</f>
        <v>0</v>
      </c>
      <c r="Q88" s="22" t="n">
        <f aca="false">IF(ISNUMBER($F88),bsd(Q$2,$H88,$J88,$I88,$Y88,$L88,$X88,0.2),0)</f>
        <v>0</v>
      </c>
      <c r="R88" s="23"/>
      <c r="S88" s="24" t="n">
        <f aca="false">IF(ISNUMBER($A88),$F88*N88,0)</f>
        <v>0</v>
      </c>
      <c r="T88" s="24" t="n">
        <f aca="false">IF(ISNUMBER($A88),$F88*O88,0)</f>
        <v>0</v>
      </c>
      <c r="U88" s="25" t="n">
        <f aca="false">IF(ISNUMBER($A88),$F88*P88*10000,0)</f>
        <v>0</v>
      </c>
      <c r="V88" s="25" t="n">
        <f aca="false">IF(ISNUMBER($A88),$F88*Q88*-10000,0)</f>
        <v>-0</v>
      </c>
      <c r="W88" s="26"/>
      <c r="X88" s="27" t="e">
        <f aca="false">VLOOKUP($A88,PARAMS,7,FALSE())</f>
        <v>#N/A</v>
      </c>
      <c r="Y88" s="28" t="e">
        <f aca="true">IF(ISNUMBER(G88),VLOOKUP($A88,PARAMS,8,FALSE()),VLOOKUP($A88,PARAMS,4,FALSE()))-TODAY()</f>
        <v>#N/A</v>
      </c>
      <c r="AA88" s="24" t="n">
        <f aca="false">IF($E88=AA$2,$S88,0)</f>
        <v>0</v>
      </c>
      <c r="AB88" s="24" t="n">
        <f aca="false">IF($E88=AB$2,$S88,0)</f>
        <v>0</v>
      </c>
      <c r="AC88" s="24" t="n">
        <f aca="false">IF($E88=AC$2,$S88,0)</f>
        <v>0</v>
      </c>
      <c r="AD88" s="24" t="n">
        <f aca="false">IF($E88=AD$2,$S88,0)</f>
        <v>0</v>
      </c>
      <c r="AE88" s="24" t="n">
        <f aca="false">IF($E88=AE$2,$S88,0)</f>
        <v>0</v>
      </c>
      <c r="AG88" s="24" t="n">
        <f aca="false">IF($E88=AG$2,$T88,0)</f>
        <v>0</v>
      </c>
      <c r="AH88" s="24" t="n">
        <f aca="false">IF($E88=AH$2,$T88,0)</f>
        <v>0</v>
      </c>
      <c r="AI88" s="24" t="n">
        <f aca="false">IF($E88=AI$2,$T88,0)</f>
        <v>0</v>
      </c>
      <c r="AJ88" s="24" t="n">
        <f aca="false">IF($E88=AJ$2,$T88,0)</f>
        <v>0</v>
      </c>
      <c r="AK88" s="24" t="n">
        <f aca="false">IF($E88=AK$2,$T88,0)</f>
        <v>0</v>
      </c>
      <c r="AM88" s="24" t="n">
        <f aca="false">IF($E88=AM$2,$U88,0)</f>
        <v>0</v>
      </c>
      <c r="AN88" s="24" t="n">
        <f aca="false">IF($E88=AN$2,$U88,0)</f>
        <v>0</v>
      </c>
      <c r="AO88" s="24" t="n">
        <f aca="false">IF($E88=AO$2,$U88,0)</f>
        <v>0</v>
      </c>
      <c r="AP88" s="24" t="n">
        <f aca="false">IF($E88=AP$2,$U88,0)</f>
        <v>0</v>
      </c>
      <c r="AQ88" s="24" t="n">
        <f aca="false">IF($E88=AQ$2,$U88,0)</f>
        <v>0</v>
      </c>
    </row>
    <row r="89" customFormat="false" ht="12.75" hidden="false" customHeight="false" outlineLevel="0" collapsed="false">
      <c r="A89" s="14" t="n">
        <v>36831</v>
      </c>
      <c r="B89" s="15"/>
      <c r="D89" s="15"/>
      <c r="E89" s="16" t="n">
        <f aca="false">(M89-B89)*F89*10000</f>
        <v>0</v>
      </c>
      <c r="F89" s="17"/>
      <c r="G89" s="18"/>
      <c r="H89" s="19" t="n">
        <v>2</v>
      </c>
      <c r="I89" s="20" t="n">
        <v>2.02</v>
      </c>
      <c r="J89" s="19" t="e">
        <f aca="false">VLOOKUP($A89,PARAMS,2,FALSE())+G89</f>
        <v>#N/A</v>
      </c>
      <c r="K89" s="21" t="n">
        <v>0</v>
      </c>
      <c r="L89" s="21" t="e">
        <f aca="false">VLOOKUP($A89,PARAMS,3,FALSE())+K89</f>
        <v>#N/A</v>
      </c>
      <c r="M89" s="22" t="n">
        <f aca="false">IF(ISNUMBER($F89),bsd(M$2,$H89,$J89,$I89,$Y89,$L89,$X89,0.2),0)</f>
        <v>0</v>
      </c>
      <c r="N89" s="22" t="n">
        <f aca="false">IF(ISNUMBER($F89),bsd(N$2,$H89,$J89,$I89,$Y89,$L89,$X89,0.2),0)</f>
        <v>0</v>
      </c>
      <c r="O89" s="22" t="n">
        <f aca="false">IF(ISNUMBER($F89),bsd(O$2,$H89,$J89,$I89,$Y89,$L89,$X89,0.2),0)</f>
        <v>0</v>
      </c>
      <c r="P89" s="22" t="n">
        <f aca="false">IF(ISNUMBER($F89),bsd(P$2,$H89,$J89,$I89,$Y89,$L89,$X89,0.2),0)</f>
        <v>0</v>
      </c>
      <c r="Q89" s="22" t="n">
        <f aca="false">IF(ISNUMBER($F89),bsd(Q$2,$H89,$J89,$I89,$Y89,$L89,$X89,0.2),0)</f>
        <v>0</v>
      </c>
      <c r="R89" s="23"/>
      <c r="S89" s="24" t="n">
        <f aca="false">IF(ISNUMBER($A89),$F89*N89,0)</f>
        <v>0</v>
      </c>
      <c r="T89" s="24" t="n">
        <f aca="false">IF(ISNUMBER($A89),$F89*O89,0)</f>
        <v>0</v>
      </c>
      <c r="U89" s="25" t="n">
        <f aca="false">IF(ISNUMBER($A89),$F89*P89*10000,0)</f>
        <v>0</v>
      </c>
      <c r="V89" s="25" t="n">
        <f aca="false">IF(ISNUMBER($A89),$F89*Q89*-10000,0)</f>
        <v>-0</v>
      </c>
      <c r="W89" s="26"/>
      <c r="X89" s="27" t="e">
        <f aca="false">VLOOKUP($A89,PARAMS,7,FALSE())</f>
        <v>#N/A</v>
      </c>
      <c r="Y89" s="28" t="e">
        <f aca="true">IF(ISNUMBER(G89),VLOOKUP($A89,PARAMS,8,FALSE()),VLOOKUP($A89,PARAMS,4,FALSE()))-TODAY()</f>
        <v>#N/A</v>
      </c>
      <c r="AA89" s="24" t="n">
        <f aca="false">IF($E89=AA$2,$S89,0)</f>
        <v>0</v>
      </c>
      <c r="AB89" s="24" t="n">
        <f aca="false">IF($E89=AB$2,$S89,0)</f>
        <v>0</v>
      </c>
      <c r="AC89" s="24" t="n">
        <f aca="false">IF($E89=AC$2,$S89,0)</f>
        <v>0</v>
      </c>
      <c r="AD89" s="24" t="n">
        <f aca="false">IF($E89=AD$2,$S89,0)</f>
        <v>0</v>
      </c>
      <c r="AE89" s="24" t="n">
        <f aca="false">IF($E89=AE$2,$S89,0)</f>
        <v>0</v>
      </c>
      <c r="AG89" s="24" t="n">
        <f aca="false">IF($E89=AG$2,$T89,0)</f>
        <v>0</v>
      </c>
      <c r="AH89" s="24" t="n">
        <f aca="false">IF($E89=AH$2,$T89,0)</f>
        <v>0</v>
      </c>
      <c r="AI89" s="24" t="n">
        <f aca="false">IF($E89=AI$2,$T89,0)</f>
        <v>0</v>
      </c>
      <c r="AJ89" s="24" t="n">
        <f aca="false">IF($E89=AJ$2,$T89,0)</f>
        <v>0</v>
      </c>
      <c r="AK89" s="24" t="n">
        <f aca="false">IF($E89=AK$2,$T89,0)</f>
        <v>0</v>
      </c>
      <c r="AM89" s="24" t="n">
        <f aca="false">IF($E89=AM$2,$U89,0)</f>
        <v>0</v>
      </c>
      <c r="AN89" s="24" t="n">
        <f aca="false">IF($E89=AN$2,$U89,0)</f>
        <v>0</v>
      </c>
      <c r="AO89" s="24" t="n">
        <f aca="false">IF($E89=AO$2,$U89,0)</f>
        <v>0</v>
      </c>
      <c r="AP89" s="24" t="n">
        <f aca="false">IF($E89=AP$2,$U89,0)</f>
        <v>0</v>
      </c>
      <c r="AQ89" s="24" t="n">
        <f aca="false">IF($E89=AQ$2,$U89,0)</f>
        <v>0</v>
      </c>
    </row>
    <row r="90" customFormat="false" ht="12.75" hidden="false" customHeight="false" outlineLevel="0" collapsed="false">
      <c r="A90" s="14" t="n">
        <v>36861</v>
      </c>
      <c r="B90" s="15"/>
      <c r="D90" s="15"/>
      <c r="E90" s="16" t="n">
        <f aca="false">(M90-B90)*F90*10000</f>
        <v>0</v>
      </c>
      <c r="F90" s="17"/>
      <c r="G90" s="18"/>
      <c r="H90" s="19" t="n">
        <v>2</v>
      </c>
      <c r="I90" s="20" t="n">
        <v>2.02</v>
      </c>
      <c r="J90" s="19" t="n">
        <f aca="false">VLOOKUP($A90,PARAMS,2,FALSE())+G90</f>
        <v>6.675</v>
      </c>
      <c r="K90" s="21" t="n">
        <v>0</v>
      </c>
      <c r="L90" s="21" t="n">
        <f aca="false">VLOOKUP($A90,PARAMS,3,FALSE())+K90</f>
        <v>0.82</v>
      </c>
      <c r="M90" s="22" t="n">
        <f aca="false">IF(ISNUMBER($F90),bsd(M$2,$H90,$J90,$I90,$Y90,$L90,$X90,0.2),0)</f>
        <v>0</v>
      </c>
      <c r="N90" s="22" t="n">
        <f aca="false">IF(ISNUMBER($F90),bsd(N$2,$H90,$J90,$I90,$Y90,$L90,$X90,0.2),0)</f>
        <v>0</v>
      </c>
      <c r="O90" s="22" t="n">
        <f aca="false">IF(ISNUMBER($F90),bsd(O$2,$H90,$J90,$I90,$Y90,$L90,$X90,0.2),0)</f>
        <v>0</v>
      </c>
      <c r="P90" s="22" t="n">
        <f aca="false">IF(ISNUMBER($F90),bsd(P$2,$H90,$J90,$I90,$Y90,$L90,$X90,0.2),0)</f>
        <v>0</v>
      </c>
      <c r="Q90" s="22" t="n">
        <f aca="false">IF(ISNUMBER($F90),bsd(Q$2,$H90,$J90,$I90,$Y90,$L90,$X90,0.2),0)</f>
        <v>0</v>
      </c>
      <c r="R90" s="23"/>
      <c r="S90" s="24" t="n">
        <f aca="false">IF(ISNUMBER($A90),$F90*N90,0)</f>
        <v>0</v>
      </c>
      <c r="T90" s="24" t="n">
        <f aca="false">IF(ISNUMBER($A90),$F90*O90,0)</f>
        <v>0</v>
      </c>
      <c r="U90" s="25" t="n">
        <f aca="false">IF(ISNUMBER($A90),$F90*P90*10000,0)</f>
        <v>0</v>
      </c>
      <c r="V90" s="25" t="n">
        <f aca="false">IF(ISNUMBER($A90),$F90*Q90*-10000,0)</f>
        <v>-0</v>
      </c>
      <c r="W90" s="26"/>
      <c r="X90" s="27" t="n">
        <f aca="false">VLOOKUP($A90,PARAMS,7,FALSE())</f>
        <v>0.069420808874716</v>
      </c>
      <c r="Y90" s="28" t="n">
        <f aca="true">IF(ISNUMBER(G90),VLOOKUP($A90,PARAMS,8,FALSE()),VLOOKUP($A90,PARAMS,4,FALSE()))-TODAY()</f>
        <v>-9069</v>
      </c>
      <c r="AA90" s="24" t="n">
        <f aca="false">IF($E90=AA$2,$S90,0)</f>
        <v>0</v>
      </c>
      <c r="AB90" s="24" t="n">
        <f aca="false">IF($E90=AB$2,$S90,0)</f>
        <v>0</v>
      </c>
      <c r="AC90" s="24" t="n">
        <f aca="false">IF($E90=AC$2,$S90,0)</f>
        <v>0</v>
      </c>
      <c r="AD90" s="24" t="n">
        <f aca="false">IF($E90=AD$2,$S90,0)</f>
        <v>0</v>
      </c>
      <c r="AE90" s="24" t="n">
        <f aca="false">IF($E90=AE$2,$S90,0)</f>
        <v>0</v>
      </c>
      <c r="AG90" s="24" t="n">
        <f aca="false">IF($E90=AG$2,$T90,0)</f>
        <v>0</v>
      </c>
      <c r="AH90" s="24" t="n">
        <f aca="false">IF($E90=AH$2,$T90,0)</f>
        <v>0</v>
      </c>
      <c r="AI90" s="24" t="n">
        <f aca="false">IF($E90=AI$2,$T90,0)</f>
        <v>0</v>
      </c>
      <c r="AJ90" s="24" t="n">
        <f aca="false">IF($E90=AJ$2,$T90,0)</f>
        <v>0</v>
      </c>
      <c r="AK90" s="24" t="n">
        <f aca="false">IF($E90=AK$2,$T90,0)</f>
        <v>0</v>
      </c>
      <c r="AM90" s="24" t="n">
        <f aca="false">IF($E90=AM$2,$U90,0)</f>
        <v>0</v>
      </c>
      <c r="AN90" s="24" t="n">
        <f aca="false">IF($E90=AN$2,$U90,0)</f>
        <v>0</v>
      </c>
      <c r="AO90" s="24" t="n">
        <f aca="false">IF($E90=AO$2,$U90,0)</f>
        <v>0</v>
      </c>
      <c r="AP90" s="24" t="n">
        <f aca="false">IF($E90=AP$2,$U90,0)</f>
        <v>0</v>
      </c>
      <c r="AQ90" s="24" t="n">
        <f aca="false">IF($E90=AQ$2,$U90,0)</f>
        <v>0</v>
      </c>
    </row>
    <row r="91" customFormat="false" ht="12.75" hidden="false" customHeight="false" outlineLevel="0" collapsed="false">
      <c r="A91" s="14" t="n">
        <v>36892</v>
      </c>
      <c r="B91" s="15"/>
      <c r="D91" s="15"/>
      <c r="E91" s="16" t="n">
        <f aca="false">(M91-B91)*F91*10000</f>
        <v>0</v>
      </c>
      <c r="F91" s="17"/>
      <c r="G91" s="18"/>
      <c r="H91" s="19" t="n">
        <v>2</v>
      </c>
      <c r="I91" s="20" t="n">
        <v>2.02</v>
      </c>
      <c r="J91" s="19" t="n">
        <f aca="false">VLOOKUP($A91,PARAMS,2,FALSE())+G91</f>
        <v>6.675</v>
      </c>
      <c r="K91" s="21" t="n">
        <v>0</v>
      </c>
      <c r="L91" s="21" t="n">
        <f aca="false">VLOOKUP($A91,PARAMS,3,FALSE())+K91</f>
        <v>0.82</v>
      </c>
      <c r="M91" s="22" t="n">
        <f aca="false">IF(ISNUMBER($F91),bsd(M$2,$H91,$J91,$I91,$Y91,$L91,$X91,0.2),0)</f>
        <v>0</v>
      </c>
      <c r="N91" s="22" t="n">
        <f aca="false">IF(ISNUMBER($F91),bsd(N$2,$H91,$J91,$I91,$Y91,$L91,$X91,0.2),0)</f>
        <v>0</v>
      </c>
      <c r="O91" s="22" t="n">
        <f aca="false">IF(ISNUMBER($F91),bsd(O$2,$H91,$J91,$I91,$Y91,$L91,$X91,0.2),0)</f>
        <v>0</v>
      </c>
      <c r="P91" s="22" t="n">
        <f aca="false">IF(ISNUMBER($F91),bsd(P$2,$H91,$J91,$I91,$Y91,$L91,$X91,0.2),0)</f>
        <v>0</v>
      </c>
      <c r="Q91" s="22" t="n">
        <f aca="false">IF(ISNUMBER($F91),bsd(Q$2,$H91,$J91,$I91,$Y91,$L91,$X91,0.2),0)</f>
        <v>0</v>
      </c>
      <c r="R91" s="23"/>
      <c r="S91" s="24" t="n">
        <f aca="false">IF(ISNUMBER($A91),$F91*N91,0)</f>
        <v>0</v>
      </c>
      <c r="T91" s="24" t="n">
        <f aca="false">IF(ISNUMBER($A91),$F91*O91,0)</f>
        <v>0</v>
      </c>
      <c r="U91" s="25" t="n">
        <f aca="false">IF(ISNUMBER($A91),$F91*P91*10000,0)</f>
        <v>0</v>
      </c>
      <c r="V91" s="25" t="n">
        <f aca="false">IF(ISNUMBER($A91),$F91*Q91*-10000,0)</f>
        <v>-0</v>
      </c>
      <c r="W91" s="26"/>
      <c r="X91" s="27" t="n">
        <f aca="false">VLOOKUP($A91,PARAMS,7,FALSE())</f>
        <v>0.068871456367479</v>
      </c>
      <c r="Y91" s="28" t="n">
        <f aca="true">IF(ISNUMBER(G91),VLOOKUP($A91,PARAMS,8,FALSE()),VLOOKUP($A91,PARAMS,4,FALSE()))-TODAY()</f>
        <v>-9040</v>
      </c>
      <c r="AA91" s="24" t="n">
        <f aca="false">IF($E91=AA$2,$S91,0)</f>
        <v>0</v>
      </c>
      <c r="AB91" s="24" t="n">
        <f aca="false">IF($E91=AB$2,$S91,0)</f>
        <v>0</v>
      </c>
      <c r="AC91" s="24" t="n">
        <f aca="false">IF($E91=AC$2,$S91,0)</f>
        <v>0</v>
      </c>
      <c r="AD91" s="24" t="n">
        <f aca="false">IF($E91=AD$2,$S91,0)</f>
        <v>0</v>
      </c>
      <c r="AE91" s="24" t="n">
        <f aca="false">IF($E91=AE$2,$S91,0)</f>
        <v>0</v>
      </c>
      <c r="AG91" s="24" t="n">
        <f aca="false">IF($E91=AG$2,$T91,0)</f>
        <v>0</v>
      </c>
      <c r="AH91" s="24" t="n">
        <f aca="false">IF($E91=AH$2,$T91,0)</f>
        <v>0</v>
      </c>
      <c r="AI91" s="24" t="n">
        <f aca="false">IF($E91=AI$2,$T91,0)</f>
        <v>0</v>
      </c>
      <c r="AJ91" s="24" t="n">
        <f aca="false">IF($E91=AJ$2,$T91,0)</f>
        <v>0</v>
      </c>
      <c r="AK91" s="24" t="n">
        <f aca="false">IF($E91=AK$2,$T91,0)</f>
        <v>0</v>
      </c>
      <c r="AM91" s="24" t="n">
        <f aca="false">IF($E91=AM$2,$U91,0)</f>
        <v>0</v>
      </c>
      <c r="AN91" s="24" t="n">
        <f aca="false">IF($E91=AN$2,$U91,0)</f>
        <v>0</v>
      </c>
      <c r="AO91" s="24" t="n">
        <f aca="false">IF($E91=AO$2,$U91,0)</f>
        <v>0</v>
      </c>
      <c r="AP91" s="24" t="n">
        <f aca="false">IF($E91=AP$2,$U91,0)</f>
        <v>0</v>
      </c>
      <c r="AQ91" s="24" t="n">
        <f aca="false">IF($E91=AQ$2,$U91,0)</f>
        <v>0</v>
      </c>
    </row>
    <row r="92" customFormat="false" ht="12.75" hidden="false" customHeight="false" outlineLevel="0" collapsed="false">
      <c r="A92" s="14" t="n">
        <v>36923</v>
      </c>
      <c r="B92" s="15"/>
      <c r="D92" s="15"/>
      <c r="E92" s="16" t="n">
        <f aca="false">(M92-B92)*F92*10000</f>
        <v>0</v>
      </c>
      <c r="F92" s="17"/>
      <c r="G92" s="18"/>
      <c r="H92" s="19" t="n">
        <v>2</v>
      </c>
      <c r="I92" s="20" t="n">
        <v>2.02</v>
      </c>
      <c r="J92" s="19" t="n">
        <f aca="false">VLOOKUP($A92,PARAMS,2,FALSE())+G92</f>
        <v>6.54</v>
      </c>
      <c r="K92" s="21" t="n">
        <v>0</v>
      </c>
      <c r="L92" s="21" t="n">
        <f aca="false">VLOOKUP($A92,PARAMS,3,FALSE())+K92</f>
        <v>0.78</v>
      </c>
      <c r="M92" s="22" t="n">
        <f aca="false">IF(ISNUMBER($F92),bsd(M$2,$H92,$J92,$I92,$Y92,$L92,$X92,0.2),0)</f>
        <v>0</v>
      </c>
      <c r="N92" s="22" t="n">
        <f aca="false">IF(ISNUMBER($F92),bsd(N$2,$H92,$J92,$I92,$Y92,$L92,$X92,0.2),0)</f>
        <v>0</v>
      </c>
      <c r="O92" s="22" t="n">
        <f aca="false">IF(ISNUMBER($F92),bsd(O$2,$H92,$J92,$I92,$Y92,$L92,$X92,0.2),0)</f>
        <v>0</v>
      </c>
      <c r="P92" s="22" t="n">
        <f aca="false">IF(ISNUMBER($F92),bsd(P$2,$H92,$J92,$I92,$Y92,$L92,$X92,0.2),0)</f>
        <v>0</v>
      </c>
      <c r="Q92" s="22" t="n">
        <f aca="false">IF(ISNUMBER($F92),bsd(Q$2,$H92,$J92,$I92,$Y92,$L92,$X92,0.2),0)</f>
        <v>0</v>
      </c>
      <c r="R92" s="23"/>
      <c r="S92" s="24" t="n">
        <f aca="false">IF(ISNUMBER($A92),$F92*N92,0)</f>
        <v>0</v>
      </c>
      <c r="T92" s="24" t="n">
        <f aca="false">IF(ISNUMBER($A92),$F92*O92,0)</f>
        <v>0</v>
      </c>
      <c r="U92" s="25" t="n">
        <f aca="false">IF(ISNUMBER($A92),$F92*P92*10000,0)</f>
        <v>0</v>
      </c>
      <c r="V92" s="25" t="n">
        <f aca="false">IF(ISNUMBER($A92),$F92*Q92*-10000,0)</f>
        <v>-0</v>
      </c>
      <c r="W92" s="26"/>
      <c r="X92" s="27" t="n">
        <f aca="false">VLOOKUP($A92,PARAMS,7,FALSE())</f>
        <v>0.068422514816258</v>
      </c>
      <c r="Y92" s="28" t="n">
        <f aca="true">IF(ISNUMBER(G92),VLOOKUP($A92,PARAMS,8,FALSE()),VLOOKUP($A92,PARAMS,4,FALSE()))-TODAY()</f>
        <v>-9009</v>
      </c>
      <c r="AA92" s="24" t="n">
        <f aca="false">IF($E92=AA$2,$S92,0)</f>
        <v>0</v>
      </c>
      <c r="AB92" s="24" t="n">
        <f aca="false">IF($E92=AB$2,$S92,0)</f>
        <v>0</v>
      </c>
      <c r="AC92" s="24" t="n">
        <f aca="false">IF($E92=AC$2,$S92,0)</f>
        <v>0</v>
      </c>
      <c r="AD92" s="24" t="n">
        <f aca="false">IF($E92=AD$2,$S92,0)</f>
        <v>0</v>
      </c>
      <c r="AE92" s="24" t="n">
        <f aca="false">IF($E92=AE$2,$S92,0)</f>
        <v>0</v>
      </c>
      <c r="AG92" s="24" t="n">
        <f aca="false">IF($E92=AG$2,$T92,0)</f>
        <v>0</v>
      </c>
      <c r="AH92" s="24" t="n">
        <f aca="false">IF($E92=AH$2,$T92,0)</f>
        <v>0</v>
      </c>
      <c r="AI92" s="24" t="n">
        <f aca="false">IF($E92=AI$2,$T92,0)</f>
        <v>0</v>
      </c>
      <c r="AJ92" s="24" t="n">
        <f aca="false">IF($E92=AJ$2,$T92,0)</f>
        <v>0</v>
      </c>
      <c r="AK92" s="24" t="n">
        <f aca="false">IF($E92=AK$2,$T92,0)</f>
        <v>0</v>
      </c>
      <c r="AM92" s="24" t="n">
        <f aca="false">IF($E92=AM$2,$U92,0)</f>
        <v>0</v>
      </c>
      <c r="AN92" s="24" t="n">
        <f aca="false">IF($E92=AN$2,$U92,0)</f>
        <v>0</v>
      </c>
      <c r="AO92" s="24" t="n">
        <f aca="false">IF($E92=AO$2,$U92,0)</f>
        <v>0</v>
      </c>
      <c r="AP92" s="24" t="n">
        <f aca="false">IF($E92=AP$2,$U92,0)</f>
        <v>0</v>
      </c>
      <c r="AQ92" s="24" t="n">
        <f aca="false">IF($E92=AQ$2,$U92,0)</f>
        <v>0</v>
      </c>
    </row>
    <row r="93" customFormat="false" ht="12.75" hidden="false" customHeight="false" outlineLevel="0" collapsed="false">
      <c r="A93" s="14" t="n">
        <v>36951</v>
      </c>
      <c r="B93" s="15"/>
      <c r="D93" s="15"/>
      <c r="E93" s="16" t="n">
        <f aca="false">(M93-B93)*F93*10000</f>
        <v>0</v>
      </c>
      <c r="F93" s="17"/>
      <c r="G93" s="18"/>
      <c r="H93" s="19" t="n">
        <v>2</v>
      </c>
      <c r="I93" s="20" t="n">
        <v>2.02</v>
      </c>
      <c r="J93" s="19" t="n">
        <f aca="false">VLOOKUP($A93,PARAMS,2,FALSE())+G93</f>
        <v>6.05</v>
      </c>
      <c r="K93" s="21" t="n">
        <v>0</v>
      </c>
      <c r="L93" s="21" t="n">
        <f aca="false">VLOOKUP($A93,PARAMS,3,FALSE())+K93</f>
        <v>0.615</v>
      </c>
      <c r="M93" s="22" t="n">
        <f aca="false">IF(ISNUMBER($F93),bsd(M$2,$H93,$J93,$I93,$Y93,$L93,$X93,0.2),0)</f>
        <v>0</v>
      </c>
      <c r="N93" s="22" t="n">
        <f aca="false">IF(ISNUMBER($F93),bsd(N$2,$H93,$J93,$I93,$Y93,$L93,$X93,0.2),0)</f>
        <v>0</v>
      </c>
      <c r="O93" s="22" t="n">
        <f aca="false">IF(ISNUMBER($F93),bsd(O$2,$H93,$J93,$I93,$Y93,$L93,$X93,0.2),0)</f>
        <v>0</v>
      </c>
      <c r="P93" s="22" t="n">
        <f aca="false">IF(ISNUMBER($F93),bsd(P$2,$H93,$J93,$I93,$Y93,$L93,$X93,0.2),0)</f>
        <v>0</v>
      </c>
      <c r="Q93" s="22" t="n">
        <f aca="false">IF(ISNUMBER($F93),bsd(Q$2,$H93,$J93,$I93,$Y93,$L93,$X93,0.2),0)</f>
        <v>0</v>
      </c>
      <c r="R93" s="23"/>
      <c r="S93" s="24" t="n">
        <f aca="false">IF(ISNUMBER($A93),$F93*N93,0)</f>
        <v>0</v>
      </c>
      <c r="T93" s="24" t="n">
        <f aca="false">IF(ISNUMBER($A93),$F93*O93,0)</f>
        <v>0</v>
      </c>
      <c r="U93" s="25" t="n">
        <f aca="false">IF(ISNUMBER($A93),$F93*P93*10000,0)</f>
        <v>0</v>
      </c>
      <c r="V93" s="25" t="n">
        <f aca="false">IF(ISNUMBER($A93),$F93*Q93*-10000,0)</f>
        <v>-0</v>
      </c>
      <c r="W93" s="26"/>
      <c r="X93" s="27" t="n">
        <f aca="false">VLOOKUP($A93,PARAMS,7,FALSE())</f>
        <v>0.067949221977425</v>
      </c>
      <c r="Y93" s="28" t="n">
        <f aca="true">IF(ISNUMBER(G93),VLOOKUP($A93,PARAMS,8,FALSE()),VLOOKUP($A93,PARAMS,4,FALSE()))-TODAY()</f>
        <v>-8981</v>
      </c>
      <c r="AA93" s="24" t="n">
        <f aca="false">IF($E93=AA$2,$S93,0)</f>
        <v>0</v>
      </c>
      <c r="AB93" s="24" t="n">
        <f aca="false">IF($E93=AB$2,$S93,0)</f>
        <v>0</v>
      </c>
      <c r="AC93" s="24" t="n">
        <f aca="false">IF($E93=AC$2,$S93,0)</f>
        <v>0</v>
      </c>
      <c r="AD93" s="24" t="n">
        <f aca="false">IF($E93=AD$2,$S93,0)</f>
        <v>0</v>
      </c>
      <c r="AE93" s="24" t="n">
        <f aca="false">IF($E93=AE$2,$S93,0)</f>
        <v>0</v>
      </c>
      <c r="AG93" s="24" t="n">
        <f aca="false">IF($E93=AG$2,$T93,0)</f>
        <v>0</v>
      </c>
      <c r="AH93" s="24" t="n">
        <f aca="false">IF($E93=AH$2,$T93,0)</f>
        <v>0</v>
      </c>
      <c r="AI93" s="24" t="n">
        <f aca="false">IF($E93=AI$2,$T93,0)</f>
        <v>0</v>
      </c>
      <c r="AJ93" s="24" t="n">
        <f aca="false">IF($E93=AJ$2,$T93,0)</f>
        <v>0</v>
      </c>
      <c r="AK93" s="24" t="n">
        <f aca="false">IF($E93=AK$2,$T93,0)</f>
        <v>0</v>
      </c>
      <c r="AM93" s="24" t="n">
        <f aca="false">IF($E93=AM$2,$U93,0)</f>
        <v>0</v>
      </c>
      <c r="AN93" s="24" t="n">
        <f aca="false">IF($E93=AN$2,$U93,0)</f>
        <v>0</v>
      </c>
      <c r="AO93" s="24" t="n">
        <f aca="false">IF($E93=AO$2,$U93,0)</f>
        <v>0</v>
      </c>
      <c r="AP93" s="24" t="n">
        <f aca="false">IF($E93=AP$2,$U93,0)</f>
        <v>0</v>
      </c>
      <c r="AQ93" s="24" t="n">
        <f aca="false">IF($E93=AQ$2,$U93,0)</f>
        <v>0</v>
      </c>
    </row>
    <row r="94" customFormat="false" ht="12.75" hidden="false" customHeight="false" outlineLevel="0" collapsed="false">
      <c r="A94" s="14" t="n">
        <v>36982</v>
      </c>
      <c r="B94" s="15"/>
      <c r="D94" s="15"/>
      <c r="E94" s="16" t="n">
        <f aca="false">(M94-B94)*F94*10000</f>
        <v>0</v>
      </c>
      <c r="F94" s="17"/>
      <c r="G94" s="18"/>
      <c r="H94" s="19" t="n">
        <v>2</v>
      </c>
      <c r="I94" s="20" t="n">
        <v>2.02</v>
      </c>
      <c r="J94" s="19" t="n">
        <f aca="false">VLOOKUP($A94,PARAMS,2,FALSE())+G94</f>
        <v>5.32</v>
      </c>
      <c r="K94" s="21" t="n">
        <v>0</v>
      </c>
      <c r="L94" s="21" t="n">
        <f aca="false">VLOOKUP($A94,PARAMS,3,FALSE())+K94</f>
        <v>0.5175</v>
      </c>
      <c r="M94" s="22" t="n">
        <f aca="false">IF(ISNUMBER($F94),bsd(M$2,$H94,$J94,$I94,$Y94,$L94,$X94,0.2),0)</f>
        <v>0</v>
      </c>
      <c r="N94" s="22" t="n">
        <f aca="false">IF(ISNUMBER($F94),bsd(N$2,$H94,$J94,$I94,$Y94,$L94,$X94,0.2),0)</f>
        <v>0</v>
      </c>
      <c r="O94" s="22" t="n">
        <f aca="false">IF(ISNUMBER($F94),bsd(O$2,$H94,$J94,$I94,$Y94,$L94,$X94,0.2),0)</f>
        <v>0</v>
      </c>
      <c r="P94" s="22" t="n">
        <f aca="false">IF(ISNUMBER($F94),bsd(P$2,$H94,$J94,$I94,$Y94,$L94,$X94,0.2),0)</f>
        <v>0</v>
      </c>
      <c r="Q94" s="22" t="n">
        <f aca="false">IF(ISNUMBER($F94),bsd(Q$2,$H94,$J94,$I94,$Y94,$L94,$X94,0.2),0)</f>
        <v>0</v>
      </c>
      <c r="R94" s="23"/>
      <c r="S94" s="24" t="n">
        <f aca="false">IF(ISNUMBER($A94),$F94*N94,0)</f>
        <v>0</v>
      </c>
      <c r="T94" s="24" t="n">
        <f aca="false">IF(ISNUMBER($A94),$F94*O94,0)</f>
        <v>0</v>
      </c>
      <c r="U94" s="25" t="n">
        <f aca="false">IF(ISNUMBER($A94),$F94*P94*10000,0)</f>
        <v>0</v>
      </c>
      <c r="V94" s="25" t="n">
        <f aca="false">IF(ISNUMBER($A94),$F94*Q94*-10000,0)</f>
        <v>-0</v>
      </c>
      <c r="W94" s="26"/>
      <c r="X94" s="27" t="n">
        <f aca="false">VLOOKUP($A94,PARAMS,7,FALSE())</f>
        <v>0.067428261060615</v>
      </c>
      <c r="Y94" s="28" t="n">
        <f aca="true">IF(ISNUMBER(G94),VLOOKUP($A94,PARAMS,8,FALSE()),VLOOKUP($A94,PARAMS,4,FALSE()))-TODAY()</f>
        <v>-8949</v>
      </c>
      <c r="AA94" s="24" t="n">
        <f aca="false">IF($E94=AA$2,$S94,0)</f>
        <v>0</v>
      </c>
      <c r="AB94" s="24" t="n">
        <f aca="false">IF($E94=AB$2,$S94,0)</f>
        <v>0</v>
      </c>
      <c r="AC94" s="24" t="n">
        <f aca="false">IF($E94=AC$2,$S94,0)</f>
        <v>0</v>
      </c>
      <c r="AD94" s="24" t="n">
        <f aca="false">IF($E94=AD$2,$S94,0)</f>
        <v>0</v>
      </c>
      <c r="AE94" s="24" t="n">
        <f aca="false">IF($E94=AE$2,$S94,0)</f>
        <v>0</v>
      </c>
      <c r="AG94" s="24" t="n">
        <f aca="false">IF($E94=AG$2,$T94,0)</f>
        <v>0</v>
      </c>
      <c r="AH94" s="24" t="n">
        <f aca="false">IF($E94=AH$2,$T94,0)</f>
        <v>0</v>
      </c>
      <c r="AI94" s="24" t="n">
        <f aca="false">IF($E94=AI$2,$T94,0)</f>
        <v>0</v>
      </c>
      <c r="AJ94" s="24" t="n">
        <f aca="false">IF($E94=AJ$2,$T94,0)</f>
        <v>0</v>
      </c>
      <c r="AK94" s="24" t="n">
        <f aca="false">IF($E94=AK$2,$T94,0)</f>
        <v>0</v>
      </c>
      <c r="AM94" s="24" t="n">
        <f aca="false">IF($E94=AM$2,$U94,0)</f>
        <v>0</v>
      </c>
      <c r="AN94" s="24" t="n">
        <f aca="false">IF($E94=AN$2,$U94,0)</f>
        <v>0</v>
      </c>
      <c r="AO94" s="24" t="n">
        <f aca="false">IF($E94=AO$2,$U94,0)</f>
        <v>0</v>
      </c>
      <c r="AP94" s="24" t="n">
        <f aca="false">IF($E94=AP$2,$U94,0)</f>
        <v>0</v>
      </c>
      <c r="AQ94" s="24" t="n">
        <f aca="false">IF($E94=AQ$2,$U94,0)</f>
        <v>0</v>
      </c>
    </row>
    <row r="95" customFormat="false" ht="12.75" hidden="false" customHeight="false" outlineLevel="0" collapsed="false">
      <c r="A95" s="14" t="n">
        <v>37012</v>
      </c>
      <c r="B95" s="15"/>
      <c r="D95" s="15"/>
      <c r="E95" s="16" t="n">
        <f aca="false">(M95-B95)*F95*10000</f>
        <v>0</v>
      </c>
      <c r="F95" s="17"/>
      <c r="G95" s="18"/>
      <c r="H95" s="19" t="n">
        <v>2</v>
      </c>
      <c r="I95" s="20" t="n">
        <v>2.02</v>
      </c>
      <c r="J95" s="19" t="n">
        <f aca="false">VLOOKUP($A95,PARAMS,2,FALSE())+G95</f>
        <v>5.01</v>
      </c>
      <c r="K95" s="21" t="n">
        <v>0</v>
      </c>
      <c r="L95" s="21" t="n">
        <f aca="false">VLOOKUP($A95,PARAMS,3,FALSE())+K95</f>
        <v>0.475</v>
      </c>
      <c r="M95" s="22" t="n">
        <f aca="false">IF(ISNUMBER($F95),bsd(M$2,$H95,$J95,$I95,$Y95,$L95,$X95,0.2),0)</f>
        <v>0</v>
      </c>
      <c r="N95" s="22" t="n">
        <f aca="false">IF(ISNUMBER($F95),bsd(N$2,$H95,$J95,$I95,$Y95,$L95,$X95,0.2),0)</f>
        <v>0</v>
      </c>
      <c r="O95" s="22" t="n">
        <f aca="false">IF(ISNUMBER($F95),bsd(O$2,$H95,$J95,$I95,$Y95,$L95,$X95,0.2),0)</f>
        <v>0</v>
      </c>
      <c r="P95" s="22" t="n">
        <f aca="false">IF(ISNUMBER($F95),bsd(P$2,$H95,$J95,$I95,$Y95,$L95,$X95,0.2),0)</f>
        <v>0</v>
      </c>
      <c r="Q95" s="22" t="n">
        <f aca="false">IF(ISNUMBER($F95),bsd(Q$2,$H95,$J95,$I95,$Y95,$L95,$X95,0.2),0)</f>
        <v>0</v>
      </c>
      <c r="R95" s="23"/>
      <c r="S95" s="24" t="n">
        <f aca="false">IF(ISNUMBER($A95),$F95*N95,0)</f>
        <v>0</v>
      </c>
      <c r="T95" s="24" t="n">
        <f aca="false">IF(ISNUMBER($A95),$F95*O95,0)</f>
        <v>0</v>
      </c>
      <c r="U95" s="25" t="n">
        <f aca="false">IF(ISNUMBER($A95),$F95*P95*10000,0)</f>
        <v>0</v>
      </c>
      <c r="V95" s="25" t="n">
        <f aca="false">IF(ISNUMBER($A95),$F95*Q95*-10000,0)</f>
        <v>-0</v>
      </c>
      <c r="W95" s="26"/>
      <c r="X95" s="27" t="n">
        <f aca="false">VLOOKUP($A95,PARAMS,7,FALSE())</f>
        <v>0.066889934874307</v>
      </c>
      <c r="Y95" s="28" t="n">
        <f aca="true">IF(ISNUMBER(G95),VLOOKUP($A95,PARAMS,8,FALSE()),VLOOKUP($A95,PARAMS,4,FALSE()))-TODAY()</f>
        <v>-8920</v>
      </c>
      <c r="AA95" s="24" t="n">
        <f aca="false">IF($E95=AA$2,$S95,0)</f>
        <v>0</v>
      </c>
      <c r="AB95" s="24" t="n">
        <f aca="false">IF($E95=AB$2,$S95,0)</f>
        <v>0</v>
      </c>
      <c r="AC95" s="24" t="n">
        <f aca="false">IF($E95=AC$2,$S95,0)</f>
        <v>0</v>
      </c>
      <c r="AD95" s="24" t="n">
        <f aca="false">IF($E95=AD$2,$S95,0)</f>
        <v>0</v>
      </c>
      <c r="AE95" s="24" t="n">
        <f aca="false">IF($E95=AE$2,$S95,0)</f>
        <v>0</v>
      </c>
      <c r="AG95" s="24" t="n">
        <f aca="false">IF($E95=AG$2,$T95,0)</f>
        <v>0</v>
      </c>
      <c r="AH95" s="24" t="n">
        <f aca="false">IF($E95=AH$2,$T95,0)</f>
        <v>0</v>
      </c>
      <c r="AI95" s="24" t="n">
        <f aca="false">IF($E95=AI$2,$T95,0)</f>
        <v>0</v>
      </c>
      <c r="AJ95" s="24" t="n">
        <f aca="false">IF($E95=AJ$2,$T95,0)</f>
        <v>0</v>
      </c>
      <c r="AK95" s="24" t="n">
        <f aca="false">IF($E95=AK$2,$T95,0)</f>
        <v>0</v>
      </c>
      <c r="AM95" s="24" t="n">
        <f aca="false">IF($E95=AM$2,$U95,0)</f>
        <v>0</v>
      </c>
      <c r="AN95" s="24" t="n">
        <f aca="false">IF($E95=AN$2,$U95,0)</f>
        <v>0</v>
      </c>
      <c r="AO95" s="24" t="n">
        <f aca="false">IF($E95=AO$2,$U95,0)</f>
        <v>0</v>
      </c>
      <c r="AP95" s="24" t="n">
        <f aca="false">IF($E95=AP$2,$U95,0)</f>
        <v>0</v>
      </c>
      <c r="AQ95" s="24" t="n">
        <f aca="false">IF($E95=AQ$2,$U95,0)</f>
        <v>0</v>
      </c>
    </row>
    <row r="96" customFormat="false" ht="12.75" hidden="false" customHeight="false" outlineLevel="0" collapsed="false">
      <c r="A96" s="14" t="n">
        <v>37043</v>
      </c>
      <c r="B96" s="15"/>
      <c r="D96" s="15"/>
      <c r="E96" s="16" t="n">
        <f aca="false">(M96-B96)*F96*10000</f>
        <v>0</v>
      </c>
      <c r="F96" s="17"/>
      <c r="G96" s="18"/>
      <c r="H96" s="19" t="n">
        <v>2</v>
      </c>
      <c r="I96" s="20" t="n">
        <v>2.02</v>
      </c>
      <c r="J96" s="19" t="n">
        <f aca="false">VLOOKUP($A96,PARAMS,2,FALSE())+G96</f>
        <v>4.97</v>
      </c>
      <c r="K96" s="21" t="n">
        <v>0</v>
      </c>
      <c r="L96" s="21" t="n">
        <f aca="false">VLOOKUP($A96,PARAMS,3,FALSE())+K96</f>
        <v>0.47</v>
      </c>
      <c r="M96" s="22" t="n">
        <f aca="false">IF(ISNUMBER($F96),bsd(M$2,$H96,$J96,$I96,$Y96,$L96,$X96,0.2),0)</f>
        <v>0</v>
      </c>
      <c r="N96" s="22" t="n">
        <f aca="false">IF(ISNUMBER($F96),bsd(N$2,$H96,$J96,$I96,$Y96,$L96,$X96,0.2),0)</f>
        <v>0</v>
      </c>
      <c r="O96" s="22" t="n">
        <f aca="false">IF(ISNUMBER($F96),bsd(O$2,$H96,$J96,$I96,$Y96,$L96,$X96,0.2),0)</f>
        <v>0</v>
      </c>
      <c r="P96" s="22" t="n">
        <f aca="false">IF(ISNUMBER($F96),bsd(P$2,$H96,$J96,$I96,$Y96,$L96,$X96,0.2),0)</f>
        <v>0</v>
      </c>
      <c r="Q96" s="22" t="n">
        <f aca="false">IF(ISNUMBER($F96),bsd(Q$2,$H96,$J96,$I96,$Y96,$L96,$X96,0.2),0)</f>
        <v>0</v>
      </c>
      <c r="R96" s="23"/>
      <c r="S96" s="24" t="n">
        <f aca="false">IF(ISNUMBER($A96),$F96*N96,0)</f>
        <v>0</v>
      </c>
      <c r="T96" s="24" t="n">
        <f aca="false">IF(ISNUMBER($A96),$F96*O96,0)</f>
        <v>0</v>
      </c>
      <c r="U96" s="25" t="n">
        <f aca="false">IF(ISNUMBER($A96),$F96*P96*10000,0)</f>
        <v>0</v>
      </c>
      <c r="V96" s="25" t="n">
        <f aca="false">IF(ISNUMBER($A96),$F96*Q96*-10000,0)</f>
        <v>-0</v>
      </c>
      <c r="W96" s="26"/>
      <c r="X96" s="27" t="n">
        <f aca="false">VLOOKUP($A96,PARAMS,7,FALSE())</f>
        <v>0.066422226839917</v>
      </c>
      <c r="Y96" s="28" t="n">
        <f aca="true">IF(ISNUMBER(G96),VLOOKUP($A96,PARAMS,8,FALSE()),VLOOKUP($A96,PARAMS,4,FALSE()))-TODAY()</f>
        <v>-8890</v>
      </c>
      <c r="AA96" s="24" t="n">
        <f aca="false">IF($E96=AA$2,$S96,0)</f>
        <v>0</v>
      </c>
      <c r="AB96" s="24" t="n">
        <f aca="false">IF($E96=AB$2,$S96,0)</f>
        <v>0</v>
      </c>
      <c r="AC96" s="24" t="n">
        <f aca="false">IF($E96=AC$2,$S96,0)</f>
        <v>0</v>
      </c>
      <c r="AD96" s="24" t="n">
        <f aca="false">IF($E96=AD$2,$S96,0)</f>
        <v>0</v>
      </c>
      <c r="AE96" s="24" t="n">
        <f aca="false">IF($E96=AE$2,$S96,0)</f>
        <v>0</v>
      </c>
      <c r="AG96" s="24" t="n">
        <f aca="false">IF($E96=AG$2,$T96,0)</f>
        <v>0</v>
      </c>
      <c r="AH96" s="24" t="n">
        <f aca="false">IF($E96=AH$2,$T96,0)</f>
        <v>0</v>
      </c>
      <c r="AI96" s="24" t="n">
        <f aca="false">IF($E96=AI$2,$T96,0)</f>
        <v>0</v>
      </c>
      <c r="AJ96" s="24" t="n">
        <f aca="false">IF($E96=AJ$2,$T96,0)</f>
        <v>0</v>
      </c>
      <c r="AK96" s="24" t="n">
        <f aca="false">IF($E96=AK$2,$T96,0)</f>
        <v>0</v>
      </c>
      <c r="AM96" s="24" t="n">
        <f aca="false">IF($E96=AM$2,$U96,0)</f>
        <v>0</v>
      </c>
      <c r="AN96" s="24" t="n">
        <f aca="false">IF($E96=AN$2,$U96,0)</f>
        <v>0</v>
      </c>
      <c r="AO96" s="24" t="n">
        <f aca="false">IF($E96=AO$2,$U96,0)</f>
        <v>0</v>
      </c>
      <c r="AP96" s="24" t="n">
        <f aca="false">IF($E96=AP$2,$U96,0)</f>
        <v>0</v>
      </c>
      <c r="AQ96" s="24" t="n">
        <f aca="false">IF($E96=AQ$2,$U96,0)</f>
        <v>0</v>
      </c>
    </row>
    <row r="97" customFormat="false" ht="12.75" hidden="false" customHeight="false" outlineLevel="0" collapsed="false">
      <c r="A97" s="14"/>
      <c r="B97" s="15"/>
      <c r="D97" s="15"/>
      <c r="E97" s="16"/>
      <c r="F97" s="17"/>
      <c r="G97" s="18"/>
      <c r="H97" s="19"/>
      <c r="I97" s="20"/>
      <c r="J97" s="19"/>
      <c r="K97" s="21"/>
      <c r="L97" s="21"/>
      <c r="M97" s="22"/>
      <c r="N97" s="22"/>
      <c r="O97" s="22"/>
      <c r="P97" s="22"/>
      <c r="Q97" s="22"/>
      <c r="R97" s="23"/>
      <c r="S97" s="24"/>
      <c r="T97" s="24"/>
      <c r="U97" s="25"/>
      <c r="V97" s="25"/>
      <c r="W97" s="26"/>
      <c r="X97" s="27"/>
      <c r="Y97" s="28"/>
      <c r="AA97" s="24"/>
      <c r="AB97" s="24"/>
      <c r="AC97" s="24"/>
      <c r="AD97" s="24"/>
      <c r="AE97" s="24"/>
      <c r="AG97" s="24"/>
      <c r="AH97" s="24"/>
      <c r="AI97" s="24"/>
      <c r="AJ97" s="24"/>
      <c r="AK97" s="24"/>
      <c r="AM97" s="24"/>
      <c r="AN97" s="24"/>
      <c r="AO97" s="24"/>
      <c r="AP97" s="24"/>
      <c r="AQ97" s="24"/>
    </row>
    <row r="98" customFormat="false" ht="12.75" hidden="false" customHeight="false" outlineLevel="0" collapsed="false">
      <c r="A98" s="14"/>
      <c r="B98" s="15"/>
      <c r="D98" s="15"/>
      <c r="E98" s="16"/>
      <c r="F98" s="17"/>
      <c r="G98" s="18"/>
      <c r="H98" s="19"/>
      <c r="I98" s="20"/>
      <c r="J98" s="19"/>
      <c r="K98" s="21"/>
      <c r="L98" s="21"/>
      <c r="M98" s="22"/>
      <c r="N98" s="22"/>
      <c r="O98" s="22"/>
      <c r="P98" s="22"/>
      <c r="Q98" s="22"/>
      <c r="R98" s="23"/>
      <c r="S98" s="24"/>
      <c r="T98" s="24"/>
      <c r="U98" s="25"/>
      <c r="V98" s="25"/>
      <c r="W98" s="26"/>
      <c r="X98" s="27"/>
      <c r="Y98" s="28"/>
      <c r="AA98" s="24"/>
      <c r="AB98" s="24"/>
      <c r="AC98" s="24"/>
      <c r="AD98" s="24"/>
      <c r="AE98" s="24"/>
      <c r="AG98" s="24"/>
      <c r="AH98" s="24"/>
      <c r="AI98" s="24"/>
      <c r="AJ98" s="24"/>
      <c r="AK98" s="24"/>
      <c r="AM98" s="24"/>
      <c r="AN98" s="24"/>
      <c r="AO98" s="24"/>
      <c r="AP98" s="24"/>
      <c r="AQ98" s="24"/>
    </row>
    <row r="99" customFormat="false" ht="12.75" hidden="false" customHeight="false" outlineLevel="0" collapsed="false">
      <c r="A99" s="14"/>
      <c r="B99" s="15"/>
      <c r="D99" s="15"/>
      <c r="E99" s="16"/>
      <c r="F99" s="17"/>
      <c r="G99" s="18"/>
      <c r="H99" s="19"/>
      <c r="I99" s="20"/>
      <c r="J99" s="19"/>
      <c r="K99" s="21"/>
      <c r="L99" s="21"/>
      <c r="M99" s="22"/>
      <c r="N99" s="22"/>
      <c r="O99" s="22"/>
      <c r="P99" s="22"/>
      <c r="Q99" s="22"/>
      <c r="R99" s="23"/>
      <c r="S99" s="24"/>
      <c r="T99" s="24"/>
      <c r="U99" s="25"/>
      <c r="V99" s="25"/>
      <c r="W99" s="26"/>
      <c r="X99" s="27"/>
      <c r="Y99" s="28"/>
      <c r="AA99" s="24"/>
      <c r="AB99" s="24"/>
      <c r="AC99" s="24"/>
      <c r="AD99" s="24"/>
      <c r="AE99" s="24"/>
      <c r="AG99" s="24"/>
      <c r="AH99" s="24"/>
      <c r="AI99" s="24"/>
      <c r="AJ99" s="24"/>
      <c r="AK99" s="24"/>
      <c r="AM99" s="24"/>
      <c r="AN99" s="24"/>
      <c r="AO99" s="24"/>
      <c r="AP99" s="24"/>
      <c r="AQ99" s="24"/>
    </row>
    <row r="100" customFormat="false" ht="12.75" hidden="false" customHeight="false" outlineLevel="0" collapsed="false">
      <c r="A100" s="14"/>
      <c r="B100" s="15"/>
      <c r="D100" s="15"/>
      <c r="E100" s="16"/>
      <c r="F100" s="17"/>
      <c r="G100" s="18"/>
      <c r="H100" s="19"/>
      <c r="I100" s="20"/>
      <c r="J100" s="19"/>
      <c r="K100" s="21"/>
      <c r="L100" s="21"/>
      <c r="M100" s="22"/>
      <c r="N100" s="22"/>
      <c r="O100" s="22"/>
      <c r="P100" s="22"/>
      <c r="Q100" s="22"/>
      <c r="R100" s="23"/>
      <c r="S100" s="24"/>
      <c r="T100" s="24"/>
      <c r="U100" s="25"/>
      <c r="V100" s="25"/>
      <c r="W100" s="26"/>
      <c r="X100" s="27"/>
      <c r="Y100" s="28"/>
      <c r="AA100" s="24"/>
      <c r="AB100" s="24"/>
      <c r="AC100" s="24"/>
      <c r="AD100" s="24"/>
      <c r="AE100" s="24"/>
      <c r="AG100" s="24"/>
      <c r="AH100" s="24"/>
      <c r="AI100" s="24"/>
      <c r="AJ100" s="24"/>
      <c r="AK100" s="24"/>
      <c r="AM100" s="24"/>
      <c r="AN100" s="24"/>
      <c r="AO100" s="24"/>
      <c r="AP100" s="24"/>
      <c r="AQ100" s="24"/>
    </row>
    <row r="101" customFormat="false" ht="12.75" hidden="false" customHeight="false" outlineLevel="0" collapsed="false">
      <c r="A101" s="14"/>
      <c r="B101" s="15"/>
      <c r="D101" s="15"/>
      <c r="E101" s="16"/>
      <c r="F101" s="17"/>
      <c r="G101" s="18"/>
      <c r="H101" s="19"/>
      <c r="I101" s="20"/>
      <c r="J101" s="19"/>
      <c r="K101" s="21"/>
      <c r="L101" s="21"/>
      <c r="M101" s="22"/>
      <c r="N101" s="22"/>
      <c r="O101" s="22"/>
      <c r="P101" s="22"/>
      <c r="Q101" s="22"/>
      <c r="R101" s="23"/>
      <c r="S101" s="24"/>
      <c r="T101" s="24"/>
      <c r="U101" s="25"/>
      <c r="V101" s="25"/>
      <c r="W101" s="26"/>
      <c r="X101" s="27"/>
      <c r="Y101" s="28"/>
      <c r="AA101" s="24"/>
      <c r="AB101" s="24"/>
      <c r="AC101" s="24"/>
      <c r="AD101" s="24"/>
      <c r="AE101" s="24"/>
      <c r="AG101" s="24"/>
      <c r="AH101" s="24"/>
      <c r="AI101" s="24"/>
      <c r="AJ101" s="24"/>
      <c r="AK101" s="24"/>
      <c r="AM101" s="24"/>
      <c r="AN101" s="24"/>
      <c r="AO101" s="24"/>
      <c r="AP101" s="24"/>
      <c r="AQ101" s="24"/>
    </row>
    <row r="102" customFormat="false" ht="12.75" hidden="false" customHeight="false" outlineLevel="0" collapsed="false">
      <c r="A102" s="14"/>
      <c r="B102" s="15"/>
      <c r="D102" s="15"/>
      <c r="E102" s="16"/>
      <c r="F102" s="17"/>
      <c r="G102" s="18"/>
      <c r="H102" s="19"/>
      <c r="I102" s="20"/>
      <c r="J102" s="19"/>
      <c r="K102" s="21"/>
      <c r="L102" s="21"/>
      <c r="M102" s="22"/>
      <c r="N102" s="22"/>
      <c r="O102" s="22"/>
      <c r="P102" s="22"/>
      <c r="Q102" s="22"/>
      <c r="R102" s="23"/>
      <c r="S102" s="24"/>
      <c r="T102" s="24"/>
      <c r="U102" s="25"/>
      <c r="V102" s="25"/>
      <c r="W102" s="26"/>
      <c r="X102" s="27"/>
      <c r="Y102" s="28"/>
      <c r="AA102" s="24"/>
      <c r="AB102" s="24"/>
      <c r="AC102" s="24"/>
      <c r="AD102" s="24"/>
      <c r="AE102" s="24"/>
      <c r="AG102" s="24"/>
      <c r="AH102" s="24"/>
      <c r="AI102" s="24"/>
      <c r="AJ102" s="24"/>
      <c r="AK102" s="24"/>
      <c r="AM102" s="24"/>
      <c r="AN102" s="24"/>
      <c r="AO102" s="24"/>
      <c r="AP102" s="24"/>
      <c r="AQ102" s="24"/>
    </row>
    <row r="103" customFormat="false" ht="12.75" hidden="false" customHeight="false" outlineLevel="0" collapsed="false">
      <c r="A103" s="14"/>
      <c r="B103" s="15"/>
      <c r="D103" s="15"/>
      <c r="E103" s="16"/>
      <c r="F103" s="17"/>
      <c r="G103" s="18"/>
      <c r="H103" s="19"/>
      <c r="I103" s="20"/>
      <c r="J103" s="19"/>
      <c r="K103" s="21"/>
      <c r="L103" s="21"/>
      <c r="M103" s="22"/>
      <c r="N103" s="22"/>
      <c r="O103" s="22"/>
      <c r="P103" s="22"/>
      <c r="Q103" s="22"/>
      <c r="R103" s="23"/>
      <c r="S103" s="24"/>
      <c r="T103" s="24"/>
      <c r="U103" s="25"/>
      <c r="V103" s="25"/>
      <c r="W103" s="26"/>
      <c r="X103" s="27"/>
      <c r="Y103" s="28"/>
      <c r="AA103" s="24"/>
      <c r="AB103" s="24"/>
      <c r="AC103" s="24"/>
      <c r="AD103" s="24"/>
      <c r="AE103" s="24"/>
      <c r="AG103" s="24"/>
      <c r="AH103" s="24"/>
      <c r="AI103" s="24"/>
      <c r="AJ103" s="24"/>
      <c r="AK103" s="24"/>
      <c r="AM103" s="24"/>
      <c r="AN103" s="24"/>
      <c r="AO103" s="24"/>
      <c r="AP103" s="24"/>
      <c r="AQ103" s="24"/>
    </row>
    <row r="104" customFormat="false" ht="12.75" hidden="false" customHeight="false" outlineLevel="0" collapsed="false">
      <c r="A104" s="14"/>
      <c r="B104" s="15"/>
      <c r="D104" s="15"/>
      <c r="E104" s="16"/>
      <c r="F104" s="17"/>
      <c r="G104" s="18"/>
      <c r="H104" s="19"/>
      <c r="I104" s="20"/>
      <c r="J104" s="19"/>
      <c r="K104" s="21"/>
      <c r="L104" s="21"/>
      <c r="M104" s="22"/>
      <c r="N104" s="22"/>
      <c r="O104" s="22"/>
      <c r="P104" s="22"/>
      <c r="Q104" s="22"/>
      <c r="R104" s="23"/>
      <c r="S104" s="24"/>
      <c r="T104" s="24"/>
      <c r="U104" s="25"/>
      <c r="V104" s="25"/>
      <c r="W104" s="26"/>
      <c r="X104" s="27"/>
      <c r="Y104" s="28"/>
      <c r="AA104" s="24"/>
      <c r="AB104" s="24"/>
      <c r="AC104" s="24"/>
      <c r="AD104" s="24"/>
      <c r="AE104" s="24"/>
      <c r="AG104" s="24"/>
      <c r="AH104" s="24"/>
      <c r="AI104" s="24"/>
      <c r="AJ104" s="24"/>
      <c r="AK104" s="24"/>
      <c r="AM104" s="24"/>
      <c r="AN104" s="24"/>
      <c r="AO104" s="24"/>
      <c r="AP104" s="24"/>
      <c r="AQ104" s="24"/>
    </row>
    <row r="105" customFormat="false" ht="12.75" hidden="false" customHeight="false" outlineLevel="0" collapsed="false">
      <c r="A105" s="14"/>
      <c r="B105" s="15"/>
      <c r="D105" s="15"/>
      <c r="E105" s="16"/>
      <c r="F105" s="17"/>
      <c r="G105" s="18"/>
      <c r="H105" s="19"/>
      <c r="I105" s="20"/>
      <c r="J105" s="19"/>
      <c r="K105" s="21"/>
      <c r="L105" s="21"/>
      <c r="M105" s="22"/>
      <c r="N105" s="22"/>
      <c r="O105" s="22"/>
      <c r="P105" s="22"/>
      <c r="Q105" s="22"/>
      <c r="R105" s="23"/>
      <c r="S105" s="24"/>
      <c r="T105" s="24"/>
      <c r="U105" s="25"/>
      <c r="V105" s="25"/>
      <c r="W105" s="26"/>
      <c r="X105" s="27"/>
      <c r="Y105" s="28"/>
      <c r="AA105" s="24"/>
      <c r="AB105" s="24"/>
      <c r="AC105" s="24"/>
      <c r="AD105" s="24"/>
      <c r="AE105" s="24"/>
      <c r="AG105" s="24"/>
      <c r="AH105" s="24"/>
      <c r="AI105" s="24"/>
      <c r="AJ105" s="24"/>
      <c r="AK105" s="24"/>
      <c r="AM105" s="24"/>
      <c r="AN105" s="24"/>
      <c r="AO105" s="24"/>
      <c r="AP105" s="24"/>
      <c r="AQ105" s="24"/>
    </row>
    <row r="106" customFormat="false" ht="12.75" hidden="false" customHeight="false" outlineLevel="0" collapsed="false">
      <c r="A106" s="14"/>
      <c r="B106" s="15"/>
      <c r="D106" s="15"/>
      <c r="E106" s="16"/>
      <c r="F106" s="17"/>
      <c r="G106" s="18"/>
      <c r="H106" s="19"/>
      <c r="I106" s="20"/>
      <c r="J106" s="19"/>
      <c r="K106" s="21"/>
      <c r="L106" s="21"/>
      <c r="M106" s="22"/>
      <c r="N106" s="22"/>
      <c r="O106" s="22"/>
      <c r="P106" s="22"/>
      <c r="Q106" s="22"/>
      <c r="R106" s="23"/>
      <c r="S106" s="24"/>
      <c r="T106" s="24"/>
      <c r="U106" s="25"/>
      <c r="V106" s="25"/>
      <c r="W106" s="26"/>
      <c r="X106" s="27"/>
      <c r="Y106" s="28"/>
      <c r="AA106" s="24"/>
      <c r="AB106" s="24"/>
      <c r="AC106" s="24"/>
      <c r="AD106" s="24"/>
      <c r="AE106" s="24"/>
      <c r="AG106" s="24"/>
      <c r="AH106" s="24"/>
      <c r="AI106" s="24"/>
      <c r="AJ106" s="24"/>
      <c r="AK106" s="24"/>
      <c r="AM106" s="24"/>
      <c r="AN106" s="24"/>
      <c r="AO106" s="24"/>
      <c r="AP106" s="24"/>
      <c r="AQ106" s="24"/>
    </row>
    <row r="107" customFormat="false" ht="12.75" hidden="false" customHeight="false" outlineLevel="0" collapsed="false">
      <c r="A107" s="14"/>
      <c r="B107" s="15"/>
      <c r="D107" s="15"/>
      <c r="E107" s="16"/>
      <c r="F107" s="17"/>
      <c r="G107" s="18"/>
      <c r="H107" s="19"/>
      <c r="I107" s="20"/>
      <c r="J107" s="19"/>
      <c r="K107" s="21"/>
      <c r="L107" s="21"/>
      <c r="M107" s="22"/>
      <c r="N107" s="22"/>
      <c r="O107" s="22"/>
      <c r="P107" s="22"/>
      <c r="Q107" s="22"/>
      <c r="R107" s="23"/>
      <c r="S107" s="24"/>
      <c r="T107" s="24"/>
      <c r="U107" s="25"/>
      <c r="V107" s="25"/>
      <c r="W107" s="26"/>
      <c r="X107" s="27"/>
      <c r="Y107" s="28"/>
      <c r="AA107" s="24"/>
      <c r="AB107" s="24"/>
      <c r="AC107" s="24"/>
      <c r="AD107" s="24"/>
      <c r="AE107" s="24"/>
      <c r="AG107" s="24"/>
      <c r="AH107" s="24"/>
      <c r="AI107" s="24"/>
      <c r="AJ107" s="24"/>
      <c r="AK107" s="24"/>
      <c r="AM107" s="24"/>
      <c r="AN107" s="24"/>
      <c r="AO107" s="24"/>
      <c r="AP107" s="24"/>
      <c r="AQ107" s="24"/>
    </row>
    <row r="108" customFormat="false" ht="12.75" hidden="false" customHeight="false" outlineLevel="0" collapsed="false">
      <c r="A108" s="29"/>
      <c r="B108" s="15"/>
      <c r="F108" s="17"/>
      <c r="G108" s="18"/>
      <c r="H108" s="19"/>
      <c r="I108" s="20"/>
      <c r="J108" s="19"/>
      <c r="K108" s="21"/>
      <c r="L108" s="21"/>
      <c r="M108" s="22"/>
      <c r="N108" s="22"/>
      <c r="O108" s="22"/>
      <c r="P108" s="22"/>
      <c r="Q108" s="22"/>
      <c r="R108" s="23"/>
      <c r="S108" s="24"/>
      <c r="T108" s="24"/>
      <c r="U108" s="25"/>
      <c r="V108" s="25"/>
      <c r="W108" s="26"/>
      <c r="X108" s="27"/>
      <c r="Y108" s="28"/>
    </row>
    <row r="109" customFormat="false" ht="12.75" hidden="false" customHeight="false" outlineLevel="0" collapsed="false">
      <c r="A109" s="14"/>
      <c r="B109" s="15"/>
      <c r="D109" s="15"/>
      <c r="E109" s="16"/>
      <c r="F109" s="17"/>
      <c r="G109" s="18"/>
      <c r="H109" s="19"/>
      <c r="I109" s="20"/>
      <c r="J109" s="19"/>
      <c r="K109" s="21"/>
      <c r="L109" s="21"/>
      <c r="M109" s="22"/>
      <c r="N109" s="22"/>
      <c r="O109" s="22"/>
      <c r="P109" s="22"/>
      <c r="Q109" s="22"/>
      <c r="R109" s="23"/>
      <c r="S109" s="24"/>
      <c r="T109" s="24"/>
      <c r="U109" s="25"/>
      <c r="V109" s="25"/>
      <c r="W109" s="26"/>
      <c r="X109" s="27"/>
      <c r="Y109" s="28"/>
      <c r="AA109" s="24"/>
      <c r="AB109" s="24"/>
      <c r="AC109" s="24"/>
      <c r="AD109" s="24"/>
      <c r="AE109" s="24"/>
      <c r="AG109" s="24"/>
      <c r="AH109" s="24"/>
      <c r="AI109" s="24"/>
      <c r="AJ109" s="24"/>
      <c r="AK109" s="24"/>
      <c r="AM109" s="24"/>
      <c r="AN109" s="24"/>
      <c r="AO109" s="24"/>
      <c r="AP109" s="24"/>
      <c r="AQ109" s="24"/>
    </row>
    <row r="110" customFormat="false" ht="12.75" hidden="false" customHeight="false" outlineLevel="0" collapsed="false">
      <c r="A110" s="14"/>
      <c r="B110" s="15"/>
      <c r="D110" s="15"/>
      <c r="E110" s="16"/>
      <c r="F110" s="17"/>
      <c r="G110" s="18"/>
      <c r="H110" s="19"/>
      <c r="I110" s="20"/>
      <c r="J110" s="19"/>
      <c r="K110" s="21"/>
      <c r="L110" s="21"/>
      <c r="M110" s="22"/>
      <c r="N110" s="22"/>
      <c r="O110" s="22"/>
      <c r="P110" s="22"/>
      <c r="Q110" s="22"/>
      <c r="R110" s="23"/>
      <c r="S110" s="24"/>
      <c r="T110" s="24"/>
      <c r="U110" s="25"/>
      <c r="V110" s="25"/>
      <c r="W110" s="26"/>
      <c r="X110" s="27"/>
      <c r="Y110" s="28"/>
      <c r="AA110" s="24"/>
      <c r="AB110" s="24"/>
      <c r="AC110" s="24"/>
      <c r="AD110" s="24"/>
      <c r="AE110" s="24"/>
      <c r="AG110" s="24"/>
      <c r="AH110" s="24"/>
      <c r="AI110" s="24"/>
      <c r="AJ110" s="24"/>
      <c r="AK110" s="24"/>
      <c r="AM110" s="24"/>
      <c r="AN110" s="24"/>
      <c r="AO110" s="24"/>
      <c r="AP110" s="24"/>
      <c r="AQ110" s="24"/>
    </row>
    <row r="111" customFormat="false" ht="12.75" hidden="false" customHeight="false" outlineLevel="0" collapsed="false">
      <c r="A111" s="14"/>
      <c r="B111" s="15"/>
      <c r="D111" s="15"/>
      <c r="E111" s="16"/>
      <c r="F111" s="17"/>
      <c r="G111" s="18"/>
      <c r="H111" s="19"/>
      <c r="I111" s="20"/>
      <c r="J111" s="19"/>
      <c r="K111" s="21"/>
      <c r="L111" s="21"/>
      <c r="M111" s="22"/>
      <c r="N111" s="22"/>
      <c r="O111" s="22"/>
      <c r="P111" s="22"/>
      <c r="Q111" s="22"/>
      <c r="R111" s="23"/>
      <c r="S111" s="24"/>
      <c r="T111" s="24"/>
      <c r="U111" s="25"/>
      <c r="V111" s="25"/>
      <c r="W111" s="26"/>
      <c r="X111" s="27"/>
      <c r="Y111" s="28"/>
      <c r="AA111" s="24"/>
      <c r="AB111" s="24"/>
      <c r="AC111" s="24"/>
      <c r="AD111" s="24"/>
      <c r="AE111" s="24"/>
      <c r="AG111" s="24"/>
      <c r="AH111" s="24"/>
      <c r="AI111" s="24"/>
      <c r="AJ111" s="24"/>
      <c r="AK111" s="24"/>
      <c r="AM111" s="24"/>
      <c r="AN111" s="24"/>
      <c r="AO111" s="24"/>
      <c r="AP111" s="24"/>
      <c r="AQ111" s="24"/>
    </row>
    <row r="112" customFormat="false" ht="12.75" hidden="false" customHeight="false" outlineLevel="0" collapsed="false">
      <c r="A112" s="14"/>
      <c r="B112" s="15"/>
      <c r="D112" s="15"/>
      <c r="E112" s="16"/>
      <c r="F112" s="17"/>
      <c r="G112" s="18"/>
      <c r="H112" s="19"/>
      <c r="I112" s="20"/>
      <c r="J112" s="19"/>
      <c r="K112" s="21"/>
      <c r="L112" s="21"/>
      <c r="M112" s="22"/>
      <c r="N112" s="22"/>
      <c r="O112" s="22"/>
      <c r="P112" s="22"/>
      <c r="Q112" s="22"/>
      <c r="R112" s="23"/>
      <c r="S112" s="24"/>
      <c r="T112" s="24"/>
      <c r="U112" s="25"/>
      <c r="V112" s="25"/>
      <c r="W112" s="26"/>
      <c r="X112" s="27"/>
      <c r="Y112" s="28"/>
      <c r="AA112" s="24"/>
      <c r="AB112" s="24"/>
      <c r="AC112" s="24"/>
      <c r="AD112" s="24"/>
      <c r="AE112" s="24"/>
      <c r="AG112" s="24"/>
      <c r="AH112" s="24"/>
      <c r="AI112" s="24"/>
      <c r="AJ112" s="24"/>
      <c r="AK112" s="24"/>
      <c r="AM112" s="24"/>
      <c r="AN112" s="24"/>
      <c r="AO112" s="24"/>
      <c r="AP112" s="24"/>
      <c r="AQ112" s="24"/>
    </row>
    <row r="113" customFormat="false" ht="12.75" hidden="false" customHeight="false" outlineLevel="0" collapsed="false">
      <c r="A113" s="14"/>
      <c r="B113" s="15"/>
      <c r="D113" s="15"/>
      <c r="E113" s="16"/>
      <c r="F113" s="17"/>
      <c r="G113" s="18"/>
      <c r="H113" s="19"/>
      <c r="I113" s="20"/>
      <c r="J113" s="19"/>
      <c r="K113" s="21"/>
      <c r="L113" s="21"/>
      <c r="M113" s="22"/>
      <c r="N113" s="22"/>
      <c r="O113" s="22"/>
      <c r="P113" s="22"/>
      <c r="Q113" s="22"/>
      <c r="R113" s="23"/>
      <c r="S113" s="24"/>
      <c r="T113" s="24"/>
      <c r="U113" s="25"/>
      <c r="V113" s="25"/>
      <c r="W113" s="26"/>
      <c r="X113" s="27"/>
      <c r="Y113" s="28"/>
      <c r="AA113" s="24"/>
      <c r="AB113" s="24"/>
      <c r="AC113" s="24"/>
      <c r="AD113" s="24"/>
      <c r="AE113" s="24"/>
      <c r="AG113" s="24"/>
      <c r="AH113" s="24"/>
      <c r="AI113" s="24"/>
      <c r="AJ113" s="24"/>
      <c r="AK113" s="24"/>
      <c r="AM113" s="24"/>
      <c r="AN113" s="24"/>
      <c r="AO113" s="24"/>
      <c r="AP113" s="24"/>
      <c r="AQ113" s="24"/>
    </row>
    <row r="114" customFormat="false" ht="12.75" hidden="false" customHeight="false" outlineLevel="0" collapsed="false">
      <c r="A114" s="14"/>
      <c r="B114" s="15"/>
      <c r="D114" s="15"/>
      <c r="E114" s="16"/>
      <c r="F114" s="17"/>
      <c r="G114" s="18"/>
      <c r="H114" s="19"/>
      <c r="I114" s="20"/>
      <c r="J114" s="19"/>
      <c r="K114" s="21"/>
      <c r="L114" s="21"/>
      <c r="M114" s="22"/>
      <c r="N114" s="22"/>
      <c r="O114" s="22"/>
      <c r="P114" s="22"/>
      <c r="Q114" s="22"/>
      <c r="R114" s="23"/>
      <c r="S114" s="24"/>
      <c r="T114" s="24"/>
      <c r="U114" s="25"/>
      <c r="V114" s="25"/>
      <c r="W114" s="26"/>
      <c r="X114" s="27"/>
      <c r="Y114" s="28"/>
      <c r="AA114" s="24"/>
      <c r="AB114" s="24"/>
      <c r="AC114" s="24"/>
      <c r="AD114" s="24"/>
      <c r="AE114" s="24"/>
      <c r="AG114" s="24"/>
      <c r="AH114" s="24"/>
      <c r="AI114" s="24"/>
      <c r="AJ114" s="24"/>
      <c r="AK114" s="24"/>
      <c r="AM114" s="24"/>
      <c r="AN114" s="24"/>
      <c r="AO114" s="24"/>
      <c r="AP114" s="24"/>
      <c r="AQ114" s="24"/>
    </row>
    <row r="115" customFormat="false" ht="12.75" hidden="false" customHeight="false" outlineLevel="0" collapsed="false">
      <c r="A115" s="14"/>
      <c r="B115" s="15"/>
      <c r="D115" s="15"/>
      <c r="E115" s="16"/>
      <c r="F115" s="17"/>
      <c r="G115" s="18"/>
      <c r="H115" s="19"/>
      <c r="I115" s="20"/>
      <c r="J115" s="19"/>
      <c r="K115" s="21"/>
      <c r="L115" s="21"/>
      <c r="M115" s="22"/>
      <c r="N115" s="22"/>
      <c r="O115" s="22"/>
      <c r="P115" s="22"/>
      <c r="Q115" s="22"/>
      <c r="R115" s="23"/>
      <c r="S115" s="24"/>
      <c r="T115" s="24"/>
      <c r="U115" s="25"/>
      <c r="V115" s="25"/>
      <c r="W115" s="26"/>
      <c r="X115" s="27"/>
      <c r="Y115" s="28"/>
      <c r="AA115" s="24"/>
      <c r="AB115" s="24"/>
      <c r="AC115" s="24"/>
      <c r="AD115" s="24"/>
      <c r="AE115" s="24"/>
      <c r="AG115" s="24"/>
      <c r="AH115" s="24"/>
      <c r="AI115" s="24"/>
      <c r="AJ115" s="24"/>
      <c r="AK115" s="24"/>
      <c r="AM115" s="24"/>
      <c r="AN115" s="24"/>
      <c r="AO115" s="24"/>
      <c r="AP115" s="24"/>
      <c r="AQ115" s="24"/>
    </row>
    <row r="116" customFormat="false" ht="12.75" hidden="false" customHeight="false" outlineLevel="0" collapsed="false">
      <c r="A116" s="14"/>
      <c r="B116" s="15"/>
      <c r="D116" s="15"/>
      <c r="E116" s="16"/>
      <c r="F116" s="17"/>
      <c r="G116" s="18"/>
      <c r="H116" s="19"/>
      <c r="I116" s="20"/>
      <c r="J116" s="19"/>
      <c r="K116" s="21"/>
      <c r="L116" s="21"/>
      <c r="M116" s="22"/>
      <c r="N116" s="22"/>
      <c r="O116" s="22"/>
      <c r="P116" s="22"/>
      <c r="Q116" s="22"/>
      <c r="R116" s="23"/>
      <c r="S116" s="24"/>
      <c r="T116" s="24"/>
      <c r="U116" s="25"/>
      <c r="V116" s="25"/>
      <c r="W116" s="26"/>
      <c r="X116" s="27"/>
      <c r="Y116" s="28"/>
      <c r="AA116" s="24"/>
      <c r="AB116" s="24"/>
      <c r="AC116" s="24"/>
      <c r="AD116" s="24"/>
      <c r="AE116" s="24"/>
      <c r="AG116" s="24"/>
      <c r="AH116" s="24"/>
      <c r="AI116" s="24"/>
      <c r="AJ116" s="24"/>
      <c r="AK116" s="24"/>
      <c r="AM116" s="24"/>
      <c r="AN116" s="24"/>
      <c r="AO116" s="24"/>
      <c r="AP116" s="24"/>
      <c r="AQ116" s="24"/>
    </row>
    <row r="117" customFormat="false" ht="12.75" hidden="false" customHeight="false" outlineLevel="0" collapsed="false">
      <c r="A117" s="14"/>
      <c r="B117" s="15"/>
      <c r="D117" s="15"/>
      <c r="E117" s="16"/>
      <c r="F117" s="17"/>
      <c r="G117" s="18"/>
      <c r="H117" s="19"/>
      <c r="I117" s="20"/>
      <c r="J117" s="19"/>
      <c r="K117" s="21"/>
      <c r="L117" s="21"/>
      <c r="M117" s="22"/>
      <c r="N117" s="22"/>
      <c r="O117" s="22"/>
      <c r="P117" s="22"/>
      <c r="Q117" s="22"/>
      <c r="R117" s="23"/>
      <c r="S117" s="24"/>
      <c r="T117" s="24"/>
      <c r="U117" s="25"/>
      <c r="V117" s="25"/>
      <c r="W117" s="26"/>
      <c r="X117" s="27"/>
      <c r="Y117" s="28"/>
      <c r="AA117" s="24"/>
      <c r="AB117" s="24"/>
      <c r="AC117" s="24"/>
      <c r="AD117" s="24"/>
      <c r="AE117" s="24"/>
      <c r="AG117" s="24"/>
      <c r="AH117" s="24"/>
      <c r="AI117" s="24"/>
      <c r="AJ117" s="24"/>
      <c r="AK117" s="24"/>
      <c r="AM117" s="24"/>
      <c r="AN117" s="24"/>
      <c r="AO117" s="24"/>
      <c r="AP117" s="24"/>
      <c r="AQ117" s="24"/>
    </row>
    <row r="118" customFormat="false" ht="12.75" hidden="false" customHeight="false" outlineLevel="0" collapsed="false">
      <c r="A118" s="14"/>
      <c r="B118" s="15"/>
      <c r="D118" s="15"/>
      <c r="E118" s="16"/>
      <c r="F118" s="17"/>
      <c r="G118" s="18"/>
      <c r="H118" s="19"/>
      <c r="I118" s="20"/>
      <c r="J118" s="19"/>
      <c r="K118" s="21"/>
      <c r="L118" s="21"/>
      <c r="M118" s="22"/>
      <c r="N118" s="22"/>
      <c r="O118" s="22"/>
      <c r="P118" s="22"/>
      <c r="Q118" s="22"/>
      <c r="R118" s="23"/>
      <c r="S118" s="24"/>
      <c r="T118" s="24"/>
      <c r="U118" s="25"/>
      <c r="V118" s="25"/>
      <c r="W118" s="26"/>
      <c r="X118" s="27"/>
      <c r="Y118" s="28"/>
      <c r="AA118" s="24"/>
      <c r="AB118" s="24"/>
      <c r="AC118" s="24"/>
      <c r="AD118" s="24"/>
      <c r="AE118" s="24"/>
      <c r="AG118" s="24"/>
      <c r="AH118" s="24"/>
      <c r="AI118" s="24"/>
      <c r="AJ118" s="24"/>
      <c r="AK118" s="24"/>
      <c r="AM118" s="24"/>
      <c r="AN118" s="24"/>
      <c r="AO118" s="24"/>
      <c r="AP118" s="24"/>
      <c r="AQ118" s="24"/>
    </row>
    <row r="119" customFormat="false" ht="12.75" hidden="false" customHeight="false" outlineLevel="0" collapsed="false">
      <c r="A119" s="14"/>
      <c r="B119" s="15"/>
      <c r="D119" s="15"/>
      <c r="E119" s="16"/>
      <c r="F119" s="17"/>
      <c r="G119" s="18"/>
      <c r="H119" s="19"/>
      <c r="I119" s="20"/>
      <c r="J119" s="19"/>
      <c r="K119" s="21"/>
      <c r="L119" s="21"/>
      <c r="M119" s="22"/>
      <c r="N119" s="22"/>
      <c r="O119" s="22"/>
      <c r="P119" s="22"/>
      <c r="Q119" s="22"/>
      <c r="R119" s="23"/>
      <c r="S119" s="24"/>
      <c r="T119" s="24"/>
      <c r="U119" s="25"/>
      <c r="V119" s="25"/>
      <c r="W119" s="26"/>
      <c r="X119" s="27"/>
      <c r="Y119" s="28"/>
      <c r="AA119" s="24"/>
      <c r="AB119" s="24"/>
      <c r="AC119" s="24"/>
      <c r="AD119" s="24"/>
      <c r="AE119" s="24"/>
      <c r="AG119" s="24"/>
      <c r="AH119" s="24"/>
      <c r="AI119" s="24"/>
      <c r="AJ119" s="24"/>
      <c r="AK119" s="24"/>
      <c r="AM119" s="24"/>
      <c r="AN119" s="24"/>
      <c r="AO119" s="24"/>
      <c r="AP119" s="24"/>
      <c r="AQ119" s="24"/>
    </row>
    <row r="120" customFormat="false" ht="12.75" hidden="false" customHeight="false" outlineLevel="0" collapsed="false">
      <c r="A120" s="29"/>
      <c r="B120" s="15"/>
      <c r="F120" s="17"/>
      <c r="G120" s="18"/>
      <c r="H120" s="19"/>
      <c r="I120" s="20"/>
      <c r="J120" s="19"/>
      <c r="K120" s="21"/>
      <c r="L120" s="21"/>
      <c r="M120" s="22"/>
      <c r="N120" s="22"/>
      <c r="O120" s="22"/>
      <c r="P120" s="22"/>
      <c r="Q120" s="22"/>
      <c r="R120" s="23"/>
      <c r="S120" s="24"/>
      <c r="T120" s="24"/>
      <c r="U120" s="25"/>
      <c r="V120" s="25"/>
      <c r="W120" s="26"/>
      <c r="X120" s="27"/>
      <c r="Y120" s="28"/>
    </row>
    <row r="121" customFormat="false" ht="12.75" hidden="false" customHeight="false" outlineLevel="0" collapsed="false">
      <c r="A121" s="14"/>
      <c r="B121" s="15"/>
      <c r="D121" s="15"/>
      <c r="E121" s="16"/>
      <c r="F121" s="17"/>
      <c r="G121" s="18"/>
      <c r="H121" s="19"/>
      <c r="I121" s="20"/>
      <c r="J121" s="19"/>
      <c r="K121" s="21"/>
      <c r="L121" s="21"/>
      <c r="M121" s="22"/>
      <c r="N121" s="22"/>
      <c r="O121" s="22"/>
      <c r="P121" s="22"/>
      <c r="Q121" s="22"/>
      <c r="R121" s="23"/>
      <c r="S121" s="24"/>
      <c r="T121" s="24"/>
      <c r="U121" s="25"/>
      <c r="V121" s="25"/>
      <c r="W121" s="26"/>
      <c r="X121" s="27"/>
      <c r="Y121" s="28"/>
      <c r="AA121" s="24"/>
      <c r="AB121" s="24"/>
      <c r="AC121" s="24"/>
      <c r="AD121" s="24"/>
      <c r="AE121" s="24"/>
      <c r="AG121" s="24"/>
      <c r="AH121" s="24"/>
      <c r="AI121" s="24"/>
      <c r="AJ121" s="24"/>
      <c r="AK121" s="24"/>
      <c r="AM121" s="24"/>
      <c r="AN121" s="24"/>
      <c r="AO121" s="24"/>
      <c r="AP121" s="24"/>
      <c r="AQ121" s="24"/>
    </row>
    <row r="122" customFormat="false" ht="12.75" hidden="false" customHeight="false" outlineLevel="0" collapsed="false">
      <c r="A122" s="14"/>
      <c r="B122" s="15"/>
      <c r="D122" s="15"/>
      <c r="E122" s="16"/>
      <c r="F122" s="17"/>
      <c r="G122" s="18"/>
      <c r="H122" s="19"/>
      <c r="I122" s="20"/>
      <c r="J122" s="19"/>
      <c r="K122" s="21"/>
      <c r="L122" s="21"/>
      <c r="M122" s="22"/>
      <c r="N122" s="22"/>
      <c r="O122" s="22"/>
      <c r="P122" s="22"/>
      <c r="Q122" s="22"/>
      <c r="R122" s="23"/>
      <c r="S122" s="24"/>
      <c r="T122" s="24"/>
      <c r="U122" s="25"/>
      <c r="V122" s="25"/>
      <c r="W122" s="26"/>
      <c r="X122" s="27"/>
      <c r="Y122" s="28"/>
      <c r="AA122" s="24"/>
      <c r="AB122" s="24"/>
      <c r="AC122" s="24"/>
      <c r="AD122" s="24"/>
      <c r="AE122" s="24"/>
      <c r="AG122" s="24"/>
      <c r="AH122" s="24"/>
      <c r="AI122" s="24"/>
      <c r="AJ122" s="24"/>
      <c r="AK122" s="24"/>
      <c r="AM122" s="24"/>
      <c r="AN122" s="24"/>
      <c r="AO122" s="24"/>
      <c r="AP122" s="24"/>
      <c r="AQ122" s="24"/>
    </row>
    <row r="123" customFormat="false" ht="12.75" hidden="false" customHeight="false" outlineLevel="0" collapsed="false">
      <c r="A123" s="14"/>
      <c r="B123" s="15"/>
      <c r="D123" s="15"/>
      <c r="E123" s="16"/>
      <c r="F123" s="17"/>
      <c r="G123" s="18"/>
      <c r="H123" s="19"/>
      <c r="I123" s="20"/>
      <c r="J123" s="19"/>
      <c r="K123" s="21"/>
      <c r="L123" s="21"/>
      <c r="M123" s="22"/>
      <c r="N123" s="22"/>
      <c r="O123" s="22"/>
      <c r="P123" s="22"/>
      <c r="Q123" s="22"/>
      <c r="R123" s="23"/>
      <c r="S123" s="24"/>
      <c r="T123" s="24"/>
      <c r="U123" s="25"/>
      <c r="V123" s="25"/>
      <c r="W123" s="26"/>
      <c r="X123" s="27"/>
      <c r="Y123" s="28"/>
      <c r="AA123" s="24"/>
      <c r="AB123" s="24"/>
      <c r="AC123" s="24"/>
      <c r="AD123" s="24"/>
      <c r="AE123" s="24"/>
      <c r="AG123" s="24"/>
      <c r="AH123" s="24"/>
      <c r="AI123" s="24"/>
      <c r="AJ123" s="24"/>
      <c r="AK123" s="24"/>
      <c r="AM123" s="24"/>
      <c r="AN123" s="24"/>
      <c r="AO123" s="24"/>
      <c r="AP123" s="24"/>
      <c r="AQ123" s="24"/>
    </row>
    <row r="124" customFormat="false" ht="12.75" hidden="false" customHeight="false" outlineLevel="0" collapsed="false">
      <c r="A124" s="14"/>
      <c r="B124" s="15"/>
      <c r="D124" s="15"/>
      <c r="E124" s="16"/>
      <c r="F124" s="17"/>
      <c r="G124" s="18"/>
      <c r="H124" s="19"/>
      <c r="I124" s="20"/>
      <c r="J124" s="19"/>
      <c r="K124" s="21"/>
      <c r="L124" s="21"/>
      <c r="M124" s="22"/>
      <c r="N124" s="22"/>
      <c r="O124" s="22"/>
      <c r="P124" s="22"/>
      <c r="Q124" s="22"/>
      <c r="R124" s="23"/>
      <c r="S124" s="24"/>
      <c r="T124" s="24"/>
      <c r="U124" s="25"/>
      <c r="V124" s="25"/>
      <c r="W124" s="26"/>
      <c r="X124" s="27"/>
      <c r="Y124" s="28"/>
      <c r="AA124" s="24"/>
      <c r="AB124" s="24"/>
      <c r="AC124" s="24"/>
      <c r="AD124" s="24"/>
      <c r="AE124" s="24"/>
      <c r="AG124" s="24"/>
      <c r="AH124" s="24"/>
      <c r="AI124" s="24"/>
      <c r="AJ124" s="24"/>
      <c r="AK124" s="24"/>
      <c r="AM124" s="24"/>
      <c r="AN124" s="24"/>
      <c r="AO124" s="24"/>
      <c r="AP124" s="24"/>
      <c r="AQ124" s="24"/>
    </row>
    <row r="125" customFormat="false" ht="12.75" hidden="false" customHeight="false" outlineLevel="0" collapsed="false">
      <c r="A125" s="14"/>
      <c r="B125" s="15"/>
      <c r="D125" s="15"/>
      <c r="E125" s="16"/>
      <c r="F125" s="17"/>
      <c r="G125" s="18"/>
      <c r="H125" s="19"/>
      <c r="I125" s="20"/>
      <c r="J125" s="19"/>
      <c r="K125" s="21"/>
      <c r="L125" s="21"/>
      <c r="M125" s="22"/>
      <c r="N125" s="22"/>
      <c r="O125" s="22"/>
      <c r="P125" s="22"/>
      <c r="Q125" s="22"/>
      <c r="R125" s="23"/>
      <c r="S125" s="24"/>
      <c r="T125" s="24"/>
      <c r="U125" s="25"/>
      <c r="V125" s="25"/>
      <c r="W125" s="26"/>
      <c r="X125" s="27"/>
      <c r="Y125" s="28"/>
      <c r="AA125" s="24"/>
      <c r="AB125" s="24"/>
      <c r="AC125" s="24"/>
      <c r="AD125" s="24"/>
      <c r="AE125" s="24"/>
      <c r="AG125" s="24"/>
      <c r="AH125" s="24"/>
      <c r="AI125" s="24"/>
      <c r="AJ125" s="24"/>
      <c r="AK125" s="24"/>
      <c r="AM125" s="24"/>
      <c r="AN125" s="24"/>
      <c r="AO125" s="24"/>
      <c r="AP125" s="24"/>
      <c r="AQ125" s="24"/>
    </row>
    <row r="126" customFormat="false" ht="12.75" hidden="false" customHeight="false" outlineLevel="0" collapsed="false">
      <c r="A126" s="14"/>
      <c r="B126" s="15"/>
      <c r="D126" s="15"/>
      <c r="E126" s="16"/>
      <c r="F126" s="17"/>
      <c r="G126" s="18"/>
      <c r="H126" s="19"/>
      <c r="I126" s="20"/>
      <c r="J126" s="19"/>
      <c r="K126" s="21"/>
      <c r="L126" s="21"/>
      <c r="M126" s="22"/>
      <c r="N126" s="22"/>
      <c r="O126" s="22"/>
      <c r="P126" s="22"/>
      <c r="Q126" s="22"/>
      <c r="R126" s="23"/>
      <c r="S126" s="24"/>
      <c r="T126" s="24"/>
      <c r="U126" s="25"/>
      <c r="V126" s="25"/>
      <c r="W126" s="26"/>
      <c r="X126" s="27"/>
      <c r="Y126" s="28"/>
      <c r="AA126" s="24"/>
      <c r="AB126" s="24"/>
      <c r="AC126" s="24"/>
      <c r="AD126" s="24"/>
      <c r="AE126" s="24"/>
      <c r="AG126" s="24"/>
      <c r="AH126" s="24"/>
      <c r="AI126" s="24"/>
      <c r="AJ126" s="24"/>
      <c r="AK126" s="24"/>
      <c r="AM126" s="24"/>
      <c r="AN126" s="24"/>
      <c r="AO126" s="24"/>
      <c r="AP126" s="24"/>
      <c r="AQ126" s="24"/>
    </row>
    <row r="127" customFormat="false" ht="12.75" hidden="false" customHeight="false" outlineLevel="0" collapsed="false">
      <c r="A127" s="14"/>
      <c r="B127" s="15"/>
      <c r="D127" s="15"/>
      <c r="E127" s="16"/>
      <c r="F127" s="17"/>
      <c r="G127" s="18"/>
      <c r="H127" s="19"/>
      <c r="I127" s="20"/>
      <c r="J127" s="19"/>
      <c r="K127" s="21"/>
      <c r="L127" s="21"/>
      <c r="M127" s="22"/>
      <c r="N127" s="22"/>
      <c r="O127" s="22"/>
      <c r="P127" s="22"/>
      <c r="Q127" s="22"/>
      <c r="R127" s="23"/>
      <c r="S127" s="24"/>
      <c r="T127" s="24"/>
      <c r="U127" s="25"/>
      <c r="V127" s="25"/>
      <c r="W127" s="26"/>
      <c r="X127" s="27"/>
      <c r="Y127" s="28"/>
      <c r="AA127" s="24"/>
      <c r="AB127" s="24"/>
      <c r="AC127" s="24"/>
      <c r="AD127" s="24"/>
      <c r="AE127" s="24"/>
      <c r="AG127" s="24"/>
      <c r="AH127" s="24"/>
      <c r="AI127" s="24"/>
      <c r="AJ127" s="24"/>
      <c r="AK127" s="24"/>
      <c r="AM127" s="24"/>
      <c r="AN127" s="24"/>
      <c r="AO127" s="24"/>
      <c r="AP127" s="24"/>
      <c r="AQ127" s="24"/>
    </row>
    <row r="128" customFormat="false" ht="12.75" hidden="false" customHeight="false" outlineLevel="0" collapsed="false">
      <c r="A128" s="14"/>
      <c r="B128" s="15"/>
      <c r="D128" s="15"/>
      <c r="E128" s="16"/>
      <c r="F128" s="17"/>
      <c r="G128" s="18"/>
      <c r="H128" s="19"/>
      <c r="I128" s="20"/>
      <c r="J128" s="19"/>
      <c r="K128" s="21"/>
      <c r="L128" s="21"/>
      <c r="M128" s="22"/>
      <c r="N128" s="22"/>
      <c r="O128" s="22"/>
      <c r="P128" s="22"/>
      <c r="Q128" s="22"/>
      <c r="R128" s="23"/>
      <c r="S128" s="24"/>
      <c r="T128" s="24"/>
      <c r="U128" s="25"/>
      <c r="V128" s="25"/>
      <c r="W128" s="26"/>
      <c r="X128" s="27"/>
      <c r="Y128" s="28"/>
      <c r="AA128" s="24"/>
      <c r="AB128" s="24"/>
      <c r="AC128" s="24"/>
      <c r="AD128" s="24"/>
      <c r="AE128" s="24"/>
      <c r="AG128" s="24"/>
      <c r="AH128" s="24"/>
      <c r="AI128" s="24"/>
      <c r="AJ128" s="24"/>
      <c r="AK128" s="24"/>
      <c r="AM128" s="24"/>
      <c r="AN128" s="24"/>
      <c r="AO128" s="24"/>
      <c r="AP128" s="24"/>
      <c r="AQ128" s="24"/>
    </row>
    <row r="129" customFormat="false" ht="12.75" hidden="false" customHeight="false" outlineLevel="0" collapsed="false">
      <c r="A129" s="14"/>
      <c r="B129" s="15"/>
      <c r="D129" s="15"/>
      <c r="E129" s="16"/>
      <c r="F129" s="17"/>
      <c r="G129" s="18"/>
      <c r="H129" s="19"/>
      <c r="I129" s="20"/>
      <c r="J129" s="19"/>
      <c r="K129" s="21"/>
      <c r="L129" s="21"/>
      <c r="M129" s="22"/>
      <c r="N129" s="22"/>
      <c r="O129" s="22"/>
      <c r="P129" s="22"/>
      <c r="Q129" s="22"/>
      <c r="R129" s="23"/>
      <c r="S129" s="24"/>
      <c r="T129" s="24"/>
      <c r="U129" s="25"/>
      <c r="V129" s="25"/>
      <c r="W129" s="26"/>
      <c r="X129" s="27"/>
      <c r="Y129" s="28"/>
      <c r="AA129" s="24"/>
      <c r="AB129" s="24"/>
      <c r="AC129" s="24"/>
      <c r="AD129" s="24"/>
      <c r="AE129" s="24"/>
      <c r="AG129" s="24"/>
      <c r="AH129" s="24"/>
      <c r="AI129" s="24"/>
      <c r="AJ129" s="24"/>
      <c r="AK129" s="24"/>
      <c r="AM129" s="24"/>
      <c r="AN129" s="24"/>
      <c r="AO129" s="24"/>
      <c r="AP129" s="24"/>
      <c r="AQ129" s="24"/>
    </row>
    <row r="130" customFormat="false" ht="12.75" hidden="false" customHeight="false" outlineLevel="0" collapsed="false">
      <c r="A130" s="14"/>
      <c r="B130" s="15"/>
      <c r="D130" s="15"/>
      <c r="E130" s="16"/>
      <c r="F130" s="17"/>
      <c r="G130" s="18"/>
      <c r="H130" s="19"/>
      <c r="I130" s="20"/>
      <c r="J130" s="19"/>
      <c r="K130" s="21"/>
      <c r="L130" s="21"/>
      <c r="M130" s="22"/>
      <c r="N130" s="22"/>
      <c r="O130" s="22"/>
      <c r="P130" s="22"/>
      <c r="Q130" s="22"/>
      <c r="R130" s="23"/>
      <c r="S130" s="24"/>
      <c r="T130" s="24"/>
      <c r="U130" s="25"/>
      <c r="V130" s="25"/>
      <c r="W130" s="26"/>
      <c r="X130" s="27"/>
      <c r="Y130" s="28"/>
      <c r="AA130" s="24"/>
      <c r="AB130" s="24"/>
      <c r="AC130" s="24"/>
      <c r="AD130" s="24"/>
      <c r="AE130" s="24"/>
      <c r="AG130" s="24"/>
      <c r="AH130" s="24"/>
      <c r="AI130" s="24"/>
      <c r="AJ130" s="24"/>
      <c r="AK130" s="24"/>
      <c r="AM130" s="24"/>
      <c r="AN130" s="24"/>
      <c r="AO130" s="24"/>
      <c r="AP130" s="24"/>
      <c r="AQ130" s="24"/>
    </row>
    <row r="131" customFormat="false" ht="12.75" hidden="false" customHeight="false" outlineLevel="0" collapsed="false">
      <c r="A131" s="14"/>
      <c r="B131" s="15"/>
      <c r="D131" s="15"/>
      <c r="E131" s="16"/>
      <c r="F131" s="17"/>
      <c r="G131" s="18"/>
      <c r="H131" s="19"/>
      <c r="I131" s="20"/>
      <c r="J131" s="19"/>
      <c r="K131" s="21"/>
      <c r="L131" s="21"/>
      <c r="M131" s="22"/>
      <c r="N131" s="22"/>
      <c r="O131" s="22"/>
      <c r="P131" s="22"/>
      <c r="Q131" s="22"/>
      <c r="R131" s="23"/>
      <c r="S131" s="24"/>
      <c r="T131" s="24"/>
      <c r="U131" s="25"/>
      <c r="V131" s="25"/>
      <c r="W131" s="26"/>
      <c r="X131" s="27"/>
      <c r="Y131" s="28"/>
      <c r="AA131" s="24"/>
      <c r="AB131" s="24"/>
      <c r="AC131" s="24"/>
      <c r="AD131" s="24"/>
      <c r="AE131" s="24"/>
      <c r="AG131" s="24"/>
      <c r="AH131" s="24"/>
      <c r="AI131" s="24"/>
      <c r="AJ131" s="24"/>
      <c r="AK131" s="24"/>
      <c r="AM131" s="24"/>
      <c r="AN131" s="24"/>
      <c r="AO131" s="24"/>
      <c r="AP131" s="24"/>
      <c r="AQ131" s="24"/>
    </row>
    <row r="132" customFormat="false" ht="12.75" hidden="false" customHeight="false" outlineLevel="0" collapsed="false">
      <c r="A132" s="29"/>
      <c r="B132" s="15"/>
      <c r="F132" s="17"/>
      <c r="G132" s="18"/>
      <c r="H132" s="19"/>
      <c r="I132" s="20"/>
      <c r="J132" s="19"/>
      <c r="K132" s="21"/>
      <c r="L132" s="21"/>
      <c r="M132" s="22"/>
      <c r="N132" s="22"/>
      <c r="O132" s="22"/>
      <c r="P132" s="22"/>
      <c r="Q132" s="22"/>
      <c r="R132" s="23"/>
      <c r="S132" s="24"/>
      <c r="T132" s="24"/>
      <c r="U132" s="25"/>
      <c r="V132" s="25"/>
      <c r="W132" s="26"/>
      <c r="X132" s="27"/>
      <c r="Y132" s="28"/>
    </row>
    <row r="133" customFormat="false" ht="12.75" hidden="false" customHeight="false" outlineLevel="0" collapsed="false">
      <c r="A133" s="29"/>
      <c r="B133" s="15"/>
      <c r="F133" s="17"/>
      <c r="G133" s="18"/>
      <c r="H133" s="19"/>
      <c r="I133" s="20"/>
      <c r="J133" s="19"/>
      <c r="K133" s="21"/>
      <c r="L133" s="21"/>
      <c r="M133" s="22"/>
      <c r="N133" s="22"/>
      <c r="O133" s="22"/>
      <c r="P133" s="22"/>
      <c r="Q133" s="22"/>
      <c r="R133" s="23"/>
      <c r="S133" s="24"/>
      <c r="T133" s="24"/>
      <c r="U133" s="25"/>
      <c r="V133" s="25"/>
      <c r="W133" s="26"/>
      <c r="X133" s="27"/>
      <c r="Y133" s="28"/>
    </row>
    <row r="134" customFormat="false" ht="12.75" hidden="false" customHeight="false" outlineLevel="0" collapsed="false">
      <c r="A134" s="29"/>
      <c r="B134" s="15"/>
      <c r="F134" s="17"/>
      <c r="G134" s="18"/>
      <c r="H134" s="19"/>
      <c r="I134" s="20"/>
      <c r="J134" s="19"/>
      <c r="K134" s="21"/>
      <c r="L134" s="21"/>
      <c r="M134" s="22"/>
      <c r="N134" s="22"/>
      <c r="O134" s="22"/>
      <c r="P134" s="22"/>
      <c r="Q134" s="22"/>
      <c r="R134" s="23"/>
      <c r="S134" s="24"/>
      <c r="T134" s="24"/>
      <c r="U134" s="25"/>
      <c r="V134" s="25"/>
      <c r="W134" s="26"/>
      <c r="X134" s="27"/>
      <c r="Y134" s="28"/>
    </row>
    <row r="135" customFormat="false" ht="12.75" hidden="false" customHeight="false" outlineLevel="0" collapsed="false">
      <c r="A135" s="29"/>
      <c r="B135" s="15"/>
      <c r="F135" s="17"/>
      <c r="G135" s="18"/>
      <c r="H135" s="19"/>
      <c r="I135" s="20"/>
      <c r="J135" s="19"/>
      <c r="K135" s="21"/>
      <c r="L135" s="21"/>
      <c r="M135" s="22"/>
      <c r="N135" s="22"/>
      <c r="O135" s="22"/>
      <c r="P135" s="22"/>
      <c r="Q135" s="22"/>
      <c r="R135" s="23"/>
      <c r="S135" s="24"/>
      <c r="T135" s="24"/>
      <c r="U135" s="25"/>
      <c r="V135" s="25"/>
      <c r="W135" s="26"/>
      <c r="X135" s="27"/>
      <c r="Y135" s="28"/>
    </row>
    <row r="136" customFormat="false" ht="12.75" hidden="false" customHeight="false" outlineLevel="0" collapsed="false">
      <c r="A136" s="29"/>
      <c r="B136" s="15"/>
      <c r="F136" s="17"/>
      <c r="G136" s="18"/>
      <c r="H136" s="19"/>
      <c r="I136" s="20"/>
      <c r="J136" s="19"/>
      <c r="K136" s="21"/>
      <c r="L136" s="21"/>
      <c r="M136" s="22"/>
      <c r="N136" s="22"/>
      <c r="O136" s="22"/>
      <c r="P136" s="22"/>
      <c r="Q136" s="22"/>
      <c r="R136" s="23"/>
      <c r="S136" s="24"/>
      <c r="T136" s="24"/>
      <c r="U136" s="25"/>
      <c r="V136" s="25"/>
      <c r="W136" s="26"/>
      <c r="X136" s="27"/>
      <c r="Y136" s="28"/>
    </row>
    <row r="137" customFormat="false" ht="12.75" hidden="false" customHeight="false" outlineLevel="0" collapsed="false">
      <c r="A137" s="29"/>
      <c r="B137" s="15"/>
      <c r="F137" s="17"/>
      <c r="G137" s="18"/>
      <c r="H137" s="19"/>
      <c r="I137" s="20"/>
      <c r="J137" s="19"/>
      <c r="K137" s="21"/>
      <c r="L137" s="21"/>
      <c r="M137" s="22"/>
      <c r="N137" s="22"/>
      <c r="O137" s="22"/>
      <c r="P137" s="22"/>
      <c r="Q137" s="22"/>
      <c r="R137" s="23"/>
      <c r="S137" s="24"/>
      <c r="T137" s="24"/>
      <c r="U137" s="25"/>
      <c r="V137" s="25"/>
      <c r="W137" s="26"/>
      <c r="X137" s="27"/>
      <c r="Y137" s="28"/>
    </row>
    <row r="138" customFormat="false" ht="12.75" hidden="false" customHeight="false" outlineLevel="0" collapsed="false">
      <c r="A138" s="29"/>
      <c r="B138" s="15"/>
      <c r="F138" s="17"/>
      <c r="G138" s="18"/>
      <c r="H138" s="19"/>
      <c r="I138" s="20"/>
      <c r="J138" s="19"/>
      <c r="K138" s="21"/>
      <c r="L138" s="21"/>
      <c r="M138" s="22"/>
      <c r="N138" s="22"/>
      <c r="O138" s="22"/>
      <c r="P138" s="22"/>
      <c r="Q138" s="22"/>
      <c r="R138" s="23"/>
      <c r="S138" s="24"/>
      <c r="T138" s="24"/>
      <c r="U138" s="25"/>
      <c r="V138" s="25"/>
      <c r="W138" s="26"/>
      <c r="X138" s="27"/>
      <c r="Y138" s="28"/>
    </row>
    <row r="139" customFormat="false" ht="12.75" hidden="false" customHeight="false" outlineLevel="0" collapsed="false">
      <c r="A139" s="29"/>
      <c r="B139" s="15"/>
      <c r="F139" s="17"/>
      <c r="G139" s="18"/>
      <c r="H139" s="19"/>
      <c r="I139" s="20"/>
      <c r="J139" s="19"/>
      <c r="K139" s="21"/>
      <c r="L139" s="21"/>
      <c r="M139" s="22"/>
      <c r="N139" s="22"/>
      <c r="O139" s="22"/>
      <c r="P139" s="22"/>
      <c r="Q139" s="22"/>
      <c r="R139" s="23"/>
      <c r="S139" s="24"/>
      <c r="T139" s="24"/>
      <c r="U139" s="25"/>
      <c r="V139" s="25"/>
      <c r="W139" s="26"/>
      <c r="X139" s="27"/>
      <c r="Y139" s="28"/>
    </row>
    <row r="140" customFormat="false" ht="12.75" hidden="false" customHeight="false" outlineLevel="0" collapsed="false">
      <c r="A140" s="29"/>
      <c r="B140" s="15"/>
      <c r="F140" s="17"/>
      <c r="G140" s="18"/>
      <c r="H140" s="19"/>
      <c r="I140" s="20"/>
      <c r="J140" s="19"/>
      <c r="K140" s="21"/>
      <c r="L140" s="21"/>
      <c r="M140" s="22"/>
      <c r="N140" s="22"/>
      <c r="O140" s="22"/>
      <c r="P140" s="22"/>
      <c r="Q140" s="22"/>
      <c r="R140" s="23"/>
      <c r="S140" s="24"/>
      <c r="T140" s="24"/>
      <c r="U140" s="25"/>
      <c r="V140" s="25"/>
      <c r="W140" s="26"/>
      <c r="X140" s="27"/>
      <c r="Y140" s="28"/>
    </row>
    <row r="141" customFormat="false" ht="12.75" hidden="false" customHeight="false" outlineLevel="0" collapsed="false">
      <c r="A141" s="29"/>
      <c r="B141" s="15"/>
      <c r="F141" s="17"/>
      <c r="G141" s="18"/>
      <c r="H141" s="19"/>
      <c r="I141" s="20"/>
      <c r="J141" s="19"/>
      <c r="K141" s="21"/>
      <c r="L141" s="21"/>
      <c r="M141" s="22"/>
      <c r="N141" s="22"/>
      <c r="O141" s="22"/>
      <c r="P141" s="22"/>
      <c r="Q141" s="22"/>
      <c r="R141" s="23"/>
      <c r="S141" s="24"/>
      <c r="T141" s="24"/>
      <c r="U141" s="25"/>
      <c r="V141" s="25"/>
      <c r="W141" s="26"/>
      <c r="X141" s="27"/>
      <c r="Y141" s="28"/>
    </row>
    <row r="142" customFormat="false" ht="12.75" hidden="false" customHeight="false" outlineLevel="0" collapsed="false">
      <c r="A142" s="29"/>
      <c r="B142" s="15"/>
      <c r="F142" s="17"/>
      <c r="G142" s="18"/>
      <c r="H142" s="19"/>
      <c r="I142" s="20"/>
      <c r="J142" s="19"/>
      <c r="K142" s="21"/>
      <c r="L142" s="21"/>
      <c r="M142" s="22"/>
      <c r="N142" s="22"/>
      <c r="O142" s="22"/>
      <c r="P142" s="22"/>
      <c r="Q142" s="22"/>
      <c r="R142" s="23"/>
      <c r="S142" s="24"/>
      <c r="T142" s="24"/>
      <c r="U142" s="25"/>
      <c r="V142" s="25"/>
      <c r="W142" s="26"/>
      <c r="X142" s="27"/>
      <c r="Y142" s="28"/>
    </row>
    <row r="143" customFormat="false" ht="12.75" hidden="false" customHeight="false" outlineLevel="0" collapsed="false">
      <c r="A143" s="29"/>
      <c r="B143" s="15"/>
      <c r="F143" s="17"/>
      <c r="G143" s="18"/>
      <c r="H143" s="19"/>
      <c r="I143" s="20"/>
      <c r="J143" s="19"/>
      <c r="K143" s="21"/>
      <c r="L143" s="21"/>
      <c r="M143" s="22"/>
      <c r="N143" s="22"/>
      <c r="O143" s="22"/>
      <c r="P143" s="22"/>
      <c r="Q143" s="22"/>
      <c r="R143" s="23"/>
      <c r="S143" s="24"/>
      <c r="T143" s="24"/>
      <c r="U143" s="25"/>
      <c r="V143" s="25"/>
      <c r="W143" s="26"/>
      <c r="X143" s="27"/>
      <c r="Y143" s="28"/>
    </row>
    <row r="144" customFormat="false" ht="12.75" hidden="false" customHeight="false" outlineLevel="0" collapsed="false">
      <c r="A144" s="29"/>
      <c r="B144" s="15"/>
      <c r="F144" s="17"/>
      <c r="G144" s="18"/>
      <c r="H144" s="19"/>
      <c r="I144" s="20"/>
      <c r="J144" s="19"/>
      <c r="K144" s="21"/>
      <c r="L144" s="21"/>
      <c r="M144" s="22"/>
      <c r="N144" s="22"/>
      <c r="O144" s="22"/>
      <c r="P144" s="22"/>
      <c r="Q144" s="22"/>
      <c r="R144" s="23"/>
      <c r="S144" s="24"/>
      <c r="T144" s="24"/>
      <c r="U144" s="25"/>
      <c r="V144" s="25"/>
      <c r="W144" s="26"/>
      <c r="X144" s="27"/>
      <c r="Y144" s="28"/>
    </row>
    <row r="145" customFormat="false" ht="12.75" hidden="false" customHeight="false" outlineLevel="0" collapsed="false">
      <c r="A145" s="29"/>
      <c r="B145" s="15"/>
      <c r="F145" s="17"/>
      <c r="G145" s="18"/>
      <c r="H145" s="19"/>
      <c r="I145" s="20"/>
      <c r="J145" s="19"/>
      <c r="K145" s="21"/>
      <c r="L145" s="21"/>
      <c r="M145" s="22"/>
      <c r="N145" s="22"/>
      <c r="O145" s="22"/>
      <c r="P145" s="22"/>
      <c r="Q145" s="22"/>
      <c r="R145" s="23"/>
      <c r="S145" s="24"/>
      <c r="T145" s="24"/>
      <c r="U145" s="25"/>
      <c r="V145" s="25"/>
      <c r="W145" s="26"/>
      <c r="X145" s="27"/>
      <c r="Y145" s="28"/>
    </row>
    <row r="146" customFormat="false" ht="12.75" hidden="false" customHeight="false" outlineLevel="0" collapsed="false">
      <c r="A146" s="29"/>
      <c r="B146" s="15"/>
      <c r="F146" s="17"/>
      <c r="G146" s="18"/>
      <c r="H146" s="19"/>
      <c r="I146" s="20"/>
      <c r="J146" s="19"/>
      <c r="K146" s="21"/>
      <c r="L146" s="21"/>
      <c r="M146" s="22"/>
      <c r="N146" s="22"/>
      <c r="O146" s="22"/>
      <c r="P146" s="22"/>
      <c r="Q146" s="22"/>
      <c r="R146" s="23"/>
      <c r="S146" s="24"/>
      <c r="T146" s="24"/>
      <c r="U146" s="25"/>
      <c r="V146" s="25"/>
      <c r="W146" s="26"/>
      <c r="X146" s="27"/>
      <c r="Y146" s="28"/>
    </row>
    <row r="147" customFormat="false" ht="12.75" hidden="false" customHeight="false" outlineLevel="0" collapsed="false">
      <c r="A147" s="29"/>
      <c r="B147" s="15"/>
      <c r="F147" s="17"/>
      <c r="G147" s="18"/>
      <c r="H147" s="19"/>
      <c r="I147" s="20"/>
      <c r="J147" s="19"/>
      <c r="K147" s="21"/>
      <c r="L147" s="21"/>
      <c r="M147" s="22"/>
      <c r="N147" s="22"/>
      <c r="O147" s="22"/>
      <c r="P147" s="22"/>
      <c r="Q147" s="22"/>
      <c r="R147" s="23"/>
      <c r="S147" s="24"/>
      <c r="T147" s="24"/>
      <c r="U147" s="25"/>
      <c r="V147" s="25"/>
      <c r="W147" s="26"/>
      <c r="X147" s="27"/>
      <c r="Y147" s="28"/>
    </row>
    <row r="148" customFormat="false" ht="12.75" hidden="false" customHeight="false" outlineLevel="0" collapsed="false">
      <c r="A148" s="29"/>
      <c r="B148" s="15"/>
      <c r="F148" s="17"/>
      <c r="G148" s="18"/>
      <c r="H148" s="19"/>
      <c r="I148" s="20"/>
      <c r="J148" s="19"/>
      <c r="K148" s="21"/>
      <c r="L148" s="21"/>
      <c r="M148" s="22"/>
      <c r="N148" s="22"/>
      <c r="O148" s="22"/>
      <c r="P148" s="22"/>
      <c r="Q148" s="22"/>
      <c r="R148" s="23"/>
      <c r="S148" s="24"/>
      <c r="T148" s="24"/>
      <c r="U148" s="25"/>
      <c r="V148" s="25"/>
      <c r="W148" s="26"/>
      <c r="X148" s="27"/>
      <c r="Y148" s="28"/>
    </row>
    <row r="149" customFormat="false" ht="12.75" hidden="false" customHeight="false" outlineLevel="0" collapsed="false">
      <c r="A149" s="29"/>
      <c r="B149" s="15"/>
      <c r="F149" s="17"/>
      <c r="G149" s="18"/>
      <c r="H149" s="19"/>
      <c r="I149" s="20"/>
      <c r="J149" s="19"/>
      <c r="K149" s="21"/>
      <c r="L149" s="21"/>
      <c r="M149" s="22"/>
      <c r="N149" s="22"/>
      <c r="O149" s="22"/>
      <c r="P149" s="22"/>
      <c r="Q149" s="22"/>
      <c r="R149" s="23"/>
      <c r="S149" s="24"/>
      <c r="T149" s="24"/>
      <c r="U149" s="25"/>
      <c r="V149" s="25"/>
      <c r="W149" s="26"/>
      <c r="X149" s="27"/>
      <c r="Y149" s="28"/>
    </row>
    <row r="150" customFormat="false" ht="12.75" hidden="false" customHeight="false" outlineLevel="0" collapsed="false">
      <c r="A150" s="29"/>
      <c r="B150" s="15"/>
      <c r="F150" s="17"/>
      <c r="G150" s="18"/>
      <c r="H150" s="19"/>
      <c r="I150" s="20"/>
      <c r="J150" s="19"/>
      <c r="K150" s="21"/>
      <c r="L150" s="21"/>
      <c r="M150" s="22"/>
      <c r="N150" s="22"/>
      <c r="O150" s="22"/>
      <c r="P150" s="22"/>
      <c r="Q150" s="22"/>
      <c r="R150" s="23"/>
      <c r="S150" s="24"/>
      <c r="T150" s="24"/>
      <c r="U150" s="25"/>
      <c r="V150" s="25"/>
      <c r="W150" s="26"/>
      <c r="X150" s="27"/>
      <c r="Y150" s="28"/>
    </row>
    <row r="151" customFormat="false" ht="12.75" hidden="false" customHeight="false" outlineLevel="0" collapsed="false">
      <c r="A151" s="29"/>
      <c r="B151" s="15"/>
      <c r="F151" s="17"/>
      <c r="G151" s="18"/>
      <c r="H151" s="19"/>
      <c r="I151" s="20"/>
      <c r="J151" s="19"/>
      <c r="K151" s="21"/>
      <c r="L151" s="21"/>
      <c r="M151" s="22"/>
      <c r="N151" s="22"/>
      <c r="O151" s="22"/>
      <c r="P151" s="22"/>
      <c r="Q151" s="22"/>
      <c r="R151" s="23"/>
      <c r="S151" s="24"/>
      <c r="T151" s="24"/>
      <c r="U151" s="25"/>
      <c r="V151" s="25"/>
      <c r="W151" s="26"/>
      <c r="X151" s="27"/>
      <c r="Y151" s="28"/>
    </row>
    <row r="152" customFormat="false" ht="12.75" hidden="false" customHeight="false" outlineLevel="0" collapsed="false">
      <c r="A152" s="29"/>
      <c r="B152" s="15"/>
      <c r="F152" s="17"/>
      <c r="G152" s="18"/>
      <c r="H152" s="19"/>
      <c r="I152" s="20"/>
      <c r="J152" s="19"/>
      <c r="K152" s="21"/>
      <c r="L152" s="21"/>
      <c r="M152" s="22"/>
      <c r="N152" s="22"/>
      <c r="O152" s="22"/>
      <c r="P152" s="22"/>
      <c r="Q152" s="22"/>
      <c r="R152" s="23"/>
      <c r="S152" s="24"/>
      <c r="T152" s="24"/>
      <c r="U152" s="25"/>
      <c r="V152" s="25"/>
      <c r="W152" s="26"/>
      <c r="X152" s="27"/>
      <c r="Y152" s="28"/>
    </row>
    <row r="153" customFormat="false" ht="12.75" hidden="false" customHeight="false" outlineLevel="0" collapsed="false">
      <c r="A153" s="29"/>
      <c r="B153" s="15"/>
      <c r="F153" s="17"/>
      <c r="G153" s="18"/>
      <c r="H153" s="19"/>
      <c r="I153" s="20"/>
      <c r="J153" s="19"/>
      <c r="K153" s="21"/>
      <c r="L153" s="21"/>
      <c r="M153" s="22"/>
      <c r="N153" s="22"/>
      <c r="O153" s="22"/>
      <c r="P153" s="22"/>
      <c r="Q153" s="22"/>
      <c r="R153" s="23"/>
      <c r="S153" s="24"/>
      <c r="T153" s="24"/>
      <c r="U153" s="25"/>
      <c r="V153" s="25"/>
      <c r="W153" s="26"/>
      <c r="X153" s="27"/>
      <c r="Y153" s="28"/>
    </row>
    <row r="154" customFormat="false" ht="12.75" hidden="false" customHeight="false" outlineLevel="0" collapsed="false">
      <c r="A154" s="29"/>
      <c r="B154" s="15"/>
      <c r="F154" s="17"/>
      <c r="G154" s="18"/>
      <c r="H154" s="19"/>
      <c r="I154" s="20"/>
      <c r="J154" s="19"/>
      <c r="K154" s="21"/>
      <c r="L154" s="21"/>
      <c r="M154" s="22"/>
      <c r="N154" s="22"/>
      <c r="O154" s="22"/>
      <c r="P154" s="22"/>
      <c r="Q154" s="22"/>
      <c r="R154" s="23"/>
      <c r="S154" s="24"/>
      <c r="T154" s="24"/>
      <c r="U154" s="25"/>
      <c r="V154" s="25"/>
      <c r="W154" s="26"/>
      <c r="X154" s="27"/>
      <c r="Y154" s="28"/>
    </row>
    <row r="155" customFormat="false" ht="12.75" hidden="false" customHeight="false" outlineLevel="0" collapsed="false">
      <c r="A155" s="29"/>
      <c r="B155" s="15"/>
      <c r="F155" s="17"/>
      <c r="G155" s="18"/>
      <c r="H155" s="19"/>
      <c r="I155" s="20"/>
      <c r="J155" s="19"/>
      <c r="K155" s="21"/>
      <c r="L155" s="21"/>
      <c r="M155" s="22"/>
      <c r="N155" s="22"/>
      <c r="O155" s="22"/>
      <c r="P155" s="22"/>
      <c r="Q155" s="22"/>
      <c r="R155" s="23"/>
      <c r="S155" s="24"/>
      <c r="T155" s="24"/>
      <c r="U155" s="25"/>
      <c r="V155" s="25"/>
      <c r="W155" s="26"/>
      <c r="X155" s="27"/>
      <c r="Y155" s="28"/>
    </row>
    <row r="156" customFormat="false" ht="12.75" hidden="false" customHeight="false" outlineLevel="0" collapsed="false">
      <c r="A156" s="29"/>
      <c r="B156" s="15"/>
      <c r="F156" s="17"/>
      <c r="G156" s="18"/>
      <c r="H156" s="19"/>
      <c r="I156" s="20"/>
      <c r="J156" s="19"/>
      <c r="K156" s="21"/>
      <c r="L156" s="21"/>
      <c r="M156" s="22"/>
      <c r="N156" s="22"/>
      <c r="O156" s="22"/>
      <c r="P156" s="22"/>
      <c r="Q156" s="22"/>
      <c r="R156" s="23"/>
      <c r="S156" s="24"/>
      <c r="T156" s="24"/>
      <c r="U156" s="25"/>
      <c r="V156" s="25"/>
      <c r="W156" s="26"/>
      <c r="X156" s="27"/>
      <c r="Y156" s="28"/>
    </row>
    <row r="157" customFormat="false" ht="12.75" hidden="false" customHeight="false" outlineLevel="0" collapsed="false">
      <c r="A157" s="29"/>
      <c r="B157" s="15"/>
      <c r="F157" s="17"/>
      <c r="G157" s="18"/>
      <c r="H157" s="19"/>
      <c r="I157" s="20"/>
      <c r="J157" s="19"/>
      <c r="K157" s="21"/>
      <c r="L157" s="21"/>
      <c r="M157" s="22"/>
      <c r="N157" s="22"/>
      <c r="O157" s="22"/>
      <c r="P157" s="22"/>
      <c r="Q157" s="22"/>
      <c r="R157" s="23"/>
      <c r="S157" s="24"/>
      <c r="T157" s="24"/>
      <c r="U157" s="25"/>
      <c r="V157" s="25"/>
      <c r="W157" s="26"/>
      <c r="X157" s="27"/>
      <c r="Y157" s="28"/>
    </row>
    <row r="158" customFormat="false" ht="12.75" hidden="false" customHeight="false" outlineLevel="0" collapsed="false">
      <c r="A158" s="29"/>
      <c r="B158" s="15"/>
      <c r="F158" s="17"/>
      <c r="G158" s="18"/>
      <c r="H158" s="19"/>
      <c r="I158" s="20"/>
      <c r="J158" s="19"/>
      <c r="K158" s="21"/>
      <c r="L158" s="21"/>
      <c r="M158" s="22"/>
      <c r="N158" s="22"/>
      <c r="O158" s="22"/>
      <c r="P158" s="22"/>
      <c r="Q158" s="22"/>
      <c r="R158" s="23"/>
      <c r="S158" s="24"/>
      <c r="T158" s="24"/>
      <c r="U158" s="25"/>
      <c r="V158" s="25"/>
      <c r="W158" s="26"/>
      <c r="X158" s="27"/>
      <c r="Y158" s="28"/>
    </row>
    <row r="159" customFormat="false" ht="12.75" hidden="false" customHeight="false" outlineLevel="0" collapsed="false">
      <c r="A159" s="29"/>
      <c r="B159" s="15"/>
      <c r="F159" s="17"/>
      <c r="G159" s="18"/>
      <c r="H159" s="19"/>
      <c r="I159" s="20"/>
      <c r="J159" s="19"/>
      <c r="K159" s="21"/>
      <c r="L159" s="21"/>
      <c r="M159" s="22"/>
      <c r="N159" s="22"/>
      <c r="O159" s="22"/>
      <c r="P159" s="22"/>
      <c r="Q159" s="22"/>
      <c r="R159" s="23"/>
      <c r="S159" s="24"/>
      <c r="T159" s="24"/>
      <c r="U159" s="25"/>
      <c r="V159" s="25"/>
      <c r="W159" s="26"/>
      <c r="X159" s="27"/>
      <c r="Y159" s="28"/>
    </row>
    <row r="160" customFormat="false" ht="12.75" hidden="false" customHeight="false" outlineLevel="0" collapsed="false">
      <c r="A160" s="29"/>
      <c r="B160" s="15"/>
      <c r="F160" s="17"/>
      <c r="G160" s="18"/>
      <c r="H160" s="19"/>
      <c r="I160" s="20"/>
      <c r="J160" s="19"/>
      <c r="K160" s="21"/>
      <c r="L160" s="21"/>
      <c r="M160" s="22"/>
      <c r="N160" s="22"/>
      <c r="O160" s="22"/>
      <c r="P160" s="22"/>
      <c r="Q160" s="22"/>
      <c r="R160" s="23"/>
      <c r="S160" s="24"/>
      <c r="T160" s="24"/>
      <c r="U160" s="25"/>
      <c r="V160" s="25"/>
      <c r="W160" s="26"/>
      <c r="X160" s="27"/>
      <c r="Y160" s="28"/>
    </row>
    <row r="161" customFormat="false" ht="12.75" hidden="false" customHeight="false" outlineLevel="0" collapsed="false">
      <c r="A161" s="29"/>
      <c r="B161" s="15"/>
      <c r="F161" s="17"/>
      <c r="G161" s="18"/>
      <c r="H161" s="19"/>
      <c r="I161" s="20"/>
      <c r="J161" s="19"/>
      <c r="K161" s="21"/>
      <c r="L161" s="21"/>
      <c r="M161" s="22"/>
      <c r="N161" s="22"/>
      <c r="O161" s="22"/>
      <c r="P161" s="22"/>
      <c r="Q161" s="22"/>
      <c r="R161" s="23"/>
      <c r="S161" s="24"/>
      <c r="T161" s="24"/>
      <c r="U161" s="25"/>
      <c r="V161" s="25"/>
      <c r="W161" s="26"/>
      <c r="X161" s="27"/>
      <c r="Y161" s="28"/>
    </row>
    <row r="162" customFormat="false" ht="12.75" hidden="false" customHeight="false" outlineLevel="0" collapsed="false">
      <c r="A162" s="29"/>
      <c r="B162" s="15"/>
      <c r="F162" s="17"/>
      <c r="G162" s="18"/>
      <c r="H162" s="19"/>
      <c r="I162" s="20"/>
      <c r="J162" s="19"/>
      <c r="K162" s="21"/>
      <c r="L162" s="21"/>
      <c r="M162" s="22"/>
      <c r="N162" s="22"/>
      <c r="O162" s="22"/>
      <c r="P162" s="22"/>
      <c r="Q162" s="22"/>
      <c r="R162" s="23"/>
      <c r="S162" s="24"/>
      <c r="T162" s="24"/>
      <c r="U162" s="25"/>
      <c r="V162" s="25"/>
      <c r="W162" s="26"/>
      <c r="X162" s="27"/>
      <c r="Y162" s="28"/>
    </row>
    <row r="163" customFormat="false" ht="12.75" hidden="false" customHeight="false" outlineLevel="0" collapsed="false">
      <c r="A163" s="29"/>
      <c r="B163" s="15"/>
      <c r="F163" s="17"/>
      <c r="G163" s="18"/>
      <c r="H163" s="19"/>
      <c r="I163" s="20"/>
      <c r="J163" s="19"/>
      <c r="K163" s="21"/>
      <c r="L163" s="21"/>
      <c r="M163" s="22"/>
      <c r="N163" s="22"/>
      <c r="O163" s="22"/>
      <c r="P163" s="22"/>
      <c r="Q163" s="22"/>
      <c r="R163" s="23"/>
      <c r="S163" s="24"/>
      <c r="T163" s="24"/>
      <c r="U163" s="25"/>
      <c r="V163" s="25"/>
      <c r="W163" s="26"/>
      <c r="X163" s="27"/>
      <c r="Y163" s="28"/>
    </row>
    <row r="164" customFormat="false" ht="12.75" hidden="false" customHeight="false" outlineLevel="0" collapsed="false">
      <c r="A164" s="29"/>
      <c r="B164" s="15"/>
      <c r="F164" s="17"/>
      <c r="G164" s="18"/>
      <c r="H164" s="19"/>
      <c r="I164" s="20"/>
      <c r="J164" s="19"/>
      <c r="K164" s="21"/>
      <c r="L164" s="21"/>
      <c r="M164" s="22"/>
      <c r="N164" s="22"/>
      <c r="O164" s="22"/>
      <c r="P164" s="22"/>
      <c r="Q164" s="22"/>
      <c r="R164" s="23"/>
      <c r="S164" s="24"/>
      <c r="T164" s="24"/>
      <c r="U164" s="25"/>
      <c r="V164" s="25"/>
      <c r="W164" s="26"/>
      <c r="X164" s="27"/>
      <c r="Y164" s="28"/>
    </row>
    <row r="165" customFormat="false" ht="12.75" hidden="false" customHeight="false" outlineLevel="0" collapsed="false">
      <c r="A165" s="29"/>
      <c r="B165" s="15"/>
      <c r="F165" s="17"/>
      <c r="G165" s="18"/>
      <c r="H165" s="19"/>
      <c r="I165" s="20"/>
      <c r="J165" s="19"/>
      <c r="K165" s="21"/>
      <c r="L165" s="21"/>
      <c r="M165" s="22"/>
      <c r="N165" s="22"/>
      <c r="O165" s="22"/>
      <c r="P165" s="22"/>
      <c r="Q165" s="22"/>
      <c r="R165" s="23"/>
      <c r="S165" s="24"/>
      <c r="T165" s="24"/>
      <c r="U165" s="25"/>
      <c r="V165" s="25"/>
      <c r="W165" s="26"/>
      <c r="X165" s="27"/>
      <c r="Y165" s="28"/>
    </row>
    <row r="166" customFormat="false" ht="12.75" hidden="false" customHeight="false" outlineLevel="0" collapsed="false">
      <c r="A166" s="29"/>
      <c r="B166" s="15"/>
      <c r="F166" s="17"/>
      <c r="G166" s="18"/>
      <c r="H166" s="19"/>
      <c r="I166" s="20"/>
      <c r="J166" s="19"/>
      <c r="K166" s="21"/>
      <c r="L166" s="21"/>
      <c r="M166" s="22"/>
      <c r="N166" s="22"/>
      <c r="O166" s="22"/>
      <c r="P166" s="22"/>
      <c r="Q166" s="22"/>
      <c r="R166" s="23"/>
      <c r="S166" s="24"/>
      <c r="T166" s="24"/>
      <c r="U166" s="25"/>
      <c r="V166" s="25"/>
      <c r="W166" s="26"/>
      <c r="X166" s="27"/>
      <c r="Y166" s="28"/>
    </row>
    <row r="167" customFormat="false" ht="12.75" hidden="false" customHeight="false" outlineLevel="0" collapsed="false">
      <c r="A167" s="29"/>
      <c r="B167" s="15"/>
      <c r="F167" s="17"/>
      <c r="G167" s="18"/>
      <c r="H167" s="19"/>
      <c r="I167" s="20"/>
      <c r="J167" s="19"/>
      <c r="K167" s="21"/>
      <c r="L167" s="21"/>
      <c r="M167" s="22"/>
      <c r="N167" s="22"/>
      <c r="O167" s="22"/>
      <c r="P167" s="22"/>
      <c r="Q167" s="22"/>
      <c r="R167" s="23"/>
      <c r="S167" s="24"/>
      <c r="T167" s="24"/>
      <c r="U167" s="25"/>
      <c r="V167" s="25"/>
      <c r="W167" s="26"/>
      <c r="X167" s="27"/>
      <c r="Y167" s="28"/>
    </row>
    <row r="168" customFormat="false" ht="12.75" hidden="false" customHeight="false" outlineLevel="0" collapsed="false">
      <c r="A168" s="29"/>
      <c r="B168" s="15"/>
      <c r="F168" s="17"/>
      <c r="G168" s="18"/>
      <c r="H168" s="19"/>
      <c r="I168" s="20"/>
      <c r="J168" s="19"/>
      <c r="K168" s="21"/>
      <c r="L168" s="21"/>
      <c r="M168" s="22"/>
      <c r="N168" s="22"/>
      <c r="O168" s="22"/>
      <c r="P168" s="22"/>
      <c r="Q168" s="22"/>
      <c r="R168" s="23"/>
      <c r="S168" s="24"/>
      <c r="T168" s="24"/>
      <c r="U168" s="25"/>
      <c r="V168" s="25"/>
      <c r="W168" s="26"/>
      <c r="X168" s="27"/>
      <c r="Y168" s="28"/>
    </row>
    <row r="169" customFormat="false" ht="12.75" hidden="false" customHeight="false" outlineLevel="0" collapsed="false">
      <c r="A169" s="29"/>
      <c r="B169" s="15"/>
      <c r="F169" s="17"/>
      <c r="G169" s="18"/>
      <c r="H169" s="19"/>
      <c r="I169" s="20"/>
      <c r="J169" s="19"/>
      <c r="K169" s="21"/>
      <c r="L169" s="21"/>
      <c r="M169" s="22"/>
      <c r="N169" s="22"/>
      <c r="O169" s="22"/>
      <c r="P169" s="22"/>
      <c r="Q169" s="22"/>
      <c r="R169" s="23"/>
      <c r="S169" s="24"/>
      <c r="T169" s="24"/>
      <c r="U169" s="25"/>
      <c r="V169" s="25"/>
      <c r="W169" s="26"/>
      <c r="X169" s="27"/>
      <c r="Y169" s="28"/>
    </row>
    <row r="170" customFormat="false" ht="12.75" hidden="false" customHeight="false" outlineLevel="0" collapsed="false">
      <c r="A170" s="29"/>
      <c r="B170" s="15"/>
      <c r="F170" s="17"/>
      <c r="G170" s="18"/>
      <c r="H170" s="19"/>
      <c r="I170" s="20"/>
      <c r="J170" s="19"/>
      <c r="K170" s="21"/>
      <c r="L170" s="21"/>
      <c r="M170" s="22"/>
      <c r="N170" s="22"/>
      <c r="O170" s="22"/>
      <c r="P170" s="22"/>
      <c r="Q170" s="22"/>
      <c r="R170" s="23"/>
      <c r="S170" s="24"/>
      <c r="T170" s="24"/>
      <c r="U170" s="25"/>
      <c r="V170" s="25"/>
      <c r="W170" s="26"/>
      <c r="X170" s="27"/>
      <c r="Y170" s="28"/>
    </row>
    <row r="171" customFormat="false" ht="12.75" hidden="false" customHeight="false" outlineLevel="0" collapsed="false">
      <c r="A171" s="29"/>
      <c r="B171" s="15"/>
      <c r="F171" s="17"/>
      <c r="G171" s="18"/>
      <c r="H171" s="19"/>
      <c r="I171" s="20"/>
      <c r="J171" s="19"/>
      <c r="K171" s="21"/>
      <c r="L171" s="21"/>
      <c r="M171" s="22"/>
      <c r="N171" s="22"/>
      <c r="O171" s="22"/>
      <c r="P171" s="22"/>
      <c r="Q171" s="22"/>
      <c r="R171" s="23"/>
      <c r="S171" s="24"/>
      <c r="T171" s="24"/>
      <c r="U171" s="25"/>
      <c r="V171" s="25"/>
      <c r="W171" s="26"/>
      <c r="X171" s="27"/>
      <c r="Y171" s="28"/>
    </row>
    <row r="172" customFormat="false" ht="12.75" hidden="false" customHeight="false" outlineLevel="0" collapsed="false">
      <c r="A172" s="29"/>
      <c r="B172" s="15"/>
      <c r="F172" s="17"/>
      <c r="G172" s="18"/>
      <c r="H172" s="19"/>
      <c r="I172" s="20"/>
      <c r="J172" s="19"/>
      <c r="K172" s="21"/>
      <c r="L172" s="21"/>
      <c r="M172" s="22"/>
      <c r="N172" s="22"/>
      <c r="O172" s="22"/>
      <c r="P172" s="22"/>
      <c r="Q172" s="22"/>
      <c r="R172" s="23"/>
      <c r="S172" s="24"/>
      <c r="T172" s="24"/>
      <c r="U172" s="25"/>
      <c r="V172" s="25"/>
      <c r="W172" s="26"/>
      <c r="X172" s="27"/>
      <c r="Y172" s="28"/>
    </row>
    <row r="173" customFormat="false" ht="12.75" hidden="false" customHeight="false" outlineLevel="0" collapsed="false">
      <c r="A173" s="29"/>
      <c r="B173" s="15"/>
      <c r="F173" s="17"/>
      <c r="G173" s="18"/>
      <c r="H173" s="19"/>
      <c r="I173" s="20"/>
      <c r="J173" s="19"/>
      <c r="K173" s="21"/>
      <c r="L173" s="21"/>
      <c r="M173" s="22"/>
      <c r="N173" s="22"/>
      <c r="O173" s="22"/>
      <c r="P173" s="22"/>
      <c r="Q173" s="22"/>
      <c r="R173" s="23"/>
      <c r="S173" s="24"/>
      <c r="T173" s="24"/>
      <c r="U173" s="25"/>
      <c r="V173" s="25"/>
      <c r="W173" s="26"/>
      <c r="X173" s="27"/>
      <c r="Y173" s="28"/>
    </row>
    <row r="174" customFormat="false" ht="12.75" hidden="false" customHeight="false" outlineLevel="0" collapsed="false">
      <c r="A174" s="29"/>
      <c r="B174" s="15"/>
      <c r="F174" s="17"/>
      <c r="G174" s="18"/>
      <c r="H174" s="19"/>
      <c r="I174" s="20"/>
      <c r="J174" s="19"/>
      <c r="K174" s="21"/>
      <c r="L174" s="21"/>
      <c r="M174" s="22"/>
      <c r="N174" s="22"/>
      <c r="O174" s="22"/>
      <c r="P174" s="22"/>
      <c r="Q174" s="22"/>
      <c r="R174" s="23"/>
      <c r="S174" s="24"/>
      <c r="T174" s="24"/>
      <c r="U174" s="25"/>
      <c r="V174" s="25"/>
      <c r="W174" s="26"/>
      <c r="X174" s="27"/>
      <c r="Y174" s="28"/>
    </row>
    <row r="175" customFormat="false" ht="12.75" hidden="false" customHeight="false" outlineLevel="0" collapsed="false">
      <c r="A175" s="29"/>
      <c r="B175" s="15"/>
      <c r="F175" s="17"/>
      <c r="G175" s="18"/>
      <c r="H175" s="19"/>
      <c r="I175" s="20"/>
      <c r="J175" s="19"/>
      <c r="K175" s="21"/>
      <c r="L175" s="21"/>
      <c r="M175" s="22"/>
      <c r="N175" s="22"/>
      <c r="O175" s="22"/>
      <c r="P175" s="22"/>
      <c r="Q175" s="22"/>
      <c r="R175" s="23"/>
      <c r="S175" s="24"/>
      <c r="T175" s="24"/>
      <c r="U175" s="25"/>
      <c r="V175" s="25"/>
      <c r="W175" s="26"/>
      <c r="X175" s="27"/>
      <c r="Y175" s="28"/>
    </row>
    <row r="176" customFormat="false" ht="12.75" hidden="false" customHeight="false" outlineLevel="0" collapsed="false">
      <c r="A176" s="29"/>
      <c r="B176" s="15"/>
      <c r="F176" s="17"/>
      <c r="G176" s="18"/>
      <c r="H176" s="19"/>
      <c r="I176" s="20"/>
      <c r="J176" s="19"/>
      <c r="K176" s="21"/>
      <c r="L176" s="21"/>
      <c r="M176" s="22"/>
      <c r="N176" s="22"/>
      <c r="O176" s="22"/>
      <c r="P176" s="22"/>
      <c r="Q176" s="22"/>
      <c r="R176" s="23"/>
      <c r="S176" s="24"/>
      <c r="T176" s="24"/>
      <c r="U176" s="25"/>
      <c r="V176" s="25"/>
      <c r="W176" s="26"/>
      <c r="X176" s="27"/>
      <c r="Y176" s="28"/>
    </row>
    <row r="177" customFormat="false" ht="12.75" hidden="false" customHeight="false" outlineLevel="0" collapsed="false">
      <c r="A177" s="29"/>
      <c r="B177" s="15"/>
      <c r="F177" s="17"/>
      <c r="G177" s="18"/>
      <c r="H177" s="19"/>
      <c r="I177" s="20"/>
      <c r="J177" s="19"/>
      <c r="K177" s="21"/>
      <c r="L177" s="21"/>
      <c r="M177" s="22"/>
      <c r="N177" s="22"/>
      <c r="O177" s="22"/>
      <c r="P177" s="22"/>
      <c r="Q177" s="22"/>
      <c r="R177" s="23"/>
      <c r="S177" s="24"/>
      <c r="T177" s="24"/>
      <c r="U177" s="25"/>
      <c r="V177" s="25"/>
      <c r="W177" s="26"/>
      <c r="X177" s="27"/>
      <c r="Y177" s="28"/>
    </row>
    <row r="178" customFormat="false" ht="12.75" hidden="false" customHeight="false" outlineLevel="0" collapsed="false">
      <c r="A178" s="29"/>
      <c r="B178" s="15"/>
      <c r="F178" s="17"/>
      <c r="G178" s="18"/>
      <c r="H178" s="19"/>
      <c r="I178" s="20"/>
      <c r="J178" s="19"/>
      <c r="K178" s="21"/>
      <c r="L178" s="21"/>
      <c r="M178" s="22"/>
      <c r="N178" s="22"/>
      <c r="O178" s="22"/>
      <c r="P178" s="22"/>
      <c r="Q178" s="22"/>
      <c r="R178" s="23"/>
      <c r="S178" s="24"/>
      <c r="T178" s="24"/>
      <c r="U178" s="25"/>
      <c r="V178" s="25"/>
      <c r="W178" s="26"/>
      <c r="X178" s="27"/>
      <c r="Y178" s="28"/>
    </row>
    <row r="179" customFormat="false" ht="12.75" hidden="false" customHeight="false" outlineLevel="0" collapsed="false">
      <c r="A179" s="29"/>
      <c r="B179" s="15"/>
      <c r="F179" s="17"/>
      <c r="G179" s="18"/>
      <c r="H179" s="19"/>
      <c r="I179" s="20"/>
      <c r="J179" s="19"/>
      <c r="K179" s="21"/>
      <c r="L179" s="21"/>
      <c r="M179" s="22"/>
      <c r="N179" s="22"/>
      <c r="O179" s="22"/>
      <c r="P179" s="22"/>
      <c r="Q179" s="22"/>
      <c r="R179" s="23"/>
      <c r="S179" s="24"/>
      <c r="T179" s="24"/>
      <c r="U179" s="25"/>
      <c r="V179" s="25"/>
      <c r="W179" s="26"/>
      <c r="X179" s="27"/>
      <c r="Y179" s="28"/>
    </row>
    <row r="180" customFormat="false" ht="12.75" hidden="false" customHeight="false" outlineLevel="0" collapsed="false">
      <c r="A180" s="29"/>
      <c r="B180" s="15"/>
      <c r="F180" s="17"/>
      <c r="G180" s="18"/>
      <c r="H180" s="19"/>
      <c r="I180" s="20"/>
      <c r="J180" s="19"/>
      <c r="K180" s="21"/>
      <c r="L180" s="21"/>
      <c r="M180" s="22"/>
      <c r="N180" s="22"/>
      <c r="O180" s="22"/>
      <c r="P180" s="22"/>
      <c r="Q180" s="22"/>
      <c r="R180" s="23"/>
      <c r="S180" s="24"/>
      <c r="T180" s="24"/>
      <c r="U180" s="25"/>
      <c r="V180" s="25"/>
      <c r="W180" s="26"/>
      <c r="X180" s="27"/>
      <c r="Y180" s="28"/>
    </row>
    <row r="181" customFormat="false" ht="12.75" hidden="false" customHeight="false" outlineLevel="0" collapsed="false">
      <c r="A181" s="29"/>
      <c r="B181" s="15"/>
      <c r="F181" s="17"/>
      <c r="G181" s="18"/>
      <c r="H181" s="19"/>
      <c r="I181" s="20"/>
      <c r="J181" s="19"/>
      <c r="K181" s="21"/>
      <c r="L181" s="21"/>
      <c r="M181" s="22"/>
      <c r="N181" s="22"/>
      <c r="O181" s="22"/>
      <c r="P181" s="22"/>
      <c r="Q181" s="22"/>
      <c r="R181" s="23"/>
      <c r="S181" s="24"/>
      <c r="T181" s="24"/>
      <c r="U181" s="25"/>
      <c r="V181" s="25"/>
      <c r="W181" s="26"/>
      <c r="X181" s="27"/>
      <c r="Y181" s="28"/>
    </row>
    <row r="182" customFormat="false" ht="12.75" hidden="false" customHeight="false" outlineLevel="0" collapsed="false">
      <c r="A182" s="29"/>
      <c r="B182" s="15"/>
      <c r="F182" s="17"/>
      <c r="G182" s="18"/>
      <c r="H182" s="19"/>
      <c r="I182" s="20"/>
      <c r="J182" s="19"/>
      <c r="K182" s="21"/>
      <c r="L182" s="21"/>
      <c r="M182" s="22"/>
      <c r="N182" s="22"/>
      <c r="O182" s="22"/>
      <c r="P182" s="22"/>
      <c r="Q182" s="22"/>
      <c r="R182" s="23"/>
      <c r="S182" s="24"/>
      <c r="T182" s="24"/>
      <c r="U182" s="25"/>
      <c r="V182" s="25"/>
      <c r="W182" s="26"/>
      <c r="X182" s="27"/>
      <c r="Y182" s="28"/>
    </row>
    <row r="183" customFormat="false" ht="12.75" hidden="false" customHeight="false" outlineLevel="0" collapsed="false">
      <c r="A183" s="29"/>
      <c r="B183" s="15"/>
      <c r="F183" s="17"/>
      <c r="G183" s="18"/>
      <c r="H183" s="19"/>
      <c r="I183" s="20"/>
      <c r="J183" s="19"/>
      <c r="K183" s="21"/>
      <c r="L183" s="21"/>
      <c r="M183" s="22"/>
      <c r="N183" s="22"/>
      <c r="O183" s="22"/>
      <c r="P183" s="22"/>
      <c r="Q183" s="22"/>
      <c r="R183" s="23"/>
      <c r="S183" s="24"/>
      <c r="T183" s="24"/>
      <c r="U183" s="25"/>
      <c r="V183" s="25"/>
      <c r="W183" s="26"/>
      <c r="X183" s="27"/>
      <c r="Y183" s="28"/>
    </row>
    <row r="184" customFormat="false" ht="12.75" hidden="false" customHeight="false" outlineLevel="0" collapsed="false">
      <c r="A184" s="29"/>
      <c r="B184" s="15"/>
      <c r="F184" s="17"/>
      <c r="G184" s="18"/>
      <c r="H184" s="19"/>
      <c r="I184" s="20"/>
      <c r="J184" s="19"/>
      <c r="K184" s="21"/>
      <c r="L184" s="21"/>
      <c r="M184" s="22"/>
      <c r="N184" s="22"/>
      <c r="O184" s="22"/>
      <c r="P184" s="22"/>
      <c r="Q184" s="22"/>
      <c r="R184" s="23"/>
      <c r="S184" s="24"/>
      <c r="T184" s="24"/>
      <c r="U184" s="25"/>
      <c r="V184" s="25"/>
      <c r="W184" s="26"/>
      <c r="X184" s="27"/>
      <c r="Y184" s="28"/>
    </row>
    <row r="185" customFormat="false" ht="12.75" hidden="false" customHeight="false" outlineLevel="0" collapsed="false">
      <c r="A185" s="29"/>
      <c r="B185" s="15"/>
      <c r="F185" s="17"/>
      <c r="G185" s="18"/>
      <c r="H185" s="19"/>
      <c r="I185" s="20"/>
      <c r="J185" s="19"/>
      <c r="K185" s="21"/>
      <c r="L185" s="21"/>
      <c r="M185" s="22"/>
      <c r="N185" s="22"/>
      <c r="O185" s="22"/>
      <c r="P185" s="22"/>
      <c r="Q185" s="22"/>
      <c r="R185" s="23"/>
      <c r="S185" s="24"/>
      <c r="T185" s="24"/>
      <c r="U185" s="25"/>
      <c r="V185" s="25"/>
      <c r="W185" s="26"/>
      <c r="X185" s="27"/>
      <c r="Y185" s="28"/>
    </row>
    <row r="186" customFormat="false" ht="12.75" hidden="false" customHeight="false" outlineLevel="0" collapsed="false">
      <c r="A186" s="29"/>
      <c r="B186" s="15"/>
      <c r="F186" s="17"/>
      <c r="G186" s="18"/>
      <c r="H186" s="19"/>
      <c r="I186" s="20"/>
      <c r="J186" s="19"/>
      <c r="K186" s="21"/>
      <c r="L186" s="21"/>
      <c r="M186" s="22"/>
      <c r="N186" s="22"/>
      <c r="O186" s="22"/>
      <c r="P186" s="22"/>
      <c r="Q186" s="22"/>
      <c r="R186" s="23"/>
      <c r="S186" s="24"/>
      <c r="T186" s="24"/>
      <c r="U186" s="25"/>
      <c r="V186" s="25"/>
      <c r="W186" s="26"/>
      <c r="X186" s="27"/>
      <c r="Y186" s="28"/>
    </row>
    <row r="187" customFormat="false" ht="12.75" hidden="false" customHeight="false" outlineLevel="0" collapsed="false">
      <c r="A187" s="29"/>
      <c r="B187" s="15"/>
      <c r="F187" s="17"/>
      <c r="G187" s="18"/>
      <c r="H187" s="19"/>
      <c r="I187" s="20"/>
      <c r="J187" s="19"/>
      <c r="K187" s="21"/>
      <c r="L187" s="21"/>
      <c r="M187" s="22"/>
      <c r="N187" s="22"/>
      <c r="O187" s="22"/>
      <c r="P187" s="22"/>
      <c r="Q187" s="22"/>
      <c r="R187" s="23"/>
      <c r="S187" s="24"/>
      <c r="T187" s="24"/>
      <c r="U187" s="25"/>
      <c r="V187" s="25"/>
      <c r="W187" s="26"/>
      <c r="X187" s="27"/>
      <c r="Y187" s="28"/>
    </row>
    <row r="188" customFormat="false" ht="12.75" hidden="false" customHeight="false" outlineLevel="0" collapsed="false">
      <c r="A188" s="29"/>
      <c r="B188" s="15"/>
      <c r="F188" s="17"/>
      <c r="G188" s="18"/>
      <c r="H188" s="19"/>
      <c r="I188" s="20"/>
      <c r="J188" s="19"/>
      <c r="K188" s="21"/>
      <c r="L188" s="21"/>
      <c r="M188" s="22"/>
      <c r="N188" s="22"/>
      <c r="O188" s="22"/>
      <c r="P188" s="22"/>
      <c r="Q188" s="22"/>
      <c r="R188" s="23"/>
      <c r="S188" s="24"/>
      <c r="T188" s="24"/>
      <c r="U188" s="25"/>
      <c r="V188" s="25"/>
      <c r="W188" s="26"/>
      <c r="X188" s="27"/>
      <c r="Y188" s="28"/>
    </row>
    <row r="189" customFormat="false" ht="12.75" hidden="false" customHeight="false" outlineLevel="0" collapsed="false">
      <c r="A189" s="29"/>
      <c r="B189" s="15"/>
      <c r="F189" s="17"/>
      <c r="G189" s="18"/>
      <c r="H189" s="19"/>
      <c r="I189" s="20"/>
      <c r="J189" s="19"/>
      <c r="K189" s="21"/>
      <c r="L189" s="21"/>
      <c r="M189" s="22"/>
      <c r="N189" s="22"/>
      <c r="O189" s="22"/>
      <c r="P189" s="22"/>
      <c r="Q189" s="22"/>
      <c r="R189" s="23"/>
      <c r="S189" s="24"/>
      <c r="T189" s="24"/>
      <c r="U189" s="25"/>
      <c r="V189" s="25"/>
      <c r="W189" s="26"/>
      <c r="X189" s="27"/>
      <c r="Y189" s="28"/>
    </row>
    <row r="190" customFormat="false" ht="12.75" hidden="false" customHeight="false" outlineLevel="0" collapsed="false">
      <c r="A190" s="29"/>
      <c r="B190" s="15"/>
      <c r="F190" s="17"/>
      <c r="G190" s="18"/>
      <c r="H190" s="19"/>
      <c r="I190" s="20"/>
      <c r="J190" s="19"/>
      <c r="K190" s="21"/>
      <c r="L190" s="21"/>
      <c r="M190" s="22"/>
      <c r="N190" s="22"/>
      <c r="O190" s="22"/>
      <c r="P190" s="22"/>
      <c r="Q190" s="22"/>
      <c r="R190" s="23"/>
      <c r="S190" s="24"/>
      <c r="T190" s="24"/>
      <c r="U190" s="25"/>
      <c r="V190" s="25"/>
      <c r="W190" s="26"/>
      <c r="X190" s="27"/>
      <c r="Y190" s="28"/>
    </row>
    <row r="191" customFormat="false" ht="12.75" hidden="false" customHeight="false" outlineLevel="0" collapsed="false">
      <c r="A191" s="29"/>
      <c r="B191" s="15"/>
      <c r="F191" s="17"/>
      <c r="G191" s="18"/>
      <c r="H191" s="19"/>
      <c r="I191" s="20"/>
      <c r="J191" s="19"/>
      <c r="K191" s="21"/>
      <c r="L191" s="21"/>
      <c r="M191" s="22"/>
      <c r="N191" s="22"/>
      <c r="O191" s="22"/>
      <c r="P191" s="22"/>
      <c r="Q191" s="22"/>
      <c r="R191" s="23"/>
      <c r="S191" s="24"/>
      <c r="T191" s="24"/>
      <c r="U191" s="25"/>
      <c r="V191" s="25"/>
      <c r="W191" s="26"/>
      <c r="X191" s="27"/>
      <c r="Y191" s="28"/>
    </row>
    <row r="192" customFormat="false" ht="12.75" hidden="false" customHeight="false" outlineLevel="0" collapsed="false">
      <c r="A192" s="29"/>
      <c r="B192" s="15"/>
      <c r="F192" s="17"/>
      <c r="G192" s="18"/>
      <c r="H192" s="19"/>
      <c r="I192" s="20"/>
      <c r="J192" s="19"/>
      <c r="K192" s="21"/>
      <c r="L192" s="21"/>
      <c r="M192" s="22"/>
      <c r="N192" s="22"/>
      <c r="O192" s="22"/>
      <c r="P192" s="22"/>
      <c r="Q192" s="22"/>
      <c r="R192" s="23"/>
      <c r="S192" s="24"/>
      <c r="T192" s="24"/>
      <c r="U192" s="25"/>
      <c r="V192" s="25"/>
      <c r="W192" s="26"/>
      <c r="X192" s="27"/>
      <c r="Y192" s="28"/>
    </row>
    <row r="193" customFormat="false" ht="12.75" hidden="false" customHeight="false" outlineLevel="0" collapsed="false">
      <c r="A193" s="29"/>
      <c r="B193" s="15"/>
      <c r="F193" s="17"/>
      <c r="G193" s="18"/>
      <c r="H193" s="19"/>
      <c r="I193" s="20"/>
      <c r="J193" s="19"/>
      <c r="K193" s="21"/>
      <c r="L193" s="21"/>
      <c r="M193" s="22"/>
      <c r="N193" s="22"/>
      <c r="O193" s="22"/>
      <c r="P193" s="22"/>
      <c r="Q193" s="22"/>
      <c r="R193" s="23"/>
      <c r="S193" s="24"/>
      <c r="T193" s="24"/>
      <c r="U193" s="25"/>
      <c r="V193" s="25"/>
      <c r="W193" s="26"/>
      <c r="X193" s="27"/>
      <c r="Y193" s="28"/>
    </row>
    <row r="194" customFormat="false" ht="12.75" hidden="false" customHeight="false" outlineLevel="0" collapsed="false">
      <c r="A194" s="29"/>
      <c r="B194" s="15"/>
      <c r="F194" s="17"/>
      <c r="G194" s="18"/>
      <c r="H194" s="19"/>
      <c r="I194" s="20"/>
      <c r="J194" s="19"/>
      <c r="K194" s="21"/>
      <c r="L194" s="21"/>
      <c r="M194" s="22"/>
      <c r="N194" s="22"/>
      <c r="O194" s="22"/>
      <c r="P194" s="22"/>
      <c r="Q194" s="22"/>
      <c r="R194" s="23"/>
      <c r="S194" s="24"/>
      <c r="T194" s="24"/>
      <c r="U194" s="25"/>
      <c r="V194" s="25"/>
      <c r="W194" s="26"/>
      <c r="X194" s="27"/>
      <c r="Y194" s="28"/>
    </row>
    <row r="195" customFormat="false" ht="12.75" hidden="false" customHeight="false" outlineLevel="0" collapsed="false">
      <c r="A195" s="29"/>
      <c r="B195" s="15"/>
      <c r="F195" s="17"/>
      <c r="G195" s="18"/>
      <c r="H195" s="19"/>
      <c r="I195" s="20"/>
      <c r="J195" s="19"/>
      <c r="K195" s="21"/>
      <c r="L195" s="21"/>
      <c r="M195" s="22"/>
      <c r="N195" s="22"/>
      <c r="O195" s="22"/>
      <c r="P195" s="22"/>
      <c r="Q195" s="22"/>
      <c r="R195" s="23"/>
      <c r="S195" s="24"/>
      <c r="T195" s="24"/>
      <c r="U195" s="25"/>
      <c r="V195" s="25"/>
      <c r="W195" s="26"/>
      <c r="X195" s="27"/>
      <c r="Y195" s="28"/>
    </row>
    <row r="196" customFormat="false" ht="12.75" hidden="false" customHeight="false" outlineLevel="0" collapsed="false">
      <c r="A196" s="29"/>
      <c r="B196" s="15"/>
      <c r="F196" s="17"/>
      <c r="G196" s="18"/>
      <c r="H196" s="19"/>
      <c r="I196" s="20"/>
      <c r="J196" s="19"/>
      <c r="K196" s="21"/>
      <c r="L196" s="21"/>
      <c r="M196" s="22"/>
      <c r="N196" s="22"/>
      <c r="O196" s="22"/>
      <c r="P196" s="22"/>
      <c r="Q196" s="22"/>
      <c r="R196" s="23"/>
      <c r="S196" s="24"/>
      <c r="T196" s="24"/>
      <c r="U196" s="25"/>
      <c r="V196" s="25"/>
      <c r="W196" s="26"/>
      <c r="X196" s="27"/>
      <c r="Y196" s="28"/>
    </row>
    <row r="197" customFormat="false" ht="12.75" hidden="false" customHeight="false" outlineLevel="0" collapsed="false">
      <c r="A197" s="29"/>
      <c r="B197" s="15"/>
      <c r="F197" s="17"/>
      <c r="G197" s="18"/>
      <c r="H197" s="19"/>
      <c r="I197" s="20"/>
      <c r="J197" s="19"/>
      <c r="K197" s="21"/>
      <c r="L197" s="21"/>
      <c r="M197" s="22"/>
      <c r="N197" s="22"/>
      <c r="O197" s="22"/>
      <c r="P197" s="22"/>
      <c r="Q197" s="22"/>
      <c r="R197" s="23"/>
      <c r="S197" s="24"/>
      <c r="T197" s="24"/>
      <c r="U197" s="25"/>
      <c r="V197" s="25"/>
      <c r="W197" s="26"/>
      <c r="X197" s="27"/>
      <c r="Y197" s="28"/>
    </row>
    <row r="198" customFormat="false" ht="12.75" hidden="false" customHeight="false" outlineLevel="0" collapsed="false">
      <c r="A198" s="29"/>
      <c r="B198" s="15"/>
      <c r="F198" s="17"/>
      <c r="G198" s="18"/>
      <c r="H198" s="19"/>
      <c r="I198" s="20"/>
      <c r="J198" s="19"/>
      <c r="K198" s="21"/>
      <c r="L198" s="21"/>
      <c r="M198" s="22"/>
      <c r="N198" s="22"/>
      <c r="O198" s="22"/>
      <c r="P198" s="22"/>
      <c r="Q198" s="22"/>
      <c r="R198" s="23"/>
      <c r="S198" s="24"/>
      <c r="T198" s="24"/>
      <c r="U198" s="25"/>
      <c r="V198" s="25"/>
      <c r="W198" s="26"/>
      <c r="X198" s="27"/>
      <c r="Y198" s="28"/>
    </row>
    <row r="199" customFormat="false" ht="12.75" hidden="false" customHeight="false" outlineLevel="0" collapsed="false">
      <c r="A199" s="29"/>
      <c r="B199" s="15"/>
      <c r="F199" s="17"/>
      <c r="G199" s="18"/>
      <c r="H199" s="19"/>
      <c r="I199" s="20"/>
      <c r="J199" s="19"/>
      <c r="K199" s="21"/>
      <c r="L199" s="21"/>
      <c r="M199" s="22"/>
      <c r="N199" s="22"/>
      <c r="O199" s="22"/>
      <c r="P199" s="22"/>
      <c r="Q199" s="22"/>
      <c r="R199" s="23"/>
      <c r="S199" s="24"/>
      <c r="T199" s="24"/>
      <c r="U199" s="25"/>
      <c r="V199" s="25"/>
      <c r="W199" s="26"/>
      <c r="X199" s="27"/>
      <c r="Y199" s="28"/>
    </row>
    <row r="200" customFormat="false" ht="12.75" hidden="false" customHeight="false" outlineLevel="0" collapsed="false">
      <c r="A200" s="29"/>
      <c r="B200" s="15"/>
      <c r="F200" s="17"/>
      <c r="G200" s="18"/>
      <c r="H200" s="19"/>
      <c r="I200" s="20"/>
      <c r="J200" s="19"/>
      <c r="K200" s="21"/>
      <c r="L200" s="21"/>
      <c r="M200" s="22"/>
      <c r="N200" s="22"/>
      <c r="O200" s="22"/>
      <c r="P200" s="22"/>
      <c r="Q200" s="22"/>
      <c r="R200" s="23"/>
      <c r="S200" s="24"/>
      <c r="T200" s="24"/>
      <c r="U200" s="25"/>
      <c r="V200" s="25"/>
      <c r="W200" s="26"/>
      <c r="X200" s="27"/>
      <c r="Y200" s="28"/>
    </row>
    <row r="201" customFormat="false" ht="12.75" hidden="false" customHeight="false" outlineLevel="0" collapsed="false">
      <c r="A201" s="29"/>
      <c r="B201" s="15"/>
      <c r="F201" s="17"/>
      <c r="G201" s="18"/>
      <c r="H201" s="19"/>
      <c r="I201" s="20"/>
      <c r="J201" s="19"/>
      <c r="K201" s="21"/>
      <c r="L201" s="21"/>
      <c r="M201" s="22"/>
      <c r="N201" s="22"/>
      <c r="O201" s="22"/>
      <c r="P201" s="22"/>
      <c r="Q201" s="22"/>
      <c r="R201" s="23"/>
      <c r="S201" s="24"/>
      <c r="T201" s="24"/>
      <c r="U201" s="25"/>
      <c r="V201" s="25"/>
      <c r="W201" s="26"/>
      <c r="X201" s="27"/>
      <c r="Y201" s="28"/>
    </row>
    <row r="202" customFormat="false" ht="12.75" hidden="false" customHeight="false" outlineLevel="0" collapsed="false">
      <c r="A202" s="29"/>
      <c r="B202" s="15"/>
      <c r="F202" s="17"/>
      <c r="G202" s="18"/>
      <c r="H202" s="19"/>
      <c r="I202" s="20"/>
      <c r="J202" s="19"/>
      <c r="K202" s="21"/>
      <c r="L202" s="21"/>
      <c r="M202" s="22"/>
      <c r="N202" s="22"/>
      <c r="O202" s="22"/>
      <c r="P202" s="22"/>
      <c r="Q202" s="22"/>
      <c r="R202" s="23"/>
      <c r="S202" s="24"/>
      <c r="T202" s="24"/>
      <c r="U202" s="25"/>
      <c r="V202" s="25"/>
      <c r="W202" s="26"/>
      <c r="X202" s="27"/>
      <c r="Y202" s="28"/>
    </row>
    <row r="203" customFormat="false" ht="12.75" hidden="false" customHeight="false" outlineLevel="0" collapsed="false">
      <c r="A203" s="29"/>
      <c r="B203" s="15"/>
      <c r="F203" s="17"/>
      <c r="G203" s="18"/>
      <c r="H203" s="19"/>
      <c r="I203" s="20"/>
      <c r="J203" s="19"/>
      <c r="K203" s="21"/>
      <c r="L203" s="21"/>
      <c r="M203" s="22"/>
      <c r="N203" s="22"/>
      <c r="O203" s="22"/>
      <c r="P203" s="22"/>
      <c r="Q203" s="22"/>
      <c r="R203" s="23"/>
      <c r="S203" s="24"/>
      <c r="T203" s="24"/>
      <c r="U203" s="25"/>
      <c r="V203" s="25"/>
      <c r="W203" s="26"/>
      <c r="X203" s="27"/>
      <c r="Y203" s="28"/>
    </row>
    <row r="204" customFormat="false" ht="12.75" hidden="false" customHeight="false" outlineLevel="0" collapsed="false">
      <c r="A204" s="29"/>
      <c r="B204" s="15"/>
      <c r="F204" s="17"/>
      <c r="G204" s="18"/>
      <c r="H204" s="19"/>
      <c r="I204" s="20"/>
      <c r="J204" s="19"/>
      <c r="K204" s="21"/>
      <c r="L204" s="21"/>
      <c r="M204" s="22"/>
      <c r="N204" s="22"/>
      <c r="O204" s="22"/>
      <c r="P204" s="22"/>
      <c r="Q204" s="22"/>
      <c r="R204" s="23"/>
      <c r="S204" s="24"/>
      <c r="T204" s="24"/>
      <c r="U204" s="25"/>
      <c r="V204" s="25"/>
      <c r="W204" s="26"/>
      <c r="X204" s="27"/>
      <c r="Y204" s="28"/>
    </row>
    <row r="205" customFormat="false" ht="12.75" hidden="false" customHeight="false" outlineLevel="0" collapsed="false">
      <c r="A205" s="29"/>
      <c r="B205" s="15"/>
      <c r="F205" s="17"/>
      <c r="G205" s="18"/>
      <c r="H205" s="19"/>
      <c r="I205" s="20"/>
      <c r="J205" s="19"/>
      <c r="K205" s="21"/>
      <c r="L205" s="21"/>
      <c r="M205" s="22"/>
      <c r="N205" s="22"/>
      <c r="O205" s="22"/>
      <c r="P205" s="22"/>
      <c r="Q205" s="22"/>
      <c r="R205" s="23"/>
      <c r="S205" s="24"/>
      <c r="T205" s="24"/>
      <c r="U205" s="25"/>
      <c r="V205" s="25"/>
      <c r="W205" s="26"/>
      <c r="X205" s="27"/>
      <c r="Y205" s="28"/>
    </row>
    <row r="206" customFormat="false" ht="12.75" hidden="false" customHeight="false" outlineLevel="0" collapsed="false">
      <c r="A206" s="29"/>
      <c r="B206" s="15"/>
      <c r="F206" s="17"/>
      <c r="G206" s="18"/>
      <c r="H206" s="19"/>
      <c r="I206" s="20"/>
      <c r="J206" s="19"/>
      <c r="K206" s="21"/>
      <c r="L206" s="21"/>
      <c r="M206" s="22"/>
      <c r="N206" s="22"/>
      <c r="O206" s="22"/>
      <c r="P206" s="22"/>
      <c r="Q206" s="22"/>
      <c r="R206" s="23"/>
      <c r="S206" s="24"/>
      <c r="T206" s="24"/>
      <c r="U206" s="25"/>
      <c r="V206" s="25"/>
      <c r="W206" s="26"/>
      <c r="X206" s="27"/>
      <c r="Y206" s="28"/>
    </row>
    <row r="207" customFormat="false" ht="12.75" hidden="false" customHeight="false" outlineLevel="0" collapsed="false">
      <c r="A207" s="29"/>
      <c r="B207" s="15"/>
      <c r="F207" s="17"/>
      <c r="G207" s="18"/>
      <c r="H207" s="19"/>
      <c r="I207" s="20"/>
      <c r="J207" s="19"/>
      <c r="K207" s="21"/>
      <c r="L207" s="21"/>
      <c r="M207" s="22"/>
      <c r="N207" s="22"/>
      <c r="O207" s="22"/>
      <c r="P207" s="22"/>
      <c r="Q207" s="22"/>
      <c r="R207" s="23"/>
      <c r="S207" s="24"/>
      <c r="T207" s="24"/>
      <c r="U207" s="25"/>
      <c r="V207" s="25"/>
      <c r="W207" s="26"/>
      <c r="X207" s="27"/>
      <c r="Y207" s="28"/>
    </row>
    <row r="208" customFormat="false" ht="12.75" hidden="false" customHeight="false" outlineLevel="0" collapsed="false">
      <c r="A208" s="29"/>
      <c r="B208" s="15"/>
      <c r="F208" s="17"/>
      <c r="G208" s="18"/>
      <c r="H208" s="19"/>
      <c r="I208" s="20"/>
      <c r="J208" s="19"/>
      <c r="K208" s="21"/>
      <c r="L208" s="21"/>
      <c r="M208" s="22"/>
      <c r="N208" s="22"/>
      <c r="O208" s="22"/>
      <c r="P208" s="22"/>
      <c r="Q208" s="22"/>
      <c r="R208" s="23"/>
      <c r="S208" s="24"/>
      <c r="T208" s="24"/>
      <c r="U208" s="25"/>
      <c r="V208" s="25"/>
      <c r="W208" s="26"/>
      <c r="X208" s="27"/>
      <c r="Y208" s="28"/>
    </row>
    <row r="209" customFormat="false" ht="12.75" hidden="false" customHeight="false" outlineLevel="0" collapsed="false">
      <c r="A209" s="29"/>
      <c r="B209" s="15"/>
      <c r="F209" s="17"/>
      <c r="G209" s="18"/>
      <c r="H209" s="19"/>
      <c r="I209" s="20"/>
      <c r="J209" s="19"/>
      <c r="K209" s="21"/>
      <c r="L209" s="21"/>
      <c r="M209" s="22"/>
      <c r="N209" s="22"/>
      <c r="O209" s="22"/>
      <c r="P209" s="22"/>
      <c r="Q209" s="22"/>
      <c r="R209" s="23"/>
      <c r="S209" s="24"/>
      <c r="T209" s="24"/>
      <c r="U209" s="25"/>
      <c r="V209" s="25"/>
      <c r="W209" s="26"/>
      <c r="X209" s="27"/>
      <c r="Y209" s="28"/>
    </row>
    <row r="210" customFormat="false" ht="12.75" hidden="false" customHeight="false" outlineLevel="0" collapsed="false">
      <c r="A210" s="29"/>
      <c r="B210" s="15"/>
      <c r="F210" s="17"/>
      <c r="G210" s="18"/>
      <c r="H210" s="19"/>
      <c r="I210" s="20"/>
      <c r="J210" s="19"/>
      <c r="K210" s="21"/>
      <c r="L210" s="21"/>
      <c r="M210" s="22"/>
      <c r="N210" s="22"/>
      <c r="O210" s="22"/>
      <c r="P210" s="22"/>
      <c r="Q210" s="22"/>
      <c r="R210" s="23"/>
      <c r="S210" s="24"/>
      <c r="T210" s="24"/>
      <c r="U210" s="25"/>
      <c r="V210" s="25"/>
      <c r="W210" s="26"/>
      <c r="X210" s="27"/>
      <c r="Y210" s="28"/>
    </row>
    <row r="211" customFormat="false" ht="12.75" hidden="false" customHeight="false" outlineLevel="0" collapsed="false">
      <c r="A211" s="29"/>
      <c r="B211" s="15"/>
      <c r="F211" s="17"/>
      <c r="G211" s="18"/>
      <c r="H211" s="19"/>
      <c r="I211" s="20"/>
      <c r="J211" s="19"/>
      <c r="K211" s="21"/>
      <c r="L211" s="21"/>
      <c r="M211" s="22"/>
      <c r="N211" s="22"/>
      <c r="O211" s="22"/>
      <c r="P211" s="22"/>
      <c r="Q211" s="22"/>
      <c r="R211" s="23"/>
      <c r="S211" s="24"/>
      <c r="T211" s="24"/>
      <c r="U211" s="25"/>
      <c r="V211" s="25"/>
      <c r="W211" s="26"/>
      <c r="X211" s="27"/>
      <c r="Y211" s="28"/>
    </row>
    <row r="212" customFormat="false" ht="12.75" hidden="false" customHeight="false" outlineLevel="0" collapsed="false">
      <c r="A212" s="29"/>
      <c r="B212" s="15"/>
      <c r="F212" s="17"/>
      <c r="G212" s="18"/>
      <c r="H212" s="19"/>
      <c r="I212" s="20"/>
      <c r="J212" s="19"/>
      <c r="K212" s="21"/>
      <c r="L212" s="21"/>
      <c r="M212" s="22"/>
      <c r="N212" s="22"/>
      <c r="O212" s="22"/>
      <c r="P212" s="22"/>
      <c r="Q212" s="22"/>
      <c r="R212" s="23"/>
      <c r="S212" s="24"/>
      <c r="T212" s="24"/>
      <c r="U212" s="25"/>
      <c r="V212" s="25"/>
      <c r="W212" s="26"/>
      <c r="X212" s="27"/>
      <c r="Y212" s="28"/>
    </row>
    <row r="213" customFormat="false" ht="12.75" hidden="false" customHeight="false" outlineLevel="0" collapsed="false">
      <c r="A213" s="29"/>
      <c r="B213" s="15"/>
      <c r="F213" s="17"/>
      <c r="G213" s="18"/>
      <c r="H213" s="19"/>
      <c r="I213" s="20"/>
      <c r="J213" s="19"/>
      <c r="K213" s="21"/>
      <c r="L213" s="21"/>
      <c r="M213" s="22"/>
      <c r="N213" s="22"/>
      <c r="O213" s="22"/>
      <c r="P213" s="22"/>
      <c r="Q213" s="22"/>
      <c r="R213" s="23"/>
      <c r="S213" s="24"/>
      <c r="T213" s="24"/>
      <c r="U213" s="25"/>
      <c r="V213" s="25"/>
      <c r="W213" s="26"/>
      <c r="X213" s="27"/>
      <c r="Y213" s="28"/>
    </row>
    <row r="214" customFormat="false" ht="12.75" hidden="false" customHeight="false" outlineLevel="0" collapsed="false">
      <c r="A214" s="29"/>
      <c r="B214" s="15"/>
      <c r="F214" s="17"/>
      <c r="G214" s="18"/>
      <c r="H214" s="19"/>
      <c r="I214" s="20"/>
      <c r="J214" s="19"/>
      <c r="K214" s="21"/>
      <c r="L214" s="21"/>
      <c r="M214" s="22"/>
      <c r="N214" s="22"/>
      <c r="O214" s="22"/>
      <c r="P214" s="22"/>
      <c r="Q214" s="22"/>
      <c r="R214" s="23"/>
      <c r="S214" s="24"/>
      <c r="T214" s="24"/>
      <c r="U214" s="25"/>
      <c r="V214" s="25"/>
      <c r="W214" s="26"/>
      <c r="X214" s="27"/>
      <c r="Y214" s="28"/>
    </row>
    <row r="215" customFormat="false" ht="12.75" hidden="false" customHeight="false" outlineLevel="0" collapsed="false">
      <c r="A215" s="29"/>
      <c r="B215" s="15"/>
      <c r="F215" s="17"/>
      <c r="G215" s="18"/>
      <c r="H215" s="19"/>
      <c r="I215" s="20"/>
      <c r="J215" s="19"/>
      <c r="K215" s="21"/>
      <c r="L215" s="21"/>
      <c r="M215" s="22"/>
      <c r="N215" s="22"/>
      <c r="O215" s="22"/>
      <c r="P215" s="22"/>
      <c r="Q215" s="22"/>
      <c r="R215" s="23"/>
      <c r="S215" s="24"/>
      <c r="T215" s="24"/>
      <c r="U215" s="25"/>
      <c r="V215" s="25"/>
      <c r="W215" s="26"/>
      <c r="X215" s="27"/>
      <c r="Y215" s="28"/>
    </row>
    <row r="216" customFormat="false" ht="12.75" hidden="false" customHeight="false" outlineLevel="0" collapsed="false">
      <c r="A216" s="29"/>
      <c r="B216" s="15"/>
      <c r="F216" s="17"/>
      <c r="G216" s="18"/>
      <c r="H216" s="19"/>
      <c r="I216" s="20"/>
      <c r="J216" s="19"/>
      <c r="K216" s="21"/>
      <c r="L216" s="21"/>
      <c r="M216" s="22"/>
      <c r="N216" s="22"/>
      <c r="O216" s="22"/>
      <c r="P216" s="22"/>
      <c r="Q216" s="22"/>
      <c r="R216" s="23"/>
      <c r="S216" s="24"/>
      <c r="T216" s="24"/>
      <c r="U216" s="25"/>
      <c r="V216" s="25"/>
      <c r="W216" s="26"/>
      <c r="X216" s="27"/>
      <c r="Y216" s="28"/>
    </row>
    <row r="217" customFormat="false" ht="12.75" hidden="false" customHeight="false" outlineLevel="0" collapsed="false">
      <c r="A217" s="29"/>
      <c r="B217" s="15"/>
      <c r="F217" s="17"/>
      <c r="G217" s="18"/>
      <c r="H217" s="19"/>
      <c r="I217" s="20"/>
      <c r="J217" s="19"/>
      <c r="K217" s="21"/>
      <c r="L217" s="21"/>
      <c r="M217" s="22"/>
      <c r="N217" s="22"/>
      <c r="O217" s="22"/>
      <c r="P217" s="22"/>
      <c r="Q217" s="22"/>
      <c r="R217" s="23"/>
      <c r="S217" s="24"/>
      <c r="T217" s="24"/>
      <c r="U217" s="25"/>
      <c r="V217" s="25"/>
      <c r="W217" s="26"/>
      <c r="X217" s="27"/>
      <c r="Y217" s="28"/>
    </row>
    <row r="218" customFormat="false" ht="12.75" hidden="false" customHeight="false" outlineLevel="0" collapsed="false">
      <c r="A218" s="29"/>
      <c r="B218" s="15"/>
      <c r="F218" s="17"/>
      <c r="G218" s="18"/>
      <c r="H218" s="19"/>
      <c r="I218" s="20"/>
      <c r="J218" s="19"/>
      <c r="K218" s="21"/>
      <c r="L218" s="21"/>
      <c r="M218" s="22"/>
      <c r="N218" s="22"/>
      <c r="O218" s="22"/>
      <c r="P218" s="22"/>
      <c r="Q218" s="22"/>
      <c r="R218" s="23"/>
      <c r="S218" s="24"/>
      <c r="T218" s="24"/>
      <c r="U218" s="25"/>
      <c r="V218" s="25"/>
      <c r="W218" s="26"/>
      <c r="X218" s="27"/>
      <c r="Y218" s="28"/>
    </row>
    <row r="219" customFormat="false" ht="12.75" hidden="false" customHeight="false" outlineLevel="0" collapsed="false">
      <c r="A219" s="29"/>
      <c r="B219" s="15"/>
      <c r="F219" s="17"/>
      <c r="G219" s="18"/>
      <c r="H219" s="19"/>
      <c r="I219" s="20"/>
      <c r="J219" s="19"/>
      <c r="K219" s="21"/>
      <c r="L219" s="21"/>
      <c r="M219" s="22"/>
      <c r="N219" s="22"/>
      <c r="O219" s="22"/>
      <c r="P219" s="22"/>
      <c r="Q219" s="22"/>
      <c r="R219" s="23"/>
      <c r="S219" s="24"/>
      <c r="T219" s="24"/>
      <c r="U219" s="25"/>
      <c r="V219" s="25"/>
      <c r="W219" s="26"/>
      <c r="X219" s="27"/>
      <c r="Y219" s="28"/>
    </row>
    <row r="220" customFormat="false" ht="12.75" hidden="false" customHeight="false" outlineLevel="0" collapsed="false">
      <c r="A220" s="29"/>
      <c r="B220" s="15"/>
      <c r="F220" s="17"/>
      <c r="G220" s="18"/>
      <c r="H220" s="19"/>
      <c r="I220" s="20"/>
      <c r="J220" s="19"/>
      <c r="K220" s="21"/>
      <c r="L220" s="21"/>
      <c r="M220" s="22"/>
      <c r="N220" s="22"/>
      <c r="O220" s="22"/>
      <c r="P220" s="22"/>
      <c r="Q220" s="22"/>
      <c r="R220" s="23"/>
      <c r="S220" s="24"/>
      <c r="T220" s="24"/>
      <c r="U220" s="25"/>
      <c r="V220" s="25"/>
      <c r="W220" s="26"/>
      <c r="X220" s="27"/>
      <c r="Y220" s="28"/>
    </row>
    <row r="221" customFormat="false" ht="12.75" hidden="false" customHeight="false" outlineLevel="0" collapsed="false">
      <c r="A221" s="29"/>
      <c r="B221" s="15"/>
      <c r="F221" s="17"/>
      <c r="G221" s="18"/>
      <c r="H221" s="19"/>
      <c r="I221" s="20"/>
      <c r="J221" s="19"/>
      <c r="K221" s="21"/>
      <c r="L221" s="21"/>
      <c r="M221" s="22"/>
      <c r="N221" s="22"/>
      <c r="O221" s="22"/>
      <c r="P221" s="22"/>
      <c r="Q221" s="22"/>
      <c r="R221" s="23"/>
      <c r="S221" s="24"/>
      <c r="T221" s="24"/>
      <c r="U221" s="25"/>
      <c r="V221" s="25"/>
      <c r="W221" s="26"/>
      <c r="X221" s="27"/>
      <c r="Y221" s="28"/>
    </row>
    <row r="222" customFormat="false" ht="12.75" hidden="false" customHeight="false" outlineLevel="0" collapsed="false">
      <c r="A222" s="29"/>
      <c r="B222" s="15"/>
      <c r="F222" s="17"/>
      <c r="G222" s="18"/>
      <c r="H222" s="19"/>
      <c r="I222" s="20"/>
      <c r="J222" s="19"/>
      <c r="K222" s="21"/>
      <c r="L222" s="21"/>
      <c r="M222" s="22"/>
      <c r="N222" s="22"/>
      <c r="O222" s="22"/>
      <c r="P222" s="22"/>
      <c r="Q222" s="22"/>
      <c r="R222" s="23"/>
      <c r="S222" s="24"/>
      <c r="T222" s="24"/>
      <c r="U222" s="25"/>
      <c r="V222" s="25"/>
      <c r="W222" s="26"/>
      <c r="X222" s="27"/>
      <c r="Y222" s="28"/>
    </row>
    <row r="223" customFormat="false" ht="12.75" hidden="false" customHeight="false" outlineLevel="0" collapsed="false">
      <c r="A223" s="29"/>
      <c r="B223" s="15"/>
      <c r="F223" s="17"/>
      <c r="G223" s="18"/>
      <c r="H223" s="19"/>
      <c r="I223" s="20"/>
      <c r="J223" s="19"/>
      <c r="K223" s="21"/>
      <c r="L223" s="21"/>
      <c r="M223" s="22"/>
      <c r="N223" s="22"/>
      <c r="O223" s="22"/>
      <c r="P223" s="22"/>
      <c r="Q223" s="22"/>
      <c r="R223" s="23"/>
      <c r="S223" s="24"/>
      <c r="T223" s="24"/>
      <c r="U223" s="25"/>
      <c r="V223" s="25"/>
      <c r="W223" s="26"/>
      <c r="X223" s="27"/>
      <c r="Y223" s="28"/>
    </row>
    <row r="224" customFormat="false" ht="12.75" hidden="false" customHeight="false" outlineLevel="0" collapsed="false">
      <c r="A224" s="29"/>
      <c r="B224" s="15"/>
      <c r="F224" s="17"/>
      <c r="G224" s="18"/>
      <c r="H224" s="19"/>
      <c r="I224" s="20"/>
      <c r="J224" s="19"/>
      <c r="K224" s="21"/>
      <c r="L224" s="21"/>
      <c r="M224" s="22"/>
      <c r="N224" s="22"/>
      <c r="O224" s="22"/>
      <c r="P224" s="22"/>
      <c r="Q224" s="22"/>
      <c r="R224" s="23"/>
      <c r="S224" s="24"/>
      <c r="T224" s="24"/>
      <c r="U224" s="25"/>
      <c r="V224" s="25"/>
      <c r="W224" s="26"/>
      <c r="X224" s="27"/>
      <c r="Y224" s="28"/>
    </row>
    <row r="225" customFormat="false" ht="12.75" hidden="false" customHeight="false" outlineLevel="0" collapsed="false">
      <c r="A225" s="29"/>
      <c r="B225" s="15"/>
      <c r="F225" s="17"/>
      <c r="G225" s="18"/>
      <c r="H225" s="19"/>
      <c r="I225" s="20"/>
      <c r="J225" s="19"/>
      <c r="K225" s="21"/>
      <c r="L225" s="21"/>
      <c r="M225" s="22"/>
      <c r="N225" s="22"/>
      <c r="O225" s="22"/>
      <c r="P225" s="22"/>
      <c r="Q225" s="22"/>
      <c r="R225" s="23"/>
      <c r="S225" s="24"/>
      <c r="T225" s="24"/>
      <c r="U225" s="25"/>
      <c r="V225" s="25"/>
      <c r="W225" s="26"/>
      <c r="X225" s="27"/>
      <c r="Y225" s="28"/>
    </row>
    <row r="226" customFormat="false" ht="12.75" hidden="false" customHeight="false" outlineLevel="0" collapsed="false">
      <c r="A226" s="29"/>
      <c r="B226" s="15"/>
      <c r="F226" s="17"/>
      <c r="G226" s="18"/>
      <c r="H226" s="19"/>
      <c r="I226" s="20"/>
      <c r="J226" s="19"/>
      <c r="K226" s="21"/>
      <c r="L226" s="21"/>
      <c r="M226" s="22"/>
      <c r="N226" s="22"/>
      <c r="O226" s="22"/>
      <c r="P226" s="22"/>
      <c r="Q226" s="22"/>
      <c r="R226" s="23"/>
      <c r="S226" s="24"/>
      <c r="T226" s="24"/>
      <c r="U226" s="25"/>
      <c r="V226" s="25"/>
      <c r="W226" s="26"/>
      <c r="X226" s="27"/>
      <c r="Y226" s="28"/>
    </row>
    <row r="227" customFormat="false" ht="12.75" hidden="false" customHeight="false" outlineLevel="0" collapsed="false">
      <c r="A227" s="29"/>
      <c r="B227" s="15"/>
      <c r="F227" s="17"/>
      <c r="G227" s="18"/>
      <c r="H227" s="19"/>
      <c r="I227" s="20"/>
      <c r="J227" s="19"/>
      <c r="K227" s="21"/>
      <c r="L227" s="21"/>
      <c r="M227" s="22"/>
      <c r="N227" s="22"/>
      <c r="O227" s="22"/>
      <c r="P227" s="22"/>
      <c r="Q227" s="22"/>
      <c r="R227" s="23"/>
      <c r="S227" s="24"/>
      <c r="T227" s="24"/>
      <c r="U227" s="25"/>
      <c r="V227" s="25"/>
      <c r="W227" s="26"/>
      <c r="X227" s="27"/>
      <c r="Y227" s="28"/>
    </row>
    <row r="228" customFormat="false" ht="12.75" hidden="false" customHeight="false" outlineLevel="0" collapsed="false">
      <c r="A228" s="29"/>
      <c r="B228" s="15"/>
      <c r="F228" s="17"/>
      <c r="G228" s="18"/>
      <c r="H228" s="19"/>
      <c r="I228" s="20"/>
      <c r="J228" s="19"/>
      <c r="K228" s="21"/>
      <c r="L228" s="21"/>
      <c r="M228" s="22"/>
      <c r="N228" s="22"/>
      <c r="O228" s="22"/>
      <c r="P228" s="22"/>
      <c r="Q228" s="22"/>
      <c r="R228" s="23"/>
      <c r="S228" s="24"/>
      <c r="T228" s="24"/>
      <c r="U228" s="25"/>
      <c r="V228" s="25"/>
      <c r="W228" s="26"/>
      <c r="X228" s="27"/>
      <c r="Y228" s="28"/>
    </row>
    <row r="229" customFormat="false" ht="12.75" hidden="false" customHeight="false" outlineLevel="0" collapsed="false">
      <c r="A229" s="29"/>
      <c r="B229" s="15"/>
      <c r="F229" s="17"/>
      <c r="G229" s="18"/>
      <c r="H229" s="19"/>
      <c r="I229" s="20"/>
      <c r="J229" s="19"/>
      <c r="K229" s="21"/>
      <c r="L229" s="21"/>
      <c r="M229" s="22"/>
      <c r="N229" s="22"/>
      <c r="O229" s="22"/>
      <c r="P229" s="22"/>
      <c r="Q229" s="22"/>
      <c r="R229" s="23"/>
      <c r="S229" s="24"/>
      <c r="T229" s="24"/>
      <c r="U229" s="25"/>
      <c r="V229" s="25"/>
      <c r="W229" s="26"/>
      <c r="X229" s="27"/>
      <c r="Y229" s="28"/>
    </row>
    <row r="230" customFormat="false" ht="12.75" hidden="false" customHeight="false" outlineLevel="0" collapsed="false">
      <c r="A230" s="29"/>
      <c r="B230" s="15"/>
      <c r="F230" s="17"/>
      <c r="G230" s="18"/>
      <c r="H230" s="19"/>
      <c r="I230" s="20"/>
      <c r="J230" s="19"/>
      <c r="K230" s="21"/>
      <c r="L230" s="21"/>
      <c r="M230" s="22"/>
      <c r="N230" s="22"/>
      <c r="O230" s="22"/>
      <c r="P230" s="22"/>
      <c r="Q230" s="22"/>
      <c r="R230" s="23"/>
      <c r="S230" s="24"/>
      <c r="T230" s="24"/>
      <c r="U230" s="25"/>
      <c r="V230" s="25"/>
      <c r="W230" s="26"/>
      <c r="X230" s="27"/>
      <c r="Y230" s="28"/>
    </row>
    <row r="231" customFormat="false" ht="12.75" hidden="false" customHeight="false" outlineLevel="0" collapsed="false">
      <c r="A231" s="29"/>
      <c r="B231" s="15"/>
      <c r="F231" s="17"/>
      <c r="G231" s="18"/>
      <c r="H231" s="19"/>
      <c r="I231" s="20"/>
      <c r="J231" s="19"/>
      <c r="K231" s="21"/>
      <c r="L231" s="21"/>
      <c r="M231" s="22"/>
      <c r="N231" s="22"/>
      <c r="O231" s="22"/>
      <c r="P231" s="22"/>
      <c r="Q231" s="22"/>
      <c r="R231" s="23"/>
      <c r="S231" s="24"/>
      <c r="T231" s="24"/>
      <c r="U231" s="25"/>
      <c r="V231" s="25"/>
      <c r="W231" s="26"/>
      <c r="X231" s="27"/>
      <c r="Y231" s="28"/>
    </row>
    <row r="232" customFormat="false" ht="12.75" hidden="false" customHeight="false" outlineLevel="0" collapsed="false">
      <c r="A232" s="29"/>
      <c r="B232" s="15"/>
      <c r="F232" s="17"/>
      <c r="G232" s="18"/>
      <c r="H232" s="19"/>
      <c r="I232" s="20"/>
      <c r="J232" s="19"/>
      <c r="K232" s="21"/>
      <c r="L232" s="21"/>
      <c r="M232" s="22"/>
      <c r="N232" s="22"/>
      <c r="O232" s="22"/>
      <c r="P232" s="22"/>
      <c r="Q232" s="22"/>
      <c r="R232" s="23"/>
      <c r="S232" s="24"/>
      <c r="T232" s="24"/>
      <c r="U232" s="25"/>
      <c r="V232" s="25"/>
      <c r="W232" s="26"/>
      <c r="X232" s="27"/>
      <c r="Y232" s="28"/>
    </row>
    <row r="233" customFormat="false" ht="12.75" hidden="false" customHeight="false" outlineLevel="0" collapsed="false">
      <c r="A233" s="29"/>
      <c r="B233" s="15"/>
      <c r="F233" s="17"/>
      <c r="G233" s="18"/>
      <c r="H233" s="19"/>
      <c r="I233" s="20"/>
      <c r="J233" s="19"/>
      <c r="K233" s="21"/>
      <c r="L233" s="21"/>
      <c r="M233" s="22"/>
      <c r="N233" s="22"/>
      <c r="O233" s="22"/>
      <c r="P233" s="22"/>
      <c r="Q233" s="22"/>
      <c r="R233" s="23"/>
      <c r="S233" s="24"/>
      <c r="T233" s="24"/>
      <c r="U233" s="25"/>
      <c r="V233" s="25"/>
      <c r="W233" s="26"/>
      <c r="X233" s="27"/>
      <c r="Y233" s="28"/>
    </row>
    <row r="234" customFormat="false" ht="12.75" hidden="false" customHeight="false" outlineLevel="0" collapsed="false">
      <c r="A234" s="29"/>
      <c r="B234" s="15"/>
      <c r="F234" s="17"/>
      <c r="G234" s="18"/>
      <c r="H234" s="19"/>
      <c r="I234" s="20"/>
      <c r="J234" s="19"/>
      <c r="K234" s="21"/>
      <c r="L234" s="21"/>
      <c r="M234" s="22"/>
      <c r="N234" s="22"/>
      <c r="O234" s="22"/>
      <c r="P234" s="22"/>
      <c r="Q234" s="22"/>
      <c r="R234" s="23"/>
      <c r="S234" s="24"/>
      <c r="T234" s="24"/>
      <c r="U234" s="25"/>
      <c r="V234" s="25"/>
      <c r="W234" s="26"/>
      <c r="X234" s="27"/>
      <c r="Y234" s="28"/>
    </row>
    <row r="235" customFormat="false" ht="12.75" hidden="false" customHeight="false" outlineLevel="0" collapsed="false">
      <c r="A235" s="29"/>
      <c r="B235" s="15"/>
      <c r="F235" s="17"/>
      <c r="G235" s="18"/>
      <c r="H235" s="19"/>
      <c r="I235" s="20"/>
      <c r="J235" s="19"/>
      <c r="K235" s="21"/>
      <c r="L235" s="21"/>
      <c r="M235" s="22"/>
      <c r="N235" s="22"/>
      <c r="O235" s="22"/>
      <c r="P235" s="22"/>
      <c r="Q235" s="22"/>
      <c r="R235" s="23"/>
      <c r="S235" s="24"/>
      <c r="T235" s="24"/>
      <c r="U235" s="25"/>
      <c r="V235" s="25"/>
      <c r="W235" s="26"/>
      <c r="X235" s="27"/>
      <c r="Y235" s="28"/>
    </row>
    <row r="236" customFormat="false" ht="12.75" hidden="false" customHeight="false" outlineLevel="0" collapsed="false">
      <c r="A236" s="29"/>
      <c r="B236" s="15"/>
      <c r="F236" s="17"/>
      <c r="G236" s="18"/>
      <c r="H236" s="19"/>
      <c r="I236" s="20"/>
      <c r="J236" s="19"/>
      <c r="K236" s="21"/>
      <c r="L236" s="21"/>
      <c r="M236" s="22"/>
      <c r="N236" s="22"/>
      <c r="O236" s="22"/>
      <c r="P236" s="22"/>
      <c r="Q236" s="22"/>
      <c r="R236" s="23"/>
      <c r="S236" s="24"/>
      <c r="T236" s="24"/>
      <c r="U236" s="25"/>
      <c r="V236" s="25"/>
      <c r="W236" s="26"/>
      <c r="X236" s="27"/>
      <c r="Y236" s="28"/>
    </row>
    <row r="237" customFormat="false" ht="12.75" hidden="false" customHeight="false" outlineLevel="0" collapsed="false">
      <c r="A237" s="29"/>
      <c r="B237" s="15"/>
      <c r="F237" s="17"/>
      <c r="G237" s="18"/>
      <c r="H237" s="19"/>
      <c r="I237" s="20"/>
      <c r="J237" s="19"/>
      <c r="K237" s="21"/>
      <c r="L237" s="21"/>
      <c r="M237" s="22"/>
      <c r="N237" s="22"/>
      <c r="O237" s="22"/>
      <c r="P237" s="22"/>
      <c r="Q237" s="22"/>
      <c r="R237" s="23"/>
      <c r="S237" s="24"/>
      <c r="T237" s="24"/>
      <c r="U237" s="25"/>
      <c r="V237" s="25"/>
      <c r="W237" s="26"/>
      <c r="X237" s="27"/>
      <c r="Y237" s="28"/>
    </row>
    <row r="238" customFormat="false" ht="12.75" hidden="false" customHeight="false" outlineLevel="0" collapsed="false">
      <c r="A238" s="29"/>
      <c r="B238" s="15"/>
      <c r="F238" s="17"/>
      <c r="G238" s="18"/>
      <c r="H238" s="19"/>
      <c r="I238" s="20"/>
      <c r="J238" s="19"/>
      <c r="K238" s="21"/>
      <c r="L238" s="21"/>
      <c r="M238" s="22"/>
      <c r="N238" s="22"/>
      <c r="O238" s="22"/>
      <c r="P238" s="22"/>
      <c r="Q238" s="22"/>
      <c r="R238" s="23"/>
      <c r="S238" s="24"/>
      <c r="T238" s="24"/>
      <c r="U238" s="25"/>
      <c r="V238" s="25"/>
      <c r="W238" s="26"/>
      <c r="X238" s="27"/>
      <c r="Y238" s="28"/>
    </row>
    <row r="239" customFormat="false" ht="12.75" hidden="false" customHeight="false" outlineLevel="0" collapsed="false">
      <c r="A239" s="29"/>
      <c r="B239" s="15"/>
      <c r="F239" s="17"/>
      <c r="G239" s="18"/>
      <c r="H239" s="19"/>
      <c r="I239" s="20"/>
      <c r="J239" s="19"/>
      <c r="K239" s="21"/>
      <c r="L239" s="21"/>
      <c r="M239" s="22"/>
      <c r="N239" s="22"/>
      <c r="O239" s="22"/>
      <c r="P239" s="22"/>
      <c r="Q239" s="22"/>
      <c r="R239" s="23"/>
      <c r="S239" s="24"/>
      <c r="T239" s="24"/>
      <c r="U239" s="25"/>
      <c r="V239" s="25"/>
      <c r="W239" s="26"/>
      <c r="X239" s="27"/>
      <c r="Y239" s="28"/>
    </row>
    <row r="240" customFormat="false" ht="12.75" hidden="false" customHeight="false" outlineLevel="0" collapsed="false">
      <c r="A240" s="29"/>
      <c r="B240" s="15"/>
      <c r="F240" s="17"/>
      <c r="G240" s="18"/>
      <c r="H240" s="19"/>
      <c r="I240" s="20"/>
      <c r="J240" s="19"/>
      <c r="K240" s="21"/>
      <c r="L240" s="21"/>
      <c r="M240" s="22"/>
      <c r="N240" s="22"/>
      <c r="O240" s="22"/>
      <c r="P240" s="22"/>
      <c r="Q240" s="22"/>
      <c r="R240" s="23"/>
      <c r="S240" s="24"/>
      <c r="T240" s="24"/>
      <c r="U240" s="25"/>
      <c r="V240" s="25"/>
      <c r="W240" s="26"/>
      <c r="X240" s="27"/>
      <c r="Y240" s="28"/>
    </row>
    <row r="241" customFormat="false" ht="12.75" hidden="false" customHeight="false" outlineLevel="0" collapsed="false">
      <c r="A241" s="29"/>
      <c r="B241" s="15"/>
      <c r="F241" s="17"/>
      <c r="G241" s="18"/>
      <c r="H241" s="19"/>
      <c r="I241" s="20"/>
      <c r="J241" s="19"/>
      <c r="K241" s="21"/>
      <c r="L241" s="21"/>
      <c r="M241" s="22"/>
      <c r="N241" s="22"/>
      <c r="O241" s="22"/>
      <c r="P241" s="22"/>
      <c r="Q241" s="22"/>
      <c r="R241" s="23"/>
      <c r="S241" s="24"/>
      <c r="T241" s="24"/>
      <c r="U241" s="25"/>
      <c r="V241" s="25"/>
      <c r="W241" s="26"/>
      <c r="X241" s="27"/>
      <c r="Y241" s="28"/>
    </row>
    <row r="242" customFormat="false" ht="12.75" hidden="false" customHeight="false" outlineLevel="0" collapsed="false">
      <c r="A242" s="29"/>
      <c r="B242" s="15"/>
      <c r="F242" s="17"/>
      <c r="G242" s="18"/>
      <c r="H242" s="19"/>
      <c r="I242" s="20"/>
      <c r="J242" s="19"/>
      <c r="K242" s="21"/>
      <c r="L242" s="21"/>
      <c r="M242" s="22"/>
      <c r="N242" s="22"/>
      <c r="O242" s="22"/>
      <c r="P242" s="22"/>
      <c r="Q242" s="22"/>
      <c r="R242" s="23"/>
      <c r="S242" s="24"/>
      <c r="T242" s="24"/>
      <c r="U242" s="25"/>
      <c r="V242" s="25"/>
      <c r="W242" s="26"/>
      <c r="X242" s="27"/>
      <c r="Y242" s="28"/>
    </row>
    <row r="243" customFormat="false" ht="12.75" hidden="false" customHeight="false" outlineLevel="0" collapsed="false">
      <c r="A243" s="29"/>
      <c r="B243" s="15"/>
      <c r="F243" s="17"/>
      <c r="G243" s="18"/>
      <c r="H243" s="19"/>
      <c r="I243" s="20"/>
      <c r="J243" s="19"/>
      <c r="K243" s="21"/>
      <c r="L243" s="21"/>
      <c r="M243" s="22"/>
      <c r="N243" s="22"/>
      <c r="O243" s="22"/>
      <c r="P243" s="22"/>
      <c r="Q243" s="22"/>
      <c r="R243" s="23"/>
      <c r="S243" s="24"/>
      <c r="T243" s="24"/>
      <c r="U243" s="25"/>
      <c r="V243" s="25"/>
      <c r="W243" s="26"/>
      <c r="X243" s="27"/>
      <c r="Y243" s="28"/>
    </row>
    <row r="244" customFormat="false" ht="12.75" hidden="false" customHeight="false" outlineLevel="0" collapsed="false">
      <c r="A244" s="29"/>
      <c r="B244" s="15"/>
      <c r="F244" s="17"/>
      <c r="G244" s="18"/>
      <c r="H244" s="19"/>
      <c r="I244" s="20"/>
      <c r="J244" s="19"/>
      <c r="K244" s="21"/>
      <c r="L244" s="21"/>
      <c r="M244" s="22"/>
      <c r="N244" s="22"/>
      <c r="O244" s="22"/>
      <c r="P244" s="22"/>
      <c r="Q244" s="22"/>
      <c r="R244" s="23"/>
      <c r="S244" s="24"/>
      <c r="T244" s="24"/>
      <c r="U244" s="25"/>
      <c r="V244" s="25"/>
      <c r="W244" s="26"/>
      <c r="X244" s="27"/>
      <c r="Y244" s="28"/>
    </row>
    <row r="245" customFormat="false" ht="12.75" hidden="false" customHeight="false" outlineLevel="0" collapsed="false">
      <c r="A245" s="29"/>
      <c r="B245" s="15"/>
      <c r="F245" s="17"/>
      <c r="G245" s="18"/>
      <c r="H245" s="19"/>
      <c r="I245" s="20"/>
      <c r="J245" s="19"/>
      <c r="K245" s="21"/>
      <c r="L245" s="21"/>
      <c r="M245" s="22"/>
      <c r="N245" s="22"/>
      <c r="O245" s="22"/>
      <c r="P245" s="22"/>
      <c r="Q245" s="22"/>
      <c r="R245" s="23"/>
      <c r="S245" s="24"/>
      <c r="T245" s="24"/>
      <c r="U245" s="25"/>
      <c r="V245" s="25"/>
      <c r="W245" s="26"/>
      <c r="X245" s="27"/>
      <c r="Y245" s="28"/>
    </row>
    <row r="246" customFormat="false" ht="12.75" hidden="false" customHeight="false" outlineLevel="0" collapsed="false">
      <c r="A246" s="29"/>
      <c r="B246" s="15"/>
      <c r="F246" s="17"/>
      <c r="G246" s="18"/>
      <c r="H246" s="19"/>
      <c r="I246" s="20"/>
      <c r="J246" s="19"/>
      <c r="K246" s="21"/>
      <c r="L246" s="21"/>
      <c r="M246" s="22"/>
      <c r="N246" s="22"/>
      <c r="O246" s="22"/>
      <c r="P246" s="22"/>
      <c r="Q246" s="22"/>
      <c r="R246" s="23"/>
      <c r="S246" s="24"/>
      <c r="T246" s="24"/>
      <c r="U246" s="25"/>
      <c r="V246" s="25"/>
      <c r="W246" s="26"/>
      <c r="X246" s="27"/>
      <c r="Y246" s="28"/>
    </row>
    <row r="247" customFormat="false" ht="12.75" hidden="false" customHeight="false" outlineLevel="0" collapsed="false">
      <c r="A247" s="29"/>
      <c r="B247" s="15"/>
      <c r="F247" s="17"/>
      <c r="G247" s="18"/>
      <c r="H247" s="19"/>
      <c r="I247" s="20"/>
      <c r="J247" s="19"/>
      <c r="K247" s="21"/>
      <c r="L247" s="21"/>
      <c r="M247" s="22"/>
      <c r="N247" s="22"/>
      <c r="O247" s="22"/>
      <c r="P247" s="22"/>
      <c r="Q247" s="22"/>
      <c r="R247" s="23"/>
      <c r="S247" s="24"/>
      <c r="T247" s="24"/>
      <c r="U247" s="25"/>
      <c r="V247" s="25"/>
      <c r="W247" s="26"/>
      <c r="X247" s="27"/>
      <c r="Y247" s="28"/>
    </row>
    <row r="248" customFormat="false" ht="12.75" hidden="false" customHeight="false" outlineLevel="0" collapsed="false">
      <c r="A248" s="29"/>
      <c r="B248" s="15"/>
      <c r="F248" s="17"/>
      <c r="G248" s="18"/>
      <c r="H248" s="19"/>
      <c r="I248" s="20"/>
      <c r="J248" s="19"/>
      <c r="K248" s="21"/>
      <c r="L248" s="21"/>
      <c r="M248" s="22"/>
      <c r="N248" s="22"/>
      <c r="O248" s="22"/>
      <c r="P248" s="22"/>
      <c r="Q248" s="22"/>
      <c r="R248" s="23"/>
      <c r="S248" s="24"/>
      <c r="T248" s="24"/>
      <c r="U248" s="25"/>
      <c r="V248" s="25"/>
      <c r="W248" s="26"/>
      <c r="X248" s="27"/>
      <c r="Y248" s="28"/>
    </row>
    <row r="249" customFormat="false" ht="12.75" hidden="false" customHeight="false" outlineLevel="0" collapsed="false">
      <c r="A249" s="29"/>
      <c r="B249" s="15"/>
      <c r="F249" s="17"/>
      <c r="G249" s="18"/>
      <c r="H249" s="19"/>
      <c r="I249" s="20"/>
      <c r="J249" s="19"/>
      <c r="K249" s="21"/>
      <c r="L249" s="21"/>
      <c r="M249" s="22"/>
      <c r="N249" s="22"/>
      <c r="O249" s="22"/>
      <c r="P249" s="22"/>
      <c r="Q249" s="22"/>
      <c r="R249" s="23"/>
      <c r="S249" s="24"/>
      <c r="T249" s="24"/>
      <c r="U249" s="25"/>
      <c r="V249" s="25"/>
      <c r="W249" s="26"/>
      <c r="X249" s="27"/>
      <c r="Y249" s="28"/>
    </row>
    <row r="250" customFormat="false" ht="12.75" hidden="false" customHeight="false" outlineLevel="0" collapsed="false">
      <c r="A250" s="29"/>
      <c r="B250" s="15"/>
      <c r="F250" s="17"/>
      <c r="G250" s="18"/>
      <c r="H250" s="19"/>
      <c r="I250" s="20"/>
      <c r="J250" s="19"/>
      <c r="K250" s="21"/>
      <c r="L250" s="21"/>
      <c r="M250" s="22"/>
      <c r="N250" s="22"/>
      <c r="O250" s="22"/>
      <c r="P250" s="22"/>
      <c r="Q250" s="22"/>
      <c r="R250" s="23"/>
      <c r="S250" s="24"/>
      <c r="T250" s="24"/>
      <c r="U250" s="25"/>
      <c r="V250" s="25"/>
      <c r="W250" s="26"/>
      <c r="X250" s="27"/>
      <c r="Y250" s="28"/>
    </row>
    <row r="251" customFormat="false" ht="12.75" hidden="false" customHeight="false" outlineLevel="0" collapsed="false">
      <c r="A251" s="29"/>
      <c r="B251" s="15"/>
      <c r="F251" s="17"/>
      <c r="G251" s="18"/>
      <c r="H251" s="19"/>
      <c r="I251" s="20"/>
      <c r="J251" s="19"/>
      <c r="K251" s="21"/>
      <c r="L251" s="21"/>
      <c r="M251" s="22"/>
      <c r="N251" s="22"/>
      <c r="O251" s="22"/>
      <c r="P251" s="22"/>
      <c r="Q251" s="22"/>
      <c r="R251" s="23"/>
      <c r="S251" s="24"/>
      <c r="T251" s="24"/>
      <c r="U251" s="25"/>
      <c r="V251" s="25"/>
      <c r="W251" s="26"/>
      <c r="X251" s="27"/>
      <c r="Y251" s="28"/>
    </row>
    <row r="252" customFormat="false" ht="12.75" hidden="false" customHeight="false" outlineLevel="0" collapsed="false">
      <c r="A252" s="29"/>
      <c r="B252" s="15"/>
      <c r="F252" s="17"/>
      <c r="G252" s="18"/>
      <c r="H252" s="19"/>
      <c r="I252" s="20"/>
      <c r="J252" s="19"/>
      <c r="K252" s="21"/>
      <c r="L252" s="21"/>
      <c r="M252" s="22"/>
      <c r="N252" s="22"/>
      <c r="O252" s="22"/>
      <c r="P252" s="22"/>
      <c r="Q252" s="22"/>
      <c r="R252" s="23"/>
      <c r="S252" s="24"/>
      <c r="T252" s="24"/>
      <c r="U252" s="25"/>
      <c r="V252" s="25"/>
      <c r="W252" s="26"/>
      <c r="X252" s="27"/>
      <c r="Y252" s="28"/>
    </row>
    <row r="253" customFormat="false" ht="12.75" hidden="false" customHeight="false" outlineLevel="0" collapsed="false">
      <c r="A253" s="29"/>
      <c r="B253" s="15"/>
      <c r="F253" s="17"/>
      <c r="G253" s="18"/>
      <c r="H253" s="19"/>
      <c r="I253" s="20"/>
      <c r="J253" s="19"/>
      <c r="K253" s="21"/>
      <c r="L253" s="21"/>
      <c r="M253" s="22"/>
      <c r="N253" s="22"/>
      <c r="O253" s="22"/>
      <c r="P253" s="22"/>
      <c r="Q253" s="22"/>
      <c r="R253" s="23"/>
      <c r="S253" s="24"/>
      <c r="T253" s="24"/>
      <c r="U253" s="25"/>
      <c r="V253" s="25"/>
      <c r="W253" s="26"/>
      <c r="X253" s="27"/>
      <c r="Y253" s="28"/>
    </row>
    <row r="254" customFormat="false" ht="12.75" hidden="false" customHeight="false" outlineLevel="0" collapsed="false">
      <c r="A254" s="29"/>
      <c r="B254" s="15"/>
      <c r="F254" s="17"/>
      <c r="G254" s="18"/>
      <c r="H254" s="19"/>
      <c r="I254" s="20"/>
      <c r="J254" s="19"/>
      <c r="K254" s="21"/>
      <c r="L254" s="21"/>
      <c r="M254" s="22"/>
      <c r="N254" s="22"/>
      <c r="O254" s="22"/>
      <c r="P254" s="22"/>
      <c r="Q254" s="22"/>
      <c r="R254" s="23"/>
      <c r="S254" s="24"/>
      <c r="T254" s="24"/>
      <c r="U254" s="25"/>
      <c r="V254" s="25"/>
      <c r="W254" s="26"/>
      <c r="X254" s="27"/>
      <c r="Y254" s="28"/>
    </row>
    <row r="255" customFormat="false" ht="12.75" hidden="false" customHeight="false" outlineLevel="0" collapsed="false">
      <c r="A255" s="29"/>
      <c r="B255" s="15"/>
      <c r="F255" s="17"/>
      <c r="G255" s="18"/>
      <c r="H255" s="19"/>
      <c r="I255" s="20"/>
      <c r="J255" s="19"/>
      <c r="K255" s="21"/>
      <c r="L255" s="21"/>
      <c r="M255" s="22"/>
      <c r="N255" s="22"/>
      <c r="O255" s="22"/>
      <c r="P255" s="22"/>
      <c r="Q255" s="22"/>
      <c r="R255" s="23"/>
      <c r="S255" s="24"/>
      <c r="T255" s="24"/>
      <c r="U255" s="25"/>
      <c r="V255" s="25"/>
      <c r="W255" s="26"/>
      <c r="X255" s="27"/>
      <c r="Y255" s="28"/>
    </row>
    <row r="256" customFormat="false" ht="12.75" hidden="false" customHeight="false" outlineLevel="0" collapsed="false">
      <c r="A256" s="29"/>
      <c r="B256" s="15"/>
      <c r="F256" s="17"/>
      <c r="G256" s="18"/>
      <c r="H256" s="19"/>
      <c r="I256" s="20"/>
      <c r="J256" s="19"/>
      <c r="K256" s="21"/>
      <c r="L256" s="21"/>
      <c r="M256" s="22"/>
      <c r="N256" s="22"/>
      <c r="O256" s="22"/>
      <c r="P256" s="22"/>
      <c r="Q256" s="22"/>
      <c r="R256" s="23"/>
      <c r="S256" s="24"/>
      <c r="T256" s="24"/>
      <c r="U256" s="25"/>
      <c r="V256" s="25"/>
      <c r="W256" s="26"/>
      <c r="X256" s="27"/>
      <c r="Y256" s="28"/>
    </row>
    <row r="257" customFormat="false" ht="12.75" hidden="false" customHeight="false" outlineLevel="0" collapsed="false">
      <c r="A257" s="29"/>
      <c r="B257" s="15"/>
      <c r="F257" s="17"/>
      <c r="G257" s="18"/>
      <c r="H257" s="19"/>
      <c r="I257" s="20"/>
      <c r="J257" s="19"/>
      <c r="K257" s="21"/>
      <c r="L257" s="21"/>
      <c r="M257" s="22"/>
      <c r="N257" s="22"/>
      <c r="O257" s="22"/>
      <c r="P257" s="22"/>
      <c r="Q257" s="22"/>
      <c r="R257" s="23"/>
      <c r="S257" s="24"/>
      <c r="T257" s="24"/>
      <c r="U257" s="25"/>
      <c r="V257" s="25"/>
      <c r="W257" s="26"/>
      <c r="X257" s="27"/>
      <c r="Y257" s="28"/>
    </row>
    <row r="258" customFormat="false" ht="12.75" hidden="false" customHeight="false" outlineLevel="0" collapsed="false">
      <c r="A258" s="29"/>
      <c r="B258" s="15"/>
      <c r="F258" s="17"/>
      <c r="G258" s="18"/>
      <c r="H258" s="19"/>
      <c r="I258" s="20"/>
      <c r="J258" s="19"/>
      <c r="K258" s="21"/>
      <c r="L258" s="21"/>
      <c r="M258" s="22"/>
      <c r="N258" s="22"/>
      <c r="O258" s="22"/>
      <c r="P258" s="22"/>
      <c r="Q258" s="22"/>
      <c r="R258" s="23"/>
      <c r="S258" s="24"/>
      <c r="T258" s="24"/>
      <c r="U258" s="25"/>
      <c r="V258" s="25"/>
      <c r="W258" s="26"/>
      <c r="X258" s="27"/>
      <c r="Y258" s="28"/>
    </row>
    <row r="259" customFormat="false" ht="12.75" hidden="false" customHeight="false" outlineLevel="0" collapsed="false">
      <c r="A259" s="29"/>
      <c r="B259" s="15"/>
      <c r="F259" s="17"/>
      <c r="G259" s="18"/>
      <c r="H259" s="19"/>
      <c r="I259" s="20"/>
      <c r="J259" s="19"/>
      <c r="K259" s="21"/>
      <c r="L259" s="21"/>
      <c r="M259" s="22"/>
      <c r="N259" s="22"/>
      <c r="O259" s="22"/>
      <c r="P259" s="22"/>
      <c r="Q259" s="22"/>
      <c r="R259" s="23"/>
      <c r="S259" s="24"/>
      <c r="T259" s="24"/>
      <c r="U259" s="25"/>
      <c r="V259" s="25"/>
      <c r="W259" s="26"/>
      <c r="X259" s="27"/>
      <c r="Y259" s="28"/>
    </row>
    <row r="260" customFormat="false" ht="12.75" hidden="false" customHeight="false" outlineLevel="0" collapsed="false">
      <c r="A260" s="29"/>
      <c r="B260" s="15"/>
      <c r="F260" s="17"/>
      <c r="G260" s="18"/>
      <c r="H260" s="19"/>
      <c r="I260" s="20"/>
      <c r="J260" s="19"/>
      <c r="K260" s="21"/>
      <c r="L260" s="21"/>
      <c r="M260" s="22"/>
      <c r="N260" s="22"/>
      <c r="O260" s="22"/>
      <c r="P260" s="22"/>
      <c r="Q260" s="22"/>
      <c r="R260" s="23"/>
      <c r="S260" s="24"/>
      <c r="T260" s="24"/>
      <c r="U260" s="25"/>
      <c r="V260" s="25"/>
      <c r="W260" s="26"/>
      <c r="X260" s="27"/>
      <c r="Y260" s="28"/>
    </row>
    <row r="261" customFormat="false" ht="12.75" hidden="false" customHeight="false" outlineLevel="0" collapsed="false">
      <c r="A261" s="29"/>
      <c r="B261" s="15"/>
      <c r="F261" s="17"/>
      <c r="G261" s="18"/>
      <c r="H261" s="19"/>
      <c r="I261" s="20"/>
      <c r="J261" s="19"/>
      <c r="K261" s="21"/>
      <c r="L261" s="21"/>
      <c r="M261" s="22"/>
      <c r="N261" s="22"/>
      <c r="O261" s="22"/>
      <c r="P261" s="22"/>
      <c r="Q261" s="22"/>
      <c r="R261" s="23"/>
      <c r="S261" s="24"/>
      <c r="T261" s="24"/>
      <c r="U261" s="25"/>
      <c r="V261" s="25"/>
      <c r="W261" s="26"/>
      <c r="X261" s="27"/>
      <c r="Y261" s="28"/>
    </row>
    <row r="262" customFormat="false" ht="12.75" hidden="false" customHeight="false" outlineLevel="0" collapsed="false">
      <c r="A262" s="29"/>
      <c r="B262" s="15"/>
      <c r="F262" s="17"/>
      <c r="G262" s="18"/>
      <c r="H262" s="19"/>
      <c r="I262" s="20"/>
      <c r="J262" s="19"/>
      <c r="K262" s="21"/>
      <c r="L262" s="21"/>
      <c r="M262" s="22"/>
      <c r="N262" s="22"/>
      <c r="O262" s="22"/>
      <c r="P262" s="22"/>
      <c r="Q262" s="22"/>
      <c r="R262" s="23"/>
      <c r="S262" s="24"/>
      <c r="T262" s="24"/>
      <c r="U262" s="25"/>
      <c r="V262" s="25"/>
      <c r="W262" s="26"/>
      <c r="X262" s="27"/>
      <c r="Y262" s="28"/>
    </row>
    <row r="263" customFormat="false" ht="12.75" hidden="false" customHeight="false" outlineLevel="0" collapsed="false">
      <c r="A263" s="29"/>
      <c r="B263" s="15"/>
      <c r="F263" s="17"/>
      <c r="G263" s="18"/>
      <c r="H263" s="19"/>
      <c r="I263" s="20"/>
      <c r="J263" s="19"/>
      <c r="K263" s="21"/>
      <c r="L263" s="21"/>
      <c r="M263" s="22"/>
      <c r="N263" s="22"/>
      <c r="O263" s="22"/>
      <c r="P263" s="22"/>
      <c r="Q263" s="22"/>
      <c r="R263" s="23"/>
      <c r="S263" s="24"/>
      <c r="T263" s="24"/>
      <c r="U263" s="25"/>
      <c r="V263" s="25"/>
      <c r="W263" s="26"/>
      <c r="X263" s="27"/>
      <c r="Y263" s="28"/>
    </row>
    <row r="264" customFormat="false" ht="12.75" hidden="false" customHeight="false" outlineLevel="0" collapsed="false">
      <c r="A264" s="29"/>
      <c r="B264" s="15"/>
      <c r="F264" s="17"/>
      <c r="G264" s="18"/>
      <c r="H264" s="19"/>
      <c r="I264" s="20"/>
      <c r="J264" s="19"/>
      <c r="K264" s="21"/>
      <c r="L264" s="21"/>
      <c r="M264" s="22"/>
      <c r="N264" s="22"/>
      <c r="O264" s="22"/>
      <c r="P264" s="22"/>
      <c r="Q264" s="22"/>
      <c r="R264" s="23"/>
      <c r="S264" s="24"/>
      <c r="T264" s="24"/>
      <c r="U264" s="25"/>
      <c r="V264" s="25"/>
      <c r="W264" s="26"/>
      <c r="X264" s="27"/>
      <c r="Y264" s="28"/>
    </row>
    <row r="265" customFormat="false" ht="12.75" hidden="false" customHeight="false" outlineLevel="0" collapsed="false">
      <c r="A265" s="29"/>
      <c r="B265" s="15"/>
      <c r="F265" s="17"/>
      <c r="G265" s="18"/>
      <c r="H265" s="19"/>
      <c r="I265" s="20"/>
      <c r="J265" s="19"/>
      <c r="K265" s="21"/>
      <c r="L265" s="21"/>
      <c r="M265" s="22"/>
      <c r="N265" s="22"/>
      <c r="O265" s="22"/>
      <c r="P265" s="22"/>
      <c r="Q265" s="22"/>
      <c r="R265" s="23"/>
      <c r="S265" s="24"/>
      <c r="T265" s="24"/>
      <c r="U265" s="25"/>
      <c r="V265" s="25"/>
      <c r="W265" s="26"/>
      <c r="X265" s="27"/>
      <c r="Y265" s="28"/>
    </row>
    <row r="266" customFormat="false" ht="12.75" hidden="false" customHeight="false" outlineLevel="0" collapsed="false">
      <c r="A266" s="29"/>
      <c r="B266" s="15"/>
      <c r="F266" s="17"/>
      <c r="G266" s="18"/>
      <c r="H266" s="19"/>
      <c r="I266" s="20"/>
      <c r="J266" s="19"/>
      <c r="K266" s="21"/>
      <c r="L266" s="21"/>
      <c r="M266" s="22"/>
      <c r="N266" s="22"/>
      <c r="O266" s="22"/>
      <c r="P266" s="22"/>
      <c r="Q266" s="22"/>
      <c r="R266" s="23"/>
      <c r="S266" s="24"/>
      <c r="T266" s="24"/>
      <c r="U266" s="25"/>
      <c r="V266" s="25"/>
      <c r="W266" s="26"/>
      <c r="X266" s="27"/>
      <c r="Y266" s="28"/>
    </row>
    <row r="267" customFormat="false" ht="12.75" hidden="false" customHeight="false" outlineLevel="0" collapsed="false">
      <c r="A267" s="29"/>
      <c r="B267" s="15"/>
      <c r="F267" s="17"/>
      <c r="G267" s="18"/>
      <c r="H267" s="19"/>
      <c r="I267" s="20"/>
      <c r="J267" s="19"/>
      <c r="K267" s="21"/>
      <c r="L267" s="21"/>
      <c r="M267" s="22"/>
      <c r="N267" s="22"/>
      <c r="O267" s="22"/>
      <c r="P267" s="22"/>
      <c r="Q267" s="22"/>
      <c r="R267" s="23"/>
      <c r="S267" s="24"/>
      <c r="T267" s="24"/>
      <c r="U267" s="25"/>
      <c r="V267" s="25"/>
      <c r="W267" s="26"/>
      <c r="X267" s="27"/>
      <c r="Y267" s="28"/>
    </row>
    <row r="268" customFormat="false" ht="12.75" hidden="false" customHeight="false" outlineLevel="0" collapsed="false">
      <c r="A268" s="29"/>
      <c r="B268" s="15"/>
      <c r="F268" s="17"/>
      <c r="G268" s="18"/>
      <c r="H268" s="19"/>
      <c r="I268" s="20"/>
      <c r="J268" s="19"/>
      <c r="K268" s="21"/>
      <c r="L268" s="21"/>
      <c r="M268" s="22"/>
      <c r="N268" s="22"/>
      <c r="O268" s="22"/>
      <c r="P268" s="22"/>
      <c r="Q268" s="22"/>
      <c r="R268" s="23"/>
      <c r="S268" s="24"/>
      <c r="T268" s="24"/>
      <c r="U268" s="25"/>
      <c r="V268" s="25"/>
      <c r="W268" s="26"/>
      <c r="X268" s="27"/>
      <c r="Y268" s="28"/>
    </row>
    <row r="269" customFormat="false" ht="12.75" hidden="false" customHeight="false" outlineLevel="0" collapsed="false">
      <c r="A269" s="29"/>
      <c r="B269" s="15"/>
      <c r="F269" s="17"/>
      <c r="G269" s="18"/>
      <c r="H269" s="19"/>
      <c r="I269" s="20"/>
      <c r="J269" s="19"/>
      <c r="K269" s="21"/>
      <c r="L269" s="21"/>
      <c r="M269" s="22"/>
      <c r="N269" s="22"/>
      <c r="O269" s="22"/>
      <c r="P269" s="22"/>
      <c r="Q269" s="22"/>
      <c r="R269" s="23"/>
      <c r="S269" s="24"/>
      <c r="T269" s="24"/>
      <c r="U269" s="25"/>
      <c r="V269" s="25"/>
      <c r="W269" s="26"/>
      <c r="X269" s="27"/>
      <c r="Y269" s="28"/>
    </row>
    <row r="270" customFormat="false" ht="12.75" hidden="false" customHeight="false" outlineLevel="0" collapsed="false">
      <c r="A270" s="29"/>
      <c r="B270" s="15"/>
      <c r="F270" s="17"/>
      <c r="G270" s="18"/>
      <c r="H270" s="19"/>
      <c r="I270" s="20"/>
      <c r="J270" s="19"/>
      <c r="K270" s="21"/>
      <c r="L270" s="21"/>
      <c r="M270" s="22"/>
      <c r="N270" s="22"/>
      <c r="O270" s="22"/>
      <c r="P270" s="22"/>
      <c r="Q270" s="22"/>
      <c r="R270" s="23"/>
      <c r="S270" s="24"/>
      <c r="T270" s="24"/>
      <c r="U270" s="25"/>
      <c r="V270" s="25"/>
      <c r="W270" s="26"/>
      <c r="X270" s="27"/>
      <c r="Y270" s="28"/>
    </row>
    <row r="271" customFormat="false" ht="12.75" hidden="false" customHeight="false" outlineLevel="0" collapsed="false">
      <c r="A271" s="29"/>
      <c r="B271" s="15"/>
      <c r="F271" s="17"/>
      <c r="G271" s="18"/>
      <c r="H271" s="19"/>
      <c r="I271" s="20"/>
      <c r="J271" s="19"/>
      <c r="K271" s="21"/>
      <c r="L271" s="21"/>
      <c r="M271" s="22"/>
      <c r="N271" s="22"/>
      <c r="O271" s="22"/>
      <c r="P271" s="22"/>
      <c r="Q271" s="22"/>
      <c r="R271" s="23"/>
      <c r="S271" s="24"/>
      <c r="T271" s="24"/>
      <c r="U271" s="25"/>
      <c r="V271" s="25"/>
      <c r="W271" s="26"/>
      <c r="X271" s="27"/>
      <c r="Y271" s="28"/>
    </row>
    <row r="272" customFormat="false" ht="12.75" hidden="false" customHeight="false" outlineLevel="0" collapsed="false">
      <c r="A272" s="29"/>
      <c r="B272" s="15"/>
      <c r="F272" s="17"/>
      <c r="G272" s="18"/>
      <c r="H272" s="19"/>
      <c r="I272" s="20"/>
      <c r="J272" s="19"/>
      <c r="K272" s="21"/>
      <c r="L272" s="21"/>
      <c r="M272" s="22"/>
      <c r="N272" s="22"/>
      <c r="O272" s="22"/>
      <c r="P272" s="22"/>
      <c r="Q272" s="22"/>
      <c r="R272" s="23"/>
      <c r="S272" s="24"/>
      <c r="T272" s="24"/>
      <c r="U272" s="25"/>
      <c r="V272" s="25"/>
      <c r="W272" s="26"/>
      <c r="X272" s="27"/>
      <c r="Y272" s="28"/>
    </row>
    <row r="273" customFormat="false" ht="12.75" hidden="false" customHeight="false" outlineLevel="0" collapsed="false">
      <c r="A273" s="29"/>
      <c r="B273" s="15"/>
      <c r="F273" s="17"/>
      <c r="G273" s="18"/>
      <c r="H273" s="19"/>
      <c r="I273" s="20"/>
      <c r="J273" s="19"/>
      <c r="K273" s="21"/>
      <c r="L273" s="21"/>
      <c r="M273" s="22"/>
      <c r="N273" s="22"/>
      <c r="O273" s="22"/>
      <c r="P273" s="22"/>
      <c r="Q273" s="22"/>
      <c r="R273" s="23"/>
      <c r="S273" s="24"/>
      <c r="T273" s="24"/>
      <c r="U273" s="25"/>
      <c r="V273" s="25"/>
      <c r="W273" s="26"/>
      <c r="X273" s="27"/>
      <c r="Y273" s="28"/>
    </row>
    <row r="274" customFormat="false" ht="12.75" hidden="false" customHeight="false" outlineLevel="0" collapsed="false">
      <c r="A274" s="29"/>
      <c r="B274" s="15"/>
      <c r="F274" s="17"/>
      <c r="G274" s="18"/>
      <c r="H274" s="19"/>
      <c r="I274" s="20"/>
      <c r="J274" s="19"/>
      <c r="K274" s="21"/>
      <c r="L274" s="21"/>
      <c r="M274" s="22"/>
      <c r="N274" s="22"/>
      <c r="O274" s="22"/>
      <c r="P274" s="22"/>
      <c r="Q274" s="22"/>
      <c r="R274" s="23"/>
      <c r="S274" s="24"/>
      <c r="T274" s="24"/>
      <c r="U274" s="25"/>
      <c r="V274" s="25"/>
      <c r="W274" s="26"/>
      <c r="X274" s="27"/>
      <c r="Y274" s="28"/>
    </row>
    <row r="275" customFormat="false" ht="12.75" hidden="false" customHeight="false" outlineLevel="0" collapsed="false">
      <c r="A275" s="29"/>
      <c r="B275" s="15"/>
      <c r="F275" s="17"/>
      <c r="G275" s="18"/>
      <c r="H275" s="19"/>
      <c r="I275" s="20"/>
      <c r="J275" s="19"/>
      <c r="K275" s="21"/>
      <c r="L275" s="21"/>
      <c r="M275" s="22"/>
      <c r="N275" s="22"/>
      <c r="O275" s="22"/>
      <c r="P275" s="22"/>
      <c r="Q275" s="22"/>
      <c r="R275" s="23"/>
      <c r="S275" s="24"/>
      <c r="T275" s="24"/>
      <c r="U275" s="25"/>
      <c r="V275" s="25"/>
      <c r="W275" s="26"/>
      <c r="X275" s="27"/>
      <c r="Y275" s="28"/>
    </row>
    <row r="276" customFormat="false" ht="12.75" hidden="false" customHeight="false" outlineLevel="0" collapsed="false">
      <c r="A276" s="29"/>
      <c r="B276" s="15"/>
      <c r="F276" s="17"/>
      <c r="G276" s="18"/>
      <c r="H276" s="19"/>
      <c r="I276" s="20"/>
      <c r="J276" s="19"/>
      <c r="K276" s="21"/>
      <c r="L276" s="21"/>
      <c r="M276" s="22"/>
      <c r="N276" s="22"/>
      <c r="O276" s="22"/>
      <c r="P276" s="22"/>
      <c r="Q276" s="22"/>
      <c r="R276" s="23"/>
      <c r="S276" s="24"/>
      <c r="T276" s="24"/>
      <c r="U276" s="25"/>
      <c r="V276" s="25"/>
      <c r="W276" s="26"/>
      <c r="X276" s="27"/>
      <c r="Y276" s="28"/>
    </row>
    <row r="277" customFormat="false" ht="12.75" hidden="false" customHeight="false" outlineLevel="0" collapsed="false">
      <c r="A277" s="29"/>
      <c r="B277" s="15"/>
      <c r="F277" s="17"/>
      <c r="G277" s="18"/>
      <c r="H277" s="19"/>
      <c r="I277" s="20"/>
      <c r="J277" s="19"/>
      <c r="K277" s="21"/>
      <c r="L277" s="21"/>
      <c r="M277" s="22"/>
      <c r="N277" s="22"/>
      <c r="O277" s="22"/>
      <c r="P277" s="22"/>
      <c r="Q277" s="22"/>
      <c r="R277" s="23"/>
      <c r="S277" s="24"/>
      <c r="T277" s="24"/>
      <c r="U277" s="25"/>
      <c r="V277" s="25"/>
      <c r="W277" s="26"/>
      <c r="X277" s="27"/>
      <c r="Y277" s="28"/>
    </row>
    <row r="278" customFormat="false" ht="12.75" hidden="false" customHeight="false" outlineLevel="0" collapsed="false">
      <c r="A278" s="29"/>
      <c r="B278" s="15"/>
      <c r="F278" s="17"/>
      <c r="G278" s="18"/>
      <c r="H278" s="19"/>
      <c r="I278" s="20"/>
      <c r="J278" s="19"/>
      <c r="K278" s="21"/>
      <c r="L278" s="21"/>
      <c r="M278" s="22"/>
      <c r="N278" s="22"/>
      <c r="O278" s="22"/>
      <c r="P278" s="22"/>
      <c r="Q278" s="22"/>
      <c r="R278" s="23"/>
      <c r="S278" s="24"/>
      <c r="T278" s="24"/>
      <c r="U278" s="25"/>
      <c r="V278" s="25"/>
      <c r="W278" s="26"/>
      <c r="X278" s="27"/>
      <c r="Y278" s="28"/>
    </row>
    <row r="279" customFormat="false" ht="12.75" hidden="false" customHeight="false" outlineLevel="0" collapsed="false">
      <c r="A279" s="29"/>
      <c r="B279" s="15"/>
      <c r="F279" s="17"/>
      <c r="G279" s="18"/>
      <c r="H279" s="19"/>
      <c r="I279" s="20"/>
      <c r="J279" s="19"/>
      <c r="K279" s="21"/>
      <c r="L279" s="21"/>
      <c r="M279" s="22"/>
      <c r="N279" s="22"/>
      <c r="O279" s="22"/>
      <c r="P279" s="22"/>
      <c r="Q279" s="22"/>
      <c r="R279" s="23"/>
      <c r="S279" s="24"/>
      <c r="T279" s="24"/>
      <c r="U279" s="25"/>
      <c r="V279" s="25"/>
      <c r="W279" s="26"/>
      <c r="X279" s="27"/>
      <c r="Y279" s="28"/>
    </row>
    <row r="280" customFormat="false" ht="12.75" hidden="false" customHeight="false" outlineLevel="0" collapsed="false">
      <c r="A280" s="29"/>
      <c r="B280" s="15"/>
      <c r="F280" s="17"/>
      <c r="G280" s="18"/>
      <c r="H280" s="19"/>
      <c r="I280" s="20"/>
      <c r="J280" s="19"/>
      <c r="K280" s="21"/>
      <c r="L280" s="21"/>
      <c r="M280" s="22"/>
      <c r="N280" s="22"/>
      <c r="O280" s="22"/>
      <c r="P280" s="22"/>
      <c r="Q280" s="22"/>
      <c r="R280" s="23"/>
      <c r="S280" s="24"/>
      <c r="T280" s="24"/>
      <c r="U280" s="25"/>
      <c r="V280" s="25"/>
      <c r="W280" s="26"/>
      <c r="X280" s="27"/>
      <c r="Y280" s="28"/>
    </row>
    <row r="281" customFormat="false" ht="12.75" hidden="false" customHeight="false" outlineLevel="0" collapsed="false">
      <c r="A281" s="29"/>
      <c r="B281" s="15"/>
      <c r="F281" s="17"/>
      <c r="G281" s="18"/>
      <c r="H281" s="19"/>
      <c r="I281" s="20"/>
      <c r="J281" s="19"/>
      <c r="K281" s="21"/>
      <c r="L281" s="21"/>
      <c r="M281" s="22"/>
      <c r="N281" s="22"/>
      <c r="O281" s="22"/>
      <c r="P281" s="22"/>
      <c r="Q281" s="22"/>
      <c r="R281" s="23"/>
      <c r="S281" s="24"/>
      <c r="T281" s="24"/>
      <c r="U281" s="25"/>
      <c r="V281" s="25"/>
      <c r="W281" s="26"/>
      <c r="X281" s="27"/>
      <c r="Y281" s="28"/>
    </row>
    <row r="282" customFormat="false" ht="12.75" hidden="false" customHeight="false" outlineLevel="0" collapsed="false">
      <c r="A282" s="29"/>
      <c r="B282" s="15"/>
      <c r="F282" s="17"/>
      <c r="G282" s="18"/>
      <c r="H282" s="19"/>
      <c r="I282" s="20"/>
      <c r="J282" s="19"/>
      <c r="K282" s="21"/>
      <c r="L282" s="21"/>
      <c r="M282" s="22"/>
      <c r="N282" s="22"/>
      <c r="O282" s="22"/>
      <c r="P282" s="22"/>
      <c r="Q282" s="22"/>
      <c r="R282" s="23"/>
      <c r="S282" s="24"/>
      <c r="T282" s="24"/>
      <c r="U282" s="25"/>
      <c r="V282" s="25"/>
      <c r="W282" s="26"/>
      <c r="X282" s="27"/>
      <c r="Y282" s="28"/>
    </row>
    <row r="283" customFormat="false" ht="12.75" hidden="false" customHeight="false" outlineLevel="0" collapsed="false">
      <c r="A283" s="29"/>
      <c r="B283" s="15"/>
      <c r="F283" s="17"/>
      <c r="G283" s="18"/>
      <c r="H283" s="19"/>
      <c r="I283" s="20"/>
      <c r="J283" s="19"/>
      <c r="K283" s="21"/>
      <c r="L283" s="21"/>
      <c r="M283" s="22"/>
      <c r="N283" s="22"/>
      <c r="O283" s="22"/>
      <c r="P283" s="22"/>
      <c r="Q283" s="22"/>
      <c r="R283" s="23"/>
      <c r="S283" s="24"/>
      <c r="T283" s="24"/>
      <c r="U283" s="25"/>
      <c r="V283" s="25"/>
      <c r="W283" s="26"/>
      <c r="X283" s="27"/>
      <c r="Y283" s="28"/>
    </row>
    <row r="284" customFormat="false" ht="12.75" hidden="false" customHeight="false" outlineLevel="0" collapsed="false">
      <c r="A284" s="29"/>
      <c r="B284" s="15"/>
      <c r="F284" s="17"/>
      <c r="G284" s="18"/>
      <c r="H284" s="19"/>
      <c r="I284" s="20"/>
      <c r="J284" s="19"/>
      <c r="K284" s="21"/>
      <c r="L284" s="21"/>
      <c r="M284" s="22"/>
      <c r="N284" s="22"/>
      <c r="O284" s="22"/>
      <c r="P284" s="22"/>
      <c r="Q284" s="22"/>
      <c r="R284" s="23"/>
      <c r="S284" s="24"/>
      <c r="T284" s="24"/>
      <c r="U284" s="25"/>
      <c r="V284" s="25"/>
      <c r="W284" s="26"/>
      <c r="X284" s="27"/>
      <c r="Y284" s="28"/>
    </row>
    <row r="285" customFormat="false" ht="12.75" hidden="false" customHeight="false" outlineLevel="0" collapsed="false">
      <c r="A285" s="29"/>
      <c r="B285" s="15"/>
      <c r="F285" s="17"/>
      <c r="G285" s="18"/>
      <c r="H285" s="19"/>
      <c r="I285" s="20"/>
      <c r="J285" s="19"/>
      <c r="K285" s="21"/>
      <c r="L285" s="21"/>
      <c r="M285" s="22"/>
      <c r="N285" s="22"/>
      <c r="O285" s="22"/>
      <c r="P285" s="22"/>
      <c r="Q285" s="22"/>
      <c r="R285" s="23"/>
      <c r="S285" s="24"/>
      <c r="T285" s="24"/>
      <c r="U285" s="25"/>
      <c r="V285" s="25"/>
      <c r="W285" s="26"/>
      <c r="X285" s="27"/>
      <c r="Y285" s="28"/>
    </row>
    <row r="286" customFormat="false" ht="12.75" hidden="false" customHeight="false" outlineLevel="0" collapsed="false">
      <c r="A286" s="29"/>
      <c r="B286" s="15"/>
      <c r="F286" s="17"/>
      <c r="G286" s="18"/>
      <c r="H286" s="19"/>
      <c r="I286" s="20"/>
      <c r="J286" s="19"/>
      <c r="K286" s="21"/>
      <c r="L286" s="21"/>
      <c r="M286" s="22"/>
      <c r="N286" s="22"/>
      <c r="O286" s="22"/>
      <c r="P286" s="22"/>
      <c r="Q286" s="22"/>
      <c r="R286" s="23"/>
      <c r="S286" s="24"/>
      <c r="T286" s="24"/>
      <c r="U286" s="25"/>
      <c r="V286" s="25"/>
      <c r="W286" s="26"/>
      <c r="X286" s="27"/>
      <c r="Y286" s="28"/>
    </row>
    <row r="287" customFormat="false" ht="12.75" hidden="false" customHeight="false" outlineLevel="0" collapsed="false">
      <c r="A287" s="29"/>
      <c r="B287" s="15"/>
      <c r="F287" s="17"/>
      <c r="G287" s="18"/>
      <c r="H287" s="19"/>
      <c r="I287" s="20"/>
      <c r="J287" s="19"/>
      <c r="K287" s="21"/>
      <c r="L287" s="21"/>
      <c r="M287" s="22"/>
      <c r="N287" s="22"/>
      <c r="O287" s="22"/>
      <c r="P287" s="22"/>
      <c r="Q287" s="22"/>
      <c r="R287" s="23"/>
      <c r="S287" s="24"/>
      <c r="T287" s="24"/>
      <c r="U287" s="25"/>
      <c r="V287" s="25"/>
      <c r="W287" s="26"/>
      <c r="X287" s="27"/>
      <c r="Y287" s="28"/>
    </row>
    <row r="288" customFormat="false" ht="12.75" hidden="false" customHeight="false" outlineLevel="0" collapsed="false">
      <c r="A288" s="29"/>
      <c r="B288" s="15"/>
      <c r="F288" s="17"/>
      <c r="G288" s="18"/>
      <c r="H288" s="19"/>
      <c r="I288" s="20"/>
      <c r="J288" s="19"/>
      <c r="K288" s="21"/>
      <c r="L288" s="21"/>
      <c r="M288" s="22"/>
      <c r="N288" s="22"/>
      <c r="O288" s="22"/>
      <c r="P288" s="22"/>
      <c r="Q288" s="22"/>
      <c r="R288" s="23"/>
      <c r="S288" s="24"/>
      <c r="T288" s="24"/>
      <c r="U288" s="25"/>
      <c r="V288" s="25"/>
      <c r="W288" s="26"/>
      <c r="X288" s="27"/>
      <c r="Y288" s="28"/>
    </row>
    <row r="289" customFormat="false" ht="12.75" hidden="false" customHeight="false" outlineLevel="0" collapsed="false">
      <c r="A289" s="29"/>
      <c r="B289" s="15"/>
      <c r="F289" s="17"/>
      <c r="G289" s="18"/>
      <c r="H289" s="19"/>
      <c r="I289" s="20"/>
      <c r="J289" s="19"/>
      <c r="K289" s="21"/>
      <c r="L289" s="21"/>
      <c r="M289" s="22"/>
      <c r="N289" s="22"/>
      <c r="O289" s="22"/>
      <c r="P289" s="22"/>
      <c r="Q289" s="22"/>
      <c r="R289" s="23"/>
      <c r="S289" s="24"/>
      <c r="T289" s="24"/>
      <c r="U289" s="25"/>
      <c r="V289" s="25"/>
      <c r="W289" s="26"/>
      <c r="X289" s="27"/>
      <c r="Y289" s="28"/>
    </row>
    <row r="290" customFormat="false" ht="12.75" hidden="false" customHeight="false" outlineLevel="0" collapsed="false">
      <c r="A290" s="29"/>
      <c r="B290" s="15"/>
      <c r="F290" s="17"/>
      <c r="G290" s="18"/>
      <c r="H290" s="19"/>
      <c r="I290" s="20"/>
      <c r="J290" s="19"/>
      <c r="K290" s="21"/>
      <c r="L290" s="21"/>
      <c r="M290" s="22"/>
      <c r="N290" s="22"/>
      <c r="O290" s="22"/>
      <c r="P290" s="22"/>
      <c r="Q290" s="22"/>
      <c r="R290" s="23"/>
      <c r="S290" s="24"/>
      <c r="T290" s="24"/>
      <c r="U290" s="25"/>
      <c r="V290" s="25"/>
      <c r="W290" s="26"/>
      <c r="X290" s="27"/>
      <c r="Y290" s="28"/>
    </row>
    <row r="291" customFormat="false" ht="12.75" hidden="false" customHeight="false" outlineLevel="0" collapsed="false">
      <c r="A291" s="29"/>
      <c r="B291" s="15"/>
      <c r="F291" s="17"/>
      <c r="G291" s="18"/>
      <c r="H291" s="19"/>
      <c r="I291" s="20"/>
      <c r="J291" s="19"/>
      <c r="K291" s="21"/>
      <c r="L291" s="21"/>
      <c r="M291" s="22"/>
      <c r="N291" s="22"/>
      <c r="O291" s="22"/>
      <c r="P291" s="22"/>
      <c r="Q291" s="22"/>
      <c r="R291" s="23"/>
      <c r="S291" s="24"/>
      <c r="T291" s="24"/>
      <c r="U291" s="25"/>
      <c r="V291" s="25"/>
      <c r="W291" s="26"/>
      <c r="X291" s="27"/>
      <c r="Y291" s="28"/>
    </row>
    <row r="292" customFormat="false" ht="12.75" hidden="false" customHeight="false" outlineLevel="0" collapsed="false">
      <c r="A292" s="29"/>
      <c r="B292" s="15"/>
      <c r="F292" s="17"/>
      <c r="G292" s="18"/>
      <c r="H292" s="19"/>
      <c r="I292" s="20"/>
      <c r="J292" s="19"/>
      <c r="K292" s="21"/>
      <c r="L292" s="21"/>
      <c r="M292" s="22"/>
      <c r="N292" s="22"/>
      <c r="O292" s="22"/>
      <c r="P292" s="22"/>
      <c r="Q292" s="22"/>
      <c r="R292" s="23"/>
      <c r="S292" s="24"/>
      <c r="T292" s="24"/>
      <c r="U292" s="25"/>
      <c r="V292" s="25"/>
      <c r="W292" s="26"/>
      <c r="X292" s="27"/>
      <c r="Y292" s="28"/>
    </row>
    <row r="293" customFormat="false" ht="12.75" hidden="false" customHeight="false" outlineLevel="0" collapsed="false">
      <c r="A293" s="29"/>
      <c r="B293" s="15"/>
      <c r="F293" s="17"/>
      <c r="G293" s="18"/>
      <c r="H293" s="19"/>
      <c r="I293" s="20"/>
      <c r="J293" s="19"/>
      <c r="K293" s="21"/>
      <c r="L293" s="21"/>
      <c r="M293" s="22"/>
      <c r="N293" s="22"/>
      <c r="O293" s="22"/>
      <c r="P293" s="22"/>
      <c r="Q293" s="22"/>
      <c r="R293" s="23"/>
      <c r="S293" s="24"/>
      <c r="T293" s="24"/>
      <c r="U293" s="25"/>
      <c r="V293" s="25"/>
      <c r="W293" s="26"/>
      <c r="X293" s="27"/>
      <c r="Y293" s="28"/>
    </row>
    <row r="294" customFormat="false" ht="12.75" hidden="false" customHeight="false" outlineLevel="0" collapsed="false">
      <c r="A294" s="29"/>
      <c r="B294" s="15"/>
      <c r="F294" s="17"/>
      <c r="G294" s="18"/>
      <c r="H294" s="19"/>
      <c r="I294" s="20"/>
      <c r="J294" s="19"/>
      <c r="K294" s="21"/>
      <c r="L294" s="21"/>
      <c r="M294" s="22"/>
      <c r="N294" s="22"/>
      <c r="O294" s="22"/>
      <c r="P294" s="22"/>
      <c r="Q294" s="22"/>
      <c r="R294" s="23"/>
      <c r="S294" s="24"/>
      <c r="T294" s="24"/>
      <c r="U294" s="25"/>
      <c r="V294" s="25"/>
      <c r="W294" s="26"/>
      <c r="X294" s="27"/>
      <c r="Y294" s="28"/>
    </row>
    <row r="295" customFormat="false" ht="12.75" hidden="false" customHeight="false" outlineLevel="0" collapsed="false">
      <c r="A295" s="29"/>
      <c r="B295" s="15"/>
      <c r="F295" s="17"/>
      <c r="G295" s="18"/>
      <c r="H295" s="19"/>
      <c r="I295" s="20"/>
      <c r="J295" s="19"/>
      <c r="K295" s="21"/>
      <c r="L295" s="21"/>
      <c r="M295" s="22"/>
      <c r="N295" s="22"/>
      <c r="O295" s="22"/>
      <c r="P295" s="22"/>
      <c r="Q295" s="22"/>
      <c r="R295" s="23"/>
      <c r="S295" s="24"/>
      <c r="T295" s="24"/>
      <c r="U295" s="25"/>
      <c r="V295" s="25"/>
      <c r="W295" s="26"/>
      <c r="X295" s="27"/>
      <c r="Y295" s="28"/>
    </row>
    <row r="296" customFormat="false" ht="12.75" hidden="false" customHeight="false" outlineLevel="0" collapsed="false">
      <c r="A296" s="29"/>
      <c r="B296" s="15"/>
      <c r="F296" s="17"/>
      <c r="G296" s="18"/>
      <c r="H296" s="19"/>
      <c r="I296" s="20"/>
      <c r="J296" s="19"/>
      <c r="K296" s="21"/>
      <c r="L296" s="21"/>
      <c r="M296" s="22"/>
      <c r="N296" s="22"/>
      <c r="O296" s="22"/>
      <c r="P296" s="22"/>
      <c r="Q296" s="22"/>
      <c r="R296" s="23"/>
      <c r="S296" s="24"/>
      <c r="T296" s="24"/>
      <c r="U296" s="25"/>
      <c r="V296" s="25"/>
      <c r="W296" s="26"/>
      <c r="X296" s="27"/>
      <c r="Y296" s="28"/>
    </row>
    <row r="297" customFormat="false" ht="12.75" hidden="false" customHeight="false" outlineLevel="0" collapsed="false">
      <c r="A297" s="29"/>
      <c r="B297" s="15"/>
      <c r="F297" s="17"/>
      <c r="G297" s="18"/>
      <c r="H297" s="19"/>
      <c r="I297" s="20"/>
      <c r="J297" s="19"/>
      <c r="K297" s="21"/>
      <c r="L297" s="21"/>
      <c r="M297" s="22"/>
      <c r="N297" s="22"/>
      <c r="O297" s="22"/>
      <c r="P297" s="22"/>
      <c r="Q297" s="22"/>
      <c r="R297" s="23"/>
      <c r="S297" s="24"/>
      <c r="T297" s="24"/>
      <c r="U297" s="25"/>
      <c r="V297" s="25"/>
      <c r="W297" s="26"/>
      <c r="X297" s="27"/>
      <c r="Y297" s="28"/>
    </row>
    <row r="298" customFormat="false" ht="12.75" hidden="false" customHeight="false" outlineLevel="0" collapsed="false">
      <c r="A298" s="29"/>
      <c r="B298" s="15"/>
      <c r="F298" s="17"/>
      <c r="G298" s="18"/>
      <c r="H298" s="19"/>
      <c r="I298" s="20"/>
      <c r="J298" s="19"/>
      <c r="K298" s="21"/>
      <c r="L298" s="21"/>
      <c r="M298" s="22"/>
      <c r="N298" s="22"/>
      <c r="O298" s="22"/>
      <c r="P298" s="22"/>
      <c r="Q298" s="22"/>
      <c r="R298" s="23"/>
      <c r="S298" s="24"/>
      <c r="T298" s="24"/>
      <c r="U298" s="25"/>
      <c r="V298" s="25"/>
      <c r="W298" s="26"/>
      <c r="X298" s="27"/>
      <c r="Y298" s="28"/>
    </row>
    <row r="299" customFormat="false" ht="12.75" hidden="false" customHeight="false" outlineLevel="0" collapsed="false">
      <c r="A299" s="29"/>
      <c r="B299" s="15"/>
      <c r="F299" s="17"/>
      <c r="G299" s="18"/>
      <c r="H299" s="19"/>
      <c r="I299" s="20"/>
      <c r="J299" s="19"/>
      <c r="K299" s="21"/>
      <c r="L299" s="21"/>
      <c r="M299" s="22"/>
      <c r="N299" s="22"/>
      <c r="O299" s="22"/>
      <c r="P299" s="22"/>
      <c r="Q299" s="22"/>
      <c r="R299" s="23"/>
      <c r="S299" s="24"/>
      <c r="T299" s="24"/>
      <c r="U299" s="25"/>
      <c r="V299" s="25"/>
      <c r="W299" s="26"/>
      <c r="X299" s="27"/>
      <c r="Y299" s="28"/>
    </row>
    <row r="300" customFormat="false" ht="12.75" hidden="false" customHeight="false" outlineLevel="0" collapsed="false">
      <c r="A300" s="29"/>
      <c r="B300" s="15"/>
      <c r="F300" s="17"/>
      <c r="G300" s="18"/>
      <c r="H300" s="19"/>
      <c r="I300" s="20"/>
      <c r="J300" s="19"/>
      <c r="K300" s="21"/>
      <c r="L300" s="21"/>
      <c r="M300" s="22"/>
      <c r="N300" s="22"/>
      <c r="O300" s="22"/>
      <c r="P300" s="22"/>
      <c r="Q300" s="22"/>
      <c r="R300" s="23"/>
      <c r="S300" s="24"/>
      <c r="T300" s="24"/>
      <c r="U300" s="25"/>
      <c r="V300" s="25"/>
      <c r="W300" s="26"/>
      <c r="X300" s="27"/>
      <c r="Y300" s="28"/>
    </row>
    <row r="301" customFormat="false" ht="12.75" hidden="false" customHeight="false" outlineLevel="0" collapsed="false">
      <c r="A301" s="29"/>
      <c r="B301" s="15"/>
      <c r="F301" s="17"/>
      <c r="G301" s="18"/>
      <c r="H301" s="19"/>
      <c r="I301" s="20"/>
      <c r="J301" s="19"/>
      <c r="K301" s="21"/>
      <c r="L301" s="21"/>
      <c r="M301" s="22"/>
      <c r="N301" s="22"/>
      <c r="O301" s="22"/>
      <c r="P301" s="22"/>
      <c r="Q301" s="22"/>
      <c r="R301" s="23"/>
      <c r="S301" s="24"/>
      <c r="T301" s="24"/>
      <c r="U301" s="25"/>
      <c r="V301" s="25"/>
      <c r="W301" s="26"/>
      <c r="X301" s="27"/>
      <c r="Y301" s="28"/>
    </row>
    <row r="302" customFormat="false" ht="12.75" hidden="false" customHeight="false" outlineLevel="0" collapsed="false">
      <c r="A302" s="29"/>
      <c r="B302" s="15"/>
      <c r="F302" s="17"/>
      <c r="G302" s="18"/>
      <c r="H302" s="19"/>
      <c r="I302" s="20"/>
      <c r="J302" s="19"/>
      <c r="K302" s="21"/>
      <c r="L302" s="21"/>
      <c r="M302" s="22"/>
      <c r="N302" s="22"/>
      <c r="O302" s="22"/>
      <c r="P302" s="22"/>
      <c r="Q302" s="22"/>
      <c r="R302" s="23"/>
      <c r="S302" s="24"/>
      <c r="T302" s="24"/>
      <c r="U302" s="25"/>
      <c r="V302" s="25"/>
      <c r="W302" s="26"/>
      <c r="X302" s="27"/>
      <c r="Y302" s="28"/>
    </row>
    <row r="303" customFormat="false" ht="12.75" hidden="false" customHeight="false" outlineLevel="0" collapsed="false">
      <c r="A303" s="29"/>
      <c r="B303" s="15"/>
      <c r="F303" s="17"/>
      <c r="G303" s="18"/>
      <c r="H303" s="19"/>
      <c r="I303" s="20"/>
      <c r="J303" s="19"/>
      <c r="K303" s="21"/>
      <c r="L303" s="21"/>
      <c r="M303" s="22"/>
      <c r="N303" s="22"/>
      <c r="O303" s="22"/>
      <c r="P303" s="22"/>
      <c r="Q303" s="22"/>
      <c r="R303" s="23"/>
      <c r="S303" s="24"/>
      <c r="T303" s="24"/>
      <c r="U303" s="25"/>
      <c r="V303" s="25"/>
      <c r="W303" s="26"/>
      <c r="X303" s="27"/>
      <c r="Y303" s="28"/>
    </row>
    <row r="304" customFormat="false" ht="12.75" hidden="false" customHeight="false" outlineLevel="0" collapsed="false">
      <c r="A304" s="29"/>
      <c r="B304" s="15"/>
      <c r="F304" s="17"/>
      <c r="G304" s="18"/>
      <c r="H304" s="19"/>
      <c r="I304" s="20"/>
      <c r="J304" s="19"/>
      <c r="K304" s="21"/>
      <c r="L304" s="21"/>
      <c r="M304" s="22"/>
      <c r="N304" s="22"/>
      <c r="O304" s="22"/>
      <c r="P304" s="22"/>
      <c r="Q304" s="22"/>
      <c r="R304" s="23"/>
      <c r="S304" s="24"/>
      <c r="T304" s="24"/>
      <c r="U304" s="25"/>
      <c r="V304" s="25"/>
      <c r="W304" s="26"/>
      <c r="X304" s="27"/>
      <c r="Y304" s="28"/>
    </row>
    <row r="305" customFormat="false" ht="12.75" hidden="false" customHeight="false" outlineLevel="0" collapsed="false">
      <c r="A305" s="29"/>
      <c r="B305" s="15"/>
      <c r="F305" s="17"/>
      <c r="G305" s="18"/>
      <c r="H305" s="19"/>
      <c r="I305" s="20"/>
      <c r="J305" s="19"/>
      <c r="K305" s="21"/>
      <c r="L305" s="21"/>
      <c r="M305" s="22"/>
      <c r="N305" s="22"/>
      <c r="O305" s="22"/>
      <c r="P305" s="22"/>
      <c r="Q305" s="22"/>
      <c r="R305" s="23"/>
      <c r="S305" s="24"/>
      <c r="T305" s="24"/>
      <c r="U305" s="25"/>
      <c r="V305" s="25"/>
      <c r="W305" s="26"/>
      <c r="X305" s="27"/>
      <c r="Y305" s="28"/>
    </row>
    <row r="306" customFormat="false" ht="12.75" hidden="false" customHeight="false" outlineLevel="0" collapsed="false">
      <c r="A306" s="29"/>
      <c r="B306" s="15"/>
      <c r="F306" s="17"/>
      <c r="G306" s="18"/>
      <c r="H306" s="19"/>
      <c r="I306" s="20"/>
      <c r="J306" s="19"/>
      <c r="K306" s="21"/>
      <c r="L306" s="21"/>
      <c r="M306" s="22"/>
      <c r="N306" s="22"/>
      <c r="O306" s="22"/>
      <c r="P306" s="22"/>
      <c r="Q306" s="22"/>
      <c r="R306" s="23"/>
      <c r="S306" s="24"/>
      <c r="T306" s="24"/>
      <c r="U306" s="25"/>
      <c r="V306" s="25"/>
      <c r="W306" s="26"/>
      <c r="X306" s="27"/>
      <c r="Y306" s="28"/>
    </row>
    <row r="307" customFormat="false" ht="12.75" hidden="false" customHeight="false" outlineLevel="0" collapsed="false">
      <c r="A307" s="29"/>
      <c r="B307" s="15"/>
      <c r="F307" s="17"/>
      <c r="G307" s="18"/>
      <c r="H307" s="19"/>
      <c r="I307" s="20"/>
      <c r="J307" s="19"/>
      <c r="K307" s="21"/>
      <c r="L307" s="21"/>
      <c r="M307" s="22"/>
      <c r="N307" s="22"/>
      <c r="O307" s="22"/>
      <c r="P307" s="22"/>
      <c r="Q307" s="22"/>
      <c r="R307" s="23"/>
      <c r="S307" s="24"/>
      <c r="T307" s="24"/>
      <c r="U307" s="25"/>
      <c r="V307" s="25"/>
      <c r="W307" s="26"/>
      <c r="X307" s="27"/>
      <c r="Y307" s="28"/>
    </row>
    <row r="308" customFormat="false" ht="12.75" hidden="false" customHeight="false" outlineLevel="0" collapsed="false">
      <c r="A308" s="29"/>
      <c r="B308" s="15"/>
      <c r="F308" s="17"/>
      <c r="G308" s="18"/>
      <c r="H308" s="19"/>
      <c r="I308" s="20"/>
      <c r="J308" s="19"/>
      <c r="K308" s="21"/>
      <c r="L308" s="21"/>
      <c r="M308" s="22"/>
      <c r="N308" s="22"/>
      <c r="O308" s="22"/>
      <c r="P308" s="22"/>
      <c r="Q308" s="22"/>
      <c r="R308" s="23"/>
      <c r="S308" s="24"/>
      <c r="T308" s="24"/>
      <c r="U308" s="25"/>
      <c r="V308" s="25"/>
      <c r="W308" s="26"/>
      <c r="X308" s="27"/>
      <c r="Y308" s="28"/>
    </row>
    <row r="309" customFormat="false" ht="12.75" hidden="false" customHeight="false" outlineLevel="0" collapsed="false">
      <c r="A309" s="29"/>
      <c r="B309" s="15"/>
      <c r="F309" s="17"/>
      <c r="G309" s="18"/>
      <c r="H309" s="19"/>
      <c r="I309" s="20"/>
      <c r="J309" s="19"/>
      <c r="K309" s="21"/>
      <c r="L309" s="21"/>
      <c r="M309" s="22"/>
      <c r="N309" s="22"/>
      <c r="O309" s="22"/>
      <c r="P309" s="22"/>
      <c r="Q309" s="22"/>
      <c r="R309" s="23"/>
      <c r="S309" s="24"/>
      <c r="T309" s="24"/>
      <c r="U309" s="25"/>
      <c r="V309" s="25"/>
      <c r="W309" s="26"/>
      <c r="X309" s="27"/>
      <c r="Y309" s="28"/>
    </row>
    <row r="310" customFormat="false" ht="12.75" hidden="false" customHeight="false" outlineLevel="0" collapsed="false">
      <c r="A310" s="29"/>
      <c r="B310" s="15"/>
      <c r="F310" s="17"/>
      <c r="G310" s="18"/>
      <c r="H310" s="19"/>
      <c r="I310" s="20"/>
      <c r="J310" s="19"/>
      <c r="K310" s="21"/>
      <c r="L310" s="21"/>
      <c r="M310" s="22"/>
      <c r="N310" s="22"/>
      <c r="O310" s="22"/>
      <c r="P310" s="22"/>
      <c r="Q310" s="22"/>
      <c r="R310" s="23"/>
      <c r="S310" s="24"/>
      <c r="T310" s="24"/>
      <c r="U310" s="25"/>
      <c r="V310" s="25"/>
      <c r="W310" s="26"/>
      <c r="X310" s="27"/>
      <c r="Y310" s="28"/>
    </row>
    <row r="311" customFormat="false" ht="12.75" hidden="false" customHeight="false" outlineLevel="0" collapsed="false">
      <c r="A311" s="29"/>
      <c r="B311" s="15"/>
      <c r="F311" s="17"/>
      <c r="G311" s="18"/>
      <c r="H311" s="19"/>
      <c r="I311" s="20"/>
      <c r="J311" s="19"/>
      <c r="K311" s="21"/>
      <c r="L311" s="21"/>
      <c r="M311" s="22"/>
      <c r="N311" s="22"/>
      <c r="O311" s="22"/>
      <c r="P311" s="22"/>
      <c r="Q311" s="22"/>
      <c r="R311" s="23"/>
      <c r="S311" s="24"/>
      <c r="T311" s="24"/>
      <c r="U311" s="25"/>
      <c r="V311" s="25"/>
      <c r="W311" s="26"/>
      <c r="X311" s="27"/>
      <c r="Y311" s="28"/>
    </row>
    <row r="312" customFormat="false" ht="12.75" hidden="false" customHeight="false" outlineLevel="0" collapsed="false">
      <c r="A312" s="29"/>
      <c r="B312" s="15"/>
      <c r="F312" s="17"/>
      <c r="G312" s="18"/>
      <c r="H312" s="19"/>
      <c r="I312" s="20"/>
      <c r="J312" s="19"/>
      <c r="K312" s="21"/>
      <c r="L312" s="21"/>
      <c r="M312" s="22"/>
      <c r="N312" s="22"/>
      <c r="O312" s="22"/>
      <c r="P312" s="22"/>
      <c r="Q312" s="22"/>
      <c r="R312" s="23"/>
      <c r="S312" s="24"/>
      <c r="T312" s="24"/>
      <c r="U312" s="25"/>
      <c r="V312" s="25"/>
      <c r="W312" s="26"/>
      <c r="X312" s="27"/>
      <c r="Y312" s="28"/>
    </row>
    <row r="313" customFormat="false" ht="12.75" hidden="false" customHeight="false" outlineLevel="0" collapsed="false">
      <c r="A313" s="29"/>
      <c r="B313" s="15"/>
      <c r="F313" s="17"/>
      <c r="G313" s="18"/>
      <c r="H313" s="19"/>
      <c r="I313" s="20"/>
      <c r="J313" s="19"/>
      <c r="K313" s="21"/>
      <c r="L313" s="21"/>
      <c r="M313" s="22"/>
      <c r="N313" s="22"/>
      <c r="O313" s="22"/>
      <c r="P313" s="22"/>
      <c r="Q313" s="22"/>
      <c r="R313" s="23"/>
      <c r="S313" s="24"/>
      <c r="T313" s="24"/>
      <c r="U313" s="25"/>
      <c r="V313" s="25"/>
      <c r="W313" s="26"/>
      <c r="X313" s="27"/>
      <c r="Y313" s="28"/>
    </row>
    <row r="314" customFormat="false" ht="12.75" hidden="false" customHeight="false" outlineLevel="0" collapsed="false">
      <c r="A314" s="29"/>
      <c r="B314" s="15"/>
      <c r="F314" s="17"/>
      <c r="G314" s="18"/>
      <c r="H314" s="19"/>
      <c r="I314" s="20"/>
      <c r="J314" s="19"/>
      <c r="K314" s="21"/>
      <c r="L314" s="21"/>
      <c r="M314" s="22"/>
      <c r="N314" s="22"/>
      <c r="O314" s="22"/>
      <c r="P314" s="22"/>
      <c r="Q314" s="22"/>
      <c r="R314" s="23"/>
      <c r="S314" s="24"/>
      <c r="T314" s="24"/>
      <c r="U314" s="25"/>
      <c r="V314" s="25"/>
      <c r="W314" s="26"/>
      <c r="X314" s="27"/>
      <c r="Y314" s="28"/>
    </row>
    <row r="315" customFormat="false" ht="12.75" hidden="false" customHeight="false" outlineLevel="0" collapsed="false">
      <c r="A315" s="29"/>
      <c r="B315" s="15"/>
      <c r="F315" s="17"/>
      <c r="G315" s="18"/>
      <c r="H315" s="19"/>
      <c r="I315" s="20"/>
      <c r="J315" s="19"/>
      <c r="K315" s="21"/>
      <c r="L315" s="21"/>
      <c r="M315" s="22"/>
      <c r="N315" s="22"/>
      <c r="O315" s="22"/>
      <c r="P315" s="22"/>
      <c r="Q315" s="22"/>
      <c r="R315" s="23"/>
      <c r="S315" s="24"/>
      <c r="T315" s="24"/>
      <c r="U315" s="25"/>
      <c r="V315" s="25"/>
      <c r="W315" s="26"/>
      <c r="X315" s="27"/>
      <c r="Y315" s="28"/>
    </row>
    <row r="316" customFormat="false" ht="12.75" hidden="false" customHeight="false" outlineLevel="0" collapsed="false">
      <c r="A316" s="29"/>
      <c r="B316" s="15"/>
      <c r="F316" s="17"/>
      <c r="G316" s="18"/>
      <c r="H316" s="19"/>
      <c r="I316" s="20"/>
      <c r="J316" s="19"/>
      <c r="K316" s="21"/>
      <c r="L316" s="21"/>
      <c r="M316" s="22"/>
      <c r="N316" s="22"/>
      <c r="O316" s="22"/>
      <c r="P316" s="22"/>
      <c r="Q316" s="22"/>
      <c r="R316" s="23"/>
      <c r="S316" s="24"/>
      <c r="T316" s="24"/>
      <c r="U316" s="25"/>
      <c r="V316" s="25"/>
      <c r="W316" s="26"/>
      <c r="X316" s="27"/>
      <c r="Y316" s="28"/>
    </row>
    <row r="317" customFormat="false" ht="12.75" hidden="false" customHeight="false" outlineLevel="0" collapsed="false">
      <c r="A317" s="29"/>
      <c r="B317" s="15"/>
      <c r="F317" s="17"/>
      <c r="G317" s="18"/>
      <c r="H317" s="19"/>
      <c r="I317" s="20"/>
      <c r="J317" s="19"/>
      <c r="K317" s="21"/>
      <c r="L317" s="21"/>
      <c r="M317" s="22"/>
      <c r="N317" s="22"/>
      <c r="O317" s="22"/>
      <c r="P317" s="22"/>
      <c r="Q317" s="22"/>
      <c r="R317" s="23"/>
      <c r="S317" s="24"/>
      <c r="T317" s="24"/>
      <c r="U317" s="25"/>
      <c r="V317" s="25"/>
      <c r="W317" s="26"/>
      <c r="X317" s="27"/>
      <c r="Y317" s="28"/>
    </row>
    <row r="318" customFormat="false" ht="12.75" hidden="false" customHeight="false" outlineLevel="0" collapsed="false">
      <c r="A318" s="29"/>
      <c r="B318" s="15"/>
      <c r="F318" s="17"/>
      <c r="G318" s="18"/>
      <c r="H318" s="19"/>
      <c r="I318" s="20"/>
      <c r="J318" s="19"/>
      <c r="K318" s="21"/>
      <c r="L318" s="21"/>
      <c r="M318" s="22"/>
      <c r="N318" s="22"/>
      <c r="O318" s="22"/>
      <c r="P318" s="22"/>
      <c r="Q318" s="22"/>
      <c r="R318" s="23"/>
      <c r="S318" s="24"/>
      <c r="T318" s="24"/>
      <c r="U318" s="25"/>
      <c r="V318" s="25"/>
      <c r="W318" s="26"/>
      <c r="X318" s="27"/>
      <c r="Y318" s="28"/>
    </row>
    <row r="319" customFormat="false" ht="12.75" hidden="false" customHeight="false" outlineLevel="0" collapsed="false">
      <c r="A319" s="29"/>
      <c r="B319" s="15"/>
      <c r="F319" s="17"/>
      <c r="G319" s="18"/>
      <c r="H319" s="19"/>
      <c r="I319" s="20"/>
      <c r="J319" s="19"/>
      <c r="K319" s="21"/>
      <c r="L319" s="21"/>
      <c r="M319" s="22"/>
      <c r="N319" s="22"/>
      <c r="O319" s="22"/>
      <c r="P319" s="22"/>
      <c r="Q319" s="22"/>
      <c r="R319" s="23"/>
      <c r="S319" s="24"/>
      <c r="T319" s="24"/>
      <c r="U319" s="25"/>
      <c r="V319" s="25"/>
      <c r="W319" s="26"/>
      <c r="X319" s="27"/>
      <c r="Y319" s="28"/>
    </row>
    <row r="320" customFormat="false" ht="12.75" hidden="false" customHeight="false" outlineLevel="0" collapsed="false">
      <c r="A320" s="29"/>
      <c r="B320" s="15"/>
      <c r="F320" s="17"/>
      <c r="G320" s="18"/>
      <c r="H320" s="19"/>
      <c r="I320" s="20"/>
      <c r="J320" s="19"/>
      <c r="K320" s="21"/>
      <c r="L320" s="21"/>
      <c r="M320" s="22"/>
      <c r="N320" s="22"/>
      <c r="O320" s="22"/>
      <c r="P320" s="22"/>
      <c r="Q320" s="22"/>
      <c r="R320" s="23"/>
      <c r="S320" s="24"/>
      <c r="T320" s="24"/>
      <c r="U320" s="25"/>
      <c r="V320" s="25"/>
      <c r="W320" s="26"/>
      <c r="X320" s="27"/>
      <c r="Y320" s="28"/>
    </row>
    <row r="321" customFormat="false" ht="12.75" hidden="false" customHeight="false" outlineLevel="0" collapsed="false">
      <c r="A321" s="29"/>
      <c r="B321" s="15"/>
      <c r="F321" s="17"/>
      <c r="G321" s="18"/>
      <c r="H321" s="19"/>
      <c r="I321" s="20"/>
      <c r="J321" s="19"/>
      <c r="K321" s="21"/>
      <c r="L321" s="21"/>
      <c r="M321" s="22"/>
      <c r="N321" s="22"/>
      <c r="O321" s="22"/>
      <c r="P321" s="22"/>
      <c r="Q321" s="22"/>
      <c r="R321" s="23"/>
      <c r="S321" s="24"/>
      <c r="T321" s="24"/>
      <c r="U321" s="25"/>
      <c r="V321" s="25"/>
      <c r="W321" s="26"/>
      <c r="X321" s="27"/>
      <c r="Y321" s="28"/>
    </row>
    <row r="322" customFormat="false" ht="12.75" hidden="false" customHeight="false" outlineLevel="0" collapsed="false">
      <c r="A322" s="29"/>
      <c r="B322" s="15"/>
      <c r="F322" s="17"/>
      <c r="G322" s="18"/>
      <c r="H322" s="19"/>
      <c r="I322" s="20"/>
      <c r="J322" s="19"/>
      <c r="K322" s="21"/>
      <c r="L322" s="21"/>
      <c r="M322" s="22"/>
      <c r="N322" s="22"/>
      <c r="O322" s="22"/>
      <c r="P322" s="22"/>
      <c r="Q322" s="22"/>
      <c r="R322" s="23"/>
      <c r="S322" s="24"/>
      <c r="T322" s="24"/>
      <c r="U322" s="25"/>
      <c r="V322" s="25"/>
      <c r="W322" s="26"/>
      <c r="X322" s="27"/>
      <c r="Y322" s="28"/>
    </row>
    <row r="323" customFormat="false" ht="12.75" hidden="false" customHeight="false" outlineLevel="0" collapsed="false">
      <c r="A323" s="29"/>
      <c r="B323" s="15"/>
      <c r="F323" s="17"/>
      <c r="G323" s="18"/>
      <c r="H323" s="19"/>
      <c r="I323" s="20"/>
      <c r="J323" s="19"/>
      <c r="K323" s="21"/>
      <c r="L323" s="21"/>
      <c r="M323" s="22"/>
      <c r="N323" s="22"/>
      <c r="O323" s="22"/>
      <c r="P323" s="22"/>
      <c r="Q323" s="22"/>
      <c r="R323" s="23"/>
      <c r="S323" s="24"/>
      <c r="T323" s="24"/>
      <c r="U323" s="25"/>
      <c r="V323" s="25"/>
      <c r="W323" s="26"/>
      <c r="X323" s="27"/>
      <c r="Y323" s="28"/>
    </row>
    <row r="324" customFormat="false" ht="12.75" hidden="false" customHeight="false" outlineLevel="0" collapsed="false">
      <c r="A324" s="29"/>
      <c r="B324" s="15"/>
      <c r="F324" s="17"/>
      <c r="G324" s="18"/>
      <c r="H324" s="19"/>
      <c r="I324" s="20"/>
      <c r="J324" s="19"/>
      <c r="K324" s="21"/>
      <c r="L324" s="21"/>
      <c r="M324" s="22"/>
      <c r="N324" s="22"/>
      <c r="O324" s="22"/>
      <c r="P324" s="22"/>
      <c r="Q324" s="22"/>
      <c r="R324" s="23"/>
      <c r="S324" s="24"/>
      <c r="T324" s="24"/>
      <c r="U324" s="25"/>
      <c r="V324" s="25"/>
      <c r="W324" s="26"/>
      <c r="X324" s="27"/>
      <c r="Y324" s="28"/>
    </row>
    <row r="325" customFormat="false" ht="12.75" hidden="false" customHeight="false" outlineLevel="0" collapsed="false">
      <c r="A325" s="29"/>
      <c r="B325" s="15"/>
      <c r="F325" s="17"/>
      <c r="G325" s="18"/>
      <c r="H325" s="19"/>
      <c r="I325" s="20"/>
      <c r="J325" s="19"/>
      <c r="K325" s="21"/>
      <c r="L325" s="21"/>
      <c r="M325" s="22"/>
      <c r="N325" s="22"/>
      <c r="O325" s="22"/>
      <c r="P325" s="22"/>
      <c r="Q325" s="22"/>
      <c r="R325" s="23"/>
      <c r="S325" s="24"/>
      <c r="T325" s="24"/>
      <c r="U325" s="25"/>
      <c r="V325" s="25"/>
      <c r="W325" s="26"/>
      <c r="X325" s="27"/>
      <c r="Y325" s="28"/>
    </row>
    <row r="326" customFormat="false" ht="12.75" hidden="false" customHeight="false" outlineLevel="0" collapsed="false">
      <c r="A326" s="29"/>
      <c r="B326" s="15"/>
      <c r="F326" s="17"/>
      <c r="G326" s="18"/>
      <c r="H326" s="19"/>
      <c r="I326" s="20"/>
      <c r="J326" s="19"/>
      <c r="K326" s="21"/>
      <c r="L326" s="21"/>
      <c r="M326" s="22"/>
      <c r="N326" s="22"/>
      <c r="O326" s="22"/>
      <c r="P326" s="22"/>
      <c r="Q326" s="22"/>
      <c r="R326" s="23"/>
      <c r="S326" s="24"/>
      <c r="T326" s="24"/>
      <c r="U326" s="25"/>
      <c r="V326" s="25"/>
      <c r="W326" s="26"/>
      <c r="X326" s="27"/>
      <c r="Y326" s="28"/>
    </row>
    <row r="327" customFormat="false" ht="12.75" hidden="false" customHeight="false" outlineLevel="0" collapsed="false">
      <c r="A327" s="29"/>
      <c r="B327" s="15"/>
      <c r="F327" s="17"/>
      <c r="G327" s="18"/>
      <c r="H327" s="19"/>
      <c r="I327" s="20"/>
      <c r="J327" s="19"/>
      <c r="K327" s="21"/>
      <c r="L327" s="21"/>
      <c r="M327" s="22"/>
      <c r="N327" s="22"/>
      <c r="O327" s="22"/>
      <c r="P327" s="22"/>
      <c r="Q327" s="22"/>
      <c r="R327" s="23"/>
      <c r="S327" s="24"/>
      <c r="T327" s="24"/>
      <c r="U327" s="25"/>
      <c r="V327" s="25"/>
      <c r="W327" s="26"/>
      <c r="X327" s="27"/>
      <c r="Y327" s="28"/>
    </row>
    <row r="328" customFormat="false" ht="12.75" hidden="false" customHeight="false" outlineLevel="0" collapsed="false">
      <c r="A328" s="29"/>
      <c r="B328" s="15"/>
      <c r="F328" s="17"/>
      <c r="G328" s="18"/>
      <c r="H328" s="19"/>
      <c r="I328" s="20"/>
      <c r="J328" s="19"/>
      <c r="K328" s="21"/>
      <c r="L328" s="21"/>
      <c r="M328" s="22"/>
      <c r="N328" s="22"/>
      <c r="O328" s="22"/>
      <c r="P328" s="22"/>
      <c r="Q328" s="22"/>
      <c r="R328" s="23"/>
      <c r="S328" s="24"/>
      <c r="T328" s="24"/>
      <c r="U328" s="25"/>
      <c r="V328" s="25"/>
      <c r="W328" s="26"/>
      <c r="X328" s="27"/>
      <c r="Y328" s="28"/>
    </row>
    <row r="329" customFormat="false" ht="12.75" hidden="false" customHeight="false" outlineLevel="0" collapsed="false">
      <c r="A329" s="29"/>
      <c r="B329" s="15"/>
      <c r="F329" s="17"/>
      <c r="G329" s="18"/>
      <c r="H329" s="19"/>
      <c r="I329" s="20"/>
      <c r="J329" s="19"/>
      <c r="K329" s="21"/>
      <c r="L329" s="21"/>
      <c r="M329" s="22"/>
      <c r="N329" s="22"/>
      <c r="O329" s="22"/>
      <c r="P329" s="22"/>
      <c r="Q329" s="22"/>
      <c r="R329" s="23"/>
      <c r="S329" s="24"/>
      <c r="T329" s="24"/>
      <c r="U329" s="25"/>
      <c r="V329" s="25"/>
      <c r="W329" s="26"/>
      <c r="X329" s="27"/>
      <c r="Y329" s="28"/>
    </row>
    <row r="330" customFormat="false" ht="12.75" hidden="false" customHeight="false" outlineLevel="0" collapsed="false">
      <c r="A330" s="29"/>
      <c r="B330" s="15"/>
      <c r="F330" s="17"/>
      <c r="G330" s="18"/>
      <c r="H330" s="19"/>
      <c r="I330" s="20"/>
      <c r="J330" s="19"/>
      <c r="K330" s="21"/>
      <c r="L330" s="21"/>
      <c r="M330" s="22"/>
      <c r="N330" s="22"/>
      <c r="O330" s="22"/>
      <c r="P330" s="22"/>
      <c r="Q330" s="22"/>
      <c r="R330" s="23"/>
      <c r="S330" s="24"/>
      <c r="T330" s="24"/>
      <c r="U330" s="25"/>
      <c r="V330" s="25"/>
      <c r="W330" s="26"/>
      <c r="X330" s="27"/>
      <c r="Y330" s="28"/>
    </row>
    <row r="331" customFormat="false" ht="12.75" hidden="false" customHeight="false" outlineLevel="0" collapsed="false">
      <c r="A331" s="29"/>
      <c r="B331" s="15"/>
      <c r="F331" s="17"/>
      <c r="G331" s="18"/>
      <c r="H331" s="19"/>
      <c r="I331" s="20"/>
      <c r="J331" s="19"/>
      <c r="K331" s="21"/>
      <c r="L331" s="21"/>
      <c r="M331" s="22"/>
      <c r="N331" s="22"/>
      <c r="O331" s="22"/>
      <c r="P331" s="22"/>
      <c r="Q331" s="22"/>
      <c r="R331" s="23"/>
      <c r="S331" s="24"/>
      <c r="T331" s="24"/>
      <c r="U331" s="25"/>
      <c r="V331" s="25"/>
      <c r="W331" s="26"/>
      <c r="X331" s="27"/>
      <c r="Y331" s="28"/>
    </row>
    <row r="332" customFormat="false" ht="12.75" hidden="false" customHeight="false" outlineLevel="0" collapsed="false">
      <c r="A332" s="29"/>
      <c r="B332" s="15"/>
      <c r="F332" s="17"/>
      <c r="G332" s="18"/>
      <c r="H332" s="19"/>
      <c r="I332" s="20"/>
      <c r="J332" s="19"/>
      <c r="K332" s="21"/>
      <c r="L332" s="21"/>
      <c r="M332" s="22"/>
      <c r="N332" s="22"/>
      <c r="O332" s="22"/>
      <c r="P332" s="22"/>
      <c r="Q332" s="22"/>
      <c r="R332" s="23"/>
      <c r="S332" s="24"/>
      <c r="T332" s="24"/>
      <c r="U332" s="25"/>
      <c r="V332" s="25"/>
      <c r="W332" s="26"/>
      <c r="X332" s="27"/>
      <c r="Y332" s="28"/>
    </row>
    <row r="333" customFormat="false" ht="12.75" hidden="false" customHeight="false" outlineLevel="0" collapsed="false">
      <c r="A333" s="29"/>
      <c r="B333" s="15"/>
      <c r="F333" s="17"/>
      <c r="G333" s="18"/>
      <c r="H333" s="19"/>
      <c r="I333" s="20"/>
      <c r="J333" s="19"/>
      <c r="K333" s="21"/>
      <c r="L333" s="21"/>
      <c r="M333" s="22"/>
      <c r="N333" s="22"/>
      <c r="O333" s="22"/>
      <c r="P333" s="22"/>
      <c r="Q333" s="22"/>
      <c r="R333" s="23"/>
      <c r="S333" s="24"/>
      <c r="T333" s="24"/>
      <c r="U333" s="25"/>
      <c r="V333" s="25"/>
      <c r="W333" s="26"/>
      <c r="X333" s="27"/>
      <c r="Y333" s="28"/>
    </row>
    <row r="334" customFormat="false" ht="12.75" hidden="false" customHeight="false" outlineLevel="0" collapsed="false">
      <c r="A334" s="29"/>
      <c r="B334" s="15"/>
      <c r="F334" s="17"/>
      <c r="G334" s="18"/>
      <c r="H334" s="19"/>
      <c r="I334" s="20"/>
      <c r="J334" s="19"/>
      <c r="K334" s="21"/>
      <c r="L334" s="21"/>
      <c r="M334" s="22"/>
      <c r="N334" s="22"/>
      <c r="O334" s="22"/>
      <c r="P334" s="22"/>
      <c r="Q334" s="22"/>
      <c r="R334" s="23"/>
      <c r="S334" s="24"/>
      <c r="T334" s="24"/>
      <c r="U334" s="25"/>
      <c r="V334" s="25"/>
      <c r="W334" s="26"/>
      <c r="X334" s="27"/>
      <c r="Y334" s="28"/>
    </row>
    <row r="335" customFormat="false" ht="12.75" hidden="false" customHeight="false" outlineLevel="0" collapsed="false">
      <c r="A335" s="29"/>
      <c r="B335" s="15"/>
      <c r="F335" s="17"/>
      <c r="G335" s="18"/>
      <c r="H335" s="19"/>
      <c r="I335" s="20"/>
      <c r="J335" s="19"/>
      <c r="K335" s="21"/>
      <c r="L335" s="21"/>
      <c r="M335" s="22"/>
      <c r="N335" s="22"/>
      <c r="O335" s="22"/>
      <c r="P335" s="22"/>
      <c r="Q335" s="22"/>
      <c r="R335" s="23"/>
      <c r="S335" s="24"/>
      <c r="T335" s="24"/>
      <c r="U335" s="25"/>
      <c r="V335" s="25"/>
      <c r="W335" s="26"/>
      <c r="X335" s="27"/>
      <c r="Y335" s="28"/>
    </row>
    <row r="336" customFormat="false" ht="12.75" hidden="false" customHeight="false" outlineLevel="0" collapsed="false">
      <c r="A336" s="29"/>
      <c r="B336" s="15"/>
      <c r="F336" s="17"/>
      <c r="G336" s="18"/>
      <c r="H336" s="19"/>
      <c r="I336" s="20"/>
      <c r="J336" s="19"/>
      <c r="K336" s="21"/>
      <c r="L336" s="21"/>
      <c r="M336" s="22"/>
      <c r="N336" s="22"/>
      <c r="O336" s="22"/>
      <c r="P336" s="22"/>
      <c r="Q336" s="22"/>
      <c r="R336" s="23"/>
      <c r="S336" s="24"/>
      <c r="T336" s="24"/>
      <c r="U336" s="25"/>
      <c r="V336" s="25"/>
      <c r="W336" s="26"/>
      <c r="X336" s="27"/>
      <c r="Y336" s="28"/>
    </row>
    <row r="337" customFormat="false" ht="12.75" hidden="false" customHeight="false" outlineLevel="0" collapsed="false">
      <c r="A337" s="29"/>
      <c r="B337" s="15"/>
      <c r="F337" s="17"/>
      <c r="G337" s="18"/>
      <c r="H337" s="19"/>
      <c r="I337" s="20"/>
      <c r="J337" s="19"/>
      <c r="K337" s="21"/>
      <c r="L337" s="21"/>
      <c r="M337" s="22"/>
      <c r="N337" s="22"/>
      <c r="O337" s="22"/>
      <c r="P337" s="22"/>
      <c r="Q337" s="22"/>
      <c r="R337" s="23"/>
      <c r="S337" s="24"/>
      <c r="T337" s="24"/>
      <c r="U337" s="25"/>
      <c r="V337" s="25"/>
      <c r="W337" s="26"/>
      <c r="X337" s="27"/>
      <c r="Y337" s="28"/>
    </row>
    <row r="338" customFormat="false" ht="12.75" hidden="false" customHeight="false" outlineLevel="0" collapsed="false">
      <c r="A338" s="29"/>
      <c r="B338" s="15"/>
      <c r="F338" s="17"/>
      <c r="G338" s="18"/>
      <c r="H338" s="19"/>
      <c r="I338" s="20"/>
      <c r="J338" s="19"/>
      <c r="K338" s="21"/>
      <c r="L338" s="21"/>
      <c r="M338" s="22"/>
      <c r="N338" s="22"/>
      <c r="O338" s="22"/>
      <c r="P338" s="22"/>
      <c r="Q338" s="22"/>
      <c r="R338" s="23"/>
      <c r="S338" s="24"/>
      <c r="T338" s="24"/>
      <c r="U338" s="25"/>
      <c r="V338" s="25"/>
      <c r="W338" s="26"/>
      <c r="X338" s="27"/>
      <c r="Y338" s="28"/>
    </row>
    <row r="339" customFormat="false" ht="12.75" hidden="false" customHeight="false" outlineLevel="0" collapsed="false">
      <c r="A339" s="29"/>
      <c r="B339" s="15"/>
      <c r="F339" s="17"/>
      <c r="G339" s="18"/>
      <c r="H339" s="19"/>
      <c r="I339" s="20"/>
      <c r="J339" s="19"/>
      <c r="K339" s="21"/>
      <c r="L339" s="21"/>
      <c r="M339" s="22"/>
      <c r="N339" s="22"/>
      <c r="O339" s="22"/>
      <c r="P339" s="22"/>
      <c r="Q339" s="22"/>
      <c r="R339" s="23"/>
      <c r="S339" s="24"/>
      <c r="T339" s="24"/>
      <c r="U339" s="25"/>
      <c r="V339" s="25"/>
      <c r="W339" s="26"/>
      <c r="X339" s="27"/>
      <c r="Y339" s="28"/>
    </row>
    <row r="340" customFormat="false" ht="12.75" hidden="false" customHeight="false" outlineLevel="0" collapsed="false">
      <c r="A340" s="29"/>
      <c r="B340" s="15"/>
      <c r="F340" s="17"/>
      <c r="G340" s="18"/>
      <c r="H340" s="19"/>
      <c r="I340" s="20"/>
      <c r="J340" s="19"/>
      <c r="K340" s="21"/>
      <c r="L340" s="21"/>
      <c r="M340" s="22"/>
      <c r="N340" s="22"/>
      <c r="O340" s="22"/>
      <c r="P340" s="22"/>
      <c r="Q340" s="22"/>
      <c r="R340" s="23"/>
      <c r="S340" s="24"/>
      <c r="T340" s="24"/>
      <c r="U340" s="25"/>
      <c r="V340" s="25"/>
      <c r="W340" s="26"/>
      <c r="X340" s="27"/>
      <c r="Y340" s="28"/>
    </row>
    <row r="341" customFormat="false" ht="12.75" hidden="false" customHeight="false" outlineLevel="0" collapsed="false">
      <c r="A341" s="29"/>
      <c r="B341" s="15"/>
      <c r="F341" s="17"/>
      <c r="G341" s="18"/>
      <c r="H341" s="19"/>
      <c r="I341" s="20"/>
      <c r="J341" s="19"/>
      <c r="K341" s="21"/>
      <c r="L341" s="21"/>
      <c r="M341" s="22"/>
      <c r="N341" s="22"/>
      <c r="O341" s="22"/>
      <c r="P341" s="22"/>
      <c r="Q341" s="22"/>
      <c r="R341" s="23"/>
      <c r="S341" s="24"/>
      <c r="T341" s="24"/>
      <c r="U341" s="25"/>
      <c r="V341" s="25"/>
      <c r="W341" s="26"/>
      <c r="X341" s="27"/>
      <c r="Y341" s="28"/>
    </row>
    <row r="342" customFormat="false" ht="12.75" hidden="false" customHeight="false" outlineLevel="0" collapsed="false">
      <c r="A342" s="29"/>
      <c r="B342" s="15"/>
      <c r="F342" s="17"/>
      <c r="G342" s="18"/>
      <c r="H342" s="19"/>
      <c r="I342" s="20"/>
      <c r="J342" s="19"/>
      <c r="K342" s="21"/>
      <c r="L342" s="21"/>
      <c r="M342" s="22"/>
      <c r="N342" s="22"/>
      <c r="O342" s="22"/>
      <c r="P342" s="22"/>
      <c r="Q342" s="22"/>
      <c r="R342" s="23"/>
      <c r="S342" s="24"/>
      <c r="T342" s="24"/>
      <c r="U342" s="25"/>
      <c r="V342" s="25"/>
      <c r="W342" s="26"/>
      <c r="X342" s="27"/>
      <c r="Y342" s="28"/>
    </row>
    <row r="343" customFormat="false" ht="12.75" hidden="false" customHeight="false" outlineLevel="0" collapsed="false">
      <c r="A343" s="29"/>
      <c r="B343" s="15"/>
      <c r="F343" s="17"/>
      <c r="G343" s="18"/>
      <c r="H343" s="19"/>
      <c r="I343" s="20"/>
      <c r="J343" s="19"/>
      <c r="K343" s="21"/>
      <c r="L343" s="21"/>
      <c r="M343" s="22"/>
      <c r="N343" s="22"/>
      <c r="O343" s="22"/>
      <c r="P343" s="22"/>
      <c r="Q343" s="22"/>
      <c r="R343" s="23"/>
      <c r="S343" s="24"/>
      <c r="T343" s="24"/>
      <c r="U343" s="25"/>
      <c r="V343" s="25"/>
      <c r="W343" s="26"/>
      <c r="X343" s="27"/>
      <c r="Y343" s="28"/>
    </row>
    <row r="344" customFormat="false" ht="12.75" hidden="false" customHeight="false" outlineLevel="0" collapsed="false">
      <c r="A344" s="29"/>
      <c r="B344" s="15"/>
      <c r="F344" s="17"/>
      <c r="G344" s="18"/>
      <c r="H344" s="19"/>
      <c r="I344" s="20"/>
      <c r="J344" s="19"/>
      <c r="K344" s="21"/>
      <c r="L344" s="21"/>
      <c r="M344" s="22"/>
      <c r="N344" s="22"/>
      <c r="O344" s="22"/>
      <c r="P344" s="22"/>
      <c r="Q344" s="22"/>
      <c r="R344" s="23"/>
      <c r="S344" s="24"/>
      <c r="T344" s="24"/>
      <c r="U344" s="25"/>
      <c r="V344" s="25"/>
      <c r="W344" s="26"/>
      <c r="X344" s="27"/>
      <c r="Y344" s="28"/>
    </row>
    <row r="345" customFormat="false" ht="12.75" hidden="false" customHeight="false" outlineLevel="0" collapsed="false">
      <c r="A345" s="29"/>
      <c r="B345" s="15"/>
      <c r="F345" s="17"/>
      <c r="G345" s="18"/>
      <c r="H345" s="19"/>
      <c r="I345" s="20"/>
      <c r="J345" s="19"/>
      <c r="K345" s="21"/>
      <c r="L345" s="21"/>
      <c r="M345" s="22"/>
      <c r="N345" s="22"/>
      <c r="O345" s="22"/>
      <c r="P345" s="22"/>
      <c r="Q345" s="22"/>
      <c r="R345" s="23"/>
      <c r="S345" s="24"/>
      <c r="T345" s="24"/>
      <c r="U345" s="25"/>
      <c r="V345" s="25"/>
      <c r="W345" s="26"/>
      <c r="X345" s="27"/>
      <c r="Y345" s="28"/>
    </row>
    <row r="346" customFormat="false" ht="12.75" hidden="false" customHeight="false" outlineLevel="0" collapsed="false">
      <c r="A346" s="29"/>
      <c r="B346" s="15"/>
      <c r="F346" s="17"/>
      <c r="G346" s="18"/>
      <c r="H346" s="19"/>
      <c r="I346" s="20"/>
      <c r="J346" s="19"/>
      <c r="K346" s="21"/>
      <c r="L346" s="21"/>
      <c r="M346" s="22"/>
      <c r="N346" s="22"/>
      <c r="O346" s="22"/>
      <c r="P346" s="22"/>
      <c r="Q346" s="22"/>
      <c r="R346" s="23"/>
      <c r="S346" s="24"/>
      <c r="T346" s="24"/>
      <c r="U346" s="25"/>
      <c r="V346" s="25"/>
      <c r="W346" s="26"/>
      <c r="X346" s="27"/>
      <c r="Y346" s="28"/>
    </row>
    <row r="347" customFormat="false" ht="12.75" hidden="false" customHeight="false" outlineLevel="0" collapsed="false">
      <c r="A347" s="29"/>
      <c r="B347" s="15"/>
      <c r="F347" s="17"/>
      <c r="G347" s="18"/>
      <c r="H347" s="19"/>
      <c r="I347" s="20"/>
      <c r="J347" s="19"/>
      <c r="K347" s="21"/>
      <c r="L347" s="21"/>
      <c r="M347" s="22"/>
      <c r="N347" s="22"/>
      <c r="O347" s="22"/>
      <c r="P347" s="22"/>
      <c r="Q347" s="22"/>
      <c r="R347" s="23"/>
      <c r="S347" s="24"/>
      <c r="T347" s="24"/>
      <c r="U347" s="25"/>
      <c r="V347" s="25"/>
      <c r="W347" s="26"/>
      <c r="X347" s="27"/>
      <c r="Y347" s="28"/>
    </row>
    <row r="348" customFormat="false" ht="12.75" hidden="false" customHeight="false" outlineLevel="0" collapsed="false">
      <c r="A348" s="29"/>
      <c r="B348" s="15"/>
      <c r="F348" s="17"/>
      <c r="G348" s="18"/>
      <c r="H348" s="19"/>
      <c r="I348" s="20"/>
      <c r="J348" s="19"/>
      <c r="K348" s="21"/>
      <c r="L348" s="21"/>
      <c r="M348" s="22"/>
      <c r="N348" s="22"/>
      <c r="O348" s="22"/>
      <c r="P348" s="22"/>
      <c r="Q348" s="22"/>
      <c r="R348" s="23"/>
      <c r="S348" s="24"/>
      <c r="T348" s="24"/>
      <c r="U348" s="25"/>
      <c r="V348" s="25"/>
      <c r="W348" s="26"/>
      <c r="X348" s="27"/>
      <c r="Y348" s="28"/>
    </row>
    <row r="349" customFormat="false" ht="12.75" hidden="false" customHeight="false" outlineLevel="0" collapsed="false">
      <c r="A349" s="29"/>
      <c r="B349" s="15"/>
      <c r="F349" s="17"/>
      <c r="G349" s="18"/>
      <c r="H349" s="19"/>
      <c r="I349" s="20"/>
      <c r="J349" s="19"/>
      <c r="K349" s="21"/>
      <c r="L349" s="21"/>
      <c r="M349" s="22"/>
      <c r="N349" s="22"/>
      <c r="O349" s="22"/>
      <c r="P349" s="22"/>
      <c r="Q349" s="22"/>
      <c r="R349" s="23"/>
      <c r="S349" s="24"/>
      <c r="T349" s="24"/>
      <c r="U349" s="25"/>
      <c r="V349" s="25"/>
      <c r="W349" s="26"/>
      <c r="X349" s="27"/>
      <c r="Y349" s="28"/>
    </row>
    <row r="350" customFormat="false" ht="12.75" hidden="false" customHeight="false" outlineLevel="0" collapsed="false">
      <c r="A350" s="29"/>
      <c r="B350" s="15"/>
      <c r="F350" s="17"/>
      <c r="G350" s="18"/>
      <c r="H350" s="19"/>
      <c r="I350" s="20"/>
      <c r="J350" s="19"/>
      <c r="K350" s="21"/>
      <c r="L350" s="21"/>
      <c r="M350" s="22"/>
      <c r="N350" s="22"/>
      <c r="O350" s="22"/>
      <c r="P350" s="22"/>
      <c r="Q350" s="22"/>
      <c r="R350" s="23"/>
      <c r="S350" s="24"/>
      <c r="T350" s="24"/>
      <c r="U350" s="25"/>
      <c r="V350" s="25"/>
      <c r="W350" s="26"/>
      <c r="X350" s="27"/>
      <c r="Y350" s="28"/>
    </row>
    <row r="351" customFormat="false" ht="12.75" hidden="false" customHeight="false" outlineLevel="0" collapsed="false">
      <c r="A351" s="29"/>
      <c r="B351" s="15"/>
      <c r="F351" s="17"/>
      <c r="G351" s="18"/>
      <c r="H351" s="19"/>
      <c r="I351" s="20"/>
      <c r="J351" s="19"/>
      <c r="K351" s="21"/>
      <c r="L351" s="21"/>
      <c r="M351" s="22"/>
      <c r="N351" s="22"/>
      <c r="O351" s="22"/>
      <c r="P351" s="22"/>
      <c r="Q351" s="22"/>
      <c r="R351" s="23"/>
      <c r="S351" s="24"/>
      <c r="T351" s="24"/>
      <c r="U351" s="25"/>
      <c r="V351" s="25"/>
      <c r="W351" s="26"/>
      <c r="X351" s="27"/>
      <c r="Y351" s="28"/>
    </row>
    <row r="352" customFormat="false" ht="12.75" hidden="false" customHeight="false" outlineLevel="0" collapsed="false">
      <c r="A352" s="29"/>
      <c r="B352" s="15"/>
      <c r="F352" s="17"/>
      <c r="G352" s="18"/>
      <c r="H352" s="19"/>
      <c r="I352" s="20"/>
      <c r="J352" s="19"/>
      <c r="K352" s="21"/>
      <c r="L352" s="21"/>
      <c r="M352" s="22"/>
      <c r="N352" s="22"/>
      <c r="O352" s="22"/>
      <c r="P352" s="22"/>
      <c r="Q352" s="22"/>
      <c r="R352" s="23"/>
      <c r="S352" s="24"/>
      <c r="T352" s="24"/>
      <c r="U352" s="25"/>
      <c r="V352" s="25"/>
      <c r="W352" s="26"/>
      <c r="X352" s="27"/>
      <c r="Y352" s="28"/>
    </row>
    <row r="353" customFormat="false" ht="12.75" hidden="false" customHeight="false" outlineLevel="0" collapsed="false">
      <c r="A353" s="29"/>
      <c r="B353" s="15"/>
      <c r="F353" s="17"/>
      <c r="G353" s="18"/>
      <c r="H353" s="19"/>
      <c r="I353" s="20"/>
      <c r="J353" s="19"/>
      <c r="K353" s="21"/>
      <c r="L353" s="21"/>
      <c r="M353" s="22"/>
      <c r="N353" s="22"/>
      <c r="O353" s="22"/>
      <c r="P353" s="22"/>
      <c r="Q353" s="22"/>
      <c r="R353" s="23"/>
      <c r="S353" s="24"/>
      <c r="T353" s="24"/>
      <c r="U353" s="25"/>
      <c r="V353" s="25"/>
      <c r="W353" s="26"/>
      <c r="X353" s="27"/>
      <c r="Y353" s="28"/>
    </row>
    <row r="354" customFormat="false" ht="12.75" hidden="false" customHeight="false" outlineLevel="0" collapsed="false">
      <c r="A354" s="29"/>
      <c r="B354" s="15"/>
      <c r="F354" s="17"/>
      <c r="G354" s="18"/>
      <c r="H354" s="19"/>
      <c r="I354" s="20"/>
      <c r="J354" s="19"/>
      <c r="K354" s="21"/>
      <c r="L354" s="21"/>
      <c r="M354" s="22"/>
      <c r="N354" s="22"/>
      <c r="O354" s="22"/>
      <c r="P354" s="22"/>
      <c r="Q354" s="22"/>
      <c r="R354" s="23"/>
      <c r="S354" s="24"/>
      <c r="T354" s="24"/>
      <c r="U354" s="25"/>
      <c r="V354" s="25"/>
      <c r="W354" s="26"/>
      <c r="X354" s="27"/>
      <c r="Y354" s="28"/>
    </row>
    <row r="355" customFormat="false" ht="12.75" hidden="false" customHeight="false" outlineLevel="0" collapsed="false">
      <c r="A355" s="29"/>
      <c r="B355" s="15"/>
      <c r="F355" s="17"/>
      <c r="G355" s="18"/>
      <c r="H355" s="19"/>
      <c r="I355" s="20"/>
      <c r="J355" s="19"/>
      <c r="K355" s="21"/>
      <c r="L355" s="21"/>
      <c r="M355" s="22"/>
      <c r="N355" s="22"/>
      <c r="O355" s="22"/>
      <c r="P355" s="22"/>
      <c r="Q355" s="22"/>
      <c r="R355" s="23"/>
      <c r="S355" s="24"/>
      <c r="T355" s="24"/>
      <c r="U355" s="25"/>
      <c r="V355" s="25"/>
      <c r="W355" s="26"/>
      <c r="X355" s="27"/>
      <c r="Y355" s="28"/>
    </row>
    <row r="356" customFormat="false" ht="12.75" hidden="false" customHeight="false" outlineLevel="0" collapsed="false">
      <c r="A356" s="29"/>
      <c r="B356" s="15"/>
      <c r="F356" s="17"/>
      <c r="G356" s="18"/>
      <c r="H356" s="19"/>
      <c r="I356" s="20"/>
      <c r="J356" s="19"/>
      <c r="K356" s="21"/>
      <c r="L356" s="21"/>
      <c r="M356" s="22"/>
      <c r="N356" s="22"/>
      <c r="O356" s="22"/>
      <c r="P356" s="22"/>
      <c r="Q356" s="22"/>
      <c r="R356" s="23"/>
      <c r="S356" s="24"/>
      <c r="T356" s="24"/>
      <c r="U356" s="25"/>
      <c r="V356" s="25"/>
      <c r="W356" s="26"/>
      <c r="X356" s="27"/>
      <c r="Y356" s="28"/>
    </row>
    <row r="357" customFormat="false" ht="12.75" hidden="false" customHeight="false" outlineLevel="0" collapsed="false">
      <c r="A357" s="29"/>
      <c r="B357" s="15"/>
      <c r="F357" s="17"/>
      <c r="G357" s="18"/>
      <c r="H357" s="19"/>
      <c r="I357" s="20"/>
      <c r="J357" s="19"/>
      <c r="K357" s="21"/>
      <c r="L357" s="21"/>
      <c r="M357" s="22"/>
      <c r="N357" s="22"/>
      <c r="O357" s="22"/>
      <c r="P357" s="22"/>
      <c r="Q357" s="22"/>
      <c r="R357" s="23"/>
      <c r="S357" s="24"/>
      <c r="T357" s="24"/>
      <c r="U357" s="25"/>
      <c r="V357" s="25"/>
      <c r="W357" s="26"/>
      <c r="X357" s="27"/>
      <c r="Y357" s="28"/>
    </row>
    <row r="358" customFormat="false" ht="12.75" hidden="false" customHeight="false" outlineLevel="0" collapsed="false">
      <c r="A358" s="29"/>
      <c r="B358" s="15"/>
      <c r="F358" s="17"/>
      <c r="G358" s="18"/>
      <c r="H358" s="19"/>
      <c r="I358" s="20"/>
      <c r="J358" s="19"/>
      <c r="K358" s="21"/>
      <c r="L358" s="21"/>
      <c r="M358" s="22"/>
      <c r="N358" s="22"/>
      <c r="O358" s="22"/>
      <c r="P358" s="22"/>
      <c r="Q358" s="22"/>
      <c r="R358" s="23"/>
      <c r="S358" s="24"/>
      <c r="T358" s="24"/>
      <c r="U358" s="25"/>
      <c r="V358" s="25"/>
      <c r="W358" s="26"/>
      <c r="X358" s="27"/>
      <c r="Y358" s="28"/>
    </row>
    <row r="359" customFormat="false" ht="12.75" hidden="false" customHeight="false" outlineLevel="0" collapsed="false">
      <c r="A359" s="29"/>
      <c r="B359" s="15"/>
      <c r="F359" s="17"/>
      <c r="G359" s="18"/>
      <c r="H359" s="19"/>
      <c r="I359" s="20"/>
      <c r="J359" s="19"/>
      <c r="K359" s="21"/>
      <c r="L359" s="21"/>
      <c r="M359" s="22"/>
      <c r="N359" s="22"/>
      <c r="O359" s="22"/>
      <c r="P359" s="22"/>
      <c r="Q359" s="22"/>
      <c r="R359" s="23"/>
      <c r="S359" s="24"/>
      <c r="T359" s="24"/>
      <c r="U359" s="25"/>
      <c r="V359" s="25"/>
      <c r="W359" s="26"/>
      <c r="X359" s="27"/>
      <c r="Y359" s="28"/>
    </row>
    <row r="360" customFormat="false" ht="12.75" hidden="false" customHeight="false" outlineLevel="0" collapsed="false">
      <c r="A360" s="29"/>
      <c r="B360" s="15"/>
      <c r="F360" s="17"/>
      <c r="G360" s="18"/>
      <c r="H360" s="19"/>
      <c r="I360" s="20"/>
      <c r="J360" s="19"/>
      <c r="K360" s="21"/>
      <c r="L360" s="21"/>
      <c r="M360" s="22"/>
      <c r="N360" s="22"/>
      <c r="O360" s="22"/>
      <c r="P360" s="22"/>
      <c r="Q360" s="22"/>
      <c r="R360" s="23"/>
      <c r="S360" s="24"/>
      <c r="T360" s="24"/>
      <c r="U360" s="25"/>
      <c r="V360" s="25"/>
      <c r="W360" s="26"/>
      <c r="X360" s="27"/>
      <c r="Y360" s="28"/>
    </row>
    <row r="361" customFormat="false" ht="12.75" hidden="false" customHeight="false" outlineLevel="0" collapsed="false">
      <c r="A361" s="29"/>
      <c r="B361" s="15"/>
      <c r="F361" s="17"/>
      <c r="G361" s="18"/>
      <c r="H361" s="19"/>
      <c r="I361" s="20"/>
      <c r="J361" s="19"/>
      <c r="K361" s="21"/>
      <c r="L361" s="21"/>
      <c r="M361" s="22"/>
      <c r="N361" s="22"/>
      <c r="O361" s="22"/>
      <c r="P361" s="22"/>
      <c r="Q361" s="22"/>
      <c r="R361" s="23"/>
      <c r="S361" s="24"/>
      <c r="T361" s="24"/>
      <c r="U361" s="25"/>
      <c r="V361" s="25"/>
      <c r="W361" s="26"/>
      <c r="X361" s="27"/>
      <c r="Y361" s="28"/>
    </row>
    <row r="362" customFormat="false" ht="12.75" hidden="false" customHeight="false" outlineLevel="0" collapsed="false">
      <c r="A362" s="29"/>
      <c r="B362" s="15"/>
      <c r="F362" s="17"/>
      <c r="G362" s="18"/>
      <c r="H362" s="19"/>
      <c r="I362" s="20"/>
      <c r="J362" s="19"/>
      <c r="K362" s="21"/>
      <c r="L362" s="21"/>
      <c r="M362" s="22"/>
      <c r="N362" s="22"/>
      <c r="O362" s="22"/>
      <c r="P362" s="22"/>
      <c r="Q362" s="22"/>
      <c r="R362" s="23"/>
      <c r="S362" s="24"/>
      <c r="T362" s="24"/>
      <c r="U362" s="25"/>
      <c r="V362" s="25"/>
      <c r="W362" s="26"/>
      <c r="X362" s="27"/>
      <c r="Y362" s="28"/>
    </row>
    <row r="363" customFormat="false" ht="12.75" hidden="false" customHeight="false" outlineLevel="0" collapsed="false">
      <c r="A363" s="29"/>
      <c r="B363" s="15"/>
      <c r="F363" s="17"/>
      <c r="G363" s="18"/>
      <c r="H363" s="19"/>
      <c r="I363" s="20"/>
      <c r="J363" s="19"/>
      <c r="K363" s="21"/>
      <c r="L363" s="21"/>
      <c r="M363" s="22"/>
      <c r="N363" s="22"/>
      <c r="O363" s="22"/>
      <c r="P363" s="22"/>
      <c r="Q363" s="22"/>
      <c r="R363" s="23"/>
      <c r="S363" s="24"/>
      <c r="T363" s="24"/>
      <c r="U363" s="25"/>
      <c r="V363" s="25"/>
      <c r="W363" s="26"/>
      <c r="X363" s="27"/>
      <c r="Y363" s="28"/>
    </row>
    <row r="364" customFormat="false" ht="12.75" hidden="false" customHeight="false" outlineLevel="0" collapsed="false">
      <c r="A364" s="29"/>
      <c r="B364" s="15"/>
      <c r="F364" s="17"/>
      <c r="G364" s="18"/>
      <c r="H364" s="19"/>
      <c r="I364" s="20"/>
      <c r="J364" s="19"/>
      <c r="K364" s="21"/>
      <c r="L364" s="21"/>
      <c r="M364" s="22"/>
      <c r="N364" s="22"/>
      <c r="O364" s="22"/>
      <c r="P364" s="22"/>
      <c r="Q364" s="22"/>
      <c r="R364" s="23"/>
      <c r="S364" s="24"/>
      <c r="T364" s="24"/>
      <c r="U364" s="25"/>
      <c r="V364" s="25"/>
      <c r="W364" s="26"/>
      <c r="X364" s="27"/>
      <c r="Y364" s="28"/>
    </row>
    <row r="365" customFormat="false" ht="12.75" hidden="false" customHeight="false" outlineLevel="0" collapsed="false">
      <c r="A365" s="29"/>
      <c r="B365" s="15"/>
      <c r="F365" s="17"/>
      <c r="G365" s="18"/>
      <c r="H365" s="19"/>
      <c r="I365" s="20"/>
      <c r="J365" s="19"/>
      <c r="K365" s="21"/>
      <c r="L365" s="21"/>
      <c r="M365" s="22"/>
      <c r="N365" s="22"/>
      <c r="O365" s="22"/>
      <c r="P365" s="22"/>
      <c r="Q365" s="22"/>
      <c r="R365" s="23"/>
      <c r="S365" s="24"/>
      <c r="T365" s="24"/>
      <c r="U365" s="25"/>
      <c r="V365" s="25"/>
      <c r="W365" s="26"/>
      <c r="X365" s="27"/>
      <c r="Y365" s="28"/>
    </row>
    <row r="366" customFormat="false" ht="12.75" hidden="false" customHeight="false" outlineLevel="0" collapsed="false">
      <c r="A366" s="29"/>
      <c r="B366" s="15"/>
      <c r="F366" s="17"/>
      <c r="G366" s="18"/>
      <c r="H366" s="19"/>
      <c r="I366" s="20"/>
      <c r="J366" s="19"/>
      <c r="K366" s="21"/>
      <c r="L366" s="21"/>
      <c r="M366" s="22"/>
      <c r="N366" s="22"/>
      <c r="O366" s="22"/>
      <c r="P366" s="22"/>
      <c r="Q366" s="22"/>
      <c r="R366" s="23"/>
      <c r="S366" s="24"/>
      <c r="T366" s="24"/>
      <c r="U366" s="25"/>
      <c r="V366" s="25"/>
      <c r="W366" s="26"/>
      <c r="X366" s="27"/>
      <c r="Y366" s="28"/>
    </row>
    <row r="367" customFormat="false" ht="12.75" hidden="false" customHeight="false" outlineLevel="0" collapsed="false">
      <c r="A367" s="29"/>
      <c r="B367" s="15"/>
      <c r="F367" s="17"/>
      <c r="G367" s="18"/>
      <c r="H367" s="19"/>
      <c r="I367" s="20"/>
      <c r="J367" s="19"/>
      <c r="K367" s="21"/>
      <c r="L367" s="21"/>
      <c r="M367" s="22"/>
      <c r="N367" s="22"/>
      <c r="O367" s="22"/>
      <c r="P367" s="22"/>
      <c r="Q367" s="22"/>
      <c r="R367" s="23"/>
      <c r="S367" s="24"/>
      <c r="T367" s="24"/>
      <c r="U367" s="25"/>
      <c r="V367" s="25"/>
      <c r="W367" s="26"/>
      <c r="X367" s="27"/>
      <c r="Y367" s="28"/>
    </row>
    <row r="368" customFormat="false" ht="12.75" hidden="false" customHeight="false" outlineLevel="0" collapsed="false">
      <c r="A368" s="29"/>
      <c r="B368" s="15"/>
      <c r="F368" s="17"/>
      <c r="G368" s="18"/>
      <c r="H368" s="19"/>
      <c r="I368" s="20"/>
      <c r="J368" s="19"/>
      <c r="K368" s="21"/>
      <c r="L368" s="21"/>
      <c r="M368" s="22"/>
      <c r="N368" s="22"/>
      <c r="O368" s="22"/>
      <c r="P368" s="22"/>
      <c r="Q368" s="22"/>
      <c r="R368" s="23"/>
      <c r="S368" s="24"/>
      <c r="T368" s="24"/>
      <c r="U368" s="25"/>
      <c r="V368" s="25"/>
      <c r="W368" s="26"/>
      <c r="X368" s="27"/>
      <c r="Y368" s="28"/>
    </row>
    <row r="369" customFormat="false" ht="12.75" hidden="false" customHeight="false" outlineLevel="0" collapsed="false">
      <c r="A369" s="29"/>
      <c r="B369" s="15"/>
      <c r="F369" s="17"/>
      <c r="G369" s="18"/>
      <c r="H369" s="19"/>
      <c r="I369" s="20"/>
      <c r="J369" s="19"/>
      <c r="K369" s="21"/>
      <c r="L369" s="21"/>
      <c r="M369" s="22"/>
      <c r="N369" s="22"/>
      <c r="O369" s="22"/>
      <c r="P369" s="22"/>
      <c r="Q369" s="22"/>
      <c r="R369" s="23"/>
      <c r="S369" s="24"/>
      <c r="T369" s="24"/>
      <c r="U369" s="25"/>
      <c r="V369" s="25"/>
      <c r="W369" s="26"/>
      <c r="X369" s="27"/>
      <c r="Y369" s="28"/>
    </row>
    <row r="370" customFormat="false" ht="12.75" hidden="false" customHeight="false" outlineLevel="0" collapsed="false">
      <c r="A370" s="29"/>
      <c r="B370" s="15"/>
      <c r="F370" s="17"/>
      <c r="G370" s="18"/>
      <c r="H370" s="19"/>
      <c r="I370" s="20"/>
      <c r="J370" s="19"/>
      <c r="K370" s="21"/>
      <c r="L370" s="21"/>
      <c r="M370" s="22"/>
      <c r="N370" s="22"/>
      <c r="O370" s="22"/>
      <c r="P370" s="22"/>
      <c r="Q370" s="22"/>
      <c r="R370" s="23"/>
      <c r="S370" s="24"/>
      <c r="T370" s="24"/>
      <c r="U370" s="25"/>
      <c r="V370" s="25"/>
      <c r="W370" s="26"/>
      <c r="X370" s="27"/>
      <c r="Y370" s="28"/>
    </row>
    <row r="371" customFormat="false" ht="12.75" hidden="false" customHeight="false" outlineLevel="0" collapsed="false">
      <c r="A371" s="29"/>
      <c r="B371" s="15"/>
      <c r="F371" s="17"/>
      <c r="G371" s="18"/>
      <c r="H371" s="19"/>
      <c r="I371" s="20"/>
      <c r="J371" s="19"/>
      <c r="K371" s="21"/>
      <c r="L371" s="21"/>
      <c r="M371" s="22"/>
      <c r="N371" s="22"/>
      <c r="O371" s="22"/>
      <c r="P371" s="22"/>
      <c r="Q371" s="22"/>
      <c r="R371" s="23"/>
      <c r="S371" s="24"/>
      <c r="T371" s="24"/>
      <c r="U371" s="25"/>
      <c r="V371" s="25"/>
      <c r="W371" s="26"/>
      <c r="X371" s="27"/>
      <c r="Y371" s="28"/>
    </row>
    <row r="372" customFormat="false" ht="12.75" hidden="false" customHeight="false" outlineLevel="0" collapsed="false">
      <c r="A372" s="29"/>
      <c r="B372" s="15"/>
      <c r="F372" s="17"/>
      <c r="G372" s="18"/>
      <c r="H372" s="19"/>
      <c r="I372" s="20"/>
      <c r="J372" s="19"/>
      <c r="K372" s="21"/>
      <c r="L372" s="21"/>
      <c r="M372" s="22"/>
      <c r="N372" s="22"/>
      <c r="O372" s="22"/>
      <c r="P372" s="22"/>
      <c r="Q372" s="22"/>
      <c r="R372" s="23"/>
      <c r="S372" s="24"/>
      <c r="T372" s="24"/>
      <c r="U372" s="25"/>
      <c r="V372" s="25"/>
      <c r="W372" s="26"/>
      <c r="X372" s="27"/>
      <c r="Y372" s="28"/>
    </row>
    <row r="373" customFormat="false" ht="12.75" hidden="false" customHeight="false" outlineLevel="0" collapsed="false">
      <c r="A373" s="29"/>
      <c r="B373" s="15"/>
      <c r="F373" s="17"/>
      <c r="G373" s="18"/>
      <c r="H373" s="19"/>
      <c r="I373" s="20"/>
      <c r="J373" s="19"/>
      <c r="K373" s="21"/>
      <c r="L373" s="21"/>
      <c r="M373" s="22"/>
      <c r="N373" s="22"/>
      <c r="O373" s="22"/>
      <c r="P373" s="22"/>
      <c r="Q373" s="22"/>
      <c r="R373" s="23"/>
      <c r="S373" s="24"/>
      <c r="T373" s="24"/>
      <c r="U373" s="25"/>
      <c r="V373" s="25"/>
      <c r="W373" s="26"/>
      <c r="X373" s="27"/>
      <c r="Y373" s="28"/>
    </row>
    <row r="374" customFormat="false" ht="12.75" hidden="false" customHeight="false" outlineLevel="0" collapsed="false">
      <c r="A374" s="29"/>
      <c r="B374" s="15"/>
      <c r="F374" s="17"/>
      <c r="G374" s="18"/>
      <c r="H374" s="19"/>
      <c r="I374" s="20"/>
      <c r="J374" s="19"/>
      <c r="K374" s="21"/>
      <c r="L374" s="21"/>
      <c r="M374" s="22"/>
      <c r="N374" s="22"/>
      <c r="O374" s="22"/>
      <c r="P374" s="22"/>
      <c r="Q374" s="22"/>
      <c r="R374" s="23"/>
      <c r="S374" s="24"/>
      <c r="T374" s="24"/>
      <c r="U374" s="25"/>
      <c r="V374" s="25"/>
      <c r="W374" s="26"/>
      <c r="X374" s="27"/>
      <c r="Y374" s="28"/>
    </row>
    <row r="375" customFormat="false" ht="12.75" hidden="false" customHeight="false" outlineLevel="0" collapsed="false">
      <c r="A375" s="29"/>
      <c r="B375" s="15"/>
      <c r="F375" s="17"/>
      <c r="G375" s="18"/>
      <c r="H375" s="19"/>
      <c r="I375" s="20"/>
      <c r="J375" s="19"/>
      <c r="K375" s="21"/>
      <c r="L375" s="21"/>
      <c r="M375" s="22"/>
      <c r="N375" s="22"/>
      <c r="O375" s="22"/>
      <c r="P375" s="22"/>
      <c r="Q375" s="22"/>
      <c r="R375" s="23"/>
      <c r="S375" s="24"/>
      <c r="T375" s="24"/>
      <c r="U375" s="25"/>
      <c r="V375" s="25"/>
      <c r="W375" s="26"/>
      <c r="X375" s="27"/>
      <c r="Y375" s="28"/>
    </row>
    <row r="376" customFormat="false" ht="12.75" hidden="false" customHeight="false" outlineLevel="0" collapsed="false">
      <c r="A376" s="29"/>
      <c r="B376" s="15"/>
      <c r="F376" s="17"/>
      <c r="G376" s="18"/>
      <c r="H376" s="19"/>
      <c r="I376" s="20"/>
      <c r="J376" s="19"/>
      <c r="K376" s="21"/>
      <c r="L376" s="21"/>
      <c r="M376" s="22"/>
      <c r="N376" s="22"/>
      <c r="O376" s="22"/>
      <c r="P376" s="22"/>
      <c r="Q376" s="22"/>
      <c r="R376" s="23"/>
      <c r="S376" s="24"/>
      <c r="T376" s="24"/>
      <c r="U376" s="25"/>
      <c r="V376" s="25"/>
      <c r="W376" s="26"/>
      <c r="X376" s="27"/>
      <c r="Y376" s="28"/>
    </row>
    <row r="377" customFormat="false" ht="12.75" hidden="false" customHeight="false" outlineLevel="0" collapsed="false">
      <c r="A377" s="29"/>
      <c r="B377" s="15"/>
      <c r="F377" s="17"/>
      <c r="G377" s="18"/>
      <c r="H377" s="19"/>
      <c r="I377" s="20"/>
      <c r="J377" s="19"/>
      <c r="K377" s="21"/>
      <c r="L377" s="21"/>
      <c r="M377" s="22"/>
      <c r="N377" s="22"/>
      <c r="O377" s="22"/>
      <c r="P377" s="22"/>
      <c r="Q377" s="22"/>
      <c r="R377" s="23"/>
      <c r="S377" s="24"/>
      <c r="T377" s="24"/>
      <c r="U377" s="25"/>
      <c r="V377" s="25"/>
      <c r="W377" s="26"/>
      <c r="X377" s="27"/>
      <c r="Y377" s="28"/>
    </row>
    <row r="378" customFormat="false" ht="12.75" hidden="false" customHeight="false" outlineLevel="0" collapsed="false">
      <c r="A378" s="29"/>
      <c r="B378" s="15"/>
      <c r="F378" s="17"/>
      <c r="G378" s="18"/>
      <c r="H378" s="19"/>
      <c r="I378" s="20"/>
      <c r="J378" s="19"/>
      <c r="K378" s="21"/>
      <c r="L378" s="21"/>
      <c r="M378" s="22"/>
      <c r="N378" s="22"/>
      <c r="O378" s="22"/>
      <c r="P378" s="22"/>
      <c r="Q378" s="22"/>
      <c r="R378" s="23"/>
      <c r="S378" s="24"/>
      <c r="T378" s="24"/>
      <c r="U378" s="25"/>
      <c r="V378" s="25"/>
      <c r="W378" s="26"/>
      <c r="X378" s="27"/>
      <c r="Y378" s="28"/>
    </row>
    <row r="379" customFormat="false" ht="12.75" hidden="false" customHeight="false" outlineLevel="0" collapsed="false">
      <c r="A379" s="29"/>
      <c r="B379" s="15"/>
      <c r="F379" s="17"/>
      <c r="G379" s="18"/>
      <c r="H379" s="19"/>
      <c r="I379" s="20"/>
      <c r="J379" s="19"/>
      <c r="K379" s="21"/>
      <c r="L379" s="21"/>
      <c r="M379" s="22"/>
      <c r="N379" s="22"/>
      <c r="O379" s="22"/>
      <c r="P379" s="22"/>
      <c r="Q379" s="22"/>
      <c r="R379" s="23"/>
      <c r="S379" s="24"/>
      <c r="T379" s="24"/>
      <c r="U379" s="25"/>
      <c r="V379" s="25"/>
      <c r="W379" s="26"/>
      <c r="X379" s="27"/>
      <c r="Y379" s="28"/>
    </row>
    <row r="380" customFormat="false" ht="12.75" hidden="false" customHeight="false" outlineLevel="0" collapsed="false">
      <c r="A380" s="29"/>
      <c r="B380" s="15"/>
      <c r="F380" s="17"/>
      <c r="G380" s="18"/>
      <c r="H380" s="19"/>
      <c r="I380" s="20"/>
      <c r="J380" s="19"/>
      <c r="K380" s="21"/>
      <c r="L380" s="21"/>
      <c r="M380" s="22"/>
      <c r="N380" s="22"/>
      <c r="O380" s="22"/>
      <c r="P380" s="22"/>
      <c r="Q380" s="22"/>
      <c r="R380" s="23"/>
      <c r="S380" s="24"/>
      <c r="T380" s="24"/>
      <c r="U380" s="25"/>
      <c r="V380" s="25"/>
      <c r="W380" s="26"/>
      <c r="X380" s="27"/>
      <c r="Y380" s="28"/>
    </row>
    <row r="381" customFormat="false" ht="12.75" hidden="false" customHeight="false" outlineLevel="0" collapsed="false">
      <c r="A381" s="29"/>
      <c r="B381" s="15"/>
      <c r="F381" s="17"/>
      <c r="G381" s="18"/>
      <c r="H381" s="19"/>
      <c r="I381" s="20"/>
      <c r="J381" s="19"/>
      <c r="K381" s="21"/>
      <c r="L381" s="21"/>
      <c r="M381" s="22"/>
      <c r="N381" s="22"/>
      <c r="O381" s="22"/>
      <c r="P381" s="22"/>
      <c r="Q381" s="22"/>
      <c r="R381" s="23"/>
      <c r="S381" s="24"/>
      <c r="T381" s="24"/>
      <c r="U381" s="25"/>
      <c r="V381" s="25"/>
      <c r="W381" s="26"/>
      <c r="X381" s="27"/>
      <c r="Y381" s="28"/>
    </row>
    <row r="382" customFormat="false" ht="12.75" hidden="false" customHeight="false" outlineLevel="0" collapsed="false">
      <c r="A382" s="29"/>
      <c r="B382" s="15"/>
      <c r="F382" s="17"/>
      <c r="G382" s="18"/>
      <c r="H382" s="19"/>
      <c r="I382" s="20"/>
      <c r="J382" s="19"/>
      <c r="K382" s="21"/>
      <c r="L382" s="21"/>
      <c r="M382" s="22"/>
      <c r="N382" s="22"/>
      <c r="O382" s="22"/>
      <c r="P382" s="22"/>
      <c r="Q382" s="22"/>
      <c r="R382" s="23"/>
      <c r="S382" s="24"/>
      <c r="T382" s="24"/>
      <c r="U382" s="25"/>
      <c r="V382" s="25"/>
      <c r="W382" s="26"/>
      <c r="X382" s="27"/>
      <c r="Y382" s="28"/>
    </row>
    <row r="383" customFormat="false" ht="12.75" hidden="false" customHeight="false" outlineLevel="0" collapsed="false">
      <c r="A383" s="29"/>
      <c r="B383" s="15"/>
      <c r="F383" s="17"/>
      <c r="G383" s="18"/>
      <c r="H383" s="19"/>
      <c r="I383" s="20"/>
      <c r="J383" s="19"/>
      <c r="K383" s="21"/>
      <c r="L383" s="21"/>
      <c r="M383" s="22"/>
      <c r="N383" s="22"/>
      <c r="O383" s="22"/>
      <c r="P383" s="22"/>
      <c r="Q383" s="22"/>
      <c r="R383" s="23"/>
      <c r="S383" s="24"/>
      <c r="T383" s="24"/>
      <c r="U383" s="25"/>
      <c r="V383" s="25"/>
      <c r="W383" s="26"/>
      <c r="X383" s="27"/>
      <c r="Y383" s="28"/>
    </row>
    <row r="384" customFormat="false" ht="12.75" hidden="false" customHeight="false" outlineLevel="0" collapsed="false">
      <c r="A384" s="29"/>
      <c r="B384" s="15"/>
      <c r="F384" s="17"/>
      <c r="G384" s="18"/>
      <c r="H384" s="19"/>
      <c r="I384" s="20"/>
      <c r="J384" s="19"/>
      <c r="K384" s="21"/>
      <c r="L384" s="21"/>
      <c r="M384" s="22"/>
      <c r="N384" s="22"/>
      <c r="O384" s="22"/>
      <c r="P384" s="22"/>
      <c r="Q384" s="22"/>
      <c r="R384" s="23"/>
      <c r="S384" s="24"/>
      <c r="T384" s="24"/>
      <c r="U384" s="25"/>
      <c r="V384" s="25"/>
      <c r="W384" s="26"/>
      <c r="X384" s="27"/>
      <c r="Y384" s="28"/>
    </row>
    <row r="385" customFormat="false" ht="12.75" hidden="false" customHeight="false" outlineLevel="0" collapsed="false">
      <c r="A385" s="29"/>
      <c r="B385" s="15"/>
      <c r="F385" s="17"/>
      <c r="G385" s="18"/>
      <c r="H385" s="19"/>
      <c r="I385" s="20"/>
      <c r="J385" s="19"/>
      <c r="K385" s="21"/>
      <c r="L385" s="21"/>
      <c r="M385" s="22"/>
      <c r="N385" s="22"/>
      <c r="O385" s="22"/>
      <c r="P385" s="22"/>
      <c r="Q385" s="22"/>
      <c r="R385" s="23"/>
      <c r="S385" s="24"/>
      <c r="T385" s="24"/>
      <c r="U385" s="25"/>
      <c r="V385" s="25"/>
      <c r="W385" s="26"/>
      <c r="X385" s="27"/>
      <c r="Y385" s="28"/>
    </row>
    <row r="386" customFormat="false" ht="12.75" hidden="false" customHeight="false" outlineLevel="0" collapsed="false">
      <c r="A386" s="29"/>
      <c r="B386" s="15"/>
      <c r="F386" s="17"/>
      <c r="G386" s="18"/>
      <c r="H386" s="19"/>
      <c r="I386" s="20"/>
      <c r="J386" s="19"/>
      <c r="K386" s="21"/>
      <c r="L386" s="21"/>
      <c r="M386" s="22"/>
      <c r="N386" s="22"/>
      <c r="O386" s="22"/>
      <c r="P386" s="22"/>
      <c r="Q386" s="22"/>
      <c r="R386" s="23"/>
      <c r="S386" s="24"/>
      <c r="T386" s="24"/>
      <c r="U386" s="25"/>
      <c r="V386" s="25"/>
      <c r="W386" s="26"/>
      <c r="X386" s="27"/>
      <c r="Y386" s="28"/>
    </row>
    <row r="387" customFormat="false" ht="12.75" hidden="false" customHeight="false" outlineLevel="0" collapsed="false">
      <c r="A387" s="29"/>
      <c r="B387" s="15"/>
      <c r="F387" s="17"/>
      <c r="G387" s="18"/>
      <c r="H387" s="19"/>
      <c r="I387" s="20"/>
      <c r="J387" s="19"/>
      <c r="K387" s="21"/>
      <c r="L387" s="21"/>
      <c r="M387" s="22"/>
      <c r="N387" s="22"/>
      <c r="O387" s="22"/>
      <c r="P387" s="22"/>
      <c r="Q387" s="22"/>
      <c r="R387" s="23"/>
      <c r="S387" s="24"/>
      <c r="T387" s="24"/>
      <c r="U387" s="25"/>
      <c r="V387" s="25"/>
      <c r="W387" s="26"/>
      <c r="X387" s="27"/>
      <c r="Y387" s="28"/>
    </row>
    <row r="388" customFormat="false" ht="12.75" hidden="false" customHeight="false" outlineLevel="0" collapsed="false">
      <c r="A388" s="29"/>
      <c r="B388" s="15"/>
      <c r="F388" s="17"/>
      <c r="G388" s="18"/>
      <c r="H388" s="19"/>
      <c r="I388" s="20"/>
      <c r="J388" s="19"/>
      <c r="K388" s="21"/>
      <c r="L388" s="21"/>
      <c r="M388" s="22"/>
      <c r="N388" s="22"/>
      <c r="O388" s="22"/>
      <c r="P388" s="22"/>
      <c r="Q388" s="22"/>
      <c r="R388" s="23"/>
      <c r="S388" s="24"/>
      <c r="T388" s="24"/>
      <c r="U388" s="25"/>
      <c r="V388" s="25"/>
      <c r="W388" s="26"/>
      <c r="X388" s="27"/>
      <c r="Y388" s="28"/>
    </row>
    <row r="389" customFormat="false" ht="12.75" hidden="false" customHeight="false" outlineLevel="0" collapsed="false">
      <c r="A389" s="29"/>
      <c r="B389" s="15"/>
      <c r="F389" s="17"/>
      <c r="G389" s="18"/>
      <c r="H389" s="19"/>
      <c r="I389" s="20"/>
      <c r="J389" s="19"/>
      <c r="K389" s="21"/>
      <c r="L389" s="21"/>
      <c r="M389" s="22"/>
      <c r="N389" s="22"/>
      <c r="O389" s="22"/>
      <c r="P389" s="22"/>
      <c r="Q389" s="22"/>
      <c r="R389" s="23"/>
      <c r="S389" s="24"/>
      <c r="T389" s="24"/>
      <c r="U389" s="25"/>
      <c r="V389" s="25"/>
      <c r="W389" s="26"/>
      <c r="X389" s="27"/>
      <c r="Y389" s="28"/>
    </row>
    <row r="390" customFormat="false" ht="12.75" hidden="false" customHeight="false" outlineLevel="0" collapsed="false">
      <c r="A390" s="29"/>
      <c r="B390" s="15"/>
      <c r="F390" s="17"/>
      <c r="G390" s="18"/>
      <c r="H390" s="19"/>
      <c r="I390" s="20"/>
      <c r="J390" s="19"/>
      <c r="K390" s="21"/>
      <c r="L390" s="21"/>
      <c r="M390" s="22"/>
      <c r="N390" s="22"/>
      <c r="O390" s="22"/>
      <c r="P390" s="22"/>
      <c r="Q390" s="22"/>
      <c r="R390" s="23"/>
      <c r="S390" s="24"/>
      <c r="T390" s="24"/>
      <c r="U390" s="25"/>
      <c r="V390" s="25"/>
      <c r="W390" s="26"/>
      <c r="X390" s="27"/>
      <c r="Y390" s="28"/>
    </row>
    <row r="391" customFormat="false" ht="12.75" hidden="false" customHeight="false" outlineLevel="0" collapsed="false">
      <c r="A391" s="29"/>
      <c r="B391" s="15"/>
      <c r="F391" s="17"/>
      <c r="G391" s="18"/>
      <c r="H391" s="19"/>
      <c r="I391" s="20"/>
      <c r="J391" s="19"/>
      <c r="K391" s="21"/>
      <c r="L391" s="21"/>
      <c r="M391" s="22"/>
      <c r="N391" s="22"/>
      <c r="O391" s="22"/>
      <c r="P391" s="22"/>
      <c r="Q391" s="22"/>
      <c r="R391" s="23"/>
      <c r="S391" s="24"/>
      <c r="T391" s="24"/>
      <c r="U391" s="25"/>
      <c r="V391" s="25"/>
      <c r="W391" s="26"/>
      <c r="X391" s="27"/>
      <c r="Y391" s="28"/>
    </row>
    <row r="392" customFormat="false" ht="12.75" hidden="false" customHeight="false" outlineLevel="0" collapsed="false">
      <c r="A392" s="29"/>
      <c r="B392" s="15"/>
      <c r="F392" s="17"/>
      <c r="G392" s="18"/>
      <c r="H392" s="19"/>
      <c r="I392" s="20"/>
      <c r="J392" s="19"/>
      <c r="K392" s="21"/>
      <c r="L392" s="21"/>
      <c r="M392" s="22"/>
      <c r="N392" s="22"/>
      <c r="O392" s="22"/>
      <c r="P392" s="22"/>
      <c r="Q392" s="22"/>
      <c r="R392" s="23"/>
      <c r="S392" s="24"/>
      <c r="T392" s="24"/>
      <c r="U392" s="25"/>
      <c r="V392" s="25"/>
      <c r="W392" s="26"/>
      <c r="X392" s="27"/>
      <c r="Y392" s="28"/>
    </row>
    <row r="393" customFormat="false" ht="12.75" hidden="false" customHeight="false" outlineLevel="0" collapsed="false">
      <c r="A393" s="29"/>
      <c r="B393" s="15"/>
      <c r="F393" s="17"/>
      <c r="G393" s="18"/>
      <c r="H393" s="19"/>
      <c r="I393" s="20"/>
      <c r="J393" s="19"/>
      <c r="K393" s="21"/>
      <c r="L393" s="21"/>
      <c r="M393" s="22"/>
      <c r="N393" s="22"/>
      <c r="O393" s="22"/>
      <c r="P393" s="22"/>
      <c r="Q393" s="22"/>
      <c r="R393" s="23"/>
      <c r="S393" s="24"/>
      <c r="T393" s="24"/>
      <c r="U393" s="25"/>
      <c r="V393" s="25"/>
      <c r="W393" s="26"/>
      <c r="X393" s="27"/>
      <c r="Y393" s="28"/>
    </row>
    <row r="394" customFormat="false" ht="12.75" hidden="false" customHeight="false" outlineLevel="0" collapsed="false">
      <c r="A394" s="29"/>
      <c r="B394" s="15"/>
      <c r="F394" s="17"/>
      <c r="G394" s="18"/>
      <c r="H394" s="19"/>
      <c r="I394" s="20"/>
      <c r="J394" s="19"/>
      <c r="K394" s="21"/>
      <c r="L394" s="21"/>
      <c r="M394" s="22"/>
      <c r="N394" s="22"/>
      <c r="O394" s="22"/>
      <c r="P394" s="22"/>
      <c r="Q394" s="22"/>
      <c r="R394" s="23"/>
      <c r="S394" s="24"/>
      <c r="T394" s="24"/>
      <c r="U394" s="25"/>
      <c r="V394" s="25"/>
      <c r="W394" s="26"/>
      <c r="X394" s="27"/>
      <c r="Y394" s="28"/>
    </row>
    <row r="395" customFormat="false" ht="12.75" hidden="false" customHeight="false" outlineLevel="0" collapsed="false">
      <c r="A395" s="29"/>
      <c r="B395" s="15"/>
      <c r="F395" s="17"/>
      <c r="G395" s="18"/>
      <c r="H395" s="19"/>
      <c r="I395" s="20"/>
      <c r="J395" s="19"/>
      <c r="K395" s="21"/>
      <c r="L395" s="21"/>
      <c r="M395" s="22"/>
      <c r="N395" s="22"/>
      <c r="O395" s="22"/>
      <c r="P395" s="22"/>
      <c r="Q395" s="22"/>
      <c r="R395" s="23"/>
      <c r="S395" s="24"/>
      <c r="T395" s="24"/>
      <c r="U395" s="25"/>
      <c r="V395" s="25"/>
      <c r="W395" s="26"/>
      <c r="X395" s="27"/>
      <c r="Y395" s="28"/>
    </row>
    <row r="396" customFormat="false" ht="12.75" hidden="false" customHeight="false" outlineLevel="0" collapsed="false">
      <c r="A396" s="29"/>
      <c r="B396" s="15"/>
      <c r="F396" s="17"/>
      <c r="G396" s="18"/>
      <c r="H396" s="19"/>
      <c r="I396" s="20"/>
      <c r="J396" s="19"/>
      <c r="K396" s="21"/>
      <c r="L396" s="21"/>
      <c r="M396" s="22"/>
      <c r="N396" s="22"/>
      <c r="O396" s="22"/>
      <c r="P396" s="22"/>
      <c r="Q396" s="22"/>
      <c r="R396" s="23"/>
      <c r="S396" s="24"/>
      <c r="T396" s="24"/>
      <c r="U396" s="25"/>
      <c r="V396" s="25"/>
      <c r="W396" s="26"/>
      <c r="X396" s="27"/>
      <c r="Y396" s="28"/>
    </row>
    <row r="397" customFormat="false" ht="12.75" hidden="false" customHeight="false" outlineLevel="0" collapsed="false">
      <c r="A397" s="29"/>
      <c r="B397" s="15"/>
      <c r="F397" s="17"/>
      <c r="G397" s="18"/>
      <c r="H397" s="19"/>
      <c r="I397" s="20"/>
      <c r="J397" s="19"/>
      <c r="K397" s="21"/>
      <c r="L397" s="21"/>
      <c r="M397" s="22"/>
      <c r="N397" s="22"/>
      <c r="O397" s="22"/>
      <c r="P397" s="22"/>
      <c r="Q397" s="22"/>
      <c r="R397" s="23"/>
      <c r="S397" s="24"/>
      <c r="T397" s="24"/>
      <c r="U397" s="25"/>
      <c r="V397" s="25"/>
      <c r="W397" s="26"/>
      <c r="X397" s="27"/>
      <c r="Y397" s="28"/>
    </row>
    <row r="398" customFormat="false" ht="12.75" hidden="false" customHeight="false" outlineLevel="0" collapsed="false">
      <c r="A398" s="29"/>
      <c r="B398" s="15"/>
      <c r="F398" s="17"/>
      <c r="G398" s="18"/>
      <c r="H398" s="19"/>
      <c r="I398" s="20"/>
      <c r="J398" s="19"/>
      <c r="K398" s="21"/>
      <c r="L398" s="21"/>
      <c r="M398" s="22"/>
      <c r="N398" s="22"/>
      <c r="O398" s="22"/>
      <c r="P398" s="22"/>
      <c r="Q398" s="22"/>
      <c r="R398" s="23"/>
      <c r="S398" s="24"/>
      <c r="T398" s="24"/>
      <c r="U398" s="25"/>
      <c r="V398" s="25"/>
      <c r="W398" s="26"/>
      <c r="X398" s="27"/>
      <c r="Y398" s="28"/>
    </row>
    <row r="399" customFormat="false" ht="12.75" hidden="false" customHeight="false" outlineLevel="0" collapsed="false">
      <c r="A399" s="29"/>
      <c r="B399" s="15"/>
      <c r="F399" s="17"/>
      <c r="G399" s="18"/>
      <c r="H399" s="19"/>
      <c r="I399" s="20"/>
      <c r="J399" s="19"/>
      <c r="K399" s="21"/>
      <c r="L399" s="21"/>
      <c r="M399" s="22"/>
      <c r="N399" s="22"/>
      <c r="O399" s="22"/>
      <c r="P399" s="22"/>
      <c r="Q399" s="22"/>
      <c r="R399" s="23"/>
      <c r="S399" s="24"/>
      <c r="T399" s="24"/>
      <c r="U399" s="25"/>
      <c r="V399" s="25"/>
      <c r="W399" s="26"/>
      <c r="X399" s="27"/>
      <c r="Y399" s="28"/>
    </row>
    <row r="400" customFormat="false" ht="12.75" hidden="false" customHeight="false" outlineLevel="0" collapsed="false">
      <c r="A400" s="29"/>
      <c r="B400" s="15"/>
      <c r="F400" s="17"/>
      <c r="G400" s="18"/>
      <c r="H400" s="19"/>
      <c r="I400" s="20"/>
      <c r="J400" s="19"/>
      <c r="K400" s="21"/>
      <c r="L400" s="21"/>
      <c r="M400" s="22"/>
      <c r="N400" s="22"/>
      <c r="O400" s="22"/>
      <c r="P400" s="22"/>
      <c r="Q400" s="22"/>
      <c r="R400" s="23"/>
      <c r="S400" s="24"/>
      <c r="T400" s="24"/>
      <c r="U400" s="25"/>
      <c r="V400" s="25"/>
      <c r="W400" s="26"/>
      <c r="X400" s="27"/>
      <c r="Y400" s="28"/>
    </row>
    <row r="401" customFormat="false" ht="12.75" hidden="false" customHeight="false" outlineLevel="0" collapsed="false">
      <c r="A401" s="29"/>
      <c r="B401" s="15"/>
      <c r="F401" s="17"/>
      <c r="G401" s="18"/>
      <c r="H401" s="19"/>
      <c r="I401" s="20"/>
      <c r="J401" s="19"/>
      <c r="K401" s="21"/>
      <c r="L401" s="21"/>
      <c r="M401" s="22"/>
      <c r="N401" s="22"/>
      <c r="O401" s="22"/>
      <c r="P401" s="22"/>
      <c r="Q401" s="22"/>
      <c r="R401" s="23"/>
      <c r="S401" s="24"/>
      <c r="T401" s="24"/>
      <c r="U401" s="25"/>
      <c r="V401" s="25"/>
      <c r="W401" s="26"/>
      <c r="X401" s="27"/>
      <c r="Y401" s="28"/>
    </row>
    <row r="402" customFormat="false" ht="12.75" hidden="false" customHeight="false" outlineLevel="0" collapsed="false">
      <c r="A402" s="29"/>
      <c r="B402" s="15"/>
      <c r="F402" s="17"/>
      <c r="G402" s="18"/>
      <c r="H402" s="19"/>
      <c r="I402" s="20"/>
      <c r="J402" s="19"/>
      <c r="K402" s="21"/>
      <c r="L402" s="21"/>
      <c r="M402" s="22"/>
      <c r="N402" s="22"/>
      <c r="O402" s="22"/>
      <c r="P402" s="22"/>
      <c r="Q402" s="22"/>
      <c r="R402" s="23"/>
      <c r="S402" s="24"/>
      <c r="T402" s="24"/>
      <c r="U402" s="25"/>
      <c r="V402" s="25"/>
      <c r="W402" s="26"/>
      <c r="X402" s="27"/>
      <c r="Y402" s="28"/>
    </row>
    <row r="403" customFormat="false" ht="12.75" hidden="false" customHeight="false" outlineLevel="0" collapsed="false">
      <c r="A403" s="29"/>
      <c r="B403" s="15"/>
      <c r="F403" s="17"/>
      <c r="G403" s="18"/>
      <c r="H403" s="19"/>
      <c r="I403" s="20"/>
      <c r="J403" s="19"/>
      <c r="K403" s="21"/>
      <c r="L403" s="21"/>
      <c r="M403" s="22"/>
      <c r="N403" s="22"/>
      <c r="O403" s="22"/>
      <c r="P403" s="22"/>
      <c r="Q403" s="22"/>
      <c r="R403" s="23"/>
      <c r="S403" s="24"/>
      <c r="T403" s="24"/>
      <c r="U403" s="25"/>
      <c r="V403" s="25"/>
      <c r="W403" s="26"/>
      <c r="X403" s="27"/>
      <c r="Y403" s="28"/>
    </row>
    <row r="404" customFormat="false" ht="12.75" hidden="false" customHeight="false" outlineLevel="0" collapsed="false">
      <c r="A404" s="29"/>
      <c r="B404" s="15"/>
      <c r="F404" s="17"/>
      <c r="G404" s="18"/>
      <c r="H404" s="19"/>
      <c r="I404" s="20"/>
      <c r="J404" s="19"/>
      <c r="K404" s="21"/>
      <c r="L404" s="21"/>
      <c r="M404" s="22"/>
      <c r="N404" s="22"/>
      <c r="O404" s="22"/>
      <c r="P404" s="22"/>
      <c r="Q404" s="22"/>
      <c r="R404" s="23"/>
      <c r="S404" s="24"/>
      <c r="T404" s="24"/>
      <c r="U404" s="25"/>
      <c r="V404" s="25"/>
      <c r="W404" s="26"/>
      <c r="X404" s="27"/>
      <c r="Y404" s="28"/>
    </row>
    <row r="405" customFormat="false" ht="12.75" hidden="false" customHeight="false" outlineLevel="0" collapsed="false">
      <c r="A405" s="29"/>
      <c r="B405" s="15"/>
      <c r="F405" s="17"/>
      <c r="G405" s="18"/>
      <c r="H405" s="19"/>
      <c r="I405" s="20"/>
      <c r="J405" s="19"/>
      <c r="K405" s="21"/>
      <c r="L405" s="21"/>
      <c r="M405" s="22"/>
      <c r="N405" s="22"/>
      <c r="O405" s="22"/>
      <c r="P405" s="22"/>
      <c r="Q405" s="22"/>
      <c r="R405" s="23"/>
      <c r="S405" s="24"/>
      <c r="T405" s="24"/>
      <c r="U405" s="25"/>
      <c r="V405" s="25"/>
      <c r="W405" s="26"/>
      <c r="X405" s="27"/>
      <c r="Y405" s="28"/>
    </row>
    <row r="406" customFormat="false" ht="12.75" hidden="false" customHeight="false" outlineLevel="0" collapsed="false">
      <c r="A406" s="29"/>
      <c r="B406" s="15"/>
      <c r="F406" s="17"/>
      <c r="G406" s="18"/>
      <c r="H406" s="19"/>
      <c r="I406" s="20"/>
      <c r="J406" s="19"/>
      <c r="K406" s="21"/>
      <c r="L406" s="21"/>
      <c r="M406" s="22"/>
      <c r="N406" s="22"/>
      <c r="O406" s="22"/>
      <c r="P406" s="22"/>
      <c r="Q406" s="22"/>
      <c r="R406" s="23"/>
      <c r="S406" s="24"/>
      <c r="T406" s="24"/>
      <c r="U406" s="25"/>
      <c r="V406" s="25"/>
      <c r="W406" s="26"/>
      <c r="X406" s="27"/>
      <c r="Y406" s="28"/>
    </row>
    <row r="407" customFormat="false" ht="12.75" hidden="false" customHeight="false" outlineLevel="0" collapsed="false">
      <c r="A407" s="29"/>
      <c r="B407" s="15"/>
      <c r="F407" s="17"/>
      <c r="G407" s="18"/>
      <c r="H407" s="19"/>
      <c r="I407" s="20"/>
      <c r="J407" s="19"/>
      <c r="K407" s="21"/>
      <c r="L407" s="21"/>
      <c r="M407" s="22"/>
      <c r="N407" s="22"/>
      <c r="O407" s="22"/>
      <c r="P407" s="22"/>
      <c r="Q407" s="22"/>
      <c r="R407" s="23"/>
      <c r="S407" s="24"/>
      <c r="T407" s="24"/>
      <c r="U407" s="25"/>
      <c r="V407" s="25"/>
      <c r="W407" s="26"/>
      <c r="X407" s="27"/>
      <c r="Y407" s="28"/>
    </row>
    <row r="408" customFormat="false" ht="12.75" hidden="false" customHeight="false" outlineLevel="0" collapsed="false">
      <c r="A408" s="29"/>
      <c r="B408" s="15"/>
      <c r="F408" s="17"/>
      <c r="G408" s="18"/>
      <c r="H408" s="19"/>
      <c r="I408" s="20"/>
      <c r="J408" s="19"/>
      <c r="K408" s="21"/>
      <c r="L408" s="21"/>
      <c r="M408" s="22"/>
      <c r="N408" s="22"/>
      <c r="O408" s="22"/>
      <c r="P408" s="22"/>
      <c r="Q408" s="22"/>
      <c r="R408" s="23"/>
      <c r="S408" s="24"/>
      <c r="T408" s="24"/>
      <c r="U408" s="25"/>
      <c r="V408" s="25"/>
      <c r="W408" s="26"/>
      <c r="X408" s="27"/>
      <c r="Y408" s="28"/>
    </row>
    <row r="409" customFormat="false" ht="12.75" hidden="false" customHeight="false" outlineLevel="0" collapsed="false">
      <c r="A409" s="29"/>
      <c r="B409" s="15"/>
      <c r="F409" s="17"/>
      <c r="G409" s="18"/>
      <c r="H409" s="19"/>
      <c r="I409" s="20"/>
      <c r="J409" s="19"/>
      <c r="K409" s="21"/>
      <c r="L409" s="21"/>
      <c r="M409" s="22"/>
      <c r="N409" s="22"/>
      <c r="O409" s="22"/>
      <c r="P409" s="22"/>
      <c r="Q409" s="22"/>
      <c r="R409" s="23"/>
      <c r="S409" s="24"/>
      <c r="T409" s="24"/>
      <c r="U409" s="25"/>
      <c r="V409" s="25"/>
      <c r="W409" s="26"/>
      <c r="X409" s="27"/>
      <c r="Y409" s="28"/>
    </row>
    <row r="410" customFormat="false" ht="12.75" hidden="false" customHeight="false" outlineLevel="0" collapsed="false">
      <c r="A410" s="29"/>
      <c r="B410" s="15"/>
      <c r="F410" s="17"/>
      <c r="G410" s="18"/>
      <c r="H410" s="19"/>
      <c r="I410" s="20"/>
      <c r="J410" s="19"/>
      <c r="K410" s="21"/>
      <c r="L410" s="21"/>
      <c r="M410" s="22"/>
      <c r="N410" s="22"/>
      <c r="O410" s="22"/>
      <c r="P410" s="22"/>
      <c r="Q410" s="22"/>
      <c r="R410" s="23"/>
      <c r="S410" s="24"/>
      <c r="T410" s="24"/>
      <c r="U410" s="25"/>
      <c r="V410" s="25"/>
      <c r="W410" s="26"/>
      <c r="X410" s="27"/>
      <c r="Y410" s="28"/>
    </row>
    <row r="411" customFormat="false" ht="12.75" hidden="false" customHeight="false" outlineLevel="0" collapsed="false">
      <c r="A411" s="29"/>
      <c r="B411" s="15"/>
      <c r="F411" s="17"/>
      <c r="G411" s="18"/>
      <c r="H411" s="19"/>
      <c r="I411" s="20"/>
      <c r="J411" s="19"/>
      <c r="K411" s="21"/>
      <c r="L411" s="21"/>
      <c r="M411" s="22"/>
      <c r="N411" s="22"/>
      <c r="O411" s="22"/>
      <c r="P411" s="22"/>
      <c r="Q411" s="22"/>
      <c r="R411" s="23"/>
      <c r="S411" s="24"/>
      <c r="T411" s="24"/>
      <c r="U411" s="25"/>
      <c r="V411" s="25"/>
      <c r="W411" s="26"/>
      <c r="X411" s="27"/>
      <c r="Y411" s="28"/>
    </row>
    <row r="412" customFormat="false" ht="12.75" hidden="false" customHeight="false" outlineLevel="0" collapsed="false">
      <c r="A412" s="29"/>
      <c r="B412" s="15"/>
      <c r="F412" s="17"/>
      <c r="G412" s="18"/>
      <c r="H412" s="19"/>
      <c r="I412" s="20"/>
      <c r="J412" s="19"/>
      <c r="K412" s="21"/>
      <c r="L412" s="21"/>
      <c r="M412" s="22"/>
      <c r="N412" s="22"/>
      <c r="O412" s="22"/>
      <c r="P412" s="22"/>
      <c r="Q412" s="22"/>
      <c r="R412" s="23"/>
      <c r="S412" s="24"/>
      <c r="T412" s="24"/>
      <c r="U412" s="25"/>
      <c r="V412" s="25"/>
      <c r="W412" s="26"/>
      <c r="X412" s="27"/>
      <c r="Y412" s="28"/>
    </row>
    <row r="413" customFormat="false" ht="12.75" hidden="false" customHeight="false" outlineLevel="0" collapsed="false">
      <c r="A413" s="29"/>
      <c r="B413" s="15"/>
      <c r="F413" s="17"/>
      <c r="G413" s="18"/>
      <c r="H413" s="19"/>
      <c r="I413" s="20"/>
      <c r="J413" s="19"/>
      <c r="K413" s="21"/>
      <c r="L413" s="21"/>
      <c r="M413" s="22"/>
      <c r="N413" s="22"/>
      <c r="O413" s="22"/>
      <c r="P413" s="22"/>
      <c r="Q413" s="22"/>
      <c r="R413" s="23"/>
      <c r="S413" s="24"/>
      <c r="T413" s="24"/>
      <c r="U413" s="25"/>
      <c r="V413" s="25"/>
      <c r="W413" s="26"/>
      <c r="X413" s="27"/>
      <c r="Y413" s="28"/>
    </row>
    <row r="414" customFormat="false" ht="12.75" hidden="false" customHeight="false" outlineLevel="0" collapsed="false">
      <c r="A414" s="29"/>
      <c r="B414" s="15"/>
      <c r="F414" s="17"/>
      <c r="G414" s="18"/>
      <c r="H414" s="19"/>
      <c r="I414" s="20"/>
      <c r="J414" s="19"/>
      <c r="K414" s="21"/>
      <c r="L414" s="21"/>
      <c r="M414" s="22"/>
      <c r="N414" s="22"/>
      <c r="O414" s="22"/>
      <c r="P414" s="22"/>
      <c r="Q414" s="22"/>
      <c r="R414" s="23"/>
      <c r="S414" s="24"/>
      <c r="T414" s="24"/>
      <c r="U414" s="25"/>
      <c r="V414" s="25"/>
      <c r="W414" s="26"/>
      <c r="X414" s="27"/>
      <c r="Y414" s="28"/>
    </row>
    <row r="415" customFormat="false" ht="12.75" hidden="false" customHeight="false" outlineLevel="0" collapsed="false">
      <c r="A415" s="29"/>
      <c r="B415" s="15"/>
      <c r="F415" s="17"/>
      <c r="G415" s="18"/>
      <c r="H415" s="19"/>
      <c r="I415" s="20"/>
      <c r="J415" s="19"/>
      <c r="K415" s="21"/>
      <c r="L415" s="21"/>
      <c r="M415" s="22"/>
      <c r="N415" s="22"/>
      <c r="O415" s="22"/>
      <c r="P415" s="22"/>
      <c r="Q415" s="22"/>
      <c r="R415" s="23"/>
      <c r="S415" s="24"/>
      <c r="T415" s="24"/>
      <c r="U415" s="25"/>
      <c r="V415" s="25"/>
      <c r="W415" s="26"/>
      <c r="X415" s="27"/>
      <c r="Y415" s="28"/>
    </row>
    <row r="416" customFormat="false" ht="12.75" hidden="false" customHeight="false" outlineLevel="0" collapsed="false">
      <c r="A416" s="29"/>
      <c r="B416" s="15"/>
      <c r="F416" s="17"/>
      <c r="G416" s="18"/>
      <c r="H416" s="19"/>
      <c r="I416" s="20"/>
      <c r="J416" s="19"/>
      <c r="K416" s="21"/>
      <c r="L416" s="21"/>
      <c r="M416" s="22"/>
      <c r="N416" s="22"/>
      <c r="O416" s="22"/>
      <c r="P416" s="22"/>
      <c r="Q416" s="22"/>
      <c r="R416" s="23"/>
      <c r="S416" s="24"/>
      <c r="T416" s="24"/>
      <c r="U416" s="25"/>
      <c r="V416" s="25"/>
      <c r="W416" s="26"/>
      <c r="X416" s="27"/>
      <c r="Y416" s="28"/>
    </row>
    <row r="417" customFormat="false" ht="12.75" hidden="false" customHeight="false" outlineLevel="0" collapsed="false">
      <c r="A417" s="29"/>
      <c r="B417" s="15"/>
      <c r="F417" s="17"/>
      <c r="G417" s="18"/>
      <c r="H417" s="19"/>
      <c r="I417" s="20"/>
      <c r="J417" s="19"/>
      <c r="K417" s="21"/>
      <c r="L417" s="21"/>
      <c r="M417" s="22"/>
      <c r="N417" s="22"/>
      <c r="O417" s="22"/>
      <c r="P417" s="22"/>
      <c r="Q417" s="22"/>
      <c r="R417" s="23"/>
      <c r="S417" s="24"/>
      <c r="T417" s="24"/>
      <c r="U417" s="25"/>
      <c r="V417" s="25"/>
      <c r="W417" s="26"/>
      <c r="X417" s="27"/>
      <c r="Y417" s="28"/>
    </row>
    <row r="418" customFormat="false" ht="12.75" hidden="false" customHeight="false" outlineLevel="0" collapsed="false">
      <c r="A418" s="29"/>
      <c r="B418" s="15"/>
      <c r="F418" s="17"/>
      <c r="G418" s="18"/>
      <c r="H418" s="19"/>
      <c r="I418" s="20"/>
      <c r="J418" s="19"/>
      <c r="K418" s="21"/>
      <c r="L418" s="21"/>
      <c r="M418" s="22"/>
      <c r="N418" s="22"/>
      <c r="O418" s="22"/>
      <c r="P418" s="22"/>
      <c r="Q418" s="22"/>
      <c r="R418" s="23"/>
      <c r="S418" s="24"/>
      <c r="T418" s="24"/>
      <c r="U418" s="25"/>
      <c r="V418" s="25"/>
      <c r="W418" s="26"/>
      <c r="X418" s="27"/>
      <c r="Y418" s="28"/>
    </row>
    <row r="419" customFormat="false" ht="12.75" hidden="false" customHeight="false" outlineLevel="0" collapsed="false">
      <c r="A419" s="29"/>
      <c r="B419" s="15"/>
      <c r="F419" s="17"/>
      <c r="G419" s="18"/>
      <c r="H419" s="19"/>
      <c r="I419" s="20"/>
      <c r="J419" s="19"/>
      <c r="K419" s="21"/>
      <c r="L419" s="21"/>
      <c r="M419" s="22"/>
      <c r="N419" s="22"/>
      <c r="O419" s="22"/>
      <c r="P419" s="22"/>
      <c r="Q419" s="22"/>
      <c r="R419" s="23"/>
      <c r="S419" s="24"/>
      <c r="T419" s="24"/>
      <c r="U419" s="25"/>
      <c r="V419" s="25"/>
      <c r="W419" s="26"/>
      <c r="X419" s="27"/>
      <c r="Y419" s="28"/>
    </row>
    <row r="420" customFormat="false" ht="12.75" hidden="false" customHeight="false" outlineLevel="0" collapsed="false">
      <c r="A420" s="29"/>
      <c r="B420" s="15"/>
      <c r="F420" s="17"/>
      <c r="G420" s="18"/>
      <c r="H420" s="19"/>
      <c r="I420" s="20"/>
      <c r="J420" s="19"/>
      <c r="K420" s="21"/>
      <c r="L420" s="21"/>
      <c r="M420" s="22"/>
      <c r="N420" s="22"/>
      <c r="O420" s="22"/>
      <c r="P420" s="22"/>
      <c r="Q420" s="22"/>
      <c r="R420" s="23"/>
      <c r="S420" s="24"/>
      <c r="T420" s="24"/>
      <c r="U420" s="25"/>
      <c r="V420" s="25"/>
      <c r="W420" s="26"/>
      <c r="X420" s="27"/>
      <c r="Y420" s="28"/>
    </row>
    <row r="421" customFormat="false" ht="12.75" hidden="false" customHeight="false" outlineLevel="0" collapsed="false">
      <c r="A421" s="29"/>
      <c r="B421" s="15"/>
      <c r="F421" s="17"/>
      <c r="G421" s="18"/>
      <c r="H421" s="19"/>
      <c r="I421" s="20"/>
      <c r="J421" s="19"/>
      <c r="K421" s="21"/>
      <c r="L421" s="21"/>
      <c r="M421" s="22"/>
      <c r="N421" s="22"/>
      <c r="O421" s="22"/>
      <c r="P421" s="22"/>
      <c r="Q421" s="22"/>
      <c r="R421" s="23"/>
      <c r="S421" s="24"/>
      <c r="T421" s="24"/>
      <c r="U421" s="25"/>
      <c r="V421" s="25"/>
      <c r="W421" s="26"/>
      <c r="X421" s="27"/>
      <c r="Y421" s="28"/>
    </row>
    <row r="422" customFormat="false" ht="12.75" hidden="false" customHeight="false" outlineLevel="0" collapsed="false">
      <c r="A422" s="29"/>
      <c r="B422" s="15"/>
      <c r="F422" s="17"/>
      <c r="G422" s="18"/>
      <c r="H422" s="19"/>
      <c r="I422" s="20"/>
      <c r="J422" s="19"/>
      <c r="K422" s="21"/>
      <c r="L422" s="21"/>
      <c r="M422" s="22"/>
      <c r="N422" s="22"/>
      <c r="O422" s="22"/>
      <c r="P422" s="22"/>
      <c r="Q422" s="22"/>
      <c r="R422" s="23"/>
      <c r="S422" s="24"/>
      <c r="T422" s="24"/>
      <c r="U422" s="25"/>
      <c r="V422" s="25"/>
      <c r="W422" s="26"/>
      <c r="X422" s="27"/>
      <c r="Y422" s="28"/>
    </row>
    <row r="423" customFormat="false" ht="12.75" hidden="false" customHeight="false" outlineLevel="0" collapsed="false">
      <c r="A423" s="29"/>
      <c r="B423" s="15"/>
      <c r="F423" s="17"/>
      <c r="G423" s="18"/>
      <c r="H423" s="19"/>
      <c r="I423" s="20"/>
      <c r="J423" s="19"/>
      <c r="K423" s="21"/>
      <c r="L423" s="21"/>
      <c r="M423" s="22"/>
      <c r="N423" s="22"/>
      <c r="O423" s="22"/>
      <c r="P423" s="22"/>
      <c r="Q423" s="22"/>
      <c r="R423" s="23"/>
      <c r="S423" s="24"/>
      <c r="T423" s="24"/>
      <c r="U423" s="25"/>
      <c r="V423" s="25"/>
      <c r="W423" s="26"/>
      <c r="X423" s="27"/>
      <c r="Y423" s="28"/>
    </row>
    <row r="424" customFormat="false" ht="12.75" hidden="false" customHeight="false" outlineLevel="0" collapsed="false">
      <c r="A424" s="29"/>
      <c r="B424" s="15"/>
      <c r="F424" s="17"/>
      <c r="G424" s="18"/>
      <c r="H424" s="19"/>
      <c r="I424" s="20"/>
      <c r="J424" s="19"/>
      <c r="K424" s="21"/>
      <c r="L424" s="21"/>
      <c r="M424" s="22"/>
      <c r="N424" s="22"/>
      <c r="O424" s="22"/>
      <c r="P424" s="22"/>
      <c r="Q424" s="22"/>
      <c r="R424" s="23"/>
      <c r="S424" s="24"/>
      <c r="T424" s="24"/>
      <c r="U424" s="25"/>
      <c r="V424" s="25"/>
      <c r="W424" s="26"/>
      <c r="X424" s="27"/>
      <c r="Y424" s="28"/>
    </row>
    <row r="425" customFormat="false" ht="12.75" hidden="false" customHeight="false" outlineLevel="0" collapsed="false">
      <c r="A425" s="29"/>
      <c r="B425" s="15"/>
      <c r="F425" s="17"/>
      <c r="G425" s="18"/>
      <c r="H425" s="19"/>
      <c r="I425" s="20"/>
      <c r="J425" s="19"/>
      <c r="K425" s="21"/>
      <c r="L425" s="21"/>
      <c r="M425" s="22"/>
      <c r="N425" s="22"/>
      <c r="O425" s="22"/>
      <c r="P425" s="22"/>
      <c r="Q425" s="22"/>
      <c r="R425" s="23"/>
      <c r="S425" s="24"/>
      <c r="T425" s="24"/>
      <c r="U425" s="25"/>
      <c r="V425" s="25"/>
      <c r="W425" s="26"/>
      <c r="X425" s="27"/>
      <c r="Y425" s="28"/>
    </row>
    <row r="426" customFormat="false" ht="12.75" hidden="false" customHeight="false" outlineLevel="0" collapsed="false">
      <c r="A426" s="29"/>
      <c r="B426" s="15"/>
      <c r="F426" s="17"/>
      <c r="G426" s="18"/>
      <c r="H426" s="19"/>
      <c r="I426" s="20"/>
      <c r="J426" s="19"/>
      <c r="K426" s="21"/>
      <c r="L426" s="21"/>
      <c r="M426" s="22"/>
      <c r="N426" s="22"/>
      <c r="O426" s="22"/>
      <c r="P426" s="22"/>
      <c r="Q426" s="22"/>
      <c r="R426" s="23"/>
      <c r="S426" s="24"/>
      <c r="T426" s="24"/>
      <c r="U426" s="25"/>
      <c r="V426" s="25"/>
      <c r="W426" s="26"/>
      <c r="X426" s="27"/>
      <c r="Y426" s="28"/>
    </row>
    <row r="427" customFormat="false" ht="12.75" hidden="false" customHeight="false" outlineLevel="0" collapsed="false">
      <c r="A427" s="29"/>
      <c r="B427" s="15"/>
      <c r="F427" s="17"/>
      <c r="G427" s="18"/>
      <c r="H427" s="19"/>
      <c r="I427" s="20"/>
      <c r="J427" s="19"/>
      <c r="K427" s="21"/>
      <c r="L427" s="21"/>
      <c r="M427" s="22"/>
      <c r="N427" s="22"/>
      <c r="O427" s="22"/>
      <c r="P427" s="22"/>
      <c r="Q427" s="22"/>
      <c r="R427" s="23"/>
      <c r="S427" s="24"/>
      <c r="T427" s="24"/>
      <c r="U427" s="25"/>
      <c r="V427" s="25"/>
      <c r="W427" s="26"/>
      <c r="X427" s="27"/>
      <c r="Y427" s="28"/>
    </row>
    <row r="428" customFormat="false" ht="12.75" hidden="false" customHeight="false" outlineLevel="0" collapsed="false">
      <c r="A428" s="29"/>
      <c r="B428" s="15"/>
      <c r="F428" s="17"/>
      <c r="G428" s="18"/>
      <c r="H428" s="19"/>
      <c r="I428" s="20"/>
      <c r="J428" s="19"/>
      <c r="K428" s="21"/>
      <c r="L428" s="21"/>
      <c r="M428" s="22"/>
      <c r="N428" s="22"/>
      <c r="O428" s="22"/>
      <c r="P428" s="22"/>
      <c r="Q428" s="22"/>
      <c r="R428" s="23"/>
      <c r="S428" s="24"/>
      <c r="T428" s="24"/>
      <c r="U428" s="25"/>
      <c r="V428" s="25"/>
      <c r="W428" s="26"/>
      <c r="X428" s="27"/>
      <c r="Y428" s="28"/>
    </row>
    <row r="429" customFormat="false" ht="12.75" hidden="false" customHeight="false" outlineLevel="0" collapsed="false">
      <c r="A429" s="29"/>
      <c r="B429" s="15"/>
      <c r="F429" s="17"/>
      <c r="G429" s="18"/>
      <c r="H429" s="19"/>
      <c r="I429" s="20"/>
      <c r="J429" s="19"/>
      <c r="K429" s="21"/>
      <c r="L429" s="21"/>
      <c r="M429" s="22"/>
      <c r="N429" s="22"/>
      <c r="O429" s="22"/>
      <c r="P429" s="22"/>
      <c r="Q429" s="22"/>
      <c r="R429" s="23"/>
      <c r="S429" s="24"/>
      <c r="T429" s="24"/>
      <c r="U429" s="25"/>
      <c r="V429" s="25"/>
      <c r="W429" s="26"/>
      <c r="X429" s="27"/>
      <c r="Y429" s="28"/>
    </row>
    <row r="430" customFormat="false" ht="12.75" hidden="false" customHeight="false" outlineLevel="0" collapsed="false">
      <c r="A430" s="29"/>
      <c r="B430" s="15"/>
      <c r="F430" s="17"/>
      <c r="G430" s="18"/>
      <c r="H430" s="19"/>
      <c r="I430" s="20"/>
      <c r="J430" s="19"/>
      <c r="K430" s="21"/>
      <c r="L430" s="21"/>
      <c r="M430" s="22"/>
      <c r="N430" s="22"/>
      <c r="O430" s="22"/>
      <c r="P430" s="22"/>
      <c r="Q430" s="22"/>
      <c r="R430" s="23"/>
      <c r="S430" s="24"/>
      <c r="T430" s="24"/>
      <c r="U430" s="25"/>
      <c r="V430" s="25"/>
      <c r="W430" s="26"/>
      <c r="X430" s="27"/>
      <c r="Y430" s="28"/>
    </row>
    <row r="431" customFormat="false" ht="12.75" hidden="false" customHeight="false" outlineLevel="0" collapsed="false">
      <c r="A431" s="29"/>
      <c r="B431" s="15"/>
      <c r="F431" s="17"/>
      <c r="G431" s="18"/>
      <c r="H431" s="19"/>
      <c r="I431" s="20"/>
      <c r="J431" s="19"/>
      <c r="K431" s="21"/>
      <c r="L431" s="21"/>
      <c r="M431" s="22"/>
      <c r="N431" s="22"/>
      <c r="O431" s="22"/>
      <c r="P431" s="22"/>
      <c r="Q431" s="22"/>
      <c r="R431" s="23"/>
      <c r="S431" s="24"/>
      <c r="T431" s="24"/>
      <c r="U431" s="25"/>
      <c r="V431" s="25"/>
      <c r="W431" s="26"/>
      <c r="X431" s="27"/>
      <c r="Y431" s="28"/>
    </row>
    <row r="432" customFormat="false" ht="12.75" hidden="false" customHeight="false" outlineLevel="0" collapsed="false">
      <c r="A432" s="29"/>
      <c r="B432" s="15"/>
      <c r="F432" s="17"/>
      <c r="G432" s="18"/>
      <c r="H432" s="19"/>
      <c r="I432" s="20"/>
      <c r="J432" s="19"/>
      <c r="K432" s="21"/>
      <c r="L432" s="21"/>
      <c r="M432" s="22"/>
      <c r="N432" s="22"/>
      <c r="O432" s="22"/>
      <c r="P432" s="22"/>
      <c r="Q432" s="22"/>
      <c r="R432" s="23"/>
      <c r="S432" s="24"/>
      <c r="T432" s="24"/>
      <c r="U432" s="25"/>
      <c r="V432" s="25"/>
      <c r="W432" s="26"/>
      <c r="X432" s="27"/>
      <c r="Y432" s="28"/>
    </row>
    <row r="433" customFormat="false" ht="12.75" hidden="false" customHeight="false" outlineLevel="0" collapsed="false">
      <c r="A433" s="29"/>
      <c r="B433" s="15"/>
      <c r="F433" s="17"/>
      <c r="G433" s="18"/>
      <c r="H433" s="19"/>
      <c r="I433" s="20"/>
      <c r="J433" s="19"/>
      <c r="K433" s="21"/>
      <c r="L433" s="21"/>
      <c r="M433" s="22"/>
      <c r="N433" s="22"/>
      <c r="O433" s="22"/>
      <c r="P433" s="22"/>
      <c r="Q433" s="22"/>
      <c r="R433" s="23"/>
      <c r="S433" s="24"/>
      <c r="T433" s="24"/>
      <c r="U433" s="25"/>
      <c r="V433" s="25"/>
      <c r="W433" s="26"/>
      <c r="X433" s="27"/>
      <c r="Y433" s="28"/>
    </row>
    <row r="434" customFormat="false" ht="12.75" hidden="false" customHeight="false" outlineLevel="0" collapsed="false">
      <c r="A434" s="29"/>
      <c r="B434" s="15"/>
      <c r="F434" s="17"/>
      <c r="G434" s="18"/>
      <c r="H434" s="19"/>
      <c r="I434" s="20"/>
      <c r="J434" s="19"/>
      <c r="K434" s="21"/>
      <c r="L434" s="21"/>
      <c r="M434" s="22"/>
      <c r="N434" s="22"/>
      <c r="O434" s="22"/>
      <c r="P434" s="22"/>
      <c r="Q434" s="22"/>
      <c r="R434" s="23"/>
      <c r="S434" s="24"/>
      <c r="T434" s="24"/>
      <c r="U434" s="25"/>
      <c r="V434" s="25"/>
      <c r="W434" s="26"/>
      <c r="X434" s="27"/>
      <c r="Y434" s="28"/>
    </row>
    <row r="435" customFormat="false" ht="12.75" hidden="false" customHeight="false" outlineLevel="0" collapsed="false">
      <c r="A435" s="29"/>
      <c r="B435" s="15"/>
      <c r="F435" s="17"/>
      <c r="G435" s="18"/>
      <c r="H435" s="19"/>
      <c r="I435" s="20"/>
      <c r="J435" s="19"/>
      <c r="K435" s="21"/>
      <c r="L435" s="21"/>
      <c r="M435" s="22"/>
      <c r="N435" s="22"/>
      <c r="O435" s="22"/>
      <c r="P435" s="22"/>
      <c r="Q435" s="22"/>
      <c r="R435" s="23"/>
      <c r="S435" s="24"/>
      <c r="T435" s="24"/>
      <c r="U435" s="25"/>
      <c r="V435" s="25"/>
      <c r="W435" s="26"/>
      <c r="X435" s="27"/>
      <c r="Y435" s="28"/>
    </row>
    <row r="436" customFormat="false" ht="12.75" hidden="false" customHeight="false" outlineLevel="0" collapsed="false">
      <c r="A436" s="29"/>
      <c r="B436" s="15"/>
      <c r="F436" s="17"/>
      <c r="G436" s="18"/>
      <c r="H436" s="19"/>
      <c r="I436" s="20"/>
      <c r="J436" s="19"/>
      <c r="K436" s="21"/>
      <c r="L436" s="21"/>
      <c r="M436" s="22"/>
      <c r="N436" s="22"/>
      <c r="O436" s="22"/>
      <c r="P436" s="22"/>
      <c r="Q436" s="22"/>
      <c r="R436" s="23"/>
      <c r="S436" s="24"/>
      <c r="T436" s="24"/>
      <c r="U436" s="25"/>
      <c r="V436" s="25"/>
      <c r="W436" s="26"/>
      <c r="X436" s="27"/>
      <c r="Y436" s="28"/>
    </row>
    <row r="437" customFormat="false" ht="12.75" hidden="false" customHeight="false" outlineLevel="0" collapsed="false">
      <c r="A437" s="29"/>
      <c r="B437" s="15"/>
      <c r="F437" s="17"/>
      <c r="G437" s="18"/>
      <c r="H437" s="19"/>
      <c r="I437" s="20"/>
      <c r="J437" s="19"/>
      <c r="K437" s="21"/>
      <c r="L437" s="21"/>
      <c r="M437" s="22"/>
      <c r="N437" s="22"/>
      <c r="O437" s="22"/>
      <c r="P437" s="22"/>
      <c r="Q437" s="22"/>
      <c r="R437" s="23"/>
      <c r="S437" s="24"/>
      <c r="T437" s="24"/>
      <c r="U437" s="25"/>
      <c r="V437" s="25"/>
      <c r="W437" s="26"/>
      <c r="X437" s="27"/>
      <c r="Y437" s="28"/>
    </row>
    <row r="438" customFormat="false" ht="12.75" hidden="false" customHeight="false" outlineLevel="0" collapsed="false">
      <c r="A438" s="29"/>
      <c r="B438" s="15"/>
      <c r="F438" s="17"/>
      <c r="G438" s="18"/>
      <c r="H438" s="19"/>
      <c r="I438" s="20"/>
      <c r="J438" s="19"/>
      <c r="K438" s="21"/>
      <c r="L438" s="21"/>
      <c r="M438" s="22"/>
      <c r="N438" s="22"/>
      <c r="O438" s="22"/>
      <c r="P438" s="22"/>
      <c r="Q438" s="22"/>
      <c r="R438" s="23"/>
      <c r="S438" s="24"/>
      <c r="T438" s="24"/>
      <c r="U438" s="25"/>
      <c r="V438" s="25"/>
      <c r="W438" s="26"/>
      <c r="X438" s="27"/>
      <c r="Y438" s="28"/>
    </row>
    <row r="439" customFormat="false" ht="12.75" hidden="false" customHeight="false" outlineLevel="0" collapsed="false">
      <c r="A439" s="29"/>
      <c r="B439" s="15"/>
      <c r="F439" s="17"/>
      <c r="G439" s="18"/>
      <c r="H439" s="19"/>
      <c r="I439" s="20"/>
      <c r="J439" s="19"/>
      <c r="K439" s="21"/>
      <c r="L439" s="21"/>
      <c r="M439" s="22"/>
      <c r="N439" s="22"/>
      <c r="O439" s="22"/>
      <c r="P439" s="22"/>
      <c r="Q439" s="22"/>
      <c r="R439" s="23"/>
      <c r="S439" s="24"/>
      <c r="T439" s="24"/>
      <c r="U439" s="25"/>
      <c r="V439" s="25"/>
      <c r="W439" s="26"/>
      <c r="X439" s="27"/>
      <c r="Y439" s="28"/>
    </row>
    <row r="440" customFormat="false" ht="12.75" hidden="false" customHeight="false" outlineLevel="0" collapsed="false">
      <c r="A440" s="29"/>
      <c r="B440" s="15"/>
      <c r="F440" s="17"/>
      <c r="G440" s="18"/>
      <c r="H440" s="19"/>
      <c r="I440" s="20"/>
      <c r="J440" s="19"/>
      <c r="K440" s="21"/>
      <c r="L440" s="21"/>
      <c r="M440" s="22"/>
      <c r="N440" s="22"/>
      <c r="O440" s="22"/>
      <c r="P440" s="22"/>
      <c r="Q440" s="22"/>
      <c r="R440" s="23"/>
      <c r="S440" s="24"/>
      <c r="T440" s="24"/>
      <c r="U440" s="25"/>
      <c r="V440" s="25"/>
      <c r="W440" s="26"/>
      <c r="X440" s="27"/>
      <c r="Y440" s="28"/>
    </row>
    <row r="441" customFormat="false" ht="12.75" hidden="false" customHeight="false" outlineLevel="0" collapsed="false">
      <c r="A441" s="29"/>
      <c r="B441" s="15"/>
      <c r="F441" s="17"/>
      <c r="G441" s="18"/>
      <c r="H441" s="19"/>
      <c r="I441" s="20"/>
      <c r="J441" s="19"/>
      <c r="K441" s="21"/>
      <c r="L441" s="21"/>
      <c r="M441" s="22"/>
      <c r="N441" s="22"/>
      <c r="O441" s="22"/>
      <c r="P441" s="22"/>
      <c r="Q441" s="22"/>
      <c r="R441" s="23"/>
      <c r="S441" s="24"/>
      <c r="T441" s="24"/>
      <c r="U441" s="25"/>
      <c r="V441" s="25"/>
      <c r="W441" s="26"/>
      <c r="X441" s="27"/>
      <c r="Y441" s="28"/>
    </row>
    <row r="442" customFormat="false" ht="12.75" hidden="false" customHeight="false" outlineLevel="0" collapsed="false">
      <c r="A442" s="29"/>
      <c r="B442" s="15"/>
      <c r="F442" s="17"/>
      <c r="G442" s="18"/>
      <c r="H442" s="19"/>
      <c r="I442" s="20"/>
      <c r="J442" s="19"/>
      <c r="K442" s="21"/>
      <c r="L442" s="21"/>
      <c r="M442" s="22"/>
      <c r="N442" s="22"/>
      <c r="O442" s="22"/>
      <c r="P442" s="22"/>
      <c r="Q442" s="22"/>
      <c r="R442" s="23"/>
      <c r="S442" s="24"/>
      <c r="T442" s="24"/>
      <c r="U442" s="25"/>
      <c r="V442" s="25"/>
      <c r="W442" s="26"/>
      <c r="X442" s="27"/>
      <c r="Y442" s="28"/>
    </row>
    <row r="443" customFormat="false" ht="12.75" hidden="false" customHeight="false" outlineLevel="0" collapsed="false">
      <c r="A443" s="29"/>
      <c r="B443" s="15"/>
      <c r="F443" s="17"/>
      <c r="G443" s="18"/>
      <c r="H443" s="19"/>
      <c r="I443" s="20"/>
      <c r="J443" s="19"/>
      <c r="K443" s="21"/>
      <c r="L443" s="21"/>
      <c r="M443" s="22"/>
      <c r="N443" s="22"/>
      <c r="O443" s="22"/>
      <c r="P443" s="22"/>
      <c r="Q443" s="22"/>
      <c r="R443" s="23"/>
      <c r="S443" s="24"/>
      <c r="T443" s="24"/>
      <c r="U443" s="25"/>
      <c r="V443" s="25"/>
      <c r="W443" s="26"/>
      <c r="X443" s="27"/>
      <c r="Y443" s="28"/>
    </row>
    <row r="444" customFormat="false" ht="12.75" hidden="false" customHeight="false" outlineLevel="0" collapsed="false">
      <c r="A444" s="29"/>
      <c r="B444" s="15"/>
      <c r="F444" s="17"/>
      <c r="G444" s="18"/>
      <c r="H444" s="19"/>
      <c r="I444" s="20"/>
      <c r="J444" s="19"/>
      <c r="K444" s="21"/>
      <c r="L444" s="21"/>
      <c r="M444" s="22"/>
      <c r="N444" s="22"/>
      <c r="O444" s="22"/>
      <c r="P444" s="22"/>
      <c r="Q444" s="22"/>
      <c r="R444" s="23"/>
      <c r="S444" s="24"/>
      <c r="T444" s="24"/>
      <c r="U444" s="25"/>
      <c r="V444" s="25"/>
      <c r="W444" s="26"/>
      <c r="X444" s="27"/>
      <c r="Y444" s="28"/>
    </row>
    <row r="445" customFormat="false" ht="12.75" hidden="false" customHeight="false" outlineLevel="0" collapsed="false">
      <c r="A445" s="29"/>
      <c r="B445" s="15"/>
      <c r="F445" s="17"/>
      <c r="G445" s="18"/>
      <c r="H445" s="19"/>
      <c r="I445" s="20"/>
      <c r="J445" s="19"/>
      <c r="K445" s="21"/>
      <c r="L445" s="21"/>
      <c r="M445" s="22"/>
      <c r="N445" s="22"/>
      <c r="O445" s="22"/>
      <c r="P445" s="22"/>
      <c r="Q445" s="22"/>
      <c r="R445" s="23"/>
      <c r="S445" s="24"/>
      <c r="T445" s="24"/>
      <c r="U445" s="25"/>
      <c r="V445" s="25"/>
      <c r="W445" s="26"/>
      <c r="X445" s="27"/>
      <c r="Y445" s="28"/>
    </row>
    <row r="446" customFormat="false" ht="12.75" hidden="false" customHeight="false" outlineLevel="0" collapsed="false">
      <c r="A446" s="29"/>
      <c r="B446" s="15"/>
      <c r="F446" s="17"/>
      <c r="G446" s="18"/>
      <c r="H446" s="19"/>
      <c r="I446" s="20"/>
      <c r="J446" s="19"/>
      <c r="K446" s="21"/>
      <c r="L446" s="21"/>
      <c r="M446" s="22"/>
      <c r="N446" s="22"/>
      <c r="O446" s="22"/>
      <c r="P446" s="22"/>
      <c r="Q446" s="22"/>
      <c r="R446" s="23"/>
      <c r="S446" s="24"/>
      <c r="T446" s="24"/>
      <c r="U446" s="25"/>
      <c r="V446" s="25"/>
      <c r="W446" s="26"/>
      <c r="X446" s="27"/>
      <c r="Y446" s="28"/>
    </row>
    <row r="447" customFormat="false" ht="12.75" hidden="false" customHeight="false" outlineLevel="0" collapsed="false">
      <c r="A447" s="29"/>
      <c r="B447" s="15"/>
      <c r="F447" s="17"/>
      <c r="G447" s="18"/>
      <c r="H447" s="19"/>
      <c r="I447" s="20"/>
      <c r="J447" s="19"/>
      <c r="K447" s="21"/>
      <c r="L447" s="21"/>
      <c r="M447" s="22"/>
      <c r="N447" s="22"/>
      <c r="O447" s="22"/>
      <c r="P447" s="22"/>
      <c r="Q447" s="22"/>
      <c r="R447" s="23"/>
      <c r="S447" s="24"/>
      <c r="T447" s="24"/>
      <c r="U447" s="25"/>
      <c r="V447" s="25"/>
      <c r="W447" s="26"/>
      <c r="X447" s="27"/>
      <c r="Y447" s="28"/>
    </row>
    <row r="448" customFormat="false" ht="12.75" hidden="false" customHeight="false" outlineLevel="0" collapsed="false">
      <c r="A448" s="29"/>
      <c r="B448" s="15"/>
      <c r="F448" s="17"/>
      <c r="G448" s="18"/>
      <c r="H448" s="19"/>
      <c r="I448" s="20"/>
      <c r="J448" s="19"/>
      <c r="K448" s="21"/>
      <c r="L448" s="21"/>
      <c r="M448" s="22"/>
      <c r="N448" s="22"/>
      <c r="O448" s="22"/>
      <c r="P448" s="22"/>
      <c r="Q448" s="22"/>
      <c r="R448" s="23"/>
      <c r="S448" s="24"/>
      <c r="T448" s="24"/>
      <c r="U448" s="25"/>
      <c r="V448" s="25"/>
      <c r="W448" s="26"/>
      <c r="X448" s="27"/>
      <c r="Y448" s="28"/>
    </row>
    <row r="449" customFormat="false" ht="12.75" hidden="false" customHeight="false" outlineLevel="0" collapsed="false">
      <c r="A449" s="29"/>
      <c r="B449" s="15"/>
      <c r="F449" s="17"/>
      <c r="G449" s="18"/>
      <c r="H449" s="19"/>
      <c r="I449" s="20"/>
      <c r="J449" s="19"/>
      <c r="K449" s="21"/>
      <c r="L449" s="21"/>
      <c r="M449" s="22"/>
      <c r="N449" s="22"/>
      <c r="O449" s="22"/>
      <c r="P449" s="22"/>
      <c r="Q449" s="22"/>
      <c r="R449" s="23"/>
      <c r="S449" s="24"/>
      <c r="T449" s="24"/>
      <c r="U449" s="25"/>
      <c r="V449" s="25"/>
      <c r="W449" s="26"/>
      <c r="X449" s="27"/>
      <c r="Y449" s="28"/>
    </row>
    <row r="450" customFormat="false" ht="12.75" hidden="false" customHeight="false" outlineLevel="0" collapsed="false">
      <c r="A450" s="29"/>
      <c r="B450" s="15"/>
      <c r="F450" s="17"/>
      <c r="G450" s="18"/>
      <c r="H450" s="19"/>
      <c r="I450" s="20"/>
      <c r="J450" s="19"/>
      <c r="K450" s="21"/>
      <c r="L450" s="21"/>
      <c r="M450" s="22"/>
      <c r="N450" s="22"/>
      <c r="O450" s="22"/>
      <c r="P450" s="22"/>
      <c r="Q450" s="22"/>
      <c r="R450" s="23"/>
      <c r="S450" s="24"/>
      <c r="T450" s="24"/>
      <c r="U450" s="25"/>
      <c r="V450" s="25"/>
      <c r="W450" s="26"/>
      <c r="X450" s="27"/>
      <c r="Y450" s="28"/>
    </row>
    <row r="451" customFormat="false" ht="12.75" hidden="false" customHeight="false" outlineLevel="0" collapsed="false">
      <c r="A451" s="29"/>
      <c r="B451" s="15"/>
      <c r="F451" s="17"/>
      <c r="G451" s="18"/>
      <c r="H451" s="19"/>
      <c r="I451" s="20"/>
      <c r="J451" s="19"/>
      <c r="K451" s="21"/>
      <c r="L451" s="21"/>
      <c r="M451" s="22"/>
      <c r="N451" s="22"/>
      <c r="O451" s="22"/>
      <c r="P451" s="22"/>
      <c r="Q451" s="22"/>
      <c r="R451" s="23"/>
      <c r="S451" s="24"/>
      <c r="T451" s="24"/>
      <c r="U451" s="25"/>
      <c r="V451" s="25"/>
      <c r="W451" s="26"/>
      <c r="X451" s="27"/>
      <c r="Y451" s="28"/>
    </row>
    <row r="452" customFormat="false" ht="12.75" hidden="false" customHeight="false" outlineLevel="0" collapsed="false">
      <c r="A452" s="29"/>
      <c r="B452" s="15"/>
      <c r="F452" s="17"/>
      <c r="G452" s="18"/>
      <c r="H452" s="19"/>
      <c r="I452" s="20"/>
      <c r="J452" s="19"/>
      <c r="K452" s="21"/>
      <c r="L452" s="21"/>
      <c r="M452" s="22"/>
      <c r="N452" s="22"/>
      <c r="O452" s="22"/>
      <c r="P452" s="22"/>
      <c r="Q452" s="22"/>
      <c r="R452" s="23"/>
      <c r="S452" s="24"/>
      <c r="T452" s="24"/>
      <c r="U452" s="25"/>
      <c r="V452" s="25"/>
      <c r="W452" s="26"/>
      <c r="X452" s="27"/>
      <c r="Y452" s="28"/>
    </row>
    <row r="453" customFormat="false" ht="12.75" hidden="false" customHeight="false" outlineLevel="0" collapsed="false">
      <c r="A453" s="29"/>
      <c r="B453" s="15"/>
      <c r="F453" s="17"/>
      <c r="G453" s="18"/>
      <c r="H453" s="19"/>
      <c r="I453" s="20"/>
      <c r="J453" s="19"/>
      <c r="K453" s="21"/>
      <c r="L453" s="21"/>
      <c r="M453" s="22"/>
      <c r="N453" s="22"/>
      <c r="O453" s="22"/>
      <c r="P453" s="22"/>
      <c r="Q453" s="22"/>
      <c r="R453" s="23"/>
      <c r="S453" s="24"/>
      <c r="T453" s="24"/>
      <c r="U453" s="25"/>
      <c r="V453" s="25"/>
      <c r="W453" s="26"/>
      <c r="X453" s="27"/>
      <c r="Y453" s="28"/>
    </row>
    <row r="454" customFormat="false" ht="12.75" hidden="false" customHeight="false" outlineLevel="0" collapsed="false">
      <c r="A454" s="29"/>
      <c r="B454" s="15"/>
      <c r="F454" s="17"/>
      <c r="G454" s="18"/>
      <c r="H454" s="19"/>
      <c r="I454" s="20"/>
      <c r="J454" s="19"/>
      <c r="K454" s="21"/>
      <c r="L454" s="21"/>
      <c r="M454" s="22"/>
      <c r="N454" s="22"/>
      <c r="O454" s="22"/>
      <c r="P454" s="22"/>
      <c r="Q454" s="22"/>
      <c r="R454" s="23"/>
      <c r="S454" s="24"/>
      <c r="T454" s="24"/>
      <c r="U454" s="25"/>
      <c r="V454" s="25"/>
      <c r="W454" s="26"/>
      <c r="X454" s="27"/>
      <c r="Y454" s="28"/>
    </row>
    <row r="455" customFormat="false" ht="12.75" hidden="false" customHeight="false" outlineLevel="0" collapsed="false">
      <c r="A455" s="29"/>
      <c r="B455" s="15"/>
      <c r="F455" s="17"/>
      <c r="G455" s="18"/>
      <c r="H455" s="19"/>
      <c r="I455" s="20"/>
      <c r="J455" s="19"/>
      <c r="K455" s="21"/>
      <c r="L455" s="21"/>
      <c r="M455" s="22"/>
      <c r="N455" s="22"/>
      <c r="O455" s="22"/>
      <c r="P455" s="22"/>
      <c r="Q455" s="22"/>
      <c r="R455" s="23"/>
      <c r="S455" s="24"/>
      <c r="T455" s="24"/>
      <c r="U455" s="25"/>
      <c r="V455" s="25"/>
      <c r="W455" s="26"/>
      <c r="X455" s="27"/>
      <c r="Y455" s="28"/>
    </row>
    <row r="456" customFormat="false" ht="12.75" hidden="false" customHeight="false" outlineLevel="0" collapsed="false">
      <c r="A456" s="29"/>
      <c r="B456" s="15"/>
      <c r="F456" s="17"/>
      <c r="G456" s="18"/>
      <c r="H456" s="19"/>
      <c r="I456" s="20"/>
      <c r="J456" s="19"/>
      <c r="K456" s="21"/>
      <c r="L456" s="21"/>
      <c r="M456" s="22"/>
      <c r="N456" s="22"/>
      <c r="O456" s="22"/>
      <c r="P456" s="22"/>
      <c r="Q456" s="22"/>
      <c r="R456" s="23"/>
      <c r="S456" s="24"/>
      <c r="T456" s="24"/>
      <c r="U456" s="25"/>
      <c r="V456" s="25"/>
      <c r="W456" s="26"/>
      <c r="X456" s="27"/>
      <c r="Y456" s="28"/>
    </row>
    <row r="457" customFormat="false" ht="12.75" hidden="false" customHeight="false" outlineLevel="0" collapsed="false">
      <c r="A457" s="29"/>
      <c r="B457" s="15"/>
      <c r="F457" s="17"/>
      <c r="G457" s="18"/>
      <c r="H457" s="19"/>
      <c r="I457" s="20"/>
      <c r="J457" s="19"/>
      <c r="K457" s="21"/>
      <c r="L457" s="21"/>
      <c r="M457" s="22"/>
      <c r="N457" s="22"/>
      <c r="O457" s="22"/>
      <c r="P457" s="22"/>
      <c r="Q457" s="22"/>
      <c r="R457" s="23"/>
      <c r="S457" s="24"/>
      <c r="T457" s="24"/>
      <c r="U457" s="25"/>
      <c r="V457" s="25"/>
      <c r="W457" s="26"/>
      <c r="X457" s="27"/>
      <c r="Y457" s="28"/>
    </row>
    <row r="458" customFormat="false" ht="12.75" hidden="false" customHeight="false" outlineLevel="0" collapsed="false">
      <c r="A458" s="29"/>
      <c r="B458" s="15"/>
      <c r="F458" s="17"/>
      <c r="G458" s="18"/>
      <c r="H458" s="19"/>
      <c r="I458" s="20"/>
      <c r="J458" s="19"/>
      <c r="K458" s="21"/>
      <c r="L458" s="21"/>
      <c r="M458" s="22"/>
      <c r="N458" s="22"/>
      <c r="O458" s="22"/>
      <c r="P458" s="22"/>
      <c r="Q458" s="22"/>
      <c r="R458" s="23"/>
      <c r="S458" s="24"/>
      <c r="T458" s="24"/>
      <c r="U458" s="25"/>
      <c r="V458" s="25"/>
      <c r="W458" s="26"/>
      <c r="X458" s="27"/>
      <c r="Y458" s="28"/>
    </row>
    <row r="459" customFormat="false" ht="12.75" hidden="false" customHeight="false" outlineLevel="0" collapsed="false">
      <c r="A459" s="29"/>
      <c r="B459" s="15"/>
      <c r="F459" s="17"/>
      <c r="G459" s="18"/>
      <c r="H459" s="19"/>
      <c r="I459" s="20"/>
      <c r="J459" s="19"/>
      <c r="K459" s="21"/>
      <c r="L459" s="21"/>
      <c r="M459" s="22"/>
      <c r="N459" s="22"/>
      <c r="O459" s="22"/>
      <c r="P459" s="22"/>
      <c r="Q459" s="22"/>
      <c r="R459" s="23"/>
      <c r="S459" s="24"/>
      <c r="T459" s="24"/>
      <c r="U459" s="25"/>
      <c r="V459" s="25"/>
      <c r="W459" s="26"/>
      <c r="X459" s="27"/>
      <c r="Y459" s="28"/>
    </row>
    <row r="460" customFormat="false" ht="12.75" hidden="false" customHeight="false" outlineLevel="0" collapsed="false">
      <c r="A460" s="29"/>
      <c r="B460" s="15"/>
      <c r="F460" s="17"/>
      <c r="G460" s="18"/>
      <c r="H460" s="19"/>
      <c r="I460" s="20"/>
      <c r="J460" s="19"/>
      <c r="K460" s="21"/>
      <c r="L460" s="21"/>
      <c r="M460" s="22"/>
      <c r="N460" s="22"/>
      <c r="O460" s="22"/>
      <c r="P460" s="22"/>
      <c r="Q460" s="22"/>
      <c r="R460" s="23"/>
      <c r="S460" s="24"/>
      <c r="T460" s="24"/>
      <c r="U460" s="25"/>
      <c r="V460" s="25"/>
      <c r="W460" s="26"/>
      <c r="X460" s="27"/>
      <c r="Y460" s="28"/>
    </row>
    <row r="461" customFormat="false" ht="12.75" hidden="false" customHeight="false" outlineLevel="0" collapsed="false">
      <c r="A461" s="29"/>
      <c r="B461" s="15"/>
      <c r="F461" s="17"/>
      <c r="G461" s="18"/>
      <c r="H461" s="19"/>
      <c r="I461" s="20"/>
      <c r="J461" s="19"/>
      <c r="K461" s="21"/>
      <c r="L461" s="21"/>
      <c r="M461" s="22"/>
      <c r="N461" s="22"/>
      <c r="O461" s="22"/>
      <c r="P461" s="22"/>
      <c r="Q461" s="22"/>
      <c r="R461" s="23"/>
      <c r="S461" s="24"/>
      <c r="T461" s="24"/>
      <c r="U461" s="25"/>
      <c r="V461" s="25"/>
      <c r="W461" s="26"/>
      <c r="X461" s="27"/>
      <c r="Y461" s="28"/>
    </row>
    <row r="462" customFormat="false" ht="12.75" hidden="false" customHeight="false" outlineLevel="0" collapsed="false">
      <c r="A462" s="29"/>
      <c r="B462" s="15"/>
      <c r="F462" s="17"/>
      <c r="G462" s="18"/>
      <c r="H462" s="19"/>
      <c r="I462" s="20"/>
      <c r="J462" s="19"/>
      <c r="K462" s="21"/>
      <c r="L462" s="21"/>
      <c r="M462" s="22"/>
      <c r="N462" s="22"/>
      <c r="O462" s="22"/>
      <c r="P462" s="22"/>
      <c r="Q462" s="22"/>
      <c r="R462" s="23"/>
      <c r="S462" s="24"/>
      <c r="T462" s="24"/>
      <c r="U462" s="25"/>
      <c r="V462" s="25"/>
      <c r="W462" s="26"/>
      <c r="X462" s="27"/>
      <c r="Y462" s="28"/>
    </row>
    <row r="463" customFormat="false" ht="12.75" hidden="false" customHeight="false" outlineLevel="0" collapsed="false">
      <c r="A463" s="29"/>
      <c r="B463" s="15"/>
      <c r="F463" s="17"/>
      <c r="G463" s="18"/>
      <c r="H463" s="19"/>
      <c r="I463" s="20"/>
      <c r="J463" s="19"/>
      <c r="K463" s="21"/>
      <c r="L463" s="21"/>
      <c r="M463" s="22"/>
      <c r="N463" s="22"/>
      <c r="O463" s="22"/>
      <c r="P463" s="22"/>
      <c r="Q463" s="22"/>
      <c r="R463" s="23"/>
      <c r="S463" s="24"/>
      <c r="T463" s="24"/>
      <c r="U463" s="25"/>
      <c r="V463" s="25"/>
      <c r="W463" s="26"/>
      <c r="X463" s="27"/>
      <c r="Y463" s="28"/>
    </row>
    <row r="464" customFormat="false" ht="12.75" hidden="false" customHeight="false" outlineLevel="0" collapsed="false">
      <c r="A464" s="29"/>
      <c r="B464" s="15"/>
      <c r="F464" s="17"/>
      <c r="G464" s="18"/>
      <c r="H464" s="19"/>
      <c r="I464" s="20"/>
      <c r="J464" s="19"/>
      <c r="K464" s="21"/>
      <c r="L464" s="21"/>
      <c r="M464" s="22"/>
      <c r="N464" s="22"/>
      <c r="O464" s="22"/>
      <c r="P464" s="22"/>
      <c r="Q464" s="22"/>
      <c r="R464" s="23"/>
      <c r="S464" s="24"/>
      <c r="T464" s="24"/>
      <c r="U464" s="25"/>
      <c r="V464" s="25"/>
      <c r="W464" s="26"/>
      <c r="X464" s="27"/>
      <c r="Y464" s="28"/>
    </row>
    <row r="465" customFormat="false" ht="12.75" hidden="false" customHeight="false" outlineLevel="0" collapsed="false">
      <c r="A465" s="29"/>
      <c r="B465" s="15"/>
      <c r="F465" s="17"/>
      <c r="G465" s="18"/>
      <c r="H465" s="19"/>
      <c r="I465" s="20"/>
      <c r="J465" s="19"/>
      <c r="K465" s="21"/>
      <c r="L465" s="21"/>
      <c r="M465" s="22"/>
      <c r="N465" s="22"/>
      <c r="O465" s="22"/>
      <c r="P465" s="22"/>
      <c r="Q465" s="22"/>
      <c r="R465" s="23"/>
      <c r="S465" s="24"/>
      <c r="T465" s="24"/>
      <c r="U465" s="25"/>
      <c r="V465" s="25"/>
      <c r="W465" s="26"/>
      <c r="X465" s="27"/>
      <c r="Y465" s="28"/>
    </row>
    <row r="466" customFormat="false" ht="12.75" hidden="false" customHeight="false" outlineLevel="0" collapsed="false">
      <c r="A466" s="29"/>
      <c r="B466" s="15"/>
      <c r="F466" s="17"/>
      <c r="G466" s="18"/>
      <c r="H466" s="19"/>
      <c r="I466" s="20"/>
      <c r="J466" s="19"/>
      <c r="K466" s="21"/>
      <c r="L466" s="21"/>
      <c r="M466" s="22"/>
      <c r="N466" s="22"/>
      <c r="O466" s="22"/>
      <c r="P466" s="22"/>
      <c r="Q466" s="22"/>
      <c r="R466" s="23"/>
      <c r="S466" s="24"/>
      <c r="T466" s="24"/>
      <c r="U466" s="25"/>
      <c r="V466" s="25"/>
      <c r="W466" s="26"/>
      <c r="X466" s="27"/>
      <c r="Y466" s="28"/>
    </row>
    <row r="467" customFormat="false" ht="12.75" hidden="false" customHeight="false" outlineLevel="0" collapsed="false">
      <c r="A467" s="29"/>
      <c r="B467" s="15"/>
      <c r="F467" s="17"/>
      <c r="G467" s="18"/>
      <c r="H467" s="19"/>
      <c r="I467" s="20"/>
      <c r="J467" s="19"/>
      <c r="K467" s="21"/>
      <c r="L467" s="21"/>
      <c r="M467" s="22"/>
      <c r="N467" s="22"/>
      <c r="O467" s="22"/>
      <c r="P467" s="22"/>
      <c r="Q467" s="22"/>
      <c r="R467" s="23"/>
      <c r="S467" s="24"/>
      <c r="T467" s="24"/>
      <c r="U467" s="25"/>
      <c r="V467" s="25"/>
      <c r="W467" s="26"/>
      <c r="X467" s="27"/>
      <c r="Y467" s="28"/>
    </row>
    <row r="468" customFormat="false" ht="12.75" hidden="false" customHeight="false" outlineLevel="0" collapsed="false">
      <c r="A468" s="29"/>
      <c r="B468" s="15"/>
      <c r="F468" s="17"/>
      <c r="G468" s="18"/>
      <c r="H468" s="19"/>
      <c r="I468" s="20"/>
      <c r="J468" s="19"/>
      <c r="K468" s="21"/>
      <c r="L468" s="21"/>
      <c r="M468" s="22"/>
      <c r="N468" s="22"/>
      <c r="O468" s="22"/>
      <c r="P468" s="22"/>
      <c r="Q468" s="22"/>
      <c r="R468" s="23"/>
      <c r="S468" s="24"/>
      <c r="T468" s="24"/>
      <c r="U468" s="25"/>
      <c r="V468" s="25"/>
      <c r="W468" s="26"/>
      <c r="X468" s="27"/>
      <c r="Y468" s="28"/>
    </row>
    <row r="469" customFormat="false" ht="12.75" hidden="false" customHeight="false" outlineLevel="0" collapsed="false">
      <c r="A469" s="29"/>
      <c r="B469" s="15"/>
      <c r="F469" s="17"/>
      <c r="G469" s="18"/>
      <c r="H469" s="19"/>
      <c r="I469" s="20"/>
      <c r="J469" s="19"/>
      <c r="K469" s="21"/>
      <c r="L469" s="21"/>
      <c r="M469" s="22"/>
      <c r="N469" s="22"/>
      <c r="O469" s="22"/>
      <c r="P469" s="22"/>
      <c r="Q469" s="22"/>
      <c r="R469" s="23"/>
      <c r="S469" s="24"/>
      <c r="T469" s="24"/>
      <c r="U469" s="25"/>
      <c r="V469" s="25"/>
      <c r="W469" s="26"/>
      <c r="X469" s="27"/>
      <c r="Y469" s="28"/>
    </row>
    <row r="470" customFormat="false" ht="12.75" hidden="false" customHeight="false" outlineLevel="0" collapsed="false">
      <c r="A470" s="29"/>
      <c r="B470" s="15"/>
      <c r="F470" s="17"/>
      <c r="G470" s="18"/>
      <c r="H470" s="19"/>
      <c r="I470" s="20"/>
      <c r="J470" s="19"/>
      <c r="K470" s="21"/>
      <c r="L470" s="21"/>
      <c r="M470" s="22"/>
      <c r="N470" s="22"/>
      <c r="O470" s="22"/>
      <c r="P470" s="22"/>
      <c r="Q470" s="22"/>
      <c r="R470" s="23"/>
      <c r="S470" s="24"/>
      <c r="T470" s="24"/>
      <c r="U470" s="25"/>
      <c r="V470" s="25"/>
      <c r="W470" s="26"/>
      <c r="X470" s="27"/>
      <c r="Y470" s="28"/>
    </row>
    <row r="471" customFormat="false" ht="12.75" hidden="false" customHeight="false" outlineLevel="0" collapsed="false">
      <c r="A471" s="29"/>
      <c r="B471" s="15"/>
      <c r="F471" s="17"/>
      <c r="G471" s="18"/>
      <c r="H471" s="19"/>
      <c r="I471" s="20"/>
      <c r="J471" s="19"/>
      <c r="K471" s="21"/>
      <c r="L471" s="21"/>
      <c r="M471" s="22"/>
      <c r="N471" s="22"/>
      <c r="O471" s="22"/>
      <c r="P471" s="22"/>
      <c r="Q471" s="22"/>
      <c r="R471" s="23"/>
      <c r="S471" s="24"/>
      <c r="T471" s="24"/>
      <c r="U471" s="25"/>
      <c r="V471" s="25"/>
      <c r="W471" s="26"/>
      <c r="X471" s="27"/>
      <c r="Y471" s="28"/>
    </row>
    <row r="472" customFormat="false" ht="12.75" hidden="false" customHeight="false" outlineLevel="0" collapsed="false">
      <c r="A472" s="29"/>
      <c r="B472" s="15"/>
      <c r="F472" s="17"/>
      <c r="G472" s="18"/>
      <c r="H472" s="19"/>
      <c r="I472" s="20"/>
      <c r="J472" s="19"/>
      <c r="K472" s="21"/>
      <c r="L472" s="21"/>
      <c r="M472" s="22"/>
      <c r="N472" s="22"/>
      <c r="O472" s="22"/>
      <c r="P472" s="22"/>
      <c r="Q472" s="22"/>
      <c r="R472" s="23"/>
      <c r="S472" s="24"/>
      <c r="T472" s="24"/>
      <c r="U472" s="25"/>
      <c r="V472" s="25"/>
      <c r="W472" s="26"/>
      <c r="X472" s="27"/>
      <c r="Y472" s="28"/>
    </row>
    <row r="473" customFormat="false" ht="12.75" hidden="false" customHeight="false" outlineLevel="0" collapsed="false">
      <c r="A473" s="29"/>
      <c r="B473" s="15"/>
      <c r="F473" s="17"/>
      <c r="G473" s="18"/>
      <c r="H473" s="19"/>
      <c r="I473" s="20"/>
      <c r="J473" s="19"/>
      <c r="K473" s="21"/>
      <c r="L473" s="21"/>
      <c r="M473" s="22"/>
      <c r="N473" s="22"/>
      <c r="O473" s="22"/>
      <c r="P473" s="22"/>
      <c r="Q473" s="22"/>
      <c r="R473" s="23"/>
      <c r="S473" s="24"/>
      <c r="T473" s="24"/>
      <c r="U473" s="25"/>
      <c r="V473" s="25"/>
      <c r="W473" s="26"/>
      <c r="X473" s="27"/>
      <c r="Y473" s="28"/>
    </row>
    <row r="474" customFormat="false" ht="12.75" hidden="false" customHeight="false" outlineLevel="0" collapsed="false">
      <c r="A474" s="29"/>
      <c r="B474" s="15"/>
      <c r="F474" s="17"/>
      <c r="G474" s="18"/>
      <c r="H474" s="19"/>
      <c r="I474" s="20"/>
      <c r="J474" s="19"/>
      <c r="K474" s="21"/>
      <c r="L474" s="21"/>
      <c r="M474" s="22"/>
      <c r="N474" s="22"/>
      <c r="O474" s="22"/>
      <c r="P474" s="22"/>
      <c r="Q474" s="22"/>
      <c r="R474" s="23"/>
      <c r="S474" s="24"/>
      <c r="T474" s="24"/>
      <c r="U474" s="25"/>
      <c r="V474" s="25"/>
      <c r="W474" s="26"/>
      <c r="X474" s="27"/>
      <c r="Y474" s="28"/>
    </row>
    <row r="475" customFormat="false" ht="12.75" hidden="false" customHeight="false" outlineLevel="0" collapsed="false">
      <c r="A475" s="29"/>
      <c r="B475" s="15"/>
      <c r="F475" s="17"/>
      <c r="G475" s="18"/>
      <c r="H475" s="19"/>
      <c r="I475" s="20"/>
      <c r="J475" s="19"/>
      <c r="K475" s="21"/>
      <c r="L475" s="21"/>
      <c r="M475" s="22"/>
      <c r="N475" s="22"/>
      <c r="O475" s="22"/>
      <c r="P475" s="22"/>
      <c r="Q475" s="22"/>
      <c r="R475" s="23"/>
      <c r="S475" s="24"/>
      <c r="T475" s="24"/>
      <c r="U475" s="25"/>
      <c r="V475" s="25"/>
      <c r="W475" s="26"/>
      <c r="X475" s="27"/>
      <c r="Y475" s="28"/>
    </row>
    <row r="476" customFormat="false" ht="12.75" hidden="false" customHeight="false" outlineLevel="0" collapsed="false">
      <c r="A476" s="29"/>
      <c r="B476" s="15"/>
      <c r="F476" s="17"/>
      <c r="G476" s="18"/>
      <c r="H476" s="19"/>
      <c r="I476" s="20"/>
      <c r="J476" s="19"/>
      <c r="K476" s="21"/>
      <c r="L476" s="21"/>
      <c r="M476" s="22"/>
      <c r="N476" s="22"/>
      <c r="O476" s="22"/>
      <c r="P476" s="22"/>
      <c r="Q476" s="22"/>
      <c r="R476" s="23"/>
      <c r="S476" s="24"/>
      <c r="T476" s="24"/>
      <c r="U476" s="25"/>
      <c r="V476" s="25"/>
      <c r="W476" s="26"/>
      <c r="X476" s="27"/>
      <c r="Y476" s="28"/>
    </row>
    <row r="477" customFormat="false" ht="12.75" hidden="false" customHeight="false" outlineLevel="0" collapsed="false">
      <c r="A477" s="29"/>
      <c r="B477" s="15"/>
      <c r="F477" s="17"/>
      <c r="G477" s="18"/>
      <c r="H477" s="19"/>
      <c r="I477" s="20"/>
      <c r="J477" s="19"/>
      <c r="K477" s="21"/>
      <c r="L477" s="21"/>
      <c r="M477" s="22"/>
      <c r="N477" s="22"/>
      <c r="O477" s="22"/>
      <c r="P477" s="22"/>
      <c r="Q477" s="22"/>
      <c r="R477" s="23"/>
      <c r="S477" s="24"/>
      <c r="T477" s="24"/>
      <c r="U477" s="25"/>
      <c r="V477" s="25"/>
      <c r="W477" s="26"/>
      <c r="X477" s="27"/>
      <c r="Y477" s="28"/>
    </row>
    <row r="478" customFormat="false" ht="12.75" hidden="false" customHeight="false" outlineLevel="0" collapsed="false">
      <c r="A478" s="29"/>
      <c r="B478" s="15"/>
      <c r="F478" s="17"/>
      <c r="G478" s="18"/>
      <c r="H478" s="19"/>
      <c r="I478" s="20"/>
      <c r="J478" s="19"/>
      <c r="K478" s="21"/>
      <c r="L478" s="21"/>
      <c r="M478" s="22"/>
      <c r="N478" s="22"/>
      <c r="O478" s="22"/>
      <c r="P478" s="22"/>
      <c r="Q478" s="22"/>
      <c r="R478" s="23"/>
      <c r="S478" s="24"/>
      <c r="T478" s="24"/>
      <c r="U478" s="25"/>
      <c r="V478" s="25"/>
      <c r="W478" s="26"/>
      <c r="X478" s="27"/>
      <c r="Y478" s="28"/>
    </row>
    <row r="479" customFormat="false" ht="12.75" hidden="false" customHeight="false" outlineLevel="0" collapsed="false">
      <c r="A479" s="29"/>
      <c r="B479" s="15"/>
      <c r="F479" s="17"/>
      <c r="G479" s="18"/>
      <c r="H479" s="19"/>
      <c r="I479" s="20"/>
      <c r="J479" s="19"/>
      <c r="K479" s="21"/>
      <c r="L479" s="21"/>
      <c r="M479" s="22"/>
      <c r="N479" s="22"/>
      <c r="O479" s="22"/>
      <c r="P479" s="22"/>
      <c r="Q479" s="22"/>
      <c r="R479" s="23"/>
      <c r="S479" s="24"/>
      <c r="T479" s="24"/>
      <c r="U479" s="25"/>
      <c r="V479" s="25"/>
      <c r="W479" s="26"/>
      <c r="X479" s="27"/>
      <c r="Y479" s="28"/>
    </row>
    <row r="480" customFormat="false" ht="12.75" hidden="false" customHeight="false" outlineLevel="0" collapsed="false">
      <c r="A480" s="29"/>
      <c r="B480" s="15"/>
      <c r="F480" s="17"/>
      <c r="G480" s="18"/>
      <c r="H480" s="19"/>
      <c r="I480" s="20"/>
      <c r="J480" s="19"/>
      <c r="K480" s="21"/>
      <c r="L480" s="21"/>
      <c r="M480" s="22"/>
      <c r="N480" s="22"/>
      <c r="O480" s="22"/>
      <c r="P480" s="22"/>
      <c r="Q480" s="22"/>
      <c r="R480" s="23"/>
      <c r="S480" s="24"/>
      <c r="T480" s="24"/>
      <c r="U480" s="25"/>
      <c r="V480" s="25"/>
      <c r="W480" s="26"/>
      <c r="X480" s="27"/>
      <c r="Y480" s="28"/>
    </row>
    <row r="481" customFormat="false" ht="12.75" hidden="false" customHeight="false" outlineLevel="0" collapsed="false">
      <c r="A481" s="29"/>
      <c r="B481" s="15"/>
      <c r="F481" s="17"/>
      <c r="G481" s="18"/>
      <c r="H481" s="19"/>
      <c r="I481" s="20"/>
      <c r="J481" s="19"/>
      <c r="K481" s="21"/>
      <c r="L481" s="21"/>
      <c r="M481" s="22"/>
      <c r="N481" s="22"/>
      <c r="O481" s="22"/>
      <c r="P481" s="22"/>
      <c r="Q481" s="22"/>
      <c r="R481" s="23"/>
      <c r="S481" s="24"/>
      <c r="T481" s="24"/>
      <c r="U481" s="25"/>
      <c r="V481" s="25"/>
      <c r="W481" s="26"/>
      <c r="X481" s="27"/>
      <c r="Y481" s="28"/>
    </row>
    <row r="482" customFormat="false" ht="12.75" hidden="false" customHeight="false" outlineLevel="0" collapsed="false">
      <c r="A482" s="29"/>
      <c r="B482" s="15"/>
      <c r="F482" s="17"/>
      <c r="G482" s="18"/>
      <c r="H482" s="19"/>
      <c r="I482" s="20"/>
      <c r="J482" s="19"/>
      <c r="K482" s="21"/>
      <c r="L482" s="21"/>
      <c r="M482" s="22"/>
      <c r="N482" s="22"/>
      <c r="O482" s="22"/>
      <c r="P482" s="22"/>
      <c r="Q482" s="22"/>
      <c r="R482" s="23"/>
      <c r="S482" s="24"/>
      <c r="T482" s="24"/>
      <c r="U482" s="25"/>
      <c r="V482" s="25"/>
      <c r="W482" s="26"/>
      <c r="X482" s="27"/>
      <c r="Y482" s="28"/>
    </row>
    <row r="483" customFormat="false" ht="12.75" hidden="false" customHeight="false" outlineLevel="0" collapsed="false">
      <c r="A483" s="29"/>
      <c r="B483" s="15"/>
      <c r="F483" s="17"/>
      <c r="G483" s="18"/>
      <c r="H483" s="19"/>
      <c r="I483" s="20"/>
      <c r="J483" s="19"/>
      <c r="K483" s="21"/>
      <c r="L483" s="21"/>
      <c r="M483" s="22"/>
      <c r="N483" s="22"/>
      <c r="O483" s="22"/>
      <c r="P483" s="22"/>
      <c r="Q483" s="22"/>
      <c r="R483" s="23"/>
      <c r="S483" s="24"/>
      <c r="T483" s="24"/>
      <c r="U483" s="25"/>
      <c r="V483" s="25"/>
      <c r="W483" s="26"/>
      <c r="X483" s="27"/>
      <c r="Y483" s="28"/>
    </row>
    <row r="484" customFormat="false" ht="12.75" hidden="false" customHeight="false" outlineLevel="0" collapsed="false">
      <c r="A484" s="29"/>
      <c r="B484" s="15"/>
      <c r="F484" s="17"/>
      <c r="G484" s="18"/>
      <c r="H484" s="19"/>
      <c r="I484" s="20"/>
      <c r="J484" s="19"/>
      <c r="K484" s="21"/>
      <c r="L484" s="21"/>
      <c r="M484" s="22"/>
      <c r="N484" s="22"/>
      <c r="O484" s="22"/>
      <c r="P484" s="22"/>
      <c r="Q484" s="22"/>
      <c r="R484" s="23"/>
      <c r="S484" s="24"/>
      <c r="T484" s="24"/>
      <c r="U484" s="25"/>
      <c r="V484" s="25"/>
      <c r="W484" s="26"/>
      <c r="X484" s="27"/>
      <c r="Y484" s="28"/>
    </row>
    <row r="485" customFormat="false" ht="12.75" hidden="false" customHeight="false" outlineLevel="0" collapsed="false">
      <c r="A485" s="29"/>
      <c r="B485" s="15"/>
      <c r="F485" s="17"/>
      <c r="G485" s="18"/>
      <c r="H485" s="19"/>
      <c r="I485" s="20"/>
      <c r="J485" s="19"/>
      <c r="K485" s="21"/>
      <c r="L485" s="21"/>
      <c r="M485" s="22"/>
      <c r="N485" s="22"/>
      <c r="O485" s="22"/>
      <c r="P485" s="22"/>
      <c r="Q485" s="22"/>
      <c r="R485" s="23"/>
      <c r="S485" s="24"/>
      <c r="T485" s="24"/>
      <c r="U485" s="25"/>
      <c r="V485" s="25"/>
      <c r="W485" s="26"/>
      <c r="X485" s="27"/>
      <c r="Y485" s="28"/>
    </row>
    <row r="486" customFormat="false" ht="12.75" hidden="false" customHeight="false" outlineLevel="0" collapsed="false">
      <c r="A486" s="29"/>
      <c r="B486" s="15"/>
      <c r="F486" s="17"/>
      <c r="G486" s="18"/>
      <c r="H486" s="19"/>
      <c r="I486" s="20"/>
      <c r="J486" s="19"/>
      <c r="K486" s="21"/>
      <c r="L486" s="21"/>
      <c r="M486" s="22"/>
      <c r="N486" s="22"/>
      <c r="O486" s="22"/>
      <c r="P486" s="22"/>
      <c r="Q486" s="22"/>
      <c r="R486" s="23"/>
      <c r="S486" s="24"/>
      <c r="T486" s="24"/>
      <c r="U486" s="25"/>
      <c r="V486" s="25"/>
      <c r="W486" s="26"/>
      <c r="X486" s="27"/>
      <c r="Y486" s="28"/>
    </row>
    <row r="487" customFormat="false" ht="12.75" hidden="false" customHeight="false" outlineLevel="0" collapsed="false">
      <c r="A487" s="29"/>
      <c r="B487" s="15"/>
      <c r="F487" s="17"/>
      <c r="G487" s="18"/>
      <c r="H487" s="19"/>
      <c r="I487" s="20"/>
      <c r="J487" s="19"/>
      <c r="K487" s="21"/>
      <c r="L487" s="21"/>
      <c r="M487" s="22"/>
      <c r="N487" s="22"/>
      <c r="O487" s="22"/>
      <c r="P487" s="22"/>
      <c r="Q487" s="22"/>
      <c r="R487" s="23"/>
      <c r="S487" s="24"/>
      <c r="T487" s="24"/>
      <c r="U487" s="25"/>
      <c r="V487" s="25"/>
      <c r="W487" s="26"/>
      <c r="X487" s="27"/>
      <c r="Y487" s="28"/>
    </row>
    <row r="488" customFormat="false" ht="12.75" hidden="false" customHeight="false" outlineLevel="0" collapsed="false">
      <c r="A488" s="29"/>
      <c r="B488" s="15"/>
      <c r="F488" s="17"/>
      <c r="G488" s="18"/>
      <c r="H488" s="19"/>
      <c r="I488" s="20"/>
      <c r="J488" s="19"/>
      <c r="K488" s="21"/>
      <c r="L488" s="21"/>
      <c r="M488" s="22"/>
      <c r="N488" s="22"/>
      <c r="O488" s="22"/>
      <c r="P488" s="22"/>
      <c r="Q488" s="22"/>
      <c r="R488" s="23"/>
      <c r="S488" s="24"/>
      <c r="T488" s="24"/>
      <c r="U488" s="25"/>
      <c r="V488" s="25"/>
      <c r="W488" s="26"/>
      <c r="X488" s="27"/>
      <c r="Y488" s="28"/>
    </row>
    <row r="489" customFormat="false" ht="12.75" hidden="false" customHeight="false" outlineLevel="0" collapsed="false">
      <c r="A489" s="29"/>
      <c r="B489" s="15"/>
      <c r="F489" s="17"/>
      <c r="G489" s="18"/>
      <c r="H489" s="19"/>
      <c r="I489" s="20"/>
      <c r="J489" s="19"/>
      <c r="K489" s="21"/>
      <c r="L489" s="21"/>
      <c r="M489" s="22"/>
      <c r="N489" s="22"/>
      <c r="O489" s="22"/>
      <c r="P489" s="22"/>
      <c r="Q489" s="22"/>
      <c r="R489" s="23"/>
      <c r="S489" s="24"/>
      <c r="T489" s="24"/>
      <c r="U489" s="25"/>
      <c r="V489" s="25"/>
      <c r="W489" s="26"/>
      <c r="X489" s="27"/>
      <c r="Y489" s="28"/>
    </row>
    <row r="490" customFormat="false" ht="12.75" hidden="false" customHeight="false" outlineLevel="0" collapsed="false">
      <c r="A490" s="29"/>
      <c r="B490" s="15"/>
      <c r="F490" s="17"/>
      <c r="G490" s="18"/>
      <c r="H490" s="19"/>
      <c r="I490" s="20"/>
      <c r="J490" s="19"/>
      <c r="K490" s="21"/>
      <c r="L490" s="21"/>
      <c r="M490" s="22"/>
      <c r="N490" s="22"/>
      <c r="O490" s="22"/>
      <c r="P490" s="22"/>
      <c r="Q490" s="22"/>
      <c r="R490" s="23"/>
      <c r="S490" s="24"/>
      <c r="T490" s="24"/>
      <c r="U490" s="25"/>
      <c r="V490" s="25"/>
      <c r="W490" s="26"/>
      <c r="X490" s="27"/>
      <c r="Y490" s="28"/>
    </row>
    <row r="491" customFormat="false" ht="12.75" hidden="false" customHeight="false" outlineLevel="0" collapsed="false">
      <c r="A491" s="29"/>
      <c r="B491" s="15"/>
      <c r="F491" s="17"/>
      <c r="G491" s="18"/>
      <c r="H491" s="19"/>
      <c r="I491" s="20"/>
      <c r="J491" s="19"/>
      <c r="K491" s="21"/>
      <c r="L491" s="21"/>
      <c r="M491" s="22"/>
      <c r="N491" s="22"/>
      <c r="O491" s="22"/>
      <c r="P491" s="22"/>
      <c r="Q491" s="22"/>
      <c r="R491" s="23"/>
      <c r="S491" s="24"/>
      <c r="T491" s="24"/>
      <c r="U491" s="25"/>
      <c r="V491" s="25"/>
      <c r="W491" s="26"/>
      <c r="X491" s="27"/>
      <c r="Y491" s="28"/>
    </row>
    <row r="492" customFormat="false" ht="12.75" hidden="false" customHeight="false" outlineLevel="0" collapsed="false">
      <c r="A492" s="29"/>
      <c r="B492" s="15"/>
      <c r="F492" s="17"/>
      <c r="G492" s="18"/>
      <c r="H492" s="19"/>
      <c r="I492" s="20"/>
      <c r="J492" s="19"/>
      <c r="K492" s="21"/>
      <c r="L492" s="21"/>
      <c r="M492" s="22"/>
      <c r="N492" s="22"/>
      <c r="O492" s="22"/>
      <c r="P492" s="22"/>
      <c r="Q492" s="22"/>
      <c r="R492" s="23"/>
      <c r="S492" s="24"/>
      <c r="T492" s="24"/>
      <c r="U492" s="25"/>
      <c r="V492" s="25"/>
      <c r="W492" s="26"/>
      <c r="X492" s="27"/>
      <c r="Y492" s="28"/>
    </row>
    <row r="493" customFormat="false" ht="12.75" hidden="false" customHeight="false" outlineLevel="0" collapsed="false">
      <c r="A493" s="29"/>
      <c r="B493" s="15"/>
      <c r="F493" s="17"/>
      <c r="G493" s="18"/>
      <c r="H493" s="19"/>
      <c r="I493" s="20"/>
      <c r="J493" s="19"/>
      <c r="K493" s="21"/>
      <c r="L493" s="21"/>
      <c r="M493" s="22"/>
      <c r="N493" s="22"/>
      <c r="O493" s="22"/>
      <c r="P493" s="22"/>
      <c r="Q493" s="22"/>
      <c r="R493" s="23"/>
      <c r="S493" s="24"/>
      <c r="T493" s="24"/>
      <c r="U493" s="25"/>
      <c r="V493" s="25"/>
      <c r="W493" s="26"/>
      <c r="X493" s="27"/>
      <c r="Y493" s="28"/>
    </row>
    <row r="494" customFormat="false" ht="12.75" hidden="false" customHeight="false" outlineLevel="0" collapsed="false">
      <c r="A494" s="29"/>
      <c r="B494" s="15"/>
      <c r="F494" s="17"/>
      <c r="G494" s="18"/>
      <c r="H494" s="19"/>
      <c r="I494" s="20"/>
      <c r="J494" s="19"/>
      <c r="K494" s="21"/>
      <c r="L494" s="21"/>
      <c r="M494" s="22"/>
      <c r="N494" s="22"/>
      <c r="O494" s="22"/>
      <c r="P494" s="22"/>
      <c r="Q494" s="22"/>
      <c r="R494" s="23"/>
      <c r="S494" s="24"/>
      <c r="T494" s="24"/>
      <c r="U494" s="25"/>
      <c r="V494" s="25"/>
      <c r="W494" s="26"/>
      <c r="X494" s="27"/>
      <c r="Y494" s="28"/>
    </row>
    <row r="495" customFormat="false" ht="12.75" hidden="false" customHeight="false" outlineLevel="0" collapsed="false">
      <c r="A495" s="29"/>
      <c r="B495" s="15"/>
      <c r="F495" s="17"/>
      <c r="G495" s="18"/>
      <c r="H495" s="19"/>
      <c r="I495" s="20"/>
      <c r="J495" s="19"/>
      <c r="K495" s="21"/>
      <c r="L495" s="21"/>
      <c r="M495" s="22"/>
      <c r="N495" s="22"/>
      <c r="O495" s="22"/>
      <c r="P495" s="22"/>
      <c r="Q495" s="22"/>
      <c r="R495" s="23"/>
      <c r="S495" s="24"/>
      <c r="T495" s="24"/>
      <c r="U495" s="25"/>
      <c r="V495" s="25"/>
      <c r="W495" s="26"/>
      <c r="X495" s="27"/>
      <c r="Y495" s="28"/>
    </row>
    <row r="496" customFormat="false" ht="12.75" hidden="false" customHeight="false" outlineLevel="0" collapsed="false">
      <c r="A496" s="29"/>
      <c r="B496" s="15"/>
      <c r="F496" s="17"/>
      <c r="G496" s="18"/>
      <c r="H496" s="19"/>
      <c r="I496" s="20"/>
      <c r="J496" s="19"/>
      <c r="K496" s="21"/>
      <c r="L496" s="21"/>
      <c r="M496" s="22"/>
      <c r="N496" s="22"/>
      <c r="O496" s="22"/>
      <c r="P496" s="22"/>
      <c r="Q496" s="22"/>
      <c r="R496" s="23"/>
      <c r="S496" s="24"/>
      <c r="T496" s="24"/>
      <c r="U496" s="25"/>
      <c r="V496" s="25"/>
      <c r="W496" s="26"/>
      <c r="X496" s="27"/>
      <c r="Y496" s="28"/>
    </row>
    <row r="497" customFormat="false" ht="12.75" hidden="false" customHeight="false" outlineLevel="0" collapsed="false">
      <c r="A497" s="29"/>
      <c r="B497" s="15"/>
      <c r="F497" s="17"/>
      <c r="G497" s="18"/>
      <c r="H497" s="19"/>
      <c r="I497" s="20"/>
      <c r="J497" s="19"/>
      <c r="K497" s="21"/>
      <c r="L497" s="21"/>
      <c r="M497" s="22"/>
      <c r="N497" s="22"/>
      <c r="O497" s="22"/>
      <c r="P497" s="22"/>
      <c r="Q497" s="22"/>
      <c r="R497" s="23"/>
      <c r="S497" s="24"/>
      <c r="T497" s="24"/>
      <c r="U497" s="25"/>
      <c r="V497" s="25"/>
      <c r="W497" s="26"/>
      <c r="X497" s="27"/>
      <c r="Y497" s="28"/>
    </row>
    <row r="498" customFormat="false" ht="12.75" hidden="false" customHeight="false" outlineLevel="0" collapsed="false">
      <c r="A498" s="29"/>
      <c r="B498" s="15"/>
      <c r="F498" s="17"/>
      <c r="G498" s="18"/>
      <c r="H498" s="19"/>
      <c r="I498" s="20"/>
      <c r="J498" s="19"/>
      <c r="K498" s="21"/>
      <c r="L498" s="21"/>
      <c r="M498" s="22"/>
      <c r="N498" s="22"/>
      <c r="O498" s="22"/>
      <c r="P498" s="22"/>
      <c r="Q498" s="22"/>
      <c r="R498" s="23"/>
      <c r="S498" s="24"/>
      <c r="T498" s="24"/>
      <c r="U498" s="25"/>
      <c r="V498" s="25"/>
      <c r="W498" s="26"/>
      <c r="X498" s="27"/>
      <c r="Y498" s="28"/>
    </row>
    <row r="499" customFormat="false" ht="12.75" hidden="false" customHeight="false" outlineLevel="0" collapsed="false">
      <c r="A499" s="29"/>
      <c r="B499" s="15"/>
      <c r="F499" s="17"/>
      <c r="G499" s="18"/>
      <c r="H499" s="19"/>
      <c r="I499" s="20"/>
      <c r="J499" s="19"/>
      <c r="K499" s="21"/>
      <c r="L499" s="21"/>
      <c r="M499" s="22"/>
      <c r="N499" s="22"/>
      <c r="O499" s="22"/>
      <c r="P499" s="22"/>
      <c r="Q499" s="22"/>
      <c r="R499" s="23"/>
      <c r="S499" s="24"/>
      <c r="T499" s="24"/>
      <c r="U499" s="25"/>
      <c r="V499" s="25"/>
      <c r="W499" s="26"/>
      <c r="X499" s="27"/>
      <c r="Y499" s="28"/>
    </row>
    <row r="500" customFormat="false" ht="12.75" hidden="false" customHeight="false" outlineLevel="0" collapsed="false">
      <c r="A500" s="29"/>
      <c r="B500" s="15"/>
      <c r="F500" s="17"/>
      <c r="G500" s="18"/>
      <c r="H500" s="19"/>
      <c r="I500" s="20"/>
      <c r="J500" s="19"/>
      <c r="K500" s="21"/>
      <c r="L500" s="21"/>
      <c r="M500" s="22"/>
      <c r="N500" s="22"/>
      <c r="O500" s="22"/>
      <c r="P500" s="22"/>
      <c r="Q500" s="22"/>
      <c r="R500" s="23"/>
      <c r="S500" s="24"/>
      <c r="T500" s="24"/>
      <c r="U500" s="25"/>
      <c r="V500" s="25"/>
      <c r="W500" s="26"/>
      <c r="X500" s="27"/>
      <c r="Y500" s="28"/>
    </row>
    <row r="501" customFormat="false" ht="12.75" hidden="false" customHeight="false" outlineLevel="0" collapsed="false">
      <c r="A501" s="29"/>
      <c r="B501" s="15"/>
      <c r="F501" s="17"/>
      <c r="G501" s="18"/>
      <c r="H501" s="19"/>
      <c r="I501" s="20"/>
      <c r="J501" s="19"/>
      <c r="K501" s="21"/>
      <c r="L501" s="21"/>
      <c r="M501" s="22"/>
      <c r="N501" s="22"/>
      <c r="O501" s="22"/>
      <c r="P501" s="22"/>
      <c r="Q501" s="22"/>
      <c r="R501" s="23"/>
      <c r="S501" s="24"/>
      <c r="T501" s="24"/>
      <c r="U501" s="25"/>
      <c r="V501" s="25"/>
      <c r="W501" s="26"/>
      <c r="X501" s="27"/>
      <c r="Y501" s="28"/>
    </row>
    <row r="502" customFormat="false" ht="12.75" hidden="false" customHeight="false" outlineLevel="0" collapsed="false">
      <c r="A502" s="29"/>
      <c r="B502" s="15"/>
      <c r="F502" s="17"/>
      <c r="G502" s="18"/>
      <c r="H502" s="19"/>
      <c r="I502" s="20"/>
      <c r="J502" s="19"/>
      <c r="K502" s="21"/>
      <c r="L502" s="21"/>
      <c r="M502" s="22"/>
      <c r="N502" s="22"/>
      <c r="O502" s="22"/>
      <c r="P502" s="22"/>
      <c r="Q502" s="22"/>
      <c r="R502" s="23"/>
      <c r="S502" s="24"/>
      <c r="T502" s="24"/>
      <c r="U502" s="25"/>
      <c r="V502" s="25"/>
      <c r="W502" s="26"/>
      <c r="X502" s="27"/>
      <c r="Y502" s="28"/>
    </row>
    <row r="503" customFormat="false" ht="12.75" hidden="false" customHeight="false" outlineLevel="0" collapsed="false">
      <c r="A503" s="29"/>
      <c r="B503" s="15"/>
      <c r="F503" s="17"/>
      <c r="G503" s="18"/>
      <c r="H503" s="19"/>
      <c r="I503" s="20"/>
      <c r="J503" s="19"/>
      <c r="K503" s="21"/>
      <c r="L503" s="21"/>
      <c r="M503" s="22"/>
      <c r="N503" s="22"/>
      <c r="O503" s="22"/>
      <c r="P503" s="22"/>
      <c r="Q503" s="22"/>
      <c r="R503" s="23"/>
      <c r="S503" s="24"/>
      <c r="T503" s="24"/>
      <c r="U503" s="25"/>
      <c r="V503" s="25"/>
      <c r="W503" s="26"/>
      <c r="X503" s="27"/>
      <c r="Y503" s="28"/>
    </row>
    <row r="504" customFormat="false" ht="12.75" hidden="false" customHeight="false" outlineLevel="0" collapsed="false">
      <c r="A504" s="29"/>
      <c r="B504" s="15"/>
      <c r="F504" s="17"/>
      <c r="G504" s="18"/>
      <c r="H504" s="19"/>
      <c r="I504" s="20"/>
      <c r="J504" s="19"/>
      <c r="K504" s="21"/>
      <c r="L504" s="21"/>
      <c r="M504" s="22"/>
      <c r="N504" s="22"/>
      <c r="O504" s="22"/>
      <c r="P504" s="22"/>
      <c r="Q504" s="22"/>
      <c r="R504" s="23"/>
      <c r="S504" s="24"/>
      <c r="T504" s="24"/>
      <c r="U504" s="25"/>
      <c r="V504" s="25"/>
      <c r="W504" s="26"/>
      <c r="X504" s="27"/>
      <c r="Y504" s="28"/>
    </row>
    <row r="505" customFormat="false" ht="12.75" hidden="false" customHeight="false" outlineLevel="0" collapsed="false">
      <c r="A505" s="29"/>
      <c r="B505" s="15"/>
      <c r="F505" s="17"/>
      <c r="G505" s="18"/>
      <c r="H505" s="19"/>
      <c r="I505" s="20"/>
      <c r="J505" s="19"/>
      <c r="K505" s="21"/>
      <c r="L505" s="21"/>
      <c r="M505" s="22"/>
      <c r="N505" s="22"/>
      <c r="O505" s="22"/>
      <c r="P505" s="22"/>
      <c r="Q505" s="22"/>
      <c r="R505" s="23"/>
      <c r="S505" s="24"/>
      <c r="T505" s="24"/>
      <c r="U505" s="25"/>
      <c r="V505" s="25"/>
      <c r="W505" s="26"/>
      <c r="X505" s="27"/>
      <c r="Y505" s="28"/>
    </row>
    <row r="506" customFormat="false" ht="12.75" hidden="false" customHeight="false" outlineLevel="0" collapsed="false">
      <c r="A506" s="29"/>
      <c r="B506" s="15"/>
      <c r="F506" s="17"/>
      <c r="G506" s="18"/>
      <c r="H506" s="19"/>
      <c r="I506" s="20"/>
      <c r="J506" s="19"/>
      <c r="K506" s="21"/>
      <c r="L506" s="21"/>
      <c r="M506" s="22"/>
      <c r="N506" s="22"/>
      <c r="O506" s="22"/>
      <c r="P506" s="22"/>
      <c r="Q506" s="22"/>
      <c r="R506" s="23"/>
      <c r="S506" s="24"/>
      <c r="T506" s="24"/>
      <c r="U506" s="25"/>
      <c r="V506" s="25"/>
      <c r="W506" s="26"/>
      <c r="X506" s="27"/>
      <c r="Y506" s="28"/>
    </row>
    <row r="507" customFormat="false" ht="12.75" hidden="false" customHeight="false" outlineLevel="0" collapsed="false">
      <c r="A507" s="29"/>
      <c r="B507" s="15"/>
      <c r="F507" s="17"/>
      <c r="G507" s="18"/>
      <c r="H507" s="19"/>
      <c r="I507" s="20"/>
      <c r="J507" s="19"/>
      <c r="K507" s="21"/>
      <c r="L507" s="21"/>
      <c r="M507" s="22"/>
      <c r="N507" s="22"/>
      <c r="O507" s="22"/>
      <c r="P507" s="22"/>
      <c r="Q507" s="22"/>
      <c r="R507" s="23"/>
      <c r="S507" s="24"/>
      <c r="T507" s="24"/>
      <c r="U507" s="25"/>
      <c r="V507" s="25"/>
      <c r="W507" s="26"/>
      <c r="X507" s="27"/>
      <c r="Y507" s="28"/>
    </row>
    <row r="508" customFormat="false" ht="12.75" hidden="false" customHeight="false" outlineLevel="0" collapsed="false">
      <c r="A508" s="29"/>
      <c r="B508" s="15"/>
      <c r="F508" s="17"/>
      <c r="G508" s="18"/>
      <c r="H508" s="19"/>
      <c r="I508" s="20"/>
      <c r="J508" s="19"/>
      <c r="K508" s="21"/>
      <c r="L508" s="21"/>
      <c r="M508" s="22"/>
      <c r="N508" s="22"/>
      <c r="O508" s="22"/>
      <c r="P508" s="22"/>
      <c r="Q508" s="22"/>
      <c r="R508" s="23"/>
      <c r="S508" s="24"/>
      <c r="T508" s="24"/>
      <c r="U508" s="25"/>
      <c r="V508" s="25"/>
      <c r="W508" s="26"/>
      <c r="X508" s="27"/>
      <c r="Y508" s="28"/>
    </row>
    <row r="509" customFormat="false" ht="12.75" hidden="false" customHeight="false" outlineLevel="0" collapsed="false">
      <c r="A509" s="29"/>
      <c r="B509" s="15"/>
      <c r="F509" s="17"/>
      <c r="G509" s="18"/>
      <c r="H509" s="19"/>
      <c r="I509" s="20"/>
      <c r="J509" s="19"/>
      <c r="K509" s="21"/>
      <c r="L509" s="21"/>
      <c r="M509" s="22"/>
      <c r="N509" s="22"/>
      <c r="O509" s="22"/>
      <c r="P509" s="22"/>
      <c r="Q509" s="22"/>
      <c r="R509" s="23"/>
      <c r="S509" s="24"/>
      <c r="T509" s="24"/>
      <c r="U509" s="25"/>
      <c r="V509" s="25"/>
      <c r="W509" s="26"/>
      <c r="X509" s="27"/>
      <c r="Y509" s="28"/>
    </row>
    <row r="510" customFormat="false" ht="12.75" hidden="false" customHeight="false" outlineLevel="0" collapsed="false">
      <c r="A510" s="29"/>
      <c r="B510" s="15"/>
      <c r="F510" s="17"/>
      <c r="G510" s="18"/>
      <c r="H510" s="19"/>
      <c r="I510" s="20"/>
      <c r="J510" s="19"/>
      <c r="K510" s="21"/>
      <c r="L510" s="21"/>
      <c r="M510" s="22"/>
      <c r="N510" s="22"/>
      <c r="O510" s="22"/>
      <c r="P510" s="22"/>
      <c r="Q510" s="22"/>
      <c r="R510" s="23"/>
      <c r="S510" s="24"/>
      <c r="T510" s="24"/>
      <c r="U510" s="25"/>
      <c r="V510" s="25"/>
      <c r="W510" s="26"/>
      <c r="X510" s="27"/>
      <c r="Y510" s="28"/>
    </row>
    <row r="511" customFormat="false" ht="12.75" hidden="false" customHeight="false" outlineLevel="0" collapsed="false">
      <c r="A511" s="29"/>
      <c r="B511" s="15"/>
      <c r="F511" s="17"/>
      <c r="G511" s="18"/>
      <c r="H511" s="19"/>
      <c r="I511" s="20"/>
      <c r="J511" s="19"/>
      <c r="K511" s="21"/>
      <c r="L511" s="21"/>
      <c r="M511" s="22"/>
      <c r="N511" s="22"/>
      <c r="O511" s="22"/>
      <c r="P511" s="22"/>
      <c r="Q511" s="22"/>
      <c r="R511" s="23"/>
      <c r="S511" s="24"/>
      <c r="T511" s="24"/>
      <c r="U511" s="25"/>
      <c r="V511" s="25"/>
      <c r="W511" s="26"/>
      <c r="X511" s="27"/>
      <c r="Y511" s="28"/>
    </row>
    <row r="512" customFormat="false" ht="12.75" hidden="false" customHeight="false" outlineLevel="0" collapsed="false">
      <c r="A512" s="29"/>
      <c r="B512" s="15"/>
      <c r="F512" s="17"/>
      <c r="G512" s="18"/>
      <c r="H512" s="19"/>
      <c r="I512" s="20"/>
      <c r="J512" s="19"/>
      <c r="K512" s="21"/>
      <c r="L512" s="21"/>
      <c r="M512" s="22"/>
      <c r="N512" s="22"/>
      <c r="O512" s="22"/>
      <c r="P512" s="22"/>
      <c r="Q512" s="22"/>
      <c r="R512" s="23"/>
      <c r="S512" s="24"/>
      <c r="T512" s="24"/>
      <c r="U512" s="25"/>
      <c r="V512" s="25"/>
      <c r="W512" s="26"/>
      <c r="X512" s="27"/>
      <c r="Y512" s="28"/>
    </row>
    <row r="513" customFormat="false" ht="12.75" hidden="false" customHeight="false" outlineLevel="0" collapsed="false">
      <c r="A513" s="29"/>
      <c r="B513" s="15"/>
      <c r="F513" s="17"/>
      <c r="G513" s="18"/>
      <c r="H513" s="19"/>
      <c r="I513" s="20"/>
      <c r="J513" s="19"/>
      <c r="K513" s="21"/>
      <c r="L513" s="21"/>
      <c r="M513" s="22"/>
      <c r="N513" s="22"/>
      <c r="O513" s="22"/>
      <c r="P513" s="22"/>
      <c r="Q513" s="22"/>
      <c r="R513" s="23"/>
      <c r="S513" s="24"/>
      <c r="T513" s="24"/>
      <c r="U513" s="25"/>
      <c r="V513" s="25"/>
      <c r="W513" s="26"/>
      <c r="X513" s="27"/>
      <c r="Y513" s="28"/>
    </row>
    <row r="514" customFormat="false" ht="12.75" hidden="false" customHeight="false" outlineLevel="0" collapsed="false">
      <c r="A514" s="29"/>
      <c r="B514" s="15"/>
      <c r="F514" s="17"/>
      <c r="G514" s="18"/>
      <c r="H514" s="19"/>
      <c r="I514" s="20"/>
      <c r="J514" s="19"/>
      <c r="K514" s="21"/>
      <c r="L514" s="21"/>
      <c r="M514" s="22"/>
      <c r="N514" s="22"/>
      <c r="O514" s="22"/>
      <c r="P514" s="22"/>
      <c r="Q514" s="22"/>
      <c r="R514" s="23"/>
      <c r="S514" s="24"/>
      <c r="T514" s="24"/>
      <c r="U514" s="25"/>
      <c r="V514" s="25"/>
      <c r="W514" s="26"/>
      <c r="X514" s="27"/>
      <c r="Y514" s="28"/>
    </row>
    <row r="515" customFormat="false" ht="12.75" hidden="false" customHeight="false" outlineLevel="0" collapsed="false">
      <c r="A515" s="29"/>
      <c r="B515" s="15"/>
      <c r="F515" s="17"/>
      <c r="G515" s="18"/>
      <c r="H515" s="19"/>
      <c r="I515" s="20"/>
      <c r="J515" s="19"/>
      <c r="K515" s="21"/>
      <c r="L515" s="21"/>
      <c r="M515" s="22"/>
      <c r="N515" s="22"/>
      <c r="O515" s="22"/>
      <c r="P515" s="22"/>
      <c r="Q515" s="22"/>
      <c r="R515" s="23"/>
      <c r="S515" s="24"/>
      <c r="T515" s="24"/>
      <c r="U515" s="25"/>
      <c r="V515" s="25"/>
      <c r="W515" s="26"/>
      <c r="X515" s="27"/>
      <c r="Y515" s="28"/>
    </row>
    <row r="516" customFormat="false" ht="12.75" hidden="false" customHeight="false" outlineLevel="0" collapsed="false">
      <c r="A516" s="29"/>
      <c r="B516" s="15"/>
      <c r="F516" s="17"/>
      <c r="G516" s="18"/>
      <c r="H516" s="19"/>
      <c r="I516" s="20"/>
      <c r="J516" s="19"/>
      <c r="K516" s="21"/>
      <c r="L516" s="21"/>
      <c r="M516" s="22"/>
      <c r="N516" s="22"/>
      <c r="O516" s="22"/>
      <c r="P516" s="22"/>
      <c r="Q516" s="22"/>
      <c r="R516" s="23"/>
      <c r="S516" s="24"/>
      <c r="T516" s="24"/>
      <c r="U516" s="25"/>
      <c r="V516" s="25"/>
      <c r="W516" s="26"/>
      <c r="X516" s="27"/>
      <c r="Y516" s="28"/>
    </row>
    <row r="517" customFormat="false" ht="12.75" hidden="false" customHeight="false" outlineLevel="0" collapsed="false">
      <c r="A517" s="29"/>
      <c r="B517" s="15"/>
      <c r="F517" s="17"/>
      <c r="G517" s="18"/>
      <c r="H517" s="19"/>
      <c r="I517" s="20"/>
      <c r="J517" s="19"/>
      <c r="K517" s="21"/>
      <c r="L517" s="21"/>
      <c r="M517" s="22"/>
      <c r="N517" s="22"/>
      <c r="O517" s="22"/>
      <c r="P517" s="22"/>
      <c r="Q517" s="22"/>
      <c r="R517" s="23"/>
      <c r="S517" s="24"/>
      <c r="T517" s="24"/>
      <c r="U517" s="25"/>
      <c r="V517" s="25"/>
      <c r="W517" s="26"/>
      <c r="X517" s="27"/>
      <c r="Y517" s="28"/>
    </row>
    <row r="518" customFormat="false" ht="12.75" hidden="false" customHeight="false" outlineLevel="0" collapsed="false">
      <c r="A518" s="29"/>
      <c r="B518" s="15"/>
      <c r="F518" s="17"/>
      <c r="G518" s="18"/>
      <c r="H518" s="19"/>
      <c r="I518" s="20"/>
      <c r="J518" s="19"/>
      <c r="K518" s="21"/>
      <c r="L518" s="21"/>
      <c r="M518" s="22"/>
      <c r="N518" s="22"/>
      <c r="O518" s="22"/>
      <c r="P518" s="22"/>
      <c r="Q518" s="22"/>
      <c r="R518" s="23"/>
      <c r="S518" s="24"/>
      <c r="T518" s="24"/>
      <c r="U518" s="25"/>
      <c r="V518" s="25"/>
      <c r="W518" s="26"/>
      <c r="X518" s="27"/>
      <c r="Y518" s="28"/>
    </row>
    <row r="519" customFormat="false" ht="12.75" hidden="false" customHeight="false" outlineLevel="0" collapsed="false">
      <c r="A519" s="29"/>
      <c r="B519" s="15"/>
      <c r="F519" s="17"/>
      <c r="G519" s="18"/>
      <c r="H519" s="19"/>
      <c r="I519" s="20"/>
      <c r="J519" s="19"/>
      <c r="K519" s="21"/>
      <c r="L519" s="21"/>
      <c r="M519" s="22"/>
      <c r="N519" s="22"/>
      <c r="O519" s="22"/>
      <c r="P519" s="22"/>
      <c r="Q519" s="22"/>
      <c r="R519" s="23"/>
      <c r="S519" s="24"/>
      <c r="T519" s="24"/>
      <c r="U519" s="25"/>
      <c r="V519" s="25"/>
      <c r="W519" s="26"/>
      <c r="X519" s="27"/>
      <c r="Y519" s="28"/>
    </row>
    <row r="520" customFormat="false" ht="12.75" hidden="false" customHeight="false" outlineLevel="0" collapsed="false">
      <c r="A520" s="29"/>
      <c r="B520" s="15"/>
      <c r="F520" s="17"/>
      <c r="G520" s="18"/>
      <c r="H520" s="19"/>
      <c r="I520" s="20"/>
      <c r="J520" s="19"/>
      <c r="K520" s="21"/>
      <c r="L520" s="21"/>
      <c r="M520" s="22"/>
      <c r="N520" s="22"/>
      <c r="O520" s="22"/>
      <c r="P520" s="22"/>
      <c r="Q520" s="22"/>
      <c r="R520" s="23"/>
      <c r="S520" s="24"/>
      <c r="T520" s="24"/>
      <c r="U520" s="25"/>
      <c r="V520" s="25"/>
      <c r="W520" s="26"/>
      <c r="X520" s="27"/>
      <c r="Y520" s="28"/>
    </row>
    <row r="521" customFormat="false" ht="12.75" hidden="false" customHeight="false" outlineLevel="0" collapsed="false">
      <c r="A521" s="29"/>
      <c r="B521" s="15"/>
      <c r="F521" s="17"/>
      <c r="G521" s="18"/>
      <c r="H521" s="19"/>
      <c r="I521" s="20"/>
      <c r="J521" s="19"/>
      <c r="K521" s="21"/>
      <c r="L521" s="21"/>
      <c r="M521" s="22"/>
      <c r="N521" s="22"/>
      <c r="O521" s="22"/>
      <c r="P521" s="22"/>
      <c r="Q521" s="22"/>
      <c r="R521" s="23"/>
      <c r="S521" s="24"/>
      <c r="T521" s="24"/>
      <c r="U521" s="25"/>
      <c r="V521" s="25"/>
      <c r="W521" s="26"/>
      <c r="X521" s="27"/>
      <c r="Y521" s="28"/>
    </row>
    <row r="522" customFormat="false" ht="12.75" hidden="false" customHeight="false" outlineLevel="0" collapsed="false">
      <c r="A522" s="29"/>
      <c r="B522" s="15"/>
      <c r="F522" s="17"/>
      <c r="G522" s="18"/>
      <c r="H522" s="19"/>
      <c r="I522" s="20"/>
      <c r="J522" s="19"/>
      <c r="K522" s="21"/>
      <c r="L522" s="21"/>
      <c r="M522" s="22"/>
      <c r="N522" s="22"/>
      <c r="O522" s="22"/>
      <c r="P522" s="22"/>
      <c r="Q522" s="22"/>
      <c r="R522" s="23"/>
      <c r="S522" s="24"/>
      <c r="T522" s="24"/>
      <c r="U522" s="25"/>
      <c r="V522" s="25"/>
      <c r="W522" s="26"/>
      <c r="X522" s="27"/>
      <c r="Y522" s="28"/>
    </row>
    <row r="523" customFormat="false" ht="12.75" hidden="false" customHeight="false" outlineLevel="0" collapsed="false">
      <c r="A523" s="29"/>
      <c r="B523" s="15"/>
      <c r="F523" s="17"/>
      <c r="G523" s="18"/>
      <c r="H523" s="19"/>
      <c r="I523" s="20"/>
      <c r="J523" s="19"/>
      <c r="K523" s="21"/>
      <c r="L523" s="21"/>
      <c r="M523" s="22"/>
      <c r="N523" s="22"/>
      <c r="O523" s="22"/>
      <c r="P523" s="22"/>
      <c r="Q523" s="22"/>
      <c r="R523" s="23"/>
      <c r="S523" s="24"/>
      <c r="T523" s="24"/>
      <c r="U523" s="25"/>
      <c r="V523" s="25"/>
      <c r="W523" s="26"/>
      <c r="X523" s="27"/>
      <c r="Y523" s="28"/>
    </row>
    <row r="524" customFormat="false" ht="12.75" hidden="false" customHeight="false" outlineLevel="0" collapsed="false">
      <c r="A524" s="29"/>
      <c r="B524" s="15"/>
      <c r="F524" s="17"/>
      <c r="G524" s="18"/>
      <c r="H524" s="19"/>
      <c r="I524" s="20"/>
      <c r="J524" s="19"/>
      <c r="K524" s="21"/>
      <c r="L524" s="21"/>
      <c r="M524" s="22"/>
      <c r="N524" s="22"/>
      <c r="O524" s="22"/>
      <c r="P524" s="22"/>
      <c r="Q524" s="22"/>
      <c r="R524" s="23"/>
      <c r="S524" s="24"/>
      <c r="T524" s="24"/>
      <c r="U524" s="25"/>
      <c r="V524" s="25"/>
      <c r="W524" s="26"/>
      <c r="X524" s="27"/>
      <c r="Y524" s="28"/>
    </row>
    <row r="525" customFormat="false" ht="12.75" hidden="false" customHeight="false" outlineLevel="0" collapsed="false">
      <c r="A525" s="29"/>
      <c r="B525" s="15"/>
      <c r="F525" s="17"/>
      <c r="G525" s="18"/>
      <c r="H525" s="19"/>
      <c r="I525" s="20"/>
      <c r="J525" s="19"/>
      <c r="K525" s="21"/>
      <c r="L525" s="21"/>
      <c r="M525" s="22"/>
      <c r="N525" s="22"/>
      <c r="O525" s="22"/>
      <c r="P525" s="22"/>
      <c r="Q525" s="22"/>
      <c r="R525" s="23"/>
      <c r="S525" s="24"/>
      <c r="T525" s="24"/>
      <c r="U525" s="25"/>
      <c r="V525" s="25"/>
      <c r="W525" s="26"/>
      <c r="X525" s="27"/>
      <c r="Y525" s="28"/>
    </row>
    <row r="526" customFormat="false" ht="12.75" hidden="false" customHeight="false" outlineLevel="0" collapsed="false">
      <c r="A526" s="29"/>
      <c r="B526" s="15"/>
      <c r="F526" s="17"/>
      <c r="G526" s="18"/>
      <c r="H526" s="19"/>
      <c r="I526" s="20"/>
      <c r="J526" s="19"/>
      <c r="K526" s="21"/>
      <c r="L526" s="21"/>
      <c r="M526" s="22"/>
      <c r="N526" s="22"/>
      <c r="O526" s="22"/>
      <c r="P526" s="22"/>
      <c r="Q526" s="22"/>
      <c r="R526" s="23"/>
      <c r="S526" s="24"/>
      <c r="T526" s="24"/>
      <c r="U526" s="25"/>
      <c r="V526" s="25"/>
      <c r="W526" s="26"/>
      <c r="X526" s="27"/>
      <c r="Y526" s="28"/>
    </row>
    <row r="527" customFormat="false" ht="12.75" hidden="false" customHeight="false" outlineLevel="0" collapsed="false">
      <c r="A527" s="29"/>
      <c r="B527" s="15"/>
      <c r="F527" s="17"/>
      <c r="G527" s="18"/>
      <c r="H527" s="19"/>
      <c r="I527" s="20"/>
      <c r="J527" s="19"/>
      <c r="K527" s="21"/>
      <c r="L527" s="21"/>
      <c r="M527" s="22"/>
      <c r="N527" s="22"/>
      <c r="O527" s="22"/>
      <c r="P527" s="22"/>
      <c r="Q527" s="22"/>
      <c r="R527" s="23"/>
      <c r="S527" s="24"/>
      <c r="T527" s="24"/>
      <c r="U527" s="25"/>
      <c r="V527" s="25"/>
      <c r="W527" s="26"/>
      <c r="X527" s="27"/>
      <c r="Y527" s="28"/>
    </row>
    <row r="528" customFormat="false" ht="12.75" hidden="false" customHeight="false" outlineLevel="0" collapsed="false">
      <c r="A528" s="29"/>
      <c r="B528" s="15"/>
      <c r="F528" s="17"/>
      <c r="G528" s="18"/>
      <c r="H528" s="19"/>
      <c r="I528" s="20"/>
      <c r="J528" s="19"/>
      <c r="K528" s="21"/>
      <c r="L528" s="21"/>
      <c r="M528" s="22"/>
      <c r="N528" s="22"/>
      <c r="O528" s="22"/>
      <c r="P528" s="22"/>
      <c r="Q528" s="22"/>
      <c r="R528" s="23"/>
      <c r="S528" s="24"/>
      <c r="T528" s="24"/>
      <c r="U528" s="25"/>
      <c r="V528" s="25"/>
      <c r="W528" s="26"/>
      <c r="X528" s="27"/>
      <c r="Y528" s="28"/>
    </row>
    <row r="529" customFormat="false" ht="12.75" hidden="false" customHeight="false" outlineLevel="0" collapsed="false">
      <c r="A529" s="29"/>
      <c r="B529" s="15"/>
      <c r="F529" s="17"/>
      <c r="G529" s="18"/>
      <c r="H529" s="19"/>
      <c r="I529" s="20"/>
      <c r="J529" s="19"/>
      <c r="K529" s="21"/>
      <c r="L529" s="21"/>
      <c r="M529" s="22"/>
      <c r="N529" s="22"/>
      <c r="O529" s="22"/>
      <c r="P529" s="22"/>
      <c r="Q529" s="22"/>
      <c r="R529" s="23"/>
      <c r="S529" s="24"/>
      <c r="T529" s="24"/>
      <c r="U529" s="25"/>
      <c r="V529" s="25"/>
      <c r="W529" s="26"/>
      <c r="X529" s="27"/>
      <c r="Y529" s="28"/>
    </row>
    <row r="530" customFormat="false" ht="12.75" hidden="false" customHeight="false" outlineLevel="0" collapsed="false">
      <c r="A530" s="29"/>
      <c r="B530" s="15"/>
      <c r="F530" s="17"/>
      <c r="G530" s="18"/>
      <c r="H530" s="19"/>
      <c r="I530" s="20"/>
      <c r="J530" s="19"/>
      <c r="K530" s="21"/>
      <c r="L530" s="21"/>
      <c r="M530" s="22"/>
      <c r="N530" s="22"/>
      <c r="O530" s="22"/>
      <c r="P530" s="22"/>
      <c r="Q530" s="22"/>
      <c r="R530" s="23"/>
      <c r="S530" s="24"/>
      <c r="T530" s="24"/>
      <c r="U530" s="25"/>
      <c r="V530" s="25"/>
      <c r="W530" s="26"/>
      <c r="X530" s="27"/>
      <c r="Y530" s="28"/>
    </row>
    <row r="531" customFormat="false" ht="12.75" hidden="false" customHeight="false" outlineLevel="0" collapsed="false">
      <c r="A531" s="29"/>
      <c r="B531" s="15"/>
      <c r="F531" s="17"/>
      <c r="G531" s="18"/>
      <c r="H531" s="19"/>
      <c r="I531" s="20"/>
      <c r="J531" s="19"/>
      <c r="K531" s="21"/>
      <c r="L531" s="21"/>
      <c r="M531" s="22"/>
      <c r="N531" s="22"/>
      <c r="O531" s="22"/>
      <c r="P531" s="22"/>
      <c r="Q531" s="22"/>
      <c r="R531" s="23"/>
      <c r="S531" s="24"/>
      <c r="T531" s="24"/>
      <c r="U531" s="25"/>
      <c r="V531" s="25"/>
      <c r="W531" s="26"/>
      <c r="X531" s="27"/>
      <c r="Y531" s="28"/>
    </row>
    <row r="532" customFormat="false" ht="12.75" hidden="false" customHeight="false" outlineLevel="0" collapsed="false">
      <c r="A532" s="29"/>
      <c r="B532" s="15"/>
      <c r="F532" s="17"/>
      <c r="G532" s="18"/>
      <c r="H532" s="19"/>
      <c r="I532" s="20"/>
      <c r="J532" s="19"/>
      <c r="K532" s="21"/>
      <c r="L532" s="21"/>
      <c r="M532" s="22"/>
      <c r="N532" s="22"/>
      <c r="O532" s="22"/>
      <c r="P532" s="22"/>
      <c r="Q532" s="22"/>
      <c r="R532" s="23"/>
      <c r="S532" s="24"/>
      <c r="T532" s="24"/>
      <c r="U532" s="25"/>
      <c r="V532" s="25"/>
      <c r="W532" s="26"/>
      <c r="X532" s="27"/>
      <c r="Y532" s="28"/>
    </row>
    <row r="533" customFormat="false" ht="12.75" hidden="false" customHeight="false" outlineLevel="0" collapsed="false">
      <c r="A533" s="29"/>
      <c r="B533" s="15"/>
      <c r="F533" s="17"/>
      <c r="G533" s="18"/>
      <c r="H533" s="19"/>
      <c r="I533" s="20"/>
      <c r="J533" s="19"/>
      <c r="K533" s="21"/>
      <c r="L533" s="21"/>
      <c r="M533" s="22"/>
      <c r="N533" s="22"/>
      <c r="O533" s="22"/>
      <c r="P533" s="22"/>
      <c r="Q533" s="22"/>
      <c r="R533" s="23"/>
      <c r="S533" s="24"/>
      <c r="T533" s="24"/>
      <c r="U533" s="25"/>
      <c r="V533" s="25"/>
      <c r="W533" s="26"/>
      <c r="X533" s="27"/>
      <c r="Y533" s="28"/>
    </row>
    <row r="534" customFormat="false" ht="12.75" hidden="false" customHeight="false" outlineLevel="0" collapsed="false">
      <c r="A534" s="29"/>
      <c r="B534" s="15"/>
      <c r="F534" s="17"/>
      <c r="G534" s="18"/>
      <c r="H534" s="19"/>
      <c r="I534" s="20"/>
      <c r="J534" s="19"/>
      <c r="K534" s="21"/>
      <c r="L534" s="21"/>
      <c r="M534" s="22"/>
      <c r="N534" s="22"/>
      <c r="O534" s="22"/>
      <c r="P534" s="22"/>
      <c r="Q534" s="22"/>
      <c r="R534" s="23"/>
      <c r="S534" s="24"/>
      <c r="T534" s="24"/>
      <c r="U534" s="25"/>
      <c r="V534" s="25"/>
      <c r="W534" s="26"/>
      <c r="X534" s="27"/>
      <c r="Y534" s="28"/>
    </row>
    <row r="535" customFormat="false" ht="12.75" hidden="false" customHeight="false" outlineLevel="0" collapsed="false">
      <c r="A535" s="29"/>
      <c r="B535" s="15"/>
      <c r="F535" s="17"/>
      <c r="G535" s="18"/>
      <c r="H535" s="19"/>
      <c r="I535" s="20"/>
      <c r="J535" s="19"/>
      <c r="K535" s="21"/>
      <c r="L535" s="21"/>
      <c r="M535" s="22"/>
      <c r="N535" s="22"/>
      <c r="O535" s="22"/>
      <c r="P535" s="22"/>
      <c r="Q535" s="22"/>
      <c r="R535" s="23"/>
      <c r="S535" s="24"/>
      <c r="T535" s="24"/>
      <c r="U535" s="25"/>
      <c r="V535" s="25"/>
      <c r="W535" s="26"/>
      <c r="X535" s="27"/>
      <c r="Y535" s="28"/>
    </row>
    <row r="536" customFormat="false" ht="12.75" hidden="false" customHeight="false" outlineLevel="0" collapsed="false">
      <c r="A536" s="29"/>
      <c r="B536" s="15"/>
      <c r="F536" s="17"/>
      <c r="G536" s="18"/>
      <c r="H536" s="19"/>
      <c r="I536" s="20"/>
      <c r="J536" s="19"/>
      <c r="K536" s="21"/>
      <c r="L536" s="21"/>
      <c r="M536" s="22"/>
      <c r="N536" s="22"/>
      <c r="O536" s="22"/>
      <c r="P536" s="22"/>
      <c r="Q536" s="22"/>
      <c r="R536" s="23"/>
      <c r="S536" s="24"/>
      <c r="T536" s="24"/>
      <c r="U536" s="25"/>
      <c r="V536" s="25"/>
      <c r="W536" s="26"/>
      <c r="X536" s="27"/>
      <c r="Y536" s="28"/>
    </row>
    <row r="537" customFormat="false" ht="12.75" hidden="false" customHeight="false" outlineLevel="0" collapsed="false">
      <c r="A537" s="29"/>
      <c r="B537" s="15"/>
      <c r="F537" s="17"/>
      <c r="G537" s="18"/>
      <c r="H537" s="19"/>
      <c r="I537" s="20"/>
      <c r="J537" s="19"/>
      <c r="K537" s="21"/>
      <c r="L537" s="21"/>
      <c r="M537" s="22"/>
      <c r="N537" s="22"/>
      <c r="O537" s="22"/>
      <c r="P537" s="22"/>
      <c r="Q537" s="22"/>
      <c r="R537" s="23"/>
      <c r="S537" s="24"/>
      <c r="T537" s="24"/>
      <c r="U537" s="25"/>
      <c r="V537" s="25"/>
      <c r="W537" s="26"/>
      <c r="X537" s="27"/>
      <c r="Y537" s="28"/>
    </row>
    <row r="538" customFormat="false" ht="12.75" hidden="false" customHeight="false" outlineLevel="0" collapsed="false">
      <c r="A538" s="29"/>
      <c r="B538" s="15"/>
      <c r="F538" s="17"/>
      <c r="G538" s="18"/>
      <c r="H538" s="19"/>
      <c r="I538" s="20"/>
      <c r="J538" s="19"/>
      <c r="K538" s="21"/>
      <c r="L538" s="21"/>
      <c r="M538" s="22"/>
      <c r="N538" s="22"/>
      <c r="O538" s="22"/>
      <c r="P538" s="22"/>
      <c r="Q538" s="22"/>
      <c r="R538" s="23"/>
      <c r="S538" s="24"/>
      <c r="T538" s="24"/>
      <c r="U538" s="25"/>
      <c r="V538" s="25"/>
      <c r="W538" s="26"/>
      <c r="X538" s="27"/>
      <c r="Y538" s="28"/>
    </row>
    <row r="539" customFormat="false" ht="12.75" hidden="false" customHeight="false" outlineLevel="0" collapsed="false">
      <c r="A539" s="29"/>
      <c r="B539" s="15"/>
      <c r="F539" s="17"/>
      <c r="G539" s="18"/>
      <c r="H539" s="19"/>
      <c r="I539" s="20"/>
      <c r="J539" s="19"/>
      <c r="K539" s="21"/>
      <c r="L539" s="21"/>
      <c r="M539" s="22"/>
      <c r="N539" s="22"/>
      <c r="O539" s="22"/>
      <c r="P539" s="22"/>
      <c r="Q539" s="22"/>
      <c r="R539" s="23"/>
      <c r="S539" s="24"/>
      <c r="T539" s="24"/>
      <c r="U539" s="25"/>
      <c r="V539" s="25"/>
      <c r="W539" s="26"/>
      <c r="X539" s="27"/>
      <c r="Y539" s="28"/>
    </row>
    <row r="540" customFormat="false" ht="12.75" hidden="false" customHeight="false" outlineLevel="0" collapsed="false">
      <c r="A540" s="29"/>
      <c r="B540" s="15"/>
      <c r="F540" s="17"/>
      <c r="G540" s="18"/>
      <c r="H540" s="19"/>
      <c r="I540" s="20"/>
      <c r="J540" s="19"/>
      <c r="K540" s="21"/>
      <c r="L540" s="21"/>
      <c r="M540" s="22"/>
      <c r="N540" s="22"/>
      <c r="O540" s="22"/>
      <c r="P540" s="22"/>
      <c r="Q540" s="22"/>
      <c r="R540" s="23"/>
      <c r="S540" s="24"/>
      <c r="T540" s="24"/>
      <c r="U540" s="25"/>
      <c r="V540" s="25"/>
      <c r="W540" s="26"/>
      <c r="X540" s="27"/>
      <c r="Y540" s="28"/>
    </row>
    <row r="541" customFormat="false" ht="12.75" hidden="false" customHeight="false" outlineLevel="0" collapsed="false">
      <c r="A541" s="29"/>
      <c r="B541" s="15"/>
      <c r="F541" s="17"/>
      <c r="G541" s="18"/>
      <c r="H541" s="19"/>
      <c r="I541" s="20"/>
      <c r="J541" s="19"/>
      <c r="K541" s="21"/>
      <c r="L541" s="21"/>
      <c r="M541" s="22"/>
      <c r="N541" s="22"/>
      <c r="O541" s="22"/>
      <c r="P541" s="22"/>
      <c r="Q541" s="22"/>
      <c r="R541" s="23"/>
      <c r="S541" s="24"/>
      <c r="T541" s="24"/>
      <c r="U541" s="25"/>
      <c r="V541" s="25"/>
      <c r="W541" s="26"/>
      <c r="X541" s="27"/>
      <c r="Y541" s="28"/>
    </row>
    <row r="542" customFormat="false" ht="12.75" hidden="false" customHeight="false" outlineLevel="0" collapsed="false">
      <c r="A542" s="29"/>
      <c r="B542" s="15"/>
      <c r="F542" s="17"/>
      <c r="G542" s="18"/>
      <c r="H542" s="19"/>
      <c r="I542" s="20"/>
      <c r="J542" s="19"/>
      <c r="K542" s="21"/>
      <c r="L542" s="21"/>
      <c r="M542" s="22"/>
      <c r="N542" s="22"/>
      <c r="O542" s="22"/>
      <c r="P542" s="22"/>
      <c r="Q542" s="22"/>
      <c r="R542" s="23"/>
      <c r="S542" s="24"/>
      <c r="T542" s="24"/>
      <c r="U542" s="25"/>
      <c r="V542" s="25"/>
      <c r="W542" s="26"/>
      <c r="X542" s="27"/>
      <c r="Y542" s="28"/>
    </row>
    <row r="543" customFormat="false" ht="12.75" hidden="false" customHeight="false" outlineLevel="0" collapsed="false">
      <c r="A543" s="29"/>
      <c r="B543" s="15"/>
      <c r="F543" s="17"/>
      <c r="G543" s="18"/>
      <c r="H543" s="19"/>
      <c r="I543" s="20"/>
      <c r="J543" s="19"/>
      <c r="K543" s="21"/>
      <c r="L543" s="21"/>
      <c r="M543" s="22"/>
      <c r="N543" s="22"/>
      <c r="O543" s="22"/>
      <c r="P543" s="22"/>
      <c r="Q543" s="22"/>
      <c r="R543" s="23"/>
      <c r="S543" s="24"/>
      <c r="T543" s="24"/>
      <c r="U543" s="25"/>
      <c r="V543" s="25"/>
      <c r="W543" s="26"/>
      <c r="X543" s="27"/>
      <c r="Y543" s="28"/>
    </row>
    <row r="544" customFormat="false" ht="12.75" hidden="false" customHeight="false" outlineLevel="0" collapsed="false">
      <c r="A544" s="29"/>
      <c r="B544" s="15"/>
      <c r="F544" s="17"/>
      <c r="G544" s="18"/>
      <c r="H544" s="19"/>
      <c r="I544" s="20"/>
      <c r="J544" s="19"/>
      <c r="K544" s="21"/>
      <c r="L544" s="21"/>
      <c r="M544" s="22"/>
      <c r="N544" s="22"/>
      <c r="O544" s="22"/>
      <c r="P544" s="22"/>
      <c r="Q544" s="22"/>
      <c r="R544" s="23"/>
      <c r="S544" s="24"/>
      <c r="T544" s="24"/>
      <c r="U544" s="25"/>
      <c r="V544" s="25"/>
      <c r="W544" s="26"/>
      <c r="X544" s="27"/>
      <c r="Y544" s="28"/>
    </row>
    <row r="545" customFormat="false" ht="12.75" hidden="false" customHeight="false" outlineLevel="0" collapsed="false">
      <c r="A545" s="29"/>
      <c r="B545" s="15"/>
      <c r="F545" s="17"/>
      <c r="G545" s="18"/>
      <c r="H545" s="19"/>
      <c r="I545" s="20"/>
      <c r="J545" s="19"/>
      <c r="K545" s="21"/>
      <c r="L545" s="21"/>
      <c r="M545" s="22"/>
      <c r="N545" s="22"/>
      <c r="O545" s="22"/>
      <c r="P545" s="22"/>
      <c r="Q545" s="22"/>
      <c r="R545" s="23"/>
      <c r="S545" s="24"/>
      <c r="T545" s="24"/>
      <c r="U545" s="25"/>
      <c r="V545" s="25"/>
      <c r="W545" s="26"/>
      <c r="X545" s="27"/>
      <c r="Y545" s="28"/>
    </row>
    <row r="546" customFormat="false" ht="12.75" hidden="false" customHeight="false" outlineLevel="0" collapsed="false">
      <c r="A546" s="29"/>
      <c r="B546" s="15"/>
      <c r="F546" s="17"/>
      <c r="G546" s="18"/>
      <c r="H546" s="19"/>
      <c r="I546" s="20"/>
      <c r="J546" s="19"/>
      <c r="K546" s="21"/>
      <c r="L546" s="21"/>
      <c r="M546" s="22"/>
      <c r="N546" s="22"/>
      <c r="O546" s="22"/>
      <c r="P546" s="22"/>
      <c r="Q546" s="22"/>
      <c r="R546" s="23"/>
      <c r="S546" s="24"/>
      <c r="T546" s="24"/>
      <c r="U546" s="25"/>
      <c r="V546" s="25"/>
      <c r="W546" s="26"/>
      <c r="X546" s="27"/>
      <c r="Y546" s="28"/>
    </row>
    <row r="547" customFormat="false" ht="12.75" hidden="false" customHeight="false" outlineLevel="0" collapsed="false">
      <c r="A547" s="29"/>
      <c r="B547" s="15"/>
      <c r="F547" s="17"/>
      <c r="G547" s="18"/>
      <c r="H547" s="19"/>
      <c r="I547" s="20"/>
      <c r="J547" s="19"/>
      <c r="K547" s="21"/>
      <c r="L547" s="21"/>
      <c r="M547" s="22"/>
      <c r="N547" s="22"/>
      <c r="O547" s="22"/>
      <c r="P547" s="22"/>
      <c r="Q547" s="22"/>
      <c r="R547" s="23"/>
      <c r="S547" s="24"/>
      <c r="T547" s="24"/>
      <c r="U547" s="25"/>
      <c r="V547" s="25"/>
      <c r="W547" s="26"/>
      <c r="X547" s="27"/>
      <c r="Y547" s="28"/>
    </row>
    <row r="548" customFormat="false" ht="12.75" hidden="false" customHeight="false" outlineLevel="0" collapsed="false">
      <c r="A548" s="29"/>
      <c r="B548" s="15"/>
      <c r="F548" s="17"/>
      <c r="G548" s="18"/>
      <c r="H548" s="19"/>
      <c r="I548" s="20"/>
      <c r="J548" s="19"/>
      <c r="K548" s="21"/>
      <c r="L548" s="21"/>
      <c r="M548" s="22"/>
      <c r="N548" s="22"/>
      <c r="O548" s="22"/>
      <c r="P548" s="22"/>
      <c r="Q548" s="22"/>
      <c r="R548" s="23"/>
      <c r="S548" s="24"/>
      <c r="T548" s="24"/>
      <c r="U548" s="25"/>
      <c r="V548" s="25"/>
      <c r="W548" s="26"/>
      <c r="X548" s="27"/>
      <c r="Y548" s="28"/>
    </row>
    <row r="549" customFormat="false" ht="12.75" hidden="false" customHeight="false" outlineLevel="0" collapsed="false">
      <c r="A549" s="29"/>
      <c r="B549" s="15"/>
      <c r="F549" s="17"/>
      <c r="G549" s="18"/>
      <c r="H549" s="19"/>
      <c r="I549" s="20"/>
      <c r="J549" s="19"/>
      <c r="K549" s="21"/>
      <c r="L549" s="21"/>
      <c r="M549" s="22"/>
      <c r="N549" s="22"/>
      <c r="O549" s="22"/>
      <c r="P549" s="22"/>
      <c r="Q549" s="22"/>
      <c r="R549" s="23"/>
      <c r="S549" s="24"/>
      <c r="T549" s="24"/>
      <c r="U549" s="25"/>
      <c r="V549" s="25"/>
      <c r="W549" s="26"/>
      <c r="X549" s="27"/>
      <c r="Y549" s="28"/>
    </row>
    <row r="550" customFormat="false" ht="12.75" hidden="false" customHeight="false" outlineLevel="0" collapsed="false">
      <c r="A550" s="29"/>
      <c r="B550" s="15"/>
      <c r="F550" s="17"/>
      <c r="G550" s="18"/>
      <c r="H550" s="19"/>
      <c r="I550" s="20"/>
      <c r="J550" s="19"/>
      <c r="K550" s="21"/>
      <c r="L550" s="21"/>
      <c r="M550" s="22"/>
      <c r="N550" s="22"/>
      <c r="O550" s="22"/>
      <c r="P550" s="22"/>
      <c r="Q550" s="22"/>
      <c r="R550" s="23"/>
      <c r="S550" s="24"/>
      <c r="T550" s="24"/>
      <c r="U550" s="25"/>
      <c r="V550" s="25"/>
      <c r="W550" s="26"/>
      <c r="X550" s="27"/>
      <c r="Y550" s="28"/>
    </row>
    <row r="551" customFormat="false" ht="12.75" hidden="false" customHeight="false" outlineLevel="0" collapsed="false">
      <c r="A551" s="29"/>
      <c r="B551" s="15"/>
      <c r="F551" s="17"/>
      <c r="G551" s="18"/>
      <c r="H551" s="19"/>
      <c r="I551" s="20"/>
      <c r="J551" s="19"/>
      <c r="K551" s="21"/>
      <c r="L551" s="21"/>
      <c r="M551" s="22"/>
      <c r="N551" s="22"/>
      <c r="O551" s="22"/>
      <c r="P551" s="22"/>
      <c r="Q551" s="22"/>
      <c r="R551" s="23"/>
      <c r="S551" s="24"/>
      <c r="T551" s="24"/>
      <c r="U551" s="25"/>
      <c r="V551" s="25"/>
      <c r="W551" s="26"/>
      <c r="X551" s="27"/>
      <c r="Y551" s="28"/>
    </row>
    <row r="552" customFormat="false" ht="12.75" hidden="false" customHeight="false" outlineLevel="0" collapsed="false">
      <c r="A552" s="29"/>
      <c r="B552" s="15"/>
      <c r="F552" s="17"/>
      <c r="G552" s="18"/>
      <c r="H552" s="19"/>
      <c r="I552" s="20"/>
      <c r="J552" s="19"/>
      <c r="K552" s="21"/>
      <c r="L552" s="21"/>
      <c r="M552" s="22"/>
      <c r="N552" s="22"/>
      <c r="O552" s="22"/>
      <c r="P552" s="22"/>
      <c r="Q552" s="22"/>
      <c r="R552" s="23"/>
      <c r="S552" s="24"/>
      <c r="T552" s="24"/>
      <c r="U552" s="25"/>
      <c r="V552" s="25"/>
      <c r="W552" s="26"/>
      <c r="X552" s="27"/>
      <c r="Y552" s="28"/>
    </row>
    <row r="553" customFormat="false" ht="12.75" hidden="false" customHeight="false" outlineLevel="0" collapsed="false">
      <c r="A553" s="29"/>
      <c r="B553" s="15"/>
      <c r="F553" s="17"/>
      <c r="G553" s="18"/>
      <c r="H553" s="19"/>
      <c r="I553" s="20"/>
      <c r="J553" s="19"/>
      <c r="K553" s="21"/>
      <c r="L553" s="21"/>
      <c r="M553" s="22"/>
      <c r="N553" s="22"/>
      <c r="O553" s="22"/>
      <c r="P553" s="22"/>
      <c r="Q553" s="22"/>
      <c r="R553" s="23"/>
      <c r="S553" s="24"/>
      <c r="T553" s="24"/>
      <c r="U553" s="25"/>
      <c r="V553" s="25"/>
      <c r="W553" s="26"/>
      <c r="X553" s="27"/>
      <c r="Y553" s="28"/>
    </row>
    <row r="554" customFormat="false" ht="12.75" hidden="false" customHeight="false" outlineLevel="0" collapsed="false">
      <c r="A554" s="29"/>
      <c r="B554" s="15"/>
      <c r="F554" s="17"/>
      <c r="G554" s="18"/>
      <c r="H554" s="19"/>
      <c r="I554" s="20"/>
      <c r="J554" s="19"/>
      <c r="K554" s="21"/>
      <c r="L554" s="21"/>
      <c r="M554" s="22"/>
      <c r="N554" s="22"/>
      <c r="O554" s="22"/>
      <c r="P554" s="22"/>
      <c r="Q554" s="22"/>
      <c r="R554" s="23"/>
      <c r="S554" s="24"/>
      <c r="T554" s="24"/>
      <c r="U554" s="25"/>
      <c r="V554" s="25"/>
      <c r="W554" s="26"/>
      <c r="X554" s="27"/>
      <c r="Y554" s="28"/>
    </row>
    <row r="555" customFormat="false" ht="12.75" hidden="false" customHeight="false" outlineLevel="0" collapsed="false">
      <c r="A555" s="29"/>
      <c r="B555" s="15"/>
      <c r="F555" s="17"/>
      <c r="G555" s="18"/>
      <c r="H555" s="19"/>
      <c r="I555" s="20"/>
      <c r="J555" s="19"/>
      <c r="K555" s="21"/>
      <c r="L555" s="21"/>
      <c r="M555" s="22"/>
      <c r="N555" s="22"/>
      <c r="O555" s="22"/>
      <c r="P555" s="22"/>
      <c r="Q555" s="22"/>
      <c r="R555" s="23"/>
      <c r="S555" s="24"/>
      <c r="T555" s="24"/>
      <c r="U555" s="25"/>
      <c r="V555" s="25"/>
      <c r="W555" s="26"/>
      <c r="X555" s="27"/>
      <c r="Y555" s="28"/>
    </row>
    <row r="556" customFormat="false" ht="12.75" hidden="false" customHeight="false" outlineLevel="0" collapsed="false">
      <c r="A556" s="29"/>
      <c r="B556" s="15"/>
      <c r="F556" s="17"/>
      <c r="G556" s="18"/>
      <c r="H556" s="19"/>
      <c r="I556" s="20"/>
      <c r="J556" s="19"/>
      <c r="K556" s="21"/>
      <c r="L556" s="21"/>
      <c r="M556" s="22"/>
      <c r="N556" s="22"/>
      <c r="O556" s="22"/>
      <c r="P556" s="22"/>
      <c r="Q556" s="22"/>
      <c r="R556" s="23"/>
      <c r="S556" s="24"/>
      <c r="T556" s="24"/>
      <c r="U556" s="25"/>
      <c r="V556" s="25"/>
      <c r="W556" s="26"/>
      <c r="X556" s="27"/>
      <c r="Y556" s="28"/>
    </row>
    <row r="557" customFormat="false" ht="12.75" hidden="false" customHeight="false" outlineLevel="0" collapsed="false">
      <c r="A557" s="29"/>
      <c r="B557" s="15"/>
      <c r="F557" s="17"/>
      <c r="G557" s="18"/>
      <c r="H557" s="19"/>
      <c r="I557" s="20"/>
      <c r="J557" s="19"/>
      <c r="K557" s="21"/>
      <c r="L557" s="21"/>
      <c r="M557" s="22"/>
      <c r="N557" s="22"/>
      <c r="O557" s="22"/>
      <c r="P557" s="22"/>
      <c r="Q557" s="22"/>
      <c r="R557" s="23"/>
      <c r="S557" s="24"/>
      <c r="T557" s="24"/>
      <c r="U557" s="25"/>
      <c r="V557" s="25"/>
      <c r="W557" s="26"/>
      <c r="X557" s="27"/>
      <c r="Y557" s="28"/>
    </row>
    <row r="558" customFormat="false" ht="12.75" hidden="false" customHeight="false" outlineLevel="0" collapsed="false">
      <c r="A558" s="29"/>
      <c r="B558" s="15"/>
      <c r="F558" s="17"/>
      <c r="G558" s="18"/>
      <c r="H558" s="19"/>
      <c r="I558" s="20"/>
      <c r="J558" s="19"/>
      <c r="K558" s="21"/>
      <c r="L558" s="21"/>
      <c r="M558" s="22"/>
      <c r="N558" s="22"/>
      <c r="O558" s="22"/>
      <c r="P558" s="22"/>
      <c r="Q558" s="22"/>
      <c r="R558" s="23"/>
      <c r="S558" s="24"/>
      <c r="T558" s="24"/>
      <c r="U558" s="25"/>
      <c r="V558" s="25"/>
      <c r="W558" s="26"/>
      <c r="X558" s="27"/>
      <c r="Y558" s="28"/>
    </row>
    <row r="559" customFormat="false" ht="12.75" hidden="false" customHeight="false" outlineLevel="0" collapsed="false">
      <c r="A559" s="29"/>
      <c r="B559" s="15"/>
      <c r="F559" s="17"/>
      <c r="G559" s="18"/>
      <c r="H559" s="19"/>
      <c r="I559" s="20"/>
      <c r="J559" s="19"/>
      <c r="K559" s="21"/>
      <c r="L559" s="21"/>
      <c r="M559" s="22"/>
      <c r="N559" s="22"/>
      <c r="O559" s="22"/>
      <c r="P559" s="22"/>
      <c r="Q559" s="22"/>
      <c r="R559" s="23"/>
      <c r="S559" s="24"/>
      <c r="T559" s="24"/>
      <c r="U559" s="25"/>
      <c r="V559" s="25"/>
      <c r="W559" s="26"/>
      <c r="X559" s="27"/>
      <c r="Y559" s="28"/>
    </row>
    <row r="560" customFormat="false" ht="12.75" hidden="false" customHeight="false" outlineLevel="0" collapsed="false">
      <c r="A560" s="29"/>
      <c r="B560" s="15"/>
      <c r="F560" s="17"/>
      <c r="G560" s="18"/>
      <c r="H560" s="19"/>
      <c r="I560" s="20"/>
      <c r="J560" s="19"/>
      <c r="K560" s="21"/>
      <c r="L560" s="21"/>
      <c r="M560" s="22"/>
      <c r="N560" s="22"/>
      <c r="O560" s="22"/>
      <c r="P560" s="22"/>
      <c r="Q560" s="22"/>
      <c r="R560" s="23"/>
      <c r="S560" s="24"/>
      <c r="T560" s="24"/>
      <c r="U560" s="25"/>
      <c r="V560" s="25"/>
      <c r="W560" s="26"/>
      <c r="X560" s="27"/>
      <c r="Y560" s="28"/>
    </row>
    <row r="561" customFormat="false" ht="12.75" hidden="false" customHeight="false" outlineLevel="0" collapsed="false">
      <c r="A561" s="29"/>
      <c r="B561" s="15"/>
      <c r="F561" s="17"/>
      <c r="G561" s="18"/>
      <c r="H561" s="19"/>
      <c r="I561" s="20"/>
      <c r="J561" s="19"/>
      <c r="K561" s="21"/>
      <c r="L561" s="21"/>
      <c r="M561" s="22"/>
      <c r="N561" s="22"/>
      <c r="O561" s="22"/>
      <c r="P561" s="22"/>
      <c r="Q561" s="22"/>
      <c r="R561" s="23"/>
      <c r="S561" s="24"/>
      <c r="T561" s="24"/>
      <c r="U561" s="25"/>
      <c r="V561" s="25"/>
      <c r="W561" s="26"/>
      <c r="X561" s="27"/>
      <c r="Y561" s="28"/>
    </row>
    <row r="562" customFormat="false" ht="12.75" hidden="false" customHeight="false" outlineLevel="0" collapsed="false">
      <c r="A562" s="29"/>
      <c r="B562" s="15"/>
      <c r="F562" s="17"/>
      <c r="G562" s="18"/>
      <c r="H562" s="19"/>
      <c r="I562" s="20"/>
      <c r="J562" s="19"/>
      <c r="K562" s="21"/>
      <c r="L562" s="21"/>
      <c r="M562" s="22"/>
      <c r="N562" s="22"/>
      <c r="O562" s="22"/>
      <c r="P562" s="22"/>
      <c r="Q562" s="22"/>
      <c r="R562" s="23"/>
      <c r="S562" s="24"/>
      <c r="T562" s="24"/>
      <c r="U562" s="25"/>
      <c r="V562" s="25"/>
      <c r="W562" s="26"/>
      <c r="X562" s="27"/>
      <c r="Y562" s="28"/>
    </row>
    <row r="563" customFormat="false" ht="12.75" hidden="false" customHeight="false" outlineLevel="0" collapsed="false">
      <c r="A563" s="29"/>
      <c r="B563" s="15"/>
      <c r="F563" s="17"/>
      <c r="G563" s="18"/>
      <c r="H563" s="19"/>
      <c r="I563" s="20"/>
      <c r="J563" s="19"/>
      <c r="K563" s="21"/>
      <c r="L563" s="21"/>
      <c r="M563" s="22"/>
      <c r="N563" s="22"/>
      <c r="O563" s="22"/>
      <c r="P563" s="22"/>
      <c r="Q563" s="22"/>
      <c r="R563" s="23"/>
      <c r="S563" s="24"/>
      <c r="T563" s="24"/>
      <c r="U563" s="25"/>
      <c r="V563" s="25"/>
      <c r="W563" s="26"/>
      <c r="X563" s="27"/>
      <c r="Y563" s="28"/>
    </row>
    <row r="564" customFormat="false" ht="12.75" hidden="false" customHeight="false" outlineLevel="0" collapsed="false">
      <c r="A564" s="29"/>
      <c r="B564" s="15"/>
      <c r="F564" s="17"/>
      <c r="G564" s="18"/>
      <c r="H564" s="19"/>
      <c r="I564" s="20"/>
      <c r="J564" s="19"/>
      <c r="K564" s="21"/>
      <c r="L564" s="21"/>
      <c r="M564" s="22"/>
      <c r="N564" s="22"/>
      <c r="O564" s="22"/>
      <c r="P564" s="22"/>
      <c r="Q564" s="22"/>
      <c r="R564" s="23"/>
      <c r="S564" s="24"/>
      <c r="T564" s="24"/>
      <c r="U564" s="25"/>
      <c r="V564" s="25"/>
      <c r="W564" s="26"/>
      <c r="X564" s="27"/>
      <c r="Y564" s="28"/>
    </row>
    <row r="565" customFormat="false" ht="12.75" hidden="false" customHeight="false" outlineLevel="0" collapsed="false">
      <c r="A565" s="29"/>
      <c r="B565" s="15"/>
      <c r="F565" s="17"/>
      <c r="G565" s="18"/>
      <c r="H565" s="19"/>
      <c r="I565" s="20"/>
      <c r="J565" s="19"/>
      <c r="K565" s="21"/>
      <c r="L565" s="21"/>
      <c r="M565" s="22"/>
      <c r="N565" s="22"/>
      <c r="O565" s="22"/>
      <c r="P565" s="22"/>
      <c r="Q565" s="22"/>
      <c r="R565" s="23"/>
      <c r="S565" s="24"/>
      <c r="T565" s="24"/>
      <c r="U565" s="25"/>
      <c r="V565" s="25"/>
      <c r="W565" s="26"/>
      <c r="X565" s="27"/>
      <c r="Y565" s="28"/>
    </row>
    <row r="566" customFormat="false" ht="12.75" hidden="false" customHeight="false" outlineLevel="0" collapsed="false">
      <c r="A566" s="29"/>
      <c r="B566" s="15"/>
      <c r="F566" s="17"/>
      <c r="G566" s="18"/>
      <c r="H566" s="19"/>
      <c r="I566" s="20"/>
      <c r="J566" s="19"/>
      <c r="K566" s="21"/>
      <c r="L566" s="21"/>
      <c r="M566" s="22"/>
      <c r="N566" s="22"/>
      <c r="O566" s="22"/>
      <c r="P566" s="22"/>
      <c r="Q566" s="22"/>
      <c r="R566" s="23"/>
      <c r="S566" s="24"/>
      <c r="T566" s="24"/>
      <c r="U566" s="25"/>
      <c r="V566" s="25"/>
      <c r="W566" s="26"/>
      <c r="X566" s="27"/>
      <c r="Y566" s="28"/>
    </row>
    <row r="567" customFormat="false" ht="12.75" hidden="false" customHeight="false" outlineLevel="0" collapsed="false">
      <c r="A567" s="29"/>
      <c r="B567" s="15"/>
      <c r="F567" s="17"/>
      <c r="G567" s="18"/>
      <c r="H567" s="19"/>
      <c r="I567" s="20"/>
      <c r="J567" s="19"/>
      <c r="K567" s="21"/>
      <c r="L567" s="21"/>
      <c r="M567" s="22"/>
      <c r="N567" s="22"/>
      <c r="O567" s="22"/>
      <c r="P567" s="22"/>
      <c r="Q567" s="22"/>
      <c r="R567" s="23"/>
      <c r="S567" s="24"/>
      <c r="T567" s="24"/>
      <c r="U567" s="25"/>
      <c r="V567" s="25"/>
      <c r="W567" s="26"/>
      <c r="X567" s="27"/>
      <c r="Y567" s="28"/>
    </row>
    <row r="568" customFormat="false" ht="12.75" hidden="false" customHeight="false" outlineLevel="0" collapsed="false">
      <c r="A568" s="29"/>
      <c r="B568" s="15"/>
      <c r="F568" s="17"/>
      <c r="G568" s="18"/>
      <c r="H568" s="19"/>
      <c r="I568" s="20"/>
      <c r="J568" s="19"/>
      <c r="K568" s="21"/>
      <c r="L568" s="21"/>
      <c r="M568" s="22"/>
      <c r="N568" s="22"/>
      <c r="O568" s="22"/>
      <c r="P568" s="22"/>
      <c r="Q568" s="22"/>
      <c r="R568" s="23"/>
      <c r="S568" s="24"/>
      <c r="T568" s="24"/>
      <c r="U568" s="25"/>
      <c r="V568" s="25"/>
      <c r="W568" s="26"/>
      <c r="X568" s="27"/>
      <c r="Y568" s="28"/>
    </row>
    <row r="569" customFormat="false" ht="12.75" hidden="false" customHeight="false" outlineLevel="0" collapsed="false">
      <c r="A569" s="29"/>
      <c r="B569" s="15"/>
      <c r="F569" s="17"/>
      <c r="G569" s="18"/>
      <c r="H569" s="19"/>
      <c r="I569" s="20"/>
      <c r="J569" s="19"/>
      <c r="K569" s="21"/>
      <c r="L569" s="21"/>
      <c r="M569" s="22"/>
      <c r="N569" s="22"/>
      <c r="O569" s="22"/>
      <c r="P569" s="22"/>
      <c r="Q569" s="22"/>
      <c r="R569" s="23"/>
      <c r="S569" s="24"/>
      <c r="T569" s="24"/>
      <c r="U569" s="25"/>
      <c r="V569" s="25"/>
      <c r="W569" s="26"/>
      <c r="X569" s="27"/>
      <c r="Y569" s="28"/>
    </row>
    <row r="570" customFormat="false" ht="12.75" hidden="false" customHeight="false" outlineLevel="0" collapsed="false">
      <c r="A570" s="29"/>
      <c r="B570" s="15"/>
      <c r="F570" s="17"/>
      <c r="G570" s="18"/>
      <c r="H570" s="19"/>
      <c r="I570" s="20"/>
      <c r="J570" s="19"/>
      <c r="K570" s="21"/>
      <c r="L570" s="21"/>
      <c r="M570" s="22"/>
      <c r="N570" s="22"/>
      <c r="O570" s="22"/>
      <c r="P570" s="22"/>
      <c r="Q570" s="22"/>
      <c r="R570" s="23"/>
      <c r="S570" s="24"/>
      <c r="T570" s="24"/>
      <c r="U570" s="25"/>
      <c r="V570" s="25"/>
      <c r="W570" s="26"/>
      <c r="X570" s="27"/>
      <c r="Y570" s="28"/>
    </row>
    <row r="571" customFormat="false" ht="12.75" hidden="false" customHeight="false" outlineLevel="0" collapsed="false">
      <c r="A571" s="29"/>
      <c r="B571" s="15"/>
      <c r="F571" s="17"/>
      <c r="G571" s="18"/>
      <c r="H571" s="19"/>
      <c r="I571" s="20"/>
      <c r="J571" s="19"/>
      <c r="K571" s="21"/>
      <c r="L571" s="21"/>
      <c r="M571" s="22"/>
      <c r="N571" s="22"/>
      <c r="O571" s="22"/>
      <c r="P571" s="22"/>
      <c r="Q571" s="22"/>
      <c r="R571" s="23"/>
      <c r="S571" s="24"/>
      <c r="T571" s="24"/>
      <c r="U571" s="25"/>
      <c r="V571" s="25"/>
      <c r="W571" s="26"/>
      <c r="X571" s="27"/>
      <c r="Y571" s="28"/>
    </row>
    <row r="572" customFormat="false" ht="12.75" hidden="false" customHeight="false" outlineLevel="0" collapsed="false">
      <c r="A572" s="29"/>
      <c r="B572" s="15"/>
      <c r="F572" s="17"/>
      <c r="G572" s="18"/>
      <c r="H572" s="19"/>
      <c r="I572" s="20"/>
      <c r="J572" s="19"/>
      <c r="K572" s="21"/>
      <c r="L572" s="21"/>
      <c r="M572" s="22"/>
      <c r="N572" s="22"/>
      <c r="O572" s="22"/>
      <c r="P572" s="22"/>
      <c r="Q572" s="22"/>
      <c r="R572" s="23"/>
      <c r="S572" s="24"/>
      <c r="T572" s="24"/>
      <c r="U572" s="25"/>
      <c r="V572" s="25"/>
      <c r="W572" s="26"/>
      <c r="X572" s="27"/>
      <c r="Y572" s="28"/>
    </row>
    <row r="573" customFormat="false" ht="12.75" hidden="false" customHeight="false" outlineLevel="0" collapsed="false">
      <c r="A573" s="29"/>
      <c r="B573" s="15"/>
      <c r="F573" s="17"/>
      <c r="G573" s="18"/>
      <c r="H573" s="19"/>
      <c r="I573" s="20"/>
      <c r="J573" s="19"/>
      <c r="K573" s="21"/>
      <c r="L573" s="21"/>
      <c r="M573" s="22"/>
      <c r="N573" s="22"/>
      <c r="O573" s="22"/>
      <c r="P573" s="22"/>
      <c r="Q573" s="22"/>
      <c r="R573" s="23"/>
      <c r="S573" s="24"/>
      <c r="T573" s="24"/>
      <c r="U573" s="25"/>
      <c r="V573" s="25"/>
      <c r="W573" s="26"/>
      <c r="X573" s="27"/>
      <c r="Y573" s="28"/>
    </row>
    <row r="574" customFormat="false" ht="12.75" hidden="false" customHeight="false" outlineLevel="0" collapsed="false">
      <c r="A574" s="29"/>
      <c r="B574" s="15"/>
      <c r="F574" s="17"/>
      <c r="G574" s="18"/>
      <c r="H574" s="19"/>
      <c r="I574" s="20"/>
      <c r="J574" s="19"/>
      <c r="K574" s="21"/>
      <c r="L574" s="21"/>
      <c r="M574" s="22"/>
      <c r="N574" s="22"/>
      <c r="O574" s="22"/>
      <c r="P574" s="22"/>
      <c r="Q574" s="22"/>
      <c r="R574" s="23"/>
      <c r="S574" s="24"/>
      <c r="T574" s="24"/>
      <c r="U574" s="25"/>
      <c r="V574" s="25"/>
      <c r="W574" s="26"/>
      <c r="X574" s="27"/>
      <c r="Y574" s="28"/>
    </row>
    <row r="575" customFormat="false" ht="12.75" hidden="false" customHeight="false" outlineLevel="0" collapsed="false">
      <c r="A575" s="29"/>
      <c r="B575" s="15"/>
      <c r="F575" s="17"/>
      <c r="G575" s="18"/>
      <c r="H575" s="19"/>
      <c r="I575" s="20"/>
      <c r="J575" s="19"/>
      <c r="K575" s="21"/>
      <c r="L575" s="21"/>
      <c r="M575" s="22"/>
      <c r="N575" s="22"/>
      <c r="O575" s="22"/>
      <c r="P575" s="22"/>
      <c r="Q575" s="22"/>
      <c r="R575" s="23"/>
      <c r="S575" s="24"/>
      <c r="T575" s="24"/>
      <c r="U575" s="25"/>
      <c r="V575" s="25"/>
      <c r="W575" s="26"/>
      <c r="X575" s="27"/>
      <c r="Y575" s="28"/>
    </row>
    <row r="576" customFormat="false" ht="12.75" hidden="false" customHeight="false" outlineLevel="0" collapsed="false">
      <c r="A576" s="29"/>
      <c r="B576" s="15"/>
      <c r="F576" s="17"/>
      <c r="G576" s="18"/>
      <c r="H576" s="19"/>
      <c r="I576" s="20"/>
      <c r="J576" s="19"/>
      <c r="K576" s="21"/>
      <c r="L576" s="21"/>
      <c r="M576" s="22"/>
      <c r="N576" s="22"/>
      <c r="O576" s="22"/>
      <c r="P576" s="22"/>
      <c r="Q576" s="22"/>
      <c r="R576" s="23"/>
      <c r="S576" s="24"/>
      <c r="T576" s="24"/>
      <c r="U576" s="25"/>
      <c r="V576" s="25"/>
      <c r="W576" s="26"/>
      <c r="X576" s="27"/>
      <c r="Y576" s="28"/>
    </row>
    <row r="577" customFormat="false" ht="12.75" hidden="false" customHeight="false" outlineLevel="0" collapsed="false">
      <c r="A577" s="29"/>
      <c r="B577" s="15"/>
      <c r="F577" s="17"/>
      <c r="G577" s="18"/>
      <c r="H577" s="19"/>
      <c r="I577" s="20"/>
      <c r="J577" s="19"/>
      <c r="K577" s="21"/>
      <c r="L577" s="21"/>
      <c r="M577" s="22"/>
      <c r="N577" s="22"/>
      <c r="O577" s="22"/>
      <c r="P577" s="22"/>
      <c r="Q577" s="22"/>
      <c r="R577" s="23"/>
      <c r="S577" s="24"/>
      <c r="T577" s="24"/>
      <c r="U577" s="25"/>
      <c r="V577" s="25"/>
      <c r="W577" s="26"/>
      <c r="X577" s="27"/>
      <c r="Y577" s="28"/>
    </row>
    <row r="578" customFormat="false" ht="12.75" hidden="false" customHeight="false" outlineLevel="0" collapsed="false">
      <c r="A578" s="29"/>
      <c r="B578" s="15"/>
      <c r="F578" s="17"/>
      <c r="G578" s="18"/>
      <c r="H578" s="19"/>
      <c r="I578" s="20"/>
      <c r="J578" s="19"/>
      <c r="K578" s="21"/>
      <c r="L578" s="21"/>
      <c r="M578" s="22"/>
      <c r="N578" s="22"/>
      <c r="O578" s="22"/>
      <c r="P578" s="22"/>
      <c r="Q578" s="22"/>
      <c r="R578" s="23"/>
      <c r="S578" s="24"/>
      <c r="T578" s="24"/>
      <c r="U578" s="25"/>
      <c r="V578" s="25"/>
      <c r="W578" s="26"/>
      <c r="X578" s="27"/>
      <c r="Y578" s="28"/>
    </row>
    <row r="579" customFormat="false" ht="12.75" hidden="false" customHeight="false" outlineLevel="0" collapsed="false">
      <c r="A579" s="29"/>
      <c r="B579" s="15"/>
      <c r="F579" s="17"/>
      <c r="G579" s="18"/>
      <c r="H579" s="19"/>
      <c r="I579" s="20"/>
      <c r="J579" s="19"/>
      <c r="K579" s="21"/>
      <c r="L579" s="21"/>
      <c r="M579" s="22"/>
      <c r="N579" s="22"/>
      <c r="O579" s="22"/>
      <c r="P579" s="22"/>
      <c r="Q579" s="22"/>
      <c r="R579" s="23"/>
      <c r="S579" s="24"/>
      <c r="T579" s="24"/>
      <c r="U579" s="25"/>
      <c r="V579" s="25"/>
      <c r="W579" s="26"/>
      <c r="X579" s="27"/>
      <c r="Y579" s="28"/>
    </row>
    <row r="580" customFormat="false" ht="12.75" hidden="false" customHeight="false" outlineLevel="0" collapsed="false">
      <c r="A580" s="29"/>
      <c r="B580" s="15"/>
      <c r="F580" s="17"/>
      <c r="G580" s="18"/>
      <c r="H580" s="19"/>
      <c r="I580" s="20"/>
      <c r="J580" s="19"/>
      <c r="K580" s="21"/>
      <c r="L580" s="21"/>
      <c r="M580" s="22"/>
      <c r="N580" s="22"/>
      <c r="O580" s="22"/>
      <c r="P580" s="22"/>
      <c r="Q580" s="22"/>
      <c r="R580" s="23"/>
      <c r="S580" s="24"/>
      <c r="T580" s="24"/>
      <c r="U580" s="25"/>
      <c r="V580" s="25"/>
      <c r="W580" s="26"/>
      <c r="X580" s="27"/>
      <c r="Y580" s="28"/>
    </row>
    <row r="581" customFormat="false" ht="12.75" hidden="false" customHeight="false" outlineLevel="0" collapsed="false">
      <c r="A581" s="29"/>
      <c r="B581" s="15"/>
      <c r="F581" s="17"/>
      <c r="G581" s="18"/>
      <c r="H581" s="19"/>
      <c r="I581" s="20"/>
      <c r="J581" s="19"/>
      <c r="K581" s="21"/>
      <c r="L581" s="21"/>
      <c r="M581" s="22"/>
      <c r="N581" s="22"/>
      <c r="O581" s="22"/>
      <c r="P581" s="22"/>
      <c r="Q581" s="22"/>
      <c r="R581" s="23"/>
      <c r="S581" s="24"/>
      <c r="T581" s="24"/>
      <c r="U581" s="25"/>
      <c r="V581" s="25"/>
      <c r="W581" s="26"/>
      <c r="X581" s="27"/>
      <c r="Y581" s="28"/>
    </row>
    <row r="582" customFormat="false" ht="12.75" hidden="false" customHeight="false" outlineLevel="0" collapsed="false">
      <c r="A582" s="29"/>
      <c r="B582" s="15"/>
      <c r="F582" s="17"/>
      <c r="G582" s="18"/>
      <c r="H582" s="19"/>
      <c r="I582" s="20"/>
      <c r="J582" s="19"/>
      <c r="K582" s="21"/>
      <c r="L582" s="21"/>
      <c r="M582" s="22"/>
      <c r="N582" s="22"/>
      <c r="O582" s="22"/>
      <c r="P582" s="22"/>
      <c r="Q582" s="22"/>
      <c r="R582" s="23"/>
      <c r="S582" s="24"/>
      <c r="T582" s="24"/>
      <c r="U582" s="25"/>
      <c r="V582" s="25"/>
      <c r="W582" s="26"/>
      <c r="X582" s="27"/>
      <c r="Y582" s="28"/>
    </row>
    <row r="583" customFormat="false" ht="12.75" hidden="false" customHeight="false" outlineLevel="0" collapsed="false">
      <c r="A583" s="29"/>
      <c r="B583" s="15"/>
      <c r="F583" s="17"/>
      <c r="G583" s="18"/>
      <c r="H583" s="19"/>
      <c r="I583" s="20"/>
      <c r="J583" s="19"/>
      <c r="K583" s="21"/>
      <c r="L583" s="21"/>
      <c r="M583" s="22"/>
      <c r="N583" s="22"/>
      <c r="O583" s="22"/>
      <c r="P583" s="22"/>
      <c r="Q583" s="22"/>
      <c r="R583" s="23"/>
      <c r="S583" s="24"/>
      <c r="T583" s="24"/>
      <c r="U583" s="25"/>
      <c r="V583" s="25"/>
      <c r="W583" s="26"/>
      <c r="X583" s="27"/>
      <c r="Y583" s="28"/>
    </row>
    <row r="584" customFormat="false" ht="12.75" hidden="false" customHeight="false" outlineLevel="0" collapsed="false">
      <c r="A584" s="29"/>
      <c r="B584" s="15"/>
      <c r="F584" s="17"/>
      <c r="G584" s="18"/>
      <c r="H584" s="19"/>
      <c r="I584" s="20"/>
      <c r="J584" s="19"/>
      <c r="K584" s="21"/>
      <c r="L584" s="21"/>
      <c r="M584" s="22"/>
      <c r="N584" s="22"/>
      <c r="O584" s="22"/>
      <c r="P584" s="22"/>
      <c r="Q584" s="22"/>
      <c r="R584" s="23"/>
      <c r="S584" s="24"/>
      <c r="T584" s="24"/>
      <c r="U584" s="25"/>
      <c r="V584" s="25"/>
      <c r="W584" s="26"/>
      <c r="X584" s="27"/>
      <c r="Y584" s="28"/>
    </row>
    <row r="585" customFormat="false" ht="12.75" hidden="false" customHeight="false" outlineLevel="0" collapsed="false">
      <c r="A585" s="29"/>
      <c r="B585" s="15"/>
      <c r="F585" s="17"/>
      <c r="G585" s="18"/>
      <c r="H585" s="19"/>
      <c r="I585" s="20"/>
      <c r="J585" s="19"/>
      <c r="K585" s="21"/>
      <c r="L585" s="21"/>
      <c r="M585" s="22"/>
      <c r="N585" s="22"/>
      <c r="O585" s="22"/>
      <c r="P585" s="22"/>
      <c r="Q585" s="22"/>
      <c r="R585" s="23"/>
      <c r="S585" s="24"/>
      <c r="T585" s="24"/>
      <c r="U585" s="25"/>
      <c r="V585" s="25"/>
      <c r="W585" s="26"/>
      <c r="X585" s="27"/>
      <c r="Y585" s="28"/>
    </row>
    <row r="586" customFormat="false" ht="12.75" hidden="false" customHeight="false" outlineLevel="0" collapsed="false">
      <c r="A586" s="29"/>
      <c r="B586" s="15"/>
      <c r="F586" s="17"/>
      <c r="G586" s="18"/>
      <c r="H586" s="19"/>
      <c r="I586" s="20"/>
      <c r="J586" s="19"/>
      <c r="K586" s="21"/>
      <c r="L586" s="21"/>
      <c r="M586" s="22"/>
      <c r="N586" s="22"/>
      <c r="O586" s="22"/>
      <c r="P586" s="22"/>
      <c r="Q586" s="22"/>
      <c r="R586" s="23"/>
      <c r="S586" s="24"/>
      <c r="T586" s="24"/>
      <c r="U586" s="25"/>
      <c r="V586" s="25"/>
      <c r="W586" s="26"/>
      <c r="X586" s="27"/>
      <c r="Y586" s="28"/>
    </row>
    <row r="587" customFormat="false" ht="12.75" hidden="false" customHeight="false" outlineLevel="0" collapsed="false">
      <c r="A587" s="29"/>
      <c r="B587" s="15"/>
      <c r="F587" s="17"/>
      <c r="G587" s="18"/>
      <c r="H587" s="19"/>
      <c r="I587" s="20"/>
      <c r="J587" s="19"/>
      <c r="K587" s="21"/>
      <c r="L587" s="21"/>
      <c r="M587" s="22"/>
      <c r="N587" s="22"/>
      <c r="O587" s="22"/>
      <c r="P587" s="22"/>
      <c r="Q587" s="22"/>
      <c r="R587" s="23"/>
      <c r="S587" s="24"/>
      <c r="T587" s="24"/>
      <c r="U587" s="25"/>
      <c r="V587" s="25"/>
      <c r="W587" s="26"/>
      <c r="X587" s="27"/>
      <c r="Y587" s="28"/>
    </row>
    <row r="588" customFormat="false" ht="12.75" hidden="false" customHeight="false" outlineLevel="0" collapsed="false">
      <c r="A588" s="29"/>
      <c r="B588" s="15"/>
      <c r="F588" s="17"/>
      <c r="G588" s="18"/>
      <c r="H588" s="19"/>
      <c r="I588" s="20"/>
      <c r="J588" s="19"/>
      <c r="K588" s="21"/>
      <c r="L588" s="21"/>
      <c r="M588" s="22"/>
      <c r="N588" s="22"/>
      <c r="O588" s="22"/>
      <c r="P588" s="22"/>
      <c r="Q588" s="22"/>
      <c r="R588" s="23"/>
      <c r="S588" s="24"/>
      <c r="T588" s="24"/>
      <c r="U588" s="25"/>
      <c r="V588" s="25"/>
      <c r="W588" s="26"/>
      <c r="X588" s="27"/>
      <c r="Y588" s="28"/>
    </row>
    <row r="589" customFormat="false" ht="12.75" hidden="false" customHeight="false" outlineLevel="0" collapsed="false">
      <c r="A589" s="29"/>
      <c r="B589" s="15"/>
      <c r="F589" s="17"/>
      <c r="G589" s="18"/>
      <c r="H589" s="19"/>
      <c r="I589" s="20"/>
      <c r="J589" s="19"/>
      <c r="K589" s="21"/>
      <c r="L589" s="21"/>
      <c r="M589" s="22"/>
      <c r="N589" s="22"/>
      <c r="O589" s="22"/>
      <c r="P589" s="22"/>
      <c r="Q589" s="22"/>
      <c r="R589" s="23"/>
      <c r="S589" s="24"/>
      <c r="T589" s="24"/>
      <c r="U589" s="25"/>
      <c r="V589" s="25"/>
      <c r="W589" s="26"/>
      <c r="X589" s="27"/>
      <c r="Y589" s="28"/>
    </row>
    <row r="590" customFormat="false" ht="12.75" hidden="false" customHeight="false" outlineLevel="0" collapsed="false">
      <c r="A590" s="29"/>
      <c r="B590" s="15"/>
      <c r="F590" s="17"/>
      <c r="G590" s="18"/>
      <c r="H590" s="19"/>
      <c r="I590" s="20"/>
      <c r="J590" s="19"/>
      <c r="K590" s="21"/>
      <c r="L590" s="21"/>
      <c r="M590" s="22"/>
      <c r="N590" s="22"/>
      <c r="O590" s="22"/>
      <c r="P590" s="22"/>
      <c r="Q590" s="22"/>
      <c r="R590" s="23"/>
      <c r="S590" s="24"/>
      <c r="T590" s="24"/>
      <c r="U590" s="25"/>
      <c r="V590" s="25"/>
      <c r="W590" s="26"/>
      <c r="X590" s="27"/>
      <c r="Y590" s="28"/>
    </row>
    <row r="591" customFormat="false" ht="12.75" hidden="false" customHeight="false" outlineLevel="0" collapsed="false">
      <c r="A591" s="29"/>
      <c r="B591" s="15"/>
      <c r="F591" s="17"/>
      <c r="G591" s="18"/>
      <c r="H591" s="19"/>
      <c r="I591" s="20"/>
      <c r="J591" s="19"/>
      <c r="K591" s="21"/>
      <c r="L591" s="21"/>
      <c r="M591" s="22"/>
      <c r="N591" s="22"/>
      <c r="O591" s="22"/>
      <c r="P591" s="22"/>
      <c r="Q591" s="22"/>
      <c r="R591" s="23"/>
      <c r="S591" s="24"/>
      <c r="T591" s="24"/>
      <c r="U591" s="25"/>
      <c r="V591" s="25"/>
      <c r="W591" s="26"/>
      <c r="X591" s="27"/>
      <c r="Y591" s="28"/>
    </row>
    <row r="592" customFormat="false" ht="12.75" hidden="false" customHeight="false" outlineLevel="0" collapsed="false">
      <c r="A592" s="29"/>
      <c r="B592" s="15"/>
      <c r="F592" s="17"/>
      <c r="G592" s="18"/>
      <c r="H592" s="19"/>
      <c r="I592" s="20"/>
      <c r="J592" s="19"/>
      <c r="K592" s="21"/>
      <c r="L592" s="21"/>
      <c r="M592" s="22"/>
      <c r="N592" s="22"/>
      <c r="O592" s="22"/>
      <c r="P592" s="22"/>
      <c r="Q592" s="22"/>
      <c r="R592" s="23"/>
      <c r="S592" s="24"/>
      <c r="T592" s="24"/>
      <c r="U592" s="25"/>
      <c r="V592" s="25"/>
      <c r="W592" s="26"/>
      <c r="X592" s="27"/>
      <c r="Y592" s="28"/>
    </row>
    <row r="593" customFormat="false" ht="12.75" hidden="false" customHeight="false" outlineLevel="0" collapsed="false">
      <c r="A593" s="29"/>
      <c r="B593" s="15"/>
      <c r="F593" s="17"/>
      <c r="G593" s="18"/>
      <c r="H593" s="19"/>
      <c r="I593" s="20"/>
      <c r="J593" s="19"/>
      <c r="K593" s="21"/>
      <c r="L593" s="21"/>
      <c r="M593" s="22"/>
      <c r="N593" s="22"/>
      <c r="O593" s="22"/>
      <c r="P593" s="22"/>
      <c r="Q593" s="22"/>
      <c r="R593" s="23"/>
      <c r="S593" s="24"/>
      <c r="T593" s="24"/>
      <c r="U593" s="25"/>
      <c r="V593" s="25"/>
      <c r="W593" s="26"/>
      <c r="X593" s="27"/>
      <c r="Y593" s="28"/>
    </row>
    <row r="594" customFormat="false" ht="12.75" hidden="false" customHeight="false" outlineLevel="0" collapsed="false">
      <c r="A594" s="29"/>
      <c r="B594" s="15"/>
      <c r="F594" s="17"/>
      <c r="G594" s="18"/>
      <c r="H594" s="19"/>
      <c r="I594" s="20"/>
      <c r="J594" s="19"/>
      <c r="K594" s="21"/>
      <c r="L594" s="21"/>
      <c r="M594" s="22"/>
      <c r="N594" s="22"/>
      <c r="O594" s="22"/>
      <c r="P594" s="22"/>
      <c r="Q594" s="22"/>
      <c r="R594" s="23"/>
      <c r="S594" s="24"/>
      <c r="T594" s="24"/>
      <c r="U594" s="25"/>
      <c r="V594" s="25"/>
      <c r="W594" s="26"/>
      <c r="X594" s="27"/>
      <c r="Y594" s="28"/>
    </row>
    <row r="595" customFormat="false" ht="12.75" hidden="false" customHeight="false" outlineLevel="0" collapsed="false">
      <c r="A595" s="29"/>
      <c r="B595" s="15"/>
      <c r="F595" s="17"/>
      <c r="G595" s="18"/>
      <c r="H595" s="19"/>
      <c r="I595" s="20"/>
      <c r="J595" s="19"/>
      <c r="K595" s="21"/>
      <c r="L595" s="21"/>
      <c r="M595" s="22"/>
      <c r="N595" s="22"/>
      <c r="O595" s="22"/>
      <c r="P595" s="22"/>
      <c r="Q595" s="22"/>
      <c r="R595" s="23"/>
      <c r="S595" s="24"/>
      <c r="T595" s="24"/>
      <c r="U595" s="25"/>
      <c r="V595" s="25"/>
      <c r="W595" s="26"/>
      <c r="X595" s="27"/>
      <c r="Y595" s="28"/>
    </row>
    <row r="596" customFormat="false" ht="12.75" hidden="false" customHeight="false" outlineLevel="0" collapsed="false">
      <c r="A596" s="29"/>
      <c r="B596" s="15"/>
      <c r="F596" s="17"/>
      <c r="G596" s="18"/>
      <c r="H596" s="19"/>
      <c r="I596" s="20"/>
      <c r="J596" s="19"/>
      <c r="K596" s="21"/>
      <c r="L596" s="21"/>
      <c r="M596" s="22"/>
      <c r="N596" s="22"/>
      <c r="O596" s="22"/>
      <c r="P596" s="22"/>
      <c r="Q596" s="22"/>
      <c r="R596" s="23"/>
      <c r="S596" s="24"/>
      <c r="T596" s="24"/>
      <c r="U596" s="25"/>
      <c r="V596" s="25"/>
      <c r="W596" s="26"/>
      <c r="X596" s="27"/>
      <c r="Y596" s="28"/>
    </row>
    <row r="597" customFormat="false" ht="12.75" hidden="false" customHeight="false" outlineLevel="0" collapsed="false">
      <c r="A597" s="29"/>
      <c r="B597" s="15"/>
      <c r="F597" s="17"/>
      <c r="G597" s="18"/>
      <c r="H597" s="19"/>
      <c r="I597" s="20"/>
      <c r="J597" s="19"/>
      <c r="K597" s="21"/>
      <c r="L597" s="21"/>
      <c r="M597" s="22"/>
      <c r="N597" s="22"/>
      <c r="O597" s="22"/>
      <c r="P597" s="22"/>
      <c r="Q597" s="22"/>
      <c r="R597" s="23"/>
      <c r="S597" s="24"/>
      <c r="T597" s="24"/>
      <c r="U597" s="25"/>
      <c r="V597" s="25"/>
      <c r="W597" s="26"/>
      <c r="X597" s="27"/>
      <c r="Y597" s="28"/>
    </row>
    <row r="598" customFormat="false" ht="12.75" hidden="false" customHeight="false" outlineLevel="0" collapsed="false">
      <c r="A598" s="29"/>
      <c r="B598" s="15"/>
      <c r="F598" s="17"/>
      <c r="G598" s="18"/>
      <c r="H598" s="19"/>
      <c r="I598" s="20"/>
      <c r="J598" s="19"/>
      <c r="K598" s="21"/>
      <c r="L598" s="21"/>
      <c r="M598" s="22"/>
      <c r="N598" s="22"/>
      <c r="O598" s="22"/>
      <c r="P598" s="22"/>
      <c r="Q598" s="22"/>
      <c r="R598" s="23"/>
      <c r="S598" s="24"/>
      <c r="T598" s="24"/>
      <c r="U598" s="25"/>
      <c r="V598" s="25"/>
      <c r="W598" s="26"/>
      <c r="X598" s="27"/>
      <c r="Y598" s="28"/>
    </row>
    <row r="599" customFormat="false" ht="12.75" hidden="false" customHeight="false" outlineLevel="0" collapsed="false">
      <c r="A599" s="29"/>
      <c r="B599" s="15"/>
      <c r="F599" s="17"/>
      <c r="G599" s="18"/>
      <c r="H599" s="19"/>
      <c r="I599" s="20"/>
      <c r="J599" s="19"/>
      <c r="K599" s="21"/>
      <c r="L599" s="21"/>
      <c r="M599" s="22"/>
      <c r="N599" s="22"/>
      <c r="O599" s="22"/>
      <c r="P599" s="22"/>
      <c r="Q599" s="22"/>
      <c r="R599" s="23"/>
      <c r="S599" s="24"/>
      <c r="T599" s="24"/>
      <c r="U599" s="25"/>
      <c r="V599" s="25"/>
      <c r="W599" s="26"/>
      <c r="X599" s="27"/>
      <c r="Y599" s="28"/>
    </row>
    <row r="600" customFormat="false" ht="12.75" hidden="false" customHeight="false" outlineLevel="0" collapsed="false">
      <c r="A600" s="29"/>
      <c r="B600" s="15"/>
      <c r="F600" s="17"/>
      <c r="G600" s="18"/>
      <c r="H600" s="19"/>
      <c r="I600" s="20"/>
      <c r="J600" s="19"/>
      <c r="K600" s="21"/>
      <c r="L600" s="21"/>
      <c r="M600" s="22"/>
      <c r="N600" s="22"/>
      <c r="O600" s="22"/>
      <c r="P600" s="22"/>
      <c r="Q600" s="22"/>
      <c r="R600" s="23"/>
      <c r="S600" s="24"/>
      <c r="T600" s="24"/>
      <c r="U600" s="25"/>
      <c r="V600" s="25"/>
      <c r="W600" s="26"/>
      <c r="X600" s="27"/>
      <c r="Y600" s="28"/>
    </row>
    <row r="601" customFormat="false" ht="12.75" hidden="false" customHeight="false" outlineLevel="0" collapsed="false">
      <c r="A601" s="29"/>
      <c r="B601" s="15"/>
      <c r="F601" s="17"/>
      <c r="G601" s="18"/>
      <c r="H601" s="19"/>
      <c r="I601" s="20"/>
      <c r="J601" s="19"/>
      <c r="K601" s="21"/>
      <c r="L601" s="21"/>
      <c r="M601" s="22"/>
      <c r="N601" s="22"/>
      <c r="O601" s="22"/>
      <c r="P601" s="22"/>
      <c r="Q601" s="22"/>
      <c r="R601" s="23"/>
      <c r="S601" s="24"/>
      <c r="T601" s="24"/>
      <c r="U601" s="25"/>
      <c r="V601" s="25"/>
      <c r="W601" s="26"/>
      <c r="X601" s="27"/>
      <c r="Y601" s="28"/>
    </row>
    <row r="602" customFormat="false" ht="12.75" hidden="false" customHeight="false" outlineLevel="0" collapsed="false">
      <c r="A602" s="29"/>
      <c r="B602" s="15"/>
      <c r="F602" s="17"/>
      <c r="G602" s="18"/>
      <c r="H602" s="19"/>
      <c r="I602" s="20"/>
      <c r="J602" s="19"/>
      <c r="K602" s="21"/>
      <c r="L602" s="21"/>
      <c r="M602" s="22"/>
      <c r="N602" s="22"/>
      <c r="O602" s="22"/>
      <c r="P602" s="22"/>
      <c r="Q602" s="22"/>
      <c r="R602" s="23"/>
      <c r="S602" s="24"/>
      <c r="T602" s="24"/>
      <c r="U602" s="25"/>
      <c r="V602" s="25"/>
      <c r="W602" s="26"/>
      <c r="X602" s="27"/>
      <c r="Y602" s="28"/>
    </row>
    <row r="603" customFormat="false" ht="12.75" hidden="false" customHeight="false" outlineLevel="0" collapsed="false">
      <c r="A603" s="29"/>
      <c r="B603" s="15"/>
      <c r="F603" s="17"/>
      <c r="G603" s="18"/>
      <c r="H603" s="19"/>
      <c r="I603" s="20"/>
      <c r="J603" s="19"/>
      <c r="K603" s="21"/>
      <c r="L603" s="21"/>
      <c r="M603" s="22"/>
      <c r="N603" s="22"/>
      <c r="O603" s="22"/>
      <c r="P603" s="22"/>
      <c r="Q603" s="22"/>
      <c r="R603" s="23"/>
      <c r="S603" s="24"/>
      <c r="T603" s="24"/>
      <c r="U603" s="25"/>
      <c r="V603" s="25"/>
      <c r="W603" s="26"/>
      <c r="X603" s="27"/>
      <c r="Y603" s="28"/>
    </row>
    <row r="604" customFormat="false" ht="12.75" hidden="false" customHeight="false" outlineLevel="0" collapsed="false">
      <c r="A604" s="29"/>
      <c r="B604" s="15"/>
      <c r="F604" s="17"/>
      <c r="G604" s="18"/>
      <c r="H604" s="19"/>
      <c r="I604" s="20"/>
      <c r="J604" s="19"/>
      <c r="K604" s="21"/>
      <c r="L604" s="21"/>
      <c r="M604" s="22"/>
      <c r="N604" s="22"/>
      <c r="O604" s="22"/>
      <c r="P604" s="22"/>
      <c r="Q604" s="22"/>
      <c r="R604" s="23"/>
      <c r="S604" s="24"/>
      <c r="T604" s="24"/>
      <c r="U604" s="25"/>
      <c r="V604" s="25"/>
      <c r="W604" s="26"/>
      <c r="X604" s="27"/>
      <c r="Y604" s="28"/>
    </row>
    <row r="605" customFormat="false" ht="12.75" hidden="false" customHeight="false" outlineLevel="0" collapsed="false">
      <c r="A605" s="29"/>
      <c r="B605" s="15"/>
      <c r="F605" s="17"/>
      <c r="G605" s="18"/>
      <c r="H605" s="19"/>
      <c r="I605" s="20"/>
      <c r="J605" s="19"/>
      <c r="K605" s="21"/>
      <c r="L605" s="21"/>
      <c r="M605" s="22"/>
      <c r="N605" s="22"/>
      <c r="O605" s="22"/>
      <c r="P605" s="22"/>
      <c r="Q605" s="22"/>
      <c r="R605" s="23"/>
      <c r="S605" s="24"/>
      <c r="T605" s="24"/>
      <c r="U605" s="25"/>
      <c r="V605" s="25"/>
      <c r="W605" s="26"/>
      <c r="X605" s="27"/>
      <c r="Y605" s="28"/>
    </row>
    <row r="606" customFormat="false" ht="12.75" hidden="false" customHeight="false" outlineLevel="0" collapsed="false">
      <c r="A606" s="29"/>
      <c r="B606" s="15"/>
      <c r="F606" s="17"/>
      <c r="G606" s="18"/>
      <c r="H606" s="19"/>
      <c r="I606" s="20"/>
      <c r="J606" s="19"/>
      <c r="K606" s="21"/>
      <c r="L606" s="21"/>
      <c r="M606" s="22"/>
      <c r="N606" s="22"/>
      <c r="O606" s="22"/>
      <c r="P606" s="22"/>
      <c r="Q606" s="22"/>
      <c r="R606" s="23"/>
      <c r="S606" s="24"/>
      <c r="T606" s="24"/>
      <c r="U606" s="25"/>
      <c r="V606" s="25"/>
      <c r="W606" s="26"/>
      <c r="X606" s="27"/>
      <c r="Y606" s="28"/>
    </row>
    <row r="607" customFormat="false" ht="12.75" hidden="false" customHeight="false" outlineLevel="0" collapsed="false">
      <c r="A607" s="29"/>
      <c r="B607" s="15"/>
      <c r="F607" s="17"/>
      <c r="G607" s="18"/>
      <c r="H607" s="19"/>
      <c r="I607" s="20"/>
      <c r="J607" s="19"/>
      <c r="K607" s="21"/>
      <c r="L607" s="21"/>
      <c r="M607" s="22"/>
      <c r="N607" s="22"/>
      <c r="O607" s="22"/>
      <c r="P607" s="22"/>
      <c r="Q607" s="22"/>
      <c r="R607" s="23"/>
      <c r="S607" s="24"/>
      <c r="T607" s="24"/>
      <c r="U607" s="25"/>
      <c r="V607" s="25"/>
      <c r="W607" s="26"/>
      <c r="X607" s="27"/>
      <c r="Y607" s="28"/>
    </row>
    <row r="608" customFormat="false" ht="12.75" hidden="false" customHeight="false" outlineLevel="0" collapsed="false">
      <c r="A608" s="29"/>
      <c r="B608" s="15"/>
      <c r="F608" s="17"/>
      <c r="G608" s="18"/>
      <c r="H608" s="19"/>
      <c r="I608" s="20"/>
      <c r="J608" s="19"/>
      <c r="K608" s="21"/>
      <c r="L608" s="21"/>
      <c r="M608" s="22"/>
      <c r="N608" s="22"/>
      <c r="O608" s="22"/>
      <c r="P608" s="22"/>
      <c r="Q608" s="22"/>
      <c r="R608" s="23"/>
      <c r="S608" s="24"/>
      <c r="T608" s="24"/>
      <c r="U608" s="25"/>
      <c r="V608" s="25"/>
      <c r="W608" s="26"/>
      <c r="X608" s="27"/>
      <c r="Y608" s="28"/>
    </row>
    <row r="609" customFormat="false" ht="12.75" hidden="false" customHeight="false" outlineLevel="0" collapsed="false">
      <c r="A609" s="29"/>
      <c r="B609" s="15"/>
      <c r="F609" s="17"/>
      <c r="G609" s="18"/>
      <c r="H609" s="19"/>
      <c r="I609" s="20"/>
      <c r="J609" s="19"/>
      <c r="K609" s="21"/>
      <c r="L609" s="21"/>
      <c r="M609" s="22"/>
      <c r="N609" s="22"/>
      <c r="O609" s="22"/>
      <c r="P609" s="22"/>
      <c r="Q609" s="22"/>
      <c r="R609" s="23"/>
      <c r="S609" s="24"/>
      <c r="T609" s="24"/>
      <c r="U609" s="25"/>
      <c r="V609" s="25"/>
      <c r="W609" s="26"/>
      <c r="X609" s="27"/>
      <c r="Y609" s="28"/>
    </row>
    <row r="610" customFormat="false" ht="12.75" hidden="false" customHeight="false" outlineLevel="0" collapsed="false">
      <c r="A610" s="29"/>
      <c r="B610" s="15"/>
      <c r="F610" s="17"/>
      <c r="G610" s="18"/>
      <c r="H610" s="19"/>
      <c r="I610" s="20"/>
      <c r="J610" s="19"/>
      <c r="K610" s="21"/>
      <c r="L610" s="21"/>
      <c r="M610" s="22"/>
      <c r="N610" s="22"/>
      <c r="O610" s="22"/>
      <c r="P610" s="22"/>
      <c r="Q610" s="22"/>
      <c r="R610" s="23"/>
      <c r="S610" s="24"/>
      <c r="T610" s="24"/>
      <c r="U610" s="25"/>
      <c r="V610" s="25"/>
      <c r="W610" s="26"/>
      <c r="X610" s="27"/>
      <c r="Y610" s="28"/>
    </row>
    <row r="611" customFormat="false" ht="12.75" hidden="false" customHeight="false" outlineLevel="0" collapsed="false">
      <c r="A611" s="29"/>
      <c r="B611" s="15"/>
      <c r="F611" s="17"/>
      <c r="G611" s="18"/>
      <c r="H611" s="19"/>
      <c r="I611" s="20"/>
      <c r="J611" s="19"/>
      <c r="K611" s="21"/>
      <c r="L611" s="21"/>
      <c r="M611" s="22"/>
      <c r="N611" s="22"/>
      <c r="O611" s="22"/>
      <c r="P611" s="22"/>
      <c r="Q611" s="22"/>
      <c r="R611" s="23"/>
      <c r="S611" s="24"/>
      <c r="T611" s="24"/>
      <c r="U611" s="25"/>
      <c r="V611" s="25"/>
      <c r="W611" s="26"/>
      <c r="X611" s="27"/>
      <c r="Y611" s="28"/>
    </row>
    <row r="612" customFormat="false" ht="12.75" hidden="false" customHeight="false" outlineLevel="0" collapsed="false">
      <c r="A612" s="29"/>
      <c r="B612" s="15"/>
      <c r="F612" s="17"/>
      <c r="G612" s="18"/>
      <c r="H612" s="19"/>
      <c r="I612" s="20"/>
      <c r="J612" s="19"/>
      <c r="K612" s="21"/>
      <c r="L612" s="21"/>
      <c r="M612" s="22"/>
      <c r="N612" s="22"/>
      <c r="O612" s="22"/>
      <c r="P612" s="22"/>
      <c r="Q612" s="22"/>
      <c r="R612" s="23"/>
      <c r="S612" s="24"/>
      <c r="T612" s="24"/>
      <c r="U612" s="25"/>
      <c r="V612" s="25"/>
      <c r="W612" s="26"/>
      <c r="X612" s="27"/>
      <c r="Y612" s="28"/>
    </row>
    <row r="613" customFormat="false" ht="12.75" hidden="false" customHeight="false" outlineLevel="0" collapsed="false">
      <c r="A613" s="29"/>
      <c r="B613" s="15"/>
      <c r="F613" s="17"/>
      <c r="G613" s="18"/>
      <c r="H613" s="19"/>
      <c r="I613" s="20"/>
      <c r="J613" s="19"/>
      <c r="K613" s="21"/>
      <c r="L613" s="21"/>
      <c r="M613" s="22"/>
      <c r="N613" s="22"/>
      <c r="O613" s="22"/>
      <c r="P613" s="22"/>
      <c r="Q613" s="22"/>
      <c r="R613" s="23"/>
      <c r="S613" s="24"/>
      <c r="T613" s="24"/>
      <c r="U613" s="25"/>
      <c r="V613" s="25"/>
      <c r="W613" s="26"/>
      <c r="X613" s="27"/>
      <c r="Y613" s="28"/>
    </row>
    <row r="614" customFormat="false" ht="12.75" hidden="false" customHeight="false" outlineLevel="0" collapsed="false">
      <c r="A614" s="29"/>
      <c r="B614" s="15"/>
      <c r="F614" s="17"/>
      <c r="G614" s="18"/>
      <c r="H614" s="19"/>
      <c r="I614" s="20"/>
      <c r="J614" s="19"/>
      <c r="K614" s="21"/>
      <c r="L614" s="21"/>
      <c r="M614" s="22"/>
      <c r="N614" s="22"/>
      <c r="O614" s="22"/>
      <c r="P614" s="22"/>
      <c r="Q614" s="22"/>
      <c r="R614" s="23"/>
      <c r="S614" s="24"/>
      <c r="T614" s="24"/>
      <c r="U614" s="25"/>
      <c r="V614" s="25"/>
      <c r="W614" s="26"/>
      <c r="X614" s="27"/>
      <c r="Y614" s="28"/>
    </row>
    <row r="615" customFormat="false" ht="12.75" hidden="false" customHeight="false" outlineLevel="0" collapsed="false">
      <c r="A615" s="29"/>
      <c r="B615" s="15"/>
      <c r="F615" s="17"/>
      <c r="G615" s="18"/>
      <c r="H615" s="19"/>
      <c r="I615" s="20"/>
      <c r="J615" s="19"/>
      <c r="K615" s="21"/>
      <c r="L615" s="21"/>
      <c r="M615" s="22"/>
      <c r="N615" s="22"/>
      <c r="O615" s="22"/>
      <c r="P615" s="22"/>
      <c r="Q615" s="22"/>
      <c r="R615" s="23"/>
      <c r="S615" s="24"/>
      <c r="T615" s="24"/>
      <c r="U615" s="25"/>
      <c r="V615" s="25"/>
      <c r="W615" s="26"/>
      <c r="X615" s="27"/>
      <c r="Y615" s="28"/>
    </row>
    <row r="616" customFormat="false" ht="12.75" hidden="false" customHeight="false" outlineLevel="0" collapsed="false">
      <c r="A616" s="29"/>
      <c r="B616" s="15"/>
      <c r="F616" s="17"/>
      <c r="G616" s="18"/>
      <c r="H616" s="19"/>
      <c r="I616" s="20"/>
      <c r="J616" s="19"/>
      <c r="K616" s="21"/>
      <c r="L616" s="21"/>
      <c r="M616" s="22"/>
      <c r="N616" s="22"/>
      <c r="O616" s="22"/>
      <c r="P616" s="22"/>
      <c r="Q616" s="22"/>
      <c r="R616" s="23"/>
      <c r="S616" s="24"/>
      <c r="T616" s="24"/>
      <c r="U616" s="25"/>
      <c r="V616" s="25"/>
      <c r="W616" s="26"/>
      <c r="X616" s="27"/>
      <c r="Y616" s="28"/>
    </row>
    <row r="617" customFormat="false" ht="12.75" hidden="false" customHeight="false" outlineLevel="0" collapsed="false">
      <c r="A617" s="29"/>
      <c r="B617" s="15"/>
      <c r="F617" s="17"/>
      <c r="G617" s="18"/>
      <c r="H617" s="19"/>
      <c r="I617" s="20"/>
      <c r="J617" s="19"/>
      <c r="K617" s="21"/>
      <c r="L617" s="21"/>
      <c r="M617" s="22"/>
      <c r="N617" s="22"/>
      <c r="O617" s="22"/>
      <c r="P617" s="22"/>
      <c r="Q617" s="22"/>
      <c r="R617" s="23"/>
      <c r="S617" s="24"/>
      <c r="T617" s="24"/>
      <c r="U617" s="25"/>
      <c r="V617" s="25"/>
      <c r="W617" s="26"/>
      <c r="X617" s="27"/>
      <c r="Y617" s="28"/>
    </row>
    <row r="618" customFormat="false" ht="12.75" hidden="false" customHeight="false" outlineLevel="0" collapsed="false">
      <c r="A618" s="29"/>
      <c r="B618" s="15"/>
      <c r="F618" s="17"/>
      <c r="G618" s="18"/>
      <c r="H618" s="19"/>
      <c r="I618" s="20"/>
      <c r="J618" s="19"/>
      <c r="K618" s="21"/>
      <c r="L618" s="21"/>
      <c r="M618" s="22"/>
      <c r="N618" s="22"/>
      <c r="O618" s="22"/>
      <c r="P618" s="22"/>
      <c r="Q618" s="22"/>
      <c r="R618" s="23"/>
      <c r="S618" s="24"/>
      <c r="T618" s="24"/>
      <c r="U618" s="25"/>
      <c r="V618" s="25"/>
      <c r="W618" s="26"/>
      <c r="X618" s="27"/>
      <c r="Y618" s="28"/>
    </row>
    <row r="619" customFormat="false" ht="12.75" hidden="false" customHeight="false" outlineLevel="0" collapsed="false">
      <c r="A619" s="29"/>
      <c r="B619" s="15"/>
      <c r="F619" s="17"/>
      <c r="G619" s="18"/>
      <c r="H619" s="19"/>
      <c r="I619" s="20"/>
      <c r="J619" s="19"/>
      <c r="K619" s="21"/>
      <c r="L619" s="21"/>
      <c r="M619" s="22"/>
      <c r="N619" s="22"/>
      <c r="O619" s="22"/>
      <c r="P619" s="22"/>
      <c r="Q619" s="22"/>
      <c r="R619" s="23"/>
      <c r="S619" s="24"/>
      <c r="T619" s="24"/>
      <c r="U619" s="25"/>
      <c r="V619" s="25"/>
      <c r="W619" s="26"/>
      <c r="X619" s="27"/>
      <c r="Y619" s="28"/>
    </row>
    <row r="620" customFormat="false" ht="12.75" hidden="false" customHeight="false" outlineLevel="0" collapsed="false">
      <c r="A620" s="29"/>
      <c r="B620" s="15"/>
      <c r="F620" s="17"/>
      <c r="G620" s="18"/>
      <c r="H620" s="19"/>
      <c r="I620" s="20"/>
      <c r="J620" s="19"/>
      <c r="K620" s="21"/>
      <c r="L620" s="21"/>
      <c r="M620" s="22"/>
      <c r="N620" s="22"/>
      <c r="O620" s="22"/>
      <c r="P620" s="22"/>
      <c r="Q620" s="22"/>
      <c r="R620" s="23"/>
      <c r="S620" s="24"/>
      <c r="T620" s="24"/>
      <c r="U620" s="25"/>
      <c r="V620" s="25"/>
      <c r="W620" s="26"/>
      <c r="X620" s="27"/>
      <c r="Y620" s="28"/>
    </row>
    <row r="621" customFormat="false" ht="12.75" hidden="false" customHeight="false" outlineLevel="0" collapsed="false">
      <c r="A621" s="29"/>
      <c r="B621" s="15"/>
      <c r="F621" s="17"/>
      <c r="G621" s="18"/>
      <c r="H621" s="19"/>
      <c r="I621" s="20"/>
      <c r="J621" s="19"/>
      <c r="K621" s="21"/>
      <c r="L621" s="21"/>
      <c r="M621" s="22"/>
      <c r="N621" s="22"/>
      <c r="O621" s="22"/>
      <c r="P621" s="22"/>
      <c r="Q621" s="22"/>
      <c r="R621" s="23"/>
      <c r="S621" s="24"/>
      <c r="T621" s="24"/>
      <c r="U621" s="25"/>
      <c r="V621" s="25"/>
      <c r="W621" s="26"/>
      <c r="X621" s="27"/>
      <c r="Y621" s="28"/>
    </row>
    <row r="622" customFormat="false" ht="12.75" hidden="false" customHeight="false" outlineLevel="0" collapsed="false">
      <c r="A622" s="29"/>
      <c r="B622" s="15"/>
      <c r="F622" s="17"/>
      <c r="G622" s="18"/>
      <c r="H622" s="19"/>
      <c r="I622" s="20"/>
      <c r="J622" s="19"/>
      <c r="K622" s="21"/>
      <c r="L622" s="21"/>
      <c r="M622" s="22"/>
      <c r="N622" s="22"/>
      <c r="O622" s="22"/>
      <c r="P622" s="22"/>
      <c r="Q622" s="22"/>
      <c r="R622" s="23"/>
      <c r="S622" s="24"/>
      <c r="T622" s="24"/>
      <c r="U622" s="25"/>
      <c r="V622" s="25"/>
      <c r="W622" s="26"/>
      <c r="X622" s="27"/>
      <c r="Y622" s="28"/>
    </row>
    <row r="623" customFormat="false" ht="12.75" hidden="false" customHeight="false" outlineLevel="0" collapsed="false">
      <c r="A623" s="29"/>
      <c r="B623" s="15"/>
      <c r="F623" s="17"/>
      <c r="G623" s="18"/>
      <c r="H623" s="19"/>
      <c r="I623" s="20"/>
      <c r="J623" s="19"/>
      <c r="K623" s="21"/>
      <c r="L623" s="21"/>
      <c r="M623" s="22"/>
      <c r="N623" s="22"/>
      <c r="O623" s="22"/>
      <c r="P623" s="22"/>
      <c r="Q623" s="22"/>
      <c r="R623" s="23"/>
      <c r="S623" s="24"/>
      <c r="T623" s="24"/>
      <c r="U623" s="25"/>
      <c r="V623" s="25"/>
      <c r="W623" s="26"/>
      <c r="X623" s="27"/>
      <c r="Y623" s="28"/>
    </row>
    <row r="624" customFormat="false" ht="12.75" hidden="false" customHeight="false" outlineLevel="0" collapsed="false">
      <c r="A624" s="29"/>
      <c r="B624" s="15"/>
      <c r="F624" s="17"/>
      <c r="G624" s="18"/>
      <c r="H624" s="19"/>
      <c r="I624" s="20"/>
      <c r="J624" s="19"/>
      <c r="K624" s="21"/>
      <c r="L624" s="21"/>
      <c r="M624" s="22"/>
      <c r="N624" s="22"/>
      <c r="O624" s="22"/>
      <c r="P624" s="22"/>
      <c r="Q624" s="22"/>
      <c r="R624" s="23"/>
      <c r="S624" s="24"/>
      <c r="T624" s="24"/>
      <c r="U624" s="25"/>
      <c r="V624" s="25"/>
      <c r="W624" s="26"/>
      <c r="X624" s="27"/>
      <c r="Y624" s="28"/>
    </row>
    <row r="625" customFormat="false" ht="12.75" hidden="false" customHeight="false" outlineLevel="0" collapsed="false">
      <c r="A625" s="29"/>
      <c r="B625" s="15"/>
      <c r="F625" s="17"/>
      <c r="G625" s="18"/>
      <c r="H625" s="19"/>
      <c r="I625" s="20"/>
      <c r="J625" s="19"/>
      <c r="K625" s="21"/>
      <c r="L625" s="21"/>
      <c r="M625" s="22"/>
      <c r="N625" s="22"/>
      <c r="O625" s="22"/>
      <c r="P625" s="22"/>
      <c r="Q625" s="22"/>
      <c r="R625" s="23"/>
      <c r="S625" s="24"/>
      <c r="T625" s="24"/>
      <c r="U625" s="25"/>
      <c r="V625" s="25"/>
      <c r="W625" s="26"/>
      <c r="X625" s="27"/>
      <c r="Y625" s="28"/>
    </row>
    <row r="626" customFormat="false" ht="12.75" hidden="false" customHeight="false" outlineLevel="0" collapsed="false">
      <c r="A626" s="29"/>
      <c r="B626" s="15"/>
      <c r="F626" s="17"/>
      <c r="G626" s="18"/>
      <c r="H626" s="19"/>
      <c r="I626" s="20"/>
      <c r="J626" s="19"/>
      <c r="K626" s="21"/>
      <c r="L626" s="21"/>
      <c r="M626" s="22"/>
      <c r="N626" s="22"/>
      <c r="O626" s="22"/>
      <c r="P626" s="22"/>
      <c r="Q626" s="22"/>
      <c r="R626" s="23"/>
      <c r="S626" s="24"/>
      <c r="T626" s="24"/>
      <c r="U626" s="25"/>
      <c r="V626" s="25"/>
      <c r="W626" s="26"/>
      <c r="X626" s="27"/>
      <c r="Y626" s="28"/>
    </row>
    <row r="627" customFormat="false" ht="12.75" hidden="false" customHeight="false" outlineLevel="0" collapsed="false">
      <c r="A627" s="29"/>
      <c r="B627" s="15"/>
      <c r="F627" s="17"/>
      <c r="G627" s="18"/>
      <c r="H627" s="19"/>
      <c r="I627" s="20"/>
      <c r="J627" s="19"/>
      <c r="K627" s="21"/>
      <c r="L627" s="21"/>
      <c r="M627" s="22"/>
      <c r="N627" s="22"/>
      <c r="O627" s="22"/>
      <c r="P627" s="22"/>
      <c r="Q627" s="22"/>
      <c r="R627" s="23"/>
      <c r="S627" s="24"/>
      <c r="T627" s="24"/>
      <c r="U627" s="25"/>
      <c r="V627" s="25"/>
      <c r="W627" s="26"/>
      <c r="X627" s="27"/>
      <c r="Y627" s="28"/>
    </row>
    <row r="628" customFormat="false" ht="12.75" hidden="false" customHeight="false" outlineLevel="0" collapsed="false">
      <c r="A628" s="29"/>
      <c r="B628" s="15"/>
      <c r="F628" s="17"/>
      <c r="G628" s="18"/>
      <c r="H628" s="19"/>
      <c r="I628" s="20"/>
      <c r="J628" s="19"/>
      <c r="K628" s="21"/>
      <c r="L628" s="21"/>
      <c r="M628" s="22"/>
      <c r="N628" s="22"/>
      <c r="O628" s="22"/>
      <c r="P628" s="22"/>
      <c r="Q628" s="22"/>
      <c r="R628" s="23"/>
      <c r="S628" s="24"/>
      <c r="T628" s="24"/>
      <c r="U628" s="25"/>
      <c r="V628" s="25"/>
      <c r="W628" s="26"/>
      <c r="X628" s="27"/>
      <c r="Y628" s="28"/>
    </row>
    <row r="629" customFormat="false" ht="12.75" hidden="false" customHeight="false" outlineLevel="0" collapsed="false">
      <c r="A629" s="29"/>
      <c r="B629" s="15"/>
      <c r="F629" s="17"/>
      <c r="G629" s="18"/>
      <c r="H629" s="19"/>
      <c r="I629" s="20"/>
      <c r="J629" s="19"/>
      <c r="K629" s="21"/>
      <c r="L629" s="21"/>
      <c r="M629" s="22"/>
      <c r="N629" s="22"/>
      <c r="O629" s="22"/>
      <c r="P629" s="22"/>
      <c r="Q629" s="22"/>
      <c r="R629" s="23"/>
      <c r="S629" s="24"/>
      <c r="T629" s="24"/>
      <c r="U629" s="25"/>
      <c r="V629" s="25"/>
      <c r="W629" s="26"/>
      <c r="X629" s="27"/>
      <c r="Y629" s="28"/>
    </row>
    <row r="630" customFormat="false" ht="12.75" hidden="false" customHeight="false" outlineLevel="0" collapsed="false">
      <c r="A630" s="29"/>
      <c r="B630" s="15"/>
      <c r="F630" s="17"/>
      <c r="G630" s="18"/>
      <c r="H630" s="19"/>
      <c r="I630" s="20"/>
      <c r="J630" s="19"/>
      <c r="K630" s="21"/>
      <c r="L630" s="21"/>
      <c r="M630" s="22"/>
      <c r="N630" s="22"/>
      <c r="O630" s="22"/>
      <c r="P630" s="22"/>
      <c r="Q630" s="22"/>
      <c r="R630" s="23"/>
      <c r="S630" s="24"/>
      <c r="T630" s="24"/>
      <c r="U630" s="25"/>
      <c r="V630" s="25"/>
      <c r="W630" s="26"/>
      <c r="X630" s="27"/>
      <c r="Y630" s="28"/>
    </row>
    <row r="631" customFormat="false" ht="12.75" hidden="false" customHeight="false" outlineLevel="0" collapsed="false">
      <c r="A631" s="29"/>
      <c r="B631" s="15"/>
      <c r="F631" s="17"/>
      <c r="G631" s="18"/>
      <c r="H631" s="19"/>
      <c r="I631" s="20"/>
      <c r="J631" s="19"/>
      <c r="K631" s="21"/>
      <c r="L631" s="21"/>
      <c r="M631" s="22"/>
      <c r="N631" s="22"/>
      <c r="O631" s="22"/>
      <c r="P631" s="22"/>
      <c r="Q631" s="22"/>
      <c r="R631" s="23"/>
      <c r="S631" s="24"/>
      <c r="T631" s="24"/>
      <c r="U631" s="25"/>
      <c r="V631" s="25"/>
      <c r="W631" s="26"/>
      <c r="X631" s="27"/>
      <c r="Y631" s="28"/>
    </row>
    <row r="632" customFormat="false" ht="12.75" hidden="false" customHeight="false" outlineLevel="0" collapsed="false">
      <c r="A632" s="29"/>
      <c r="B632" s="15"/>
      <c r="F632" s="17"/>
      <c r="G632" s="18"/>
      <c r="H632" s="19"/>
      <c r="I632" s="20"/>
      <c r="J632" s="19"/>
      <c r="K632" s="21"/>
      <c r="L632" s="21"/>
      <c r="M632" s="22"/>
      <c r="N632" s="22"/>
      <c r="O632" s="22"/>
      <c r="P632" s="22"/>
      <c r="Q632" s="22"/>
      <c r="R632" s="23"/>
      <c r="S632" s="24"/>
      <c r="T632" s="24"/>
      <c r="U632" s="25"/>
      <c r="V632" s="25"/>
      <c r="W632" s="26"/>
      <c r="X632" s="27"/>
      <c r="Y632" s="28"/>
    </row>
    <row r="633" customFormat="false" ht="12.75" hidden="false" customHeight="false" outlineLevel="0" collapsed="false">
      <c r="A633" s="29"/>
      <c r="B633" s="15"/>
      <c r="F633" s="17"/>
      <c r="G633" s="18"/>
      <c r="H633" s="19"/>
      <c r="I633" s="20"/>
      <c r="J633" s="19"/>
      <c r="K633" s="21"/>
      <c r="L633" s="21"/>
      <c r="M633" s="22"/>
      <c r="N633" s="22"/>
      <c r="O633" s="22"/>
      <c r="P633" s="22"/>
      <c r="Q633" s="22"/>
      <c r="R633" s="23"/>
      <c r="S633" s="24"/>
      <c r="T633" s="24"/>
      <c r="U633" s="25"/>
      <c r="V633" s="25"/>
      <c r="W633" s="26"/>
      <c r="X633" s="27"/>
      <c r="Y633" s="28"/>
    </row>
    <row r="634" customFormat="false" ht="12.75" hidden="false" customHeight="false" outlineLevel="0" collapsed="false">
      <c r="A634" s="29"/>
      <c r="B634" s="15"/>
      <c r="F634" s="17"/>
      <c r="G634" s="18"/>
      <c r="H634" s="19"/>
      <c r="I634" s="20"/>
      <c r="J634" s="19"/>
      <c r="K634" s="21"/>
      <c r="L634" s="21"/>
      <c r="M634" s="22"/>
      <c r="N634" s="22"/>
      <c r="O634" s="22"/>
      <c r="P634" s="22"/>
      <c r="Q634" s="22"/>
      <c r="R634" s="23"/>
      <c r="S634" s="24"/>
      <c r="T634" s="24"/>
      <c r="U634" s="25"/>
      <c r="V634" s="25"/>
      <c r="W634" s="26"/>
      <c r="X634" s="27"/>
      <c r="Y634" s="28"/>
    </row>
    <row r="635" customFormat="false" ht="12.75" hidden="false" customHeight="false" outlineLevel="0" collapsed="false">
      <c r="A635" s="29"/>
      <c r="B635" s="15"/>
      <c r="F635" s="17"/>
      <c r="G635" s="18"/>
      <c r="H635" s="19"/>
      <c r="I635" s="20"/>
      <c r="J635" s="19"/>
      <c r="K635" s="21"/>
      <c r="L635" s="21"/>
      <c r="M635" s="22"/>
      <c r="N635" s="22"/>
      <c r="O635" s="22"/>
      <c r="P635" s="22"/>
      <c r="Q635" s="22"/>
      <c r="R635" s="23"/>
      <c r="S635" s="24"/>
      <c r="T635" s="24"/>
      <c r="U635" s="25"/>
      <c r="V635" s="25"/>
      <c r="W635" s="26"/>
      <c r="X635" s="27"/>
      <c r="Y635" s="28"/>
    </row>
    <row r="636" customFormat="false" ht="12.75" hidden="false" customHeight="false" outlineLevel="0" collapsed="false">
      <c r="A636" s="29"/>
      <c r="B636" s="15"/>
      <c r="F636" s="17"/>
      <c r="G636" s="18"/>
      <c r="H636" s="19"/>
      <c r="I636" s="20"/>
      <c r="J636" s="19"/>
      <c r="K636" s="21"/>
      <c r="L636" s="21"/>
      <c r="M636" s="22"/>
      <c r="N636" s="22"/>
      <c r="O636" s="22"/>
      <c r="P636" s="22"/>
      <c r="Q636" s="22"/>
      <c r="R636" s="23"/>
      <c r="S636" s="24"/>
      <c r="T636" s="24"/>
      <c r="U636" s="25"/>
      <c r="V636" s="25"/>
      <c r="W636" s="26"/>
      <c r="X636" s="27"/>
      <c r="Y636" s="28"/>
    </row>
    <row r="637" customFormat="false" ht="12.75" hidden="false" customHeight="false" outlineLevel="0" collapsed="false">
      <c r="A637" s="29"/>
      <c r="B637" s="15"/>
      <c r="F637" s="17"/>
      <c r="G637" s="18"/>
      <c r="H637" s="19"/>
      <c r="I637" s="20"/>
      <c r="J637" s="19"/>
      <c r="K637" s="21"/>
      <c r="L637" s="21"/>
      <c r="M637" s="22"/>
      <c r="N637" s="22"/>
      <c r="O637" s="22"/>
      <c r="P637" s="22"/>
      <c r="Q637" s="22"/>
      <c r="R637" s="23"/>
      <c r="S637" s="24"/>
      <c r="T637" s="24"/>
      <c r="U637" s="25"/>
      <c r="V637" s="25"/>
      <c r="W637" s="26"/>
      <c r="X637" s="27"/>
      <c r="Y637" s="28"/>
    </row>
    <row r="638" customFormat="false" ht="12.75" hidden="false" customHeight="false" outlineLevel="0" collapsed="false">
      <c r="A638" s="29"/>
      <c r="B638" s="15"/>
      <c r="F638" s="17"/>
      <c r="G638" s="18"/>
      <c r="H638" s="19"/>
      <c r="I638" s="20"/>
      <c r="J638" s="19"/>
      <c r="K638" s="21"/>
      <c r="L638" s="21"/>
      <c r="M638" s="22"/>
      <c r="N638" s="22"/>
      <c r="O638" s="22"/>
      <c r="P638" s="22"/>
      <c r="Q638" s="22"/>
      <c r="R638" s="23"/>
      <c r="S638" s="24"/>
      <c r="T638" s="24"/>
      <c r="U638" s="25"/>
      <c r="V638" s="25"/>
      <c r="W638" s="26"/>
      <c r="X638" s="27"/>
      <c r="Y638" s="28"/>
    </row>
    <row r="639" customFormat="false" ht="12.75" hidden="false" customHeight="false" outlineLevel="0" collapsed="false">
      <c r="A639" s="29"/>
      <c r="B639" s="15"/>
      <c r="F639" s="17"/>
      <c r="G639" s="18"/>
      <c r="H639" s="19"/>
      <c r="I639" s="20"/>
      <c r="J639" s="19"/>
      <c r="K639" s="21"/>
      <c r="L639" s="21"/>
      <c r="M639" s="22"/>
      <c r="N639" s="22"/>
      <c r="O639" s="22"/>
      <c r="P639" s="22"/>
      <c r="Q639" s="22"/>
      <c r="R639" s="23"/>
      <c r="S639" s="24"/>
      <c r="T639" s="24"/>
      <c r="U639" s="25"/>
      <c r="V639" s="25"/>
      <c r="W639" s="26"/>
      <c r="X639" s="27"/>
      <c r="Y639" s="28"/>
    </row>
    <row r="640" customFormat="false" ht="12.75" hidden="false" customHeight="false" outlineLevel="0" collapsed="false">
      <c r="A640" s="29"/>
      <c r="B640" s="15"/>
      <c r="F640" s="17"/>
      <c r="G640" s="18"/>
      <c r="H640" s="19"/>
      <c r="I640" s="20"/>
      <c r="J640" s="19"/>
      <c r="K640" s="21"/>
      <c r="L640" s="21"/>
      <c r="M640" s="22"/>
      <c r="N640" s="22"/>
      <c r="O640" s="22"/>
      <c r="P640" s="22"/>
      <c r="Q640" s="22"/>
      <c r="R640" s="23"/>
      <c r="S640" s="24"/>
      <c r="T640" s="24"/>
      <c r="U640" s="25"/>
      <c r="V640" s="25"/>
      <c r="W640" s="26"/>
      <c r="X640" s="27"/>
      <c r="Y640" s="28"/>
    </row>
    <row r="641" customFormat="false" ht="12.75" hidden="false" customHeight="false" outlineLevel="0" collapsed="false">
      <c r="A641" s="29"/>
      <c r="B641" s="15"/>
      <c r="F641" s="17"/>
      <c r="G641" s="18"/>
      <c r="H641" s="19"/>
      <c r="I641" s="20"/>
      <c r="J641" s="19"/>
      <c r="K641" s="21"/>
      <c r="L641" s="21"/>
      <c r="M641" s="22"/>
      <c r="N641" s="22"/>
      <c r="O641" s="22"/>
      <c r="P641" s="22"/>
      <c r="Q641" s="22"/>
      <c r="R641" s="23"/>
      <c r="S641" s="24"/>
      <c r="T641" s="24"/>
      <c r="U641" s="25"/>
      <c r="V641" s="25"/>
      <c r="W641" s="26"/>
      <c r="X641" s="27"/>
      <c r="Y641" s="28"/>
    </row>
    <row r="642" customFormat="false" ht="12.75" hidden="false" customHeight="false" outlineLevel="0" collapsed="false">
      <c r="A642" s="29"/>
      <c r="B642" s="15"/>
      <c r="F642" s="17"/>
      <c r="G642" s="18"/>
      <c r="H642" s="19"/>
      <c r="I642" s="20"/>
      <c r="J642" s="19"/>
      <c r="K642" s="21"/>
      <c r="L642" s="21"/>
      <c r="M642" s="22"/>
      <c r="N642" s="22"/>
      <c r="O642" s="22"/>
      <c r="P642" s="22"/>
      <c r="Q642" s="22"/>
      <c r="R642" s="23"/>
      <c r="S642" s="24"/>
      <c r="T642" s="24"/>
      <c r="U642" s="25"/>
      <c r="V642" s="25"/>
      <c r="W642" s="26"/>
      <c r="X642" s="27"/>
      <c r="Y642" s="28"/>
    </row>
    <row r="643" customFormat="false" ht="12.75" hidden="false" customHeight="false" outlineLevel="0" collapsed="false">
      <c r="A643" s="29"/>
      <c r="B643" s="15"/>
      <c r="F643" s="17"/>
      <c r="G643" s="18"/>
      <c r="H643" s="19"/>
      <c r="I643" s="20"/>
      <c r="J643" s="19"/>
      <c r="K643" s="21"/>
      <c r="L643" s="21"/>
      <c r="M643" s="22"/>
      <c r="N643" s="22"/>
      <c r="O643" s="22"/>
      <c r="P643" s="22"/>
      <c r="Q643" s="22"/>
      <c r="R643" s="23"/>
      <c r="S643" s="24"/>
      <c r="T643" s="24"/>
      <c r="U643" s="25"/>
      <c r="V643" s="25"/>
      <c r="W643" s="26"/>
      <c r="X643" s="27"/>
      <c r="Y643" s="28"/>
    </row>
    <row r="644" customFormat="false" ht="12.75" hidden="false" customHeight="false" outlineLevel="0" collapsed="false">
      <c r="A644" s="29"/>
      <c r="B644" s="15"/>
      <c r="F644" s="17"/>
      <c r="G644" s="18"/>
      <c r="H644" s="19"/>
      <c r="I644" s="20"/>
      <c r="J644" s="19"/>
      <c r="K644" s="21"/>
      <c r="L644" s="21"/>
      <c r="M644" s="22"/>
      <c r="N644" s="22"/>
      <c r="O644" s="22"/>
      <c r="P644" s="22"/>
      <c r="Q644" s="22"/>
      <c r="R644" s="23"/>
      <c r="S644" s="24"/>
      <c r="T644" s="24"/>
      <c r="U644" s="25"/>
      <c r="V644" s="25"/>
      <c r="W644" s="26"/>
      <c r="X644" s="27"/>
      <c r="Y644" s="28"/>
    </row>
    <row r="645" customFormat="false" ht="12.75" hidden="false" customHeight="false" outlineLevel="0" collapsed="false">
      <c r="A645" s="29"/>
      <c r="B645" s="15"/>
      <c r="F645" s="17"/>
      <c r="G645" s="18"/>
      <c r="H645" s="19"/>
      <c r="I645" s="20"/>
      <c r="J645" s="19"/>
      <c r="K645" s="21"/>
      <c r="L645" s="21"/>
      <c r="M645" s="22"/>
      <c r="N645" s="22"/>
      <c r="O645" s="22"/>
      <c r="P645" s="22"/>
      <c r="Q645" s="22"/>
      <c r="R645" s="23"/>
      <c r="S645" s="24"/>
      <c r="T645" s="24"/>
      <c r="U645" s="25"/>
      <c r="V645" s="25"/>
      <c r="W645" s="26"/>
      <c r="X645" s="27"/>
      <c r="Y645" s="28"/>
    </row>
    <row r="646" customFormat="false" ht="12.75" hidden="false" customHeight="false" outlineLevel="0" collapsed="false">
      <c r="A646" s="29"/>
      <c r="B646" s="15"/>
      <c r="F646" s="17"/>
      <c r="G646" s="18"/>
      <c r="H646" s="19"/>
      <c r="I646" s="20"/>
      <c r="J646" s="19"/>
      <c r="K646" s="21"/>
      <c r="L646" s="21"/>
      <c r="M646" s="22"/>
      <c r="N646" s="22"/>
      <c r="O646" s="22"/>
      <c r="P646" s="22"/>
      <c r="Q646" s="22"/>
      <c r="R646" s="23"/>
      <c r="S646" s="24"/>
      <c r="T646" s="24"/>
      <c r="U646" s="25"/>
      <c r="V646" s="25"/>
      <c r="W646" s="26"/>
      <c r="X646" s="27"/>
      <c r="Y646" s="28"/>
    </row>
    <row r="647" customFormat="false" ht="12.75" hidden="false" customHeight="false" outlineLevel="0" collapsed="false">
      <c r="A647" s="29"/>
      <c r="B647" s="15"/>
      <c r="F647" s="17"/>
      <c r="G647" s="18"/>
      <c r="H647" s="19"/>
      <c r="I647" s="20"/>
      <c r="J647" s="19"/>
      <c r="K647" s="21"/>
      <c r="L647" s="21"/>
      <c r="M647" s="22"/>
      <c r="N647" s="22"/>
      <c r="O647" s="22"/>
      <c r="P647" s="22"/>
      <c r="Q647" s="22"/>
      <c r="R647" s="23"/>
      <c r="S647" s="24"/>
      <c r="T647" s="24"/>
      <c r="U647" s="25"/>
      <c r="V647" s="25"/>
      <c r="W647" s="26"/>
      <c r="X647" s="27"/>
      <c r="Y647" s="28"/>
    </row>
    <row r="648" customFormat="false" ht="12.75" hidden="false" customHeight="false" outlineLevel="0" collapsed="false">
      <c r="A648" s="29"/>
      <c r="B648" s="15"/>
      <c r="F648" s="17"/>
      <c r="G648" s="18"/>
      <c r="H648" s="19"/>
      <c r="I648" s="20"/>
      <c r="J648" s="19"/>
      <c r="K648" s="21"/>
      <c r="L648" s="21"/>
      <c r="M648" s="22"/>
      <c r="N648" s="22"/>
      <c r="O648" s="22"/>
      <c r="P648" s="22"/>
      <c r="Q648" s="22"/>
      <c r="R648" s="23"/>
      <c r="S648" s="24"/>
      <c r="T648" s="24"/>
      <c r="U648" s="25"/>
      <c r="V648" s="25"/>
      <c r="W648" s="26"/>
      <c r="X648" s="27"/>
      <c r="Y648" s="28"/>
    </row>
    <row r="649" customFormat="false" ht="12.75" hidden="false" customHeight="false" outlineLevel="0" collapsed="false">
      <c r="A649" s="29"/>
      <c r="B649" s="15"/>
      <c r="F649" s="17"/>
      <c r="G649" s="18"/>
      <c r="H649" s="19"/>
      <c r="I649" s="20"/>
      <c r="J649" s="19"/>
      <c r="K649" s="21"/>
      <c r="L649" s="21"/>
      <c r="M649" s="22"/>
      <c r="N649" s="22"/>
      <c r="O649" s="22"/>
      <c r="P649" s="22"/>
      <c r="Q649" s="22"/>
      <c r="R649" s="23"/>
      <c r="S649" s="24"/>
      <c r="T649" s="24"/>
      <c r="U649" s="25"/>
      <c r="V649" s="25"/>
      <c r="W649" s="26"/>
      <c r="X649" s="27"/>
      <c r="Y649" s="28"/>
    </row>
    <row r="650" customFormat="false" ht="12.75" hidden="false" customHeight="false" outlineLevel="0" collapsed="false">
      <c r="A650" s="29"/>
      <c r="B650" s="15"/>
      <c r="F650" s="17"/>
      <c r="G650" s="18"/>
      <c r="H650" s="19"/>
      <c r="I650" s="20"/>
      <c r="J650" s="19"/>
      <c r="K650" s="21"/>
      <c r="L650" s="21"/>
      <c r="M650" s="22"/>
      <c r="N650" s="22"/>
      <c r="O650" s="22"/>
      <c r="P650" s="22"/>
      <c r="Q650" s="22"/>
      <c r="R650" s="23"/>
      <c r="S650" s="24"/>
      <c r="T650" s="24"/>
      <c r="U650" s="25"/>
      <c r="V650" s="25"/>
      <c r="W650" s="26"/>
      <c r="X650" s="27"/>
      <c r="Y650" s="28"/>
    </row>
    <row r="651" customFormat="false" ht="12.75" hidden="false" customHeight="false" outlineLevel="0" collapsed="false">
      <c r="A651" s="29"/>
      <c r="B651" s="15"/>
      <c r="F651" s="17"/>
      <c r="G651" s="18"/>
      <c r="H651" s="19"/>
      <c r="I651" s="20"/>
      <c r="J651" s="19"/>
      <c r="K651" s="21"/>
      <c r="L651" s="21"/>
      <c r="M651" s="22"/>
      <c r="N651" s="22"/>
      <c r="O651" s="22"/>
      <c r="P651" s="22"/>
      <c r="Q651" s="22"/>
      <c r="R651" s="23"/>
      <c r="S651" s="24"/>
      <c r="T651" s="24"/>
      <c r="U651" s="25"/>
      <c r="V651" s="25"/>
      <c r="W651" s="26"/>
      <c r="X651" s="27"/>
      <c r="Y651" s="28"/>
    </row>
    <row r="652" customFormat="false" ht="12.75" hidden="false" customHeight="false" outlineLevel="0" collapsed="false">
      <c r="A652" s="29"/>
      <c r="B652" s="15"/>
      <c r="F652" s="17"/>
      <c r="G652" s="18"/>
      <c r="H652" s="19"/>
      <c r="I652" s="20"/>
      <c r="J652" s="19"/>
      <c r="K652" s="21"/>
      <c r="L652" s="21"/>
      <c r="M652" s="22"/>
      <c r="N652" s="22"/>
      <c r="O652" s="22"/>
      <c r="P652" s="22"/>
      <c r="Q652" s="22"/>
      <c r="R652" s="23"/>
      <c r="S652" s="24"/>
      <c r="T652" s="24"/>
      <c r="U652" s="25"/>
      <c r="V652" s="25"/>
      <c r="W652" s="26"/>
      <c r="X652" s="27"/>
      <c r="Y652" s="28"/>
    </row>
    <row r="653" customFormat="false" ht="12.75" hidden="false" customHeight="false" outlineLevel="0" collapsed="false">
      <c r="A653" s="29"/>
      <c r="B653" s="15"/>
      <c r="F653" s="17"/>
      <c r="G653" s="18"/>
      <c r="H653" s="19"/>
      <c r="I653" s="20"/>
      <c r="J653" s="19"/>
      <c r="K653" s="21"/>
      <c r="L653" s="21"/>
      <c r="M653" s="22"/>
      <c r="N653" s="22"/>
      <c r="O653" s="22"/>
      <c r="P653" s="22"/>
      <c r="Q653" s="22"/>
      <c r="R653" s="23"/>
      <c r="S653" s="24"/>
      <c r="T653" s="24"/>
      <c r="U653" s="25"/>
      <c r="V653" s="25"/>
      <c r="W653" s="26"/>
      <c r="X653" s="27"/>
      <c r="Y653" s="28"/>
    </row>
    <row r="654" customFormat="false" ht="12.75" hidden="false" customHeight="false" outlineLevel="0" collapsed="false">
      <c r="A654" s="29"/>
      <c r="B654" s="15"/>
      <c r="F654" s="17"/>
      <c r="G654" s="18"/>
      <c r="H654" s="19"/>
      <c r="I654" s="20"/>
      <c r="J654" s="19"/>
      <c r="K654" s="21"/>
      <c r="L654" s="21"/>
      <c r="M654" s="22"/>
      <c r="N654" s="22"/>
      <c r="O654" s="22"/>
      <c r="P654" s="22"/>
      <c r="Q654" s="22"/>
      <c r="R654" s="23"/>
      <c r="S654" s="24"/>
      <c r="T654" s="24"/>
      <c r="U654" s="25"/>
      <c r="V654" s="25"/>
      <c r="W654" s="26"/>
      <c r="X654" s="27"/>
      <c r="Y654" s="28"/>
    </row>
    <row r="655" customFormat="false" ht="12.75" hidden="false" customHeight="false" outlineLevel="0" collapsed="false">
      <c r="A655" s="29"/>
      <c r="B655" s="15"/>
      <c r="F655" s="17"/>
      <c r="G655" s="18"/>
      <c r="H655" s="19"/>
      <c r="I655" s="20"/>
      <c r="J655" s="19"/>
      <c r="K655" s="21"/>
      <c r="L655" s="21"/>
      <c r="M655" s="22"/>
      <c r="N655" s="22"/>
      <c r="O655" s="22"/>
      <c r="P655" s="22"/>
      <c r="Q655" s="22"/>
      <c r="R655" s="23"/>
      <c r="S655" s="24"/>
      <c r="T655" s="24"/>
      <c r="U655" s="25"/>
      <c r="V655" s="25"/>
      <c r="W655" s="26"/>
      <c r="X655" s="27"/>
      <c r="Y655" s="28"/>
    </row>
    <row r="656" customFormat="false" ht="12.75" hidden="false" customHeight="false" outlineLevel="0" collapsed="false">
      <c r="A656" s="29"/>
      <c r="B656" s="15"/>
      <c r="F656" s="17"/>
      <c r="G656" s="18"/>
      <c r="H656" s="19"/>
      <c r="I656" s="20"/>
      <c r="J656" s="19"/>
      <c r="K656" s="21"/>
      <c r="L656" s="21"/>
      <c r="M656" s="22"/>
      <c r="N656" s="22"/>
      <c r="O656" s="22"/>
      <c r="P656" s="22"/>
      <c r="Q656" s="22"/>
      <c r="R656" s="23"/>
      <c r="S656" s="24"/>
      <c r="T656" s="24"/>
      <c r="U656" s="25"/>
      <c r="V656" s="25"/>
      <c r="W656" s="26"/>
      <c r="X656" s="27"/>
      <c r="Y656" s="28"/>
    </row>
    <row r="657" customFormat="false" ht="12.75" hidden="false" customHeight="false" outlineLevel="0" collapsed="false">
      <c r="A657" s="29"/>
      <c r="B657" s="15"/>
      <c r="F657" s="17"/>
      <c r="G657" s="18"/>
      <c r="H657" s="19"/>
      <c r="I657" s="20"/>
      <c r="J657" s="19"/>
      <c r="K657" s="21"/>
      <c r="L657" s="21"/>
      <c r="M657" s="22"/>
      <c r="N657" s="22"/>
      <c r="O657" s="22"/>
      <c r="P657" s="22"/>
      <c r="Q657" s="22"/>
      <c r="R657" s="23"/>
      <c r="S657" s="24"/>
      <c r="T657" s="24"/>
      <c r="U657" s="25"/>
      <c r="V657" s="25"/>
      <c r="W657" s="26"/>
      <c r="X657" s="27"/>
      <c r="Y657" s="28"/>
    </row>
    <row r="658" customFormat="false" ht="12.75" hidden="false" customHeight="false" outlineLevel="0" collapsed="false">
      <c r="A658" s="29"/>
      <c r="B658" s="15"/>
      <c r="F658" s="17"/>
      <c r="G658" s="18"/>
      <c r="H658" s="19"/>
      <c r="I658" s="20"/>
      <c r="J658" s="19"/>
      <c r="K658" s="21"/>
      <c r="L658" s="21"/>
      <c r="M658" s="22"/>
      <c r="N658" s="22"/>
      <c r="O658" s="22"/>
      <c r="P658" s="22"/>
      <c r="Q658" s="22"/>
      <c r="R658" s="23"/>
      <c r="S658" s="24"/>
      <c r="T658" s="24"/>
      <c r="U658" s="25"/>
      <c r="V658" s="25"/>
      <c r="W658" s="26"/>
      <c r="X658" s="27"/>
      <c r="Y658" s="28"/>
    </row>
    <row r="659" customFormat="false" ht="12.75" hidden="false" customHeight="false" outlineLevel="0" collapsed="false">
      <c r="A659" s="29"/>
      <c r="B659" s="15"/>
      <c r="F659" s="17"/>
      <c r="G659" s="18"/>
      <c r="H659" s="19"/>
      <c r="I659" s="20"/>
      <c r="J659" s="19"/>
      <c r="K659" s="21"/>
      <c r="L659" s="21"/>
      <c r="M659" s="22"/>
      <c r="N659" s="22"/>
      <c r="O659" s="22"/>
      <c r="P659" s="22"/>
      <c r="Q659" s="22"/>
      <c r="R659" s="23"/>
      <c r="S659" s="24"/>
      <c r="T659" s="24"/>
      <c r="U659" s="25"/>
      <c r="V659" s="25"/>
      <c r="W659" s="26"/>
      <c r="X659" s="27"/>
      <c r="Y659" s="28"/>
    </row>
    <row r="660" customFormat="false" ht="12.75" hidden="false" customHeight="false" outlineLevel="0" collapsed="false">
      <c r="A660" s="29"/>
      <c r="B660" s="15"/>
      <c r="F660" s="17"/>
      <c r="G660" s="18"/>
      <c r="H660" s="19"/>
      <c r="I660" s="20"/>
      <c r="J660" s="19"/>
      <c r="K660" s="21"/>
      <c r="L660" s="21"/>
      <c r="M660" s="22"/>
      <c r="N660" s="22"/>
      <c r="O660" s="22"/>
      <c r="P660" s="22"/>
      <c r="Q660" s="22"/>
      <c r="R660" s="23"/>
      <c r="S660" s="24"/>
      <c r="T660" s="24"/>
      <c r="U660" s="25"/>
      <c r="V660" s="25"/>
      <c r="W660" s="26"/>
      <c r="X660" s="27"/>
      <c r="Y660" s="28"/>
    </row>
    <row r="661" customFormat="false" ht="12.75" hidden="false" customHeight="false" outlineLevel="0" collapsed="false">
      <c r="A661" s="29"/>
      <c r="B661" s="15"/>
      <c r="F661" s="17"/>
      <c r="G661" s="18"/>
      <c r="H661" s="19"/>
      <c r="I661" s="20"/>
      <c r="J661" s="19"/>
      <c r="K661" s="21"/>
      <c r="L661" s="21"/>
      <c r="M661" s="22"/>
      <c r="N661" s="22"/>
      <c r="O661" s="22"/>
      <c r="P661" s="22"/>
      <c r="Q661" s="22"/>
      <c r="R661" s="23"/>
      <c r="S661" s="24"/>
      <c r="T661" s="24"/>
      <c r="U661" s="25"/>
      <c r="V661" s="25"/>
      <c r="W661" s="26"/>
      <c r="X661" s="27"/>
      <c r="Y661" s="28"/>
    </row>
    <row r="662" customFormat="false" ht="12.75" hidden="false" customHeight="false" outlineLevel="0" collapsed="false">
      <c r="A662" s="29"/>
      <c r="B662" s="15"/>
      <c r="F662" s="17"/>
      <c r="G662" s="18"/>
      <c r="H662" s="19"/>
      <c r="I662" s="20"/>
      <c r="J662" s="19"/>
      <c r="K662" s="21"/>
      <c r="L662" s="21"/>
      <c r="M662" s="22"/>
      <c r="N662" s="22"/>
      <c r="O662" s="22"/>
      <c r="P662" s="22"/>
      <c r="Q662" s="22"/>
      <c r="R662" s="23"/>
      <c r="S662" s="24"/>
      <c r="T662" s="24"/>
      <c r="U662" s="25"/>
      <c r="V662" s="25"/>
      <c r="W662" s="26"/>
      <c r="X662" s="27"/>
      <c r="Y662" s="28"/>
    </row>
    <row r="663" customFormat="false" ht="12.75" hidden="false" customHeight="false" outlineLevel="0" collapsed="false">
      <c r="A663" s="29"/>
      <c r="B663" s="15"/>
      <c r="F663" s="17"/>
      <c r="G663" s="18"/>
      <c r="H663" s="19"/>
      <c r="I663" s="20"/>
      <c r="J663" s="19"/>
      <c r="K663" s="21"/>
      <c r="L663" s="21"/>
      <c r="M663" s="22"/>
      <c r="N663" s="22"/>
      <c r="O663" s="22"/>
      <c r="P663" s="22"/>
      <c r="Q663" s="22"/>
      <c r="R663" s="23"/>
      <c r="S663" s="24"/>
      <c r="T663" s="24"/>
      <c r="U663" s="25"/>
      <c r="V663" s="25"/>
      <c r="W663" s="26"/>
      <c r="X663" s="27"/>
      <c r="Y663" s="28"/>
    </row>
    <row r="664" customFormat="false" ht="12.75" hidden="false" customHeight="false" outlineLevel="0" collapsed="false">
      <c r="A664" s="29"/>
      <c r="B664" s="15"/>
      <c r="F664" s="17"/>
      <c r="G664" s="18"/>
      <c r="H664" s="19"/>
      <c r="I664" s="20"/>
      <c r="J664" s="19"/>
      <c r="K664" s="21"/>
      <c r="L664" s="21"/>
      <c r="M664" s="22"/>
      <c r="N664" s="22"/>
      <c r="O664" s="22"/>
      <c r="P664" s="22"/>
      <c r="Q664" s="22"/>
      <c r="R664" s="23"/>
      <c r="S664" s="24"/>
      <c r="T664" s="24"/>
      <c r="U664" s="25"/>
      <c r="V664" s="25"/>
      <c r="W664" s="26"/>
      <c r="X664" s="27"/>
      <c r="Y664" s="28"/>
    </row>
    <row r="665" customFormat="false" ht="12.75" hidden="false" customHeight="false" outlineLevel="0" collapsed="false">
      <c r="A665" s="29"/>
      <c r="B665" s="15"/>
      <c r="F665" s="17"/>
      <c r="G665" s="18"/>
      <c r="H665" s="19"/>
      <c r="I665" s="20"/>
      <c r="J665" s="19"/>
      <c r="K665" s="21"/>
      <c r="L665" s="21"/>
      <c r="M665" s="22"/>
      <c r="N665" s="22"/>
      <c r="O665" s="22"/>
      <c r="P665" s="22"/>
      <c r="Q665" s="22"/>
      <c r="R665" s="23"/>
      <c r="S665" s="24"/>
      <c r="T665" s="24"/>
      <c r="U665" s="25"/>
      <c r="V665" s="25"/>
      <c r="W665" s="26"/>
      <c r="X665" s="27"/>
      <c r="Y665" s="28"/>
    </row>
    <row r="666" customFormat="false" ht="12.75" hidden="false" customHeight="false" outlineLevel="0" collapsed="false">
      <c r="A666" s="29"/>
      <c r="B666" s="15"/>
      <c r="F666" s="17"/>
      <c r="G666" s="18"/>
      <c r="H666" s="19"/>
      <c r="I666" s="20"/>
      <c r="J666" s="19"/>
      <c r="K666" s="21"/>
      <c r="L666" s="21"/>
      <c r="M666" s="22"/>
      <c r="N666" s="22"/>
      <c r="O666" s="22"/>
      <c r="P666" s="22"/>
      <c r="Q666" s="22"/>
      <c r="R666" s="23"/>
      <c r="S666" s="24"/>
      <c r="T666" s="24"/>
      <c r="U666" s="25"/>
      <c r="V666" s="25"/>
      <c r="W666" s="26"/>
      <c r="X666" s="27"/>
      <c r="Y666" s="28"/>
    </row>
    <row r="667" customFormat="false" ht="12.75" hidden="false" customHeight="false" outlineLevel="0" collapsed="false">
      <c r="A667" s="29"/>
      <c r="B667" s="15"/>
      <c r="F667" s="17"/>
      <c r="G667" s="18"/>
      <c r="H667" s="19"/>
      <c r="I667" s="20"/>
      <c r="J667" s="19"/>
      <c r="K667" s="21"/>
      <c r="L667" s="21"/>
      <c r="M667" s="22"/>
      <c r="N667" s="22"/>
      <c r="O667" s="22"/>
      <c r="P667" s="22"/>
      <c r="Q667" s="22"/>
      <c r="R667" s="23"/>
      <c r="S667" s="24"/>
      <c r="T667" s="24"/>
      <c r="U667" s="25"/>
      <c r="V667" s="25"/>
      <c r="W667" s="26"/>
      <c r="X667" s="27"/>
      <c r="Y667" s="28"/>
    </row>
    <row r="668" customFormat="false" ht="12.75" hidden="false" customHeight="false" outlineLevel="0" collapsed="false">
      <c r="A668" s="29"/>
      <c r="B668" s="15"/>
      <c r="F668" s="17"/>
      <c r="G668" s="18"/>
      <c r="H668" s="19"/>
      <c r="I668" s="20"/>
      <c r="J668" s="19"/>
      <c r="K668" s="21"/>
      <c r="L668" s="21"/>
      <c r="M668" s="22"/>
      <c r="N668" s="22"/>
      <c r="O668" s="22"/>
      <c r="P668" s="22"/>
      <c r="Q668" s="22"/>
      <c r="R668" s="23"/>
      <c r="S668" s="24"/>
      <c r="T668" s="24"/>
      <c r="U668" s="25"/>
      <c r="V668" s="25"/>
      <c r="W668" s="26"/>
      <c r="X668" s="27"/>
      <c r="Y668" s="28"/>
    </row>
    <row r="669" customFormat="false" ht="12.75" hidden="false" customHeight="false" outlineLevel="0" collapsed="false">
      <c r="A669" s="29"/>
      <c r="B669" s="15"/>
      <c r="F669" s="17"/>
      <c r="G669" s="18"/>
      <c r="H669" s="19"/>
      <c r="I669" s="20"/>
      <c r="J669" s="19"/>
      <c r="K669" s="21"/>
      <c r="L669" s="21"/>
      <c r="M669" s="22"/>
      <c r="N669" s="22"/>
      <c r="O669" s="22"/>
      <c r="P669" s="22"/>
      <c r="Q669" s="22"/>
      <c r="R669" s="23"/>
      <c r="S669" s="24"/>
      <c r="T669" s="24"/>
      <c r="U669" s="25"/>
      <c r="V669" s="25"/>
      <c r="W669" s="26"/>
      <c r="X669" s="27"/>
      <c r="Y669" s="28"/>
    </row>
    <row r="670" customFormat="false" ht="12.75" hidden="false" customHeight="false" outlineLevel="0" collapsed="false">
      <c r="A670" s="29"/>
      <c r="B670" s="15"/>
      <c r="F670" s="17"/>
      <c r="G670" s="18"/>
      <c r="H670" s="19"/>
      <c r="I670" s="20"/>
      <c r="J670" s="19"/>
      <c r="K670" s="21"/>
      <c r="L670" s="21"/>
      <c r="M670" s="22"/>
      <c r="N670" s="22"/>
      <c r="O670" s="22"/>
      <c r="P670" s="22"/>
      <c r="Q670" s="22"/>
      <c r="R670" s="23"/>
      <c r="S670" s="24"/>
      <c r="T670" s="24"/>
      <c r="U670" s="25"/>
      <c r="V670" s="25"/>
      <c r="W670" s="26"/>
      <c r="X670" s="27"/>
      <c r="Y670" s="28"/>
    </row>
    <row r="671" customFormat="false" ht="12.75" hidden="false" customHeight="false" outlineLevel="0" collapsed="false">
      <c r="A671" s="29"/>
      <c r="B671" s="15"/>
      <c r="F671" s="17"/>
      <c r="G671" s="18"/>
      <c r="H671" s="19"/>
      <c r="I671" s="20"/>
      <c r="J671" s="19"/>
      <c r="K671" s="21"/>
      <c r="L671" s="21"/>
      <c r="M671" s="22"/>
      <c r="N671" s="22"/>
      <c r="O671" s="22"/>
      <c r="P671" s="22"/>
      <c r="Q671" s="22"/>
      <c r="R671" s="23"/>
      <c r="S671" s="24"/>
      <c r="T671" s="24"/>
      <c r="U671" s="25"/>
      <c r="V671" s="25"/>
      <c r="W671" s="26"/>
      <c r="X671" s="27"/>
      <c r="Y671" s="28"/>
    </row>
    <row r="672" customFormat="false" ht="12.75" hidden="false" customHeight="false" outlineLevel="0" collapsed="false">
      <c r="A672" s="29"/>
      <c r="B672" s="15"/>
      <c r="F672" s="17"/>
      <c r="G672" s="18"/>
      <c r="H672" s="19"/>
      <c r="I672" s="20"/>
      <c r="J672" s="19"/>
      <c r="K672" s="21"/>
      <c r="L672" s="21"/>
      <c r="M672" s="22"/>
      <c r="N672" s="22"/>
      <c r="O672" s="22"/>
      <c r="P672" s="22"/>
      <c r="Q672" s="22"/>
      <c r="R672" s="23"/>
      <c r="S672" s="24"/>
      <c r="T672" s="24"/>
      <c r="U672" s="25"/>
      <c r="V672" s="25"/>
      <c r="W672" s="26"/>
      <c r="X672" s="27"/>
      <c r="Y672" s="28"/>
    </row>
    <row r="673" customFormat="false" ht="12.75" hidden="false" customHeight="false" outlineLevel="0" collapsed="false">
      <c r="A673" s="29"/>
      <c r="B673" s="15"/>
      <c r="F673" s="17"/>
      <c r="G673" s="18"/>
      <c r="H673" s="19"/>
      <c r="I673" s="20"/>
      <c r="J673" s="19"/>
      <c r="K673" s="21"/>
      <c r="L673" s="21"/>
      <c r="M673" s="22"/>
      <c r="N673" s="22"/>
      <c r="O673" s="22"/>
      <c r="P673" s="22"/>
      <c r="Q673" s="22"/>
      <c r="R673" s="23"/>
      <c r="S673" s="24"/>
      <c r="T673" s="24"/>
      <c r="U673" s="25"/>
      <c r="V673" s="25"/>
      <c r="W673" s="26"/>
      <c r="X673" s="27"/>
      <c r="Y673" s="28"/>
    </row>
    <row r="674" customFormat="false" ht="12.75" hidden="false" customHeight="false" outlineLevel="0" collapsed="false">
      <c r="A674" s="29"/>
      <c r="B674" s="15"/>
      <c r="F674" s="17"/>
      <c r="G674" s="18"/>
      <c r="H674" s="19"/>
      <c r="I674" s="20"/>
      <c r="J674" s="19"/>
      <c r="K674" s="21"/>
      <c r="L674" s="21"/>
      <c r="M674" s="22"/>
      <c r="N674" s="22"/>
      <c r="O674" s="22"/>
      <c r="P674" s="22"/>
      <c r="Q674" s="22"/>
      <c r="R674" s="23"/>
      <c r="S674" s="24"/>
      <c r="T674" s="24"/>
      <c r="U674" s="25"/>
      <c r="V674" s="25"/>
      <c r="W674" s="26"/>
      <c r="X674" s="27"/>
      <c r="Y674" s="28"/>
    </row>
    <row r="675" customFormat="false" ht="12.75" hidden="false" customHeight="false" outlineLevel="0" collapsed="false">
      <c r="A675" s="29"/>
      <c r="B675" s="15"/>
      <c r="F675" s="17"/>
      <c r="G675" s="18"/>
      <c r="H675" s="19"/>
      <c r="I675" s="20"/>
      <c r="J675" s="19"/>
      <c r="K675" s="21"/>
      <c r="L675" s="21"/>
      <c r="M675" s="22"/>
      <c r="N675" s="22"/>
      <c r="O675" s="22"/>
      <c r="P675" s="22"/>
      <c r="Q675" s="22"/>
      <c r="R675" s="23"/>
      <c r="S675" s="24"/>
      <c r="T675" s="24"/>
      <c r="U675" s="25"/>
      <c r="V675" s="25"/>
      <c r="W675" s="26"/>
      <c r="X675" s="27"/>
      <c r="Y675" s="28"/>
    </row>
    <row r="676" customFormat="false" ht="12.75" hidden="false" customHeight="false" outlineLevel="0" collapsed="false">
      <c r="A676" s="29"/>
      <c r="B676" s="15"/>
      <c r="F676" s="17"/>
      <c r="G676" s="18"/>
      <c r="H676" s="19"/>
      <c r="I676" s="20"/>
      <c r="J676" s="19"/>
      <c r="K676" s="21"/>
      <c r="L676" s="21"/>
      <c r="M676" s="22"/>
      <c r="N676" s="22"/>
      <c r="O676" s="22"/>
      <c r="P676" s="22"/>
      <c r="Q676" s="22"/>
      <c r="R676" s="23"/>
      <c r="S676" s="24"/>
      <c r="T676" s="24"/>
      <c r="U676" s="25"/>
      <c r="V676" s="25"/>
      <c r="W676" s="26"/>
      <c r="X676" s="27"/>
      <c r="Y676" s="28"/>
    </row>
    <row r="677" customFormat="false" ht="12.75" hidden="false" customHeight="false" outlineLevel="0" collapsed="false">
      <c r="A677" s="29"/>
      <c r="B677" s="15"/>
      <c r="F677" s="17"/>
      <c r="G677" s="18"/>
      <c r="H677" s="19"/>
      <c r="I677" s="20"/>
      <c r="J677" s="19"/>
      <c r="K677" s="21"/>
      <c r="L677" s="21"/>
      <c r="M677" s="22"/>
      <c r="N677" s="22"/>
      <c r="O677" s="22"/>
      <c r="P677" s="22"/>
      <c r="Q677" s="22"/>
      <c r="R677" s="23"/>
      <c r="S677" s="24"/>
      <c r="T677" s="24"/>
      <c r="U677" s="25"/>
      <c r="V677" s="25"/>
      <c r="W677" s="26"/>
      <c r="X677" s="27"/>
      <c r="Y677" s="28"/>
    </row>
    <row r="678" customFormat="false" ht="12.75" hidden="false" customHeight="false" outlineLevel="0" collapsed="false">
      <c r="A678" s="29"/>
      <c r="B678" s="15"/>
      <c r="F678" s="17"/>
      <c r="G678" s="18"/>
      <c r="H678" s="19"/>
      <c r="I678" s="20"/>
      <c r="J678" s="19"/>
      <c r="K678" s="21"/>
      <c r="L678" s="21"/>
      <c r="M678" s="22"/>
      <c r="N678" s="22"/>
      <c r="O678" s="22"/>
      <c r="P678" s="22"/>
      <c r="Q678" s="22"/>
      <c r="R678" s="23"/>
      <c r="S678" s="24"/>
      <c r="T678" s="24"/>
      <c r="U678" s="25"/>
      <c r="V678" s="25"/>
      <c r="W678" s="26"/>
      <c r="X678" s="27"/>
      <c r="Y678" s="28"/>
    </row>
    <row r="679" customFormat="false" ht="12.75" hidden="false" customHeight="false" outlineLevel="0" collapsed="false">
      <c r="A679" s="29"/>
      <c r="B679" s="15"/>
      <c r="F679" s="17"/>
      <c r="G679" s="18"/>
      <c r="H679" s="19"/>
      <c r="I679" s="20"/>
      <c r="J679" s="19"/>
      <c r="K679" s="21"/>
      <c r="L679" s="21"/>
      <c r="M679" s="22"/>
      <c r="N679" s="22"/>
      <c r="O679" s="22"/>
      <c r="P679" s="22"/>
      <c r="Q679" s="22"/>
      <c r="R679" s="23"/>
      <c r="S679" s="24"/>
      <c r="T679" s="24"/>
      <c r="U679" s="25"/>
      <c r="V679" s="25"/>
      <c r="W679" s="26"/>
      <c r="X679" s="27"/>
      <c r="Y679" s="28"/>
    </row>
    <row r="680" customFormat="false" ht="12.75" hidden="false" customHeight="false" outlineLevel="0" collapsed="false">
      <c r="A680" s="29"/>
      <c r="B680" s="15"/>
      <c r="F680" s="17"/>
      <c r="G680" s="18"/>
      <c r="H680" s="19"/>
      <c r="I680" s="20"/>
      <c r="J680" s="19"/>
      <c r="K680" s="21"/>
      <c r="L680" s="21"/>
      <c r="M680" s="22"/>
      <c r="N680" s="22"/>
      <c r="O680" s="22"/>
      <c r="P680" s="22"/>
      <c r="Q680" s="22"/>
      <c r="R680" s="23"/>
      <c r="S680" s="24"/>
      <c r="T680" s="24"/>
      <c r="U680" s="25"/>
      <c r="V680" s="25"/>
      <c r="W680" s="26"/>
      <c r="X680" s="27"/>
      <c r="Y680" s="28"/>
    </row>
    <row r="681" customFormat="false" ht="12.75" hidden="false" customHeight="false" outlineLevel="0" collapsed="false">
      <c r="A681" s="29"/>
      <c r="B681" s="15"/>
      <c r="F681" s="17"/>
      <c r="G681" s="18"/>
      <c r="H681" s="19"/>
      <c r="I681" s="20"/>
      <c r="J681" s="19"/>
      <c r="K681" s="21"/>
      <c r="L681" s="21"/>
      <c r="M681" s="22"/>
      <c r="N681" s="22"/>
      <c r="O681" s="22"/>
      <c r="P681" s="22"/>
      <c r="Q681" s="22"/>
      <c r="R681" s="23"/>
      <c r="S681" s="24"/>
      <c r="T681" s="24"/>
      <c r="U681" s="25"/>
      <c r="V681" s="25"/>
      <c r="W681" s="26"/>
      <c r="X681" s="27"/>
      <c r="Y681" s="28"/>
    </row>
    <row r="682" customFormat="false" ht="12.75" hidden="false" customHeight="false" outlineLevel="0" collapsed="false">
      <c r="A682" s="29"/>
      <c r="B682" s="15"/>
      <c r="F682" s="17"/>
      <c r="G682" s="18"/>
      <c r="H682" s="19"/>
      <c r="I682" s="20"/>
      <c r="J682" s="19"/>
      <c r="K682" s="21"/>
      <c r="L682" s="21"/>
      <c r="M682" s="22"/>
      <c r="N682" s="22"/>
      <c r="O682" s="22"/>
      <c r="P682" s="22"/>
      <c r="Q682" s="22"/>
      <c r="R682" s="23"/>
      <c r="S682" s="24"/>
      <c r="T682" s="24"/>
      <c r="U682" s="25"/>
      <c r="V682" s="25"/>
      <c r="W682" s="26"/>
      <c r="X682" s="27"/>
      <c r="Y682" s="28"/>
    </row>
    <row r="683" customFormat="false" ht="12.75" hidden="false" customHeight="false" outlineLevel="0" collapsed="false">
      <c r="A683" s="29"/>
      <c r="B683" s="15"/>
      <c r="F683" s="17"/>
      <c r="G683" s="18"/>
      <c r="H683" s="19"/>
      <c r="I683" s="20"/>
      <c r="J683" s="19"/>
      <c r="K683" s="21"/>
      <c r="L683" s="21"/>
      <c r="M683" s="22"/>
      <c r="N683" s="22"/>
      <c r="O683" s="22"/>
      <c r="P683" s="22"/>
      <c r="Q683" s="22"/>
      <c r="R683" s="23"/>
      <c r="S683" s="24"/>
      <c r="T683" s="24"/>
      <c r="U683" s="25"/>
      <c r="V683" s="25"/>
      <c r="W683" s="26"/>
      <c r="X683" s="27"/>
      <c r="Y683" s="28"/>
    </row>
    <row r="684" customFormat="false" ht="12.75" hidden="false" customHeight="false" outlineLevel="0" collapsed="false">
      <c r="A684" s="29"/>
      <c r="B684" s="15"/>
      <c r="F684" s="17"/>
      <c r="G684" s="18"/>
      <c r="H684" s="19"/>
      <c r="I684" s="20"/>
      <c r="J684" s="19"/>
      <c r="K684" s="21"/>
      <c r="L684" s="21"/>
      <c r="M684" s="22"/>
      <c r="N684" s="22"/>
      <c r="O684" s="22"/>
      <c r="P684" s="22"/>
      <c r="Q684" s="22"/>
      <c r="R684" s="23"/>
      <c r="S684" s="24"/>
      <c r="T684" s="24"/>
      <c r="U684" s="25"/>
      <c r="V684" s="25"/>
      <c r="W684" s="26"/>
      <c r="X684" s="27"/>
      <c r="Y684" s="28"/>
    </row>
    <row r="685" customFormat="false" ht="12.75" hidden="false" customHeight="false" outlineLevel="0" collapsed="false">
      <c r="A685" s="29"/>
      <c r="B685" s="15"/>
      <c r="F685" s="17"/>
      <c r="G685" s="18"/>
      <c r="H685" s="19"/>
      <c r="I685" s="20"/>
      <c r="J685" s="19"/>
      <c r="K685" s="21"/>
      <c r="L685" s="21"/>
      <c r="M685" s="22"/>
      <c r="N685" s="22"/>
      <c r="O685" s="22"/>
      <c r="P685" s="22"/>
      <c r="Q685" s="22"/>
      <c r="R685" s="23"/>
      <c r="S685" s="24"/>
      <c r="T685" s="24"/>
      <c r="U685" s="25"/>
      <c r="V685" s="25"/>
      <c r="W685" s="26"/>
      <c r="X685" s="27"/>
      <c r="Y685" s="28"/>
    </row>
    <row r="686" customFormat="false" ht="12.75" hidden="false" customHeight="false" outlineLevel="0" collapsed="false">
      <c r="A686" s="29"/>
      <c r="B686" s="15"/>
      <c r="F686" s="17"/>
      <c r="G686" s="18"/>
      <c r="H686" s="19"/>
      <c r="I686" s="20"/>
      <c r="J686" s="19"/>
      <c r="K686" s="21"/>
      <c r="L686" s="21"/>
      <c r="M686" s="22"/>
      <c r="N686" s="22"/>
      <c r="O686" s="22"/>
      <c r="P686" s="22"/>
      <c r="Q686" s="22"/>
      <c r="R686" s="23"/>
      <c r="S686" s="24"/>
      <c r="T686" s="24"/>
      <c r="U686" s="25"/>
      <c r="V686" s="25"/>
      <c r="W686" s="26"/>
      <c r="X686" s="27"/>
      <c r="Y686" s="28"/>
    </row>
    <row r="687" customFormat="false" ht="12.75" hidden="false" customHeight="false" outlineLevel="0" collapsed="false">
      <c r="A687" s="29"/>
      <c r="B687" s="15"/>
      <c r="F687" s="17"/>
      <c r="G687" s="18"/>
      <c r="H687" s="19"/>
      <c r="I687" s="20"/>
      <c r="J687" s="19"/>
      <c r="K687" s="21"/>
      <c r="L687" s="21"/>
      <c r="M687" s="22"/>
      <c r="N687" s="22"/>
      <c r="O687" s="22"/>
      <c r="P687" s="22"/>
      <c r="Q687" s="22"/>
      <c r="R687" s="23"/>
      <c r="S687" s="24"/>
      <c r="T687" s="24"/>
      <c r="U687" s="25"/>
      <c r="V687" s="25"/>
      <c r="W687" s="26"/>
      <c r="X687" s="27"/>
      <c r="Y687" s="28"/>
    </row>
    <row r="688" customFormat="false" ht="12.75" hidden="false" customHeight="false" outlineLevel="0" collapsed="false">
      <c r="A688" s="29"/>
      <c r="B688" s="15"/>
      <c r="F688" s="17"/>
      <c r="G688" s="18"/>
      <c r="H688" s="19"/>
      <c r="I688" s="20"/>
      <c r="J688" s="19"/>
      <c r="K688" s="21"/>
      <c r="L688" s="21"/>
      <c r="M688" s="22"/>
      <c r="N688" s="22"/>
      <c r="O688" s="22"/>
      <c r="P688" s="22"/>
      <c r="Q688" s="22"/>
      <c r="R688" s="23"/>
      <c r="S688" s="24"/>
      <c r="T688" s="24"/>
      <c r="U688" s="25"/>
      <c r="V688" s="25"/>
      <c r="W688" s="26"/>
      <c r="X688" s="27"/>
      <c r="Y688" s="28"/>
    </row>
    <row r="689" customFormat="false" ht="12.75" hidden="false" customHeight="false" outlineLevel="0" collapsed="false">
      <c r="A689" s="29"/>
      <c r="B689" s="15"/>
      <c r="F689" s="17"/>
      <c r="G689" s="18"/>
      <c r="H689" s="19"/>
      <c r="I689" s="20"/>
      <c r="J689" s="19"/>
      <c r="K689" s="21"/>
      <c r="L689" s="21"/>
      <c r="M689" s="22"/>
      <c r="N689" s="22"/>
      <c r="O689" s="22"/>
      <c r="P689" s="22"/>
      <c r="Q689" s="22"/>
      <c r="R689" s="23"/>
      <c r="S689" s="24"/>
      <c r="T689" s="24"/>
      <c r="U689" s="25"/>
      <c r="V689" s="25"/>
      <c r="W689" s="26"/>
      <c r="X689" s="27"/>
      <c r="Y689" s="28"/>
    </row>
    <row r="690" customFormat="false" ht="12.75" hidden="false" customHeight="false" outlineLevel="0" collapsed="false">
      <c r="A690" s="29"/>
      <c r="B690" s="15"/>
      <c r="F690" s="17"/>
      <c r="G690" s="18"/>
      <c r="H690" s="19"/>
      <c r="I690" s="20"/>
      <c r="J690" s="19"/>
      <c r="K690" s="21"/>
      <c r="L690" s="21"/>
      <c r="M690" s="22"/>
      <c r="N690" s="22"/>
      <c r="O690" s="22"/>
      <c r="P690" s="22"/>
      <c r="Q690" s="22"/>
      <c r="R690" s="23"/>
      <c r="S690" s="24"/>
      <c r="T690" s="24"/>
      <c r="U690" s="25"/>
      <c r="V690" s="25"/>
      <c r="W690" s="26"/>
      <c r="X690" s="27"/>
      <c r="Y690" s="28"/>
    </row>
    <row r="691" customFormat="false" ht="12.75" hidden="false" customHeight="false" outlineLevel="0" collapsed="false">
      <c r="A691" s="29"/>
      <c r="B691" s="15"/>
      <c r="F691" s="17"/>
      <c r="G691" s="18"/>
      <c r="H691" s="19"/>
      <c r="I691" s="20"/>
      <c r="J691" s="19"/>
      <c r="K691" s="21"/>
      <c r="L691" s="21"/>
      <c r="M691" s="22"/>
      <c r="N691" s="22"/>
      <c r="O691" s="22"/>
      <c r="P691" s="22"/>
      <c r="Q691" s="22"/>
      <c r="R691" s="23"/>
      <c r="S691" s="24"/>
      <c r="T691" s="24"/>
      <c r="U691" s="25"/>
      <c r="V691" s="25"/>
      <c r="W691" s="26"/>
      <c r="X691" s="27"/>
      <c r="Y691" s="28"/>
    </row>
    <row r="692" customFormat="false" ht="12.75" hidden="false" customHeight="false" outlineLevel="0" collapsed="false">
      <c r="A692" s="29"/>
      <c r="B692" s="15"/>
      <c r="F692" s="17"/>
      <c r="G692" s="18"/>
      <c r="H692" s="19"/>
      <c r="I692" s="20"/>
      <c r="J692" s="19"/>
      <c r="K692" s="21"/>
      <c r="L692" s="21"/>
      <c r="M692" s="22"/>
      <c r="N692" s="22"/>
      <c r="O692" s="22"/>
      <c r="P692" s="22"/>
      <c r="Q692" s="22"/>
      <c r="R692" s="23"/>
      <c r="S692" s="24"/>
      <c r="T692" s="24"/>
      <c r="U692" s="25"/>
      <c r="V692" s="25"/>
      <c r="W692" s="26"/>
      <c r="X692" s="27"/>
      <c r="Y692" s="28"/>
    </row>
    <row r="693" customFormat="false" ht="12.75" hidden="false" customHeight="false" outlineLevel="0" collapsed="false">
      <c r="A693" s="29"/>
      <c r="B693" s="15"/>
      <c r="F693" s="17"/>
      <c r="G693" s="18"/>
      <c r="H693" s="19"/>
      <c r="I693" s="20"/>
      <c r="J693" s="19"/>
      <c r="K693" s="21"/>
      <c r="L693" s="21"/>
      <c r="M693" s="22"/>
      <c r="N693" s="22"/>
      <c r="O693" s="22"/>
      <c r="P693" s="22"/>
      <c r="Q693" s="22"/>
      <c r="R693" s="23"/>
      <c r="S693" s="24"/>
      <c r="T693" s="24"/>
      <c r="U693" s="25"/>
      <c r="V693" s="25"/>
      <c r="W693" s="26"/>
      <c r="X693" s="27"/>
      <c r="Y693" s="28"/>
    </row>
    <row r="694" customFormat="false" ht="12.75" hidden="false" customHeight="false" outlineLevel="0" collapsed="false">
      <c r="A694" s="29"/>
      <c r="B694" s="15"/>
      <c r="F694" s="17"/>
      <c r="G694" s="18"/>
      <c r="H694" s="19"/>
      <c r="I694" s="20"/>
      <c r="J694" s="19"/>
      <c r="K694" s="21"/>
      <c r="L694" s="21"/>
      <c r="M694" s="22"/>
      <c r="N694" s="22"/>
      <c r="O694" s="22"/>
      <c r="P694" s="22"/>
      <c r="Q694" s="22"/>
      <c r="R694" s="23"/>
      <c r="S694" s="24"/>
      <c r="T694" s="24"/>
      <c r="U694" s="25"/>
      <c r="V694" s="25"/>
      <c r="W694" s="26"/>
      <c r="X694" s="27"/>
      <c r="Y694" s="28"/>
    </row>
    <row r="695" customFormat="false" ht="12.75" hidden="false" customHeight="false" outlineLevel="0" collapsed="false">
      <c r="A695" s="29"/>
      <c r="B695" s="15"/>
      <c r="F695" s="17"/>
      <c r="G695" s="18"/>
      <c r="H695" s="19"/>
      <c r="I695" s="20"/>
      <c r="J695" s="19"/>
      <c r="K695" s="21"/>
      <c r="L695" s="21"/>
      <c r="M695" s="22"/>
      <c r="N695" s="22"/>
      <c r="O695" s="22"/>
      <c r="P695" s="22"/>
      <c r="Q695" s="22"/>
      <c r="R695" s="23"/>
      <c r="S695" s="24"/>
      <c r="T695" s="24"/>
      <c r="U695" s="25"/>
      <c r="V695" s="25"/>
      <c r="W695" s="26"/>
      <c r="X695" s="27"/>
      <c r="Y695" s="28"/>
    </row>
    <row r="696" customFormat="false" ht="12.75" hidden="false" customHeight="false" outlineLevel="0" collapsed="false">
      <c r="A696" s="29"/>
      <c r="B696" s="15"/>
      <c r="F696" s="17"/>
      <c r="G696" s="18"/>
      <c r="H696" s="19"/>
      <c r="I696" s="20"/>
      <c r="J696" s="19"/>
      <c r="K696" s="21"/>
      <c r="L696" s="21"/>
      <c r="M696" s="22"/>
      <c r="N696" s="22"/>
      <c r="O696" s="22"/>
      <c r="P696" s="22"/>
      <c r="Q696" s="22"/>
      <c r="R696" s="23"/>
      <c r="S696" s="24"/>
      <c r="T696" s="24"/>
      <c r="U696" s="25"/>
      <c r="V696" s="25"/>
      <c r="W696" s="26"/>
      <c r="X696" s="27"/>
      <c r="Y696" s="28"/>
    </row>
    <row r="697" customFormat="false" ht="12.75" hidden="false" customHeight="false" outlineLevel="0" collapsed="false">
      <c r="A697" s="29"/>
      <c r="B697" s="15"/>
      <c r="F697" s="17"/>
      <c r="G697" s="18"/>
      <c r="H697" s="19"/>
      <c r="I697" s="20"/>
      <c r="J697" s="19"/>
      <c r="K697" s="21"/>
      <c r="L697" s="21"/>
      <c r="M697" s="22"/>
      <c r="N697" s="22"/>
      <c r="O697" s="22"/>
      <c r="P697" s="22"/>
      <c r="Q697" s="22"/>
      <c r="R697" s="23"/>
      <c r="S697" s="24"/>
      <c r="T697" s="24"/>
      <c r="U697" s="25"/>
      <c r="V697" s="25"/>
      <c r="W697" s="26"/>
      <c r="X697" s="27"/>
      <c r="Y697" s="28"/>
    </row>
    <row r="698" customFormat="false" ht="12.75" hidden="false" customHeight="false" outlineLevel="0" collapsed="false">
      <c r="A698" s="29"/>
      <c r="B698" s="15"/>
      <c r="F698" s="17"/>
      <c r="G698" s="18"/>
      <c r="H698" s="19"/>
      <c r="I698" s="20"/>
      <c r="J698" s="19"/>
      <c r="K698" s="21"/>
      <c r="L698" s="21"/>
      <c r="M698" s="22"/>
      <c r="N698" s="22"/>
      <c r="O698" s="22"/>
      <c r="P698" s="22"/>
      <c r="Q698" s="22"/>
      <c r="R698" s="23"/>
      <c r="S698" s="24"/>
      <c r="T698" s="24"/>
      <c r="U698" s="25"/>
      <c r="V698" s="25"/>
      <c r="W698" s="26"/>
      <c r="X698" s="27"/>
      <c r="Y698" s="28"/>
    </row>
    <row r="699" customFormat="false" ht="12.75" hidden="false" customHeight="false" outlineLevel="0" collapsed="false">
      <c r="A699" s="29"/>
      <c r="B699" s="15"/>
      <c r="F699" s="17"/>
      <c r="G699" s="18"/>
      <c r="H699" s="19"/>
      <c r="I699" s="20"/>
      <c r="J699" s="19"/>
      <c r="K699" s="21"/>
      <c r="L699" s="21"/>
      <c r="M699" s="22"/>
      <c r="N699" s="22"/>
      <c r="O699" s="22"/>
      <c r="P699" s="22"/>
      <c r="Q699" s="22"/>
      <c r="R699" s="23"/>
      <c r="S699" s="24"/>
      <c r="T699" s="24"/>
      <c r="U699" s="25"/>
      <c r="V699" s="25"/>
      <c r="W699" s="26"/>
      <c r="X699" s="27"/>
      <c r="Y699" s="28"/>
    </row>
    <row r="700" customFormat="false" ht="12.75" hidden="false" customHeight="false" outlineLevel="0" collapsed="false">
      <c r="A700" s="29"/>
      <c r="B700" s="15"/>
      <c r="F700" s="17"/>
      <c r="G700" s="18"/>
      <c r="H700" s="19"/>
      <c r="I700" s="20"/>
      <c r="J700" s="19"/>
      <c r="K700" s="21"/>
      <c r="L700" s="21"/>
      <c r="M700" s="22"/>
      <c r="N700" s="22"/>
      <c r="O700" s="22"/>
      <c r="P700" s="22"/>
      <c r="Q700" s="22"/>
      <c r="R700" s="23"/>
      <c r="S700" s="24"/>
      <c r="T700" s="24"/>
      <c r="U700" s="25"/>
      <c r="V700" s="25"/>
      <c r="W700" s="26"/>
      <c r="X700" s="27"/>
      <c r="Y700" s="28"/>
    </row>
    <row r="701" customFormat="false" ht="12.75" hidden="false" customHeight="false" outlineLevel="0" collapsed="false">
      <c r="A701" s="29"/>
      <c r="B701" s="15"/>
      <c r="F701" s="17"/>
      <c r="G701" s="18"/>
      <c r="H701" s="19"/>
      <c r="I701" s="20"/>
      <c r="J701" s="19"/>
      <c r="K701" s="21"/>
      <c r="L701" s="21"/>
      <c r="M701" s="22"/>
      <c r="N701" s="22"/>
      <c r="O701" s="22"/>
      <c r="P701" s="22"/>
      <c r="Q701" s="22"/>
      <c r="R701" s="23"/>
      <c r="S701" s="24"/>
      <c r="T701" s="24"/>
      <c r="U701" s="25"/>
      <c r="V701" s="25"/>
      <c r="W701" s="26"/>
      <c r="X701" s="27"/>
      <c r="Y701" s="28"/>
    </row>
    <row r="702" customFormat="false" ht="12.75" hidden="false" customHeight="false" outlineLevel="0" collapsed="false">
      <c r="A702" s="29"/>
      <c r="B702" s="15"/>
      <c r="F702" s="17"/>
      <c r="G702" s="18"/>
      <c r="H702" s="19"/>
      <c r="I702" s="20"/>
      <c r="J702" s="19"/>
      <c r="K702" s="21"/>
      <c r="L702" s="21"/>
      <c r="M702" s="22"/>
      <c r="N702" s="22"/>
      <c r="O702" s="22"/>
      <c r="P702" s="22"/>
      <c r="Q702" s="22"/>
      <c r="R702" s="23"/>
      <c r="S702" s="24"/>
      <c r="T702" s="24"/>
      <c r="U702" s="25"/>
      <c r="V702" s="25"/>
      <c r="W702" s="26"/>
      <c r="X702" s="27"/>
      <c r="Y702" s="28"/>
    </row>
    <row r="703" customFormat="false" ht="12.75" hidden="false" customHeight="false" outlineLevel="0" collapsed="false">
      <c r="A703" s="29"/>
      <c r="B703" s="15"/>
      <c r="F703" s="17"/>
      <c r="G703" s="18"/>
      <c r="H703" s="19"/>
      <c r="I703" s="20"/>
      <c r="J703" s="19"/>
      <c r="K703" s="21"/>
      <c r="L703" s="21"/>
      <c r="M703" s="22"/>
      <c r="N703" s="22"/>
      <c r="O703" s="22"/>
      <c r="P703" s="22"/>
      <c r="Q703" s="22"/>
      <c r="R703" s="23"/>
      <c r="S703" s="24"/>
      <c r="T703" s="24"/>
      <c r="U703" s="25"/>
      <c r="V703" s="25"/>
      <c r="W703" s="26"/>
      <c r="X703" s="27"/>
      <c r="Y703" s="28"/>
    </row>
    <row r="704" customFormat="false" ht="12.75" hidden="false" customHeight="false" outlineLevel="0" collapsed="false">
      <c r="A704" s="29"/>
      <c r="B704" s="15"/>
      <c r="F704" s="17"/>
      <c r="G704" s="18"/>
      <c r="H704" s="19"/>
      <c r="I704" s="20"/>
      <c r="J704" s="19"/>
      <c r="K704" s="21"/>
      <c r="L704" s="21"/>
      <c r="M704" s="22"/>
      <c r="N704" s="22"/>
      <c r="O704" s="22"/>
      <c r="P704" s="22"/>
      <c r="Q704" s="22"/>
      <c r="R704" s="23"/>
      <c r="S704" s="24"/>
      <c r="T704" s="24"/>
      <c r="U704" s="25"/>
      <c r="V704" s="25"/>
      <c r="W704" s="26"/>
      <c r="X704" s="27"/>
      <c r="Y704" s="28"/>
    </row>
    <row r="705" customFormat="false" ht="12.75" hidden="false" customHeight="false" outlineLevel="0" collapsed="false">
      <c r="A705" s="29"/>
      <c r="B705" s="15"/>
      <c r="F705" s="17"/>
      <c r="G705" s="18"/>
      <c r="H705" s="19"/>
      <c r="I705" s="20"/>
      <c r="J705" s="19"/>
      <c r="K705" s="21"/>
      <c r="L705" s="21"/>
      <c r="M705" s="22"/>
      <c r="N705" s="22"/>
      <c r="O705" s="22"/>
      <c r="P705" s="22"/>
      <c r="Q705" s="22"/>
      <c r="R705" s="23"/>
      <c r="S705" s="24"/>
      <c r="T705" s="24"/>
      <c r="U705" s="25"/>
      <c r="V705" s="25"/>
      <c r="W705" s="26"/>
      <c r="X705" s="27"/>
      <c r="Y705" s="28"/>
    </row>
    <row r="706" customFormat="false" ht="12.75" hidden="false" customHeight="false" outlineLevel="0" collapsed="false">
      <c r="A706" s="29"/>
      <c r="B706" s="15"/>
      <c r="F706" s="17"/>
      <c r="G706" s="18"/>
      <c r="H706" s="19"/>
      <c r="I706" s="20"/>
      <c r="J706" s="19"/>
      <c r="K706" s="21"/>
      <c r="L706" s="21"/>
      <c r="M706" s="22"/>
      <c r="N706" s="22"/>
      <c r="O706" s="22"/>
      <c r="P706" s="22"/>
      <c r="Q706" s="22"/>
      <c r="R706" s="23"/>
      <c r="S706" s="24"/>
      <c r="T706" s="24"/>
      <c r="U706" s="25"/>
      <c r="V706" s="25"/>
      <c r="W706" s="26"/>
      <c r="X706" s="27"/>
      <c r="Y706" s="28"/>
    </row>
    <row r="707" customFormat="false" ht="12.75" hidden="false" customHeight="false" outlineLevel="0" collapsed="false">
      <c r="A707" s="29"/>
      <c r="B707" s="15"/>
      <c r="F707" s="17"/>
      <c r="G707" s="18"/>
      <c r="H707" s="19"/>
      <c r="I707" s="20"/>
      <c r="J707" s="19"/>
      <c r="K707" s="21"/>
      <c r="L707" s="21"/>
      <c r="M707" s="22"/>
      <c r="N707" s="22"/>
      <c r="O707" s="22"/>
      <c r="P707" s="22"/>
      <c r="Q707" s="22"/>
      <c r="R707" s="23"/>
      <c r="S707" s="24"/>
      <c r="T707" s="24"/>
      <c r="U707" s="25"/>
      <c r="V707" s="25"/>
      <c r="W707" s="26"/>
      <c r="X707" s="27"/>
      <c r="Y707" s="28"/>
    </row>
    <row r="708" customFormat="false" ht="12.75" hidden="false" customHeight="false" outlineLevel="0" collapsed="false">
      <c r="A708" s="29"/>
      <c r="B708" s="15"/>
      <c r="F708" s="17"/>
      <c r="G708" s="18"/>
      <c r="H708" s="19"/>
      <c r="I708" s="20"/>
      <c r="J708" s="19"/>
      <c r="K708" s="21"/>
      <c r="L708" s="21"/>
      <c r="M708" s="22"/>
      <c r="N708" s="22"/>
      <c r="O708" s="22"/>
      <c r="P708" s="22"/>
      <c r="Q708" s="22"/>
      <c r="R708" s="23"/>
      <c r="S708" s="24"/>
      <c r="T708" s="24"/>
      <c r="U708" s="25"/>
      <c r="V708" s="25"/>
      <c r="W708" s="26"/>
      <c r="X708" s="27"/>
      <c r="Y708" s="28"/>
    </row>
    <row r="709" customFormat="false" ht="12.75" hidden="false" customHeight="false" outlineLevel="0" collapsed="false">
      <c r="A709" s="29"/>
      <c r="B709" s="15"/>
      <c r="F709" s="17"/>
      <c r="G709" s="18"/>
      <c r="H709" s="19"/>
      <c r="I709" s="20"/>
      <c r="J709" s="19"/>
      <c r="K709" s="21"/>
      <c r="L709" s="21"/>
      <c r="M709" s="22"/>
      <c r="N709" s="22"/>
      <c r="O709" s="22"/>
      <c r="P709" s="22"/>
      <c r="Q709" s="22"/>
      <c r="R709" s="23"/>
      <c r="S709" s="24"/>
      <c r="T709" s="24"/>
      <c r="U709" s="25"/>
      <c r="V709" s="25"/>
      <c r="W709" s="26"/>
      <c r="X709" s="27"/>
      <c r="Y709" s="28"/>
    </row>
    <row r="710" customFormat="false" ht="12.75" hidden="false" customHeight="false" outlineLevel="0" collapsed="false">
      <c r="A710" s="29"/>
      <c r="B710" s="15"/>
      <c r="F710" s="17"/>
      <c r="G710" s="18"/>
      <c r="H710" s="19"/>
      <c r="I710" s="20"/>
      <c r="J710" s="19"/>
      <c r="K710" s="21"/>
      <c r="L710" s="21"/>
      <c r="M710" s="22"/>
      <c r="N710" s="22"/>
      <c r="O710" s="22"/>
      <c r="P710" s="22"/>
      <c r="Q710" s="22"/>
      <c r="R710" s="23"/>
      <c r="S710" s="24"/>
      <c r="T710" s="24"/>
      <c r="U710" s="25"/>
      <c r="V710" s="25"/>
      <c r="W710" s="26"/>
      <c r="X710" s="27"/>
      <c r="Y710" s="28"/>
    </row>
    <row r="711" customFormat="false" ht="12.75" hidden="false" customHeight="false" outlineLevel="0" collapsed="false">
      <c r="A711" s="29"/>
      <c r="B711" s="15"/>
      <c r="F711" s="17"/>
      <c r="G711" s="18"/>
      <c r="H711" s="19"/>
      <c r="I711" s="20"/>
      <c r="J711" s="19"/>
      <c r="K711" s="21"/>
      <c r="L711" s="21"/>
      <c r="M711" s="22"/>
      <c r="N711" s="22"/>
      <c r="O711" s="22"/>
      <c r="P711" s="22"/>
      <c r="Q711" s="22"/>
      <c r="R711" s="23"/>
      <c r="S711" s="24"/>
      <c r="T711" s="24"/>
      <c r="U711" s="25"/>
      <c r="V711" s="25"/>
      <c r="W711" s="26"/>
      <c r="X711" s="27"/>
      <c r="Y711" s="28"/>
    </row>
    <row r="712" customFormat="false" ht="12.75" hidden="false" customHeight="false" outlineLevel="0" collapsed="false">
      <c r="A712" s="29"/>
      <c r="B712" s="15"/>
      <c r="F712" s="17"/>
      <c r="G712" s="18"/>
      <c r="H712" s="19"/>
      <c r="I712" s="20"/>
      <c r="J712" s="19"/>
      <c r="K712" s="21"/>
      <c r="L712" s="21"/>
      <c r="M712" s="22"/>
      <c r="N712" s="22"/>
      <c r="O712" s="22"/>
      <c r="P712" s="22"/>
      <c r="Q712" s="22"/>
      <c r="R712" s="23"/>
      <c r="S712" s="24"/>
      <c r="T712" s="24"/>
      <c r="U712" s="25"/>
      <c r="V712" s="25"/>
      <c r="W712" s="26"/>
      <c r="X712" s="27"/>
      <c r="Y712" s="28"/>
    </row>
    <row r="713" customFormat="false" ht="12.75" hidden="false" customHeight="false" outlineLevel="0" collapsed="false">
      <c r="A713" s="29"/>
      <c r="B713" s="15"/>
      <c r="F713" s="17"/>
      <c r="G713" s="18"/>
      <c r="H713" s="19"/>
      <c r="I713" s="20"/>
      <c r="J713" s="19"/>
      <c r="K713" s="21"/>
      <c r="L713" s="21"/>
      <c r="M713" s="22"/>
      <c r="N713" s="22"/>
      <c r="O713" s="22"/>
      <c r="P713" s="22"/>
      <c r="Q713" s="22"/>
      <c r="R713" s="23"/>
      <c r="S713" s="24"/>
      <c r="T713" s="24"/>
      <c r="U713" s="25"/>
      <c r="V713" s="25"/>
      <c r="W713" s="26"/>
      <c r="X713" s="27"/>
      <c r="Y713" s="28"/>
    </row>
    <row r="714" customFormat="false" ht="12.75" hidden="false" customHeight="false" outlineLevel="0" collapsed="false">
      <c r="A714" s="29"/>
      <c r="B714" s="15"/>
      <c r="F714" s="17"/>
      <c r="G714" s="18"/>
      <c r="H714" s="19"/>
      <c r="I714" s="20"/>
      <c r="J714" s="19"/>
      <c r="K714" s="21"/>
      <c r="L714" s="21"/>
      <c r="M714" s="22"/>
      <c r="N714" s="22"/>
      <c r="O714" s="22"/>
      <c r="P714" s="22"/>
      <c r="Q714" s="22"/>
      <c r="R714" s="23"/>
      <c r="S714" s="24"/>
      <c r="T714" s="24"/>
      <c r="U714" s="25"/>
      <c r="V714" s="25"/>
      <c r="W714" s="26"/>
      <c r="X714" s="27"/>
      <c r="Y714" s="28"/>
    </row>
    <row r="715" customFormat="false" ht="12.75" hidden="false" customHeight="false" outlineLevel="0" collapsed="false">
      <c r="A715" s="29"/>
      <c r="B715" s="15"/>
      <c r="F715" s="17"/>
      <c r="G715" s="18"/>
      <c r="H715" s="19"/>
      <c r="I715" s="20"/>
      <c r="J715" s="19"/>
      <c r="K715" s="21"/>
      <c r="L715" s="21"/>
      <c r="M715" s="22"/>
      <c r="N715" s="22"/>
      <c r="O715" s="22"/>
      <c r="P715" s="22"/>
      <c r="Q715" s="22"/>
      <c r="R715" s="23"/>
      <c r="S715" s="24"/>
      <c r="T715" s="24"/>
      <c r="U715" s="25"/>
      <c r="V715" s="25"/>
      <c r="W715" s="26"/>
      <c r="X715" s="27"/>
      <c r="Y715" s="28"/>
    </row>
    <row r="716" customFormat="false" ht="12.75" hidden="false" customHeight="false" outlineLevel="0" collapsed="false">
      <c r="A716" s="29"/>
      <c r="B716" s="15"/>
      <c r="F716" s="17"/>
      <c r="G716" s="18"/>
      <c r="H716" s="19"/>
      <c r="I716" s="20"/>
      <c r="J716" s="19"/>
      <c r="K716" s="21"/>
      <c r="L716" s="21"/>
      <c r="M716" s="22"/>
      <c r="N716" s="22"/>
      <c r="O716" s="22"/>
      <c r="P716" s="22"/>
      <c r="Q716" s="22"/>
      <c r="R716" s="23"/>
      <c r="S716" s="24"/>
      <c r="T716" s="24"/>
      <c r="U716" s="25"/>
      <c r="V716" s="25"/>
      <c r="W716" s="26"/>
      <c r="X716" s="27"/>
      <c r="Y716" s="28"/>
    </row>
    <row r="717" customFormat="false" ht="12.75" hidden="false" customHeight="false" outlineLevel="0" collapsed="false">
      <c r="A717" s="29"/>
      <c r="B717" s="15"/>
      <c r="F717" s="17"/>
      <c r="G717" s="18"/>
      <c r="H717" s="19"/>
      <c r="I717" s="20"/>
      <c r="J717" s="19"/>
      <c r="K717" s="21"/>
      <c r="L717" s="21"/>
      <c r="M717" s="22"/>
      <c r="N717" s="22"/>
      <c r="O717" s="22"/>
      <c r="P717" s="22"/>
      <c r="Q717" s="22"/>
      <c r="R717" s="23"/>
      <c r="S717" s="24"/>
      <c r="T717" s="24"/>
      <c r="U717" s="25"/>
      <c r="V717" s="25"/>
      <c r="W717" s="26"/>
      <c r="X717" s="27"/>
      <c r="Y717" s="28"/>
    </row>
    <row r="718" customFormat="false" ht="12.75" hidden="false" customHeight="false" outlineLevel="0" collapsed="false">
      <c r="A718" s="29"/>
      <c r="B718" s="15"/>
      <c r="F718" s="17"/>
      <c r="G718" s="18"/>
      <c r="H718" s="19"/>
      <c r="I718" s="20"/>
      <c r="J718" s="19"/>
      <c r="K718" s="21"/>
      <c r="L718" s="21"/>
      <c r="M718" s="22"/>
      <c r="N718" s="22"/>
      <c r="O718" s="22"/>
      <c r="P718" s="22"/>
      <c r="Q718" s="22"/>
      <c r="R718" s="23"/>
      <c r="S718" s="24"/>
      <c r="T718" s="24"/>
      <c r="U718" s="25"/>
      <c r="V718" s="25"/>
      <c r="W718" s="26"/>
      <c r="X718" s="27"/>
      <c r="Y718" s="28"/>
    </row>
    <row r="719" customFormat="false" ht="12.75" hidden="false" customHeight="false" outlineLevel="0" collapsed="false">
      <c r="A719" s="29"/>
      <c r="B719" s="15"/>
      <c r="F719" s="17"/>
      <c r="G719" s="18"/>
      <c r="H719" s="19"/>
      <c r="I719" s="20"/>
      <c r="J719" s="19"/>
      <c r="K719" s="21"/>
      <c r="L719" s="21"/>
      <c r="M719" s="22"/>
      <c r="N719" s="22"/>
      <c r="O719" s="22"/>
      <c r="P719" s="22"/>
      <c r="Q719" s="22"/>
      <c r="R719" s="23"/>
      <c r="S719" s="24"/>
      <c r="T719" s="24"/>
      <c r="U719" s="25"/>
      <c r="V719" s="25"/>
      <c r="W719" s="26"/>
      <c r="X719" s="27"/>
      <c r="Y719" s="28"/>
    </row>
    <row r="720" customFormat="false" ht="12.75" hidden="false" customHeight="false" outlineLevel="0" collapsed="false">
      <c r="A720" s="29"/>
      <c r="B720" s="15"/>
      <c r="F720" s="17"/>
      <c r="G720" s="18"/>
      <c r="H720" s="19"/>
      <c r="I720" s="20"/>
      <c r="J720" s="19"/>
      <c r="K720" s="21"/>
      <c r="L720" s="21"/>
      <c r="M720" s="22"/>
      <c r="N720" s="22"/>
      <c r="O720" s="22"/>
      <c r="P720" s="22"/>
      <c r="Q720" s="22"/>
      <c r="R720" s="23"/>
      <c r="S720" s="24"/>
      <c r="T720" s="24"/>
      <c r="U720" s="25"/>
      <c r="V720" s="25"/>
      <c r="W720" s="26"/>
      <c r="X720" s="27"/>
      <c r="Y720" s="28"/>
    </row>
    <row r="721" customFormat="false" ht="12.75" hidden="false" customHeight="false" outlineLevel="0" collapsed="false">
      <c r="A721" s="29"/>
      <c r="B721" s="15"/>
      <c r="F721" s="17"/>
      <c r="G721" s="18"/>
      <c r="H721" s="19"/>
      <c r="I721" s="20"/>
      <c r="J721" s="19"/>
      <c r="K721" s="21"/>
      <c r="L721" s="21"/>
      <c r="M721" s="22"/>
      <c r="N721" s="22"/>
      <c r="O721" s="22"/>
      <c r="P721" s="22"/>
      <c r="Q721" s="22"/>
      <c r="R721" s="23"/>
      <c r="S721" s="24"/>
      <c r="T721" s="24"/>
      <c r="U721" s="25"/>
      <c r="V721" s="25"/>
      <c r="W721" s="26"/>
      <c r="X721" s="27"/>
      <c r="Y721" s="28"/>
    </row>
    <row r="722" customFormat="false" ht="12.75" hidden="false" customHeight="false" outlineLevel="0" collapsed="false">
      <c r="A722" s="29"/>
      <c r="B722" s="15"/>
      <c r="F722" s="17"/>
      <c r="G722" s="18"/>
      <c r="H722" s="19"/>
      <c r="I722" s="20"/>
      <c r="J722" s="19"/>
      <c r="K722" s="21"/>
      <c r="L722" s="21"/>
      <c r="M722" s="22"/>
      <c r="N722" s="22"/>
      <c r="O722" s="22"/>
      <c r="P722" s="22"/>
      <c r="Q722" s="22"/>
      <c r="R722" s="23"/>
      <c r="S722" s="24"/>
      <c r="T722" s="24"/>
      <c r="U722" s="25"/>
      <c r="V722" s="25"/>
      <c r="W722" s="26"/>
      <c r="X722" s="27"/>
      <c r="Y722" s="28"/>
    </row>
    <row r="723" customFormat="false" ht="12.75" hidden="false" customHeight="false" outlineLevel="0" collapsed="false">
      <c r="A723" s="29"/>
      <c r="B723" s="15"/>
      <c r="F723" s="17"/>
      <c r="G723" s="18"/>
      <c r="H723" s="19"/>
      <c r="I723" s="20"/>
      <c r="J723" s="19"/>
      <c r="K723" s="21"/>
      <c r="L723" s="21"/>
      <c r="M723" s="22"/>
      <c r="N723" s="22"/>
      <c r="O723" s="22"/>
      <c r="P723" s="22"/>
      <c r="Q723" s="22"/>
      <c r="R723" s="23"/>
      <c r="S723" s="24"/>
      <c r="T723" s="24"/>
      <c r="U723" s="25"/>
      <c r="V723" s="25"/>
      <c r="W723" s="26"/>
      <c r="X723" s="27"/>
      <c r="Y723" s="28"/>
    </row>
    <row r="724" customFormat="false" ht="12.75" hidden="false" customHeight="false" outlineLevel="0" collapsed="false">
      <c r="A724" s="29"/>
      <c r="B724" s="15"/>
      <c r="F724" s="17"/>
      <c r="G724" s="18"/>
      <c r="H724" s="19"/>
      <c r="I724" s="20"/>
      <c r="J724" s="19"/>
      <c r="K724" s="21"/>
      <c r="L724" s="21"/>
      <c r="M724" s="22"/>
      <c r="N724" s="22"/>
      <c r="O724" s="22"/>
      <c r="P724" s="22"/>
      <c r="Q724" s="22"/>
      <c r="R724" s="23"/>
      <c r="S724" s="24"/>
      <c r="T724" s="24"/>
      <c r="U724" s="25"/>
      <c r="V724" s="25"/>
      <c r="W724" s="26"/>
      <c r="X724" s="27"/>
      <c r="Y724" s="28"/>
    </row>
    <row r="725" customFormat="false" ht="12.75" hidden="false" customHeight="false" outlineLevel="0" collapsed="false">
      <c r="A725" s="29"/>
      <c r="B725" s="15"/>
      <c r="F725" s="17"/>
      <c r="G725" s="18"/>
      <c r="H725" s="19"/>
      <c r="I725" s="20"/>
      <c r="J725" s="19"/>
      <c r="K725" s="21"/>
      <c r="L725" s="21"/>
      <c r="M725" s="22"/>
      <c r="N725" s="22"/>
      <c r="O725" s="22"/>
      <c r="P725" s="22"/>
      <c r="Q725" s="22"/>
      <c r="R725" s="23"/>
      <c r="S725" s="24"/>
      <c r="T725" s="24"/>
      <c r="U725" s="25"/>
      <c r="V725" s="25"/>
      <c r="W725" s="26"/>
      <c r="X725" s="27"/>
      <c r="Y725" s="28"/>
    </row>
    <row r="726" customFormat="false" ht="12.75" hidden="false" customHeight="false" outlineLevel="0" collapsed="false">
      <c r="A726" s="29"/>
      <c r="B726" s="15"/>
      <c r="F726" s="17"/>
      <c r="G726" s="18"/>
      <c r="H726" s="19"/>
      <c r="I726" s="20"/>
      <c r="J726" s="19"/>
      <c r="K726" s="21"/>
      <c r="L726" s="21"/>
      <c r="M726" s="22"/>
      <c r="N726" s="22"/>
      <c r="O726" s="22"/>
      <c r="P726" s="22"/>
      <c r="Q726" s="22"/>
      <c r="R726" s="23"/>
      <c r="S726" s="24"/>
      <c r="T726" s="24"/>
      <c r="U726" s="25"/>
      <c r="V726" s="25"/>
      <c r="W726" s="26"/>
      <c r="X726" s="27"/>
      <c r="Y726" s="28"/>
    </row>
    <row r="727" customFormat="false" ht="12.75" hidden="false" customHeight="false" outlineLevel="0" collapsed="false">
      <c r="A727" s="29"/>
      <c r="B727" s="15"/>
      <c r="F727" s="17"/>
      <c r="G727" s="18"/>
      <c r="H727" s="19"/>
      <c r="I727" s="20"/>
      <c r="J727" s="19"/>
      <c r="K727" s="21"/>
      <c r="L727" s="21"/>
      <c r="M727" s="22"/>
      <c r="N727" s="22"/>
      <c r="O727" s="22"/>
      <c r="P727" s="22"/>
      <c r="Q727" s="22"/>
      <c r="R727" s="23"/>
      <c r="S727" s="24"/>
      <c r="T727" s="24"/>
      <c r="U727" s="25"/>
      <c r="V727" s="25"/>
      <c r="W727" s="26"/>
      <c r="X727" s="27"/>
      <c r="Y727" s="28"/>
    </row>
    <row r="728" customFormat="false" ht="12.75" hidden="false" customHeight="false" outlineLevel="0" collapsed="false">
      <c r="A728" s="29"/>
      <c r="B728" s="15"/>
      <c r="F728" s="17"/>
      <c r="G728" s="18"/>
      <c r="H728" s="19"/>
      <c r="I728" s="20"/>
      <c r="J728" s="19"/>
      <c r="K728" s="21"/>
      <c r="L728" s="21"/>
      <c r="M728" s="22"/>
      <c r="N728" s="22"/>
      <c r="O728" s="22"/>
      <c r="P728" s="22"/>
      <c r="Q728" s="22"/>
      <c r="R728" s="23"/>
      <c r="S728" s="24"/>
      <c r="T728" s="24"/>
      <c r="U728" s="25"/>
      <c r="V728" s="25"/>
      <c r="W728" s="26"/>
      <c r="X728" s="27"/>
      <c r="Y728" s="28"/>
    </row>
    <row r="729" customFormat="false" ht="12.75" hidden="false" customHeight="false" outlineLevel="0" collapsed="false">
      <c r="A729" s="29"/>
      <c r="B729" s="15"/>
      <c r="F729" s="17"/>
      <c r="G729" s="18"/>
      <c r="H729" s="19"/>
      <c r="I729" s="20"/>
      <c r="J729" s="19"/>
      <c r="K729" s="21"/>
      <c r="L729" s="21"/>
      <c r="M729" s="22"/>
      <c r="N729" s="22"/>
      <c r="O729" s="22"/>
      <c r="P729" s="22"/>
      <c r="Q729" s="22"/>
      <c r="R729" s="23"/>
      <c r="S729" s="24"/>
      <c r="T729" s="24"/>
      <c r="U729" s="25"/>
      <c r="V729" s="25"/>
      <c r="W729" s="26"/>
      <c r="X729" s="27"/>
      <c r="Y729" s="28"/>
    </row>
    <row r="730" customFormat="false" ht="12.75" hidden="false" customHeight="false" outlineLevel="0" collapsed="false">
      <c r="A730" s="29"/>
      <c r="B730" s="15"/>
      <c r="F730" s="17"/>
      <c r="G730" s="18"/>
      <c r="H730" s="19"/>
      <c r="I730" s="20"/>
      <c r="J730" s="19"/>
      <c r="K730" s="21"/>
      <c r="L730" s="21"/>
      <c r="M730" s="22"/>
      <c r="N730" s="22"/>
      <c r="O730" s="22"/>
      <c r="P730" s="22"/>
      <c r="Q730" s="22"/>
      <c r="R730" s="23"/>
      <c r="S730" s="24"/>
      <c r="T730" s="24"/>
      <c r="U730" s="25"/>
      <c r="V730" s="25"/>
      <c r="W730" s="26"/>
      <c r="X730" s="27"/>
      <c r="Y730" s="28"/>
    </row>
    <row r="731" customFormat="false" ht="12.75" hidden="false" customHeight="false" outlineLevel="0" collapsed="false">
      <c r="A731" s="29"/>
      <c r="B731" s="15"/>
      <c r="F731" s="17"/>
      <c r="G731" s="18"/>
      <c r="H731" s="19"/>
      <c r="I731" s="20"/>
      <c r="J731" s="19"/>
      <c r="K731" s="21"/>
      <c r="L731" s="21"/>
      <c r="M731" s="22"/>
      <c r="N731" s="22"/>
      <c r="O731" s="22"/>
      <c r="P731" s="22"/>
      <c r="Q731" s="22"/>
      <c r="R731" s="23"/>
      <c r="S731" s="24"/>
      <c r="T731" s="24"/>
      <c r="U731" s="25"/>
      <c r="V731" s="25"/>
      <c r="W731" s="26"/>
      <c r="X731" s="27"/>
      <c r="Y731" s="28"/>
    </row>
    <row r="732" customFormat="false" ht="12.75" hidden="false" customHeight="false" outlineLevel="0" collapsed="false">
      <c r="A732" s="29"/>
      <c r="B732" s="15"/>
      <c r="F732" s="17"/>
      <c r="G732" s="18"/>
      <c r="H732" s="19"/>
      <c r="I732" s="20"/>
      <c r="J732" s="19"/>
      <c r="K732" s="21"/>
      <c r="L732" s="21"/>
      <c r="M732" s="22"/>
      <c r="N732" s="22"/>
      <c r="O732" s="22"/>
      <c r="P732" s="22"/>
      <c r="Q732" s="22"/>
      <c r="R732" s="23"/>
      <c r="S732" s="24"/>
      <c r="T732" s="24"/>
      <c r="U732" s="25"/>
      <c r="V732" s="25"/>
      <c r="W732" s="26"/>
      <c r="X732" s="27"/>
      <c r="Y732" s="28"/>
    </row>
    <row r="733" customFormat="false" ht="12.75" hidden="false" customHeight="false" outlineLevel="0" collapsed="false">
      <c r="A733" s="29"/>
      <c r="B733" s="15"/>
      <c r="F733" s="17"/>
      <c r="G733" s="18"/>
      <c r="H733" s="19"/>
      <c r="I733" s="20"/>
      <c r="J733" s="19"/>
      <c r="K733" s="21"/>
      <c r="L733" s="21"/>
      <c r="M733" s="22"/>
      <c r="N733" s="22"/>
      <c r="O733" s="22"/>
      <c r="P733" s="22"/>
      <c r="Q733" s="22"/>
      <c r="R733" s="23"/>
      <c r="S733" s="24"/>
      <c r="T733" s="24"/>
      <c r="U733" s="25"/>
      <c r="V733" s="25"/>
      <c r="W733" s="26"/>
      <c r="X733" s="27"/>
      <c r="Y733" s="28"/>
    </row>
    <row r="734" customFormat="false" ht="12.75" hidden="false" customHeight="false" outlineLevel="0" collapsed="false">
      <c r="A734" s="29"/>
      <c r="B734" s="15"/>
      <c r="F734" s="17"/>
      <c r="G734" s="18"/>
      <c r="H734" s="19"/>
      <c r="I734" s="20"/>
      <c r="J734" s="19"/>
      <c r="K734" s="21"/>
      <c r="L734" s="21"/>
      <c r="M734" s="22"/>
      <c r="N734" s="22"/>
      <c r="O734" s="22"/>
      <c r="P734" s="22"/>
      <c r="Q734" s="22"/>
      <c r="R734" s="23"/>
      <c r="S734" s="24"/>
      <c r="T734" s="24"/>
      <c r="U734" s="25"/>
      <c r="V734" s="25"/>
      <c r="W734" s="26"/>
      <c r="X734" s="27"/>
      <c r="Y734" s="28"/>
    </row>
    <row r="735" customFormat="false" ht="12.75" hidden="false" customHeight="false" outlineLevel="0" collapsed="false">
      <c r="A735" s="29"/>
      <c r="B735" s="15"/>
      <c r="F735" s="17"/>
      <c r="G735" s="18"/>
      <c r="H735" s="19"/>
      <c r="I735" s="20"/>
      <c r="J735" s="19"/>
      <c r="K735" s="21"/>
      <c r="L735" s="21"/>
      <c r="M735" s="22"/>
      <c r="N735" s="22"/>
      <c r="O735" s="22"/>
      <c r="P735" s="22"/>
      <c r="Q735" s="22"/>
      <c r="R735" s="23"/>
      <c r="S735" s="24"/>
      <c r="T735" s="24"/>
      <c r="U735" s="25"/>
      <c r="V735" s="25"/>
      <c r="W735" s="26"/>
      <c r="X735" s="27"/>
      <c r="Y735" s="28"/>
    </row>
    <row r="736" customFormat="false" ht="12.75" hidden="false" customHeight="false" outlineLevel="0" collapsed="false">
      <c r="A736" s="29"/>
      <c r="B736" s="15"/>
      <c r="F736" s="17"/>
      <c r="G736" s="18"/>
      <c r="H736" s="19"/>
      <c r="I736" s="20"/>
      <c r="J736" s="19"/>
      <c r="K736" s="21"/>
      <c r="L736" s="21"/>
      <c r="M736" s="22"/>
      <c r="N736" s="22"/>
      <c r="O736" s="22"/>
      <c r="P736" s="22"/>
      <c r="Q736" s="22"/>
      <c r="R736" s="23"/>
      <c r="S736" s="24"/>
      <c r="T736" s="24"/>
      <c r="U736" s="25"/>
      <c r="V736" s="25"/>
      <c r="W736" s="26"/>
      <c r="X736" s="27"/>
      <c r="Y736" s="28"/>
    </row>
    <row r="737" customFormat="false" ht="12.75" hidden="false" customHeight="false" outlineLevel="0" collapsed="false">
      <c r="A737" s="29"/>
      <c r="B737" s="15"/>
      <c r="F737" s="17"/>
      <c r="G737" s="18"/>
      <c r="H737" s="19"/>
      <c r="I737" s="20"/>
      <c r="J737" s="19"/>
      <c r="K737" s="21"/>
      <c r="L737" s="21"/>
      <c r="M737" s="22"/>
      <c r="N737" s="22"/>
      <c r="O737" s="22"/>
      <c r="P737" s="22"/>
      <c r="Q737" s="22"/>
      <c r="R737" s="23"/>
      <c r="S737" s="24"/>
      <c r="T737" s="24"/>
      <c r="U737" s="25"/>
      <c r="V737" s="25"/>
      <c r="W737" s="26"/>
      <c r="X737" s="27"/>
      <c r="Y737" s="28"/>
    </row>
    <row r="738" customFormat="false" ht="12.75" hidden="false" customHeight="false" outlineLevel="0" collapsed="false">
      <c r="A738" s="29"/>
      <c r="B738" s="15"/>
      <c r="F738" s="17"/>
      <c r="G738" s="18"/>
      <c r="H738" s="19"/>
      <c r="I738" s="20"/>
      <c r="J738" s="19"/>
      <c r="K738" s="21"/>
      <c r="L738" s="21"/>
      <c r="M738" s="22"/>
      <c r="N738" s="22"/>
      <c r="O738" s="22"/>
      <c r="P738" s="22"/>
      <c r="Q738" s="22"/>
      <c r="R738" s="23"/>
      <c r="S738" s="24"/>
      <c r="T738" s="24"/>
      <c r="U738" s="25"/>
      <c r="V738" s="25"/>
      <c r="W738" s="26"/>
      <c r="X738" s="27"/>
      <c r="Y738" s="28"/>
    </row>
    <row r="739" customFormat="false" ht="12.75" hidden="false" customHeight="false" outlineLevel="0" collapsed="false">
      <c r="A739" s="29"/>
      <c r="B739" s="15"/>
      <c r="F739" s="17"/>
      <c r="G739" s="18"/>
      <c r="H739" s="19"/>
      <c r="I739" s="20"/>
      <c r="J739" s="19"/>
      <c r="K739" s="21"/>
      <c r="L739" s="21"/>
      <c r="M739" s="22"/>
      <c r="N739" s="22"/>
      <c r="O739" s="22"/>
      <c r="P739" s="22"/>
      <c r="Q739" s="22"/>
      <c r="R739" s="23"/>
      <c r="S739" s="24"/>
      <c r="T739" s="24"/>
      <c r="U739" s="25"/>
      <c r="V739" s="25"/>
      <c r="W739" s="26"/>
      <c r="X739" s="27"/>
      <c r="Y739" s="28"/>
    </row>
    <row r="740" customFormat="false" ht="12.75" hidden="false" customHeight="false" outlineLevel="0" collapsed="false">
      <c r="A740" s="29"/>
      <c r="B740" s="15"/>
      <c r="F740" s="17"/>
      <c r="G740" s="18"/>
      <c r="H740" s="19"/>
      <c r="I740" s="20"/>
      <c r="J740" s="19"/>
      <c r="K740" s="21"/>
      <c r="L740" s="21"/>
      <c r="M740" s="22"/>
      <c r="N740" s="22"/>
      <c r="O740" s="22"/>
      <c r="P740" s="22"/>
      <c r="Q740" s="22"/>
      <c r="R740" s="23"/>
      <c r="S740" s="24"/>
      <c r="T740" s="24"/>
      <c r="U740" s="25"/>
      <c r="V740" s="25"/>
      <c r="W740" s="26"/>
      <c r="X740" s="27"/>
      <c r="Y740" s="28"/>
    </row>
    <row r="741" customFormat="false" ht="12.75" hidden="false" customHeight="false" outlineLevel="0" collapsed="false">
      <c r="A741" s="29"/>
      <c r="B741" s="15"/>
      <c r="F741" s="17"/>
      <c r="G741" s="18"/>
      <c r="H741" s="19"/>
      <c r="I741" s="20"/>
      <c r="J741" s="19"/>
      <c r="K741" s="21"/>
      <c r="L741" s="21"/>
      <c r="M741" s="22"/>
      <c r="N741" s="22"/>
      <c r="O741" s="22"/>
      <c r="P741" s="22"/>
      <c r="Q741" s="22"/>
      <c r="R741" s="23"/>
      <c r="S741" s="24"/>
      <c r="T741" s="24"/>
      <c r="U741" s="25"/>
      <c r="V741" s="25"/>
      <c r="W741" s="26"/>
      <c r="X741" s="27"/>
      <c r="Y741" s="28"/>
    </row>
    <row r="742" customFormat="false" ht="12.75" hidden="false" customHeight="false" outlineLevel="0" collapsed="false">
      <c r="A742" s="29"/>
      <c r="B742" s="15"/>
      <c r="F742" s="17"/>
      <c r="G742" s="18"/>
      <c r="H742" s="19"/>
      <c r="I742" s="20"/>
      <c r="J742" s="19"/>
      <c r="K742" s="21"/>
      <c r="L742" s="21"/>
      <c r="M742" s="22"/>
      <c r="N742" s="22"/>
      <c r="O742" s="22"/>
      <c r="P742" s="22"/>
      <c r="Q742" s="22"/>
      <c r="R742" s="23"/>
      <c r="S742" s="24"/>
      <c r="T742" s="24"/>
      <c r="U742" s="25"/>
      <c r="V742" s="25"/>
      <c r="W742" s="26"/>
      <c r="X742" s="27"/>
      <c r="Y742" s="28"/>
    </row>
    <row r="743" customFormat="false" ht="12.75" hidden="false" customHeight="false" outlineLevel="0" collapsed="false">
      <c r="A743" s="29"/>
      <c r="B743" s="15"/>
      <c r="F743" s="17"/>
      <c r="G743" s="18"/>
      <c r="H743" s="19"/>
      <c r="I743" s="20"/>
      <c r="J743" s="19"/>
      <c r="K743" s="21"/>
      <c r="L743" s="21"/>
      <c r="M743" s="22"/>
      <c r="N743" s="22"/>
      <c r="O743" s="22"/>
      <c r="P743" s="22"/>
      <c r="Q743" s="22"/>
      <c r="R743" s="23"/>
      <c r="S743" s="24"/>
      <c r="T743" s="24"/>
      <c r="U743" s="25"/>
      <c r="V743" s="25"/>
      <c r="W743" s="26"/>
      <c r="X743" s="27"/>
      <c r="Y743" s="28"/>
    </row>
    <row r="744" customFormat="false" ht="12.75" hidden="false" customHeight="false" outlineLevel="0" collapsed="false">
      <c r="A744" s="29"/>
      <c r="B744" s="15"/>
      <c r="F744" s="17"/>
      <c r="G744" s="18"/>
      <c r="H744" s="19"/>
      <c r="I744" s="20"/>
      <c r="J744" s="19"/>
      <c r="K744" s="21"/>
      <c r="L744" s="21"/>
      <c r="M744" s="22"/>
      <c r="N744" s="22"/>
      <c r="O744" s="22"/>
      <c r="P744" s="22"/>
      <c r="Q744" s="22"/>
      <c r="R744" s="23"/>
      <c r="S744" s="24"/>
      <c r="T744" s="24"/>
      <c r="U744" s="25"/>
      <c r="V744" s="25"/>
      <c r="W744" s="26"/>
      <c r="X744" s="27"/>
      <c r="Y744" s="28"/>
    </row>
    <row r="745" customFormat="false" ht="12.75" hidden="false" customHeight="false" outlineLevel="0" collapsed="false">
      <c r="A745" s="29"/>
      <c r="B745" s="15"/>
      <c r="F745" s="17"/>
      <c r="G745" s="18"/>
      <c r="H745" s="19"/>
      <c r="I745" s="20"/>
      <c r="J745" s="19"/>
      <c r="K745" s="21"/>
      <c r="L745" s="21"/>
      <c r="M745" s="22"/>
      <c r="N745" s="22"/>
      <c r="O745" s="22"/>
      <c r="P745" s="22"/>
      <c r="Q745" s="22"/>
      <c r="R745" s="23"/>
      <c r="S745" s="24"/>
      <c r="T745" s="24"/>
      <c r="U745" s="25"/>
      <c r="V745" s="25"/>
      <c r="W745" s="26"/>
      <c r="X745" s="27"/>
      <c r="Y745" s="28"/>
    </row>
    <row r="746" customFormat="false" ht="12.75" hidden="false" customHeight="false" outlineLevel="0" collapsed="false">
      <c r="A746" s="29"/>
      <c r="B746" s="15"/>
      <c r="F746" s="17"/>
      <c r="G746" s="18"/>
      <c r="H746" s="19"/>
      <c r="I746" s="20"/>
      <c r="J746" s="19"/>
      <c r="K746" s="21"/>
      <c r="L746" s="21"/>
      <c r="M746" s="22"/>
      <c r="N746" s="22"/>
      <c r="O746" s="22"/>
      <c r="P746" s="22"/>
      <c r="Q746" s="22"/>
      <c r="R746" s="23"/>
      <c r="S746" s="24"/>
      <c r="T746" s="24"/>
      <c r="U746" s="25"/>
      <c r="V746" s="25"/>
      <c r="W746" s="26"/>
      <c r="X746" s="27"/>
      <c r="Y746" s="28"/>
    </row>
    <row r="747" customFormat="false" ht="12.75" hidden="false" customHeight="false" outlineLevel="0" collapsed="false">
      <c r="A747" s="29"/>
      <c r="B747" s="15"/>
      <c r="F747" s="17"/>
      <c r="G747" s="18"/>
      <c r="H747" s="19"/>
      <c r="I747" s="20"/>
      <c r="J747" s="19"/>
      <c r="K747" s="21"/>
      <c r="L747" s="21"/>
      <c r="M747" s="22"/>
      <c r="N747" s="22"/>
      <c r="O747" s="22"/>
      <c r="P747" s="22"/>
      <c r="Q747" s="22"/>
      <c r="R747" s="23"/>
      <c r="S747" s="24"/>
      <c r="T747" s="24"/>
      <c r="U747" s="25"/>
      <c r="V747" s="25"/>
      <c r="W747" s="26"/>
      <c r="X747" s="27"/>
      <c r="Y747" s="28"/>
    </row>
    <row r="748" customFormat="false" ht="12.75" hidden="false" customHeight="false" outlineLevel="0" collapsed="false">
      <c r="A748" s="29"/>
      <c r="B748" s="15"/>
      <c r="F748" s="17"/>
      <c r="G748" s="18"/>
      <c r="H748" s="19"/>
      <c r="I748" s="20"/>
      <c r="J748" s="19"/>
      <c r="K748" s="21"/>
      <c r="L748" s="21"/>
      <c r="M748" s="22"/>
      <c r="N748" s="22"/>
      <c r="O748" s="22"/>
      <c r="P748" s="22"/>
      <c r="Q748" s="22"/>
      <c r="R748" s="23"/>
      <c r="S748" s="24"/>
      <c r="T748" s="24"/>
      <c r="U748" s="25"/>
      <c r="V748" s="25"/>
      <c r="W748" s="26"/>
      <c r="X748" s="27"/>
      <c r="Y748" s="28"/>
    </row>
    <row r="749" customFormat="false" ht="12.75" hidden="false" customHeight="false" outlineLevel="0" collapsed="false">
      <c r="A749" s="29"/>
      <c r="B749" s="15"/>
      <c r="F749" s="17"/>
      <c r="G749" s="18"/>
      <c r="H749" s="19"/>
      <c r="I749" s="20"/>
      <c r="J749" s="19"/>
      <c r="K749" s="21"/>
      <c r="L749" s="21"/>
      <c r="M749" s="22"/>
      <c r="N749" s="22"/>
      <c r="O749" s="22"/>
      <c r="P749" s="22"/>
      <c r="Q749" s="22"/>
      <c r="R749" s="23"/>
      <c r="S749" s="24"/>
      <c r="T749" s="24"/>
      <c r="U749" s="25"/>
      <c r="V749" s="25"/>
      <c r="W749" s="26"/>
      <c r="X749" s="27"/>
      <c r="Y749" s="28"/>
    </row>
    <row r="750" customFormat="false" ht="12.75" hidden="false" customHeight="false" outlineLevel="0" collapsed="false">
      <c r="A750" s="29"/>
      <c r="B750" s="15"/>
      <c r="F750" s="17"/>
      <c r="G750" s="18"/>
      <c r="H750" s="19"/>
      <c r="I750" s="20"/>
      <c r="J750" s="19"/>
      <c r="K750" s="21"/>
      <c r="L750" s="21"/>
      <c r="M750" s="22"/>
      <c r="N750" s="22"/>
      <c r="O750" s="22"/>
      <c r="P750" s="22"/>
      <c r="Q750" s="22"/>
      <c r="R750" s="23"/>
      <c r="S750" s="24"/>
      <c r="T750" s="24"/>
      <c r="U750" s="25"/>
      <c r="V750" s="25"/>
      <c r="W750" s="26"/>
      <c r="X750" s="27"/>
      <c r="Y750" s="28"/>
    </row>
    <row r="751" customFormat="false" ht="12.75" hidden="false" customHeight="false" outlineLevel="0" collapsed="false">
      <c r="A751" s="29"/>
      <c r="B751" s="15"/>
      <c r="F751" s="17"/>
      <c r="G751" s="18"/>
      <c r="H751" s="19"/>
      <c r="I751" s="20"/>
      <c r="J751" s="19"/>
      <c r="K751" s="21"/>
      <c r="L751" s="21"/>
      <c r="M751" s="22"/>
      <c r="N751" s="22"/>
      <c r="O751" s="22"/>
      <c r="P751" s="22"/>
      <c r="Q751" s="22"/>
      <c r="R751" s="23"/>
      <c r="S751" s="24"/>
      <c r="T751" s="24"/>
      <c r="U751" s="25"/>
      <c r="V751" s="25"/>
      <c r="W751" s="26"/>
      <c r="X751" s="27"/>
      <c r="Y751" s="28"/>
    </row>
    <row r="752" customFormat="false" ht="12.75" hidden="false" customHeight="false" outlineLevel="0" collapsed="false">
      <c r="A752" s="29"/>
      <c r="B752" s="15"/>
      <c r="F752" s="17"/>
      <c r="G752" s="18"/>
      <c r="H752" s="19"/>
      <c r="I752" s="20"/>
      <c r="J752" s="19"/>
      <c r="K752" s="21"/>
      <c r="L752" s="21"/>
      <c r="M752" s="22"/>
      <c r="N752" s="22"/>
      <c r="O752" s="22"/>
      <c r="P752" s="22"/>
      <c r="Q752" s="22"/>
      <c r="R752" s="23"/>
      <c r="S752" s="24"/>
      <c r="T752" s="24"/>
      <c r="U752" s="25"/>
      <c r="V752" s="25"/>
      <c r="W752" s="26"/>
      <c r="X752" s="27"/>
      <c r="Y752" s="28"/>
    </row>
    <row r="753" customFormat="false" ht="12.75" hidden="false" customHeight="false" outlineLevel="0" collapsed="false">
      <c r="A753" s="29"/>
      <c r="B753" s="15"/>
      <c r="F753" s="17"/>
      <c r="G753" s="18"/>
      <c r="H753" s="19"/>
      <c r="I753" s="20"/>
      <c r="J753" s="19"/>
      <c r="K753" s="21"/>
      <c r="L753" s="21"/>
      <c r="M753" s="22"/>
      <c r="N753" s="22"/>
      <c r="O753" s="22"/>
      <c r="P753" s="22"/>
      <c r="Q753" s="22"/>
      <c r="R753" s="23"/>
      <c r="S753" s="24"/>
      <c r="T753" s="24"/>
      <c r="U753" s="25"/>
      <c r="V753" s="25"/>
      <c r="W753" s="26"/>
      <c r="X753" s="27"/>
      <c r="Y753" s="28"/>
    </row>
    <row r="754" customFormat="false" ht="12.75" hidden="false" customHeight="false" outlineLevel="0" collapsed="false">
      <c r="A754" s="29"/>
      <c r="B754" s="15"/>
      <c r="F754" s="17"/>
      <c r="G754" s="18"/>
      <c r="H754" s="19"/>
      <c r="I754" s="20"/>
      <c r="J754" s="19"/>
      <c r="K754" s="21"/>
      <c r="L754" s="21"/>
      <c r="M754" s="22"/>
      <c r="N754" s="22"/>
      <c r="O754" s="22"/>
      <c r="P754" s="22"/>
      <c r="Q754" s="22"/>
      <c r="R754" s="23"/>
      <c r="S754" s="24"/>
      <c r="T754" s="24"/>
      <c r="U754" s="25"/>
      <c r="V754" s="25"/>
      <c r="W754" s="26"/>
      <c r="X754" s="27"/>
      <c r="Y754" s="28"/>
    </row>
    <row r="755" customFormat="false" ht="12.75" hidden="false" customHeight="false" outlineLevel="0" collapsed="false">
      <c r="A755" s="29"/>
      <c r="B755" s="15"/>
      <c r="F755" s="17"/>
      <c r="G755" s="18"/>
      <c r="H755" s="19"/>
      <c r="I755" s="20"/>
      <c r="J755" s="19"/>
      <c r="K755" s="21"/>
      <c r="L755" s="21"/>
      <c r="M755" s="22"/>
      <c r="N755" s="22"/>
      <c r="O755" s="22"/>
      <c r="P755" s="22"/>
      <c r="Q755" s="22"/>
      <c r="R755" s="23"/>
      <c r="S755" s="24"/>
      <c r="T755" s="24"/>
      <c r="U755" s="25"/>
      <c r="V755" s="25"/>
      <c r="W755" s="26"/>
      <c r="X755" s="27"/>
      <c r="Y755" s="28"/>
    </row>
    <row r="756" customFormat="false" ht="12.75" hidden="false" customHeight="false" outlineLevel="0" collapsed="false">
      <c r="A756" s="29"/>
      <c r="B756" s="15"/>
      <c r="F756" s="17"/>
      <c r="G756" s="18"/>
      <c r="H756" s="19"/>
      <c r="I756" s="20"/>
      <c r="J756" s="19"/>
      <c r="K756" s="21"/>
      <c r="L756" s="21"/>
      <c r="M756" s="22"/>
      <c r="N756" s="22"/>
      <c r="O756" s="22"/>
      <c r="P756" s="22"/>
      <c r="Q756" s="22"/>
      <c r="R756" s="23"/>
      <c r="S756" s="24"/>
      <c r="T756" s="24"/>
      <c r="U756" s="25"/>
      <c r="V756" s="25"/>
      <c r="W756" s="26"/>
      <c r="X756" s="27"/>
      <c r="Y756" s="28"/>
    </row>
    <row r="757" customFormat="false" ht="12.75" hidden="false" customHeight="false" outlineLevel="0" collapsed="false">
      <c r="A757" s="29"/>
      <c r="B757" s="15"/>
      <c r="F757" s="17"/>
      <c r="G757" s="18"/>
      <c r="H757" s="19"/>
      <c r="I757" s="20"/>
      <c r="J757" s="19"/>
      <c r="K757" s="21"/>
      <c r="L757" s="21"/>
      <c r="M757" s="22"/>
      <c r="N757" s="22"/>
      <c r="O757" s="22"/>
      <c r="P757" s="22"/>
      <c r="Q757" s="22"/>
      <c r="R757" s="23"/>
      <c r="S757" s="24"/>
      <c r="T757" s="24"/>
      <c r="U757" s="25"/>
      <c r="V757" s="25"/>
      <c r="W757" s="26"/>
      <c r="X757" s="27"/>
      <c r="Y757" s="28"/>
    </row>
    <row r="758" customFormat="false" ht="12.75" hidden="false" customHeight="false" outlineLevel="0" collapsed="false">
      <c r="A758" s="29"/>
      <c r="B758" s="15"/>
      <c r="F758" s="17"/>
      <c r="G758" s="18"/>
      <c r="H758" s="19"/>
      <c r="I758" s="20"/>
      <c r="J758" s="19"/>
      <c r="K758" s="21"/>
      <c r="L758" s="21"/>
      <c r="M758" s="22"/>
      <c r="N758" s="22"/>
      <c r="O758" s="22"/>
      <c r="P758" s="22"/>
      <c r="Q758" s="22"/>
      <c r="R758" s="23"/>
      <c r="S758" s="24"/>
      <c r="T758" s="24"/>
      <c r="U758" s="25"/>
      <c r="V758" s="25"/>
      <c r="W758" s="26"/>
      <c r="X758" s="27"/>
      <c r="Y758" s="28"/>
    </row>
    <row r="759" customFormat="false" ht="12.75" hidden="false" customHeight="false" outlineLevel="0" collapsed="false">
      <c r="A759" s="29"/>
      <c r="B759" s="15"/>
      <c r="F759" s="17"/>
      <c r="G759" s="18"/>
      <c r="H759" s="19"/>
      <c r="I759" s="20"/>
      <c r="J759" s="19"/>
      <c r="K759" s="21"/>
      <c r="L759" s="21"/>
      <c r="M759" s="22"/>
      <c r="N759" s="22"/>
      <c r="O759" s="22"/>
      <c r="P759" s="22"/>
      <c r="Q759" s="22"/>
      <c r="R759" s="23"/>
      <c r="S759" s="24"/>
      <c r="T759" s="24"/>
      <c r="U759" s="25"/>
      <c r="V759" s="25"/>
      <c r="W759" s="26"/>
      <c r="X759" s="27"/>
      <c r="Y759" s="28"/>
    </row>
    <row r="760" customFormat="false" ht="12.75" hidden="false" customHeight="false" outlineLevel="0" collapsed="false">
      <c r="A760" s="29"/>
      <c r="B760" s="15"/>
      <c r="F760" s="17"/>
      <c r="G760" s="18"/>
      <c r="H760" s="19"/>
      <c r="I760" s="20"/>
      <c r="J760" s="19"/>
      <c r="K760" s="21"/>
      <c r="L760" s="21"/>
      <c r="M760" s="22"/>
      <c r="N760" s="22"/>
      <c r="O760" s="22"/>
      <c r="P760" s="22"/>
      <c r="Q760" s="22"/>
      <c r="R760" s="23"/>
      <c r="S760" s="24"/>
      <c r="T760" s="24"/>
      <c r="U760" s="25"/>
      <c r="V760" s="25"/>
      <c r="W760" s="26"/>
      <c r="X760" s="27"/>
      <c r="Y760" s="28"/>
    </row>
    <row r="761" customFormat="false" ht="12.75" hidden="false" customHeight="false" outlineLevel="0" collapsed="false">
      <c r="A761" s="29"/>
      <c r="B761" s="15"/>
      <c r="F761" s="17"/>
      <c r="G761" s="18"/>
      <c r="H761" s="19"/>
      <c r="I761" s="20"/>
      <c r="J761" s="19"/>
      <c r="K761" s="21"/>
      <c r="L761" s="21"/>
      <c r="M761" s="22"/>
      <c r="N761" s="22"/>
      <c r="O761" s="22"/>
      <c r="P761" s="22"/>
      <c r="Q761" s="22"/>
      <c r="R761" s="23"/>
      <c r="S761" s="24"/>
      <c r="T761" s="24"/>
      <c r="U761" s="25"/>
      <c r="V761" s="25"/>
      <c r="W761" s="26"/>
      <c r="X761" s="27"/>
      <c r="Y761" s="28"/>
    </row>
    <row r="762" customFormat="false" ht="12.75" hidden="false" customHeight="false" outlineLevel="0" collapsed="false">
      <c r="A762" s="29"/>
      <c r="B762" s="15"/>
      <c r="F762" s="17"/>
      <c r="G762" s="18"/>
      <c r="H762" s="19"/>
      <c r="I762" s="20"/>
      <c r="J762" s="19"/>
      <c r="K762" s="21"/>
      <c r="L762" s="21"/>
      <c r="M762" s="22"/>
      <c r="N762" s="22"/>
      <c r="O762" s="22"/>
      <c r="P762" s="22"/>
      <c r="Q762" s="22"/>
      <c r="R762" s="23"/>
      <c r="S762" s="24"/>
      <c r="T762" s="24"/>
      <c r="U762" s="25"/>
      <c r="V762" s="25"/>
      <c r="W762" s="26"/>
      <c r="X762" s="27"/>
      <c r="Y762" s="28"/>
    </row>
    <row r="763" customFormat="false" ht="12.75" hidden="false" customHeight="false" outlineLevel="0" collapsed="false">
      <c r="A763" s="29"/>
      <c r="B763" s="15"/>
      <c r="F763" s="17"/>
      <c r="G763" s="18"/>
      <c r="H763" s="19"/>
      <c r="I763" s="20"/>
      <c r="J763" s="19"/>
      <c r="K763" s="21"/>
      <c r="L763" s="21"/>
      <c r="M763" s="22"/>
      <c r="N763" s="22"/>
      <c r="O763" s="22"/>
      <c r="P763" s="22"/>
      <c r="Q763" s="22"/>
      <c r="R763" s="23"/>
      <c r="S763" s="24"/>
      <c r="T763" s="24"/>
      <c r="U763" s="25"/>
      <c r="V763" s="25"/>
      <c r="W763" s="26"/>
      <c r="X763" s="27"/>
      <c r="Y763" s="28"/>
    </row>
    <row r="764" customFormat="false" ht="12.75" hidden="false" customHeight="false" outlineLevel="0" collapsed="false">
      <c r="A764" s="29"/>
      <c r="B764" s="15"/>
      <c r="F764" s="17"/>
      <c r="G764" s="18"/>
      <c r="H764" s="19"/>
      <c r="I764" s="20"/>
      <c r="J764" s="19"/>
      <c r="K764" s="21"/>
      <c r="L764" s="21"/>
      <c r="M764" s="22"/>
      <c r="N764" s="22"/>
      <c r="O764" s="22"/>
      <c r="P764" s="22"/>
      <c r="Q764" s="22"/>
      <c r="R764" s="23"/>
      <c r="S764" s="24"/>
      <c r="T764" s="24"/>
      <c r="U764" s="25"/>
      <c r="V764" s="25"/>
      <c r="W764" s="26"/>
      <c r="X764" s="27"/>
      <c r="Y764" s="28"/>
    </row>
    <row r="765" customFormat="false" ht="12.75" hidden="false" customHeight="false" outlineLevel="0" collapsed="false">
      <c r="A765" s="29"/>
      <c r="B765" s="15"/>
      <c r="F765" s="17"/>
      <c r="G765" s="18"/>
      <c r="H765" s="19"/>
      <c r="I765" s="20"/>
      <c r="J765" s="19"/>
      <c r="K765" s="21"/>
      <c r="L765" s="21"/>
      <c r="M765" s="22"/>
      <c r="N765" s="22"/>
      <c r="O765" s="22"/>
      <c r="P765" s="22"/>
      <c r="Q765" s="22"/>
      <c r="R765" s="23"/>
      <c r="S765" s="24"/>
      <c r="T765" s="24"/>
      <c r="U765" s="25"/>
      <c r="V765" s="25"/>
      <c r="W765" s="26"/>
      <c r="X765" s="27"/>
      <c r="Y765" s="28"/>
    </row>
    <row r="766" customFormat="false" ht="12.75" hidden="false" customHeight="false" outlineLevel="0" collapsed="false">
      <c r="A766" s="29"/>
      <c r="B766" s="15"/>
      <c r="F766" s="17"/>
      <c r="G766" s="18"/>
      <c r="H766" s="19"/>
      <c r="I766" s="20"/>
      <c r="J766" s="19"/>
      <c r="K766" s="21"/>
      <c r="L766" s="21"/>
      <c r="M766" s="22"/>
      <c r="N766" s="22"/>
      <c r="O766" s="22"/>
      <c r="P766" s="22"/>
      <c r="Q766" s="22"/>
      <c r="R766" s="23"/>
      <c r="S766" s="24"/>
      <c r="T766" s="24"/>
      <c r="U766" s="25"/>
      <c r="V766" s="25"/>
      <c r="W766" s="26"/>
      <c r="X766" s="27"/>
      <c r="Y766" s="28"/>
    </row>
    <row r="767" customFormat="false" ht="12.75" hidden="false" customHeight="false" outlineLevel="0" collapsed="false">
      <c r="A767" s="29"/>
      <c r="B767" s="15"/>
      <c r="F767" s="17"/>
      <c r="G767" s="18"/>
      <c r="H767" s="19"/>
      <c r="I767" s="20"/>
      <c r="J767" s="19"/>
      <c r="K767" s="21"/>
      <c r="L767" s="21"/>
      <c r="M767" s="22"/>
      <c r="N767" s="22"/>
      <c r="O767" s="22"/>
      <c r="P767" s="22"/>
      <c r="Q767" s="22"/>
      <c r="R767" s="23"/>
      <c r="S767" s="24"/>
      <c r="T767" s="24"/>
      <c r="U767" s="25"/>
      <c r="V767" s="25"/>
      <c r="W767" s="26"/>
      <c r="X767" s="27"/>
      <c r="Y767" s="28"/>
    </row>
    <row r="768" customFormat="false" ht="12.75" hidden="false" customHeight="false" outlineLevel="0" collapsed="false">
      <c r="A768" s="29"/>
      <c r="B768" s="15"/>
      <c r="F768" s="17"/>
      <c r="G768" s="18"/>
      <c r="H768" s="19"/>
      <c r="I768" s="20"/>
      <c r="J768" s="19"/>
      <c r="K768" s="21"/>
      <c r="L768" s="21"/>
      <c r="M768" s="22"/>
      <c r="N768" s="22"/>
      <c r="O768" s="22"/>
      <c r="P768" s="22"/>
      <c r="Q768" s="22"/>
      <c r="R768" s="23"/>
      <c r="S768" s="24"/>
      <c r="T768" s="24"/>
      <c r="U768" s="25"/>
      <c r="V768" s="25"/>
      <c r="W768" s="26"/>
      <c r="X768" s="27"/>
      <c r="Y768" s="28"/>
    </row>
    <row r="769" customFormat="false" ht="12.75" hidden="false" customHeight="false" outlineLevel="0" collapsed="false">
      <c r="A769" s="29"/>
      <c r="B769" s="15"/>
      <c r="F769" s="17"/>
      <c r="G769" s="18"/>
      <c r="H769" s="19"/>
      <c r="I769" s="20"/>
      <c r="J769" s="19"/>
      <c r="K769" s="21"/>
      <c r="L769" s="21"/>
      <c r="M769" s="22"/>
      <c r="N769" s="22"/>
      <c r="O769" s="22"/>
      <c r="P769" s="22"/>
      <c r="Q769" s="22"/>
      <c r="R769" s="23"/>
      <c r="S769" s="24"/>
      <c r="T769" s="24"/>
      <c r="U769" s="25"/>
      <c r="V769" s="25"/>
      <c r="W769" s="26"/>
      <c r="X769" s="27"/>
      <c r="Y769" s="28"/>
    </row>
    <row r="770" customFormat="false" ht="12.75" hidden="false" customHeight="false" outlineLevel="0" collapsed="false">
      <c r="A770" s="29"/>
      <c r="B770" s="15"/>
      <c r="F770" s="17"/>
      <c r="G770" s="18"/>
      <c r="H770" s="19"/>
      <c r="I770" s="20"/>
      <c r="J770" s="19"/>
      <c r="K770" s="21"/>
      <c r="L770" s="21"/>
      <c r="M770" s="22"/>
      <c r="N770" s="22"/>
      <c r="O770" s="22"/>
      <c r="P770" s="22"/>
      <c r="Q770" s="22"/>
      <c r="R770" s="23"/>
      <c r="S770" s="24"/>
      <c r="T770" s="24"/>
      <c r="U770" s="25"/>
      <c r="V770" s="25"/>
      <c r="W770" s="26"/>
      <c r="X770" s="27"/>
      <c r="Y770" s="28"/>
    </row>
    <row r="771" customFormat="false" ht="12.75" hidden="false" customHeight="false" outlineLevel="0" collapsed="false">
      <c r="A771" s="29"/>
      <c r="B771" s="15"/>
      <c r="F771" s="17"/>
      <c r="G771" s="18"/>
      <c r="H771" s="19"/>
      <c r="I771" s="20"/>
      <c r="J771" s="19"/>
      <c r="K771" s="21"/>
      <c r="L771" s="21"/>
      <c r="M771" s="22"/>
      <c r="N771" s="22"/>
      <c r="O771" s="22"/>
      <c r="P771" s="22"/>
      <c r="Q771" s="22"/>
      <c r="R771" s="23"/>
      <c r="S771" s="24"/>
      <c r="T771" s="24"/>
      <c r="U771" s="25"/>
      <c r="V771" s="25"/>
      <c r="W771" s="26"/>
      <c r="X771" s="27"/>
      <c r="Y771" s="28"/>
    </row>
    <row r="772" customFormat="false" ht="12.75" hidden="false" customHeight="false" outlineLevel="0" collapsed="false">
      <c r="A772" s="29"/>
      <c r="B772" s="15"/>
      <c r="F772" s="17"/>
      <c r="G772" s="18"/>
      <c r="H772" s="19"/>
      <c r="I772" s="20"/>
      <c r="J772" s="19"/>
      <c r="K772" s="21"/>
      <c r="L772" s="21"/>
      <c r="M772" s="22"/>
      <c r="N772" s="22"/>
      <c r="O772" s="22"/>
      <c r="P772" s="22"/>
      <c r="Q772" s="22"/>
      <c r="R772" s="23"/>
      <c r="S772" s="24"/>
      <c r="T772" s="24"/>
      <c r="U772" s="25"/>
      <c r="V772" s="25"/>
      <c r="W772" s="26"/>
      <c r="X772" s="27"/>
      <c r="Y772" s="28"/>
    </row>
    <row r="773" customFormat="false" ht="12.75" hidden="false" customHeight="false" outlineLevel="0" collapsed="false">
      <c r="A773" s="29"/>
      <c r="B773" s="15"/>
      <c r="F773" s="17"/>
      <c r="G773" s="18"/>
      <c r="H773" s="19"/>
      <c r="I773" s="20"/>
      <c r="J773" s="19"/>
      <c r="K773" s="21"/>
      <c r="L773" s="21"/>
      <c r="M773" s="22"/>
      <c r="N773" s="22"/>
      <c r="O773" s="22"/>
      <c r="P773" s="22"/>
      <c r="Q773" s="22"/>
      <c r="R773" s="23"/>
      <c r="S773" s="24"/>
      <c r="T773" s="24"/>
      <c r="U773" s="25"/>
      <c r="V773" s="25"/>
      <c r="W773" s="26"/>
      <c r="X773" s="27"/>
      <c r="Y773" s="28"/>
    </row>
    <row r="774" customFormat="false" ht="12.75" hidden="false" customHeight="false" outlineLevel="0" collapsed="false">
      <c r="A774" s="29"/>
      <c r="B774" s="15"/>
      <c r="F774" s="17"/>
      <c r="G774" s="18"/>
      <c r="H774" s="19"/>
      <c r="I774" s="20"/>
      <c r="J774" s="19"/>
      <c r="K774" s="21"/>
      <c r="L774" s="21"/>
      <c r="M774" s="22"/>
      <c r="N774" s="22"/>
      <c r="O774" s="22"/>
      <c r="P774" s="22"/>
      <c r="Q774" s="22"/>
      <c r="R774" s="23"/>
      <c r="S774" s="24"/>
      <c r="T774" s="24"/>
      <c r="U774" s="25"/>
      <c r="V774" s="25"/>
      <c r="W774" s="26"/>
      <c r="X774" s="27"/>
      <c r="Y774" s="28"/>
    </row>
    <row r="775" customFormat="false" ht="12.75" hidden="false" customHeight="false" outlineLevel="0" collapsed="false">
      <c r="A775" s="29"/>
      <c r="B775" s="15"/>
      <c r="F775" s="17"/>
      <c r="G775" s="18"/>
      <c r="H775" s="19"/>
      <c r="I775" s="20"/>
      <c r="J775" s="19"/>
      <c r="K775" s="21"/>
      <c r="L775" s="21"/>
      <c r="M775" s="22"/>
      <c r="N775" s="22"/>
      <c r="O775" s="22"/>
      <c r="P775" s="22"/>
      <c r="Q775" s="22"/>
      <c r="R775" s="23"/>
      <c r="S775" s="24"/>
      <c r="T775" s="24"/>
      <c r="U775" s="25"/>
      <c r="V775" s="25"/>
      <c r="W775" s="26"/>
      <c r="X775" s="27"/>
      <c r="Y775" s="28"/>
    </row>
    <row r="776" customFormat="false" ht="12.75" hidden="false" customHeight="false" outlineLevel="0" collapsed="false">
      <c r="A776" s="29"/>
      <c r="B776" s="15"/>
      <c r="F776" s="17"/>
      <c r="G776" s="18"/>
      <c r="H776" s="19"/>
      <c r="I776" s="20"/>
      <c r="J776" s="19"/>
      <c r="K776" s="21"/>
      <c r="L776" s="21"/>
      <c r="M776" s="22"/>
      <c r="N776" s="22"/>
      <c r="O776" s="22"/>
      <c r="P776" s="22"/>
      <c r="Q776" s="22"/>
      <c r="R776" s="23"/>
      <c r="S776" s="24"/>
      <c r="T776" s="24"/>
      <c r="U776" s="25"/>
      <c r="V776" s="25"/>
      <c r="W776" s="26"/>
      <c r="X776" s="27"/>
      <c r="Y776" s="28"/>
    </row>
    <row r="777" customFormat="false" ht="12.75" hidden="false" customHeight="false" outlineLevel="0" collapsed="false">
      <c r="A777" s="29"/>
      <c r="B777" s="15"/>
      <c r="F777" s="17"/>
      <c r="G777" s="18"/>
      <c r="H777" s="19"/>
      <c r="I777" s="20"/>
      <c r="J777" s="19"/>
      <c r="K777" s="21"/>
      <c r="L777" s="21"/>
      <c r="M777" s="22"/>
      <c r="N777" s="22"/>
      <c r="O777" s="22"/>
      <c r="P777" s="22"/>
      <c r="Q777" s="22"/>
      <c r="R777" s="23"/>
      <c r="S777" s="24"/>
      <c r="T777" s="24"/>
      <c r="U777" s="25"/>
      <c r="V777" s="25"/>
      <c r="W777" s="26"/>
      <c r="X777" s="27"/>
      <c r="Y777" s="28"/>
    </row>
    <row r="778" customFormat="false" ht="12.75" hidden="false" customHeight="false" outlineLevel="0" collapsed="false">
      <c r="A778" s="29"/>
      <c r="B778" s="15"/>
      <c r="F778" s="17"/>
      <c r="G778" s="18"/>
      <c r="H778" s="19"/>
      <c r="I778" s="20"/>
      <c r="J778" s="19"/>
      <c r="K778" s="21"/>
      <c r="L778" s="21"/>
      <c r="M778" s="22"/>
      <c r="N778" s="22"/>
      <c r="O778" s="22"/>
      <c r="P778" s="22"/>
      <c r="Q778" s="22"/>
      <c r="R778" s="23"/>
      <c r="S778" s="24"/>
      <c r="T778" s="24"/>
      <c r="U778" s="25"/>
      <c r="V778" s="25"/>
      <c r="W778" s="26"/>
      <c r="X778" s="27"/>
      <c r="Y778" s="28"/>
    </row>
    <row r="779" customFormat="false" ht="12.75" hidden="false" customHeight="false" outlineLevel="0" collapsed="false">
      <c r="A779" s="29"/>
      <c r="B779" s="15"/>
      <c r="F779" s="17"/>
      <c r="G779" s="18"/>
      <c r="H779" s="19"/>
      <c r="I779" s="20"/>
      <c r="J779" s="19"/>
      <c r="K779" s="21"/>
      <c r="L779" s="21"/>
      <c r="M779" s="22"/>
      <c r="N779" s="22"/>
      <c r="O779" s="22"/>
      <c r="P779" s="22"/>
      <c r="Q779" s="22"/>
      <c r="R779" s="23"/>
      <c r="S779" s="24"/>
      <c r="T779" s="24"/>
      <c r="U779" s="25"/>
      <c r="V779" s="25"/>
      <c r="W779" s="26"/>
      <c r="X779" s="27"/>
      <c r="Y779" s="28"/>
    </row>
    <row r="780" customFormat="false" ht="12.75" hidden="false" customHeight="false" outlineLevel="0" collapsed="false">
      <c r="A780" s="29"/>
      <c r="B780" s="15"/>
      <c r="F780" s="17"/>
      <c r="G780" s="18"/>
      <c r="H780" s="19"/>
      <c r="I780" s="20"/>
      <c r="J780" s="19"/>
      <c r="K780" s="21"/>
      <c r="L780" s="21"/>
      <c r="M780" s="22"/>
      <c r="N780" s="22"/>
      <c r="O780" s="22"/>
      <c r="P780" s="22"/>
      <c r="Q780" s="22"/>
      <c r="R780" s="23"/>
      <c r="S780" s="24"/>
      <c r="T780" s="24"/>
      <c r="U780" s="25"/>
      <c r="V780" s="25"/>
      <c r="W780" s="26"/>
      <c r="X780" s="27"/>
      <c r="Y780" s="28"/>
    </row>
    <row r="781" customFormat="false" ht="12.75" hidden="false" customHeight="false" outlineLevel="0" collapsed="false">
      <c r="A781" s="29"/>
      <c r="B781" s="15"/>
      <c r="F781" s="17"/>
      <c r="G781" s="18"/>
      <c r="H781" s="19"/>
      <c r="I781" s="20"/>
      <c r="J781" s="19"/>
      <c r="K781" s="21"/>
      <c r="L781" s="21"/>
      <c r="M781" s="22"/>
      <c r="N781" s="22"/>
      <c r="O781" s="22"/>
      <c r="P781" s="22"/>
      <c r="Q781" s="22"/>
      <c r="R781" s="23"/>
      <c r="S781" s="24"/>
      <c r="T781" s="24"/>
      <c r="U781" s="25"/>
      <c r="V781" s="25"/>
      <c r="W781" s="26"/>
      <c r="X781" s="27"/>
      <c r="Y781" s="28"/>
    </row>
    <row r="782" customFormat="false" ht="12.75" hidden="false" customHeight="false" outlineLevel="0" collapsed="false">
      <c r="A782" s="29"/>
      <c r="B782" s="15"/>
      <c r="F782" s="17"/>
      <c r="G782" s="18"/>
      <c r="H782" s="19"/>
      <c r="I782" s="20"/>
      <c r="J782" s="19"/>
      <c r="K782" s="21"/>
      <c r="L782" s="21"/>
      <c r="M782" s="22"/>
      <c r="N782" s="22"/>
      <c r="O782" s="22"/>
      <c r="P782" s="22"/>
      <c r="Q782" s="22"/>
      <c r="R782" s="23"/>
      <c r="S782" s="24"/>
      <c r="T782" s="24"/>
      <c r="U782" s="25"/>
      <c r="V782" s="25"/>
      <c r="W782" s="26"/>
      <c r="X782" s="27"/>
      <c r="Y782" s="28"/>
    </row>
    <row r="783" customFormat="false" ht="12.75" hidden="false" customHeight="false" outlineLevel="0" collapsed="false">
      <c r="A783" s="29"/>
      <c r="B783" s="15"/>
      <c r="F783" s="17"/>
      <c r="G783" s="18"/>
      <c r="H783" s="19"/>
      <c r="I783" s="20"/>
      <c r="J783" s="19"/>
      <c r="K783" s="21"/>
      <c r="L783" s="21"/>
      <c r="M783" s="22"/>
      <c r="N783" s="22"/>
      <c r="O783" s="22"/>
      <c r="P783" s="22"/>
      <c r="Q783" s="22"/>
      <c r="R783" s="23"/>
      <c r="S783" s="24"/>
      <c r="T783" s="24"/>
      <c r="U783" s="25"/>
      <c r="V783" s="25"/>
      <c r="W783" s="26"/>
      <c r="X783" s="27"/>
      <c r="Y783" s="28"/>
    </row>
    <row r="784" customFormat="false" ht="12.75" hidden="false" customHeight="false" outlineLevel="0" collapsed="false">
      <c r="A784" s="29"/>
      <c r="B784" s="15"/>
      <c r="F784" s="17"/>
      <c r="G784" s="18"/>
      <c r="H784" s="19"/>
      <c r="I784" s="20"/>
      <c r="J784" s="19"/>
      <c r="K784" s="21"/>
      <c r="L784" s="21"/>
      <c r="M784" s="22"/>
      <c r="N784" s="22"/>
      <c r="O784" s="22"/>
      <c r="P784" s="22"/>
      <c r="Q784" s="22"/>
      <c r="R784" s="23"/>
      <c r="S784" s="24"/>
      <c r="T784" s="24"/>
      <c r="U784" s="25"/>
      <c r="V784" s="25"/>
      <c r="W784" s="26"/>
      <c r="X784" s="27"/>
      <c r="Y784" s="28"/>
    </row>
    <row r="785" customFormat="false" ht="12.75" hidden="false" customHeight="false" outlineLevel="0" collapsed="false">
      <c r="A785" s="29"/>
      <c r="B785" s="15"/>
      <c r="F785" s="17"/>
      <c r="G785" s="18"/>
      <c r="H785" s="19"/>
      <c r="I785" s="20"/>
      <c r="J785" s="19"/>
      <c r="K785" s="21"/>
      <c r="L785" s="21"/>
      <c r="M785" s="22"/>
      <c r="N785" s="22"/>
      <c r="O785" s="22"/>
      <c r="P785" s="22"/>
      <c r="Q785" s="22"/>
      <c r="R785" s="23"/>
      <c r="S785" s="24"/>
      <c r="T785" s="24"/>
      <c r="U785" s="25"/>
      <c r="V785" s="25"/>
      <c r="W785" s="26"/>
      <c r="X785" s="27"/>
      <c r="Y785" s="28"/>
    </row>
    <row r="786" customFormat="false" ht="12.75" hidden="false" customHeight="false" outlineLevel="0" collapsed="false">
      <c r="A786" s="29"/>
      <c r="B786" s="15"/>
      <c r="F786" s="17"/>
      <c r="G786" s="18"/>
      <c r="H786" s="19"/>
      <c r="I786" s="20"/>
      <c r="J786" s="19"/>
      <c r="K786" s="21"/>
      <c r="L786" s="21"/>
      <c r="M786" s="22"/>
      <c r="N786" s="22"/>
      <c r="O786" s="22"/>
      <c r="P786" s="22"/>
      <c r="Q786" s="22"/>
      <c r="R786" s="23"/>
      <c r="S786" s="24"/>
      <c r="T786" s="24"/>
      <c r="U786" s="25"/>
      <c r="V786" s="25"/>
      <c r="W786" s="26"/>
      <c r="X786" s="27"/>
      <c r="Y786" s="28"/>
    </row>
    <row r="787" customFormat="false" ht="12.75" hidden="false" customHeight="false" outlineLevel="0" collapsed="false">
      <c r="A787" s="29"/>
      <c r="B787" s="15"/>
      <c r="F787" s="17"/>
      <c r="G787" s="18"/>
      <c r="H787" s="19"/>
      <c r="I787" s="20"/>
      <c r="J787" s="19"/>
      <c r="K787" s="21"/>
      <c r="L787" s="21"/>
      <c r="M787" s="22"/>
      <c r="N787" s="22"/>
      <c r="O787" s="22"/>
      <c r="P787" s="22"/>
      <c r="Q787" s="22"/>
      <c r="R787" s="23"/>
      <c r="S787" s="24"/>
      <c r="T787" s="24"/>
      <c r="U787" s="25"/>
      <c r="V787" s="25"/>
      <c r="W787" s="26"/>
      <c r="X787" s="27"/>
      <c r="Y787" s="28"/>
    </row>
    <row r="788" customFormat="false" ht="12.75" hidden="false" customHeight="false" outlineLevel="0" collapsed="false">
      <c r="A788" s="29"/>
      <c r="B788" s="15"/>
      <c r="F788" s="17"/>
      <c r="G788" s="18"/>
      <c r="H788" s="19"/>
      <c r="I788" s="20"/>
      <c r="J788" s="19"/>
      <c r="K788" s="21"/>
      <c r="L788" s="21"/>
      <c r="M788" s="22"/>
      <c r="N788" s="22"/>
      <c r="O788" s="22"/>
      <c r="P788" s="22"/>
      <c r="Q788" s="22"/>
      <c r="R788" s="23"/>
      <c r="S788" s="24"/>
      <c r="T788" s="24"/>
      <c r="U788" s="25"/>
      <c r="V788" s="25"/>
      <c r="W788" s="26"/>
      <c r="X788" s="27"/>
      <c r="Y788" s="28"/>
    </row>
    <row r="789" customFormat="false" ht="12.75" hidden="false" customHeight="false" outlineLevel="0" collapsed="false">
      <c r="A789" s="29"/>
      <c r="B789" s="15"/>
      <c r="F789" s="17"/>
      <c r="G789" s="18"/>
      <c r="H789" s="19"/>
      <c r="I789" s="20"/>
      <c r="J789" s="19"/>
      <c r="K789" s="21"/>
      <c r="L789" s="21"/>
      <c r="M789" s="22"/>
      <c r="N789" s="22"/>
      <c r="O789" s="22"/>
      <c r="P789" s="22"/>
      <c r="Q789" s="22"/>
      <c r="R789" s="23"/>
      <c r="S789" s="24"/>
      <c r="T789" s="24"/>
      <c r="U789" s="25"/>
      <c r="V789" s="25"/>
      <c r="W789" s="26"/>
      <c r="X789" s="27"/>
      <c r="Y789" s="28"/>
    </row>
    <row r="790" customFormat="false" ht="12.75" hidden="false" customHeight="false" outlineLevel="0" collapsed="false">
      <c r="A790" s="29"/>
      <c r="B790" s="15"/>
      <c r="F790" s="17"/>
      <c r="G790" s="18"/>
      <c r="H790" s="19"/>
      <c r="I790" s="20"/>
      <c r="J790" s="19"/>
      <c r="K790" s="21"/>
      <c r="L790" s="21"/>
      <c r="M790" s="22"/>
      <c r="N790" s="22"/>
      <c r="O790" s="22"/>
      <c r="P790" s="22"/>
      <c r="Q790" s="22"/>
      <c r="R790" s="23"/>
      <c r="S790" s="24"/>
      <c r="T790" s="24"/>
      <c r="U790" s="25"/>
      <c r="V790" s="25"/>
      <c r="W790" s="26"/>
      <c r="X790" s="27"/>
      <c r="Y790" s="28"/>
    </row>
    <row r="791" customFormat="false" ht="12.75" hidden="false" customHeight="false" outlineLevel="0" collapsed="false">
      <c r="A791" s="29"/>
      <c r="B791" s="15"/>
      <c r="F791" s="17"/>
      <c r="G791" s="18"/>
      <c r="H791" s="19"/>
      <c r="I791" s="20"/>
      <c r="J791" s="19"/>
      <c r="K791" s="21"/>
      <c r="L791" s="21"/>
      <c r="M791" s="22"/>
      <c r="N791" s="22"/>
      <c r="O791" s="22"/>
      <c r="P791" s="22"/>
      <c r="Q791" s="22"/>
      <c r="R791" s="23"/>
      <c r="S791" s="24"/>
      <c r="T791" s="24"/>
      <c r="U791" s="25"/>
      <c r="V791" s="25"/>
      <c r="W791" s="26"/>
      <c r="X791" s="27"/>
      <c r="Y791" s="28"/>
    </row>
    <row r="792" customFormat="false" ht="12.75" hidden="false" customHeight="false" outlineLevel="0" collapsed="false">
      <c r="A792" s="29"/>
      <c r="B792" s="15"/>
      <c r="F792" s="17"/>
      <c r="G792" s="18"/>
      <c r="H792" s="19"/>
      <c r="I792" s="20"/>
      <c r="J792" s="19"/>
      <c r="K792" s="21"/>
      <c r="L792" s="21"/>
      <c r="M792" s="22"/>
      <c r="N792" s="22"/>
      <c r="O792" s="22"/>
      <c r="P792" s="22"/>
      <c r="Q792" s="22"/>
      <c r="R792" s="23"/>
      <c r="S792" s="24"/>
      <c r="T792" s="24"/>
      <c r="U792" s="25"/>
      <c r="V792" s="25"/>
      <c r="W792" s="26"/>
      <c r="X792" s="27"/>
      <c r="Y792" s="28"/>
    </row>
    <row r="793" customFormat="false" ht="12.75" hidden="false" customHeight="false" outlineLevel="0" collapsed="false">
      <c r="A793" s="29"/>
      <c r="B793" s="15"/>
      <c r="F793" s="17"/>
      <c r="G793" s="18"/>
      <c r="H793" s="19"/>
      <c r="I793" s="20"/>
      <c r="J793" s="19"/>
      <c r="K793" s="21"/>
      <c r="L793" s="21"/>
      <c r="M793" s="22"/>
      <c r="N793" s="22"/>
      <c r="O793" s="22"/>
      <c r="P793" s="22"/>
      <c r="Q793" s="22"/>
      <c r="R793" s="23"/>
      <c r="S793" s="24"/>
      <c r="T793" s="24"/>
      <c r="U793" s="25"/>
      <c r="V793" s="25"/>
      <c r="W793" s="26"/>
      <c r="X793" s="27"/>
      <c r="Y793" s="28"/>
    </row>
    <row r="794" customFormat="false" ht="12.75" hidden="false" customHeight="false" outlineLevel="0" collapsed="false">
      <c r="A794" s="29"/>
      <c r="B794" s="15"/>
      <c r="F794" s="17"/>
      <c r="G794" s="18"/>
      <c r="H794" s="19"/>
      <c r="I794" s="20"/>
      <c r="J794" s="19"/>
      <c r="K794" s="21"/>
      <c r="L794" s="21"/>
      <c r="M794" s="22"/>
      <c r="N794" s="22"/>
      <c r="O794" s="22"/>
      <c r="P794" s="22"/>
      <c r="Q794" s="22"/>
      <c r="R794" s="23"/>
      <c r="S794" s="24"/>
      <c r="T794" s="24"/>
      <c r="U794" s="25"/>
      <c r="V794" s="25"/>
      <c r="W794" s="26"/>
      <c r="X794" s="27"/>
      <c r="Y794" s="28"/>
    </row>
    <row r="795" customFormat="false" ht="12.75" hidden="false" customHeight="false" outlineLevel="0" collapsed="false">
      <c r="A795" s="29"/>
      <c r="B795" s="15"/>
      <c r="F795" s="17"/>
      <c r="G795" s="18"/>
      <c r="H795" s="19"/>
      <c r="I795" s="20"/>
      <c r="J795" s="19"/>
      <c r="K795" s="21"/>
      <c r="L795" s="21"/>
      <c r="M795" s="22"/>
      <c r="N795" s="22"/>
      <c r="O795" s="22"/>
      <c r="P795" s="22"/>
      <c r="Q795" s="22"/>
      <c r="R795" s="23"/>
      <c r="S795" s="24"/>
      <c r="T795" s="24"/>
      <c r="U795" s="25"/>
      <c r="V795" s="25"/>
      <c r="W795" s="26"/>
      <c r="X795" s="27"/>
      <c r="Y795" s="28"/>
    </row>
    <row r="796" customFormat="false" ht="12.75" hidden="false" customHeight="false" outlineLevel="0" collapsed="false">
      <c r="A796" s="29"/>
      <c r="B796" s="15"/>
      <c r="F796" s="17"/>
      <c r="G796" s="18"/>
      <c r="H796" s="19"/>
      <c r="I796" s="20"/>
      <c r="J796" s="19"/>
      <c r="K796" s="21"/>
      <c r="L796" s="21"/>
      <c r="M796" s="22"/>
      <c r="N796" s="22"/>
      <c r="O796" s="22"/>
      <c r="P796" s="22"/>
      <c r="Q796" s="22"/>
      <c r="R796" s="23"/>
      <c r="S796" s="24"/>
      <c r="T796" s="24"/>
      <c r="U796" s="25"/>
      <c r="V796" s="25"/>
      <c r="W796" s="26"/>
      <c r="X796" s="27"/>
      <c r="Y796" s="28"/>
    </row>
    <row r="797" customFormat="false" ht="12.75" hidden="false" customHeight="false" outlineLevel="0" collapsed="false">
      <c r="A797" s="29"/>
      <c r="B797" s="15"/>
      <c r="F797" s="17"/>
      <c r="G797" s="18"/>
      <c r="H797" s="19"/>
      <c r="I797" s="20"/>
      <c r="J797" s="19"/>
      <c r="K797" s="21"/>
      <c r="L797" s="21"/>
      <c r="M797" s="22"/>
      <c r="N797" s="22"/>
      <c r="O797" s="22"/>
      <c r="P797" s="22"/>
      <c r="Q797" s="22"/>
      <c r="R797" s="23"/>
      <c r="S797" s="24"/>
      <c r="T797" s="24"/>
      <c r="U797" s="25"/>
      <c r="V797" s="25"/>
      <c r="W797" s="26"/>
      <c r="X797" s="27"/>
      <c r="Y797" s="28"/>
    </row>
    <row r="798" customFormat="false" ht="12.75" hidden="false" customHeight="false" outlineLevel="0" collapsed="false">
      <c r="A798" s="29"/>
      <c r="B798" s="15"/>
      <c r="F798" s="17"/>
      <c r="G798" s="18"/>
      <c r="H798" s="19"/>
      <c r="I798" s="20"/>
      <c r="J798" s="19"/>
      <c r="K798" s="21"/>
      <c r="L798" s="21"/>
      <c r="M798" s="22"/>
      <c r="N798" s="22"/>
      <c r="O798" s="22"/>
      <c r="P798" s="22"/>
      <c r="Q798" s="22"/>
      <c r="R798" s="23"/>
      <c r="S798" s="24"/>
      <c r="T798" s="24"/>
      <c r="U798" s="25"/>
      <c r="V798" s="25"/>
      <c r="W798" s="26"/>
      <c r="X798" s="27"/>
      <c r="Y798" s="28"/>
    </row>
    <row r="799" customFormat="false" ht="12.75" hidden="false" customHeight="false" outlineLevel="0" collapsed="false">
      <c r="A799" s="29"/>
      <c r="B799" s="15"/>
      <c r="F799" s="17"/>
      <c r="G799" s="18"/>
      <c r="H799" s="19"/>
      <c r="I799" s="20"/>
      <c r="J799" s="19"/>
      <c r="K799" s="21"/>
      <c r="L799" s="21"/>
      <c r="M799" s="22"/>
      <c r="N799" s="22"/>
      <c r="O799" s="22"/>
      <c r="P799" s="22"/>
      <c r="Q799" s="22"/>
      <c r="R799" s="23"/>
      <c r="S799" s="24"/>
      <c r="T799" s="24"/>
      <c r="U799" s="25"/>
      <c r="V799" s="25"/>
      <c r="W799" s="26"/>
      <c r="X799" s="27"/>
      <c r="Y799" s="28"/>
    </row>
    <row r="800" customFormat="false" ht="12.75" hidden="false" customHeight="false" outlineLevel="0" collapsed="false">
      <c r="A800" s="29"/>
      <c r="B800" s="15"/>
      <c r="F800" s="17"/>
      <c r="G800" s="18"/>
      <c r="H800" s="19"/>
      <c r="I800" s="20"/>
      <c r="J800" s="19"/>
      <c r="K800" s="21"/>
      <c r="L800" s="21"/>
      <c r="M800" s="22"/>
      <c r="N800" s="22"/>
      <c r="O800" s="22"/>
      <c r="P800" s="22"/>
      <c r="Q800" s="22"/>
      <c r="R800" s="23"/>
      <c r="S800" s="24"/>
      <c r="T800" s="24"/>
      <c r="U800" s="25"/>
      <c r="V800" s="25"/>
      <c r="W800" s="26"/>
      <c r="X800" s="27"/>
      <c r="Y800" s="28"/>
    </row>
    <row r="801" customFormat="false" ht="12.75" hidden="false" customHeight="false" outlineLevel="0" collapsed="false">
      <c r="A801" s="29"/>
      <c r="B801" s="15"/>
      <c r="F801" s="17"/>
      <c r="G801" s="18"/>
      <c r="H801" s="19"/>
      <c r="I801" s="20"/>
      <c r="J801" s="19"/>
      <c r="K801" s="21"/>
      <c r="L801" s="21"/>
      <c r="M801" s="22"/>
      <c r="N801" s="22"/>
      <c r="O801" s="22"/>
      <c r="P801" s="22"/>
      <c r="Q801" s="22"/>
      <c r="R801" s="23"/>
      <c r="S801" s="24"/>
      <c r="T801" s="24"/>
      <c r="U801" s="25"/>
      <c r="V801" s="25"/>
      <c r="W801" s="26"/>
      <c r="X801" s="27"/>
      <c r="Y801" s="28"/>
    </row>
    <row r="802" customFormat="false" ht="12.75" hidden="false" customHeight="false" outlineLevel="0" collapsed="false">
      <c r="A802" s="29"/>
      <c r="B802" s="15"/>
      <c r="F802" s="17"/>
      <c r="G802" s="18"/>
      <c r="H802" s="19"/>
      <c r="I802" s="20"/>
      <c r="J802" s="19"/>
      <c r="K802" s="21"/>
      <c r="L802" s="21"/>
      <c r="M802" s="22"/>
      <c r="N802" s="22"/>
      <c r="O802" s="22"/>
      <c r="P802" s="22"/>
      <c r="Q802" s="22"/>
      <c r="R802" s="23"/>
      <c r="S802" s="24"/>
      <c r="T802" s="24"/>
      <c r="U802" s="25"/>
      <c r="V802" s="25"/>
      <c r="W802" s="26"/>
      <c r="X802" s="27"/>
      <c r="Y802" s="28"/>
    </row>
    <row r="803" customFormat="false" ht="12.75" hidden="false" customHeight="false" outlineLevel="0" collapsed="false">
      <c r="A803" s="29"/>
      <c r="B803" s="15"/>
      <c r="F803" s="17"/>
      <c r="G803" s="18"/>
      <c r="H803" s="19"/>
      <c r="I803" s="20"/>
      <c r="J803" s="19"/>
      <c r="K803" s="21"/>
      <c r="L803" s="21"/>
      <c r="M803" s="22"/>
      <c r="N803" s="22"/>
      <c r="O803" s="22"/>
      <c r="P803" s="22"/>
      <c r="Q803" s="22"/>
      <c r="R803" s="23"/>
      <c r="S803" s="24"/>
      <c r="T803" s="24"/>
      <c r="U803" s="25"/>
      <c r="V803" s="25"/>
      <c r="W803" s="26"/>
      <c r="X803" s="27"/>
      <c r="Y803" s="28"/>
    </row>
    <row r="804" customFormat="false" ht="12.75" hidden="false" customHeight="false" outlineLevel="0" collapsed="false">
      <c r="A804" s="29"/>
      <c r="B804" s="15"/>
      <c r="F804" s="17"/>
      <c r="G804" s="18"/>
      <c r="H804" s="19"/>
      <c r="I804" s="20"/>
      <c r="J804" s="19"/>
      <c r="K804" s="21"/>
      <c r="L804" s="21"/>
      <c r="M804" s="22"/>
      <c r="N804" s="22"/>
      <c r="O804" s="22"/>
      <c r="P804" s="22"/>
      <c r="Q804" s="22"/>
      <c r="R804" s="23"/>
      <c r="S804" s="24"/>
      <c r="T804" s="24"/>
      <c r="U804" s="25"/>
      <c r="V804" s="25"/>
      <c r="W804" s="26"/>
      <c r="X804" s="27"/>
      <c r="Y804" s="28"/>
    </row>
    <row r="805" customFormat="false" ht="12.75" hidden="false" customHeight="false" outlineLevel="0" collapsed="false">
      <c r="A805" s="29"/>
      <c r="B805" s="15"/>
      <c r="F805" s="17"/>
      <c r="G805" s="18"/>
      <c r="H805" s="19"/>
      <c r="I805" s="20"/>
      <c r="J805" s="19"/>
      <c r="K805" s="21"/>
      <c r="L805" s="21"/>
      <c r="M805" s="22"/>
      <c r="N805" s="22"/>
      <c r="O805" s="22"/>
      <c r="P805" s="22"/>
      <c r="Q805" s="22"/>
      <c r="R805" s="23"/>
      <c r="S805" s="24"/>
      <c r="T805" s="24"/>
      <c r="U805" s="25"/>
      <c r="V805" s="25"/>
      <c r="W805" s="26"/>
      <c r="X805" s="27"/>
      <c r="Y805" s="28"/>
    </row>
    <row r="806" customFormat="false" ht="12.75" hidden="false" customHeight="false" outlineLevel="0" collapsed="false">
      <c r="A806" s="29"/>
      <c r="B806" s="15"/>
      <c r="F806" s="17"/>
      <c r="G806" s="18"/>
      <c r="H806" s="19"/>
      <c r="I806" s="20"/>
      <c r="J806" s="19"/>
      <c r="K806" s="21"/>
      <c r="L806" s="21"/>
      <c r="M806" s="22"/>
      <c r="N806" s="22"/>
      <c r="O806" s="22"/>
      <c r="P806" s="22"/>
      <c r="Q806" s="22"/>
      <c r="R806" s="23"/>
      <c r="S806" s="24"/>
      <c r="T806" s="24"/>
      <c r="U806" s="25"/>
      <c r="V806" s="25"/>
      <c r="W806" s="26"/>
      <c r="X806" s="27"/>
      <c r="Y806" s="28"/>
    </row>
    <row r="807" customFormat="false" ht="12.75" hidden="false" customHeight="false" outlineLevel="0" collapsed="false">
      <c r="A807" s="29"/>
      <c r="B807" s="15"/>
      <c r="F807" s="17"/>
      <c r="G807" s="18"/>
      <c r="H807" s="19"/>
      <c r="I807" s="20"/>
      <c r="J807" s="19"/>
      <c r="K807" s="21"/>
      <c r="L807" s="21"/>
      <c r="M807" s="22"/>
      <c r="N807" s="22"/>
      <c r="O807" s="22"/>
      <c r="P807" s="22"/>
      <c r="Q807" s="22"/>
      <c r="R807" s="23"/>
      <c r="S807" s="24"/>
      <c r="T807" s="24"/>
      <c r="U807" s="25"/>
      <c r="V807" s="25"/>
      <c r="W807" s="26"/>
      <c r="X807" s="27"/>
      <c r="Y807" s="28"/>
    </row>
    <row r="808" customFormat="false" ht="12.75" hidden="false" customHeight="false" outlineLevel="0" collapsed="false">
      <c r="A808" s="29"/>
      <c r="B808" s="15"/>
      <c r="F808" s="17"/>
      <c r="G808" s="18"/>
      <c r="H808" s="19"/>
      <c r="I808" s="20"/>
      <c r="J808" s="19"/>
      <c r="K808" s="21"/>
      <c r="L808" s="21"/>
      <c r="M808" s="22"/>
      <c r="N808" s="22"/>
      <c r="O808" s="22"/>
      <c r="P808" s="22"/>
      <c r="Q808" s="22"/>
      <c r="R808" s="23"/>
      <c r="S808" s="24"/>
      <c r="T808" s="24"/>
      <c r="U808" s="25"/>
      <c r="V808" s="25"/>
      <c r="W808" s="26"/>
      <c r="X808" s="27"/>
      <c r="Y808" s="28"/>
    </row>
    <row r="809" customFormat="false" ht="12.75" hidden="false" customHeight="false" outlineLevel="0" collapsed="false">
      <c r="A809" s="29"/>
      <c r="B809" s="15"/>
      <c r="F809" s="17"/>
      <c r="G809" s="18"/>
      <c r="H809" s="19"/>
      <c r="I809" s="20"/>
      <c r="J809" s="19"/>
      <c r="K809" s="21"/>
      <c r="L809" s="21"/>
      <c r="M809" s="22"/>
      <c r="N809" s="22"/>
      <c r="O809" s="22"/>
      <c r="P809" s="22"/>
      <c r="Q809" s="22"/>
      <c r="R809" s="23"/>
      <c r="S809" s="24"/>
      <c r="T809" s="24"/>
      <c r="U809" s="25"/>
      <c r="V809" s="25"/>
      <c r="W809" s="26"/>
      <c r="X809" s="27"/>
      <c r="Y809" s="28"/>
    </row>
    <row r="810" customFormat="false" ht="12.75" hidden="false" customHeight="false" outlineLevel="0" collapsed="false">
      <c r="A810" s="29"/>
      <c r="B810" s="15"/>
      <c r="F810" s="17"/>
      <c r="G810" s="18"/>
      <c r="H810" s="19"/>
      <c r="I810" s="20"/>
      <c r="J810" s="19"/>
      <c r="K810" s="21"/>
      <c r="L810" s="21"/>
      <c r="M810" s="22"/>
      <c r="N810" s="22"/>
      <c r="O810" s="22"/>
      <c r="P810" s="22"/>
      <c r="Q810" s="22"/>
      <c r="R810" s="23"/>
      <c r="S810" s="24"/>
      <c r="T810" s="24"/>
      <c r="U810" s="25"/>
      <c r="V810" s="25"/>
      <c r="W810" s="26"/>
      <c r="X810" s="27"/>
      <c r="Y810" s="28"/>
    </row>
    <row r="811" customFormat="false" ht="12.75" hidden="false" customHeight="false" outlineLevel="0" collapsed="false">
      <c r="A811" s="29"/>
      <c r="B811" s="15"/>
      <c r="F811" s="17"/>
      <c r="G811" s="18"/>
      <c r="H811" s="19"/>
      <c r="I811" s="20"/>
      <c r="J811" s="19"/>
      <c r="K811" s="21"/>
      <c r="L811" s="21"/>
      <c r="M811" s="22"/>
      <c r="N811" s="22"/>
      <c r="O811" s="22"/>
      <c r="P811" s="22"/>
      <c r="Q811" s="22"/>
      <c r="R811" s="23"/>
      <c r="S811" s="24"/>
      <c r="T811" s="24"/>
      <c r="U811" s="25"/>
      <c r="V811" s="25"/>
      <c r="W811" s="26"/>
      <c r="X811" s="27"/>
      <c r="Y811" s="28"/>
    </row>
    <row r="812" customFormat="false" ht="12.75" hidden="false" customHeight="false" outlineLevel="0" collapsed="false">
      <c r="A812" s="29"/>
      <c r="B812" s="15"/>
      <c r="F812" s="17"/>
      <c r="G812" s="18"/>
      <c r="H812" s="19"/>
      <c r="I812" s="20"/>
      <c r="J812" s="19"/>
      <c r="K812" s="21"/>
      <c r="L812" s="21"/>
      <c r="M812" s="22"/>
      <c r="N812" s="22"/>
      <c r="O812" s="22"/>
      <c r="P812" s="22"/>
      <c r="Q812" s="22"/>
      <c r="R812" s="23"/>
      <c r="S812" s="24"/>
      <c r="T812" s="24"/>
      <c r="U812" s="25"/>
      <c r="V812" s="25"/>
      <c r="W812" s="26"/>
      <c r="X812" s="27"/>
      <c r="Y812" s="28"/>
    </row>
    <row r="813" customFormat="false" ht="12.75" hidden="false" customHeight="false" outlineLevel="0" collapsed="false">
      <c r="A813" s="29"/>
      <c r="B813" s="15"/>
      <c r="F813" s="17"/>
      <c r="G813" s="18"/>
      <c r="H813" s="19"/>
      <c r="I813" s="20"/>
      <c r="J813" s="19"/>
      <c r="K813" s="21"/>
      <c r="L813" s="21"/>
      <c r="M813" s="22"/>
      <c r="N813" s="22"/>
      <c r="O813" s="22"/>
      <c r="P813" s="22"/>
      <c r="Q813" s="22"/>
      <c r="R813" s="23"/>
      <c r="S813" s="24"/>
      <c r="T813" s="24"/>
      <c r="U813" s="25"/>
      <c r="V813" s="25"/>
      <c r="W813" s="26"/>
      <c r="X813" s="27"/>
      <c r="Y813" s="28"/>
    </row>
    <row r="814" customFormat="false" ht="12.75" hidden="false" customHeight="false" outlineLevel="0" collapsed="false">
      <c r="A814" s="29"/>
      <c r="B814" s="15"/>
      <c r="F814" s="17"/>
      <c r="G814" s="18"/>
      <c r="H814" s="19"/>
      <c r="I814" s="20"/>
      <c r="J814" s="19"/>
      <c r="K814" s="21"/>
      <c r="L814" s="21"/>
      <c r="M814" s="22"/>
      <c r="N814" s="22"/>
      <c r="O814" s="22"/>
      <c r="P814" s="22"/>
      <c r="Q814" s="22"/>
      <c r="R814" s="23"/>
      <c r="S814" s="24"/>
      <c r="T814" s="24"/>
      <c r="U814" s="25"/>
      <c r="V814" s="25"/>
      <c r="W814" s="26"/>
      <c r="X814" s="27"/>
      <c r="Y814" s="28"/>
    </row>
    <row r="815" customFormat="false" ht="12.75" hidden="false" customHeight="false" outlineLevel="0" collapsed="false">
      <c r="A815" s="29"/>
      <c r="B815" s="15"/>
      <c r="F815" s="17"/>
      <c r="G815" s="18"/>
      <c r="H815" s="19"/>
      <c r="I815" s="20"/>
      <c r="J815" s="19"/>
      <c r="K815" s="21"/>
      <c r="L815" s="21"/>
      <c r="M815" s="22"/>
      <c r="N815" s="22"/>
      <c r="O815" s="22"/>
      <c r="P815" s="22"/>
      <c r="Q815" s="22"/>
      <c r="R815" s="23"/>
      <c r="S815" s="24"/>
      <c r="T815" s="24"/>
      <c r="U815" s="25"/>
      <c r="V815" s="25"/>
      <c r="W815" s="26"/>
      <c r="X815" s="27"/>
      <c r="Y815" s="28"/>
    </row>
    <row r="816" customFormat="false" ht="12.75" hidden="false" customHeight="false" outlineLevel="0" collapsed="false">
      <c r="A816" s="29"/>
      <c r="B816" s="15"/>
      <c r="F816" s="17"/>
      <c r="G816" s="18"/>
      <c r="H816" s="19"/>
      <c r="I816" s="20"/>
      <c r="J816" s="19"/>
      <c r="K816" s="21"/>
      <c r="L816" s="21"/>
      <c r="M816" s="22"/>
      <c r="N816" s="22"/>
      <c r="O816" s="22"/>
      <c r="P816" s="22"/>
      <c r="Q816" s="22"/>
      <c r="R816" s="23"/>
      <c r="S816" s="24"/>
      <c r="T816" s="24"/>
      <c r="U816" s="25"/>
      <c r="V816" s="25"/>
      <c r="W816" s="26"/>
      <c r="X816" s="27"/>
      <c r="Y816" s="28"/>
    </row>
    <row r="817" customFormat="false" ht="12.75" hidden="false" customHeight="false" outlineLevel="0" collapsed="false">
      <c r="A817" s="29"/>
      <c r="B817" s="15"/>
      <c r="F817" s="17"/>
      <c r="G817" s="18"/>
      <c r="H817" s="19"/>
      <c r="I817" s="20"/>
      <c r="J817" s="19"/>
      <c r="K817" s="21"/>
      <c r="L817" s="21"/>
      <c r="M817" s="22"/>
      <c r="N817" s="22"/>
      <c r="O817" s="22"/>
      <c r="P817" s="22"/>
      <c r="Q817" s="22"/>
      <c r="R817" s="23"/>
      <c r="S817" s="24"/>
      <c r="T817" s="24"/>
      <c r="U817" s="25"/>
      <c r="V817" s="25"/>
      <c r="W817" s="26"/>
      <c r="X817" s="27"/>
      <c r="Y817" s="28"/>
    </row>
    <row r="818" customFormat="false" ht="12.75" hidden="false" customHeight="false" outlineLevel="0" collapsed="false">
      <c r="A818" s="29"/>
      <c r="B818" s="15"/>
      <c r="F818" s="17"/>
      <c r="G818" s="18"/>
      <c r="H818" s="19"/>
      <c r="I818" s="20"/>
      <c r="J818" s="19"/>
      <c r="K818" s="21"/>
      <c r="L818" s="21"/>
      <c r="M818" s="22"/>
      <c r="N818" s="22"/>
      <c r="O818" s="22"/>
      <c r="P818" s="22"/>
      <c r="Q818" s="22"/>
      <c r="R818" s="23"/>
      <c r="S818" s="24"/>
      <c r="T818" s="24"/>
      <c r="U818" s="25"/>
      <c r="V818" s="25"/>
      <c r="W818" s="26"/>
      <c r="X818" s="27"/>
      <c r="Y818" s="28"/>
    </row>
    <row r="819" customFormat="false" ht="12.75" hidden="false" customHeight="false" outlineLevel="0" collapsed="false">
      <c r="A819" s="29"/>
      <c r="B819" s="15"/>
      <c r="F819" s="17"/>
      <c r="G819" s="18"/>
      <c r="H819" s="19"/>
      <c r="I819" s="20"/>
      <c r="J819" s="19"/>
      <c r="K819" s="21"/>
      <c r="L819" s="21"/>
      <c r="M819" s="22"/>
      <c r="N819" s="22"/>
      <c r="O819" s="22"/>
      <c r="P819" s="22"/>
      <c r="Q819" s="22"/>
      <c r="R819" s="23"/>
      <c r="S819" s="24"/>
      <c r="T819" s="24"/>
      <c r="U819" s="25"/>
      <c r="V819" s="25"/>
      <c r="W819" s="26"/>
      <c r="X819" s="27"/>
      <c r="Y819" s="28"/>
    </row>
    <row r="820" customFormat="false" ht="12.75" hidden="false" customHeight="false" outlineLevel="0" collapsed="false">
      <c r="A820" s="29"/>
      <c r="B820" s="15"/>
      <c r="F820" s="17"/>
      <c r="G820" s="18"/>
      <c r="H820" s="19"/>
      <c r="I820" s="20"/>
      <c r="J820" s="19"/>
      <c r="K820" s="21"/>
      <c r="L820" s="21"/>
      <c r="M820" s="22"/>
      <c r="N820" s="22"/>
      <c r="O820" s="22"/>
      <c r="P820" s="22"/>
      <c r="Q820" s="22"/>
      <c r="R820" s="23"/>
      <c r="S820" s="24"/>
      <c r="T820" s="24"/>
      <c r="U820" s="25"/>
      <c r="V820" s="25"/>
      <c r="W820" s="26"/>
      <c r="X820" s="27"/>
      <c r="Y820" s="28"/>
    </row>
    <row r="821" customFormat="false" ht="12.75" hidden="false" customHeight="false" outlineLevel="0" collapsed="false">
      <c r="A821" s="29"/>
      <c r="B821" s="15"/>
      <c r="F821" s="17"/>
      <c r="G821" s="18"/>
      <c r="H821" s="19"/>
      <c r="I821" s="20"/>
      <c r="J821" s="19"/>
      <c r="K821" s="21"/>
      <c r="L821" s="21"/>
      <c r="M821" s="22"/>
      <c r="N821" s="22"/>
      <c r="O821" s="22"/>
      <c r="P821" s="22"/>
      <c r="Q821" s="22"/>
      <c r="R821" s="23"/>
      <c r="S821" s="24"/>
      <c r="T821" s="24"/>
      <c r="U821" s="25"/>
      <c r="V821" s="25"/>
      <c r="W821" s="26"/>
      <c r="X821" s="27"/>
      <c r="Y821" s="28"/>
    </row>
    <row r="822" customFormat="false" ht="12.75" hidden="false" customHeight="false" outlineLevel="0" collapsed="false">
      <c r="A822" s="29"/>
      <c r="B822" s="15"/>
      <c r="F822" s="17"/>
      <c r="G822" s="18"/>
      <c r="H822" s="19"/>
      <c r="I822" s="20"/>
      <c r="J822" s="19"/>
      <c r="K822" s="21"/>
      <c r="L822" s="21"/>
      <c r="M822" s="22"/>
      <c r="N822" s="22"/>
      <c r="O822" s="22"/>
      <c r="P822" s="22"/>
      <c r="Q822" s="22"/>
      <c r="R822" s="23"/>
      <c r="S822" s="24"/>
      <c r="T822" s="24"/>
      <c r="U822" s="25"/>
      <c r="V822" s="25"/>
      <c r="W822" s="26"/>
      <c r="X822" s="27"/>
      <c r="Y822" s="28"/>
    </row>
    <row r="823" customFormat="false" ht="12.75" hidden="false" customHeight="false" outlineLevel="0" collapsed="false">
      <c r="A823" s="29"/>
      <c r="B823" s="15"/>
      <c r="F823" s="17"/>
      <c r="G823" s="18"/>
      <c r="H823" s="19"/>
      <c r="I823" s="20"/>
      <c r="J823" s="19"/>
      <c r="K823" s="21"/>
      <c r="L823" s="21"/>
      <c r="M823" s="22"/>
      <c r="N823" s="22"/>
      <c r="O823" s="22"/>
      <c r="P823" s="22"/>
      <c r="Q823" s="22"/>
      <c r="R823" s="23"/>
      <c r="S823" s="24"/>
      <c r="T823" s="24"/>
      <c r="U823" s="25"/>
      <c r="V823" s="25"/>
      <c r="W823" s="26"/>
      <c r="X823" s="27"/>
      <c r="Y823" s="28"/>
    </row>
    <row r="824" customFormat="false" ht="12.75" hidden="false" customHeight="false" outlineLevel="0" collapsed="false">
      <c r="A824" s="29"/>
      <c r="B824" s="15"/>
      <c r="F824" s="17"/>
      <c r="G824" s="18"/>
      <c r="H824" s="19"/>
      <c r="I824" s="20"/>
      <c r="J824" s="19"/>
      <c r="K824" s="21"/>
      <c r="L824" s="21"/>
      <c r="M824" s="22"/>
      <c r="N824" s="22"/>
      <c r="O824" s="22"/>
      <c r="P824" s="22"/>
      <c r="Q824" s="22"/>
      <c r="R824" s="23"/>
      <c r="S824" s="24"/>
      <c r="T824" s="24"/>
      <c r="U824" s="25"/>
      <c r="V824" s="25"/>
      <c r="W824" s="26"/>
      <c r="X824" s="27"/>
      <c r="Y824" s="28"/>
    </row>
    <row r="825" customFormat="false" ht="12.75" hidden="false" customHeight="false" outlineLevel="0" collapsed="false">
      <c r="A825" s="29"/>
      <c r="B825" s="15"/>
      <c r="F825" s="17"/>
      <c r="G825" s="18"/>
      <c r="H825" s="19"/>
      <c r="I825" s="20"/>
      <c r="J825" s="19"/>
      <c r="K825" s="21"/>
      <c r="L825" s="21"/>
      <c r="M825" s="22"/>
      <c r="N825" s="22"/>
      <c r="O825" s="22"/>
      <c r="P825" s="22"/>
      <c r="Q825" s="22"/>
      <c r="R825" s="23"/>
      <c r="S825" s="24"/>
      <c r="T825" s="24"/>
      <c r="U825" s="25"/>
      <c r="V825" s="25"/>
      <c r="W825" s="26"/>
      <c r="X825" s="27"/>
      <c r="Y825" s="28"/>
    </row>
    <row r="826" customFormat="false" ht="12.75" hidden="false" customHeight="false" outlineLevel="0" collapsed="false">
      <c r="A826" s="29"/>
      <c r="B826" s="15"/>
      <c r="F826" s="17"/>
      <c r="G826" s="18"/>
      <c r="H826" s="19"/>
      <c r="I826" s="20"/>
      <c r="J826" s="19"/>
      <c r="K826" s="21"/>
      <c r="L826" s="21"/>
      <c r="M826" s="22"/>
      <c r="N826" s="22"/>
      <c r="O826" s="22"/>
      <c r="P826" s="22"/>
      <c r="Q826" s="22"/>
      <c r="R826" s="23"/>
      <c r="S826" s="24"/>
      <c r="T826" s="24"/>
      <c r="U826" s="25"/>
      <c r="V826" s="25"/>
      <c r="W826" s="26"/>
      <c r="X826" s="27"/>
      <c r="Y826" s="28"/>
    </row>
    <row r="827" customFormat="false" ht="12.75" hidden="false" customHeight="false" outlineLevel="0" collapsed="false">
      <c r="A827" s="29"/>
      <c r="B827" s="15"/>
      <c r="F827" s="17"/>
      <c r="G827" s="18"/>
      <c r="H827" s="19"/>
      <c r="I827" s="20"/>
      <c r="J827" s="19"/>
      <c r="K827" s="21"/>
      <c r="L827" s="21"/>
      <c r="M827" s="22"/>
      <c r="N827" s="22"/>
      <c r="O827" s="22"/>
      <c r="P827" s="22"/>
      <c r="Q827" s="22"/>
      <c r="R827" s="23"/>
      <c r="S827" s="24"/>
      <c r="T827" s="24"/>
      <c r="U827" s="25"/>
      <c r="V827" s="25"/>
      <c r="W827" s="26"/>
      <c r="X827" s="27"/>
      <c r="Y827" s="28"/>
    </row>
    <row r="828" customFormat="false" ht="12.75" hidden="false" customHeight="false" outlineLevel="0" collapsed="false">
      <c r="A828" s="29"/>
      <c r="B828" s="15"/>
      <c r="F828" s="17"/>
      <c r="G828" s="18"/>
      <c r="H828" s="19"/>
      <c r="I828" s="20"/>
      <c r="J828" s="19"/>
      <c r="K828" s="21"/>
      <c r="L828" s="21"/>
      <c r="M828" s="22"/>
      <c r="N828" s="22"/>
      <c r="O828" s="22"/>
      <c r="P828" s="22"/>
      <c r="Q828" s="22"/>
      <c r="R828" s="23"/>
      <c r="S828" s="24"/>
      <c r="T828" s="24"/>
      <c r="U828" s="25"/>
      <c r="V828" s="25"/>
      <c r="W828" s="26"/>
      <c r="X828" s="27"/>
      <c r="Y828" s="28"/>
    </row>
    <row r="829" customFormat="false" ht="12.75" hidden="false" customHeight="false" outlineLevel="0" collapsed="false">
      <c r="A829" s="29"/>
      <c r="B829" s="15"/>
      <c r="F829" s="17"/>
      <c r="G829" s="18"/>
      <c r="H829" s="19"/>
      <c r="I829" s="20"/>
      <c r="J829" s="19"/>
      <c r="K829" s="21"/>
      <c r="L829" s="21"/>
      <c r="M829" s="22"/>
      <c r="N829" s="22"/>
      <c r="O829" s="22"/>
      <c r="P829" s="22"/>
      <c r="Q829" s="22"/>
      <c r="R829" s="23"/>
      <c r="S829" s="24"/>
      <c r="T829" s="24"/>
      <c r="U829" s="25"/>
      <c r="V829" s="25"/>
      <c r="W829" s="26"/>
      <c r="X829" s="27"/>
      <c r="Y829" s="28"/>
    </row>
    <row r="830" customFormat="false" ht="12.75" hidden="false" customHeight="false" outlineLevel="0" collapsed="false">
      <c r="A830" s="29"/>
      <c r="B830" s="15"/>
      <c r="F830" s="17"/>
      <c r="G830" s="18"/>
      <c r="H830" s="19"/>
      <c r="I830" s="20"/>
      <c r="J830" s="19"/>
      <c r="K830" s="21"/>
      <c r="L830" s="21"/>
      <c r="M830" s="22"/>
      <c r="N830" s="22"/>
      <c r="O830" s="22"/>
      <c r="P830" s="22"/>
      <c r="Q830" s="22"/>
      <c r="R830" s="23"/>
      <c r="S830" s="24"/>
      <c r="T830" s="24"/>
      <c r="U830" s="25"/>
      <c r="V830" s="25"/>
      <c r="W830" s="26"/>
      <c r="X830" s="27"/>
      <c r="Y830" s="28"/>
    </row>
    <row r="831" customFormat="false" ht="12.75" hidden="false" customHeight="false" outlineLevel="0" collapsed="false">
      <c r="A831" s="29"/>
      <c r="B831" s="15"/>
      <c r="F831" s="17"/>
      <c r="G831" s="18"/>
      <c r="H831" s="19"/>
      <c r="I831" s="20"/>
      <c r="J831" s="19"/>
      <c r="K831" s="21"/>
      <c r="L831" s="21"/>
      <c r="M831" s="22"/>
      <c r="N831" s="22"/>
      <c r="O831" s="22"/>
      <c r="P831" s="22"/>
      <c r="Q831" s="22"/>
      <c r="R831" s="23"/>
      <c r="S831" s="24"/>
      <c r="T831" s="24"/>
      <c r="U831" s="25"/>
      <c r="V831" s="25"/>
      <c r="W831" s="26"/>
      <c r="X831" s="27"/>
      <c r="Y831" s="28"/>
    </row>
    <row r="832" customFormat="false" ht="12.75" hidden="false" customHeight="false" outlineLevel="0" collapsed="false">
      <c r="A832" s="29"/>
      <c r="B832" s="15"/>
      <c r="F832" s="17"/>
      <c r="G832" s="18"/>
      <c r="H832" s="19"/>
      <c r="I832" s="20"/>
      <c r="J832" s="19"/>
      <c r="K832" s="21"/>
      <c r="L832" s="21"/>
      <c r="M832" s="22"/>
      <c r="N832" s="22"/>
      <c r="O832" s="22"/>
      <c r="P832" s="22"/>
      <c r="Q832" s="22"/>
      <c r="R832" s="23"/>
      <c r="S832" s="24"/>
      <c r="T832" s="24"/>
      <c r="U832" s="25"/>
      <c r="V832" s="25"/>
      <c r="W832" s="26"/>
      <c r="X832" s="27"/>
      <c r="Y832" s="28"/>
    </row>
    <row r="833" customFormat="false" ht="12.75" hidden="false" customHeight="false" outlineLevel="0" collapsed="false">
      <c r="A833" s="29"/>
      <c r="B833" s="15"/>
      <c r="F833" s="17"/>
      <c r="G833" s="18"/>
      <c r="H833" s="19"/>
      <c r="I833" s="20"/>
      <c r="J833" s="19"/>
      <c r="K833" s="21"/>
      <c r="L833" s="21"/>
      <c r="M833" s="22"/>
      <c r="N833" s="22"/>
      <c r="O833" s="22"/>
      <c r="P833" s="22"/>
      <c r="Q833" s="22"/>
      <c r="R833" s="23"/>
      <c r="S833" s="24"/>
      <c r="T833" s="24"/>
      <c r="U833" s="25"/>
      <c r="V833" s="25"/>
      <c r="W833" s="26"/>
      <c r="X833" s="27"/>
      <c r="Y833" s="28"/>
    </row>
    <row r="834" customFormat="false" ht="12.75" hidden="false" customHeight="false" outlineLevel="0" collapsed="false">
      <c r="A834" s="29"/>
      <c r="B834" s="15"/>
      <c r="F834" s="17"/>
      <c r="G834" s="18"/>
      <c r="H834" s="19"/>
      <c r="I834" s="20"/>
      <c r="J834" s="19"/>
      <c r="K834" s="21"/>
      <c r="L834" s="21"/>
      <c r="M834" s="22"/>
      <c r="N834" s="22"/>
      <c r="O834" s="22"/>
      <c r="P834" s="22"/>
      <c r="Q834" s="22"/>
      <c r="R834" s="23"/>
      <c r="S834" s="24"/>
      <c r="T834" s="24"/>
      <c r="U834" s="25"/>
      <c r="V834" s="25"/>
      <c r="W834" s="26"/>
      <c r="X834" s="27"/>
      <c r="Y834" s="28"/>
    </row>
    <row r="835" customFormat="false" ht="12.75" hidden="false" customHeight="false" outlineLevel="0" collapsed="false">
      <c r="A835" s="29"/>
      <c r="B835" s="15"/>
      <c r="F835" s="17"/>
      <c r="G835" s="18"/>
      <c r="H835" s="19"/>
      <c r="I835" s="20"/>
      <c r="J835" s="19"/>
      <c r="K835" s="21"/>
      <c r="L835" s="21"/>
      <c r="M835" s="22"/>
      <c r="N835" s="22"/>
      <c r="O835" s="22"/>
      <c r="P835" s="22"/>
      <c r="Q835" s="22"/>
      <c r="R835" s="23"/>
      <c r="S835" s="24"/>
      <c r="T835" s="24"/>
      <c r="U835" s="25"/>
      <c r="V835" s="25"/>
      <c r="W835" s="26"/>
      <c r="X835" s="27"/>
      <c r="Y835" s="28"/>
    </row>
    <row r="836" customFormat="false" ht="12.75" hidden="false" customHeight="false" outlineLevel="0" collapsed="false">
      <c r="A836" s="29"/>
      <c r="B836" s="15"/>
      <c r="F836" s="17"/>
      <c r="G836" s="18"/>
      <c r="H836" s="19"/>
      <c r="I836" s="20"/>
      <c r="J836" s="19"/>
      <c r="K836" s="21"/>
      <c r="L836" s="21"/>
      <c r="M836" s="22"/>
      <c r="N836" s="22"/>
      <c r="O836" s="22"/>
      <c r="P836" s="22"/>
      <c r="Q836" s="22"/>
      <c r="R836" s="23"/>
      <c r="S836" s="24"/>
      <c r="T836" s="24"/>
      <c r="U836" s="25"/>
      <c r="V836" s="25"/>
      <c r="W836" s="26"/>
      <c r="X836" s="27"/>
      <c r="Y836" s="28"/>
    </row>
    <row r="837" customFormat="false" ht="12.75" hidden="false" customHeight="false" outlineLevel="0" collapsed="false">
      <c r="A837" s="29"/>
      <c r="B837" s="15"/>
      <c r="F837" s="17"/>
      <c r="G837" s="18"/>
      <c r="H837" s="19"/>
      <c r="I837" s="20"/>
      <c r="J837" s="19"/>
      <c r="K837" s="21"/>
      <c r="L837" s="21"/>
      <c r="M837" s="22"/>
      <c r="N837" s="22"/>
      <c r="O837" s="22"/>
      <c r="P837" s="22"/>
      <c r="Q837" s="22"/>
      <c r="R837" s="23"/>
      <c r="S837" s="24"/>
      <c r="T837" s="24"/>
      <c r="U837" s="25"/>
      <c r="V837" s="25"/>
      <c r="W837" s="26"/>
      <c r="X837" s="27"/>
      <c r="Y837" s="28"/>
    </row>
    <row r="838" customFormat="false" ht="12.75" hidden="false" customHeight="false" outlineLevel="0" collapsed="false">
      <c r="A838" s="29"/>
      <c r="B838" s="15"/>
      <c r="F838" s="17"/>
      <c r="G838" s="18"/>
      <c r="H838" s="19"/>
      <c r="I838" s="20"/>
      <c r="J838" s="19"/>
      <c r="K838" s="21"/>
      <c r="L838" s="21"/>
      <c r="M838" s="22"/>
      <c r="N838" s="22"/>
      <c r="O838" s="22"/>
      <c r="P838" s="22"/>
      <c r="Q838" s="22"/>
      <c r="R838" s="23"/>
      <c r="S838" s="24"/>
      <c r="T838" s="24"/>
      <c r="U838" s="25"/>
      <c r="V838" s="25"/>
      <c r="W838" s="26"/>
      <c r="X838" s="27"/>
      <c r="Y838" s="28"/>
    </row>
    <row r="839" customFormat="false" ht="12.75" hidden="false" customHeight="false" outlineLevel="0" collapsed="false">
      <c r="A839" s="29"/>
      <c r="B839" s="15"/>
      <c r="F839" s="17"/>
      <c r="G839" s="18"/>
      <c r="H839" s="19"/>
      <c r="I839" s="20"/>
      <c r="J839" s="19"/>
      <c r="K839" s="21"/>
      <c r="L839" s="21"/>
      <c r="M839" s="22"/>
      <c r="N839" s="22"/>
      <c r="O839" s="22"/>
      <c r="P839" s="22"/>
      <c r="Q839" s="22"/>
      <c r="R839" s="23"/>
      <c r="S839" s="24"/>
      <c r="T839" s="24"/>
      <c r="U839" s="25"/>
      <c r="V839" s="25"/>
      <c r="W839" s="26"/>
      <c r="X839" s="27"/>
      <c r="Y839" s="28"/>
    </row>
    <row r="840" customFormat="false" ht="12.75" hidden="false" customHeight="false" outlineLevel="0" collapsed="false">
      <c r="A840" s="29"/>
      <c r="B840" s="15"/>
      <c r="F840" s="17"/>
      <c r="G840" s="18"/>
      <c r="H840" s="19"/>
      <c r="I840" s="20"/>
      <c r="J840" s="19"/>
      <c r="K840" s="21"/>
      <c r="L840" s="21"/>
      <c r="M840" s="22"/>
      <c r="N840" s="22"/>
      <c r="O840" s="22"/>
      <c r="P840" s="22"/>
      <c r="Q840" s="22"/>
      <c r="R840" s="23"/>
      <c r="S840" s="24"/>
      <c r="T840" s="24"/>
      <c r="U840" s="25"/>
      <c r="V840" s="25"/>
      <c r="W840" s="26"/>
      <c r="X840" s="27"/>
      <c r="Y840" s="28"/>
    </row>
    <row r="841" customFormat="false" ht="12.75" hidden="false" customHeight="false" outlineLevel="0" collapsed="false">
      <c r="A841" s="29"/>
      <c r="B841" s="15"/>
      <c r="F841" s="17"/>
      <c r="G841" s="18"/>
      <c r="H841" s="19"/>
      <c r="I841" s="20"/>
      <c r="J841" s="19"/>
      <c r="K841" s="21"/>
      <c r="L841" s="21"/>
      <c r="M841" s="22"/>
      <c r="N841" s="22"/>
      <c r="O841" s="22"/>
      <c r="P841" s="22"/>
      <c r="Q841" s="22"/>
      <c r="R841" s="23"/>
      <c r="S841" s="24"/>
      <c r="T841" s="24"/>
      <c r="U841" s="25"/>
      <c r="V841" s="25"/>
      <c r="W841" s="26"/>
      <c r="X841" s="27"/>
      <c r="Y841" s="28"/>
    </row>
    <row r="842" customFormat="false" ht="12.75" hidden="false" customHeight="false" outlineLevel="0" collapsed="false">
      <c r="A842" s="29"/>
      <c r="B842" s="15"/>
      <c r="F842" s="17"/>
      <c r="G842" s="18"/>
      <c r="H842" s="19"/>
      <c r="I842" s="20"/>
      <c r="J842" s="19"/>
      <c r="K842" s="21"/>
      <c r="L842" s="21"/>
      <c r="M842" s="22"/>
      <c r="N842" s="22"/>
      <c r="O842" s="22"/>
      <c r="P842" s="22"/>
      <c r="Q842" s="22"/>
      <c r="R842" s="23"/>
      <c r="S842" s="24"/>
      <c r="T842" s="24"/>
      <c r="U842" s="25"/>
      <c r="V842" s="25"/>
      <c r="W842" s="26"/>
      <c r="X842" s="27"/>
      <c r="Y842" s="28"/>
    </row>
    <row r="843" customFormat="false" ht="12.75" hidden="false" customHeight="false" outlineLevel="0" collapsed="false">
      <c r="A843" s="29"/>
      <c r="B843" s="15"/>
      <c r="F843" s="17"/>
      <c r="G843" s="18"/>
      <c r="H843" s="19"/>
      <c r="I843" s="20"/>
      <c r="J843" s="19"/>
      <c r="K843" s="21"/>
      <c r="L843" s="21"/>
      <c r="M843" s="22"/>
      <c r="N843" s="22"/>
      <c r="O843" s="22"/>
      <c r="P843" s="22"/>
      <c r="Q843" s="22"/>
      <c r="R843" s="23"/>
      <c r="S843" s="24"/>
      <c r="T843" s="24"/>
      <c r="U843" s="25"/>
      <c r="V843" s="25"/>
      <c r="W843" s="26"/>
      <c r="X843" s="27"/>
      <c r="Y843" s="28"/>
    </row>
    <row r="844" customFormat="false" ht="12.75" hidden="false" customHeight="false" outlineLevel="0" collapsed="false">
      <c r="A844" s="29"/>
      <c r="B844" s="15"/>
      <c r="F844" s="17"/>
      <c r="G844" s="18"/>
      <c r="H844" s="19"/>
      <c r="I844" s="20"/>
      <c r="J844" s="19"/>
      <c r="K844" s="21"/>
      <c r="L844" s="21"/>
      <c r="M844" s="22"/>
      <c r="N844" s="22"/>
      <c r="O844" s="22"/>
      <c r="P844" s="22"/>
      <c r="Q844" s="22"/>
      <c r="R844" s="23"/>
      <c r="S844" s="24"/>
      <c r="T844" s="24"/>
      <c r="U844" s="25"/>
      <c r="V844" s="25"/>
      <c r="W844" s="26"/>
      <c r="X844" s="27"/>
      <c r="Y844" s="28"/>
    </row>
    <row r="845" customFormat="false" ht="12.75" hidden="false" customHeight="false" outlineLevel="0" collapsed="false">
      <c r="A845" s="29"/>
      <c r="B845" s="15"/>
      <c r="F845" s="17"/>
      <c r="G845" s="18"/>
      <c r="H845" s="19"/>
      <c r="I845" s="20"/>
      <c r="J845" s="19"/>
      <c r="K845" s="21"/>
      <c r="L845" s="21"/>
      <c r="M845" s="22"/>
      <c r="N845" s="22"/>
      <c r="O845" s="22"/>
      <c r="P845" s="22"/>
      <c r="Q845" s="22"/>
      <c r="R845" s="23"/>
      <c r="S845" s="24"/>
      <c r="T845" s="24"/>
      <c r="U845" s="25"/>
      <c r="V845" s="25"/>
      <c r="W845" s="26"/>
      <c r="X845" s="27"/>
      <c r="Y845" s="28"/>
    </row>
    <row r="846" customFormat="false" ht="12.75" hidden="false" customHeight="false" outlineLevel="0" collapsed="false">
      <c r="A846" s="29"/>
      <c r="B846" s="15"/>
      <c r="F846" s="17"/>
      <c r="G846" s="18"/>
      <c r="H846" s="19"/>
      <c r="I846" s="20"/>
      <c r="J846" s="19"/>
      <c r="K846" s="21"/>
      <c r="L846" s="21"/>
      <c r="M846" s="22"/>
      <c r="N846" s="22"/>
      <c r="O846" s="22"/>
      <c r="P846" s="22"/>
      <c r="Q846" s="22"/>
      <c r="R846" s="23"/>
      <c r="S846" s="24"/>
      <c r="T846" s="24"/>
      <c r="U846" s="25"/>
      <c r="V846" s="25"/>
      <c r="W846" s="26"/>
      <c r="X846" s="27"/>
      <c r="Y846" s="28"/>
    </row>
    <row r="847" customFormat="false" ht="12.75" hidden="false" customHeight="false" outlineLevel="0" collapsed="false">
      <c r="A847" s="29"/>
      <c r="B847" s="15"/>
      <c r="F847" s="17"/>
      <c r="G847" s="18"/>
      <c r="H847" s="19"/>
      <c r="I847" s="20"/>
      <c r="J847" s="19"/>
      <c r="K847" s="21"/>
      <c r="L847" s="21"/>
      <c r="M847" s="22"/>
      <c r="N847" s="22"/>
      <c r="O847" s="22"/>
      <c r="P847" s="22"/>
      <c r="Q847" s="22"/>
      <c r="R847" s="23"/>
      <c r="S847" s="24"/>
      <c r="T847" s="24"/>
      <c r="U847" s="25"/>
      <c r="V847" s="25"/>
      <c r="W847" s="26"/>
      <c r="X847" s="27"/>
      <c r="Y847" s="28"/>
    </row>
    <row r="848" customFormat="false" ht="12.75" hidden="false" customHeight="false" outlineLevel="0" collapsed="false">
      <c r="A848" s="29"/>
      <c r="B848" s="15"/>
      <c r="F848" s="17"/>
      <c r="G848" s="18"/>
      <c r="H848" s="19"/>
      <c r="I848" s="20"/>
      <c r="J848" s="19"/>
      <c r="K848" s="21"/>
      <c r="L848" s="21"/>
      <c r="M848" s="22"/>
      <c r="N848" s="22"/>
      <c r="O848" s="22"/>
      <c r="P848" s="22"/>
      <c r="Q848" s="22"/>
      <c r="R848" s="23"/>
      <c r="S848" s="24"/>
      <c r="T848" s="24"/>
      <c r="U848" s="25"/>
      <c r="V848" s="25"/>
      <c r="W848" s="26"/>
      <c r="X848" s="27"/>
      <c r="Y848" s="28"/>
    </row>
    <row r="849" customFormat="false" ht="12.75" hidden="false" customHeight="false" outlineLevel="0" collapsed="false">
      <c r="A849" s="29"/>
      <c r="B849" s="15"/>
      <c r="F849" s="17"/>
      <c r="G849" s="18"/>
      <c r="H849" s="19"/>
      <c r="I849" s="20"/>
      <c r="J849" s="19"/>
      <c r="K849" s="21"/>
      <c r="L849" s="21"/>
      <c r="M849" s="22"/>
      <c r="N849" s="22"/>
      <c r="O849" s="22"/>
      <c r="P849" s="22"/>
      <c r="Q849" s="22"/>
      <c r="R849" s="23"/>
      <c r="S849" s="24"/>
      <c r="T849" s="24"/>
      <c r="U849" s="25"/>
      <c r="V849" s="25"/>
      <c r="W849" s="26"/>
      <c r="X849" s="27"/>
      <c r="Y849" s="28"/>
    </row>
    <row r="850" customFormat="false" ht="12.75" hidden="false" customHeight="false" outlineLevel="0" collapsed="false">
      <c r="A850" s="29"/>
      <c r="B850" s="15"/>
      <c r="F850" s="17"/>
      <c r="G850" s="18"/>
      <c r="H850" s="19"/>
      <c r="I850" s="20"/>
      <c r="J850" s="19"/>
      <c r="K850" s="21"/>
      <c r="L850" s="21"/>
      <c r="M850" s="22"/>
      <c r="N850" s="22"/>
      <c r="O850" s="22"/>
      <c r="P850" s="22"/>
      <c r="Q850" s="22"/>
      <c r="R850" s="23"/>
      <c r="S850" s="24"/>
      <c r="T850" s="24"/>
      <c r="U850" s="25"/>
      <c r="V850" s="25"/>
      <c r="W850" s="26"/>
      <c r="X850" s="27"/>
      <c r="Y850" s="28"/>
    </row>
    <row r="851" customFormat="false" ht="12.75" hidden="false" customHeight="false" outlineLevel="0" collapsed="false">
      <c r="A851" s="29"/>
      <c r="B851" s="15"/>
      <c r="F851" s="17"/>
      <c r="G851" s="18"/>
      <c r="H851" s="19"/>
      <c r="I851" s="20"/>
      <c r="J851" s="19"/>
      <c r="K851" s="21"/>
      <c r="L851" s="21"/>
      <c r="M851" s="22"/>
      <c r="N851" s="22"/>
      <c r="O851" s="22"/>
      <c r="P851" s="22"/>
      <c r="Q851" s="22"/>
      <c r="R851" s="23"/>
      <c r="S851" s="24"/>
      <c r="T851" s="24"/>
      <c r="U851" s="25"/>
      <c r="V851" s="25"/>
      <c r="W851" s="26"/>
      <c r="X851" s="27"/>
      <c r="Y851" s="28"/>
    </row>
    <row r="852" customFormat="false" ht="12.75" hidden="false" customHeight="false" outlineLevel="0" collapsed="false">
      <c r="A852" s="29"/>
      <c r="B852" s="15"/>
      <c r="F852" s="17"/>
      <c r="G852" s="18"/>
      <c r="H852" s="19"/>
      <c r="I852" s="20"/>
      <c r="J852" s="19"/>
      <c r="K852" s="21"/>
      <c r="L852" s="21"/>
      <c r="M852" s="22"/>
      <c r="N852" s="22"/>
      <c r="O852" s="22"/>
      <c r="P852" s="22"/>
      <c r="Q852" s="22"/>
      <c r="R852" s="23"/>
      <c r="S852" s="24"/>
      <c r="T852" s="24"/>
      <c r="U852" s="25"/>
      <c r="V852" s="25"/>
      <c r="W852" s="26"/>
      <c r="X852" s="27"/>
      <c r="Y852" s="28"/>
    </row>
    <row r="853" customFormat="false" ht="12.75" hidden="false" customHeight="false" outlineLevel="0" collapsed="false">
      <c r="A853" s="29"/>
      <c r="B853" s="15"/>
      <c r="F853" s="17"/>
      <c r="G853" s="18"/>
      <c r="H853" s="19"/>
      <c r="I853" s="20"/>
      <c r="J853" s="19"/>
      <c r="K853" s="21"/>
      <c r="L853" s="21"/>
      <c r="M853" s="22"/>
      <c r="N853" s="22"/>
      <c r="O853" s="22"/>
      <c r="P853" s="22"/>
      <c r="Q853" s="22"/>
      <c r="R853" s="23"/>
      <c r="S853" s="24"/>
      <c r="T853" s="24"/>
      <c r="U853" s="25"/>
      <c r="V853" s="25"/>
      <c r="W853" s="26"/>
      <c r="X853" s="27"/>
      <c r="Y853" s="28"/>
    </row>
    <row r="854" customFormat="false" ht="12.75" hidden="false" customHeight="false" outlineLevel="0" collapsed="false">
      <c r="A854" s="29"/>
      <c r="B854" s="15"/>
      <c r="F854" s="17"/>
      <c r="G854" s="18"/>
      <c r="H854" s="19"/>
      <c r="I854" s="20"/>
      <c r="J854" s="19"/>
      <c r="K854" s="21"/>
      <c r="L854" s="21"/>
      <c r="M854" s="22"/>
      <c r="N854" s="22"/>
      <c r="O854" s="22"/>
      <c r="P854" s="22"/>
      <c r="Q854" s="22"/>
      <c r="R854" s="23"/>
      <c r="S854" s="24"/>
      <c r="T854" s="24"/>
      <c r="U854" s="25"/>
      <c r="V854" s="25"/>
      <c r="W854" s="26"/>
      <c r="X854" s="27"/>
      <c r="Y854" s="28"/>
    </row>
    <row r="855" customFormat="false" ht="12.75" hidden="false" customHeight="false" outlineLevel="0" collapsed="false">
      <c r="A855" s="29"/>
      <c r="B855" s="15"/>
      <c r="F855" s="17"/>
      <c r="G855" s="18"/>
      <c r="H855" s="19"/>
      <c r="I855" s="20"/>
      <c r="J855" s="19"/>
      <c r="K855" s="21"/>
      <c r="L855" s="21"/>
      <c r="M855" s="22"/>
      <c r="N855" s="22"/>
      <c r="O855" s="22"/>
      <c r="P855" s="22"/>
      <c r="Q855" s="22"/>
      <c r="R855" s="23"/>
      <c r="S855" s="24"/>
      <c r="T855" s="24"/>
      <c r="U855" s="25"/>
      <c r="V855" s="25"/>
      <c r="W855" s="26"/>
      <c r="X855" s="27"/>
      <c r="Y855" s="28"/>
    </row>
    <row r="856" customFormat="false" ht="12.75" hidden="false" customHeight="false" outlineLevel="0" collapsed="false">
      <c r="A856" s="29"/>
      <c r="B856" s="15"/>
      <c r="F856" s="17"/>
      <c r="G856" s="18"/>
      <c r="H856" s="19"/>
      <c r="I856" s="20"/>
      <c r="J856" s="19"/>
      <c r="K856" s="21"/>
      <c r="L856" s="21"/>
      <c r="M856" s="22"/>
      <c r="N856" s="22"/>
      <c r="O856" s="22"/>
      <c r="P856" s="22"/>
      <c r="Q856" s="22"/>
      <c r="R856" s="23"/>
      <c r="S856" s="24"/>
      <c r="T856" s="24"/>
      <c r="U856" s="25"/>
      <c r="V856" s="25"/>
      <c r="W856" s="26"/>
      <c r="X856" s="27"/>
      <c r="Y856" s="28"/>
    </row>
    <row r="857" customFormat="false" ht="12.75" hidden="false" customHeight="false" outlineLevel="0" collapsed="false">
      <c r="A857" s="29"/>
      <c r="B857" s="15"/>
      <c r="F857" s="17"/>
      <c r="G857" s="18"/>
      <c r="H857" s="19"/>
      <c r="I857" s="20"/>
      <c r="J857" s="19"/>
      <c r="K857" s="21"/>
      <c r="L857" s="21"/>
      <c r="M857" s="22"/>
      <c r="N857" s="22"/>
      <c r="O857" s="22"/>
      <c r="P857" s="22"/>
      <c r="Q857" s="22"/>
      <c r="R857" s="23"/>
      <c r="S857" s="24"/>
      <c r="T857" s="24"/>
      <c r="U857" s="25"/>
      <c r="V857" s="25"/>
      <c r="W857" s="26"/>
      <c r="X857" s="27"/>
      <c r="Y857" s="28"/>
    </row>
    <row r="858" customFormat="false" ht="12.75" hidden="false" customHeight="false" outlineLevel="0" collapsed="false">
      <c r="A858" s="29"/>
      <c r="B858" s="15"/>
      <c r="F858" s="17"/>
      <c r="G858" s="18"/>
      <c r="H858" s="19"/>
      <c r="I858" s="20"/>
      <c r="J858" s="19"/>
      <c r="K858" s="21"/>
      <c r="L858" s="21"/>
      <c r="M858" s="22"/>
      <c r="N858" s="22"/>
      <c r="O858" s="22"/>
      <c r="P858" s="22"/>
      <c r="Q858" s="22"/>
      <c r="R858" s="23"/>
      <c r="S858" s="24"/>
      <c r="T858" s="24"/>
      <c r="U858" s="25"/>
      <c r="V858" s="25"/>
      <c r="W858" s="26"/>
      <c r="X858" s="27"/>
      <c r="Y858" s="28"/>
    </row>
    <row r="859" customFormat="false" ht="12.75" hidden="false" customHeight="false" outlineLevel="0" collapsed="false">
      <c r="A859" s="29"/>
      <c r="B859" s="15"/>
      <c r="F859" s="17"/>
      <c r="G859" s="18"/>
      <c r="H859" s="19"/>
      <c r="I859" s="20"/>
      <c r="J859" s="19"/>
      <c r="K859" s="21"/>
      <c r="L859" s="21"/>
      <c r="M859" s="22"/>
      <c r="N859" s="22"/>
      <c r="O859" s="22"/>
      <c r="P859" s="22"/>
      <c r="Q859" s="22"/>
      <c r="R859" s="23"/>
      <c r="S859" s="24"/>
      <c r="T859" s="24"/>
      <c r="U859" s="25"/>
      <c r="V859" s="25"/>
      <c r="W859" s="26"/>
      <c r="X859" s="27"/>
      <c r="Y859" s="28"/>
    </row>
    <row r="860" customFormat="false" ht="12.75" hidden="false" customHeight="false" outlineLevel="0" collapsed="false">
      <c r="A860" s="29"/>
      <c r="B860" s="15"/>
      <c r="F860" s="17"/>
      <c r="G860" s="18"/>
      <c r="H860" s="19"/>
      <c r="I860" s="20"/>
      <c r="J860" s="19"/>
      <c r="K860" s="21"/>
      <c r="L860" s="21"/>
      <c r="M860" s="22"/>
      <c r="N860" s="22"/>
      <c r="O860" s="22"/>
      <c r="P860" s="22"/>
      <c r="Q860" s="22"/>
      <c r="R860" s="23"/>
      <c r="S860" s="24"/>
      <c r="T860" s="24"/>
      <c r="U860" s="25"/>
      <c r="V860" s="25"/>
      <c r="W860" s="26"/>
      <c r="X860" s="27"/>
      <c r="Y860" s="28"/>
    </row>
    <row r="861" customFormat="false" ht="12.75" hidden="false" customHeight="false" outlineLevel="0" collapsed="false">
      <c r="A861" s="29"/>
      <c r="B861" s="15"/>
      <c r="F861" s="17"/>
      <c r="G861" s="18"/>
      <c r="H861" s="19"/>
      <c r="I861" s="20"/>
      <c r="J861" s="19"/>
      <c r="K861" s="21"/>
      <c r="L861" s="21"/>
      <c r="M861" s="22"/>
      <c r="N861" s="22"/>
      <c r="O861" s="22"/>
      <c r="P861" s="22"/>
      <c r="Q861" s="22"/>
      <c r="R861" s="23"/>
      <c r="S861" s="24"/>
      <c r="T861" s="24"/>
      <c r="U861" s="25"/>
      <c r="V861" s="25"/>
      <c r="W861" s="26"/>
      <c r="X861" s="27"/>
      <c r="Y861" s="28"/>
    </row>
    <row r="862" customFormat="false" ht="12.75" hidden="false" customHeight="false" outlineLevel="0" collapsed="false">
      <c r="A862" s="29"/>
      <c r="B862" s="15"/>
      <c r="F862" s="17"/>
      <c r="G862" s="18"/>
      <c r="H862" s="19"/>
      <c r="I862" s="20"/>
      <c r="J862" s="19"/>
      <c r="K862" s="21"/>
      <c r="L862" s="21"/>
      <c r="M862" s="22"/>
      <c r="N862" s="22"/>
      <c r="O862" s="22"/>
      <c r="P862" s="22"/>
      <c r="Q862" s="22"/>
      <c r="R862" s="23"/>
      <c r="S862" s="24"/>
      <c r="T862" s="24"/>
      <c r="U862" s="25"/>
      <c r="V862" s="25"/>
      <c r="W862" s="26"/>
      <c r="X862" s="27"/>
      <c r="Y862" s="28"/>
    </row>
    <row r="863" customFormat="false" ht="12.75" hidden="false" customHeight="false" outlineLevel="0" collapsed="false">
      <c r="A863" s="29"/>
      <c r="B863" s="15"/>
      <c r="F863" s="17"/>
      <c r="G863" s="18"/>
      <c r="H863" s="19"/>
      <c r="I863" s="20"/>
      <c r="J863" s="19"/>
      <c r="K863" s="21"/>
      <c r="L863" s="21"/>
      <c r="M863" s="22"/>
      <c r="N863" s="22"/>
      <c r="O863" s="22"/>
      <c r="P863" s="22"/>
      <c r="Q863" s="22"/>
      <c r="R863" s="23"/>
      <c r="S863" s="24"/>
      <c r="T863" s="24"/>
      <c r="U863" s="25"/>
      <c r="V863" s="25"/>
      <c r="W863" s="26"/>
      <c r="X863" s="27"/>
      <c r="Y863" s="28"/>
    </row>
    <row r="864" customFormat="false" ht="12.75" hidden="false" customHeight="false" outlineLevel="0" collapsed="false">
      <c r="A864" s="29"/>
      <c r="B864" s="15"/>
      <c r="F864" s="17"/>
      <c r="G864" s="18"/>
      <c r="H864" s="19"/>
      <c r="I864" s="20"/>
      <c r="J864" s="19"/>
      <c r="K864" s="21"/>
      <c r="L864" s="21"/>
      <c r="M864" s="22"/>
      <c r="N864" s="22"/>
      <c r="O864" s="22"/>
      <c r="P864" s="22"/>
      <c r="Q864" s="22"/>
      <c r="R864" s="23"/>
      <c r="S864" s="24"/>
      <c r="T864" s="24"/>
      <c r="U864" s="25"/>
      <c r="V864" s="25"/>
      <c r="W864" s="26"/>
      <c r="X864" s="27"/>
      <c r="Y864" s="28"/>
    </row>
    <row r="865" customFormat="false" ht="12.75" hidden="false" customHeight="false" outlineLevel="0" collapsed="false">
      <c r="A865" s="29"/>
      <c r="B865" s="15"/>
      <c r="F865" s="17"/>
      <c r="G865" s="18"/>
      <c r="H865" s="19"/>
      <c r="I865" s="20"/>
      <c r="J865" s="19"/>
      <c r="K865" s="21"/>
      <c r="L865" s="21"/>
      <c r="M865" s="22"/>
      <c r="N865" s="22"/>
      <c r="O865" s="22"/>
      <c r="P865" s="22"/>
      <c r="Q865" s="22"/>
      <c r="R865" s="23"/>
      <c r="S865" s="24"/>
      <c r="T865" s="24"/>
      <c r="U865" s="25"/>
      <c r="V865" s="25"/>
      <c r="W865" s="26"/>
      <c r="X865" s="27"/>
      <c r="Y865" s="28"/>
    </row>
    <row r="866" customFormat="false" ht="12.75" hidden="false" customHeight="false" outlineLevel="0" collapsed="false">
      <c r="A866" s="29"/>
      <c r="B866" s="15"/>
      <c r="F866" s="17"/>
      <c r="G866" s="18"/>
      <c r="H866" s="19"/>
      <c r="I866" s="20"/>
      <c r="J866" s="19"/>
      <c r="K866" s="21"/>
      <c r="L866" s="21"/>
      <c r="M866" s="22"/>
      <c r="N866" s="22"/>
      <c r="O866" s="22"/>
      <c r="P866" s="22"/>
      <c r="Q866" s="22"/>
      <c r="R866" s="23"/>
      <c r="S866" s="24"/>
      <c r="T866" s="24"/>
      <c r="U866" s="25"/>
      <c r="V866" s="25"/>
      <c r="W866" s="26"/>
      <c r="X866" s="27"/>
      <c r="Y866" s="28"/>
    </row>
    <row r="867" customFormat="false" ht="12.75" hidden="false" customHeight="false" outlineLevel="0" collapsed="false">
      <c r="A867" s="29"/>
      <c r="B867" s="15"/>
      <c r="F867" s="17"/>
      <c r="G867" s="18"/>
      <c r="H867" s="19"/>
      <c r="I867" s="20"/>
      <c r="J867" s="19"/>
      <c r="K867" s="21"/>
      <c r="L867" s="21"/>
      <c r="M867" s="22"/>
      <c r="N867" s="22"/>
      <c r="O867" s="22"/>
      <c r="P867" s="22"/>
      <c r="Q867" s="22"/>
      <c r="R867" s="23"/>
      <c r="S867" s="24"/>
      <c r="T867" s="24"/>
      <c r="U867" s="25"/>
      <c r="V867" s="25"/>
      <c r="W867" s="26"/>
      <c r="X867" s="27"/>
      <c r="Y867" s="28"/>
    </row>
    <row r="868" customFormat="false" ht="12.75" hidden="false" customHeight="false" outlineLevel="0" collapsed="false">
      <c r="A868" s="29"/>
      <c r="B868" s="15"/>
      <c r="F868" s="17"/>
      <c r="G868" s="18"/>
      <c r="H868" s="19"/>
      <c r="I868" s="20"/>
      <c r="J868" s="19"/>
      <c r="K868" s="21"/>
      <c r="L868" s="21"/>
      <c r="M868" s="22"/>
      <c r="N868" s="22"/>
      <c r="O868" s="22"/>
      <c r="P868" s="22"/>
      <c r="Q868" s="22"/>
      <c r="R868" s="23"/>
      <c r="S868" s="24"/>
      <c r="T868" s="24"/>
      <c r="U868" s="25"/>
      <c r="V868" s="25"/>
      <c r="W868" s="26"/>
      <c r="X868" s="27"/>
      <c r="Y868" s="28"/>
    </row>
    <row r="869" customFormat="false" ht="12.75" hidden="false" customHeight="false" outlineLevel="0" collapsed="false">
      <c r="A869" s="29"/>
      <c r="B869" s="15"/>
      <c r="F869" s="17"/>
      <c r="G869" s="18"/>
      <c r="H869" s="19"/>
      <c r="I869" s="20"/>
      <c r="J869" s="19"/>
      <c r="K869" s="21"/>
      <c r="L869" s="21"/>
      <c r="M869" s="22"/>
      <c r="N869" s="22"/>
      <c r="O869" s="22"/>
      <c r="P869" s="22"/>
      <c r="Q869" s="22"/>
      <c r="R869" s="23"/>
      <c r="S869" s="24"/>
      <c r="T869" s="24"/>
      <c r="U869" s="25"/>
      <c r="V869" s="25"/>
      <c r="W869" s="26"/>
      <c r="X869" s="27"/>
      <c r="Y869" s="28"/>
    </row>
    <row r="870" customFormat="false" ht="12.75" hidden="false" customHeight="false" outlineLevel="0" collapsed="false">
      <c r="A870" s="29"/>
      <c r="B870" s="15"/>
      <c r="F870" s="17"/>
      <c r="G870" s="18"/>
      <c r="H870" s="19"/>
      <c r="I870" s="20"/>
      <c r="J870" s="19"/>
      <c r="K870" s="21"/>
      <c r="L870" s="21"/>
      <c r="M870" s="22"/>
      <c r="N870" s="22"/>
      <c r="O870" s="22"/>
      <c r="P870" s="22"/>
      <c r="Q870" s="22"/>
      <c r="R870" s="23"/>
      <c r="S870" s="24"/>
      <c r="T870" s="24"/>
      <c r="U870" s="25"/>
      <c r="V870" s="25"/>
      <c r="W870" s="26"/>
      <c r="X870" s="27"/>
      <c r="Y870" s="28"/>
    </row>
    <row r="871" customFormat="false" ht="12.75" hidden="false" customHeight="false" outlineLevel="0" collapsed="false">
      <c r="A871" s="29"/>
      <c r="B871" s="15"/>
      <c r="F871" s="17"/>
      <c r="G871" s="18"/>
      <c r="H871" s="19"/>
      <c r="I871" s="20"/>
      <c r="J871" s="19"/>
      <c r="K871" s="21"/>
      <c r="L871" s="21"/>
      <c r="M871" s="22"/>
      <c r="N871" s="22"/>
      <c r="O871" s="22"/>
      <c r="P871" s="22"/>
      <c r="Q871" s="22"/>
      <c r="R871" s="23"/>
      <c r="S871" s="24"/>
      <c r="T871" s="24"/>
      <c r="U871" s="25"/>
      <c r="V871" s="25"/>
      <c r="W871" s="26"/>
      <c r="X871" s="27"/>
      <c r="Y871" s="28"/>
    </row>
    <row r="872" customFormat="false" ht="12.75" hidden="false" customHeight="false" outlineLevel="0" collapsed="false">
      <c r="A872" s="29"/>
      <c r="B872" s="15"/>
      <c r="F872" s="17"/>
      <c r="G872" s="18"/>
      <c r="H872" s="19"/>
      <c r="I872" s="20"/>
      <c r="J872" s="19"/>
      <c r="K872" s="21"/>
      <c r="L872" s="21"/>
      <c r="M872" s="22"/>
      <c r="N872" s="22"/>
      <c r="O872" s="22"/>
      <c r="P872" s="22"/>
      <c r="Q872" s="22"/>
      <c r="R872" s="23"/>
      <c r="S872" s="24"/>
      <c r="T872" s="24"/>
      <c r="U872" s="25"/>
      <c r="V872" s="25"/>
      <c r="W872" s="26"/>
      <c r="X872" s="27"/>
      <c r="Y872" s="28"/>
    </row>
    <row r="873" customFormat="false" ht="12.75" hidden="false" customHeight="false" outlineLevel="0" collapsed="false">
      <c r="A873" s="29"/>
      <c r="B873" s="15"/>
      <c r="F873" s="17"/>
      <c r="G873" s="18"/>
      <c r="H873" s="19"/>
      <c r="I873" s="20"/>
      <c r="J873" s="19"/>
      <c r="K873" s="21"/>
      <c r="L873" s="21"/>
      <c r="M873" s="22"/>
      <c r="N873" s="22"/>
      <c r="O873" s="22"/>
      <c r="P873" s="22"/>
      <c r="Q873" s="22"/>
      <c r="R873" s="23"/>
      <c r="S873" s="24"/>
      <c r="T873" s="24"/>
      <c r="U873" s="25"/>
      <c r="V873" s="25"/>
      <c r="W873" s="26"/>
      <c r="X873" s="27"/>
      <c r="Y873" s="28"/>
    </row>
    <row r="874" customFormat="false" ht="12.75" hidden="false" customHeight="false" outlineLevel="0" collapsed="false">
      <c r="A874" s="29"/>
      <c r="B874" s="15"/>
      <c r="F874" s="17"/>
      <c r="G874" s="18"/>
      <c r="H874" s="19"/>
      <c r="I874" s="20"/>
      <c r="J874" s="19"/>
      <c r="K874" s="21"/>
      <c r="L874" s="21"/>
      <c r="M874" s="22"/>
      <c r="N874" s="22"/>
      <c r="O874" s="22"/>
      <c r="P874" s="22"/>
      <c r="Q874" s="22"/>
      <c r="R874" s="23"/>
      <c r="S874" s="24"/>
      <c r="T874" s="24"/>
      <c r="U874" s="25"/>
      <c r="V874" s="25"/>
      <c r="W874" s="26"/>
      <c r="X874" s="27"/>
      <c r="Y874" s="28"/>
    </row>
    <row r="875" customFormat="false" ht="12.75" hidden="false" customHeight="false" outlineLevel="0" collapsed="false">
      <c r="A875" s="29"/>
      <c r="B875" s="15"/>
      <c r="F875" s="17"/>
      <c r="G875" s="18"/>
      <c r="H875" s="19"/>
      <c r="I875" s="20"/>
      <c r="J875" s="19"/>
      <c r="K875" s="21"/>
      <c r="L875" s="21"/>
      <c r="M875" s="22"/>
      <c r="N875" s="22"/>
      <c r="O875" s="22"/>
      <c r="P875" s="22"/>
      <c r="Q875" s="22"/>
      <c r="R875" s="23"/>
      <c r="S875" s="24"/>
      <c r="T875" s="24"/>
      <c r="U875" s="25"/>
      <c r="V875" s="25"/>
      <c r="W875" s="26"/>
      <c r="X875" s="27"/>
      <c r="Y875" s="28"/>
    </row>
    <row r="876" customFormat="false" ht="12.75" hidden="false" customHeight="false" outlineLevel="0" collapsed="false">
      <c r="A876" s="29"/>
      <c r="B876" s="15"/>
      <c r="F876" s="17"/>
      <c r="G876" s="18"/>
      <c r="H876" s="19"/>
      <c r="I876" s="20"/>
      <c r="J876" s="19"/>
      <c r="K876" s="21"/>
      <c r="L876" s="21"/>
      <c r="M876" s="22"/>
      <c r="N876" s="22"/>
      <c r="O876" s="22"/>
      <c r="P876" s="22"/>
      <c r="Q876" s="22"/>
      <c r="R876" s="23"/>
      <c r="S876" s="24"/>
      <c r="T876" s="24"/>
      <c r="U876" s="25"/>
      <c r="V876" s="25"/>
      <c r="W876" s="26"/>
      <c r="X876" s="27"/>
      <c r="Y876" s="28"/>
    </row>
    <row r="877" customFormat="false" ht="12.75" hidden="false" customHeight="false" outlineLevel="0" collapsed="false">
      <c r="A877" s="29"/>
      <c r="B877" s="15"/>
      <c r="F877" s="17"/>
      <c r="G877" s="18"/>
      <c r="H877" s="19"/>
      <c r="I877" s="20"/>
      <c r="J877" s="19"/>
      <c r="K877" s="21"/>
      <c r="L877" s="21"/>
      <c r="M877" s="22"/>
      <c r="N877" s="22"/>
      <c r="O877" s="22"/>
      <c r="P877" s="22"/>
      <c r="Q877" s="22"/>
      <c r="R877" s="23"/>
      <c r="S877" s="24"/>
      <c r="T877" s="24"/>
      <c r="U877" s="25"/>
      <c r="V877" s="25"/>
      <c r="W877" s="26"/>
      <c r="X877" s="27"/>
      <c r="Y877" s="28"/>
    </row>
    <row r="878" customFormat="false" ht="12.75" hidden="false" customHeight="false" outlineLevel="0" collapsed="false">
      <c r="A878" s="29"/>
      <c r="B878" s="15"/>
      <c r="F878" s="17"/>
      <c r="G878" s="18"/>
      <c r="H878" s="19"/>
      <c r="I878" s="20"/>
      <c r="J878" s="19"/>
      <c r="K878" s="21"/>
      <c r="L878" s="21"/>
      <c r="M878" s="22"/>
      <c r="N878" s="22"/>
      <c r="O878" s="22"/>
      <c r="P878" s="22"/>
      <c r="Q878" s="22"/>
      <c r="R878" s="23"/>
      <c r="S878" s="24"/>
      <c r="T878" s="24"/>
      <c r="U878" s="25"/>
      <c r="V878" s="25"/>
      <c r="W878" s="26"/>
      <c r="X878" s="27"/>
      <c r="Y878" s="28"/>
    </row>
    <row r="879" customFormat="false" ht="12.75" hidden="false" customHeight="false" outlineLevel="0" collapsed="false">
      <c r="A879" s="29"/>
      <c r="B879" s="15"/>
      <c r="F879" s="17"/>
      <c r="G879" s="18"/>
      <c r="H879" s="19"/>
      <c r="I879" s="20"/>
      <c r="J879" s="19"/>
      <c r="K879" s="21"/>
      <c r="L879" s="21"/>
      <c r="M879" s="22"/>
      <c r="N879" s="22"/>
      <c r="O879" s="22"/>
      <c r="P879" s="22"/>
      <c r="Q879" s="22"/>
      <c r="R879" s="23"/>
      <c r="S879" s="24"/>
      <c r="T879" s="24"/>
      <c r="U879" s="25"/>
      <c r="V879" s="25"/>
      <c r="W879" s="26"/>
      <c r="X879" s="27"/>
      <c r="Y879" s="28"/>
    </row>
    <row r="880" customFormat="false" ht="12.75" hidden="false" customHeight="false" outlineLevel="0" collapsed="false">
      <c r="A880" s="29"/>
      <c r="B880" s="15"/>
      <c r="F880" s="17"/>
      <c r="G880" s="18"/>
      <c r="H880" s="19"/>
      <c r="I880" s="20"/>
      <c r="J880" s="19"/>
      <c r="K880" s="21"/>
      <c r="L880" s="21"/>
      <c r="M880" s="22"/>
      <c r="N880" s="22"/>
      <c r="O880" s="22"/>
      <c r="P880" s="22"/>
      <c r="Q880" s="22"/>
      <c r="R880" s="23"/>
      <c r="S880" s="24"/>
      <c r="T880" s="24"/>
      <c r="U880" s="25"/>
      <c r="V880" s="25"/>
      <c r="W880" s="26"/>
      <c r="X880" s="27"/>
      <c r="Y880" s="28"/>
    </row>
    <row r="881" customFormat="false" ht="12.75" hidden="false" customHeight="false" outlineLevel="0" collapsed="false">
      <c r="A881" s="29"/>
      <c r="B881" s="15"/>
      <c r="F881" s="17"/>
      <c r="G881" s="18"/>
      <c r="H881" s="19"/>
      <c r="I881" s="20"/>
      <c r="J881" s="19"/>
      <c r="K881" s="21"/>
      <c r="L881" s="21"/>
      <c r="M881" s="22"/>
      <c r="N881" s="22"/>
      <c r="O881" s="22"/>
      <c r="P881" s="22"/>
      <c r="Q881" s="22"/>
      <c r="R881" s="23"/>
      <c r="S881" s="24"/>
      <c r="T881" s="24"/>
      <c r="U881" s="25"/>
      <c r="V881" s="25"/>
      <c r="W881" s="26"/>
      <c r="X881" s="27"/>
      <c r="Y881" s="28"/>
    </row>
    <row r="882" customFormat="false" ht="12.75" hidden="false" customHeight="false" outlineLevel="0" collapsed="false">
      <c r="A882" s="29"/>
      <c r="B882" s="15"/>
      <c r="F882" s="17"/>
      <c r="G882" s="18"/>
      <c r="H882" s="19"/>
      <c r="I882" s="20"/>
      <c r="J882" s="19"/>
      <c r="K882" s="21"/>
      <c r="L882" s="21"/>
      <c r="M882" s="22"/>
      <c r="N882" s="22"/>
      <c r="O882" s="22"/>
      <c r="P882" s="22"/>
      <c r="Q882" s="22"/>
      <c r="R882" s="23"/>
      <c r="S882" s="24"/>
      <c r="T882" s="24"/>
      <c r="U882" s="25"/>
      <c r="V882" s="25"/>
      <c r="W882" s="26"/>
      <c r="X882" s="27"/>
      <c r="Y882" s="28"/>
    </row>
    <row r="883" customFormat="false" ht="12.75" hidden="false" customHeight="false" outlineLevel="0" collapsed="false">
      <c r="A883" s="29"/>
      <c r="B883" s="15"/>
      <c r="F883" s="17"/>
      <c r="G883" s="18"/>
      <c r="H883" s="19"/>
      <c r="I883" s="20"/>
      <c r="J883" s="19"/>
      <c r="K883" s="21"/>
      <c r="L883" s="21"/>
      <c r="M883" s="22"/>
      <c r="N883" s="22"/>
      <c r="O883" s="22"/>
      <c r="P883" s="22"/>
      <c r="Q883" s="22"/>
      <c r="R883" s="23"/>
      <c r="S883" s="24"/>
      <c r="T883" s="24"/>
      <c r="U883" s="25"/>
      <c r="V883" s="25"/>
      <c r="W883" s="26"/>
      <c r="X883" s="27"/>
      <c r="Y883" s="28"/>
    </row>
    <row r="884" customFormat="false" ht="12.75" hidden="false" customHeight="false" outlineLevel="0" collapsed="false">
      <c r="A884" s="29"/>
      <c r="B884" s="15"/>
      <c r="F884" s="17"/>
      <c r="G884" s="18"/>
      <c r="H884" s="19"/>
      <c r="I884" s="20"/>
      <c r="J884" s="19"/>
      <c r="K884" s="21"/>
      <c r="L884" s="21"/>
      <c r="M884" s="22"/>
      <c r="N884" s="22"/>
      <c r="O884" s="22"/>
      <c r="P884" s="22"/>
      <c r="Q884" s="22"/>
      <c r="R884" s="23"/>
      <c r="S884" s="24"/>
      <c r="T884" s="24"/>
      <c r="U884" s="25"/>
      <c r="V884" s="25"/>
      <c r="W884" s="26"/>
      <c r="X884" s="27"/>
      <c r="Y884" s="28"/>
    </row>
    <row r="885" customFormat="false" ht="12.75" hidden="false" customHeight="false" outlineLevel="0" collapsed="false">
      <c r="A885" s="29"/>
      <c r="B885" s="15"/>
      <c r="F885" s="17"/>
      <c r="G885" s="18"/>
      <c r="H885" s="19"/>
      <c r="I885" s="20"/>
      <c r="J885" s="19"/>
      <c r="K885" s="21"/>
      <c r="L885" s="21"/>
      <c r="M885" s="22"/>
      <c r="N885" s="22"/>
      <c r="O885" s="22"/>
      <c r="P885" s="22"/>
      <c r="Q885" s="22"/>
      <c r="R885" s="23"/>
      <c r="S885" s="24"/>
      <c r="T885" s="24"/>
      <c r="U885" s="25"/>
      <c r="V885" s="25"/>
      <c r="W885" s="26"/>
      <c r="X885" s="27"/>
      <c r="Y885" s="28"/>
    </row>
    <row r="886" customFormat="false" ht="12.75" hidden="false" customHeight="false" outlineLevel="0" collapsed="false">
      <c r="A886" s="29"/>
      <c r="B886" s="15"/>
      <c r="F886" s="17"/>
      <c r="G886" s="18"/>
      <c r="H886" s="19"/>
      <c r="I886" s="20"/>
      <c r="J886" s="19"/>
      <c r="K886" s="21"/>
      <c r="L886" s="21"/>
      <c r="M886" s="22"/>
      <c r="N886" s="22"/>
      <c r="O886" s="22"/>
      <c r="P886" s="22"/>
      <c r="Q886" s="22"/>
      <c r="R886" s="23"/>
      <c r="S886" s="24"/>
      <c r="T886" s="24"/>
      <c r="U886" s="25"/>
      <c r="V886" s="25"/>
      <c r="W886" s="26"/>
      <c r="X886" s="27"/>
      <c r="Y886" s="28"/>
    </row>
    <row r="887" customFormat="false" ht="12.75" hidden="false" customHeight="false" outlineLevel="0" collapsed="false">
      <c r="A887" s="29"/>
      <c r="B887" s="15"/>
      <c r="F887" s="17"/>
      <c r="G887" s="18"/>
      <c r="H887" s="19"/>
      <c r="I887" s="20"/>
      <c r="J887" s="19"/>
      <c r="K887" s="21"/>
      <c r="L887" s="21"/>
      <c r="M887" s="22"/>
      <c r="N887" s="22"/>
      <c r="O887" s="22"/>
      <c r="P887" s="22"/>
      <c r="Q887" s="22"/>
      <c r="R887" s="23"/>
      <c r="S887" s="24"/>
      <c r="T887" s="24"/>
      <c r="U887" s="25"/>
      <c r="V887" s="25"/>
      <c r="W887" s="26"/>
      <c r="X887" s="27"/>
      <c r="Y887" s="28"/>
    </row>
    <row r="888" customFormat="false" ht="12.75" hidden="false" customHeight="false" outlineLevel="0" collapsed="false">
      <c r="A888" s="29"/>
      <c r="B888" s="15"/>
      <c r="F888" s="17"/>
      <c r="G888" s="18"/>
      <c r="H888" s="19"/>
      <c r="I888" s="20"/>
      <c r="J888" s="19"/>
      <c r="K888" s="21"/>
      <c r="L888" s="21"/>
      <c r="M888" s="22"/>
      <c r="N888" s="22"/>
      <c r="O888" s="22"/>
      <c r="P888" s="22"/>
      <c r="Q888" s="22"/>
      <c r="R888" s="23"/>
      <c r="S888" s="24"/>
      <c r="T888" s="24"/>
      <c r="U888" s="25"/>
      <c r="V888" s="25"/>
      <c r="W888" s="26"/>
      <c r="X888" s="27"/>
      <c r="Y888" s="28"/>
    </row>
    <row r="889" customFormat="false" ht="12.75" hidden="false" customHeight="false" outlineLevel="0" collapsed="false">
      <c r="A889" s="29"/>
      <c r="B889" s="15"/>
      <c r="F889" s="17"/>
      <c r="G889" s="18"/>
      <c r="H889" s="19"/>
      <c r="I889" s="20"/>
      <c r="J889" s="19"/>
      <c r="K889" s="21"/>
      <c r="L889" s="21"/>
      <c r="M889" s="22"/>
      <c r="N889" s="22"/>
      <c r="O889" s="22"/>
      <c r="P889" s="22"/>
      <c r="Q889" s="22"/>
      <c r="R889" s="23"/>
      <c r="S889" s="24"/>
      <c r="T889" s="24"/>
      <c r="U889" s="25"/>
      <c r="V889" s="25"/>
      <c r="W889" s="26"/>
      <c r="X889" s="27"/>
      <c r="Y889" s="28"/>
    </row>
    <row r="890" customFormat="false" ht="12.75" hidden="false" customHeight="false" outlineLevel="0" collapsed="false">
      <c r="A890" s="29"/>
      <c r="B890" s="15"/>
      <c r="F890" s="17"/>
      <c r="G890" s="18"/>
      <c r="H890" s="19"/>
      <c r="I890" s="20"/>
      <c r="J890" s="19"/>
      <c r="K890" s="21"/>
      <c r="L890" s="21"/>
      <c r="M890" s="22"/>
      <c r="N890" s="22"/>
      <c r="O890" s="22"/>
      <c r="P890" s="22"/>
      <c r="Q890" s="22"/>
      <c r="R890" s="23"/>
      <c r="S890" s="24"/>
      <c r="T890" s="24"/>
      <c r="U890" s="25"/>
      <c r="V890" s="25"/>
      <c r="W890" s="26"/>
      <c r="X890" s="27"/>
      <c r="Y890" s="28"/>
    </row>
    <row r="891" customFormat="false" ht="12.75" hidden="false" customHeight="false" outlineLevel="0" collapsed="false">
      <c r="A891" s="29"/>
      <c r="B891" s="15"/>
      <c r="F891" s="17"/>
      <c r="G891" s="18"/>
      <c r="H891" s="19"/>
      <c r="I891" s="20"/>
      <c r="J891" s="19"/>
      <c r="K891" s="21"/>
      <c r="L891" s="21"/>
      <c r="M891" s="22"/>
      <c r="N891" s="22"/>
      <c r="O891" s="22"/>
      <c r="P891" s="22"/>
      <c r="Q891" s="22"/>
      <c r="R891" s="23"/>
      <c r="S891" s="24"/>
      <c r="T891" s="24"/>
      <c r="U891" s="25"/>
      <c r="V891" s="25"/>
      <c r="W891" s="26"/>
      <c r="X891" s="27"/>
      <c r="Y891" s="28"/>
    </row>
    <row r="892" customFormat="false" ht="12.75" hidden="false" customHeight="false" outlineLevel="0" collapsed="false">
      <c r="A892" s="29"/>
      <c r="B892" s="15"/>
      <c r="F892" s="17"/>
      <c r="G892" s="18"/>
      <c r="H892" s="19"/>
      <c r="I892" s="20"/>
      <c r="J892" s="19"/>
      <c r="K892" s="21"/>
      <c r="L892" s="21"/>
      <c r="M892" s="22"/>
      <c r="N892" s="22"/>
      <c r="O892" s="22"/>
      <c r="P892" s="22"/>
      <c r="Q892" s="22"/>
      <c r="R892" s="23"/>
      <c r="S892" s="24"/>
      <c r="T892" s="24"/>
      <c r="U892" s="25"/>
      <c r="V892" s="25"/>
      <c r="W892" s="26"/>
      <c r="X892" s="27"/>
      <c r="Y892" s="28"/>
    </row>
    <row r="893" customFormat="false" ht="12.75" hidden="false" customHeight="false" outlineLevel="0" collapsed="false">
      <c r="A893" s="29"/>
      <c r="B893" s="15"/>
      <c r="F893" s="17"/>
      <c r="G893" s="18"/>
      <c r="H893" s="19"/>
      <c r="I893" s="20"/>
      <c r="J893" s="19"/>
      <c r="K893" s="21"/>
      <c r="L893" s="21"/>
      <c r="M893" s="22"/>
      <c r="N893" s="22"/>
      <c r="O893" s="22"/>
      <c r="P893" s="22"/>
      <c r="Q893" s="22"/>
      <c r="R893" s="23"/>
      <c r="S893" s="24"/>
      <c r="T893" s="24"/>
      <c r="U893" s="25"/>
      <c r="V893" s="25"/>
      <c r="W893" s="26"/>
      <c r="X893" s="27"/>
      <c r="Y893" s="28"/>
    </row>
    <row r="894" customFormat="false" ht="12.75" hidden="false" customHeight="false" outlineLevel="0" collapsed="false">
      <c r="A894" s="29"/>
      <c r="B894" s="15"/>
      <c r="F894" s="17"/>
      <c r="G894" s="18"/>
      <c r="H894" s="19"/>
      <c r="I894" s="20"/>
      <c r="J894" s="19"/>
      <c r="K894" s="21"/>
      <c r="L894" s="21"/>
      <c r="M894" s="22"/>
      <c r="N894" s="22"/>
      <c r="O894" s="22"/>
      <c r="P894" s="22"/>
      <c r="Q894" s="22"/>
      <c r="R894" s="23"/>
      <c r="S894" s="24"/>
      <c r="T894" s="24"/>
      <c r="U894" s="25"/>
      <c r="V894" s="25"/>
      <c r="W894" s="26"/>
      <c r="X894" s="27"/>
      <c r="Y894" s="28"/>
    </row>
    <row r="895" customFormat="false" ht="12.75" hidden="false" customHeight="false" outlineLevel="0" collapsed="false">
      <c r="A895" s="29"/>
      <c r="B895" s="15"/>
      <c r="F895" s="17"/>
      <c r="G895" s="18"/>
      <c r="H895" s="19"/>
      <c r="I895" s="20"/>
      <c r="J895" s="19"/>
      <c r="K895" s="21"/>
      <c r="L895" s="21"/>
      <c r="M895" s="22"/>
      <c r="N895" s="22"/>
      <c r="O895" s="22"/>
      <c r="P895" s="22"/>
      <c r="Q895" s="22"/>
      <c r="R895" s="23"/>
      <c r="S895" s="24"/>
      <c r="T895" s="24"/>
      <c r="U895" s="25"/>
      <c r="V895" s="25"/>
      <c r="W895" s="26"/>
      <c r="X895" s="27"/>
      <c r="Y895" s="28"/>
    </row>
    <row r="896" customFormat="false" ht="12.75" hidden="false" customHeight="false" outlineLevel="0" collapsed="false">
      <c r="A896" s="29"/>
      <c r="B896" s="15"/>
      <c r="F896" s="17"/>
      <c r="G896" s="18"/>
      <c r="H896" s="19"/>
      <c r="I896" s="20"/>
      <c r="J896" s="19"/>
      <c r="K896" s="21"/>
      <c r="L896" s="21"/>
      <c r="M896" s="22"/>
      <c r="N896" s="22"/>
      <c r="O896" s="22"/>
      <c r="P896" s="22"/>
      <c r="Q896" s="22"/>
      <c r="R896" s="23"/>
      <c r="S896" s="24"/>
      <c r="T896" s="24"/>
      <c r="U896" s="25"/>
      <c r="V896" s="25"/>
      <c r="W896" s="26"/>
      <c r="X896" s="27"/>
      <c r="Y896" s="28"/>
    </row>
    <row r="897" customFormat="false" ht="12.75" hidden="false" customHeight="false" outlineLevel="0" collapsed="false">
      <c r="A897" s="29"/>
      <c r="B897" s="15"/>
      <c r="F897" s="17"/>
      <c r="G897" s="18"/>
      <c r="H897" s="19"/>
      <c r="I897" s="20"/>
      <c r="J897" s="19"/>
      <c r="K897" s="21"/>
      <c r="L897" s="21"/>
      <c r="M897" s="22"/>
      <c r="N897" s="22"/>
      <c r="O897" s="22"/>
      <c r="P897" s="22"/>
      <c r="Q897" s="22"/>
      <c r="R897" s="23"/>
      <c r="S897" s="24"/>
      <c r="T897" s="24"/>
      <c r="U897" s="25"/>
      <c r="V897" s="25"/>
      <c r="W897" s="26"/>
      <c r="X897" s="27"/>
      <c r="Y897" s="28"/>
    </row>
    <row r="898" customFormat="false" ht="12.75" hidden="false" customHeight="false" outlineLevel="0" collapsed="false">
      <c r="A898" s="29"/>
      <c r="B898" s="15"/>
      <c r="F898" s="17"/>
      <c r="G898" s="18"/>
      <c r="H898" s="19"/>
      <c r="I898" s="20"/>
      <c r="J898" s="19"/>
      <c r="K898" s="21"/>
      <c r="L898" s="21"/>
      <c r="M898" s="22"/>
      <c r="N898" s="22"/>
      <c r="O898" s="22"/>
      <c r="P898" s="22"/>
      <c r="Q898" s="22"/>
      <c r="R898" s="23"/>
      <c r="S898" s="24"/>
      <c r="T898" s="24"/>
      <c r="U898" s="25"/>
      <c r="V898" s="25"/>
      <c r="W898" s="26"/>
      <c r="X898" s="27"/>
      <c r="Y898" s="28"/>
    </row>
    <row r="899" customFormat="false" ht="12.75" hidden="false" customHeight="false" outlineLevel="0" collapsed="false">
      <c r="A899" s="29"/>
      <c r="B899" s="15"/>
      <c r="F899" s="17"/>
      <c r="G899" s="18"/>
      <c r="H899" s="19"/>
      <c r="I899" s="20"/>
      <c r="J899" s="19"/>
      <c r="K899" s="21"/>
      <c r="L899" s="21"/>
      <c r="M899" s="22"/>
      <c r="N899" s="22"/>
      <c r="O899" s="22"/>
      <c r="P899" s="22"/>
      <c r="Q899" s="22"/>
      <c r="R899" s="23"/>
      <c r="S899" s="24"/>
      <c r="T899" s="24"/>
      <c r="U899" s="25"/>
      <c r="V899" s="25"/>
      <c r="W899" s="26"/>
      <c r="X899" s="27"/>
      <c r="Y899" s="28"/>
    </row>
    <row r="900" customFormat="false" ht="12.75" hidden="false" customHeight="false" outlineLevel="0" collapsed="false">
      <c r="A900" s="29"/>
      <c r="B900" s="15"/>
      <c r="F900" s="17"/>
      <c r="G900" s="18"/>
      <c r="H900" s="19"/>
      <c r="I900" s="20"/>
      <c r="J900" s="19"/>
      <c r="K900" s="21"/>
      <c r="L900" s="21"/>
      <c r="M900" s="22"/>
      <c r="N900" s="22"/>
      <c r="O900" s="22"/>
      <c r="P900" s="22"/>
      <c r="Q900" s="22"/>
      <c r="R900" s="23"/>
      <c r="S900" s="24"/>
      <c r="T900" s="24"/>
      <c r="U900" s="25"/>
      <c r="V900" s="25"/>
      <c r="W900" s="26"/>
      <c r="X900" s="27"/>
      <c r="Y900" s="28"/>
    </row>
    <row r="901" customFormat="false" ht="12.75" hidden="false" customHeight="false" outlineLevel="0" collapsed="false">
      <c r="A901" s="29"/>
      <c r="B901" s="15"/>
      <c r="F901" s="17"/>
      <c r="G901" s="18"/>
      <c r="H901" s="19"/>
      <c r="I901" s="20"/>
      <c r="J901" s="19"/>
      <c r="K901" s="21"/>
      <c r="L901" s="21"/>
      <c r="M901" s="22"/>
      <c r="N901" s="22"/>
      <c r="O901" s="22"/>
      <c r="P901" s="22"/>
      <c r="Q901" s="22"/>
      <c r="R901" s="23"/>
      <c r="S901" s="24"/>
      <c r="T901" s="24"/>
      <c r="U901" s="25"/>
      <c r="V901" s="25"/>
      <c r="W901" s="26"/>
      <c r="X901" s="27"/>
      <c r="Y901" s="28"/>
    </row>
    <row r="902" customFormat="false" ht="12.75" hidden="false" customHeight="false" outlineLevel="0" collapsed="false">
      <c r="A902" s="29"/>
      <c r="B902" s="15"/>
      <c r="F902" s="17"/>
      <c r="G902" s="18"/>
      <c r="H902" s="19"/>
      <c r="I902" s="20"/>
      <c r="J902" s="19"/>
      <c r="K902" s="21"/>
      <c r="L902" s="21"/>
      <c r="M902" s="22"/>
      <c r="N902" s="22"/>
      <c r="O902" s="22"/>
      <c r="P902" s="22"/>
      <c r="Q902" s="22"/>
      <c r="R902" s="23"/>
      <c r="S902" s="24"/>
      <c r="T902" s="24"/>
      <c r="U902" s="25"/>
      <c r="V902" s="25"/>
      <c r="W902" s="26"/>
      <c r="X902" s="27"/>
      <c r="Y902" s="28"/>
    </row>
    <row r="903" customFormat="false" ht="12.75" hidden="false" customHeight="false" outlineLevel="0" collapsed="false">
      <c r="A903" s="29"/>
      <c r="B903" s="15"/>
      <c r="F903" s="17"/>
      <c r="G903" s="18"/>
      <c r="H903" s="19"/>
      <c r="I903" s="20"/>
      <c r="J903" s="19"/>
      <c r="K903" s="21"/>
      <c r="L903" s="21"/>
      <c r="M903" s="22"/>
      <c r="N903" s="22"/>
      <c r="O903" s="22"/>
      <c r="P903" s="22"/>
      <c r="Q903" s="22"/>
      <c r="R903" s="23"/>
      <c r="S903" s="24"/>
      <c r="T903" s="24"/>
      <c r="U903" s="25"/>
      <c r="V903" s="25"/>
      <c r="W903" s="26"/>
      <c r="X903" s="27"/>
      <c r="Y903" s="28"/>
    </row>
    <row r="904" customFormat="false" ht="12.75" hidden="false" customHeight="false" outlineLevel="0" collapsed="false">
      <c r="A904" s="29"/>
      <c r="B904" s="15"/>
      <c r="F904" s="17"/>
      <c r="G904" s="18"/>
      <c r="H904" s="19"/>
      <c r="I904" s="20"/>
      <c r="J904" s="19"/>
      <c r="K904" s="21"/>
      <c r="L904" s="21"/>
      <c r="M904" s="22"/>
      <c r="N904" s="22"/>
      <c r="O904" s="22"/>
      <c r="P904" s="22"/>
      <c r="Q904" s="22"/>
      <c r="R904" s="23"/>
      <c r="S904" s="24"/>
      <c r="T904" s="24"/>
      <c r="U904" s="25"/>
      <c r="V904" s="25"/>
      <c r="W904" s="26"/>
      <c r="X904" s="27"/>
      <c r="Y904" s="28"/>
    </row>
    <row r="905" customFormat="false" ht="12.75" hidden="false" customHeight="false" outlineLevel="0" collapsed="false">
      <c r="A905" s="29"/>
      <c r="B905" s="15"/>
      <c r="F905" s="17"/>
      <c r="G905" s="18"/>
      <c r="H905" s="19"/>
      <c r="I905" s="20"/>
      <c r="J905" s="19"/>
      <c r="K905" s="21"/>
      <c r="L905" s="21"/>
      <c r="M905" s="22"/>
      <c r="N905" s="22"/>
      <c r="O905" s="22"/>
      <c r="P905" s="22"/>
      <c r="Q905" s="22"/>
      <c r="R905" s="23"/>
      <c r="S905" s="24"/>
      <c r="T905" s="24"/>
      <c r="U905" s="25"/>
      <c r="V905" s="25"/>
      <c r="W905" s="26"/>
      <c r="X905" s="27"/>
      <c r="Y905" s="28"/>
    </row>
    <row r="906" customFormat="false" ht="12.75" hidden="false" customHeight="false" outlineLevel="0" collapsed="false">
      <c r="A906" s="29"/>
      <c r="B906" s="15"/>
      <c r="F906" s="17"/>
      <c r="G906" s="18"/>
      <c r="H906" s="19"/>
      <c r="I906" s="20"/>
      <c r="J906" s="19"/>
      <c r="K906" s="21"/>
      <c r="L906" s="21"/>
      <c r="M906" s="22"/>
      <c r="N906" s="22"/>
      <c r="O906" s="22"/>
      <c r="P906" s="22"/>
      <c r="Q906" s="22"/>
      <c r="R906" s="23"/>
      <c r="S906" s="24"/>
      <c r="T906" s="24"/>
      <c r="U906" s="25"/>
      <c r="V906" s="25"/>
      <c r="W906" s="26"/>
      <c r="X906" s="27"/>
      <c r="Y906" s="28"/>
    </row>
    <row r="907" customFormat="false" ht="12.75" hidden="false" customHeight="false" outlineLevel="0" collapsed="false">
      <c r="A907" s="29"/>
      <c r="B907" s="15"/>
      <c r="F907" s="17"/>
      <c r="G907" s="18"/>
      <c r="H907" s="19"/>
      <c r="I907" s="20"/>
      <c r="J907" s="19"/>
      <c r="K907" s="21"/>
      <c r="L907" s="21"/>
      <c r="M907" s="22"/>
      <c r="N907" s="22"/>
      <c r="O907" s="22"/>
      <c r="P907" s="22"/>
      <c r="Q907" s="22"/>
      <c r="R907" s="23"/>
      <c r="S907" s="24"/>
      <c r="T907" s="24"/>
      <c r="U907" s="25"/>
      <c r="V907" s="25"/>
      <c r="W907" s="26"/>
      <c r="X907" s="27"/>
      <c r="Y907" s="28"/>
    </row>
    <row r="908" customFormat="false" ht="12.75" hidden="false" customHeight="false" outlineLevel="0" collapsed="false">
      <c r="A908" s="29"/>
      <c r="B908" s="15"/>
      <c r="F908" s="17"/>
      <c r="G908" s="18"/>
      <c r="H908" s="19"/>
      <c r="I908" s="20"/>
      <c r="J908" s="19"/>
      <c r="K908" s="21"/>
      <c r="L908" s="21"/>
      <c r="M908" s="22"/>
      <c r="N908" s="22"/>
      <c r="O908" s="22"/>
      <c r="P908" s="22"/>
      <c r="Q908" s="22"/>
      <c r="R908" s="23"/>
      <c r="S908" s="24"/>
      <c r="T908" s="24"/>
      <c r="U908" s="25"/>
      <c r="V908" s="25"/>
      <c r="W908" s="26"/>
      <c r="X908" s="27"/>
      <c r="Y908" s="28"/>
    </row>
    <row r="909" customFormat="false" ht="12.75" hidden="false" customHeight="false" outlineLevel="0" collapsed="false">
      <c r="A909" s="29"/>
      <c r="B909" s="15"/>
      <c r="F909" s="17"/>
      <c r="G909" s="18"/>
      <c r="H909" s="19"/>
      <c r="I909" s="20"/>
      <c r="J909" s="19"/>
      <c r="K909" s="21"/>
      <c r="L909" s="21"/>
      <c r="M909" s="22"/>
      <c r="N909" s="22"/>
      <c r="O909" s="22"/>
      <c r="P909" s="22"/>
      <c r="Q909" s="22"/>
      <c r="R909" s="23"/>
      <c r="S909" s="24"/>
      <c r="T909" s="24"/>
      <c r="U909" s="25"/>
      <c r="V909" s="25"/>
      <c r="W909" s="26"/>
      <c r="X909" s="27"/>
      <c r="Y909" s="28"/>
    </row>
    <row r="910" customFormat="false" ht="12.75" hidden="false" customHeight="false" outlineLevel="0" collapsed="false">
      <c r="A910" s="29"/>
      <c r="B910" s="15"/>
      <c r="F910" s="17"/>
      <c r="G910" s="18"/>
      <c r="H910" s="19"/>
      <c r="I910" s="20"/>
      <c r="J910" s="19"/>
      <c r="K910" s="21"/>
      <c r="L910" s="21"/>
      <c r="M910" s="22"/>
      <c r="N910" s="22"/>
      <c r="O910" s="22"/>
      <c r="P910" s="22"/>
      <c r="Q910" s="22"/>
      <c r="R910" s="23"/>
      <c r="S910" s="24"/>
      <c r="T910" s="24"/>
      <c r="U910" s="25"/>
      <c r="V910" s="25"/>
      <c r="W910" s="26"/>
      <c r="X910" s="27"/>
      <c r="Y910" s="28"/>
    </row>
    <row r="911" customFormat="false" ht="12.75" hidden="false" customHeight="false" outlineLevel="0" collapsed="false">
      <c r="A911" s="29"/>
      <c r="B911" s="15"/>
      <c r="F911" s="17"/>
      <c r="G911" s="18"/>
      <c r="H911" s="19"/>
      <c r="I911" s="20"/>
      <c r="J911" s="19"/>
      <c r="K911" s="21"/>
      <c r="L911" s="21"/>
      <c r="M911" s="22"/>
      <c r="N911" s="22"/>
      <c r="O911" s="22"/>
      <c r="P911" s="22"/>
      <c r="Q911" s="22"/>
      <c r="R911" s="23"/>
      <c r="S911" s="24"/>
      <c r="T911" s="24"/>
      <c r="U911" s="25"/>
      <c r="V911" s="25"/>
      <c r="W911" s="26"/>
      <c r="X911" s="27"/>
      <c r="Y911" s="28"/>
    </row>
    <row r="912" customFormat="false" ht="12.75" hidden="false" customHeight="false" outlineLevel="0" collapsed="false">
      <c r="A912" s="29"/>
      <c r="B912" s="15"/>
      <c r="F912" s="17"/>
      <c r="G912" s="18"/>
      <c r="H912" s="19"/>
      <c r="I912" s="20"/>
      <c r="J912" s="19"/>
      <c r="K912" s="21"/>
      <c r="L912" s="21"/>
      <c r="M912" s="22"/>
      <c r="N912" s="22"/>
      <c r="O912" s="22"/>
      <c r="P912" s="22"/>
      <c r="Q912" s="22"/>
      <c r="R912" s="23"/>
      <c r="S912" s="24"/>
      <c r="T912" s="24"/>
      <c r="U912" s="25"/>
      <c r="V912" s="25"/>
      <c r="W912" s="26"/>
      <c r="X912" s="27"/>
      <c r="Y912" s="28"/>
    </row>
    <row r="913" customFormat="false" ht="12.75" hidden="false" customHeight="false" outlineLevel="0" collapsed="false">
      <c r="A913" s="29"/>
      <c r="B913" s="15"/>
      <c r="F913" s="17"/>
      <c r="G913" s="18"/>
      <c r="H913" s="19"/>
      <c r="I913" s="20"/>
      <c r="J913" s="19"/>
      <c r="K913" s="21"/>
      <c r="L913" s="21"/>
      <c r="M913" s="22"/>
      <c r="N913" s="22"/>
      <c r="O913" s="22"/>
      <c r="P913" s="22"/>
      <c r="Q913" s="22"/>
      <c r="R913" s="23"/>
      <c r="S913" s="24"/>
      <c r="T913" s="24"/>
      <c r="U913" s="25"/>
      <c r="V913" s="25"/>
      <c r="W913" s="26"/>
      <c r="X913" s="27"/>
      <c r="Y913" s="28"/>
    </row>
    <row r="914" customFormat="false" ht="12.75" hidden="false" customHeight="false" outlineLevel="0" collapsed="false">
      <c r="A914" s="29"/>
      <c r="B914" s="15"/>
      <c r="F914" s="17"/>
      <c r="G914" s="18"/>
      <c r="H914" s="19"/>
      <c r="I914" s="20"/>
      <c r="J914" s="19"/>
      <c r="K914" s="21"/>
      <c r="L914" s="21"/>
      <c r="M914" s="22"/>
      <c r="N914" s="22"/>
      <c r="O914" s="22"/>
      <c r="P914" s="22"/>
      <c r="Q914" s="22"/>
      <c r="R914" s="23"/>
      <c r="S914" s="24"/>
      <c r="T914" s="24"/>
      <c r="U914" s="25"/>
      <c r="V914" s="25"/>
      <c r="W914" s="26"/>
      <c r="X914" s="27"/>
      <c r="Y914" s="28"/>
    </row>
    <row r="915" customFormat="false" ht="12.75" hidden="false" customHeight="false" outlineLevel="0" collapsed="false">
      <c r="A915" s="29"/>
      <c r="B915" s="15"/>
      <c r="F915" s="17"/>
      <c r="G915" s="18"/>
      <c r="H915" s="19"/>
      <c r="I915" s="20"/>
      <c r="J915" s="19"/>
      <c r="K915" s="21"/>
      <c r="L915" s="21"/>
      <c r="M915" s="22"/>
      <c r="N915" s="22"/>
      <c r="O915" s="22"/>
      <c r="P915" s="22"/>
      <c r="Q915" s="22"/>
      <c r="R915" s="23"/>
      <c r="S915" s="24"/>
      <c r="T915" s="24"/>
      <c r="U915" s="25"/>
      <c r="V915" s="25"/>
      <c r="W915" s="26"/>
      <c r="X915" s="27"/>
      <c r="Y915" s="28"/>
    </row>
    <row r="916" customFormat="false" ht="12.75" hidden="false" customHeight="false" outlineLevel="0" collapsed="false">
      <c r="A916" s="29"/>
      <c r="B916" s="15"/>
      <c r="F916" s="17"/>
      <c r="G916" s="18"/>
      <c r="H916" s="19"/>
      <c r="I916" s="20"/>
      <c r="J916" s="19"/>
      <c r="K916" s="21"/>
      <c r="L916" s="21"/>
      <c r="M916" s="22"/>
      <c r="N916" s="22"/>
      <c r="O916" s="22"/>
      <c r="P916" s="22"/>
      <c r="Q916" s="22"/>
      <c r="R916" s="23"/>
      <c r="S916" s="24"/>
      <c r="T916" s="24"/>
      <c r="U916" s="25"/>
      <c r="V916" s="25"/>
      <c r="W916" s="26"/>
      <c r="X916" s="27"/>
      <c r="Y916" s="28"/>
    </row>
    <row r="917" customFormat="false" ht="12.75" hidden="false" customHeight="false" outlineLevel="0" collapsed="false">
      <c r="A917" s="29"/>
      <c r="B917" s="15"/>
      <c r="F917" s="17"/>
      <c r="G917" s="18"/>
      <c r="H917" s="19"/>
      <c r="I917" s="20"/>
      <c r="J917" s="19"/>
      <c r="K917" s="21"/>
      <c r="L917" s="21"/>
      <c r="M917" s="22"/>
      <c r="N917" s="22"/>
      <c r="O917" s="22"/>
      <c r="P917" s="22"/>
      <c r="Q917" s="22"/>
      <c r="R917" s="23"/>
      <c r="S917" s="24"/>
      <c r="T917" s="24"/>
      <c r="U917" s="25"/>
      <c r="V917" s="25"/>
      <c r="W917" s="26"/>
      <c r="X917" s="27"/>
      <c r="Y917" s="28"/>
    </row>
    <row r="918" customFormat="false" ht="12.75" hidden="false" customHeight="false" outlineLevel="0" collapsed="false">
      <c r="A918" s="29"/>
      <c r="B918" s="15"/>
      <c r="F918" s="17"/>
      <c r="G918" s="18"/>
      <c r="H918" s="19"/>
      <c r="I918" s="20"/>
      <c r="J918" s="19"/>
      <c r="K918" s="21"/>
      <c r="L918" s="21"/>
      <c r="M918" s="22"/>
      <c r="N918" s="22"/>
      <c r="O918" s="22"/>
      <c r="P918" s="22"/>
      <c r="Q918" s="22"/>
      <c r="R918" s="23"/>
      <c r="S918" s="24"/>
      <c r="T918" s="24"/>
      <c r="U918" s="25"/>
      <c r="V918" s="25"/>
      <c r="W918" s="26"/>
      <c r="X918" s="27"/>
      <c r="Y918" s="28"/>
    </row>
    <row r="919" customFormat="false" ht="12.75" hidden="false" customHeight="false" outlineLevel="0" collapsed="false">
      <c r="A919" s="29"/>
      <c r="B919" s="15"/>
      <c r="F919" s="17"/>
      <c r="G919" s="18"/>
      <c r="H919" s="19"/>
      <c r="I919" s="20"/>
      <c r="J919" s="19"/>
      <c r="K919" s="21"/>
      <c r="L919" s="21"/>
      <c r="M919" s="22"/>
      <c r="N919" s="22"/>
      <c r="O919" s="22"/>
      <c r="P919" s="22"/>
      <c r="Q919" s="22"/>
      <c r="R919" s="23"/>
      <c r="S919" s="24"/>
      <c r="T919" s="24"/>
      <c r="U919" s="25"/>
      <c r="V919" s="25"/>
      <c r="W919" s="26"/>
      <c r="X919" s="27"/>
      <c r="Y919" s="28"/>
    </row>
    <row r="920" customFormat="false" ht="12.75" hidden="false" customHeight="false" outlineLevel="0" collapsed="false">
      <c r="A920" s="29"/>
      <c r="B920" s="15"/>
      <c r="F920" s="17"/>
      <c r="G920" s="18"/>
      <c r="H920" s="19"/>
      <c r="I920" s="20"/>
      <c r="J920" s="19"/>
      <c r="K920" s="21"/>
      <c r="L920" s="21"/>
      <c r="M920" s="22"/>
      <c r="N920" s="22"/>
      <c r="O920" s="22"/>
      <c r="P920" s="22"/>
      <c r="Q920" s="22"/>
      <c r="R920" s="23"/>
      <c r="S920" s="24"/>
      <c r="T920" s="24"/>
      <c r="U920" s="25"/>
      <c r="V920" s="25"/>
      <c r="W920" s="26"/>
      <c r="X920" s="27"/>
      <c r="Y920" s="28"/>
    </row>
    <row r="921" customFormat="false" ht="12.75" hidden="false" customHeight="false" outlineLevel="0" collapsed="false">
      <c r="A921" s="29"/>
      <c r="B921" s="15"/>
      <c r="F921" s="17"/>
      <c r="G921" s="18"/>
      <c r="H921" s="19"/>
      <c r="I921" s="20"/>
      <c r="J921" s="19"/>
      <c r="K921" s="21"/>
      <c r="L921" s="21"/>
      <c r="M921" s="22"/>
      <c r="N921" s="22"/>
      <c r="O921" s="22"/>
      <c r="P921" s="22"/>
      <c r="Q921" s="22"/>
      <c r="R921" s="23"/>
      <c r="S921" s="24"/>
      <c r="T921" s="24"/>
      <c r="U921" s="25"/>
      <c r="V921" s="25"/>
      <c r="W921" s="26"/>
      <c r="X921" s="27"/>
      <c r="Y921" s="28"/>
    </row>
    <row r="922" customFormat="false" ht="12.75" hidden="false" customHeight="false" outlineLevel="0" collapsed="false">
      <c r="A922" s="29"/>
      <c r="B922" s="15"/>
      <c r="F922" s="17"/>
      <c r="G922" s="18"/>
      <c r="H922" s="19"/>
      <c r="I922" s="20"/>
      <c r="J922" s="19"/>
      <c r="K922" s="21"/>
      <c r="L922" s="21"/>
      <c r="M922" s="22"/>
      <c r="N922" s="22"/>
      <c r="O922" s="22"/>
      <c r="P922" s="22"/>
      <c r="Q922" s="22"/>
      <c r="R922" s="23"/>
      <c r="S922" s="24"/>
      <c r="T922" s="24"/>
      <c r="U922" s="25"/>
      <c r="V922" s="25"/>
      <c r="W922" s="26"/>
      <c r="X922" s="27"/>
      <c r="Y922" s="28"/>
    </row>
    <row r="923" customFormat="false" ht="12.75" hidden="false" customHeight="false" outlineLevel="0" collapsed="false">
      <c r="A923" s="29"/>
      <c r="B923" s="15"/>
      <c r="F923" s="17"/>
      <c r="G923" s="18"/>
      <c r="H923" s="19"/>
      <c r="I923" s="20"/>
      <c r="J923" s="19"/>
      <c r="K923" s="21"/>
      <c r="L923" s="21"/>
      <c r="M923" s="22"/>
      <c r="N923" s="22"/>
      <c r="O923" s="22"/>
      <c r="P923" s="22"/>
      <c r="Q923" s="22"/>
      <c r="R923" s="23"/>
      <c r="S923" s="24"/>
      <c r="T923" s="24"/>
      <c r="U923" s="25"/>
      <c r="V923" s="25"/>
      <c r="W923" s="26"/>
      <c r="X923" s="27"/>
      <c r="Y923" s="28"/>
    </row>
    <row r="924" customFormat="false" ht="12.75" hidden="false" customHeight="false" outlineLevel="0" collapsed="false">
      <c r="A924" s="29"/>
      <c r="B924" s="15"/>
      <c r="F924" s="17"/>
      <c r="G924" s="18"/>
      <c r="H924" s="19"/>
      <c r="I924" s="20"/>
      <c r="J924" s="19"/>
      <c r="K924" s="21"/>
      <c r="L924" s="21"/>
      <c r="M924" s="22"/>
      <c r="N924" s="22"/>
      <c r="O924" s="22"/>
      <c r="P924" s="22"/>
      <c r="Q924" s="22"/>
      <c r="R924" s="23"/>
      <c r="S924" s="24"/>
      <c r="T924" s="24"/>
      <c r="U924" s="25"/>
      <c r="V924" s="25"/>
      <c r="W924" s="26"/>
      <c r="X924" s="27"/>
      <c r="Y924" s="28"/>
    </row>
    <row r="925" customFormat="false" ht="12.75" hidden="false" customHeight="false" outlineLevel="0" collapsed="false">
      <c r="A925" s="29"/>
      <c r="B925" s="15"/>
      <c r="F925" s="17"/>
      <c r="G925" s="18"/>
      <c r="H925" s="19"/>
      <c r="I925" s="20"/>
      <c r="J925" s="19"/>
      <c r="K925" s="21"/>
      <c r="L925" s="21"/>
      <c r="M925" s="22"/>
      <c r="N925" s="22"/>
      <c r="O925" s="22"/>
      <c r="P925" s="22"/>
      <c r="Q925" s="22"/>
      <c r="R925" s="23"/>
      <c r="S925" s="24"/>
      <c r="T925" s="24"/>
      <c r="U925" s="25"/>
      <c r="V925" s="25"/>
      <c r="W925" s="26"/>
      <c r="X925" s="27"/>
      <c r="Y925" s="28"/>
    </row>
    <row r="926" customFormat="false" ht="12.75" hidden="false" customHeight="false" outlineLevel="0" collapsed="false">
      <c r="A926" s="29"/>
      <c r="B926" s="15"/>
      <c r="F926" s="17"/>
      <c r="G926" s="18"/>
      <c r="H926" s="19"/>
      <c r="I926" s="20"/>
      <c r="J926" s="19"/>
      <c r="K926" s="21"/>
      <c r="L926" s="21"/>
      <c r="M926" s="22"/>
      <c r="N926" s="22"/>
      <c r="O926" s="22"/>
      <c r="P926" s="22"/>
      <c r="Q926" s="22"/>
      <c r="R926" s="23"/>
      <c r="S926" s="24"/>
      <c r="T926" s="24"/>
      <c r="U926" s="25"/>
      <c r="V926" s="25"/>
      <c r="W926" s="26"/>
      <c r="X926" s="27"/>
      <c r="Y926" s="28"/>
    </row>
    <row r="927" customFormat="false" ht="12.75" hidden="false" customHeight="false" outlineLevel="0" collapsed="false">
      <c r="A927" s="29"/>
      <c r="B927" s="15"/>
      <c r="F927" s="17"/>
      <c r="G927" s="18"/>
      <c r="H927" s="19"/>
      <c r="I927" s="20"/>
      <c r="J927" s="19"/>
      <c r="K927" s="21"/>
      <c r="L927" s="21"/>
      <c r="M927" s="22"/>
      <c r="N927" s="22"/>
      <c r="O927" s="22"/>
      <c r="P927" s="22"/>
      <c r="Q927" s="22"/>
      <c r="R927" s="23"/>
      <c r="S927" s="24"/>
      <c r="T927" s="24"/>
      <c r="U927" s="25"/>
      <c r="V927" s="25"/>
      <c r="W927" s="26"/>
      <c r="X927" s="27"/>
      <c r="Y927" s="28"/>
    </row>
    <row r="928" customFormat="false" ht="12.75" hidden="false" customHeight="false" outlineLevel="0" collapsed="false">
      <c r="A928" s="29"/>
      <c r="B928" s="15"/>
      <c r="F928" s="17"/>
      <c r="G928" s="18"/>
      <c r="H928" s="19"/>
      <c r="I928" s="20"/>
      <c r="J928" s="19"/>
      <c r="K928" s="21"/>
      <c r="L928" s="21"/>
      <c r="M928" s="22"/>
      <c r="N928" s="22"/>
      <c r="O928" s="22"/>
      <c r="P928" s="22"/>
      <c r="Q928" s="22"/>
      <c r="R928" s="23"/>
      <c r="S928" s="24"/>
      <c r="T928" s="24"/>
      <c r="U928" s="25"/>
      <c r="V928" s="25"/>
      <c r="W928" s="26"/>
      <c r="X928" s="27"/>
      <c r="Y928" s="28"/>
    </row>
    <row r="929" customFormat="false" ht="12.75" hidden="false" customHeight="false" outlineLevel="0" collapsed="false">
      <c r="A929" s="29"/>
      <c r="B929" s="15"/>
      <c r="F929" s="17"/>
      <c r="G929" s="18"/>
      <c r="H929" s="19"/>
      <c r="I929" s="20"/>
      <c r="J929" s="19"/>
      <c r="K929" s="21"/>
      <c r="L929" s="21"/>
      <c r="M929" s="22"/>
      <c r="N929" s="22"/>
      <c r="O929" s="22"/>
      <c r="P929" s="22"/>
      <c r="Q929" s="22"/>
      <c r="R929" s="23"/>
      <c r="S929" s="24"/>
      <c r="T929" s="24"/>
      <c r="U929" s="25"/>
      <c r="V929" s="25"/>
      <c r="W929" s="26"/>
      <c r="X929" s="27"/>
      <c r="Y929" s="28"/>
    </row>
    <row r="930" customFormat="false" ht="12.75" hidden="false" customHeight="false" outlineLevel="0" collapsed="false">
      <c r="A930" s="29"/>
      <c r="B930" s="15"/>
      <c r="F930" s="17"/>
      <c r="G930" s="18"/>
      <c r="H930" s="19"/>
      <c r="I930" s="20"/>
      <c r="J930" s="19"/>
      <c r="K930" s="21"/>
      <c r="L930" s="21"/>
      <c r="M930" s="22"/>
      <c r="N930" s="22"/>
      <c r="O930" s="22"/>
      <c r="P930" s="22"/>
      <c r="Q930" s="22"/>
      <c r="R930" s="23"/>
      <c r="S930" s="24"/>
      <c r="T930" s="24"/>
      <c r="U930" s="25"/>
      <c r="V930" s="25"/>
      <c r="W930" s="26"/>
      <c r="X930" s="27"/>
      <c r="Y930" s="28"/>
    </row>
    <row r="931" customFormat="false" ht="12.75" hidden="false" customHeight="false" outlineLevel="0" collapsed="false">
      <c r="A931" s="29"/>
      <c r="B931" s="15"/>
      <c r="F931" s="17"/>
      <c r="G931" s="18"/>
      <c r="H931" s="19"/>
      <c r="I931" s="20"/>
      <c r="J931" s="19"/>
      <c r="K931" s="21"/>
      <c r="L931" s="21"/>
      <c r="M931" s="22"/>
      <c r="N931" s="22"/>
      <c r="O931" s="22"/>
      <c r="P931" s="22"/>
      <c r="Q931" s="22"/>
      <c r="R931" s="23"/>
      <c r="S931" s="24"/>
      <c r="T931" s="24"/>
      <c r="U931" s="25"/>
      <c r="V931" s="25"/>
      <c r="W931" s="26"/>
      <c r="X931" s="27"/>
      <c r="Y931" s="28"/>
    </row>
    <row r="932" customFormat="false" ht="12.75" hidden="false" customHeight="false" outlineLevel="0" collapsed="false">
      <c r="A932" s="29"/>
      <c r="B932" s="15"/>
      <c r="F932" s="17"/>
      <c r="G932" s="18"/>
      <c r="H932" s="19"/>
      <c r="I932" s="20"/>
      <c r="J932" s="19"/>
      <c r="K932" s="21"/>
      <c r="L932" s="21"/>
      <c r="M932" s="22"/>
      <c r="N932" s="22"/>
      <c r="O932" s="22"/>
      <c r="P932" s="22"/>
      <c r="Q932" s="22"/>
      <c r="R932" s="23"/>
      <c r="S932" s="24"/>
      <c r="T932" s="24"/>
      <c r="U932" s="25"/>
      <c r="V932" s="25"/>
      <c r="W932" s="26"/>
      <c r="X932" s="27"/>
      <c r="Y932" s="28"/>
    </row>
    <row r="933" customFormat="false" ht="12.75" hidden="false" customHeight="false" outlineLevel="0" collapsed="false">
      <c r="A933" s="29"/>
      <c r="B933" s="15"/>
      <c r="F933" s="17"/>
      <c r="G933" s="18"/>
      <c r="H933" s="19"/>
      <c r="I933" s="20"/>
      <c r="J933" s="19"/>
      <c r="K933" s="21"/>
      <c r="L933" s="21"/>
      <c r="M933" s="22"/>
      <c r="N933" s="22"/>
      <c r="O933" s="22"/>
      <c r="P933" s="22"/>
      <c r="Q933" s="22"/>
      <c r="R933" s="23"/>
      <c r="S933" s="24"/>
      <c r="T933" s="24"/>
      <c r="U933" s="25"/>
      <c r="V933" s="25"/>
      <c r="W933" s="26"/>
      <c r="X933" s="27"/>
      <c r="Y933" s="28"/>
    </row>
    <row r="934" customFormat="false" ht="12.75" hidden="false" customHeight="false" outlineLevel="0" collapsed="false">
      <c r="A934" s="29"/>
      <c r="B934" s="15"/>
      <c r="F934" s="17"/>
      <c r="G934" s="18"/>
      <c r="H934" s="19"/>
      <c r="I934" s="20"/>
      <c r="J934" s="19"/>
      <c r="K934" s="21"/>
      <c r="L934" s="21"/>
      <c r="M934" s="22"/>
      <c r="N934" s="22"/>
      <c r="O934" s="22"/>
      <c r="P934" s="22"/>
      <c r="Q934" s="22"/>
      <c r="R934" s="23"/>
      <c r="S934" s="24"/>
      <c r="T934" s="24"/>
      <c r="U934" s="25"/>
      <c r="V934" s="25"/>
      <c r="W934" s="26"/>
      <c r="X934" s="27"/>
      <c r="Y934" s="28"/>
    </row>
    <row r="935" customFormat="false" ht="12.75" hidden="false" customHeight="false" outlineLevel="0" collapsed="false">
      <c r="A935" s="29"/>
      <c r="B935" s="15"/>
      <c r="F935" s="17"/>
      <c r="G935" s="18"/>
      <c r="H935" s="19"/>
      <c r="I935" s="20"/>
      <c r="J935" s="19"/>
      <c r="K935" s="21"/>
      <c r="L935" s="21"/>
      <c r="M935" s="22"/>
      <c r="N935" s="22"/>
      <c r="O935" s="22"/>
      <c r="P935" s="22"/>
      <c r="Q935" s="22"/>
      <c r="R935" s="23"/>
      <c r="S935" s="24"/>
      <c r="T935" s="24"/>
      <c r="U935" s="25"/>
      <c r="V935" s="25"/>
      <c r="W935" s="26"/>
      <c r="X935" s="27"/>
      <c r="Y935" s="28"/>
    </row>
    <row r="936" customFormat="false" ht="12.75" hidden="false" customHeight="false" outlineLevel="0" collapsed="false">
      <c r="A936" s="29"/>
      <c r="B936" s="15"/>
      <c r="F936" s="17"/>
      <c r="G936" s="18"/>
      <c r="H936" s="19"/>
      <c r="I936" s="20"/>
      <c r="J936" s="19"/>
      <c r="K936" s="21"/>
      <c r="L936" s="21"/>
      <c r="M936" s="22"/>
      <c r="N936" s="22"/>
      <c r="O936" s="22"/>
      <c r="P936" s="22"/>
      <c r="Q936" s="22"/>
      <c r="R936" s="23"/>
      <c r="S936" s="24"/>
      <c r="T936" s="24"/>
      <c r="U936" s="25"/>
      <c r="V936" s="25"/>
      <c r="W936" s="26"/>
      <c r="X936" s="27"/>
      <c r="Y936" s="28"/>
    </row>
    <row r="937" customFormat="false" ht="12.75" hidden="false" customHeight="false" outlineLevel="0" collapsed="false">
      <c r="A937" s="29"/>
      <c r="B937" s="15"/>
      <c r="F937" s="17"/>
      <c r="G937" s="18"/>
      <c r="H937" s="19"/>
      <c r="I937" s="20"/>
      <c r="J937" s="19"/>
      <c r="K937" s="21"/>
      <c r="L937" s="21"/>
      <c r="M937" s="22"/>
      <c r="N937" s="22"/>
      <c r="O937" s="22"/>
      <c r="P937" s="22"/>
      <c r="Q937" s="22"/>
      <c r="R937" s="23"/>
      <c r="S937" s="24"/>
      <c r="T937" s="24"/>
      <c r="U937" s="25"/>
      <c r="V937" s="25"/>
      <c r="W937" s="26"/>
      <c r="X937" s="27"/>
      <c r="Y937" s="28"/>
    </row>
    <row r="938" customFormat="false" ht="12.75" hidden="false" customHeight="false" outlineLevel="0" collapsed="false">
      <c r="A938" s="29"/>
      <c r="B938" s="15"/>
      <c r="F938" s="17"/>
      <c r="G938" s="18"/>
      <c r="H938" s="19"/>
      <c r="I938" s="20"/>
      <c r="J938" s="19"/>
      <c r="K938" s="21"/>
      <c r="L938" s="21"/>
      <c r="M938" s="22"/>
      <c r="N938" s="22"/>
      <c r="O938" s="22"/>
      <c r="P938" s="22"/>
      <c r="Q938" s="22"/>
      <c r="R938" s="23"/>
      <c r="S938" s="24"/>
      <c r="T938" s="24"/>
      <c r="U938" s="25"/>
      <c r="V938" s="25"/>
      <c r="W938" s="26"/>
      <c r="X938" s="27"/>
      <c r="Y938" s="28"/>
    </row>
    <row r="939" customFormat="false" ht="12.75" hidden="false" customHeight="false" outlineLevel="0" collapsed="false">
      <c r="A939" s="29"/>
      <c r="B939" s="15"/>
      <c r="F939" s="17"/>
      <c r="G939" s="18"/>
      <c r="H939" s="19"/>
      <c r="I939" s="20"/>
      <c r="J939" s="19"/>
      <c r="K939" s="21"/>
      <c r="L939" s="21"/>
      <c r="M939" s="22"/>
      <c r="N939" s="22"/>
      <c r="O939" s="22"/>
      <c r="P939" s="22"/>
      <c r="Q939" s="22"/>
      <c r="R939" s="23"/>
      <c r="S939" s="24"/>
      <c r="T939" s="24"/>
      <c r="U939" s="25"/>
      <c r="V939" s="25"/>
      <c r="W939" s="26"/>
      <c r="X939" s="27"/>
      <c r="Y939" s="28"/>
    </row>
    <row r="940" customFormat="false" ht="12.75" hidden="false" customHeight="false" outlineLevel="0" collapsed="false">
      <c r="A940" s="29"/>
      <c r="B940" s="15"/>
      <c r="F940" s="17"/>
      <c r="G940" s="18"/>
      <c r="H940" s="19"/>
      <c r="I940" s="20"/>
      <c r="J940" s="19"/>
      <c r="K940" s="21"/>
      <c r="L940" s="21"/>
      <c r="M940" s="22"/>
      <c r="N940" s="22"/>
      <c r="O940" s="22"/>
      <c r="P940" s="22"/>
      <c r="Q940" s="22"/>
      <c r="R940" s="23"/>
      <c r="S940" s="24"/>
      <c r="T940" s="24"/>
      <c r="U940" s="25"/>
      <c r="V940" s="25"/>
      <c r="W940" s="26"/>
      <c r="X940" s="27"/>
      <c r="Y940" s="28"/>
    </row>
    <row r="941" customFormat="false" ht="12.75" hidden="false" customHeight="false" outlineLevel="0" collapsed="false">
      <c r="A941" s="29"/>
      <c r="B941" s="15"/>
      <c r="F941" s="17"/>
      <c r="G941" s="18"/>
      <c r="H941" s="19"/>
      <c r="I941" s="20"/>
      <c r="J941" s="19"/>
      <c r="K941" s="21"/>
      <c r="L941" s="21"/>
      <c r="M941" s="22"/>
      <c r="N941" s="22"/>
      <c r="O941" s="22"/>
      <c r="P941" s="22"/>
      <c r="Q941" s="22"/>
      <c r="R941" s="23"/>
      <c r="S941" s="24"/>
      <c r="T941" s="24"/>
      <c r="U941" s="25"/>
      <c r="V941" s="25"/>
      <c r="W941" s="26"/>
      <c r="X941" s="27"/>
      <c r="Y941" s="28"/>
    </row>
    <row r="942" customFormat="false" ht="12.75" hidden="false" customHeight="false" outlineLevel="0" collapsed="false">
      <c r="A942" s="29"/>
      <c r="B942" s="15"/>
      <c r="F942" s="17"/>
      <c r="G942" s="18"/>
      <c r="H942" s="19"/>
      <c r="I942" s="20"/>
      <c r="J942" s="19"/>
      <c r="K942" s="21"/>
      <c r="L942" s="21"/>
      <c r="M942" s="22"/>
      <c r="N942" s="22"/>
      <c r="O942" s="22"/>
      <c r="P942" s="22"/>
      <c r="Q942" s="22"/>
      <c r="R942" s="23"/>
      <c r="S942" s="24"/>
      <c r="T942" s="24"/>
      <c r="U942" s="25"/>
      <c r="V942" s="25"/>
      <c r="W942" s="26"/>
      <c r="X942" s="27"/>
      <c r="Y942" s="28"/>
    </row>
    <row r="943" customFormat="false" ht="12.75" hidden="false" customHeight="false" outlineLevel="0" collapsed="false">
      <c r="A943" s="29"/>
      <c r="B943" s="15"/>
      <c r="F943" s="17"/>
      <c r="G943" s="18"/>
      <c r="H943" s="19"/>
      <c r="I943" s="20"/>
      <c r="J943" s="19"/>
      <c r="K943" s="21"/>
      <c r="L943" s="21"/>
      <c r="M943" s="22"/>
      <c r="N943" s="22"/>
      <c r="O943" s="22"/>
      <c r="P943" s="22"/>
      <c r="Q943" s="22"/>
      <c r="R943" s="23"/>
      <c r="S943" s="24"/>
      <c r="T943" s="24"/>
      <c r="U943" s="25"/>
      <c r="V943" s="25"/>
      <c r="W943" s="26"/>
      <c r="X943" s="27"/>
      <c r="Y943" s="28"/>
    </row>
    <row r="944" customFormat="false" ht="12.75" hidden="false" customHeight="false" outlineLevel="0" collapsed="false">
      <c r="A944" s="29"/>
      <c r="B944" s="15"/>
      <c r="F944" s="17"/>
      <c r="G944" s="18"/>
      <c r="H944" s="19"/>
      <c r="I944" s="20"/>
      <c r="J944" s="19"/>
      <c r="K944" s="21"/>
      <c r="L944" s="21"/>
      <c r="M944" s="22"/>
      <c r="N944" s="22"/>
      <c r="O944" s="22"/>
      <c r="P944" s="22"/>
      <c r="Q944" s="22"/>
      <c r="R944" s="23"/>
      <c r="S944" s="24"/>
      <c r="T944" s="24"/>
      <c r="U944" s="25"/>
      <c r="V944" s="25"/>
      <c r="W944" s="26"/>
      <c r="X944" s="27"/>
      <c r="Y944" s="28"/>
    </row>
    <row r="945" customFormat="false" ht="12.75" hidden="false" customHeight="false" outlineLevel="0" collapsed="false">
      <c r="A945" s="29"/>
      <c r="B945" s="15"/>
      <c r="F945" s="17"/>
      <c r="G945" s="18"/>
      <c r="H945" s="19"/>
      <c r="I945" s="20"/>
      <c r="J945" s="19"/>
      <c r="K945" s="21"/>
      <c r="L945" s="21"/>
      <c r="M945" s="22"/>
      <c r="N945" s="22"/>
      <c r="O945" s="22"/>
      <c r="P945" s="22"/>
      <c r="Q945" s="22"/>
      <c r="R945" s="23"/>
      <c r="S945" s="24"/>
      <c r="T945" s="24"/>
      <c r="U945" s="25"/>
      <c r="V945" s="25"/>
      <c r="W945" s="26"/>
      <c r="X945" s="27"/>
      <c r="Y945" s="28"/>
    </row>
    <row r="946" customFormat="false" ht="12.75" hidden="false" customHeight="false" outlineLevel="0" collapsed="false">
      <c r="A946" s="29"/>
      <c r="B946" s="15"/>
      <c r="F946" s="17"/>
      <c r="G946" s="18"/>
      <c r="H946" s="19"/>
      <c r="I946" s="20"/>
      <c r="J946" s="19"/>
      <c r="K946" s="21"/>
      <c r="L946" s="21"/>
      <c r="M946" s="22"/>
      <c r="N946" s="22"/>
      <c r="O946" s="22"/>
      <c r="P946" s="22"/>
      <c r="Q946" s="22"/>
      <c r="R946" s="23"/>
      <c r="S946" s="24"/>
      <c r="T946" s="24"/>
      <c r="U946" s="25"/>
      <c r="V946" s="25"/>
      <c r="W946" s="26"/>
      <c r="X946" s="27"/>
      <c r="Y946" s="28"/>
    </row>
    <row r="947" customFormat="false" ht="12.75" hidden="false" customHeight="false" outlineLevel="0" collapsed="false">
      <c r="A947" s="29"/>
      <c r="B947" s="15"/>
      <c r="F947" s="17"/>
      <c r="G947" s="18"/>
      <c r="H947" s="19"/>
      <c r="I947" s="20"/>
      <c r="J947" s="19"/>
      <c r="K947" s="21"/>
      <c r="L947" s="21"/>
      <c r="M947" s="22"/>
      <c r="N947" s="22"/>
      <c r="O947" s="22"/>
      <c r="P947" s="22"/>
      <c r="Q947" s="22"/>
      <c r="R947" s="23"/>
      <c r="S947" s="24"/>
      <c r="T947" s="24"/>
      <c r="U947" s="25"/>
      <c r="V947" s="25"/>
      <c r="W947" s="26"/>
      <c r="X947" s="27"/>
      <c r="Y947" s="28"/>
    </row>
    <row r="948" customFormat="false" ht="12.75" hidden="false" customHeight="false" outlineLevel="0" collapsed="false">
      <c r="A948" s="29"/>
      <c r="B948" s="15"/>
      <c r="F948" s="17"/>
      <c r="G948" s="18"/>
      <c r="H948" s="19"/>
      <c r="I948" s="20"/>
      <c r="J948" s="19"/>
      <c r="K948" s="21"/>
      <c r="L948" s="21"/>
      <c r="M948" s="22"/>
      <c r="N948" s="22"/>
      <c r="O948" s="22"/>
      <c r="P948" s="22"/>
      <c r="Q948" s="22"/>
      <c r="R948" s="23"/>
      <c r="S948" s="24"/>
      <c r="T948" s="24"/>
      <c r="U948" s="25"/>
      <c r="V948" s="25"/>
      <c r="W948" s="26"/>
      <c r="X948" s="27"/>
      <c r="Y948" s="28"/>
    </row>
    <row r="949" customFormat="false" ht="12.75" hidden="false" customHeight="false" outlineLevel="0" collapsed="false">
      <c r="A949" s="29"/>
      <c r="B949" s="15"/>
      <c r="F949" s="17"/>
      <c r="G949" s="18"/>
      <c r="H949" s="19"/>
      <c r="I949" s="20"/>
      <c r="J949" s="19"/>
      <c r="K949" s="21"/>
      <c r="L949" s="21"/>
      <c r="M949" s="22"/>
      <c r="N949" s="22"/>
      <c r="O949" s="22"/>
      <c r="P949" s="22"/>
      <c r="Q949" s="22"/>
      <c r="R949" s="23"/>
      <c r="S949" s="24"/>
      <c r="T949" s="24"/>
      <c r="U949" s="25"/>
      <c r="V949" s="25"/>
      <c r="W949" s="26"/>
      <c r="X949" s="27"/>
      <c r="Y949" s="28"/>
    </row>
    <row r="950" customFormat="false" ht="12.75" hidden="false" customHeight="false" outlineLevel="0" collapsed="false">
      <c r="A950" s="29"/>
      <c r="B950" s="15"/>
      <c r="F950" s="17"/>
      <c r="G950" s="18"/>
      <c r="H950" s="19"/>
      <c r="I950" s="20"/>
      <c r="J950" s="19"/>
      <c r="K950" s="21"/>
      <c r="L950" s="21"/>
      <c r="M950" s="22"/>
      <c r="N950" s="22"/>
      <c r="O950" s="22"/>
      <c r="P950" s="22"/>
      <c r="Q950" s="22"/>
      <c r="R950" s="23"/>
      <c r="S950" s="24"/>
      <c r="T950" s="24"/>
      <c r="U950" s="25"/>
      <c r="V950" s="25"/>
      <c r="W950" s="26"/>
      <c r="X950" s="27"/>
      <c r="Y950" s="28"/>
    </row>
    <row r="951" customFormat="false" ht="12.75" hidden="false" customHeight="false" outlineLevel="0" collapsed="false">
      <c r="A951" s="29"/>
      <c r="B951" s="15"/>
      <c r="F951" s="17"/>
      <c r="G951" s="18"/>
      <c r="H951" s="19"/>
      <c r="I951" s="20"/>
      <c r="J951" s="19"/>
      <c r="K951" s="21"/>
      <c r="L951" s="21"/>
      <c r="M951" s="22"/>
      <c r="N951" s="22"/>
      <c r="O951" s="22"/>
      <c r="P951" s="22"/>
      <c r="Q951" s="22"/>
      <c r="R951" s="23"/>
      <c r="S951" s="24"/>
      <c r="T951" s="24"/>
      <c r="U951" s="25"/>
      <c r="V951" s="25"/>
      <c r="W951" s="26"/>
      <c r="X951" s="27"/>
      <c r="Y951" s="28"/>
    </row>
    <row r="952" customFormat="false" ht="12.75" hidden="false" customHeight="false" outlineLevel="0" collapsed="false">
      <c r="A952" s="29"/>
      <c r="B952" s="15"/>
      <c r="F952" s="17"/>
      <c r="G952" s="18"/>
      <c r="H952" s="19"/>
      <c r="I952" s="20"/>
      <c r="J952" s="19"/>
      <c r="K952" s="21"/>
      <c r="L952" s="21"/>
      <c r="M952" s="22"/>
      <c r="N952" s="22"/>
      <c r="O952" s="22"/>
      <c r="P952" s="22"/>
      <c r="Q952" s="22"/>
      <c r="R952" s="23"/>
      <c r="S952" s="24"/>
      <c r="T952" s="24"/>
      <c r="U952" s="25"/>
      <c r="V952" s="25"/>
      <c r="W952" s="26"/>
      <c r="X952" s="27"/>
      <c r="Y952" s="28"/>
    </row>
    <row r="953" customFormat="false" ht="12.75" hidden="false" customHeight="false" outlineLevel="0" collapsed="false">
      <c r="A953" s="29"/>
      <c r="B953" s="15"/>
      <c r="F953" s="17"/>
      <c r="G953" s="18"/>
      <c r="H953" s="19"/>
      <c r="I953" s="20"/>
      <c r="J953" s="19"/>
      <c r="K953" s="21"/>
      <c r="L953" s="21"/>
      <c r="M953" s="22"/>
      <c r="N953" s="22"/>
      <c r="O953" s="22"/>
      <c r="P953" s="22"/>
      <c r="Q953" s="22"/>
      <c r="R953" s="23"/>
      <c r="S953" s="24"/>
      <c r="T953" s="24"/>
      <c r="U953" s="25"/>
      <c r="V953" s="25"/>
      <c r="W953" s="26"/>
      <c r="X953" s="27"/>
      <c r="Y953" s="28"/>
    </row>
    <row r="954" customFormat="false" ht="12.75" hidden="false" customHeight="false" outlineLevel="0" collapsed="false">
      <c r="A954" s="29"/>
      <c r="B954" s="15"/>
      <c r="F954" s="17"/>
      <c r="G954" s="18"/>
      <c r="H954" s="19"/>
      <c r="I954" s="20"/>
      <c r="J954" s="19"/>
      <c r="K954" s="21"/>
      <c r="L954" s="21"/>
      <c r="M954" s="22"/>
      <c r="N954" s="22"/>
      <c r="O954" s="22"/>
      <c r="P954" s="22"/>
      <c r="Q954" s="22"/>
      <c r="R954" s="23"/>
      <c r="S954" s="24"/>
      <c r="T954" s="24"/>
      <c r="U954" s="25"/>
      <c r="V954" s="25"/>
      <c r="W954" s="26"/>
      <c r="X954" s="27"/>
      <c r="Y954" s="28"/>
    </row>
    <row r="955" customFormat="false" ht="12.75" hidden="false" customHeight="false" outlineLevel="0" collapsed="false">
      <c r="A955" s="29"/>
      <c r="B955" s="15"/>
      <c r="F955" s="17"/>
      <c r="G955" s="18"/>
      <c r="H955" s="19"/>
      <c r="I955" s="20"/>
      <c r="J955" s="19"/>
      <c r="K955" s="21"/>
      <c r="L955" s="21"/>
      <c r="M955" s="22"/>
      <c r="N955" s="22"/>
      <c r="O955" s="22"/>
      <c r="P955" s="22"/>
      <c r="Q955" s="22"/>
      <c r="R955" s="23"/>
      <c r="S955" s="24"/>
      <c r="T955" s="24"/>
      <c r="U955" s="25"/>
      <c r="V955" s="25"/>
      <c r="W955" s="26"/>
      <c r="X955" s="27"/>
      <c r="Y955" s="28"/>
    </row>
    <row r="956" customFormat="false" ht="12.75" hidden="false" customHeight="false" outlineLevel="0" collapsed="false">
      <c r="A956" s="29"/>
      <c r="B956" s="15"/>
      <c r="F956" s="17"/>
      <c r="G956" s="18"/>
      <c r="H956" s="19"/>
      <c r="I956" s="20"/>
      <c r="J956" s="19"/>
      <c r="K956" s="21"/>
      <c r="L956" s="21"/>
      <c r="M956" s="22"/>
      <c r="N956" s="22"/>
      <c r="O956" s="22"/>
      <c r="P956" s="22"/>
      <c r="Q956" s="22"/>
      <c r="R956" s="23"/>
      <c r="S956" s="24"/>
      <c r="T956" s="24"/>
      <c r="U956" s="25"/>
      <c r="V956" s="25"/>
      <c r="W956" s="26"/>
      <c r="X956" s="27"/>
      <c r="Y956" s="28"/>
    </row>
    <row r="957" customFormat="false" ht="12.75" hidden="false" customHeight="false" outlineLevel="0" collapsed="false">
      <c r="A957" s="29"/>
      <c r="B957" s="15"/>
      <c r="F957" s="17"/>
      <c r="G957" s="18"/>
      <c r="H957" s="19"/>
      <c r="I957" s="20"/>
      <c r="J957" s="19"/>
      <c r="K957" s="21"/>
      <c r="L957" s="21"/>
      <c r="M957" s="22"/>
      <c r="N957" s="22"/>
      <c r="O957" s="22"/>
      <c r="P957" s="22"/>
      <c r="Q957" s="22"/>
      <c r="R957" s="23"/>
      <c r="S957" s="24"/>
      <c r="T957" s="24"/>
      <c r="U957" s="25"/>
      <c r="V957" s="25"/>
      <c r="W957" s="26"/>
      <c r="X957" s="27"/>
      <c r="Y957" s="28"/>
    </row>
    <row r="958" customFormat="false" ht="12.75" hidden="false" customHeight="false" outlineLevel="0" collapsed="false">
      <c r="A958" s="29"/>
      <c r="B958" s="15"/>
      <c r="F958" s="17"/>
      <c r="G958" s="18"/>
      <c r="H958" s="19"/>
      <c r="I958" s="20"/>
      <c r="J958" s="19"/>
      <c r="K958" s="21"/>
      <c r="L958" s="21"/>
      <c r="M958" s="22"/>
      <c r="N958" s="22"/>
      <c r="O958" s="22"/>
      <c r="P958" s="22"/>
      <c r="Q958" s="22"/>
      <c r="R958" s="23"/>
      <c r="S958" s="24"/>
      <c r="T958" s="24"/>
      <c r="U958" s="25"/>
      <c r="V958" s="25"/>
      <c r="W958" s="26"/>
      <c r="X958" s="27"/>
      <c r="Y958" s="28"/>
    </row>
    <row r="959" customFormat="false" ht="12.75" hidden="false" customHeight="false" outlineLevel="0" collapsed="false">
      <c r="A959" s="29"/>
      <c r="B959" s="15"/>
      <c r="F959" s="17"/>
      <c r="G959" s="18"/>
      <c r="H959" s="19"/>
      <c r="I959" s="20"/>
      <c r="J959" s="19"/>
      <c r="K959" s="21"/>
      <c r="L959" s="21"/>
      <c r="M959" s="22"/>
      <c r="N959" s="22"/>
      <c r="O959" s="22"/>
      <c r="P959" s="22"/>
      <c r="Q959" s="22"/>
      <c r="R959" s="23"/>
      <c r="S959" s="24"/>
      <c r="T959" s="24"/>
      <c r="U959" s="25"/>
      <c r="V959" s="25"/>
      <c r="W959" s="26"/>
      <c r="X959" s="27"/>
      <c r="Y959" s="28"/>
    </row>
    <row r="960" customFormat="false" ht="12.75" hidden="false" customHeight="false" outlineLevel="0" collapsed="false">
      <c r="A960" s="29"/>
      <c r="B960" s="15"/>
      <c r="F960" s="17"/>
      <c r="G960" s="18"/>
      <c r="H960" s="19"/>
      <c r="I960" s="20"/>
      <c r="J960" s="19"/>
      <c r="K960" s="21"/>
      <c r="L960" s="21"/>
      <c r="M960" s="22"/>
      <c r="N960" s="22"/>
      <c r="O960" s="22"/>
      <c r="P960" s="22"/>
      <c r="Q960" s="22"/>
      <c r="R960" s="23"/>
      <c r="S960" s="24"/>
      <c r="T960" s="24"/>
      <c r="U960" s="25"/>
      <c r="V960" s="25"/>
      <c r="W960" s="26"/>
      <c r="X960" s="27"/>
      <c r="Y960" s="28"/>
    </row>
    <row r="961" customFormat="false" ht="12.75" hidden="false" customHeight="false" outlineLevel="0" collapsed="false">
      <c r="A961" s="29"/>
      <c r="B961" s="15"/>
      <c r="F961" s="17"/>
      <c r="G961" s="18"/>
      <c r="H961" s="19"/>
      <c r="I961" s="20"/>
      <c r="J961" s="19"/>
      <c r="K961" s="21"/>
      <c r="L961" s="21"/>
      <c r="M961" s="22"/>
      <c r="N961" s="22"/>
      <c r="O961" s="22"/>
      <c r="P961" s="22"/>
      <c r="Q961" s="22"/>
      <c r="R961" s="23"/>
      <c r="S961" s="24"/>
      <c r="T961" s="24"/>
      <c r="U961" s="25"/>
      <c r="V961" s="25"/>
      <c r="W961" s="26"/>
      <c r="X961" s="27"/>
      <c r="Y961" s="28"/>
    </row>
    <row r="962" customFormat="false" ht="12.75" hidden="false" customHeight="false" outlineLevel="0" collapsed="false">
      <c r="A962" s="29"/>
      <c r="B962" s="15"/>
      <c r="F962" s="17"/>
      <c r="G962" s="18"/>
      <c r="H962" s="19"/>
      <c r="I962" s="20"/>
      <c r="J962" s="19"/>
      <c r="K962" s="21"/>
      <c r="L962" s="21"/>
      <c r="M962" s="22"/>
      <c r="N962" s="22"/>
      <c r="O962" s="22"/>
      <c r="P962" s="22"/>
      <c r="Q962" s="22"/>
      <c r="R962" s="23"/>
      <c r="S962" s="24"/>
      <c r="T962" s="24"/>
      <c r="U962" s="25"/>
      <c r="V962" s="25"/>
      <c r="W962" s="26"/>
      <c r="X962" s="27"/>
      <c r="Y962" s="28"/>
    </row>
    <row r="963" customFormat="false" ht="12.75" hidden="false" customHeight="false" outlineLevel="0" collapsed="false">
      <c r="A963" s="29"/>
      <c r="B963" s="15"/>
      <c r="F963" s="17"/>
      <c r="G963" s="18"/>
      <c r="H963" s="19"/>
      <c r="I963" s="20"/>
      <c r="J963" s="19"/>
      <c r="K963" s="21"/>
      <c r="L963" s="21"/>
      <c r="M963" s="22"/>
      <c r="N963" s="22"/>
      <c r="O963" s="22"/>
      <c r="P963" s="22"/>
      <c r="Q963" s="22"/>
      <c r="R963" s="23"/>
      <c r="S963" s="24"/>
      <c r="T963" s="24"/>
      <c r="U963" s="25"/>
      <c r="V963" s="25"/>
      <c r="W963" s="26"/>
      <c r="X963" s="27"/>
      <c r="Y963" s="28"/>
    </row>
    <row r="964" customFormat="false" ht="12.75" hidden="false" customHeight="false" outlineLevel="0" collapsed="false">
      <c r="A964" s="29"/>
      <c r="B964" s="15"/>
      <c r="F964" s="17"/>
      <c r="G964" s="18"/>
      <c r="H964" s="19"/>
      <c r="I964" s="20"/>
      <c r="J964" s="19"/>
      <c r="K964" s="21"/>
      <c r="L964" s="21"/>
      <c r="M964" s="22"/>
      <c r="N964" s="22"/>
      <c r="O964" s="22"/>
      <c r="P964" s="22"/>
      <c r="Q964" s="22"/>
      <c r="R964" s="23"/>
      <c r="S964" s="24"/>
      <c r="T964" s="24"/>
      <c r="U964" s="25"/>
      <c r="V964" s="25"/>
      <c r="W964" s="26"/>
      <c r="X964" s="27"/>
      <c r="Y964" s="28"/>
    </row>
    <row r="965" customFormat="false" ht="12.75" hidden="false" customHeight="false" outlineLevel="0" collapsed="false">
      <c r="A965" s="29"/>
      <c r="B965" s="15"/>
      <c r="F965" s="17"/>
      <c r="G965" s="18"/>
      <c r="H965" s="19"/>
      <c r="I965" s="20"/>
      <c r="J965" s="19"/>
      <c r="K965" s="21"/>
      <c r="L965" s="21"/>
      <c r="M965" s="22"/>
      <c r="N965" s="22"/>
      <c r="O965" s="22"/>
      <c r="P965" s="22"/>
      <c r="Q965" s="22"/>
      <c r="R965" s="23"/>
      <c r="S965" s="24"/>
      <c r="T965" s="24"/>
      <c r="U965" s="25"/>
      <c r="V965" s="25"/>
      <c r="W965" s="26"/>
      <c r="X965" s="27"/>
      <c r="Y965" s="28"/>
    </row>
    <row r="966" customFormat="false" ht="12.75" hidden="false" customHeight="false" outlineLevel="0" collapsed="false">
      <c r="A966" s="29"/>
      <c r="B966" s="15"/>
      <c r="F966" s="17"/>
      <c r="G966" s="18"/>
      <c r="H966" s="19"/>
      <c r="I966" s="20"/>
      <c r="J966" s="19"/>
      <c r="K966" s="21"/>
      <c r="L966" s="21"/>
      <c r="M966" s="22"/>
      <c r="N966" s="22"/>
      <c r="O966" s="22"/>
      <c r="P966" s="22"/>
      <c r="Q966" s="22"/>
      <c r="R966" s="23"/>
      <c r="S966" s="24"/>
      <c r="T966" s="24"/>
      <c r="U966" s="25"/>
      <c r="V966" s="25"/>
      <c r="W966" s="26"/>
      <c r="X966" s="27"/>
      <c r="Y966" s="28"/>
    </row>
    <row r="967" customFormat="false" ht="12.75" hidden="false" customHeight="false" outlineLevel="0" collapsed="false">
      <c r="A967" s="29"/>
      <c r="B967" s="15"/>
      <c r="F967" s="17"/>
      <c r="G967" s="18"/>
      <c r="H967" s="19"/>
      <c r="I967" s="20"/>
      <c r="J967" s="19"/>
      <c r="K967" s="21"/>
      <c r="L967" s="21"/>
      <c r="M967" s="22"/>
      <c r="N967" s="22"/>
      <c r="O967" s="22"/>
      <c r="P967" s="22"/>
      <c r="Q967" s="22"/>
      <c r="R967" s="23"/>
      <c r="S967" s="24"/>
      <c r="T967" s="24"/>
      <c r="U967" s="25"/>
      <c r="V967" s="25"/>
      <c r="W967" s="26"/>
      <c r="X967" s="27"/>
      <c r="Y967" s="28"/>
    </row>
    <row r="968" customFormat="false" ht="12.75" hidden="false" customHeight="false" outlineLevel="0" collapsed="false">
      <c r="A968" s="29"/>
      <c r="B968" s="15"/>
      <c r="F968" s="17"/>
      <c r="G968" s="18"/>
      <c r="H968" s="19"/>
      <c r="I968" s="20"/>
      <c r="J968" s="19"/>
      <c r="K968" s="21"/>
      <c r="L968" s="21"/>
      <c r="M968" s="22"/>
      <c r="N968" s="22"/>
      <c r="O968" s="22"/>
      <c r="P968" s="22"/>
      <c r="Q968" s="22"/>
      <c r="R968" s="23"/>
      <c r="S968" s="24"/>
      <c r="T968" s="24"/>
      <c r="U968" s="25"/>
      <c r="V968" s="25"/>
      <c r="W968" s="26"/>
      <c r="X968" s="27"/>
      <c r="Y968" s="28"/>
    </row>
    <row r="969" customFormat="false" ht="12.75" hidden="false" customHeight="false" outlineLevel="0" collapsed="false">
      <c r="A969" s="29"/>
      <c r="B969" s="15"/>
      <c r="F969" s="17"/>
      <c r="G969" s="18"/>
      <c r="H969" s="19"/>
      <c r="I969" s="20"/>
      <c r="J969" s="19"/>
      <c r="K969" s="21"/>
      <c r="L969" s="21"/>
      <c r="M969" s="22"/>
      <c r="N969" s="22"/>
      <c r="O969" s="22"/>
      <c r="P969" s="22"/>
      <c r="Q969" s="22"/>
      <c r="R969" s="23"/>
      <c r="S969" s="24"/>
      <c r="T969" s="24"/>
      <c r="U969" s="25"/>
      <c r="V969" s="25"/>
      <c r="W969" s="26"/>
      <c r="X969" s="27"/>
      <c r="Y969" s="28"/>
    </row>
    <row r="970" customFormat="false" ht="12.75" hidden="false" customHeight="false" outlineLevel="0" collapsed="false">
      <c r="A970" s="29"/>
      <c r="B970" s="15"/>
      <c r="F970" s="17"/>
      <c r="G970" s="18"/>
      <c r="H970" s="19"/>
      <c r="I970" s="20"/>
      <c r="J970" s="19"/>
      <c r="K970" s="21"/>
      <c r="L970" s="21"/>
      <c r="M970" s="22"/>
      <c r="N970" s="22"/>
      <c r="O970" s="22"/>
      <c r="P970" s="22"/>
      <c r="Q970" s="22"/>
      <c r="R970" s="23"/>
      <c r="S970" s="24"/>
      <c r="T970" s="24"/>
      <c r="U970" s="25"/>
      <c r="V970" s="25"/>
      <c r="W970" s="26"/>
      <c r="X970" s="27"/>
      <c r="Y970" s="28"/>
    </row>
    <row r="971" customFormat="false" ht="12.75" hidden="false" customHeight="false" outlineLevel="0" collapsed="false">
      <c r="A971" s="29"/>
      <c r="B971" s="15"/>
      <c r="F971" s="17"/>
      <c r="G971" s="18"/>
      <c r="H971" s="19"/>
      <c r="I971" s="20"/>
      <c r="J971" s="19"/>
      <c r="K971" s="21"/>
      <c r="L971" s="21"/>
      <c r="M971" s="22"/>
      <c r="N971" s="22"/>
      <c r="O971" s="22"/>
      <c r="P971" s="22"/>
      <c r="Q971" s="22"/>
      <c r="R971" s="23"/>
      <c r="S971" s="24"/>
      <c r="T971" s="24"/>
      <c r="U971" s="25"/>
      <c r="V971" s="25"/>
      <c r="W971" s="26"/>
      <c r="X971" s="27"/>
      <c r="Y971" s="28"/>
    </row>
    <row r="972" customFormat="false" ht="12.75" hidden="false" customHeight="false" outlineLevel="0" collapsed="false">
      <c r="A972" s="29"/>
      <c r="B972" s="15"/>
      <c r="F972" s="17"/>
      <c r="G972" s="18"/>
      <c r="H972" s="19"/>
      <c r="I972" s="20"/>
      <c r="J972" s="19"/>
      <c r="K972" s="21"/>
      <c r="L972" s="21"/>
      <c r="M972" s="22"/>
      <c r="N972" s="22"/>
      <c r="O972" s="22"/>
      <c r="P972" s="22"/>
      <c r="Q972" s="22"/>
      <c r="R972" s="23"/>
      <c r="S972" s="24"/>
      <c r="T972" s="24"/>
      <c r="U972" s="25"/>
      <c r="V972" s="25"/>
      <c r="W972" s="26"/>
      <c r="X972" s="27"/>
      <c r="Y972" s="28"/>
    </row>
    <row r="973" customFormat="false" ht="12.75" hidden="false" customHeight="false" outlineLevel="0" collapsed="false">
      <c r="A973" s="29"/>
      <c r="B973" s="15"/>
      <c r="F973" s="17"/>
      <c r="G973" s="18"/>
      <c r="H973" s="19"/>
      <c r="I973" s="20"/>
      <c r="J973" s="19"/>
      <c r="K973" s="21"/>
      <c r="L973" s="21"/>
      <c r="M973" s="22"/>
      <c r="N973" s="22"/>
      <c r="O973" s="22"/>
      <c r="P973" s="22"/>
      <c r="Q973" s="22"/>
      <c r="R973" s="23"/>
      <c r="S973" s="24"/>
      <c r="T973" s="24"/>
      <c r="U973" s="25"/>
      <c r="V973" s="25"/>
      <c r="W973" s="26"/>
      <c r="X973" s="27"/>
      <c r="Y973" s="28"/>
    </row>
    <row r="974" customFormat="false" ht="12.75" hidden="false" customHeight="false" outlineLevel="0" collapsed="false">
      <c r="A974" s="29"/>
      <c r="B974" s="15"/>
      <c r="F974" s="17"/>
      <c r="G974" s="18"/>
      <c r="H974" s="19"/>
      <c r="I974" s="20"/>
      <c r="J974" s="19"/>
      <c r="K974" s="21"/>
      <c r="L974" s="21"/>
      <c r="M974" s="22"/>
      <c r="N974" s="22"/>
      <c r="O974" s="22"/>
      <c r="P974" s="22"/>
      <c r="Q974" s="22"/>
      <c r="R974" s="23"/>
      <c r="S974" s="24"/>
      <c r="T974" s="24"/>
      <c r="U974" s="25"/>
      <c r="V974" s="25"/>
      <c r="W974" s="26"/>
      <c r="X974" s="27"/>
      <c r="Y974" s="28"/>
    </row>
    <row r="975" customFormat="false" ht="12.75" hidden="false" customHeight="false" outlineLevel="0" collapsed="false">
      <c r="A975" s="29"/>
      <c r="B975" s="15"/>
      <c r="F975" s="17"/>
      <c r="G975" s="18"/>
      <c r="H975" s="19"/>
      <c r="I975" s="20"/>
      <c r="J975" s="19"/>
      <c r="K975" s="21"/>
      <c r="L975" s="21"/>
      <c r="M975" s="22"/>
      <c r="N975" s="22"/>
      <c r="O975" s="22"/>
      <c r="P975" s="22"/>
      <c r="Q975" s="22"/>
      <c r="R975" s="23"/>
      <c r="S975" s="24"/>
      <c r="T975" s="24"/>
      <c r="U975" s="25"/>
      <c r="V975" s="25"/>
      <c r="W975" s="26"/>
      <c r="X975" s="27"/>
      <c r="Y975" s="28"/>
    </row>
    <row r="976" customFormat="false" ht="12.75" hidden="false" customHeight="false" outlineLevel="0" collapsed="false">
      <c r="A976" s="29"/>
      <c r="B976" s="15"/>
      <c r="F976" s="17"/>
      <c r="G976" s="18"/>
      <c r="H976" s="19"/>
      <c r="I976" s="20"/>
      <c r="J976" s="19"/>
      <c r="K976" s="21"/>
      <c r="L976" s="21"/>
      <c r="M976" s="22"/>
      <c r="N976" s="22"/>
      <c r="O976" s="22"/>
      <c r="P976" s="22"/>
      <c r="Q976" s="22"/>
      <c r="R976" s="23"/>
      <c r="S976" s="24"/>
      <c r="T976" s="24"/>
      <c r="U976" s="25"/>
      <c r="V976" s="25"/>
      <c r="W976" s="26"/>
      <c r="X976" s="27"/>
      <c r="Y976" s="28"/>
    </row>
    <row r="977" customFormat="false" ht="12.75" hidden="false" customHeight="false" outlineLevel="0" collapsed="false">
      <c r="A977" s="29"/>
      <c r="B977" s="15"/>
      <c r="F977" s="17"/>
      <c r="G977" s="18"/>
      <c r="H977" s="19"/>
      <c r="I977" s="20"/>
      <c r="J977" s="19"/>
      <c r="K977" s="21"/>
      <c r="L977" s="21"/>
      <c r="M977" s="22"/>
      <c r="N977" s="22"/>
      <c r="O977" s="22"/>
      <c r="P977" s="22"/>
      <c r="Q977" s="22"/>
      <c r="R977" s="23"/>
      <c r="S977" s="24"/>
      <c r="T977" s="24"/>
      <c r="U977" s="25"/>
      <c r="V977" s="25"/>
      <c r="W977" s="26"/>
      <c r="X977" s="27"/>
      <c r="Y977" s="28"/>
    </row>
    <row r="978" customFormat="false" ht="12.75" hidden="false" customHeight="false" outlineLevel="0" collapsed="false">
      <c r="A978" s="29"/>
      <c r="B978" s="15"/>
      <c r="F978" s="17"/>
      <c r="G978" s="18"/>
      <c r="H978" s="19"/>
      <c r="I978" s="20"/>
      <c r="J978" s="19"/>
      <c r="K978" s="21"/>
      <c r="L978" s="21"/>
      <c r="M978" s="22"/>
      <c r="N978" s="22"/>
      <c r="O978" s="22"/>
      <c r="P978" s="22"/>
      <c r="Q978" s="22"/>
      <c r="R978" s="23"/>
      <c r="S978" s="24"/>
      <c r="T978" s="24"/>
      <c r="U978" s="25"/>
      <c r="V978" s="25"/>
      <c r="W978" s="26"/>
      <c r="X978" s="27"/>
      <c r="Y978" s="28"/>
    </row>
    <row r="979" customFormat="false" ht="12.75" hidden="false" customHeight="false" outlineLevel="0" collapsed="false">
      <c r="A979" s="29"/>
      <c r="B979" s="15"/>
      <c r="F979" s="17"/>
      <c r="G979" s="18"/>
      <c r="H979" s="19"/>
      <c r="I979" s="20"/>
      <c r="J979" s="19"/>
      <c r="K979" s="21"/>
      <c r="L979" s="21"/>
      <c r="M979" s="22"/>
      <c r="N979" s="22"/>
      <c r="O979" s="22"/>
      <c r="P979" s="22"/>
      <c r="Q979" s="22"/>
      <c r="R979" s="23"/>
      <c r="S979" s="24"/>
      <c r="T979" s="24"/>
      <c r="U979" s="25"/>
      <c r="V979" s="25"/>
      <c r="W979" s="26"/>
      <c r="X979" s="27"/>
      <c r="Y979" s="28"/>
    </row>
    <row r="980" customFormat="false" ht="12.75" hidden="false" customHeight="false" outlineLevel="0" collapsed="false">
      <c r="A980" s="29"/>
      <c r="B980" s="15"/>
      <c r="F980" s="17"/>
      <c r="G980" s="18"/>
      <c r="H980" s="19"/>
      <c r="I980" s="20"/>
      <c r="J980" s="19"/>
      <c r="K980" s="21"/>
      <c r="L980" s="21"/>
      <c r="M980" s="22"/>
      <c r="N980" s="22"/>
      <c r="O980" s="22"/>
      <c r="P980" s="22"/>
      <c r="Q980" s="22"/>
      <c r="R980" s="23"/>
      <c r="S980" s="24"/>
      <c r="T980" s="24"/>
      <c r="U980" s="25"/>
      <c r="V980" s="25"/>
      <c r="W980" s="26"/>
      <c r="X980" s="27"/>
      <c r="Y980" s="28"/>
    </row>
    <row r="981" customFormat="false" ht="12.75" hidden="false" customHeight="false" outlineLevel="0" collapsed="false">
      <c r="A981" s="29"/>
      <c r="B981" s="15"/>
      <c r="F981" s="17"/>
      <c r="G981" s="18"/>
      <c r="H981" s="19"/>
      <c r="I981" s="20"/>
      <c r="J981" s="19"/>
      <c r="K981" s="21"/>
      <c r="L981" s="21"/>
      <c r="M981" s="22"/>
      <c r="N981" s="22"/>
      <c r="O981" s="22"/>
      <c r="P981" s="22"/>
      <c r="Q981" s="22"/>
      <c r="R981" s="23"/>
      <c r="S981" s="24"/>
      <c r="T981" s="24"/>
      <c r="U981" s="25"/>
      <c r="V981" s="25"/>
      <c r="W981" s="26"/>
      <c r="X981" s="27"/>
      <c r="Y981" s="28"/>
    </row>
    <row r="982" customFormat="false" ht="12.75" hidden="false" customHeight="false" outlineLevel="0" collapsed="false">
      <c r="A982" s="29"/>
      <c r="B982" s="15"/>
      <c r="F982" s="17"/>
      <c r="G982" s="18"/>
      <c r="H982" s="19"/>
      <c r="I982" s="20"/>
      <c r="J982" s="19"/>
      <c r="K982" s="21"/>
      <c r="L982" s="21"/>
      <c r="M982" s="22"/>
      <c r="N982" s="22"/>
      <c r="O982" s="22"/>
      <c r="P982" s="22"/>
      <c r="Q982" s="22"/>
      <c r="R982" s="23"/>
      <c r="S982" s="24"/>
      <c r="T982" s="24"/>
      <c r="U982" s="25"/>
      <c r="V982" s="25"/>
      <c r="W982" s="26"/>
      <c r="X982" s="27"/>
      <c r="Y982" s="28"/>
    </row>
    <row r="983" customFormat="false" ht="12.75" hidden="false" customHeight="false" outlineLevel="0" collapsed="false">
      <c r="A983" s="29"/>
      <c r="B983" s="15"/>
      <c r="F983" s="17"/>
      <c r="G983" s="18"/>
      <c r="H983" s="19"/>
      <c r="I983" s="20"/>
      <c r="J983" s="19"/>
      <c r="K983" s="21"/>
      <c r="L983" s="21"/>
      <c r="M983" s="22"/>
      <c r="N983" s="22"/>
      <c r="O983" s="22"/>
      <c r="P983" s="22"/>
      <c r="Q983" s="22"/>
      <c r="R983" s="23"/>
      <c r="S983" s="24"/>
      <c r="T983" s="24"/>
      <c r="U983" s="25"/>
      <c r="V983" s="25"/>
      <c r="W983" s="26"/>
      <c r="X983" s="27"/>
      <c r="Y983" s="28"/>
    </row>
    <row r="984" customFormat="false" ht="12.75" hidden="false" customHeight="false" outlineLevel="0" collapsed="false">
      <c r="A984" s="29"/>
      <c r="B984" s="15"/>
      <c r="F984" s="17"/>
      <c r="G984" s="18"/>
      <c r="H984" s="19"/>
      <c r="I984" s="20"/>
      <c r="J984" s="19"/>
      <c r="K984" s="21"/>
      <c r="L984" s="21"/>
      <c r="M984" s="22"/>
      <c r="N984" s="22"/>
      <c r="O984" s="22"/>
      <c r="P984" s="22"/>
      <c r="Q984" s="22"/>
      <c r="R984" s="23"/>
      <c r="S984" s="24"/>
      <c r="T984" s="24"/>
      <c r="U984" s="25"/>
      <c r="V984" s="25"/>
      <c r="W984" s="26"/>
      <c r="X984" s="27"/>
      <c r="Y984" s="28"/>
    </row>
    <row r="985" customFormat="false" ht="12.75" hidden="false" customHeight="false" outlineLevel="0" collapsed="false">
      <c r="A985" s="29"/>
      <c r="B985" s="15"/>
      <c r="F985" s="17"/>
      <c r="G985" s="18"/>
      <c r="H985" s="19"/>
      <c r="I985" s="20"/>
      <c r="J985" s="19"/>
      <c r="K985" s="21"/>
      <c r="L985" s="21"/>
      <c r="M985" s="22"/>
      <c r="N985" s="22"/>
      <c r="O985" s="22"/>
      <c r="P985" s="22"/>
      <c r="Q985" s="22"/>
      <c r="R985" s="23"/>
      <c r="S985" s="24"/>
      <c r="T985" s="24"/>
      <c r="U985" s="25"/>
      <c r="V985" s="25"/>
      <c r="W985" s="26"/>
      <c r="X985" s="27"/>
      <c r="Y985" s="28"/>
    </row>
    <row r="986" customFormat="false" ht="12.75" hidden="false" customHeight="false" outlineLevel="0" collapsed="false">
      <c r="A986" s="29"/>
      <c r="B986" s="15"/>
      <c r="F986" s="17"/>
      <c r="G986" s="18"/>
      <c r="H986" s="19"/>
      <c r="I986" s="20"/>
      <c r="J986" s="19"/>
      <c r="K986" s="21"/>
      <c r="L986" s="21"/>
      <c r="M986" s="22"/>
      <c r="N986" s="22"/>
      <c r="O986" s="22"/>
      <c r="P986" s="22"/>
      <c r="Q986" s="22"/>
      <c r="R986" s="23"/>
      <c r="S986" s="24"/>
      <c r="T986" s="24"/>
      <c r="U986" s="25"/>
      <c r="V986" s="25"/>
      <c r="W986" s="26"/>
      <c r="X986" s="27"/>
      <c r="Y986" s="28"/>
    </row>
    <row r="987" customFormat="false" ht="12.75" hidden="false" customHeight="false" outlineLevel="0" collapsed="false">
      <c r="A987" s="29"/>
      <c r="B987" s="15"/>
      <c r="F987" s="17"/>
      <c r="G987" s="18"/>
      <c r="H987" s="19"/>
      <c r="I987" s="20"/>
      <c r="J987" s="19"/>
      <c r="K987" s="21"/>
      <c r="L987" s="21"/>
      <c r="M987" s="22"/>
      <c r="N987" s="22"/>
      <c r="O987" s="22"/>
      <c r="P987" s="22"/>
      <c r="Q987" s="22"/>
      <c r="R987" s="23"/>
      <c r="S987" s="24"/>
      <c r="T987" s="24"/>
      <c r="U987" s="25"/>
      <c r="V987" s="25"/>
      <c r="W987" s="26"/>
      <c r="X987" s="27"/>
      <c r="Y987" s="28"/>
    </row>
    <row r="988" customFormat="false" ht="12.75" hidden="false" customHeight="false" outlineLevel="0" collapsed="false">
      <c r="A988" s="29"/>
      <c r="B988" s="15"/>
      <c r="F988" s="17"/>
      <c r="G988" s="18"/>
      <c r="H988" s="19"/>
      <c r="I988" s="20"/>
      <c r="J988" s="19"/>
      <c r="K988" s="21"/>
      <c r="L988" s="21"/>
      <c r="M988" s="22"/>
      <c r="N988" s="22"/>
      <c r="O988" s="22"/>
      <c r="P988" s="22"/>
      <c r="Q988" s="22"/>
      <c r="R988" s="23"/>
      <c r="S988" s="24"/>
      <c r="T988" s="24"/>
      <c r="U988" s="25"/>
      <c r="V988" s="25"/>
      <c r="W988" s="26"/>
      <c r="X988" s="27"/>
      <c r="Y988" s="28"/>
    </row>
    <row r="989" customFormat="false" ht="12.75" hidden="false" customHeight="false" outlineLevel="0" collapsed="false">
      <c r="A989" s="29"/>
      <c r="B989" s="15"/>
      <c r="F989" s="17"/>
      <c r="G989" s="18"/>
      <c r="H989" s="19"/>
      <c r="I989" s="20"/>
      <c r="J989" s="19"/>
      <c r="K989" s="21"/>
      <c r="L989" s="21"/>
      <c r="M989" s="22"/>
      <c r="N989" s="22"/>
      <c r="O989" s="22"/>
      <c r="P989" s="22"/>
      <c r="Q989" s="22"/>
      <c r="R989" s="23"/>
      <c r="S989" s="24"/>
      <c r="T989" s="24"/>
      <c r="U989" s="25"/>
      <c r="V989" s="25"/>
      <c r="W989" s="26"/>
      <c r="X989" s="27"/>
      <c r="Y989" s="28"/>
    </row>
    <row r="990" customFormat="false" ht="12.75" hidden="false" customHeight="false" outlineLevel="0" collapsed="false">
      <c r="A990" s="29"/>
      <c r="B990" s="15"/>
      <c r="F990" s="17"/>
      <c r="G990" s="18"/>
      <c r="H990" s="19"/>
      <c r="I990" s="20"/>
      <c r="J990" s="19"/>
      <c r="K990" s="21"/>
      <c r="L990" s="21"/>
      <c r="M990" s="22"/>
      <c r="N990" s="22"/>
      <c r="O990" s="22"/>
      <c r="P990" s="22"/>
      <c r="Q990" s="22"/>
      <c r="R990" s="23"/>
      <c r="S990" s="24"/>
      <c r="T990" s="24"/>
      <c r="U990" s="25"/>
      <c r="V990" s="25"/>
      <c r="W990" s="26"/>
      <c r="X990" s="27"/>
      <c r="Y990" s="28"/>
    </row>
    <row r="991" customFormat="false" ht="12.75" hidden="false" customHeight="false" outlineLevel="0" collapsed="false">
      <c r="A991" s="29"/>
      <c r="B991" s="15"/>
      <c r="F991" s="17"/>
      <c r="G991" s="18"/>
      <c r="H991" s="19"/>
      <c r="I991" s="20"/>
      <c r="J991" s="19"/>
      <c r="K991" s="21"/>
      <c r="L991" s="21"/>
      <c r="M991" s="22"/>
      <c r="N991" s="22"/>
      <c r="O991" s="22"/>
      <c r="P991" s="22"/>
      <c r="Q991" s="22"/>
      <c r="R991" s="23"/>
      <c r="S991" s="24"/>
      <c r="T991" s="24"/>
      <c r="U991" s="25"/>
      <c r="V991" s="25"/>
      <c r="W991" s="26"/>
      <c r="X991" s="27"/>
      <c r="Y991" s="28"/>
    </row>
    <row r="992" customFormat="false" ht="12.75" hidden="false" customHeight="false" outlineLevel="0" collapsed="false">
      <c r="A992" s="29"/>
      <c r="B992" s="15"/>
      <c r="F992" s="17"/>
      <c r="G992" s="18"/>
      <c r="H992" s="19"/>
      <c r="I992" s="20"/>
      <c r="J992" s="19"/>
      <c r="K992" s="21"/>
      <c r="L992" s="21"/>
      <c r="M992" s="22"/>
      <c r="N992" s="22"/>
      <c r="O992" s="22"/>
      <c r="P992" s="22"/>
      <c r="Q992" s="22"/>
      <c r="R992" s="23"/>
      <c r="S992" s="24"/>
      <c r="T992" s="24"/>
      <c r="U992" s="25"/>
      <c r="V992" s="25"/>
      <c r="W992" s="26"/>
      <c r="X992" s="27"/>
      <c r="Y992" s="28"/>
    </row>
    <row r="993" customFormat="false" ht="12.75" hidden="false" customHeight="false" outlineLevel="0" collapsed="false">
      <c r="A993" s="29"/>
      <c r="B993" s="15"/>
      <c r="F993" s="17"/>
      <c r="G993" s="18"/>
      <c r="H993" s="19"/>
      <c r="I993" s="20"/>
      <c r="J993" s="19"/>
      <c r="K993" s="21"/>
      <c r="L993" s="21"/>
      <c r="M993" s="22"/>
      <c r="N993" s="22"/>
      <c r="O993" s="22"/>
      <c r="P993" s="22"/>
      <c r="Q993" s="22"/>
      <c r="R993" s="23"/>
      <c r="S993" s="24"/>
      <c r="T993" s="24"/>
      <c r="U993" s="25"/>
      <c r="V993" s="25"/>
      <c r="W993" s="26"/>
      <c r="X993" s="27"/>
      <c r="Y993" s="28"/>
    </row>
    <row r="994" customFormat="false" ht="12.75" hidden="false" customHeight="false" outlineLevel="0" collapsed="false">
      <c r="B994" s="15"/>
    </row>
    <row r="995" customFormat="false" ht="12.75" hidden="false" customHeight="false" outlineLevel="0" collapsed="false">
      <c r="B995" s="15"/>
    </row>
    <row r="996" customFormat="false" ht="12.75" hidden="false" customHeight="false" outlineLevel="0" collapsed="false">
      <c r="B996" s="15"/>
    </row>
    <row r="997" customFormat="false" ht="12.75" hidden="false" customHeight="false" outlineLevel="0" collapsed="false">
      <c r="B997" s="15"/>
    </row>
    <row r="998" customFormat="false" ht="12.75" hidden="false" customHeight="false" outlineLevel="0" collapsed="false">
      <c r="B998" s="15"/>
    </row>
    <row r="999" customFormat="false" ht="12.75" hidden="false" customHeight="false" outlineLevel="0" collapsed="false">
      <c r="B999" s="15"/>
    </row>
    <row r="1000" customFormat="false" ht="12.75" hidden="false" customHeight="false" outlineLevel="0" collapsed="false">
      <c r="B1000" s="15"/>
    </row>
    <row r="1001" customFormat="false" ht="12.75" hidden="false" customHeight="false" outlineLevel="0" collapsed="false">
      <c r="B1001" s="15"/>
    </row>
    <row r="1002" customFormat="false" ht="12.75" hidden="false" customHeight="false" outlineLevel="0" collapsed="false">
      <c r="B1002" s="15"/>
    </row>
    <row r="1003" customFormat="false" ht="12.75" hidden="false" customHeight="false" outlineLevel="0" collapsed="false">
      <c r="B1003" s="15"/>
    </row>
    <row r="1004" customFormat="false" ht="12.75" hidden="false" customHeight="false" outlineLevel="0" collapsed="false">
      <c r="B1004" s="15"/>
    </row>
    <row r="1005" customFormat="false" ht="12.75" hidden="false" customHeight="false" outlineLevel="0" collapsed="false">
      <c r="B1005" s="15"/>
    </row>
    <row r="1006" customFormat="false" ht="12.75" hidden="false" customHeight="false" outlineLevel="0" collapsed="false">
      <c r="B1006" s="15"/>
    </row>
    <row r="1007" customFormat="false" ht="12.75" hidden="false" customHeight="false" outlineLevel="0" collapsed="false">
      <c r="B1007" s="15"/>
    </row>
    <row r="1008" customFormat="false" ht="12.75" hidden="false" customHeight="false" outlineLevel="0" collapsed="false">
      <c r="B1008" s="15"/>
    </row>
    <row r="1009" customFormat="false" ht="12.75" hidden="false" customHeight="false" outlineLevel="0" collapsed="false">
      <c r="B1009" s="15"/>
    </row>
    <row r="1010" customFormat="false" ht="12.75" hidden="false" customHeight="false" outlineLevel="0" collapsed="false">
      <c r="B1010" s="15"/>
    </row>
    <row r="1011" customFormat="false" ht="12.75" hidden="false" customHeight="false" outlineLevel="0" collapsed="false">
      <c r="B1011" s="15"/>
    </row>
    <row r="1012" customFormat="false" ht="12.75" hidden="false" customHeight="false" outlineLevel="0" collapsed="false">
      <c r="B1012" s="15"/>
    </row>
    <row r="1013" customFormat="false" ht="12.75" hidden="false" customHeight="false" outlineLevel="0" collapsed="false">
      <c r="B1013" s="15"/>
    </row>
    <row r="1014" customFormat="false" ht="12.75" hidden="false" customHeight="false" outlineLevel="0" collapsed="false">
      <c r="B1014" s="15"/>
    </row>
    <row r="1015" customFormat="false" ht="12.75" hidden="false" customHeight="false" outlineLevel="0" collapsed="false">
      <c r="B1015" s="15"/>
    </row>
    <row r="1016" customFormat="false" ht="12.75" hidden="false" customHeight="false" outlineLevel="0" collapsed="false">
      <c r="B1016" s="15"/>
    </row>
    <row r="1017" customFormat="false" ht="12.75" hidden="false" customHeight="false" outlineLevel="0" collapsed="false">
      <c r="B1017" s="15"/>
    </row>
    <row r="1018" customFormat="false" ht="12.75" hidden="false" customHeight="false" outlineLevel="0" collapsed="false">
      <c r="B1018" s="15"/>
    </row>
    <row r="1019" customFormat="false" ht="12.75" hidden="false" customHeight="false" outlineLevel="0" collapsed="false">
      <c r="B1019" s="15"/>
    </row>
    <row r="1020" customFormat="false" ht="12.75" hidden="false" customHeight="false" outlineLevel="0" collapsed="false">
      <c r="B1020" s="15"/>
    </row>
    <row r="1021" customFormat="false" ht="12.75" hidden="false" customHeight="false" outlineLevel="0" collapsed="false">
      <c r="B1021" s="15"/>
    </row>
    <row r="1022" customFormat="false" ht="12.75" hidden="false" customHeight="false" outlineLevel="0" collapsed="false">
      <c r="B1022" s="15"/>
    </row>
    <row r="1023" customFormat="false" ht="12.75" hidden="false" customHeight="false" outlineLevel="0" collapsed="false">
      <c r="B1023" s="15"/>
    </row>
    <row r="1024" customFormat="false" ht="12.75" hidden="false" customHeight="false" outlineLevel="0" collapsed="false">
      <c r="B1024" s="15"/>
    </row>
    <row r="1025" customFormat="false" ht="12.75" hidden="false" customHeight="false" outlineLevel="0" collapsed="false">
      <c r="B1025" s="15"/>
    </row>
    <row r="1026" customFormat="false" ht="12.75" hidden="false" customHeight="false" outlineLevel="0" collapsed="false">
      <c r="B1026" s="15"/>
    </row>
    <row r="1027" customFormat="false" ht="12.75" hidden="false" customHeight="false" outlineLevel="0" collapsed="false">
      <c r="B1027" s="15"/>
    </row>
    <row r="1028" customFormat="false" ht="12.75" hidden="false" customHeight="false" outlineLevel="0" collapsed="false">
      <c r="B1028" s="15"/>
    </row>
    <row r="1029" customFormat="false" ht="12.75" hidden="false" customHeight="false" outlineLevel="0" collapsed="false">
      <c r="B1029" s="15"/>
    </row>
    <row r="1030" customFormat="false" ht="12.75" hidden="false" customHeight="false" outlineLevel="0" collapsed="false">
      <c r="B1030" s="15"/>
    </row>
    <row r="1031" customFormat="false" ht="12.75" hidden="false" customHeight="false" outlineLevel="0" collapsed="false">
      <c r="B1031" s="15"/>
    </row>
    <row r="1032" customFormat="false" ht="12.75" hidden="false" customHeight="false" outlineLevel="0" collapsed="false">
      <c r="B1032" s="15"/>
    </row>
    <row r="1033" customFormat="false" ht="12.75" hidden="false" customHeight="false" outlineLevel="0" collapsed="false">
      <c r="B1033" s="15"/>
    </row>
    <row r="1034" customFormat="false" ht="12.75" hidden="false" customHeight="false" outlineLevel="0" collapsed="false">
      <c r="B1034" s="15"/>
    </row>
    <row r="1035" customFormat="false" ht="12.75" hidden="false" customHeight="false" outlineLevel="0" collapsed="false">
      <c r="B1035" s="15"/>
    </row>
    <row r="1036" customFormat="false" ht="12.75" hidden="false" customHeight="false" outlineLevel="0" collapsed="false">
      <c r="B1036" s="15"/>
    </row>
    <row r="1037" customFormat="false" ht="12.75" hidden="false" customHeight="false" outlineLevel="0" collapsed="false">
      <c r="B1037" s="15"/>
    </row>
    <row r="1038" customFormat="false" ht="12.75" hidden="false" customHeight="false" outlineLevel="0" collapsed="false">
      <c r="B1038" s="15"/>
    </row>
    <row r="1039" customFormat="false" ht="12.75" hidden="false" customHeight="false" outlineLevel="0" collapsed="false">
      <c r="B1039" s="15"/>
    </row>
    <row r="1040" customFormat="false" ht="12.75" hidden="false" customHeight="false" outlineLevel="0" collapsed="false">
      <c r="B1040" s="15"/>
    </row>
    <row r="1041" customFormat="false" ht="12.75" hidden="false" customHeight="false" outlineLevel="0" collapsed="false">
      <c r="B1041" s="15"/>
    </row>
    <row r="1042" customFormat="false" ht="12.75" hidden="false" customHeight="false" outlineLevel="0" collapsed="false">
      <c r="B1042" s="15"/>
    </row>
    <row r="1043" customFormat="false" ht="12.75" hidden="false" customHeight="false" outlineLevel="0" collapsed="false">
      <c r="B1043" s="15"/>
    </row>
    <row r="1044" customFormat="false" ht="12.75" hidden="false" customHeight="false" outlineLevel="0" collapsed="false">
      <c r="B1044" s="15"/>
    </row>
    <row r="1045" customFormat="false" ht="12.75" hidden="false" customHeight="false" outlineLevel="0" collapsed="false">
      <c r="B1045" s="15"/>
    </row>
    <row r="1046" customFormat="false" ht="12.75" hidden="false" customHeight="false" outlineLevel="0" collapsed="false">
      <c r="B1046" s="15"/>
    </row>
    <row r="1047" customFormat="false" ht="12.75" hidden="false" customHeight="false" outlineLevel="0" collapsed="false">
      <c r="B1047" s="15"/>
    </row>
    <row r="1048" customFormat="false" ht="12.75" hidden="false" customHeight="false" outlineLevel="0" collapsed="false">
      <c r="B1048" s="15"/>
    </row>
    <row r="1049" customFormat="false" ht="12.75" hidden="false" customHeight="false" outlineLevel="0" collapsed="false">
      <c r="B1049" s="15"/>
    </row>
    <row r="1050" customFormat="false" ht="12.75" hidden="false" customHeight="false" outlineLevel="0" collapsed="false">
      <c r="B1050" s="15"/>
    </row>
    <row r="1051" customFormat="false" ht="12.75" hidden="false" customHeight="false" outlineLevel="0" collapsed="false">
      <c r="B1051" s="15"/>
    </row>
    <row r="1052" customFormat="false" ht="12.75" hidden="false" customHeight="false" outlineLevel="0" collapsed="false">
      <c r="B1052" s="15"/>
    </row>
    <row r="1053" customFormat="false" ht="12.75" hidden="false" customHeight="false" outlineLevel="0" collapsed="false">
      <c r="B1053" s="15"/>
    </row>
    <row r="1054" customFormat="false" ht="12.75" hidden="false" customHeight="false" outlineLevel="0" collapsed="false">
      <c r="B1054" s="15"/>
    </row>
    <row r="1055" customFormat="false" ht="12.75" hidden="false" customHeight="false" outlineLevel="0" collapsed="false">
      <c r="B1055" s="15"/>
    </row>
    <row r="1056" customFormat="false" ht="12.75" hidden="false" customHeight="false" outlineLevel="0" collapsed="false">
      <c r="B1056" s="15"/>
    </row>
    <row r="1057" customFormat="false" ht="12.75" hidden="false" customHeight="false" outlineLevel="0" collapsed="false">
      <c r="B1057" s="15"/>
    </row>
    <row r="1058" customFormat="false" ht="12.75" hidden="false" customHeight="false" outlineLevel="0" collapsed="false">
      <c r="B1058" s="15"/>
    </row>
    <row r="1059" customFormat="false" ht="12.75" hidden="false" customHeight="false" outlineLevel="0" collapsed="false">
      <c r="B1059" s="15"/>
    </row>
    <row r="1060" customFormat="false" ht="12.75" hidden="false" customHeight="false" outlineLevel="0" collapsed="false">
      <c r="B1060" s="15"/>
    </row>
    <row r="1061" customFormat="false" ht="12.75" hidden="false" customHeight="false" outlineLevel="0" collapsed="false">
      <c r="B1061" s="15"/>
    </row>
    <row r="1062" customFormat="false" ht="12.75" hidden="false" customHeight="false" outlineLevel="0" collapsed="false">
      <c r="B1062" s="15"/>
    </row>
    <row r="1063" customFormat="false" ht="12.75" hidden="false" customHeight="false" outlineLevel="0" collapsed="false">
      <c r="B1063" s="15"/>
    </row>
    <row r="1064" customFormat="false" ht="12.75" hidden="false" customHeight="false" outlineLevel="0" collapsed="false">
      <c r="B1064" s="15"/>
    </row>
    <row r="1065" customFormat="false" ht="12.75" hidden="false" customHeight="false" outlineLevel="0" collapsed="false">
      <c r="B1065" s="15"/>
    </row>
    <row r="1066" customFormat="false" ht="12.75" hidden="false" customHeight="false" outlineLevel="0" collapsed="false">
      <c r="B1066" s="15"/>
    </row>
    <row r="1067" customFormat="false" ht="12.75" hidden="false" customHeight="false" outlineLevel="0" collapsed="false">
      <c r="B1067" s="15"/>
    </row>
    <row r="1068" customFormat="false" ht="12.75" hidden="false" customHeight="false" outlineLevel="0" collapsed="false">
      <c r="B1068" s="15"/>
    </row>
    <row r="1069" customFormat="false" ht="12.75" hidden="false" customHeight="false" outlineLevel="0" collapsed="false">
      <c r="B1069" s="15"/>
    </row>
    <row r="1070" customFormat="false" ht="12.75" hidden="false" customHeight="false" outlineLevel="0" collapsed="false">
      <c r="B1070" s="15"/>
    </row>
    <row r="1071" customFormat="false" ht="12.75" hidden="false" customHeight="false" outlineLevel="0" collapsed="false">
      <c r="B1071" s="15"/>
    </row>
    <row r="1072" customFormat="false" ht="12.75" hidden="false" customHeight="false" outlineLevel="0" collapsed="false">
      <c r="B1072" s="15"/>
    </row>
    <row r="1073" customFormat="false" ht="12.75" hidden="false" customHeight="false" outlineLevel="0" collapsed="false">
      <c r="B1073" s="15"/>
    </row>
    <row r="1074" customFormat="false" ht="12.75" hidden="false" customHeight="false" outlineLevel="0" collapsed="false">
      <c r="B1074" s="15"/>
    </row>
    <row r="1075" customFormat="false" ht="12.75" hidden="false" customHeight="false" outlineLevel="0" collapsed="false">
      <c r="B1075" s="15"/>
    </row>
    <row r="1076" customFormat="false" ht="12.75" hidden="false" customHeight="false" outlineLevel="0" collapsed="false">
      <c r="B1076" s="15"/>
    </row>
    <row r="1077" customFormat="false" ht="12.75" hidden="false" customHeight="false" outlineLevel="0" collapsed="false">
      <c r="B1077" s="15"/>
    </row>
    <row r="1078" customFormat="false" ht="12.75" hidden="false" customHeight="false" outlineLevel="0" collapsed="false">
      <c r="B1078" s="15"/>
    </row>
    <row r="1079" customFormat="false" ht="12.75" hidden="false" customHeight="false" outlineLevel="0" collapsed="false">
      <c r="B1079" s="15"/>
    </row>
    <row r="1080" customFormat="false" ht="12.75" hidden="false" customHeight="false" outlineLevel="0" collapsed="false">
      <c r="B1080" s="15"/>
    </row>
    <row r="1081" customFormat="false" ht="12.75" hidden="false" customHeight="false" outlineLevel="0" collapsed="false">
      <c r="B1081" s="15"/>
    </row>
    <row r="1082" customFormat="false" ht="12.75" hidden="false" customHeight="false" outlineLevel="0" collapsed="false">
      <c r="B1082" s="15"/>
    </row>
    <row r="1083" customFormat="false" ht="12.75" hidden="false" customHeight="false" outlineLevel="0" collapsed="false">
      <c r="B1083" s="15"/>
    </row>
    <row r="1084" customFormat="false" ht="12.75" hidden="false" customHeight="false" outlineLevel="0" collapsed="false">
      <c r="B1084" s="15"/>
    </row>
    <row r="1085" customFormat="false" ht="12.75" hidden="false" customHeight="false" outlineLevel="0" collapsed="false">
      <c r="B1085" s="15"/>
    </row>
    <row r="1086" customFormat="false" ht="12.75" hidden="false" customHeight="false" outlineLevel="0" collapsed="false">
      <c r="B1086" s="15"/>
    </row>
    <row r="1087" customFormat="false" ht="12.75" hidden="false" customHeight="false" outlineLevel="0" collapsed="false">
      <c r="B1087" s="15"/>
    </row>
    <row r="1088" customFormat="false" ht="12.75" hidden="false" customHeight="false" outlineLevel="0" collapsed="false">
      <c r="B1088" s="15"/>
    </row>
    <row r="1089" customFormat="false" ht="12.75" hidden="false" customHeight="false" outlineLevel="0" collapsed="false">
      <c r="B1089" s="15"/>
    </row>
    <row r="1090" customFormat="false" ht="12.75" hidden="false" customHeight="false" outlineLevel="0" collapsed="false">
      <c r="B1090" s="15"/>
    </row>
    <row r="1091" customFormat="false" ht="12.75" hidden="false" customHeight="false" outlineLevel="0" collapsed="false">
      <c r="B1091" s="15"/>
    </row>
    <row r="1092" customFormat="false" ht="12.75" hidden="false" customHeight="false" outlineLevel="0" collapsed="false">
      <c r="B1092" s="15"/>
    </row>
    <row r="1093" customFormat="false" ht="12.75" hidden="false" customHeight="false" outlineLevel="0" collapsed="false">
      <c r="B1093" s="15"/>
    </row>
    <row r="1094" customFormat="false" ht="12.75" hidden="false" customHeight="false" outlineLevel="0" collapsed="false">
      <c r="B1094" s="15"/>
    </row>
    <row r="1095" customFormat="false" ht="12.75" hidden="false" customHeight="false" outlineLevel="0" collapsed="false">
      <c r="B1095" s="15"/>
    </row>
    <row r="1096" customFormat="false" ht="12.75" hidden="false" customHeight="false" outlineLevel="0" collapsed="false">
      <c r="B1096" s="15"/>
    </row>
    <row r="1097" customFormat="false" ht="12.75" hidden="false" customHeight="false" outlineLevel="0" collapsed="false">
      <c r="B1097" s="15"/>
    </row>
    <row r="1098" customFormat="false" ht="12.75" hidden="false" customHeight="false" outlineLevel="0" collapsed="false">
      <c r="B1098" s="15"/>
    </row>
    <row r="1099" customFormat="false" ht="12.75" hidden="false" customHeight="false" outlineLevel="0" collapsed="false">
      <c r="B1099" s="15"/>
    </row>
    <row r="1100" customFormat="false" ht="12.75" hidden="false" customHeight="false" outlineLevel="0" collapsed="false">
      <c r="B1100" s="15"/>
    </row>
    <row r="1101" customFormat="false" ht="12.75" hidden="false" customHeight="false" outlineLevel="0" collapsed="false">
      <c r="B1101" s="15"/>
    </row>
    <row r="1102" customFormat="false" ht="12.75" hidden="false" customHeight="false" outlineLevel="0" collapsed="false">
      <c r="B1102" s="15"/>
    </row>
    <row r="1103" customFormat="false" ht="12.75" hidden="false" customHeight="false" outlineLevel="0" collapsed="false">
      <c r="B1103" s="15"/>
    </row>
    <row r="1104" customFormat="false" ht="12.75" hidden="false" customHeight="false" outlineLevel="0" collapsed="false">
      <c r="B1104" s="15"/>
    </row>
    <row r="1105" customFormat="false" ht="12.75" hidden="false" customHeight="false" outlineLevel="0" collapsed="false">
      <c r="B1105" s="15"/>
    </row>
    <row r="1106" customFormat="false" ht="12.75" hidden="false" customHeight="false" outlineLevel="0" collapsed="false">
      <c r="B1106" s="15"/>
    </row>
    <row r="1107" customFormat="false" ht="12.75" hidden="false" customHeight="false" outlineLevel="0" collapsed="false">
      <c r="B1107" s="15"/>
    </row>
    <row r="1108" customFormat="false" ht="12.75" hidden="false" customHeight="false" outlineLevel="0" collapsed="false">
      <c r="B1108" s="15"/>
    </row>
    <row r="1109" customFormat="false" ht="12.75" hidden="false" customHeight="false" outlineLevel="0" collapsed="false">
      <c r="B1109" s="15"/>
    </row>
    <row r="1110" customFormat="false" ht="12.75" hidden="false" customHeight="false" outlineLevel="0" collapsed="false">
      <c r="B1110" s="15"/>
    </row>
    <row r="1111" customFormat="false" ht="12.75" hidden="false" customHeight="false" outlineLevel="0" collapsed="false">
      <c r="B1111" s="15"/>
    </row>
    <row r="1112" customFormat="false" ht="12.75" hidden="false" customHeight="false" outlineLevel="0" collapsed="false">
      <c r="B1112" s="15"/>
    </row>
    <row r="1113" customFormat="false" ht="12.75" hidden="false" customHeight="false" outlineLevel="0" collapsed="false">
      <c r="B1113" s="15"/>
    </row>
    <row r="1114" customFormat="false" ht="12.75" hidden="false" customHeight="false" outlineLevel="0" collapsed="false">
      <c r="B1114" s="15"/>
    </row>
    <row r="1115" customFormat="false" ht="12.75" hidden="false" customHeight="false" outlineLevel="0" collapsed="false">
      <c r="B1115" s="15"/>
    </row>
    <row r="1116" customFormat="false" ht="12.75" hidden="false" customHeight="false" outlineLevel="0" collapsed="false">
      <c r="B1116" s="15"/>
    </row>
    <row r="1117" customFormat="false" ht="12.75" hidden="false" customHeight="false" outlineLevel="0" collapsed="false">
      <c r="B1117" s="15"/>
    </row>
    <row r="1118" customFormat="false" ht="12.75" hidden="false" customHeight="false" outlineLevel="0" collapsed="false">
      <c r="B1118" s="15"/>
    </row>
    <row r="1119" customFormat="false" ht="12.75" hidden="false" customHeight="false" outlineLevel="0" collapsed="false">
      <c r="B1119" s="15"/>
    </row>
    <row r="1120" customFormat="false" ht="12.75" hidden="false" customHeight="false" outlineLevel="0" collapsed="false">
      <c r="B1120" s="15"/>
    </row>
    <row r="1121" customFormat="false" ht="12.75" hidden="false" customHeight="false" outlineLevel="0" collapsed="false">
      <c r="B1121" s="15"/>
    </row>
    <row r="1122" customFormat="false" ht="12.75" hidden="false" customHeight="false" outlineLevel="0" collapsed="false">
      <c r="B1122" s="15"/>
    </row>
    <row r="1123" customFormat="false" ht="12.75" hidden="false" customHeight="false" outlineLevel="0" collapsed="false">
      <c r="B1123" s="15"/>
    </row>
    <row r="1124" customFormat="false" ht="12.75" hidden="false" customHeight="false" outlineLevel="0" collapsed="false">
      <c r="B1124" s="15"/>
    </row>
    <row r="1125" customFormat="false" ht="12.75" hidden="false" customHeight="false" outlineLevel="0" collapsed="false">
      <c r="B1125" s="15"/>
    </row>
    <row r="1126" customFormat="false" ht="12.75" hidden="false" customHeight="false" outlineLevel="0" collapsed="false">
      <c r="B1126" s="15"/>
    </row>
    <row r="1127" customFormat="false" ht="12.75" hidden="false" customHeight="false" outlineLevel="0" collapsed="false">
      <c r="B1127" s="15"/>
    </row>
    <row r="1128" customFormat="false" ht="12.75" hidden="false" customHeight="false" outlineLevel="0" collapsed="false">
      <c r="B1128" s="15"/>
    </row>
    <row r="1129" customFormat="false" ht="12.75" hidden="false" customHeight="false" outlineLevel="0" collapsed="false">
      <c r="B1129" s="15"/>
    </row>
    <row r="1130" customFormat="false" ht="12.75" hidden="false" customHeight="false" outlineLevel="0" collapsed="false">
      <c r="B1130" s="15"/>
    </row>
    <row r="1131" customFormat="false" ht="12.75" hidden="false" customHeight="false" outlineLevel="0" collapsed="false">
      <c r="B1131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96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F8" activeCellId="0" sqref="F8:F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5" min="1" style="121" width="9.7"/>
    <col collapsed="false" customWidth="true" hidden="false" outlineLevel="0" max="26" min="16" style="121" width="10.71"/>
    <col collapsed="false" customWidth="true" hidden="false" outlineLevel="0" max="39" min="27" style="121" width="9.14"/>
  </cols>
  <sheetData>
    <row r="1" customFormat="false" ht="12.75" hidden="false" customHeight="false" outlineLevel="0" collapsed="false">
      <c r="A1" s="0"/>
      <c r="B1" s="0"/>
      <c r="C1" s="122" t="n">
        <f aca="false">AVERAGE(C8:C10)</f>
        <v>-0.200833333333333</v>
      </c>
      <c r="D1" s="122" t="n">
        <f aca="false">AVERAGE(D8:D10)</f>
        <v>-0.2925</v>
      </c>
      <c r="E1" s="122" t="n">
        <f aca="false">AVERAGE(E8:E10)</f>
        <v>0.993333333333334</v>
      </c>
      <c r="F1" s="122" t="n">
        <f aca="false">AVERAGE(F8:F10)</f>
        <v>1.73666666666667</v>
      </c>
      <c r="G1" s="122" t="n">
        <f aca="false">AVERAGE(G8:G10)</f>
        <v>-0.00333333333333333</v>
      </c>
      <c r="H1" s="122" t="n">
        <f aca="false">AVERAGE(H8:H10)</f>
        <v>0.153333333333333</v>
      </c>
      <c r="I1" s="122" t="n">
        <f aca="false">AVERAGE(I8:I10)</f>
        <v>0.02</v>
      </c>
      <c r="J1" s="122" t="n">
        <f aca="false">AVERAGE(J8:J10)</f>
        <v>0.27</v>
      </c>
      <c r="K1" s="122" t="n">
        <f aca="false">AVERAGE(K8:K10)</f>
        <v>1.21833333333333</v>
      </c>
      <c r="L1" s="122" t="n">
        <f aca="false">AVERAGE(L8:L10)</f>
        <v>1.53666666666667</v>
      </c>
      <c r="M1" s="122" t="n">
        <f aca="false">AVERAGE(M8:M10)</f>
        <v>-0.00166666666666667</v>
      </c>
      <c r="N1" s="122" t="n">
        <f aca="false">AVERAGE(N8:N10)</f>
        <v>-0.000833333333333334</v>
      </c>
      <c r="O1" s="122" t="n">
        <f aca="false">AVERAGE(O8:O10)</f>
        <v>-0.11</v>
      </c>
      <c r="P1" s="122" t="n">
        <f aca="false">AVERAGE(P8:P10)</f>
        <v>0.198333333333333</v>
      </c>
      <c r="Q1" s="122" t="n">
        <f aca="false">AVERAGE(Q8:Q10)</f>
        <v>0.45</v>
      </c>
      <c r="R1" s="122" t="n">
        <f aca="false">AVERAGE(R8:R10)</f>
        <v>0.27</v>
      </c>
      <c r="S1" s="122" t="n">
        <f aca="false">AVERAGE(S8:S10)</f>
        <v>0.796666666666667</v>
      </c>
      <c r="T1" s="122" t="n">
        <f aca="false">AVERAGE(T8:T10)</f>
        <v>0.00333333333333333</v>
      </c>
      <c r="U1" s="122" t="n">
        <f aca="false">AVERAGE(U8:U10)</f>
        <v>0.00833333333333333</v>
      </c>
      <c r="V1" s="122" t="n">
        <f aca="false">AVERAGE(V8:V10)</f>
        <v>1.21833333333333</v>
      </c>
      <c r="W1" s="122" t="n">
        <f aca="false">AVERAGE(W8:W10)</f>
        <v>-0.0725</v>
      </c>
      <c r="X1" s="122" t="n">
        <f aca="false">AVERAGE(X8:X10)</f>
        <v>-0.0541666666666667</v>
      </c>
      <c r="Y1" s="122" t="n">
        <f aca="false">AVERAGE(Y8:Y10)</f>
        <v>-0.0591666666666667</v>
      </c>
      <c r="Z1" s="122" t="n">
        <f aca="false">AVERAGE(Z8:Z10)</f>
        <v>-0.00333333333333333</v>
      </c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</row>
    <row r="2" customFormat="false" ht="12.75" hidden="false" customHeight="false" outlineLevel="0" collapsed="false">
      <c r="B2" s="31" t="s">
        <v>243</v>
      </c>
      <c r="C2" s="123" t="n">
        <f aca="false">C7</f>
        <v>-0.105</v>
      </c>
      <c r="D2" s="123" t="n">
        <f aca="false">D7</f>
        <v>-0.17</v>
      </c>
      <c r="E2" s="123" t="n">
        <f aca="false">E7</f>
        <v>5.85</v>
      </c>
      <c r="F2" s="123" t="n">
        <f aca="false">F7</f>
        <v>5.78</v>
      </c>
      <c r="G2" s="123" t="n">
        <f aca="false">G7</f>
        <v>0.07</v>
      </c>
      <c r="H2" s="123" t="n">
        <f aca="false">H7</f>
        <v>0.135</v>
      </c>
      <c r="I2" s="123" t="n">
        <f aca="false">I7</f>
        <v>0.035</v>
      </c>
      <c r="J2" s="123" t="n">
        <f aca="false">J7</f>
        <v>0.29</v>
      </c>
      <c r="K2" s="123" t="n">
        <f aca="false">K7</f>
        <v>1.95</v>
      </c>
      <c r="L2" s="123" t="n">
        <f aca="false">L7</f>
        <v>5.68</v>
      </c>
      <c r="M2" s="123" t="n">
        <f aca="false">M7</f>
        <v>0.015</v>
      </c>
      <c r="N2" s="123" t="n">
        <f aca="false">N7</f>
        <v>-0.0225</v>
      </c>
      <c r="O2" s="123" t="n">
        <f aca="false">O7</f>
        <v>-0.12</v>
      </c>
      <c r="P2" s="123" t="n">
        <f aca="false">P7</f>
        <v>0.095</v>
      </c>
      <c r="Q2" s="123" t="n">
        <f aca="false">Q7</f>
        <v>0.52</v>
      </c>
      <c r="R2" s="123" t="n">
        <f aca="false">R7</f>
        <v>0.29</v>
      </c>
      <c r="S2" s="123" t="n">
        <f aca="false">S7</f>
        <v>1.07</v>
      </c>
      <c r="T2" s="123" t="n">
        <f aca="false">T7</f>
        <v>0.0025</v>
      </c>
      <c r="U2" s="123" t="n">
        <f aca="false">U7</f>
        <v>0.025</v>
      </c>
      <c r="V2" s="123" t="n">
        <f aca="false">V7</f>
        <v>1.95</v>
      </c>
      <c r="W2" s="123" t="n">
        <f aca="false">W7</f>
        <v>-0.0825</v>
      </c>
      <c r="X2" s="123" t="n">
        <f aca="false">X7</f>
        <v>-0.0625</v>
      </c>
      <c r="Y2" s="123" t="n">
        <f aca="false">Y7</f>
        <v>-0.065</v>
      </c>
      <c r="Z2" s="123" t="n">
        <f aca="false">Z7</f>
        <v>0.07</v>
      </c>
    </row>
    <row r="3" customFormat="false" ht="12.75" hidden="false" customHeight="false" outlineLevel="0" collapsed="false">
      <c r="A3" s="123"/>
      <c r="B3" s="31" t="s">
        <v>244</v>
      </c>
      <c r="C3" s="123" t="n">
        <f aca="false">AVERAGE(C7:C10)</f>
        <v>-0.176875</v>
      </c>
      <c r="D3" s="123" t="n">
        <f aca="false">AVERAGE(D7:D10)</f>
        <v>-0.261875</v>
      </c>
      <c r="E3" s="123" t="n">
        <f aca="false">AVERAGE(E7:E10)</f>
        <v>2.2075</v>
      </c>
      <c r="F3" s="123" t="n">
        <f aca="false">AVERAGE(F7:F10)</f>
        <v>2.7475</v>
      </c>
      <c r="G3" s="123" t="n">
        <f aca="false">AVERAGE(G7:G10)</f>
        <v>0.015</v>
      </c>
      <c r="H3" s="123" t="n">
        <f aca="false">AVERAGE(H7:H10)</f>
        <v>0.14875</v>
      </c>
      <c r="I3" s="123" t="n">
        <f aca="false">AVERAGE(I7:I10)</f>
        <v>0.02375</v>
      </c>
      <c r="J3" s="123" t="n">
        <f aca="false">AVERAGE(J7:J10)</f>
        <v>0.275</v>
      </c>
      <c r="K3" s="123" t="n">
        <f aca="false">AVERAGE(K7:K10)</f>
        <v>1.40125</v>
      </c>
      <c r="L3" s="123" t="n">
        <f aca="false">AVERAGE(L7:L10)</f>
        <v>2.5725</v>
      </c>
      <c r="M3" s="123" t="n">
        <f aca="false">AVERAGE(M7:M10)</f>
        <v>0.0025</v>
      </c>
      <c r="N3" s="123" t="n">
        <f aca="false">AVERAGE(N7:N10)</f>
        <v>-0.00625</v>
      </c>
      <c r="O3" s="123" t="n">
        <f aca="false">AVERAGE(O7:O10)</f>
        <v>-0.1125</v>
      </c>
      <c r="P3" s="123" t="n">
        <f aca="false">AVERAGE(P7:P10)</f>
        <v>0.1725</v>
      </c>
      <c r="Q3" s="123" t="n">
        <f aca="false">AVERAGE(Q7:Q10)</f>
        <v>0.4675</v>
      </c>
      <c r="R3" s="123" t="n">
        <f aca="false">AVERAGE(R7:R10)</f>
        <v>0.275</v>
      </c>
      <c r="S3" s="123" t="n">
        <f aca="false">AVERAGE(S7:S10)</f>
        <v>0.865</v>
      </c>
      <c r="T3" s="123" t="n">
        <f aca="false">AVERAGE(T7:T10)</f>
        <v>0.003125</v>
      </c>
      <c r="U3" s="123" t="n">
        <f aca="false">AVERAGE(U7:U10)</f>
        <v>0.0125</v>
      </c>
      <c r="V3" s="123" t="n">
        <f aca="false">AVERAGE(V7:V10)</f>
        <v>1.40125</v>
      </c>
      <c r="W3" s="123" t="n">
        <f aca="false">AVERAGE(W7:W10)</f>
        <v>-0.075</v>
      </c>
      <c r="X3" s="123" t="n">
        <f aca="false">AVERAGE(X7:X10)</f>
        <v>-0.05625</v>
      </c>
      <c r="Y3" s="123" t="n">
        <f aca="false">AVERAGE(Y7:Y10)</f>
        <v>-0.060625</v>
      </c>
      <c r="Z3" s="123" t="n">
        <f aca="false">AVERAGE(Z7:Z10)</f>
        <v>0.015</v>
      </c>
    </row>
    <row r="4" customFormat="false" ht="12.75" hidden="false" customHeight="false" outlineLevel="0" collapsed="false">
      <c r="B4" s="31" t="s">
        <v>207</v>
      </c>
      <c r="C4" s="123" t="n">
        <f aca="false">AVERAGE(C11:C17)</f>
        <v>-0.323214285714286</v>
      </c>
      <c r="D4" s="123" t="n">
        <f aca="false">AVERAGE(D11:D17)</f>
        <v>-0.533214285714286</v>
      </c>
      <c r="E4" s="123" t="n">
        <f aca="false">AVERAGE(E11:E17)</f>
        <v>0.124285714285714</v>
      </c>
      <c r="F4" s="123" t="n">
        <f aca="false">AVERAGE(F11:F17)</f>
        <v>2.02</v>
      </c>
      <c r="G4" s="123" t="n">
        <f aca="false">AVERAGE(G11:G17)</f>
        <v>-0.01</v>
      </c>
      <c r="H4" s="123" t="n">
        <f aca="false">AVERAGE(H11:H17)</f>
        <v>0.0835714285714286</v>
      </c>
      <c r="I4" s="123" t="n">
        <f aca="false">AVERAGE(I11:I17)</f>
        <v>0.0471428571428571</v>
      </c>
      <c r="J4" s="123" t="n">
        <f aca="false">AVERAGE(J11:J17)</f>
        <v>0.210714285714286</v>
      </c>
      <c r="K4" s="123" t="n">
        <f aca="false">AVERAGE(K11:K17)</f>
        <v>0.522142857142857</v>
      </c>
      <c r="L4" s="123" t="n">
        <f aca="false">AVERAGE(L11:L17)</f>
        <v>1.57</v>
      </c>
      <c r="M4" s="123" t="n">
        <f aca="false">AVERAGE(M11:M17)</f>
        <v>-0.0592857142857143</v>
      </c>
      <c r="N4" s="123" t="n">
        <f aca="false">AVERAGE(N11:N17)</f>
        <v>0.0257142857142857</v>
      </c>
      <c r="O4" s="123" t="n">
        <f aca="false">AVERAGE(O11:O17)</f>
        <v>-0.11</v>
      </c>
      <c r="P4" s="123" t="n">
        <f aca="false">AVERAGE(P11:P17)</f>
        <v>0.157857142857143</v>
      </c>
      <c r="Q4" s="123" t="n">
        <f aca="false">AVERAGE(Q11:Q17)</f>
        <v>0.261428571428571</v>
      </c>
      <c r="R4" s="123" t="n">
        <f aca="false">AVERAGE(R11:R17)</f>
        <v>0.210714285714286</v>
      </c>
      <c r="S4" s="123" t="n">
        <f aca="false">AVERAGE(S11:S17)</f>
        <v>0.415</v>
      </c>
      <c r="T4" s="123" t="n">
        <f aca="false">AVERAGE(T11:T17)</f>
        <v>0.00464285714285714</v>
      </c>
      <c r="U4" s="123" t="n">
        <f aca="false">AVERAGE(U11:U17)</f>
        <v>-0.0510714285714286</v>
      </c>
      <c r="V4" s="123" t="n">
        <f aca="false">AVERAGE(V11:V17)</f>
        <v>0.522142857142857</v>
      </c>
      <c r="W4" s="123" t="n">
        <f aca="false">AVERAGE(W11:W17)</f>
        <v>-0.0625</v>
      </c>
      <c r="X4" s="123" t="n">
        <f aca="false">AVERAGE(X11:X17)</f>
        <v>-0.0391428571428571</v>
      </c>
      <c r="Y4" s="123" t="n">
        <f aca="false">AVERAGE(Y11:Y17)</f>
        <v>-0.0495</v>
      </c>
      <c r="Z4" s="123" t="n">
        <f aca="false">AVERAGE(Z11:Z17)</f>
        <v>-0.01</v>
      </c>
      <c r="AA4" s="124" t="e">
        <f aca="false">IF(#REF!=3,#REF!,3)</f>
        <v>#REF!</v>
      </c>
      <c r="AB4" s="124" t="e">
        <f aca="false">IF(#REF!=3,#REF!,3)</f>
        <v>#REF!</v>
      </c>
      <c r="AD4" s="125"/>
      <c r="AE4" s="126" t="e">
        <f aca="false">SUM(AE7:AE24)</f>
        <v>#REF!</v>
      </c>
      <c r="AL4" s="0"/>
      <c r="AM4" s="0"/>
      <c r="AP4" s="121"/>
      <c r="AQ4" s="121"/>
      <c r="AR4" s="121"/>
      <c r="AV4" s="127"/>
      <c r="AW4" s="127"/>
      <c r="AX4" s="127"/>
      <c r="AY4" s="127"/>
      <c r="AZ4" s="127"/>
      <c r="BA4" s="127"/>
    </row>
    <row r="5" customFormat="false" ht="13.5" hidden="false" customHeight="false" outlineLevel="0" collapsed="false">
      <c r="B5" s="128"/>
      <c r="C5" s="109" t="s">
        <v>48</v>
      </c>
      <c r="D5" s="109" t="s">
        <v>36</v>
      </c>
      <c r="E5" s="109" t="s">
        <v>46</v>
      </c>
      <c r="F5" s="109" t="s">
        <v>39</v>
      </c>
      <c r="G5" s="109" t="s">
        <v>192</v>
      </c>
      <c r="H5" s="109" t="s">
        <v>37</v>
      </c>
      <c r="I5" s="109" t="s">
        <v>245</v>
      </c>
      <c r="J5" s="109" t="s">
        <v>35</v>
      </c>
      <c r="K5" s="109" t="s">
        <v>34</v>
      </c>
      <c r="L5" s="109" t="s">
        <v>197</v>
      </c>
      <c r="M5" s="109" t="s">
        <v>40</v>
      </c>
      <c r="N5" s="109" t="s">
        <v>38</v>
      </c>
      <c r="O5" s="109" t="s">
        <v>43</v>
      </c>
      <c r="P5" s="109" t="s">
        <v>44</v>
      </c>
      <c r="Q5" s="109" t="s">
        <v>45</v>
      </c>
      <c r="R5" s="109" t="s">
        <v>35</v>
      </c>
      <c r="S5" s="109" t="s">
        <v>42</v>
      </c>
      <c r="T5" s="109" t="s">
        <v>246</v>
      </c>
      <c r="U5" s="109" t="s">
        <v>49</v>
      </c>
      <c r="V5" s="109" t="s">
        <v>34</v>
      </c>
      <c r="W5" s="109" t="s">
        <v>167</v>
      </c>
      <c r="X5" s="109" t="s">
        <v>179</v>
      </c>
      <c r="Y5" s="109" t="s">
        <v>177</v>
      </c>
      <c r="Z5" s="109" t="s">
        <v>192</v>
      </c>
      <c r="AA5" s="121" t="n">
        <v>4</v>
      </c>
      <c r="AB5" s="121" t="n">
        <v>4</v>
      </c>
      <c r="AI5" s="129" t="s">
        <v>247</v>
      </c>
      <c r="AJ5" s="127" t="s">
        <v>248</v>
      </c>
      <c r="AK5" s="127" t="s">
        <v>21</v>
      </c>
      <c r="AL5" s="127" t="s">
        <v>22</v>
      </c>
      <c r="AM5" s="127" t="s">
        <v>23</v>
      </c>
      <c r="AN5" s="127" t="s">
        <v>24</v>
      </c>
      <c r="AP5" s="129"/>
      <c r="AQ5" s="127" t="s">
        <v>248</v>
      </c>
      <c r="AR5" s="127" t="s">
        <v>21</v>
      </c>
      <c r="AS5" s="127" t="s">
        <v>22</v>
      </c>
      <c r="AT5" s="127" t="s">
        <v>23</v>
      </c>
      <c r="AU5" s="127" t="s">
        <v>24</v>
      </c>
      <c r="AV5" s="124"/>
      <c r="AW5" s="124"/>
      <c r="AX5" s="125"/>
      <c r="AY5" s="121"/>
      <c r="AZ5" s="121"/>
      <c r="BA5" s="121"/>
    </row>
    <row r="6" customFormat="false" ht="14.25" hidden="false" customHeight="false" outlineLevel="0" collapsed="false">
      <c r="A6" s="130" t="s">
        <v>8</v>
      </c>
      <c r="B6" s="130" t="s">
        <v>17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24"/>
      <c r="AB6" s="124"/>
      <c r="AE6" s="121" t="s">
        <v>13</v>
      </c>
      <c r="AF6" s="121" t="s">
        <v>249</v>
      </c>
      <c r="AI6" s="125"/>
      <c r="AL6" s="0"/>
      <c r="AM6" s="0"/>
      <c r="AP6" s="125"/>
      <c r="AQ6" s="121"/>
      <c r="AR6" s="121"/>
      <c r="AV6" s="124"/>
      <c r="AW6" s="124"/>
      <c r="AX6" s="125"/>
      <c r="AY6" s="124"/>
      <c r="AZ6" s="121"/>
      <c r="BA6" s="125"/>
    </row>
    <row r="7" customFormat="false" ht="13.5" hidden="false" customHeight="false" outlineLevel="0" collapsed="false">
      <c r="A7" s="131" t="n">
        <v>36861</v>
      </c>
      <c r="B7" s="132" t="n">
        <f aca="false">VLOOKUP(A7,STRADDLE,5,FALSE())</f>
        <v>3.18</v>
      </c>
      <c r="C7" s="132" t="n">
        <f aca="false">VLOOKUP($A7,curvesettle,HLOOKUP(C$5,curvesettle,2,FALSE()),FALSE())</f>
        <v>-0.105</v>
      </c>
      <c r="D7" s="132" t="n">
        <f aca="false">VLOOKUP($A7,curvesettle,HLOOKUP(D$5,curvesettle,2,FALSE()),FALSE())</f>
        <v>-0.17</v>
      </c>
      <c r="E7" s="132" t="n">
        <f aca="false">VLOOKUP($A7,curvesettle,HLOOKUP(E$5,curvesettle,2,FALSE()),FALSE())</f>
        <v>5.85</v>
      </c>
      <c r="F7" s="132" t="n">
        <f aca="false">VLOOKUP($A7,curvesettle,HLOOKUP(F$5,curvesettle,2,FALSE()),FALSE())</f>
        <v>5.78</v>
      </c>
      <c r="G7" s="132" t="n">
        <f aca="false">VLOOKUP($A7,curvesettle,HLOOKUP(G$5,curvesettle,2,FALSE()),FALSE())</f>
        <v>0.07</v>
      </c>
      <c r="H7" s="132" t="n">
        <f aca="false">VLOOKUP($A7,curvesettle,HLOOKUP(H$5,curvesettle,2,FALSE()),FALSE())</f>
        <v>0.135</v>
      </c>
      <c r="I7" s="132" t="n">
        <f aca="false">VLOOKUP($A7,curvesettle,HLOOKUP(I$5,curvesettle,2,FALSE()),FALSE())</f>
        <v>0.035</v>
      </c>
      <c r="J7" s="132" t="n">
        <f aca="false">VLOOKUP($A7,curvesettle,HLOOKUP(J$5,curvesettle,2,FALSE()),FALSE())</f>
        <v>0.29</v>
      </c>
      <c r="K7" s="132" t="n">
        <f aca="false">VLOOKUP($A7,curvesettle,HLOOKUP(K$5,curvesettle,2,FALSE()),FALSE())</f>
        <v>1.95</v>
      </c>
      <c r="L7" s="132" t="n">
        <f aca="false">VLOOKUP($A7,curvesettle,HLOOKUP(L$5,curvesettle,2,FALSE()),FALSE())</f>
        <v>5.68</v>
      </c>
      <c r="M7" s="132" t="n">
        <f aca="false">VLOOKUP($A7,curvesettle,HLOOKUP(M$5,curvesettle,2,FALSE()),FALSE())</f>
        <v>0.015</v>
      </c>
      <c r="N7" s="132" t="n">
        <f aca="false">VLOOKUP($A7,curvesettle,HLOOKUP(N$5,curvesettle,2,FALSE()),FALSE())</f>
        <v>-0.0225</v>
      </c>
      <c r="O7" s="132" t="n">
        <f aca="false">VLOOKUP($A7,curvesettle,HLOOKUP(O$5,curvesettle,2,FALSE()),FALSE())</f>
        <v>-0.12</v>
      </c>
      <c r="P7" s="132" t="n">
        <f aca="false">VLOOKUP($A7,curvesettle,HLOOKUP(P$5,curvesettle,2,FALSE()),FALSE())</f>
        <v>0.095</v>
      </c>
      <c r="Q7" s="132" t="n">
        <f aca="false">VLOOKUP($A7,curvesettle,HLOOKUP(Q$5,curvesettle,2,FALSE()),FALSE())</f>
        <v>0.52</v>
      </c>
      <c r="R7" s="132" t="n">
        <f aca="false">VLOOKUP($A7,curvesettle,HLOOKUP(R$5,curvesettle,2,FALSE()),FALSE())</f>
        <v>0.29</v>
      </c>
      <c r="S7" s="132" t="n">
        <f aca="false">VLOOKUP($A7,curvesettle,HLOOKUP(S$5,curvesettle,2,FALSE()),FALSE())</f>
        <v>1.07</v>
      </c>
      <c r="T7" s="132" t="n">
        <f aca="false">VLOOKUP($A7,curvesettle,HLOOKUP(T$5,curvesettle,2,FALSE()),FALSE())</f>
        <v>0.0025</v>
      </c>
      <c r="U7" s="132" t="n">
        <f aca="false">VLOOKUP($A7,curvesettle,HLOOKUP(U$5,curvesettle,2,FALSE()),FALSE())</f>
        <v>0.025</v>
      </c>
      <c r="V7" s="132" t="n">
        <f aca="false">VLOOKUP($A7,curvesettle,HLOOKUP(V$5,curvesettle,2,FALSE()),FALSE())</f>
        <v>1.95</v>
      </c>
      <c r="W7" s="132" t="n">
        <f aca="false">VLOOKUP($A7,curvesettle,HLOOKUP(W$5,curvesettle,2,FALSE()),FALSE())</f>
        <v>-0.0825</v>
      </c>
      <c r="X7" s="132" t="n">
        <f aca="false">VLOOKUP($A7,curvesettle,HLOOKUP(X$5,curvesettle,2,FALSE()),FALSE())</f>
        <v>-0.0625</v>
      </c>
      <c r="Y7" s="132" t="n">
        <f aca="false">VLOOKUP($A7,curvesettle,HLOOKUP(Y$5,curvesettle,2,FALSE()),FALSE())</f>
        <v>-0.065</v>
      </c>
      <c r="Z7" s="132" t="n">
        <f aca="false">VLOOKUP($A7,curvesettle,HLOOKUP(Z$5,curvesettle,2,FALSE()),FALSE())</f>
        <v>0.07</v>
      </c>
      <c r="AA7" s="133" t="e">
        <f aca="false">IF($AE7=0,0,bsd(AA$5,AA$4,$F7,$G7,$P7,$L7,$Q7,0.1))</f>
        <v>#REF!</v>
      </c>
      <c r="AB7" s="133" t="e">
        <f aca="false">IF($AE7=0,0,bsd(AB$5,AB$4,$F7,$H7,$P7,$M7,$Q7,0.1))</f>
        <v>#REF!</v>
      </c>
      <c r="AD7" s="134"/>
      <c r="AE7" s="134" t="e">
        <f aca="false">IF(#REF!=1,N7,IF(AF7&gt;0,A8-A7,0))</f>
        <v>#REF!</v>
      </c>
      <c r="AF7" s="131" t="e">
        <f aca="false">IF(A7&lt;=#REF!,A7,0)</f>
        <v>#REF!</v>
      </c>
      <c r="AH7" s="121" t="e">
        <f aca="false">AE7*B7</f>
        <v>#REF!</v>
      </c>
      <c r="AI7" s="135" t="e">
        <f aca="false">AE7*F7</f>
        <v>#REF!</v>
      </c>
      <c r="AJ7" s="136" t="e">
        <f aca="false">$AE7*S7</f>
        <v>#REF!</v>
      </c>
      <c r="AK7" s="136" t="e">
        <f aca="false">$AE7*U7</f>
        <v>#REF!</v>
      </c>
      <c r="AL7" s="136" t="e">
        <f aca="false">$AE7*W7</f>
        <v>#REF!</v>
      </c>
      <c r="AM7" s="136" t="e">
        <f aca="false">$AE7*Y7</f>
        <v>#REF!</v>
      </c>
      <c r="AN7" s="136" t="e">
        <f aca="false">$AE7*AA7</f>
        <v>#REF!</v>
      </c>
      <c r="AP7" s="135"/>
      <c r="AQ7" s="136" t="e">
        <f aca="false">$AE7*T7</f>
        <v>#REF!</v>
      </c>
      <c r="AR7" s="136" t="e">
        <f aca="false">$AE7*V7</f>
        <v>#REF!</v>
      </c>
      <c r="AS7" s="136" t="e">
        <f aca="false">$AE7*X7</f>
        <v>#REF!</v>
      </c>
      <c r="AT7" s="136" t="e">
        <f aca="false">$AE7*Z7</f>
        <v>#REF!</v>
      </c>
      <c r="AU7" s="136" t="e">
        <f aca="false">$AE7*AB7</f>
        <v>#REF!</v>
      </c>
      <c r="AV7" s="137"/>
      <c r="AW7" s="136"/>
      <c r="AX7" s="137"/>
      <c r="AY7" s="138"/>
      <c r="AZ7" s="138"/>
      <c r="BA7" s="138"/>
    </row>
    <row r="8" customFormat="false" ht="12.75" hidden="false" customHeight="false" outlineLevel="0" collapsed="false">
      <c r="A8" s="131" t="n">
        <f aca="false">DATE(YEAR(A7),MONTH(A7)+1,1)</f>
        <v>36892</v>
      </c>
      <c r="B8" s="132" t="n">
        <f aca="false">VLOOKUP(A8,STRADDLE,5,FALSE())</f>
        <v>3.19</v>
      </c>
      <c r="C8" s="132" t="n">
        <f aca="false">VLOOKUP($A8,curvesettle,HLOOKUP(C$5,curvesettle,2,FALSE()),FALSE())</f>
        <v>-0.11</v>
      </c>
      <c r="D8" s="132" t="n">
        <f aca="false">VLOOKUP($A8,curvesettle,HLOOKUP(D$5,curvesettle,2,FALSE()),FALSE())</f>
        <v>-0.2075</v>
      </c>
      <c r="E8" s="132" t="n">
        <f aca="false">VLOOKUP($A8,curvesettle,HLOOKUP(E$5,curvesettle,2,FALSE()),FALSE())</f>
        <v>2.45</v>
      </c>
      <c r="F8" s="132" t="n">
        <f aca="false">VLOOKUP($A8,curvesettle,HLOOKUP(F$5,curvesettle,2,FALSE()),FALSE())</f>
        <v>2.15</v>
      </c>
      <c r="G8" s="132" t="n">
        <f aca="false">VLOOKUP($A8,curvesettle,HLOOKUP(G$5,curvesettle,2,FALSE()),FALSE())</f>
        <v>0.03</v>
      </c>
      <c r="H8" s="132" t="n">
        <f aca="false">VLOOKUP($A8,curvesettle,HLOOKUP(H$5,curvesettle,2,FALSE()),FALSE())</f>
        <v>0.19</v>
      </c>
      <c r="I8" s="132" t="n">
        <f aca="false">VLOOKUP($A8,curvesettle,HLOOKUP(I$5,curvesettle,2,FALSE()),FALSE())</f>
        <v>0.025</v>
      </c>
      <c r="J8" s="132" t="n">
        <f aca="false">VLOOKUP($A8,curvesettle,HLOOKUP(J$5,curvesettle,2,FALSE()),FALSE())</f>
        <v>0.305</v>
      </c>
      <c r="K8" s="132" t="n">
        <f aca="false">VLOOKUP($A8,curvesettle,HLOOKUP(K$5,curvesettle,2,FALSE()),FALSE())</f>
        <v>1.98</v>
      </c>
      <c r="L8" s="132" t="n">
        <f aca="false">VLOOKUP($A8,curvesettle,HLOOKUP(L$5,curvesettle,2,FALSE()),FALSE())</f>
        <v>2.05</v>
      </c>
      <c r="M8" s="132" t="n">
        <f aca="false">VLOOKUP($A8,curvesettle,HLOOKUP(M$5,curvesettle,2,FALSE()),FALSE())</f>
        <v>0.03</v>
      </c>
      <c r="N8" s="132" t="n">
        <f aca="false">VLOOKUP($A8,curvesettle,HLOOKUP(N$5,curvesettle,2,FALSE()),FALSE())</f>
        <v>-0.0125</v>
      </c>
      <c r="O8" s="132" t="n">
        <f aca="false">VLOOKUP($A8,curvesettle,HLOOKUP(O$5,curvesettle,2,FALSE()),FALSE())</f>
        <v>-0.11</v>
      </c>
      <c r="P8" s="132" t="n">
        <f aca="false">VLOOKUP($A8,curvesettle,HLOOKUP(P$5,curvesettle,2,FALSE()),FALSE())</f>
        <v>0.215</v>
      </c>
      <c r="Q8" s="132" t="n">
        <f aca="false">VLOOKUP($A8,curvesettle,HLOOKUP(Q$5,curvesettle,2,FALSE()),FALSE())</f>
        <v>0.56</v>
      </c>
      <c r="R8" s="132" t="n">
        <f aca="false">VLOOKUP($A8,curvesettle,HLOOKUP(R$5,curvesettle,2,FALSE()),FALSE())</f>
        <v>0.305</v>
      </c>
      <c r="S8" s="132" t="n">
        <f aca="false">VLOOKUP($A8,curvesettle,HLOOKUP(S$5,curvesettle,2,FALSE()),FALSE())</f>
        <v>1.14</v>
      </c>
      <c r="T8" s="132" t="n">
        <f aca="false">VLOOKUP($A8,curvesettle,HLOOKUP(T$5,curvesettle,2,FALSE()),FALSE())</f>
        <v>0.0025</v>
      </c>
      <c r="U8" s="132" t="n">
        <f aca="false">VLOOKUP($A8,curvesettle,HLOOKUP(U$5,curvesettle,2,FALSE()),FALSE())</f>
        <v>0.04</v>
      </c>
      <c r="V8" s="132" t="n">
        <f aca="false">VLOOKUP($A8,curvesettle,HLOOKUP(V$5,curvesettle,2,FALSE()),FALSE())</f>
        <v>1.98</v>
      </c>
      <c r="W8" s="132" t="n">
        <f aca="false">VLOOKUP($A8,curvesettle,HLOOKUP(W$5,curvesettle,2,FALSE()),FALSE())</f>
        <v>-0.08</v>
      </c>
      <c r="X8" s="132" t="n">
        <f aca="false">VLOOKUP($A8,curvesettle,HLOOKUP(X$5,curvesettle,2,FALSE()),FALSE())</f>
        <v>-0.0625</v>
      </c>
      <c r="Y8" s="132" t="n">
        <f aca="false">VLOOKUP($A8,curvesettle,HLOOKUP(Y$5,curvesettle,2,FALSE()),FALSE())</f>
        <v>-0.065</v>
      </c>
      <c r="Z8" s="132" t="n">
        <f aca="false">VLOOKUP($A8,curvesettle,HLOOKUP(Z$5,curvesettle,2,FALSE()),FALSE())</f>
        <v>0.03</v>
      </c>
      <c r="AA8" s="133" t="e">
        <f aca="false">IF($AE8=0,0,bsd(AA$5,AA$4,$F8,$G8,$P8,$L8,$Q8,0.1))</f>
        <v>#REF!</v>
      </c>
      <c r="AB8" s="133" t="e">
        <f aca="false">IF($AE8=0,0,bsd(AB$5,AB$4,$F8,$H8,$P8,$M8,$Q8,0.1))</f>
        <v>#REF!</v>
      </c>
      <c r="AD8" s="134"/>
      <c r="AE8" s="134" t="e">
        <f aca="false">IF(#REF!=1,N8,IF(AF8&gt;0,A9-A8,0))</f>
        <v>#REF!</v>
      </c>
      <c r="AF8" s="131" t="e">
        <f aca="false">IF(A8&lt;=#REF!,A8,0)</f>
        <v>#REF!</v>
      </c>
      <c r="AH8" s="121" t="e">
        <f aca="false">AE8*B8</f>
        <v>#REF!</v>
      </c>
      <c r="AI8" s="135" t="e">
        <f aca="false">AE8*F8</f>
        <v>#REF!</v>
      </c>
      <c r="AJ8" s="136" t="e">
        <f aca="false">$AE8*S8</f>
        <v>#REF!</v>
      </c>
      <c r="AK8" s="136" t="e">
        <f aca="false">$AE8*U8</f>
        <v>#REF!</v>
      </c>
      <c r="AL8" s="136" t="e">
        <f aca="false">$AE8*W8</f>
        <v>#REF!</v>
      </c>
      <c r="AM8" s="136" t="e">
        <f aca="false">$AE8*Y8</f>
        <v>#REF!</v>
      </c>
      <c r="AN8" s="136" t="e">
        <f aca="false">$AE8*AA8</f>
        <v>#REF!</v>
      </c>
      <c r="AP8" s="135"/>
      <c r="AQ8" s="136" t="e">
        <f aca="false">$AE8*T8</f>
        <v>#REF!</v>
      </c>
      <c r="AR8" s="136" t="e">
        <f aca="false">$AE8*V8</f>
        <v>#REF!</v>
      </c>
      <c r="AS8" s="136" t="e">
        <f aca="false">$AE8*X8</f>
        <v>#REF!</v>
      </c>
      <c r="AT8" s="136" t="e">
        <f aca="false">$AE8*Z8</f>
        <v>#REF!</v>
      </c>
      <c r="AU8" s="136" t="e">
        <f aca="false">$AE8*AB8</f>
        <v>#REF!</v>
      </c>
      <c r="AV8" s="137"/>
      <c r="AW8" s="136"/>
      <c r="AX8" s="137"/>
      <c r="AY8" s="138"/>
      <c r="AZ8" s="138"/>
      <c r="BA8" s="138"/>
    </row>
    <row r="9" customFormat="false" ht="12.75" hidden="false" customHeight="false" outlineLevel="0" collapsed="false">
      <c r="A9" s="131" t="n">
        <f aca="false">DATE(YEAR(A8),MONTH(A8)+1,1)</f>
        <v>36923</v>
      </c>
      <c r="B9" s="132" t="n">
        <f aca="false">VLOOKUP(A9,STRADDLE,5,FALSE())</f>
        <v>3.035</v>
      </c>
      <c r="C9" s="132" t="n">
        <f aca="false">VLOOKUP($A9,curvesettle,HLOOKUP(C$5,curvesettle,2,FALSE()),FALSE())</f>
        <v>-0.13</v>
      </c>
      <c r="D9" s="132" t="n">
        <f aca="false">VLOOKUP($A9,curvesettle,HLOOKUP(D$5,curvesettle,2,FALSE()),FALSE())</f>
        <v>-0.2075</v>
      </c>
      <c r="E9" s="132" t="n">
        <f aca="false">VLOOKUP($A9,curvesettle,HLOOKUP(E$5,curvesettle,2,FALSE()),FALSE())</f>
        <v>0.55</v>
      </c>
      <c r="F9" s="132" t="n">
        <f aca="false">VLOOKUP($A9,curvesettle,HLOOKUP(F$5,curvesettle,2,FALSE()),FALSE())</f>
        <v>1.4</v>
      </c>
      <c r="G9" s="132" t="n">
        <f aca="false">VLOOKUP($A9,curvesettle,HLOOKUP(G$5,curvesettle,2,FALSE()),FALSE())</f>
        <v>0.02</v>
      </c>
      <c r="H9" s="132" t="n">
        <f aca="false">VLOOKUP($A9,curvesettle,HLOOKUP(H$5,curvesettle,2,FALSE()),FALSE())</f>
        <v>0.19</v>
      </c>
      <c r="I9" s="132" t="n">
        <f aca="false">VLOOKUP($A9,curvesettle,HLOOKUP(I$5,curvesettle,2,FALSE()),FALSE())</f>
        <v>0.02</v>
      </c>
      <c r="J9" s="132" t="n">
        <f aca="false">VLOOKUP($A9,curvesettle,HLOOKUP(J$5,curvesettle,2,FALSE()),FALSE())</f>
        <v>0.305</v>
      </c>
      <c r="K9" s="132" t="n">
        <f aca="false">VLOOKUP($A9,curvesettle,HLOOKUP(K$5,curvesettle,2,FALSE()),FALSE())</f>
        <v>1.21</v>
      </c>
      <c r="L9" s="132" t="n">
        <f aca="false">VLOOKUP($A9,curvesettle,HLOOKUP(L$5,curvesettle,2,FALSE()),FALSE())</f>
        <v>1.25</v>
      </c>
      <c r="M9" s="132" t="n">
        <f aca="false">VLOOKUP($A9,curvesettle,HLOOKUP(M$5,curvesettle,2,FALSE()),FALSE())</f>
        <v>0.045</v>
      </c>
      <c r="N9" s="132" t="n">
        <f aca="false">VLOOKUP($A9,curvesettle,HLOOKUP(N$5,curvesettle,2,FALSE()),FALSE())</f>
        <v>-0.0125</v>
      </c>
      <c r="O9" s="132" t="n">
        <f aca="false">VLOOKUP($A9,curvesettle,HLOOKUP(O$5,curvesettle,2,FALSE()),FALSE())</f>
        <v>-0.1</v>
      </c>
      <c r="P9" s="132" t="n">
        <f aca="false">VLOOKUP($A9,curvesettle,HLOOKUP(P$5,curvesettle,2,FALSE()),FALSE())</f>
        <v>0.215</v>
      </c>
      <c r="Q9" s="132" t="n">
        <f aca="false">VLOOKUP($A9,curvesettle,HLOOKUP(Q$5,curvesettle,2,FALSE()),FALSE())</f>
        <v>0.52</v>
      </c>
      <c r="R9" s="132" t="n">
        <f aca="false">VLOOKUP($A9,curvesettle,HLOOKUP(R$5,curvesettle,2,FALSE()),FALSE())</f>
        <v>0.305</v>
      </c>
      <c r="S9" s="132" t="n">
        <f aca="false">VLOOKUP($A9,curvesettle,HLOOKUP(S$5,curvesettle,2,FALSE()),FALSE())</f>
        <v>0.88</v>
      </c>
      <c r="T9" s="132" t="n">
        <f aca="false">VLOOKUP($A9,curvesettle,HLOOKUP(T$5,curvesettle,2,FALSE()),FALSE())</f>
        <v>0.0025</v>
      </c>
      <c r="U9" s="132" t="n">
        <f aca="false">VLOOKUP($A9,curvesettle,HLOOKUP(U$5,curvesettle,2,FALSE()),FALSE())</f>
        <v>0.055</v>
      </c>
      <c r="V9" s="132" t="n">
        <f aca="false">VLOOKUP($A9,curvesettle,HLOOKUP(V$5,curvesettle,2,FALSE()),FALSE())</f>
        <v>1.21</v>
      </c>
      <c r="W9" s="132" t="n">
        <f aca="false">VLOOKUP($A9,curvesettle,HLOOKUP(W$5,curvesettle,2,FALSE()),FALSE())</f>
        <v>-0.0775</v>
      </c>
      <c r="X9" s="132" t="n">
        <f aca="false">VLOOKUP($A9,curvesettle,HLOOKUP(X$5,curvesettle,2,FALSE()),FALSE())</f>
        <v>-0.0625</v>
      </c>
      <c r="Y9" s="132" t="n">
        <f aca="false">VLOOKUP($A9,curvesettle,HLOOKUP(Y$5,curvesettle,2,FALSE()),FALSE())</f>
        <v>-0.065</v>
      </c>
      <c r="Z9" s="132" t="n">
        <f aca="false">VLOOKUP($A9,curvesettle,HLOOKUP(Z$5,curvesettle,2,FALSE()),FALSE())</f>
        <v>0.02</v>
      </c>
      <c r="AA9" s="133" t="e">
        <f aca="false">IF($AE9=0,0,bsd(AA$5,AA$4,$F9,$G9,$P9,$L9,$Q9,0.1))</f>
        <v>#REF!</v>
      </c>
      <c r="AB9" s="133" t="e">
        <f aca="false">IF($AE9=0,0,bsd(AB$5,AB$4,$F9,$H9,$P9,$M9,$Q9,0.1))</f>
        <v>#REF!</v>
      </c>
      <c r="AD9" s="134"/>
      <c r="AE9" s="134" t="e">
        <f aca="false">IF(#REF!=1,N9,IF(AF9&gt;0,A10-A9,0))</f>
        <v>#REF!</v>
      </c>
      <c r="AF9" s="131" t="e">
        <f aca="false">IF(A9&lt;=#REF!,A9,0)</f>
        <v>#REF!</v>
      </c>
      <c r="AH9" s="121" t="e">
        <f aca="false">AE9*B9</f>
        <v>#REF!</v>
      </c>
      <c r="AI9" s="135" t="e">
        <f aca="false">AE9*F9</f>
        <v>#REF!</v>
      </c>
      <c r="AJ9" s="136" t="e">
        <f aca="false">$AE9*S9</f>
        <v>#REF!</v>
      </c>
      <c r="AK9" s="136" t="e">
        <f aca="false">$AE9*U9</f>
        <v>#REF!</v>
      </c>
      <c r="AL9" s="136" t="e">
        <f aca="false">$AE9*W9</f>
        <v>#REF!</v>
      </c>
      <c r="AM9" s="136" t="e">
        <f aca="false">$AE9*Y9</f>
        <v>#REF!</v>
      </c>
      <c r="AN9" s="136" t="e">
        <f aca="false">$AE9*AA9</f>
        <v>#REF!</v>
      </c>
      <c r="AP9" s="135"/>
      <c r="AQ9" s="136" t="e">
        <f aca="false">$AE9*T9</f>
        <v>#REF!</v>
      </c>
      <c r="AR9" s="136" t="e">
        <f aca="false">$AE9*V9</f>
        <v>#REF!</v>
      </c>
      <c r="AS9" s="136" t="e">
        <f aca="false">$AE9*X9</f>
        <v>#REF!</v>
      </c>
      <c r="AT9" s="136" t="e">
        <f aca="false">$AE9*Z9</f>
        <v>#REF!</v>
      </c>
      <c r="AU9" s="136" t="e">
        <f aca="false">$AE9*AB9</f>
        <v>#REF!</v>
      </c>
      <c r="AV9" s="137"/>
      <c r="AW9" s="136"/>
      <c r="AX9" s="137"/>
      <c r="AY9" s="138"/>
      <c r="AZ9" s="138"/>
      <c r="BA9" s="138"/>
    </row>
    <row r="10" customFormat="false" ht="12.75" hidden="false" customHeight="false" outlineLevel="0" collapsed="false">
      <c r="A10" s="131" t="n">
        <f aca="false">DATE(YEAR(A9),MONTH(A9)+1,1)</f>
        <v>36951</v>
      </c>
      <c r="B10" s="132" t="n">
        <f aca="false">VLOOKUP(A10,STRADDLE,5,FALSE())</f>
        <v>2.88</v>
      </c>
      <c r="C10" s="132" t="n">
        <f aca="false">VLOOKUP($A10,curvesettle,HLOOKUP(C$5,curvesettle,2,FALSE()),FALSE())</f>
        <v>-0.3625</v>
      </c>
      <c r="D10" s="132" t="n">
        <f aca="false">VLOOKUP($A10,curvesettle,HLOOKUP(D$5,curvesettle,2,FALSE()),FALSE())</f>
        <v>-0.4625</v>
      </c>
      <c r="E10" s="132" t="n">
        <f aca="false">VLOOKUP($A10,curvesettle,HLOOKUP(E$5,curvesettle,2,FALSE()),FALSE())</f>
        <v>-0.02</v>
      </c>
      <c r="F10" s="132" t="n">
        <f aca="false">VLOOKUP($A10,curvesettle,HLOOKUP(F$5,curvesettle,2,FALSE()),FALSE())</f>
        <v>1.66</v>
      </c>
      <c r="G10" s="132" t="n">
        <f aca="false">VLOOKUP($A10,curvesettle,HLOOKUP(G$5,curvesettle,2,FALSE()),FALSE())</f>
        <v>-0.06</v>
      </c>
      <c r="H10" s="132" t="n">
        <f aca="false">VLOOKUP($A10,curvesettle,HLOOKUP(H$5,curvesettle,2,FALSE()),FALSE())</f>
        <v>0.08</v>
      </c>
      <c r="I10" s="132" t="n">
        <f aca="false">VLOOKUP($A10,curvesettle,HLOOKUP(I$5,curvesettle,2,FALSE()),FALSE())</f>
        <v>0.015</v>
      </c>
      <c r="J10" s="132" t="n">
        <f aca="false">VLOOKUP($A10,curvesettle,HLOOKUP(J$5,curvesettle,2,FALSE()),FALSE())</f>
        <v>0.2</v>
      </c>
      <c r="K10" s="132" t="n">
        <f aca="false">VLOOKUP($A10,curvesettle,HLOOKUP(K$5,curvesettle,2,FALSE()),FALSE())</f>
        <v>0.465</v>
      </c>
      <c r="L10" s="132" t="n">
        <f aca="false">VLOOKUP($A10,curvesettle,HLOOKUP(L$5,curvesettle,2,FALSE()),FALSE())</f>
        <v>1.31</v>
      </c>
      <c r="M10" s="132" t="n">
        <f aca="false">VLOOKUP($A10,curvesettle,HLOOKUP(M$5,curvesettle,2,FALSE()),FALSE())</f>
        <v>-0.08</v>
      </c>
      <c r="N10" s="132" t="n">
        <f aca="false">VLOOKUP($A10,curvesettle,HLOOKUP(N$5,curvesettle,2,FALSE()),FALSE())</f>
        <v>0.0225</v>
      </c>
      <c r="O10" s="132" t="n">
        <f aca="false">VLOOKUP($A10,curvesettle,HLOOKUP(O$5,curvesettle,2,FALSE()),FALSE())</f>
        <v>-0.12</v>
      </c>
      <c r="P10" s="132" t="n">
        <f aca="false">VLOOKUP($A10,curvesettle,HLOOKUP(P$5,curvesettle,2,FALSE()),FALSE())</f>
        <v>0.165</v>
      </c>
      <c r="Q10" s="132" t="n">
        <f aca="false">VLOOKUP($A10,curvesettle,HLOOKUP(Q$5,curvesettle,2,FALSE()),FALSE())</f>
        <v>0.27</v>
      </c>
      <c r="R10" s="132" t="n">
        <f aca="false">VLOOKUP($A10,curvesettle,HLOOKUP(R$5,curvesettle,2,FALSE()),FALSE())</f>
        <v>0.2</v>
      </c>
      <c r="S10" s="132" t="n">
        <f aca="false">VLOOKUP($A10,curvesettle,HLOOKUP(S$5,curvesettle,2,FALSE()),FALSE())</f>
        <v>0.37</v>
      </c>
      <c r="T10" s="132" t="n">
        <f aca="false">VLOOKUP($A10,curvesettle,HLOOKUP(T$5,curvesettle,2,FALSE()),FALSE())</f>
        <v>0.005</v>
      </c>
      <c r="U10" s="132" t="n">
        <f aca="false">VLOOKUP($A10,curvesettle,HLOOKUP(U$5,curvesettle,2,FALSE()),FALSE())</f>
        <v>-0.07</v>
      </c>
      <c r="V10" s="132" t="n">
        <f aca="false">VLOOKUP($A10,curvesettle,HLOOKUP(V$5,curvesettle,2,FALSE()),FALSE())</f>
        <v>0.465</v>
      </c>
      <c r="W10" s="132" t="n">
        <f aca="false">VLOOKUP($A10,curvesettle,HLOOKUP(W$5,curvesettle,2,FALSE()),FALSE())</f>
        <v>-0.06</v>
      </c>
      <c r="X10" s="132" t="n">
        <f aca="false">VLOOKUP($A10,curvesettle,HLOOKUP(X$5,curvesettle,2,FALSE()),FALSE())</f>
        <v>-0.0375</v>
      </c>
      <c r="Y10" s="132" t="n">
        <f aca="false">VLOOKUP($A10,curvesettle,HLOOKUP(Y$5,curvesettle,2,FALSE()),FALSE())</f>
        <v>-0.0475</v>
      </c>
      <c r="Z10" s="132" t="n">
        <f aca="false">VLOOKUP($A10,curvesettle,HLOOKUP(Z$5,curvesettle,2,FALSE()),FALSE())</f>
        <v>-0.06</v>
      </c>
      <c r="AA10" s="133" t="e">
        <f aca="false">IF($AE10=0,0,bsd(AA$5,AA$4,$F10,$G10,$P10,$L10,$Q10,0.1))</f>
        <v>#REF!</v>
      </c>
      <c r="AB10" s="133" t="e">
        <f aca="false">IF($AE10=0,0,bsd(AB$5,AB$4,$F10,$H10,$P10,$M10,$Q10,0.1))</f>
        <v>#REF!</v>
      </c>
      <c r="AD10" s="134"/>
      <c r="AE10" s="134" t="e">
        <f aca="false">IF(#REF!=1,N10,IF(AF10&gt;0,A11-A10,0))</f>
        <v>#REF!</v>
      </c>
      <c r="AF10" s="131" t="e">
        <f aca="false">IF(A10&lt;=#REF!,A10,0)</f>
        <v>#REF!</v>
      </c>
      <c r="AH10" s="121" t="e">
        <f aca="false">AE10*B10</f>
        <v>#REF!</v>
      </c>
      <c r="AI10" s="135" t="e">
        <f aca="false">AE10*F10</f>
        <v>#REF!</v>
      </c>
      <c r="AJ10" s="136" t="e">
        <f aca="false">$AE10*S10</f>
        <v>#REF!</v>
      </c>
      <c r="AK10" s="136" t="e">
        <f aca="false">$AE10*U10</f>
        <v>#REF!</v>
      </c>
      <c r="AL10" s="136" t="e">
        <f aca="false">$AE10*W10</f>
        <v>#REF!</v>
      </c>
      <c r="AM10" s="136" t="e">
        <f aca="false">$AE10*Y10</f>
        <v>#REF!</v>
      </c>
      <c r="AN10" s="136" t="e">
        <f aca="false">$AE10*AA10</f>
        <v>#REF!</v>
      </c>
      <c r="AP10" s="135"/>
      <c r="AQ10" s="136" t="e">
        <f aca="false">$AE10*T10</f>
        <v>#REF!</v>
      </c>
      <c r="AR10" s="136" t="e">
        <f aca="false">$AE10*V10</f>
        <v>#REF!</v>
      </c>
      <c r="AS10" s="136" t="e">
        <f aca="false">$AE10*X10</f>
        <v>#REF!</v>
      </c>
      <c r="AT10" s="136" t="e">
        <f aca="false">$AE10*Z10</f>
        <v>#REF!</v>
      </c>
      <c r="AU10" s="136" t="e">
        <f aca="false">$AE10*AB10</f>
        <v>#REF!</v>
      </c>
      <c r="AV10" s="137"/>
      <c r="AW10" s="136"/>
      <c r="AX10" s="137"/>
      <c r="AY10" s="138"/>
      <c r="AZ10" s="138"/>
      <c r="BA10" s="138"/>
    </row>
    <row r="11" customFormat="false" ht="12.75" hidden="false" customHeight="false" outlineLevel="0" collapsed="false">
      <c r="A11" s="131" t="n">
        <f aca="false">DATE(YEAR(A10),MONTH(A10)+1,1)</f>
        <v>36982</v>
      </c>
      <c r="B11" s="132" t="n">
        <f aca="false">VLOOKUP(A11,STRADDLE,5,FALSE())</f>
        <v>2.735</v>
      </c>
      <c r="C11" s="132" t="n">
        <f aca="false">VLOOKUP($A11,curvesettle,HLOOKUP(C$5,curvesettle,2,FALSE()),FALSE())</f>
        <v>-0.3625</v>
      </c>
      <c r="D11" s="132" t="n">
        <f aca="false">VLOOKUP($A11,curvesettle,HLOOKUP(D$5,curvesettle,2,FALSE()),FALSE())</f>
        <v>-0.4625</v>
      </c>
      <c r="E11" s="132" t="n">
        <f aca="false">VLOOKUP($A11,curvesettle,HLOOKUP(E$5,curvesettle,2,FALSE()),FALSE())</f>
        <v>-0.02</v>
      </c>
      <c r="F11" s="132" t="n">
        <f aca="false">VLOOKUP($A11,curvesettle,HLOOKUP(F$5,curvesettle,2,FALSE()),FALSE())</f>
        <v>1.71</v>
      </c>
      <c r="G11" s="132" t="n">
        <f aca="false">VLOOKUP($A11,curvesettle,HLOOKUP(G$5,curvesettle,2,FALSE()),FALSE())</f>
        <v>-0.07</v>
      </c>
      <c r="H11" s="132" t="n">
        <f aca="false">VLOOKUP($A11,curvesettle,HLOOKUP(H$5,curvesettle,2,FALSE()),FALSE())</f>
        <v>0.075</v>
      </c>
      <c r="I11" s="132" t="n">
        <f aca="false">VLOOKUP($A11,curvesettle,HLOOKUP(I$5,curvesettle,2,FALSE()),FALSE())</f>
        <v>0.015</v>
      </c>
      <c r="J11" s="132" t="n">
        <f aca="false">VLOOKUP($A11,curvesettle,HLOOKUP(J$5,curvesettle,2,FALSE()),FALSE())</f>
        <v>0.19</v>
      </c>
      <c r="K11" s="132" t="n">
        <f aca="false">VLOOKUP($A11,curvesettle,HLOOKUP(K$5,curvesettle,2,FALSE()),FALSE())</f>
        <v>0.42</v>
      </c>
      <c r="L11" s="132" t="n">
        <f aca="false">VLOOKUP($A11,curvesettle,HLOOKUP(L$5,curvesettle,2,FALSE()),FALSE())</f>
        <v>1.36</v>
      </c>
      <c r="M11" s="132" t="n">
        <f aca="false">VLOOKUP($A11,curvesettle,HLOOKUP(M$5,curvesettle,2,FALSE()),FALSE())</f>
        <v>-0.075</v>
      </c>
      <c r="N11" s="132" t="n">
        <f aca="false">VLOOKUP($A11,curvesettle,HLOOKUP(N$5,curvesettle,2,FALSE()),FALSE())</f>
        <v>0.025</v>
      </c>
      <c r="O11" s="132" t="n">
        <f aca="false">VLOOKUP($A11,curvesettle,HLOOKUP(O$5,curvesettle,2,FALSE()),FALSE())</f>
        <v>-0.115</v>
      </c>
      <c r="P11" s="132" t="n">
        <f aca="false">VLOOKUP($A11,curvesettle,HLOOKUP(P$5,curvesettle,2,FALSE()),FALSE())</f>
        <v>0.16</v>
      </c>
      <c r="Q11" s="132" t="n">
        <f aca="false">VLOOKUP($A11,curvesettle,HLOOKUP(Q$5,curvesettle,2,FALSE()),FALSE())</f>
        <v>0.24</v>
      </c>
      <c r="R11" s="132" t="n">
        <f aca="false">VLOOKUP($A11,curvesettle,HLOOKUP(R$5,curvesettle,2,FALSE()),FALSE())</f>
        <v>0.19</v>
      </c>
      <c r="S11" s="132" t="n">
        <f aca="false">VLOOKUP($A11,curvesettle,HLOOKUP(S$5,curvesettle,2,FALSE()),FALSE())</f>
        <v>0.365</v>
      </c>
      <c r="T11" s="132" t="n">
        <f aca="false">VLOOKUP($A11,curvesettle,HLOOKUP(T$5,curvesettle,2,FALSE()),FALSE())</f>
        <v>0.005</v>
      </c>
      <c r="U11" s="132" t="n">
        <f aca="false">VLOOKUP($A11,curvesettle,HLOOKUP(U$5,curvesettle,2,FALSE()),FALSE())</f>
        <v>-0.065</v>
      </c>
      <c r="V11" s="132" t="n">
        <f aca="false">VLOOKUP($A11,curvesettle,HLOOKUP(V$5,curvesettle,2,FALSE()),FALSE())</f>
        <v>0.42</v>
      </c>
      <c r="W11" s="132" t="n">
        <f aca="false">VLOOKUP($A11,curvesettle,HLOOKUP(W$5,curvesettle,2,FALSE()),FALSE())</f>
        <v>-0.06</v>
      </c>
      <c r="X11" s="132" t="n">
        <f aca="false">VLOOKUP($A11,curvesettle,HLOOKUP(X$5,curvesettle,2,FALSE()),FALSE())</f>
        <v>-0.03775</v>
      </c>
      <c r="Y11" s="132" t="n">
        <f aca="false">VLOOKUP($A11,curvesettle,HLOOKUP(Y$5,curvesettle,2,FALSE()),FALSE())</f>
        <v>-0.04775</v>
      </c>
      <c r="Z11" s="132" t="n">
        <f aca="false">VLOOKUP($A11,curvesettle,HLOOKUP(Z$5,curvesettle,2,FALSE()),FALSE())</f>
        <v>-0.07</v>
      </c>
      <c r="AA11" s="133" t="e">
        <f aca="false">IF($AE11=0,0,bsd(AA$5,AA$4,$F11,$G11,$P11,$L11,$Q11,0.1))</f>
        <v>#REF!</v>
      </c>
      <c r="AB11" s="133" t="e">
        <f aca="false">IF($AE11=0,0,bsd(AB$5,AB$4,$F11,$H11,$P11,$M11,$Q11,0.1))</f>
        <v>#REF!</v>
      </c>
      <c r="AD11" s="134"/>
      <c r="AE11" s="134" t="e">
        <f aca="false">IF(#REF!=1,N11,IF(AF11&gt;0,A12-A11,0))</f>
        <v>#REF!</v>
      </c>
      <c r="AF11" s="131" t="e">
        <f aca="false">IF(A11&lt;=#REF!,A11,0)</f>
        <v>#REF!</v>
      </c>
      <c r="AH11" s="121" t="e">
        <f aca="false">AE11*B11</f>
        <v>#REF!</v>
      </c>
      <c r="AI11" s="135" t="e">
        <f aca="false">AE11*F11</f>
        <v>#REF!</v>
      </c>
      <c r="AJ11" s="136" t="e">
        <f aca="false">$AE11*S11</f>
        <v>#REF!</v>
      </c>
      <c r="AK11" s="136" t="e">
        <f aca="false">$AE11*U11</f>
        <v>#REF!</v>
      </c>
      <c r="AL11" s="136" t="e">
        <f aca="false">$AE11*W11</f>
        <v>#REF!</v>
      </c>
      <c r="AM11" s="136" t="e">
        <f aca="false">$AE11*Y11</f>
        <v>#REF!</v>
      </c>
      <c r="AN11" s="136" t="e">
        <f aca="false">$AE11*AA11</f>
        <v>#REF!</v>
      </c>
      <c r="AP11" s="135"/>
      <c r="AQ11" s="136" t="e">
        <f aca="false">$AE11*T11</f>
        <v>#REF!</v>
      </c>
      <c r="AR11" s="136" t="e">
        <f aca="false">$AE11*V11</f>
        <v>#REF!</v>
      </c>
      <c r="AS11" s="136" t="e">
        <f aca="false">$AE11*X11</f>
        <v>#REF!</v>
      </c>
      <c r="AT11" s="136" t="e">
        <f aca="false">$AE11*Z11</f>
        <v>#REF!</v>
      </c>
      <c r="AU11" s="136" t="e">
        <f aca="false">$AE11*AB11</f>
        <v>#REF!</v>
      </c>
      <c r="AV11" s="137"/>
      <c r="AW11" s="136"/>
      <c r="AX11" s="137"/>
      <c r="AY11" s="138"/>
      <c r="AZ11" s="138"/>
      <c r="BA11" s="138"/>
    </row>
    <row r="12" customFormat="false" ht="12.75" hidden="false" customHeight="false" outlineLevel="0" collapsed="false">
      <c r="A12" s="131" t="n">
        <f aca="false">DATE(YEAR(A11),MONTH(A11)+1,1)</f>
        <v>37012</v>
      </c>
      <c r="B12" s="132" t="n">
        <f aca="false">VLOOKUP(A12,STRADDLE,5,FALSE())</f>
        <v>2.7</v>
      </c>
      <c r="C12" s="132" t="n">
        <f aca="false">VLOOKUP($A12,curvesettle,HLOOKUP(C$5,curvesettle,2,FALSE()),FALSE())</f>
        <v>-0.3625</v>
      </c>
      <c r="D12" s="132" t="n">
        <f aca="false">VLOOKUP($A12,curvesettle,HLOOKUP(D$5,curvesettle,2,FALSE()),FALSE())</f>
        <v>-0.4625</v>
      </c>
      <c r="E12" s="132" t="n">
        <f aca="false">VLOOKUP($A12,curvesettle,HLOOKUP(E$5,curvesettle,2,FALSE()),FALSE())</f>
        <v>-0.02</v>
      </c>
      <c r="F12" s="132" t="n">
        <f aca="false">VLOOKUP($A12,curvesettle,HLOOKUP(F$5,curvesettle,2,FALSE()),FALSE())</f>
        <v>1.81</v>
      </c>
      <c r="G12" s="132" t="n">
        <f aca="false">VLOOKUP($A12,curvesettle,HLOOKUP(G$5,curvesettle,2,FALSE()),FALSE())</f>
        <v>-0.05</v>
      </c>
      <c r="H12" s="132" t="n">
        <f aca="false">VLOOKUP($A12,curvesettle,HLOOKUP(H$5,curvesettle,2,FALSE()),FALSE())</f>
        <v>0.075</v>
      </c>
      <c r="I12" s="132" t="n">
        <f aca="false">VLOOKUP($A12,curvesettle,HLOOKUP(I$5,curvesettle,2,FALSE()),FALSE())</f>
        <v>0.045</v>
      </c>
      <c r="J12" s="132" t="n">
        <f aca="false">VLOOKUP($A12,curvesettle,HLOOKUP(J$5,curvesettle,2,FALSE()),FALSE())</f>
        <v>0.2</v>
      </c>
      <c r="K12" s="132" t="n">
        <f aca="false">VLOOKUP($A12,curvesettle,HLOOKUP(K$5,curvesettle,2,FALSE()),FALSE())</f>
        <v>0.41</v>
      </c>
      <c r="L12" s="132" t="n">
        <f aca="false">VLOOKUP($A12,curvesettle,HLOOKUP(L$5,curvesettle,2,FALSE()),FALSE())</f>
        <v>1.46</v>
      </c>
      <c r="M12" s="132" t="n">
        <f aca="false">VLOOKUP($A12,curvesettle,HLOOKUP(M$5,curvesettle,2,FALSE()),FALSE())</f>
        <v>-0.07</v>
      </c>
      <c r="N12" s="132" t="n">
        <f aca="false">VLOOKUP($A12,curvesettle,HLOOKUP(N$5,curvesettle,2,FALSE()),FALSE())</f>
        <v>0.035</v>
      </c>
      <c r="O12" s="132" t="n">
        <f aca="false">VLOOKUP($A12,curvesettle,HLOOKUP(O$5,curvesettle,2,FALSE()),FALSE())</f>
        <v>-0.11</v>
      </c>
      <c r="P12" s="132" t="n">
        <f aca="false">VLOOKUP($A12,curvesettle,HLOOKUP(P$5,curvesettle,2,FALSE()),FALSE())</f>
        <v>0.145</v>
      </c>
      <c r="Q12" s="132" t="n">
        <f aca="false">VLOOKUP($A12,curvesettle,HLOOKUP(Q$5,curvesettle,2,FALSE()),FALSE())</f>
        <v>0.25</v>
      </c>
      <c r="R12" s="132" t="n">
        <f aca="false">VLOOKUP($A12,curvesettle,HLOOKUP(R$5,curvesettle,2,FALSE()),FALSE())</f>
        <v>0.2</v>
      </c>
      <c r="S12" s="132" t="n">
        <f aca="false">VLOOKUP($A12,curvesettle,HLOOKUP(S$5,curvesettle,2,FALSE()),FALSE())</f>
        <v>0.365</v>
      </c>
      <c r="T12" s="132" t="n">
        <f aca="false">VLOOKUP($A12,curvesettle,HLOOKUP(T$5,curvesettle,2,FALSE()),FALSE())</f>
        <v>0.005</v>
      </c>
      <c r="U12" s="132" t="n">
        <f aca="false">VLOOKUP($A12,curvesettle,HLOOKUP(U$5,curvesettle,2,FALSE()),FALSE())</f>
        <v>-0.06</v>
      </c>
      <c r="V12" s="132" t="n">
        <f aca="false">VLOOKUP($A12,curvesettle,HLOOKUP(V$5,curvesettle,2,FALSE()),FALSE())</f>
        <v>0.41</v>
      </c>
      <c r="W12" s="132" t="n">
        <f aca="false">VLOOKUP($A12,curvesettle,HLOOKUP(W$5,curvesettle,2,FALSE()),FALSE())</f>
        <v>-0.06</v>
      </c>
      <c r="X12" s="132" t="n">
        <f aca="false">VLOOKUP($A12,curvesettle,HLOOKUP(X$5,curvesettle,2,FALSE()),FALSE())</f>
        <v>-0.03775</v>
      </c>
      <c r="Y12" s="132" t="n">
        <f aca="false">VLOOKUP($A12,curvesettle,HLOOKUP(Y$5,curvesettle,2,FALSE()),FALSE())</f>
        <v>-0.04775</v>
      </c>
      <c r="Z12" s="132" t="n">
        <f aca="false">VLOOKUP($A12,curvesettle,HLOOKUP(Z$5,curvesettle,2,FALSE()),FALSE())</f>
        <v>-0.05</v>
      </c>
      <c r="AA12" s="133" t="e">
        <f aca="false">IF($AE12=0,0,bsd(AA$5,AA$4,$F12,$G12,$P12,$L12,$Q12,0.1))</f>
        <v>#REF!</v>
      </c>
      <c r="AB12" s="133" t="e">
        <f aca="false">IF($AE12=0,0,bsd(AB$5,AB$4,$F12,$H12,$P12,$M12,$Q12,0.1))</f>
        <v>#REF!</v>
      </c>
      <c r="AD12" s="134"/>
      <c r="AE12" s="134" t="e">
        <f aca="false">IF(#REF!=1,N12,IF(AF12&gt;0,A13-A12,0))</f>
        <v>#REF!</v>
      </c>
      <c r="AF12" s="131" t="e">
        <f aca="false">IF(A12&lt;=#REF!,A12,0)</f>
        <v>#REF!</v>
      </c>
      <c r="AH12" s="121" t="e">
        <f aca="false">AE12*B12</f>
        <v>#REF!</v>
      </c>
      <c r="AI12" s="135" t="e">
        <f aca="false">AE12*F12</f>
        <v>#REF!</v>
      </c>
      <c r="AJ12" s="136" t="e">
        <f aca="false">$AE12*S12</f>
        <v>#REF!</v>
      </c>
      <c r="AK12" s="136" t="e">
        <f aca="false">$AE12*U12</f>
        <v>#REF!</v>
      </c>
      <c r="AL12" s="136" t="e">
        <f aca="false">$AE12*W12</f>
        <v>#REF!</v>
      </c>
      <c r="AM12" s="136" t="e">
        <f aca="false">$AE12*Y12</f>
        <v>#REF!</v>
      </c>
      <c r="AN12" s="136" t="e">
        <f aca="false">$AE12*AA12</f>
        <v>#REF!</v>
      </c>
      <c r="AP12" s="135"/>
      <c r="AQ12" s="136" t="e">
        <f aca="false">$AE12*T12</f>
        <v>#REF!</v>
      </c>
      <c r="AR12" s="136" t="e">
        <f aca="false">$AE12*V12</f>
        <v>#REF!</v>
      </c>
      <c r="AS12" s="136" t="e">
        <f aca="false">$AE12*X12</f>
        <v>#REF!</v>
      </c>
      <c r="AT12" s="136" t="e">
        <f aca="false">$AE12*Z12</f>
        <v>#REF!</v>
      </c>
      <c r="AU12" s="136" t="e">
        <f aca="false">$AE12*AB12</f>
        <v>#REF!</v>
      </c>
      <c r="AV12" s="137"/>
      <c r="AW12" s="136"/>
      <c r="AX12" s="137"/>
      <c r="AY12" s="138"/>
      <c r="AZ12" s="138"/>
      <c r="BA12" s="138"/>
    </row>
    <row r="13" customFormat="false" ht="12.75" hidden="false" customHeight="false" outlineLevel="0" collapsed="false">
      <c r="A13" s="131" t="n">
        <f aca="false">DATE(YEAR(A12),MONTH(A12)+1,1)</f>
        <v>37043</v>
      </c>
      <c r="B13" s="132" t="n">
        <f aca="false">VLOOKUP(A13,STRADDLE,5,FALSE())</f>
        <v>2.71</v>
      </c>
      <c r="C13" s="132" t="n">
        <f aca="false">VLOOKUP($A13,curvesettle,HLOOKUP(C$5,curvesettle,2,FALSE()),FALSE())</f>
        <v>-0.335</v>
      </c>
      <c r="D13" s="132" t="n">
        <f aca="false">VLOOKUP($A13,curvesettle,HLOOKUP(D$5,curvesettle,2,FALSE()),FALSE())</f>
        <v>-0.65</v>
      </c>
      <c r="E13" s="132" t="n">
        <f aca="false">VLOOKUP($A13,curvesettle,HLOOKUP(E$5,curvesettle,2,FALSE()),FALSE())</f>
        <v>-0.02</v>
      </c>
      <c r="F13" s="132" t="n">
        <f aca="false">VLOOKUP($A13,curvesettle,HLOOKUP(F$5,curvesettle,2,FALSE()),FALSE())</f>
        <v>2.54</v>
      </c>
      <c r="G13" s="132" t="n">
        <f aca="false">VLOOKUP($A13,curvesettle,HLOOKUP(G$5,curvesettle,2,FALSE()),FALSE())</f>
        <v>0.02</v>
      </c>
      <c r="H13" s="132" t="n">
        <f aca="false">VLOOKUP($A13,curvesettle,HLOOKUP(H$5,curvesettle,2,FALSE()),FALSE())</f>
        <v>0.07</v>
      </c>
      <c r="I13" s="132" t="n">
        <f aca="false">VLOOKUP($A13,curvesettle,HLOOKUP(I$5,curvesettle,2,FALSE()),FALSE())</f>
        <v>0.055</v>
      </c>
      <c r="J13" s="132" t="n">
        <f aca="false">VLOOKUP($A13,curvesettle,HLOOKUP(J$5,curvesettle,2,FALSE()),FALSE())</f>
        <v>0.215</v>
      </c>
      <c r="K13" s="132" t="n">
        <f aca="false">VLOOKUP($A13,curvesettle,HLOOKUP(K$5,curvesettle,2,FALSE()),FALSE())</f>
        <v>0.49</v>
      </c>
      <c r="L13" s="132" t="n">
        <f aca="false">VLOOKUP($A13,curvesettle,HLOOKUP(L$5,curvesettle,2,FALSE()),FALSE())</f>
        <v>1.89</v>
      </c>
      <c r="M13" s="132" t="n">
        <f aca="false">VLOOKUP($A13,curvesettle,HLOOKUP(M$5,curvesettle,2,FALSE()),FALSE())</f>
        <v>-0.07</v>
      </c>
      <c r="N13" s="132" t="n">
        <f aca="false">VLOOKUP($A13,curvesettle,HLOOKUP(N$5,curvesettle,2,FALSE()),FALSE())</f>
        <v>0.04</v>
      </c>
      <c r="O13" s="132" t="n">
        <f aca="false">VLOOKUP($A13,curvesettle,HLOOKUP(O$5,curvesettle,2,FALSE()),FALSE())</f>
        <v>-0.11</v>
      </c>
      <c r="P13" s="132" t="n">
        <f aca="false">VLOOKUP($A13,curvesettle,HLOOKUP(P$5,curvesettle,2,FALSE()),FALSE())</f>
        <v>0.14</v>
      </c>
      <c r="Q13" s="132" t="n">
        <f aca="false">VLOOKUP($A13,curvesettle,HLOOKUP(Q$5,curvesettle,2,FALSE()),FALSE())</f>
        <v>0.27</v>
      </c>
      <c r="R13" s="132" t="n">
        <f aca="false">VLOOKUP($A13,curvesettle,HLOOKUP(R$5,curvesettle,2,FALSE()),FALSE())</f>
        <v>0.215</v>
      </c>
      <c r="S13" s="132" t="n">
        <f aca="false">VLOOKUP($A13,curvesettle,HLOOKUP(S$5,curvesettle,2,FALSE()),FALSE())</f>
        <v>0.385</v>
      </c>
      <c r="T13" s="132" t="n">
        <f aca="false">VLOOKUP($A13,curvesettle,HLOOKUP(T$5,curvesettle,2,FALSE()),FALSE())</f>
        <v>0.005</v>
      </c>
      <c r="U13" s="132" t="n">
        <f aca="false">VLOOKUP($A13,curvesettle,HLOOKUP(U$5,curvesettle,2,FALSE()),FALSE())</f>
        <v>-0.06</v>
      </c>
      <c r="V13" s="132" t="n">
        <f aca="false">VLOOKUP($A13,curvesettle,HLOOKUP(V$5,curvesettle,2,FALSE()),FALSE())</f>
        <v>0.49</v>
      </c>
      <c r="W13" s="132" t="n">
        <f aca="false">VLOOKUP($A13,curvesettle,HLOOKUP(W$5,curvesettle,2,FALSE()),FALSE())</f>
        <v>-0.06</v>
      </c>
      <c r="X13" s="132" t="n">
        <f aca="false">VLOOKUP($A13,curvesettle,HLOOKUP(X$5,curvesettle,2,FALSE()),FALSE())</f>
        <v>-0.03775</v>
      </c>
      <c r="Y13" s="132" t="n">
        <f aca="false">VLOOKUP($A13,curvesettle,HLOOKUP(Y$5,curvesettle,2,FALSE()),FALSE())</f>
        <v>-0.04775</v>
      </c>
      <c r="Z13" s="132" t="n">
        <f aca="false">VLOOKUP($A13,curvesettle,HLOOKUP(Z$5,curvesettle,2,FALSE()),FALSE())</f>
        <v>0.02</v>
      </c>
      <c r="AA13" s="133" t="e">
        <f aca="false">IF($AE13=0,0,bsd(AA$5,AA$4,$F13,$G13,$P13,$L13,$Q13,0.1))</f>
        <v>#REF!</v>
      </c>
      <c r="AB13" s="133" t="e">
        <f aca="false">IF($AE13=0,0,bsd(AB$5,AB$4,$F13,$H13,$P13,$M13,$Q13,0.1))</f>
        <v>#REF!</v>
      </c>
      <c r="AD13" s="134"/>
      <c r="AE13" s="134" t="e">
        <f aca="false">IF(#REF!=1,N13,IF(AF13&gt;0,A14-A13,0))</f>
        <v>#REF!</v>
      </c>
      <c r="AF13" s="131" t="e">
        <f aca="false">IF(A13&lt;=#REF!,A13,0)</f>
        <v>#REF!</v>
      </c>
      <c r="AH13" s="121" t="e">
        <f aca="false">AE13*B13</f>
        <v>#REF!</v>
      </c>
      <c r="AI13" s="135" t="e">
        <f aca="false">AE13*F13</f>
        <v>#REF!</v>
      </c>
      <c r="AJ13" s="136" t="e">
        <f aca="false">$AE13*S13</f>
        <v>#REF!</v>
      </c>
      <c r="AK13" s="136" t="e">
        <f aca="false">$AE13*U13</f>
        <v>#REF!</v>
      </c>
      <c r="AL13" s="136" t="e">
        <f aca="false">$AE13*W13</f>
        <v>#REF!</v>
      </c>
      <c r="AM13" s="136" t="e">
        <f aca="false">$AE13*Y13</f>
        <v>#REF!</v>
      </c>
      <c r="AN13" s="136" t="e">
        <f aca="false">$AE13*AA13</f>
        <v>#REF!</v>
      </c>
      <c r="AP13" s="135"/>
      <c r="AQ13" s="136" t="e">
        <f aca="false">$AE13*T13</f>
        <v>#REF!</v>
      </c>
      <c r="AR13" s="136" t="e">
        <f aca="false">$AE13*V13</f>
        <v>#REF!</v>
      </c>
      <c r="AS13" s="136" t="e">
        <f aca="false">$AE13*X13</f>
        <v>#REF!</v>
      </c>
      <c r="AT13" s="136" t="e">
        <f aca="false">$AE13*Z13</f>
        <v>#REF!</v>
      </c>
      <c r="AU13" s="136" t="e">
        <f aca="false">$AE13*AB13</f>
        <v>#REF!</v>
      </c>
      <c r="AV13" s="137"/>
      <c r="AW13" s="136"/>
      <c r="AX13" s="137"/>
      <c r="AY13" s="138"/>
      <c r="AZ13" s="138"/>
      <c r="BA13" s="138"/>
    </row>
    <row r="14" customFormat="false" ht="12.75" hidden="false" customHeight="false" outlineLevel="0" collapsed="false">
      <c r="A14" s="131" t="n">
        <f aca="false">DATE(YEAR(A13),MONTH(A13)+1,1)</f>
        <v>37073</v>
      </c>
      <c r="B14" s="132" t="n">
        <f aca="false">VLOOKUP(A14,STRADDLE,5,FALSE())</f>
        <v>2.707</v>
      </c>
      <c r="C14" s="132" t="n">
        <f aca="false">VLOOKUP($A14,curvesettle,HLOOKUP(C$5,curvesettle,2,FALSE()),FALSE())</f>
        <v>-0.335</v>
      </c>
      <c r="D14" s="132" t="n">
        <f aca="false">VLOOKUP($A14,curvesettle,HLOOKUP(D$5,curvesettle,2,FALSE()),FALSE())</f>
        <v>-0.65</v>
      </c>
      <c r="E14" s="132" t="n">
        <f aca="false">VLOOKUP($A14,curvesettle,HLOOKUP(E$5,curvesettle,2,FALSE()),FALSE())</f>
        <v>-0.02</v>
      </c>
      <c r="F14" s="132" t="n">
        <f aca="false">VLOOKUP($A14,curvesettle,HLOOKUP(F$5,curvesettle,2,FALSE()),FALSE())</f>
        <v>2.64</v>
      </c>
      <c r="G14" s="132" t="n">
        <f aca="false">VLOOKUP($A14,curvesettle,HLOOKUP(G$5,curvesettle,2,FALSE()),FALSE())</f>
        <v>0.03</v>
      </c>
      <c r="H14" s="132" t="n">
        <f aca="false">VLOOKUP($A14,curvesettle,HLOOKUP(H$5,curvesettle,2,FALSE()),FALSE())</f>
        <v>0.075</v>
      </c>
      <c r="I14" s="132" t="n">
        <f aca="false">VLOOKUP($A14,curvesettle,HLOOKUP(I$5,curvesettle,2,FALSE()),FALSE())</f>
        <v>0.065</v>
      </c>
      <c r="J14" s="132" t="n">
        <f aca="false">VLOOKUP($A14,curvesettle,HLOOKUP(J$5,curvesettle,2,FALSE()),FALSE())</f>
        <v>0.21</v>
      </c>
      <c r="K14" s="132" t="n">
        <f aca="false">VLOOKUP($A14,curvesettle,HLOOKUP(K$5,curvesettle,2,FALSE()),FALSE())</f>
        <v>0.49</v>
      </c>
      <c r="L14" s="132" t="n">
        <f aca="false">VLOOKUP($A14,curvesettle,HLOOKUP(L$5,curvesettle,2,FALSE()),FALSE())</f>
        <v>1.99</v>
      </c>
      <c r="M14" s="132" t="n">
        <f aca="false">VLOOKUP($A14,curvesettle,HLOOKUP(M$5,curvesettle,2,FALSE()),FALSE())</f>
        <v>-0.07</v>
      </c>
      <c r="N14" s="132" t="n">
        <f aca="false">VLOOKUP($A14,curvesettle,HLOOKUP(N$5,curvesettle,2,FALSE()),FALSE())</f>
        <v>0.0425</v>
      </c>
      <c r="O14" s="132" t="n">
        <f aca="false">VLOOKUP($A14,curvesettle,HLOOKUP(O$5,curvesettle,2,FALSE()),FALSE())</f>
        <v>-0.11</v>
      </c>
      <c r="P14" s="132" t="n">
        <f aca="false">VLOOKUP($A14,curvesettle,HLOOKUP(P$5,curvesettle,2,FALSE()),FALSE())</f>
        <v>0.14</v>
      </c>
      <c r="Q14" s="132" t="n">
        <f aca="false">VLOOKUP($A14,curvesettle,HLOOKUP(Q$5,curvesettle,2,FALSE()),FALSE())</f>
        <v>0.27</v>
      </c>
      <c r="R14" s="132" t="n">
        <f aca="false">VLOOKUP($A14,curvesettle,HLOOKUP(R$5,curvesettle,2,FALSE()),FALSE())</f>
        <v>0.21</v>
      </c>
      <c r="S14" s="132" t="n">
        <f aca="false">VLOOKUP($A14,curvesettle,HLOOKUP(S$5,curvesettle,2,FALSE()),FALSE())</f>
        <v>0.385</v>
      </c>
      <c r="T14" s="132" t="n">
        <f aca="false">VLOOKUP($A14,curvesettle,HLOOKUP(T$5,curvesettle,2,FALSE()),FALSE())</f>
        <v>0.005</v>
      </c>
      <c r="U14" s="132" t="n">
        <f aca="false">VLOOKUP($A14,curvesettle,HLOOKUP(U$5,curvesettle,2,FALSE()),FALSE())</f>
        <v>-0.06</v>
      </c>
      <c r="V14" s="132" t="n">
        <f aca="false">VLOOKUP($A14,curvesettle,HLOOKUP(V$5,curvesettle,2,FALSE()),FALSE())</f>
        <v>0.49</v>
      </c>
      <c r="W14" s="132" t="n">
        <f aca="false">VLOOKUP($A14,curvesettle,HLOOKUP(W$5,curvesettle,2,FALSE()),FALSE())</f>
        <v>-0.06</v>
      </c>
      <c r="X14" s="132" t="n">
        <f aca="false">VLOOKUP($A14,curvesettle,HLOOKUP(X$5,curvesettle,2,FALSE()),FALSE())</f>
        <v>-0.03775</v>
      </c>
      <c r="Y14" s="132" t="n">
        <f aca="false">VLOOKUP($A14,curvesettle,HLOOKUP(Y$5,curvesettle,2,FALSE()),FALSE())</f>
        <v>-0.04775</v>
      </c>
      <c r="Z14" s="132" t="n">
        <f aca="false">VLOOKUP($A14,curvesettle,HLOOKUP(Z$5,curvesettle,2,FALSE()),FALSE())</f>
        <v>0.03</v>
      </c>
      <c r="AA14" s="133" t="e">
        <f aca="false">IF($AE14=0,0,bsd(AA$5,AA$4,$F14,$G14,$P14,$L14,$Q14,0.1))</f>
        <v>#REF!</v>
      </c>
      <c r="AB14" s="133" t="e">
        <f aca="false">IF($AE14=0,0,bsd(AB$5,AB$4,$F14,$H14,$P14,$M14,$Q14,0.1))</f>
        <v>#REF!</v>
      </c>
      <c r="AD14" s="134"/>
      <c r="AE14" s="134" t="e">
        <f aca="false">IF(#REF!=1,N14,IF(AF14&gt;0,A15-A14,0))</f>
        <v>#REF!</v>
      </c>
      <c r="AF14" s="131" t="e">
        <f aca="false">IF(A14&lt;=#REF!,A14,0)</f>
        <v>#REF!</v>
      </c>
      <c r="AH14" s="121" t="e">
        <f aca="false">AE14*B14</f>
        <v>#REF!</v>
      </c>
      <c r="AI14" s="135" t="e">
        <f aca="false">AE14*F14</f>
        <v>#REF!</v>
      </c>
      <c r="AJ14" s="136" t="e">
        <f aca="false">$AE14*S14</f>
        <v>#REF!</v>
      </c>
      <c r="AK14" s="136" t="e">
        <f aca="false">$AE14*U14</f>
        <v>#REF!</v>
      </c>
      <c r="AL14" s="136" t="e">
        <f aca="false">$AE14*W14</f>
        <v>#REF!</v>
      </c>
      <c r="AM14" s="136" t="e">
        <f aca="false">$AE14*Y14</f>
        <v>#REF!</v>
      </c>
      <c r="AN14" s="136" t="e">
        <f aca="false">$AE14*AA14</f>
        <v>#REF!</v>
      </c>
      <c r="AP14" s="135"/>
      <c r="AQ14" s="136" t="e">
        <f aca="false">$AE14*T14</f>
        <v>#REF!</v>
      </c>
      <c r="AR14" s="136" t="e">
        <f aca="false">$AE14*V14</f>
        <v>#REF!</v>
      </c>
      <c r="AS14" s="136" t="e">
        <f aca="false">$AE14*X14</f>
        <v>#REF!</v>
      </c>
      <c r="AT14" s="136" t="e">
        <f aca="false">$AE14*Z14</f>
        <v>#REF!</v>
      </c>
      <c r="AU14" s="136" t="e">
        <f aca="false">$AE14*AB14</f>
        <v>#REF!</v>
      </c>
      <c r="AV14" s="137"/>
      <c r="AW14" s="136"/>
      <c r="AX14" s="137"/>
      <c r="AY14" s="138"/>
      <c r="AZ14" s="138"/>
      <c r="BA14" s="138"/>
    </row>
    <row r="15" customFormat="false" ht="12.75" hidden="false" customHeight="false" outlineLevel="0" collapsed="false">
      <c r="A15" s="131" t="n">
        <f aca="false">DATE(YEAR(A14),MONTH(A14)+1,1)</f>
        <v>37104</v>
      </c>
      <c r="B15" s="132" t="n">
        <f aca="false">VLOOKUP(A15,STRADDLE,5,FALSE())</f>
        <v>2.715</v>
      </c>
      <c r="C15" s="132" t="n">
        <f aca="false">VLOOKUP($A15,curvesettle,HLOOKUP(C$5,curvesettle,2,FALSE()),FALSE())</f>
        <v>-0.335</v>
      </c>
      <c r="D15" s="132" t="n">
        <f aca="false">VLOOKUP($A15,curvesettle,HLOOKUP(D$5,curvesettle,2,FALSE()),FALSE())</f>
        <v>-0.65</v>
      </c>
      <c r="E15" s="132" t="n">
        <f aca="false">VLOOKUP($A15,curvesettle,HLOOKUP(E$5,curvesettle,2,FALSE()),FALSE())</f>
        <v>-0.02</v>
      </c>
      <c r="F15" s="132" t="n">
        <f aca="false">VLOOKUP($A15,curvesettle,HLOOKUP(F$5,curvesettle,2,FALSE()),FALSE())</f>
        <v>2.54</v>
      </c>
      <c r="G15" s="132" t="n">
        <f aca="false">VLOOKUP($A15,curvesettle,HLOOKUP(G$5,curvesettle,2,FALSE()),FALSE())</f>
        <v>0.03</v>
      </c>
      <c r="H15" s="132" t="n">
        <f aca="false">VLOOKUP($A15,curvesettle,HLOOKUP(H$5,curvesettle,2,FALSE()),FALSE())</f>
        <v>0.08</v>
      </c>
      <c r="I15" s="132" t="n">
        <f aca="false">VLOOKUP($A15,curvesettle,HLOOKUP(I$5,curvesettle,2,FALSE()),FALSE())</f>
        <v>0.065</v>
      </c>
      <c r="J15" s="132" t="n">
        <f aca="false">VLOOKUP($A15,curvesettle,HLOOKUP(J$5,curvesettle,2,FALSE()),FALSE())</f>
        <v>0.19</v>
      </c>
      <c r="K15" s="132" t="n">
        <f aca="false">VLOOKUP($A15,curvesettle,HLOOKUP(K$5,curvesettle,2,FALSE()),FALSE())</f>
        <v>0.43</v>
      </c>
      <c r="L15" s="132" t="n">
        <f aca="false">VLOOKUP($A15,curvesettle,HLOOKUP(L$5,curvesettle,2,FALSE()),FALSE())</f>
        <v>1.89</v>
      </c>
      <c r="M15" s="132" t="n">
        <f aca="false">VLOOKUP($A15,curvesettle,HLOOKUP(M$5,curvesettle,2,FALSE()),FALSE())</f>
        <v>-0.065</v>
      </c>
      <c r="N15" s="132" t="n">
        <f aca="false">VLOOKUP($A15,curvesettle,HLOOKUP(N$5,curvesettle,2,FALSE()),FALSE())</f>
        <v>0.04</v>
      </c>
      <c r="O15" s="132" t="n">
        <f aca="false">VLOOKUP($A15,curvesettle,HLOOKUP(O$5,curvesettle,2,FALSE()),FALSE())</f>
        <v>-0.105</v>
      </c>
      <c r="P15" s="132" t="n">
        <f aca="false">VLOOKUP($A15,curvesettle,HLOOKUP(P$5,curvesettle,2,FALSE()),FALSE())</f>
        <v>0.16</v>
      </c>
      <c r="Q15" s="132" t="n">
        <f aca="false">VLOOKUP($A15,curvesettle,HLOOKUP(Q$5,curvesettle,2,FALSE()),FALSE())</f>
        <v>0.25</v>
      </c>
      <c r="R15" s="132" t="n">
        <f aca="false">VLOOKUP($A15,curvesettle,HLOOKUP(R$5,curvesettle,2,FALSE()),FALSE())</f>
        <v>0.19</v>
      </c>
      <c r="S15" s="132" t="n">
        <f aca="false">VLOOKUP($A15,curvesettle,HLOOKUP(S$5,curvesettle,2,FALSE()),FALSE())</f>
        <v>0.375</v>
      </c>
      <c r="T15" s="132" t="n">
        <f aca="false">VLOOKUP($A15,curvesettle,HLOOKUP(T$5,curvesettle,2,FALSE()),FALSE())</f>
        <v>0.005</v>
      </c>
      <c r="U15" s="132" t="n">
        <f aca="false">VLOOKUP($A15,curvesettle,HLOOKUP(U$5,curvesettle,2,FALSE()),FALSE())</f>
        <v>-0.055</v>
      </c>
      <c r="V15" s="132" t="n">
        <f aca="false">VLOOKUP($A15,curvesettle,HLOOKUP(V$5,curvesettle,2,FALSE()),FALSE())</f>
        <v>0.43</v>
      </c>
      <c r="W15" s="132" t="n">
        <f aca="false">VLOOKUP($A15,curvesettle,HLOOKUP(W$5,curvesettle,2,FALSE()),FALSE())</f>
        <v>-0.06</v>
      </c>
      <c r="X15" s="132" t="n">
        <f aca="false">VLOOKUP($A15,curvesettle,HLOOKUP(X$5,curvesettle,2,FALSE()),FALSE())</f>
        <v>-0.03775</v>
      </c>
      <c r="Y15" s="132" t="n">
        <f aca="false">VLOOKUP($A15,curvesettle,HLOOKUP(Y$5,curvesettle,2,FALSE()),FALSE())</f>
        <v>-0.04775</v>
      </c>
      <c r="Z15" s="132" t="n">
        <f aca="false">VLOOKUP($A15,curvesettle,HLOOKUP(Z$5,curvesettle,2,FALSE()),FALSE())</f>
        <v>0.03</v>
      </c>
      <c r="AA15" s="133" t="e">
        <f aca="false">IF($AE15=0,0,bsd(AA$5,AA$4,$F15,$G15,$P15,$L15,$Q15,0.1))</f>
        <v>#REF!</v>
      </c>
      <c r="AB15" s="133" t="e">
        <f aca="false">IF($AE15=0,0,bsd(AB$5,AB$4,$F15,$H15,$P15,$M15,$Q15,0.1))</f>
        <v>#REF!</v>
      </c>
      <c r="AD15" s="134"/>
      <c r="AE15" s="134" t="e">
        <f aca="false">IF(#REF!=1,N15,IF(AF15&gt;0,A16-A15,0))</f>
        <v>#REF!</v>
      </c>
      <c r="AF15" s="131" t="e">
        <f aca="false">IF(A15&lt;=#REF!,A15,0)</f>
        <v>#REF!</v>
      </c>
      <c r="AH15" s="121" t="e">
        <f aca="false">AE15*B15</f>
        <v>#REF!</v>
      </c>
      <c r="AI15" s="135" t="e">
        <f aca="false">AE15*F15</f>
        <v>#REF!</v>
      </c>
      <c r="AJ15" s="136" t="e">
        <f aca="false">$AE15*S15</f>
        <v>#REF!</v>
      </c>
      <c r="AK15" s="136" t="e">
        <f aca="false">$AE15*U15</f>
        <v>#REF!</v>
      </c>
      <c r="AL15" s="136" t="e">
        <f aca="false">$AE15*W15</f>
        <v>#REF!</v>
      </c>
      <c r="AM15" s="136" t="e">
        <f aca="false">$AE15*Y15</f>
        <v>#REF!</v>
      </c>
      <c r="AN15" s="136" t="e">
        <f aca="false">$AE15*AA15</f>
        <v>#REF!</v>
      </c>
      <c r="AP15" s="135"/>
      <c r="AQ15" s="136" t="e">
        <f aca="false">$AE15*T15</f>
        <v>#REF!</v>
      </c>
      <c r="AR15" s="136" t="e">
        <f aca="false">$AE15*V15</f>
        <v>#REF!</v>
      </c>
      <c r="AS15" s="136" t="e">
        <f aca="false">$AE15*X15</f>
        <v>#REF!</v>
      </c>
      <c r="AT15" s="136" t="e">
        <f aca="false">$AE15*Z15</f>
        <v>#REF!</v>
      </c>
      <c r="AU15" s="136" t="e">
        <f aca="false">$AE15*AB15</f>
        <v>#REF!</v>
      </c>
      <c r="AV15" s="137"/>
      <c r="AW15" s="136"/>
      <c r="AX15" s="137"/>
      <c r="AY15" s="138"/>
      <c r="AZ15" s="138"/>
      <c r="BA15" s="138"/>
    </row>
    <row r="16" customFormat="false" ht="12.75" hidden="false" customHeight="false" outlineLevel="0" collapsed="false">
      <c r="A16" s="131" t="n">
        <f aca="false">DATE(YEAR(A15),MONTH(A15)+1,1)</f>
        <v>37135</v>
      </c>
      <c r="B16" s="132" t="n">
        <f aca="false">VLOOKUP(A16,STRADDLE,5,FALSE())</f>
        <v>2.72</v>
      </c>
      <c r="C16" s="132" t="n">
        <f aca="false">VLOOKUP($A16,curvesettle,HLOOKUP(C$5,curvesettle,2,FALSE()),FALSE())</f>
        <v>-0.32</v>
      </c>
      <c r="D16" s="132" t="n">
        <f aca="false">VLOOKUP($A16,curvesettle,HLOOKUP(D$5,curvesettle,2,FALSE()),FALSE())</f>
        <v>-0.5825</v>
      </c>
      <c r="E16" s="132" t="n">
        <f aca="false">VLOOKUP($A16,curvesettle,HLOOKUP(E$5,curvesettle,2,FALSE()),FALSE())</f>
        <v>-0.02</v>
      </c>
      <c r="F16" s="132" t="n">
        <f aca="false">VLOOKUP($A16,curvesettle,HLOOKUP(F$5,curvesettle,2,FALSE()),FALSE())</f>
        <v>1.8</v>
      </c>
      <c r="G16" s="132" t="n">
        <f aca="false">VLOOKUP($A16,curvesettle,HLOOKUP(G$5,curvesettle,2,FALSE()),FALSE())</f>
        <v>-0.02</v>
      </c>
      <c r="H16" s="132" t="n">
        <f aca="false">VLOOKUP($A16,curvesettle,HLOOKUP(H$5,curvesettle,2,FALSE()),FALSE())</f>
        <v>0.085</v>
      </c>
      <c r="I16" s="132" t="n">
        <f aca="false">VLOOKUP($A16,curvesettle,HLOOKUP(I$5,curvesettle,2,FALSE()),FALSE())</f>
        <v>0.055</v>
      </c>
      <c r="J16" s="132" t="n">
        <f aca="false">VLOOKUP($A16,curvesettle,HLOOKUP(J$5,curvesettle,2,FALSE()),FALSE())</f>
        <v>0.2</v>
      </c>
      <c r="K16" s="132" t="n">
        <f aca="false">VLOOKUP($A16,curvesettle,HLOOKUP(K$5,curvesettle,2,FALSE()),FALSE())</f>
        <v>0.445</v>
      </c>
      <c r="L16" s="132" t="n">
        <f aca="false">VLOOKUP($A16,curvesettle,HLOOKUP(L$5,curvesettle,2,FALSE()),FALSE())</f>
        <v>1.3</v>
      </c>
      <c r="M16" s="132" t="n">
        <f aca="false">VLOOKUP($A16,curvesettle,HLOOKUP(M$5,curvesettle,2,FALSE()),FALSE())</f>
        <v>-0.06</v>
      </c>
      <c r="N16" s="132" t="n">
        <f aca="false">VLOOKUP($A16,curvesettle,HLOOKUP(N$5,curvesettle,2,FALSE()),FALSE())</f>
        <v>0.0225</v>
      </c>
      <c r="O16" s="132" t="n">
        <f aca="false">VLOOKUP($A16,curvesettle,HLOOKUP(O$5,curvesettle,2,FALSE()),FALSE())</f>
        <v>-0.1</v>
      </c>
      <c r="P16" s="132" t="n">
        <f aca="false">VLOOKUP($A16,curvesettle,HLOOKUP(P$5,curvesettle,2,FALSE()),FALSE())</f>
        <v>0.17</v>
      </c>
      <c r="Q16" s="132" t="n">
        <f aca="false">VLOOKUP($A16,curvesettle,HLOOKUP(Q$5,curvesettle,2,FALSE()),FALSE())</f>
        <v>0.27</v>
      </c>
      <c r="R16" s="132" t="n">
        <f aca="false">VLOOKUP($A16,curvesettle,HLOOKUP(R$5,curvesettle,2,FALSE()),FALSE())</f>
        <v>0.2</v>
      </c>
      <c r="S16" s="132" t="n">
        <f aca="false">VLOOKUP($A16,curvesettle,HLOOKUP(S$5,curvesettle,2,FALSE()),FALSE())</f>
        <v>0.38</v>
      </c>
      <c r="T16" s="132" t="n">
        <f aca="false">VLOOKUP($A16,curvesettle,HLOOKUP(T$5,curvesettle,2,FALSE()),FALSE())</f>
        <v>0.005</v>
      </c>
      <c r="U16" s="132" t="n">
        <f aca="false">VLOOKUP($A16,curvesettle,HLOOKUP(U$5,curvesettle,2,FALSE()),FALSE())</f>
        <v>-0.05</v>
      </c>
      <c r="V16" s="132" t="n">
        <f aca="false">VLOOKUP($A16,curvesettle,HLOOKUP(V$5,curvesettle,2,FALSE()),FALSE())</f>
        <v>0.445</v>
      </c>
      <c r="W16" s="132" t="n">
        <f aca="false">VLOOKUP($A16,curvesettle,HLOOKUP(W$5,curvesettle,2,FALSE()),FALSE())</f>
        <v>-0.06</v>
      </c>
      <c r="X16" s="132" t="n">
        <f aca="false">VLOOKUP($A16,curvesettle,HLOOKUP(X$5,curvesettle,2,FALSE()),FALSE())</f>
        <v>-0.03775</v>
      </c>
      <c r="Y16" s="132" t="n">
        <f aca="false">VLOOKUP($A16,curvesettle,HLOOKUP(Y$5,curvesettle,2,FALSE()),FALSE())</f>
        <v>-0.04775</v>
      </c>
      <c r="Z16" s="132" t="n">
        <f aca="false">VLOOKUP($A16,curvesettle,HLOOKUP(Z$5,curvesettle,2,FALSE()),FALSE())</f>
        <v>-0.02</v>
      </c>
      <c r="AA16" s="133" t="e">
        <f aca="false">IF($AE16=0,0,bsd(AA$5,AA$4,$F16,$G16,$P16,$L16,$Q16,0.1))</f>
        <v>#REF!</v>
      </c>
      <c r="AB16" s="133" t="e">
        <f aca="false">IF($AE16=0,0,bsd(AB$5,AB$4,$F16,$H16,$P16,$M16,$Q16,0.1))</f>
        <v>#REF!</v>
      </c>
      <c r="AD16" s="134"/>
      <c r="AE16" s="134" t="e">
        <f aca="false">IF(#REF!=1,N16,IF(AF16&gt;0,A17-A16,0))</f>
        <v>#REF!</v>
      </c>
      <c r="AF16" s="131" t="e">
        <f aca="false">IF(A16&lt;=#REF!,A16,0)</f>
        <v>#REF!</v>
      </c>
      <c r="AH16" s="121" t="e">
        <f aca="false">AE16*B16</f>
        <v>#REF!</v>
      </c>
      <c r="AI16" s="135" t="e">
        <f aca="false">AE16*F16</f>
        <v>#REF!</v>
      </c>
      <c r="AJ16" s="136" t="e">
        <f aca="false">$AE16*S16</f>
        <v>#REF!</v>
      </c>
      <c r="AK16" s="136" t="e">
        <f aca="false">$AE16*U16</f>
        <v>#REF!</v>
      </c>
      <c r="AL16" s="136" t="e">
        <f aca="false">$AE16*W16</f>
        <v>#REF!</v>
      </c>
      <c r="AM16" s="136" t="e">
        <f aca="false">$AE16*Y16</f>
        <v>#REF!</v>
      </c>
      <c r="AN16" s="136" t="e">
        <f aca="false">$AE16*AA16</f>
        <v>#REF!</v>
      </c>
      <c r="AP16" s="135"/>
      <c r="AQ16" s="136" t="e">
        <f aca="false">$AE16*T16</f>
        <v>#REF!</v>
      </c>
      <c r="AR16" s="136" t="e">
        <f aca="false">$AE16*V16</f>
        <v>#REF!</v>
      </c>
      <c r="AS16" s="136" t="e">
        <f aca="false">$AE16*X16</f>
        <v>#REF!</v>
      </c>
      <c r="AT16" s="136" t="e">
        <f aca="false">$AE16*Z16</f>
        <v>#REF!</v>
      </c>
      <c r="AU16" s="136" t="e">
        <f aca="false">$AE16*AB16</f>
        <v>#REF!</v>
      </c>
      <c r="AV16" s="137"/>
      <c r="AW16" s="136"/>
      <c r="AX16" s="137"/>
      <c r="AY16" s="138"/>
      <c r="AZ16" s="138"/>
      <c r="BA16" s="138"/>
    </row>
    <row r="17" customFormat="false" ht="12.75" hidden="false" customHeight="false" outlineLevel="0" collapsed="false">
      <c r="A17" s="131" t="n">
        <f aca="false">DATE(YEAR(A16),MONTH(A16)+1,1)</f>
        <v>37165</v>
      </c>
      <c r="B17" s="132" t="n">
        <f aca="false">VLOOKUP(A17,STRADDLE,5,FALSE())</f>
        <v>2.745</v>
      </c>
      <c r="C17" s="132" t="n">
        <f aca="false">VLOOKUP($A17,curvesettle,HLOOKUP(C$5,curvesettle,2,FALSE()),FALSE())</f>
        <v>-0.2125</v>
      </c>
      <c r="D17" s="132" t="n">
        <f aca="false">VLOOKUP($A17,curvesettle,HLOOKUP(D$5,curvesettle,2,FALSE()),FALSE())</f>
        <v>-0.275</v>
      </c>
      <c r="E17" s="132" t="n">
        <f aca="false">VLOOKUP($A17,curvesettle,HLOOKUP(E$5,curvesettle,2,FALSE()),FALSE())</f>
        <v>0.99</v>
      </c>
      <c r="F17" s="132" t="n">
        <f aca="false">VLOOKUP($A17,curvesettle,HLOOKUP(F$5,curvesettle,2,FALSE()),FALSE())</f>
        <v>1.1</v>
      </c>
      <c r="G17" s="132" t="n">
        <f aca="false">VLOOKUP($A17,curvesettle,HLOOKUP(G$5,curvesettle,2,FALSE()),FALSE())</f>
        <v>-0.01</v>
      </c>
      <c r="H17" s="132" t="n">
        <f aca="false">VLOOKUP($A17,curvesettle,HLOOKUP(H$5,curvesettle,2,FALSE()),FALSE())</f>
        <v>0.125</v>
      </c>
      <c r="I17" s="132" t="n">
        <f aca="false">VLOOKUP($A17,curvesettle,HLOOKUP(I$5,curvesettle,2,FALSE()),FALSE())</f>
        <v>0.03</v>
      </c>
      <c r="J17" s="132" t="n">
        <f aca="false">VLOOKUP($A17,curvesettle,HLOOKUP(J$5,curvesettle,2,FALSE()),FALSE())</f>
        <v>0.27</v>
      </c>
      <c r="K17" s="132" t="n">
        <f aca="false">VLOOKUP($A17,curvesettle,HLOOKUP(K$5,curvesettle,2,FALSE()),FALSE())</f>
        <v>0.97</v>
      </c>
      <c r="L17" s="132" t="n">
        <f aca="false">VLOOKUP($A17,curvesettle,HLOOKUP(L$5,curvesettle,2,FALSE()),FALSE())</f>
        <v>1.1</v>
      </c>
      <c r="M17" s="132" t="n">
        <f aca="false">VLOOKUP($A17,curvesettle,HLOOKUP(M$5,curvesettle,2,FALSE()),FALSE())</f>
        <v>-0.005</v>
      </c>
      <c r="N17" s="132" t="n">
        <f aca="false">VLOOKUP($A17,curvesettle,HLOOKUP(N$5,curvesettle,2,FALSE()),FALSE())</f>
        <v>-0.025</v>
      </c>
      <c r="O17" s="132" t="n">
        <f aca="false">VLOOKUP($A17,curvesettle,HLOOKUP(O$5,curvesettle,2,FALSE()),FALSE())</f>
        <v>-0.12</v>
      </c>
      <c r="P17" s="132" t="n">
        <f aca="false">VLOOKUP($A17,curvesettle,HLOOKUP(P$5,curvesettle,2,FALSE()),FALSE())</f>
        <v>0.19</v>
      </c>
      <c r="Q17" s="132" t="n">
        <f aca="false">VLOOKUP($A17,curvesettle,HLOOKUP(Q$5,curvesettle,2,FALSE()),FALSE())</f>
        <v>0.28</v>
      </c>
      <c r="R17" s="132" t="n">
        <f aca="false">VLOOKUP($A17,curvesettle,HLOOKUP(R$5,curvesettle,2,FALSE()),FALSE())</f>
        <v>0.27</v>
      </c>
      <c r="S17" s="132" t="n">
        <f aca="false">VLOOKUP($A17,curvesettle,HLOOKUP(S$5,curvesettle,2,FALSE()),FALSE())</f>
        <v>0.65</v>
      </c>
      <c r="T17" s="132" t="n">
        <f aca="false">VLOOKUP($A17,curvesettle,HLOOKUP(T$5,curvesettle,2,FALSE()),FALSE())</f>
        <v>0.0025</v>
      </c>
      <c r="U17" s="132" t="n">
        <f aca="false">VLOOKUP($A17,curvesettle,HLOOKUP(U$5,curvesettle,2,FALSE()),FALSE())</f>
        <v>-0.0075</v>
      </c>
      <c r="V17" s="132" t="n">
        <f aca="false">VLOOKUP($A17,curvesettle,HLOOKUP(V$5,curvesettle,2,FALSE()),FALSE())</f>
        <v>0.97</v>
      </c>
      <c r="W17" s="132" t="n">
        <f aca="false">VLOOKUP($A17,curvesettle,HLOOKUP(W$5,curvesettle,2,FALSE()),FALSE())</f>
        <v>-0.0775</v>
      </c>
      <c r="X17" s="132" t="n">
        <f aca="false">VLOOKUP($A17,curvesettle,HLOOKUP(X$5,curvesettle,2,FALSE()),FALSE())</f>
        <v>-0.0475</v>
      </c>
      <c r="Y17" s="132" t="n">
        <f aca="false">VLOOKUP($A17,curvesettle,HLOOKUP(Y$5,curvesettle,2,FALSE()),FALSE())</f>
        <v>-0.06</v>
      </c>
      <c r="Z17" s="132" t="n">
        <f aca="false">VLOOKUP($A17,curvesettle,HLOOKUP(Z$5,curvesettle,2,FALSE()),FALSE())</f>
        <v>-0.01</v>
      </c>
      <c r="AA17" s="133" t="e">
        <f aca="false">IF($AE17=0,0,bsd(AA$5,AA$4,$F17,$G17,$P17,$L17,$Q17,0.1))</f>
        <v>#REF!</v>
      </c>
      <c r="AB17" s="133" t="e">
        <f aca="false">IF($AE17=0,0,bsd(AB$5,AB$4,$F17,$H17,$P17,$M17,$Q17,0.1))</f>
        <v>#REF!</v>
      </c>
      <c r="AD17" s="134"/>
      <c r="AE17" s="134" t="e">
        <f aca="false">IF(#REF!=1,N17,IF(AF17&gt;0,A18-A17,0))</f>
        <v>#REF!</v>
      </c>
      <c r="AF17" s="131" t="e">
        <f aca="false">IF(A17&lt;=#REF!,A17,0)</f>
        <v>#REF!</v>
      </c>
      <c r="AH17" s="121" t="e">
        <f aca="false">AE17*B17</f>
        <v>#REF!</v>
      </c>
      <c r="AI17" s="135" t="e">
        <f aca="false">AE17*F17</f>
        <v>#REF!</v>
      </c>
      <c r="AJ17" s="136" t="e">
        <f aca="false">$AE17*S17</f>
        <v>#REF!</v>
      </c>
      <c r="AK17" s="136" t="e">
        <f aca="false">$AE17*U17</f>
        <v>#REF!</v>
      </c>
      <c r="AL17" s="136" t="e">
        <f aca="false">$AE17*W17</f>
        <v>#REF!</v>
      </c>
      <c r="AM17" s="136" t="e">
        <f aca="false">$AE17*Y17</f>
        <v>#REF!</v>
      </c>
      <c r="AN17" s="136" t="e">
        <f aca="false">$AE17*AA17</f>
        <v>#REF!</v>
      </c>
      <c r="AP17" s="135"/>
      <c r="AQ17" s="136" t="e">
        <f aca="false">$AE17*T17</f>
        <v>#REF!</v>
      </c>
      <c r="AR17" s="136" t="e">
        <f aca="false">$AE17*V17</f>
        <v>#REF!</v>
      </c>
      <c r="AS17" s="136" t="e">
        <f aca="false">$AE17*X17</f>
        <v>#REF!</v>
      </c>
      <c r="AT17" s="136" t="e">
        <f aca="false">$AE17*Z17</f>
        <v>#REF!</v>
      </c>
      <c r="AU17" s="136" t="e">
        <f aca="false">$AE17*AB17</f>
        <v>#REF!</v>
      </c>
      <c r="AV17" s="137"/>
      <c r="AW17" s="136"/>
      <c r="AX17" s="137"/>
      <c r="AY17" s="138"/>
      <c r="AZ17" s="138"/>
      <c r="BA17" s="138"/>
    </row>
    <row r="18" customFormat="false" ht="12.75" hidden="false" customHeight="false" outlineLevel="0" collapsed="false">
      <c r="A18" s="131" t="n">
        <f aca="false">DATE(YEAR(A17),MONTH(A17)+1,1)</f>
        <v>37196</v>
      </c>
      <c r="B18" s="132" t="n">
        <f aca="false">VLOOKUP(A18,STRADDLE,5,FALSE())</f>
        <v>2.855</v>
      </c>
      <c r="C18" s="132" t="n">
        <f aca="false">VLOOKUP($A18,curvesettle,HLOOKUP(C$5,curvesettle,2,FALSE()),FALSE())</f>
        <v>-0.2125</v>
      </c>
      <c r="D18" s="132" t="n">
        <f aca="false">VLOOKUP($A18,curvesettle,HLOOKUP(D$5,curvesettle,2,FALSE()),FALSE())</f>
        <v>-0.275</v>
      </c>
      <c r="E18" s="132" t="n">
        <f aca="false">VLOOKUP($A18,curvesettle,HLOOKUP(E$5,curvesettle,2,FALSE()),FALSE())</f>
        <v>1.095</v>
      </c>
      <c r="F18" s="132" t="n">
        <f aca="false">VLOOKUP($A18,curvesettle,HLOOKUP(F$5,curvesettle,2,FALSE()),FALSE())</f>
        <v>1.1</v>
      </c>
      <c r="G18" s="132" t="n">
        <f aca="false">VLOOKUP($A18,curvesettle,HLOOKUP(G$5,curvesettle,2,FALSE()),FALSE())</f>
        <v>-0.01</v>
      </c>
      <c r="H18" s="132" t="n">
        <f aca="false">VLOOKUP($A18,curvesettle,HLOOKUP(H$5,curvesettle,2,FALSE()),FALSE())</f>
        <v>0.135</v>
      </c>
      <c r="I18" s="132" t="n">
        <f aca="false">VLOOKUP($A18,curvesettle,HLOOKUP(I$5,curvesettle,2,FALSE()),FALSE())</f>
        <v>0.03</v>
      </c>
      <c r="J18" s="132" t="n">
        <f aca="false">VLOOKUP($A18,curvesettle,HLOOKUP(J$5,curvesettle,2,FALSE()),FALSE())</f>
        <v>0.295</v>
      </c>
      <c r="K18" s="132" t="n">
        <f aca="false">VLOOKUP($A18,curvesettle,HLOOKUP(K$5,curvesettle,2,FALSE()),FALSE())</f>
        <v>1.39</v>
      </c>
      <c r="L18" s="132" t="n">
        <f aca="false">VLOOKUP($A18,curvesettle,HLOOKUP(L$5,curvesettle,2,FALSE()),FALSE())</f>
        <v>1.1</v>
      </c>
      <c r="M18" s="132" t="n">
        <f aca="false">VLOOKUP($A18,curvesettle,HLOOKUP(M$5,curvesettle,2,FALSE()),FALSE())</f>
        <v>0.015</v>
      </c>
      <c r="N18" s="132" t="n">
        <f aca="false">VLOOKUP($A18,curvesettle,HLOOKUP(N$5,curvesettle,2,FALSE()),FALSE())</f>
        <v>-0.0475</v>
      </c>
      <c r="O18" s="132" t="n">
        <f aca="false">VLOOKUP($A18,curvesettle,HLOOKUP(O$5,curvesettle,2,FALSE()),FALSE())</f>
        <v>-0.1225</v>
      </c>
      <c r="P18" s="132" t="n">
        <f aca="false">VLOOKUP($A18,curvesettle,HLOOKUP(P$5,curvesettle,2,FALSE()),FALSE())</f>
        <v>0.2</v>
      </c>
      <c r="Q18" s="132" t="n">
        <f aca="false">VLOOKUP($A18,curvesettle,HLOOKUP(Q$5,curvesettle,2,FALSE()),FALSE())</f>
        <v>0.39</v>
      </c>
      <c r="R18" s="132" t="n">
        <f aca="false">VLOOKUP($A18,curvesettle,HLOOKUP(R$5,curvesettle,2,FALSE()),FALSE())</f>
        <v>0.295</v>
      </c>
      <c r="S18" s="132" t="n">
        <f aca="false">VLOOKUP($A18,curvesettle,HLOOKUP(S$5,curvesettle,2,FALSE()),FALSE())</f>
        <v>0.94</v>
      </c>
      <c r="T18" s="132" t="n">
        <f aca="false">VLOOKUP($A18,curvesettle,HLOOKUP(T$5,curvesettle,2,FALSE()),FALSE())</f>
        <v>0.0025</v>
      </c>
      <c r="U18" s="132" t="n">
        <f aca="false">VLOOKUP($A18,curvesettle,HLOOKUP(U$5,curvesettle,2,FALSE()),FALSE())</f>
        <v>-0.005</v>
      </c>
      <c r="V18" s="132" t="n">
        <f aca="false">VLOOKUP($A18,curvesettle,HLOOKUP(V$5,curvesettle,2,FALSE()),FALSE())</f>
        <v>1.39</v>
      </c>
      <c r="W18" s="132" t="n">
        <f aca="false">VLOOKUP($A18,curvesettle,HLOOKUP(W$5,curvesettle,2,FALSE()),FALSE())</f>
        <v>-0.0775</v>
      </c>
      <c r="X18" s="132" t="n">
        <f aca="false">VLOOKUP($A18,curvesettle,HLOOKUP(X$5,curvesettle,2,FALSE()),FALSE())</f>
        <v>-0.0475</v>
      </c>
      <c r="Y18" s="132" t="n">
        <f aca="false">VLOOKUP($A18,curvesettle,HLOOKUP(Y$5,curvesettle,2,FALSE()),FALSE())</f>
        <v>-0.06</v>
      </c>
      <c r="Z18" s="132" t="n">
        <f aca="false">VLOOKUP($A18,curvesettle,HLOOKUP(Z$5,curvesettle,2,FALSE()),FALSE())</f>
        <v>-0.01</v>
      </c>
      <c r="AA18" s="133" t="e">
        <f aca="false">IF($AE18=0,0,bsd(AA$5,AA$4,$F18,$G18,$P18,$L18,$Q18,0.1))</f>
        <v>#REF!</v>
      </c>
      <c r="AB18" s="133" t="e">
        <f aca="false">IF($AE18=0,0,bsd(AB$5,AB$4,$F18,$H18,$P18,$M18,$Q18,0.1))</f>
        <v>#REF!</v>
      </c>
      <c r="AD18" s="134"/>
      <c r="AE18" s="134" t="e">
        <f aca="false">IF(#REF!=1,N18,IF(AF18&gt;0,A19-A18,0))</f>
        <v>#REF!</v>
      </c>
      <c r="AF18" s="131" t="e">
        <f aca="false">IF(A18&lt;=#REF!,A18,0)</f>
        <v>#REF!</v>
      </c>
      <c r="AH18" s="121" t="e">
        <f aca="false">AE18*B18</f>
        <v>#REF!</v>
      </c>
      <c r="AI18" s="135" t="e">
        <f aca="false">AE18*F18</f>
        <v>#REF!</v>
      </c>
      <c r="AJ18" s="136" t="e">
        <f aca="false">$AE18*S18</f>
        <v>#REF!</v>
      </c>
      <c r="AK18" s="136" t="e">
        <f aca="false">$AE18*U18</f>
        <v>#REF!</v>
      </c>
      <c r="AL18" s="136" t="e">
        <f aca="false">$AE18*W18</f>
        <v>#REF!</v>
      </c>
      <c r="AM18" s="136" t="e">
        <f aca="false">$AE18*Y18</f>
        <v>#REF!</v>
      </c>
      <c r="AN18" s="136" t="e">
        <f aca="false">$AE18*AA18</f>
        <v>#REF!</v>
      </c>
      <c r="AP18" s="135"/>
      <c r="AQ18" s="136" t="e">
        <f aca="false">$AE18*T18</f>
        <v>#REF!</v>
      </c>
      <c r="AR18" s="136" t="e">
        <f aca="false">$AE18*V18</f>
        <v>#REF!</v>
      </c>
      <c r="AS18" s="136" t="e">
        <f aca="false">$AE18*X18</f>
        <v>#REF!</v>
      </c>
      <c r="AT18" s="136" t="e">
        <f aca="false">$AE18*Z18</f>
        <v>#REF!</v>
      </c>
      <c r="AU18" s="136" t="e">
        <f aca="false">$AE18*AB18</f>
        <v>#REF!</v>
      </c>
      <c r="AV18" s="137"/>
      <c r="AW18" s="136"/>
      <c r="AX18" s="137"/>
      <c r="AY18" s="138"/>
      <c r="AZ18" s="138"/>
      <c r="BA18" s="138"/>
    </row>
    <row r="19" customFormat="false" ht="12.75" hidden="false" customHeight="false" outlineLevel="0" collapsed="false">
      <c r="A19" s="131" t="n">
        <f aca="false">DATE(YEAR(A18),MONTH(A18)+1,1)</f>
        <v>37226</v>
      </c>
      <c r="B19" s="132" t="n">
        <f aca="false">VLOOKUP(A19,STRADDLE,5,FALSE())</f>
        <v>2.963</v>
      </c>
      <c r="C19" s="132" t="n">
        <f aca="false">VLOOKUP($A19,curvesettle,HLOOKUP(C$5,curvesettle,2,FALSE()),FALSE())</f>
        <v>-0.2075</v>
      </c>
      <c r="D19" s="132" t="n">
        <f aca="false">VLOOKUP($A19,curvesettle,HLOOKUP(D$5,curvesettle,2,FALSE()),FALSE())</f>
        <v>-0.275</v>
      </c>
      <c r="E19" s="132" t="n">
        <f aca="false">VLOOKUP($A19,curvesettle,HLOOKUP(E$5,curvesettle,2,FALSE()),FALSE())</f>
        <v>1.105</v>
      </c>
      <c r="F19" s="132" t="n">
        <f aca="false">VLOOKUP($A19,curvesettle,HLOOKUP(F$5,curvesettle,2,FALSE()),FALSE())</f>
        <v>1.0925</v>
      </c>
      <c r="G19" s="132" t="n">
        <f aca="false">VLOOKUP($A19,curvesettle,HLOOKUP(G$5,curvesettle,2,FALSE()),FALSE())</f>
        <v>-0.01</v>
      </c>
      <c r="H19" s="132" t="n">
        <f aca="false">VLOOKUP($A19,curvesettle,HLOOKUP(H$5,curvesettle,2,FALSE()),FALSE())</f>
        <v>0.15</v>
      </c>
      <c r="I19" s="132" t="n">
        <f aca="false">VLOOKUP($A19,curvesettle,HLOOKUP(I$5,curvesettle,2,FALSE()),FALSE())</f>
        <v>0.03</v>
      </c>
      <c r="J19" s="132" t="n">
        <f aca="false">VLOOKUP($A19,curvesettle,HLOOKUP(J$5,curvesettle,2,FALSE()),FALSE())</f>
        <v>0.305</v>
      </c>
      <c r="K19" s="132" t="n">
        <f aca="false">VLOOKUP($A19,curvesettle,HLOOKUP(K$5,curvesettle,2,FALSE()),FALSE())</f>
        <v>1.66</v>
      </c>
      <c r="L19" s="132" t="n">
        <f aca="false">VLOOKUP($A19,curvesettle,HLOOKUP(L$5,curvesettle,2,FALSE()),FALSE())</f>
        <v>1.0925</v>
      </c>
      <c r="M19" s="132" t="n">
        <f aca="false">VLOOKUP($A19,curvesettle,HLOOKUP(M$5,curvesettle,2,FALSE()),FALSE())</f>
        <v>0.0275</v>
      </c>
      <c r="N19" s="132" t="n">
        <f aca="false">VLOOKUP($A19,curvesettle,HLOOKUP(N$5,curvesettle,2,FALSE()),FALSE())</f>
        <v>-0.05</v>
      </c>
      <c r="O19" s="132" t="n">
        <f aca="false">VLOOKUP($A19,curvesettle,HLOOKUP(O$5,curvesettle,2,FALSE()),FALSE())</f>
        <v>-0.125</v>
      </c>
      <c r="P19" s="132" t="n">
        <f aca="false">VLOOKUP($A19,curvesettle,HLOOKUP(P$5,curvesettle,2,FALSE()),FALSE())</f>
        <v>0.215</v>
      </c>
      <c r="Q19" s="132" t="n">
        <f aca="false">VLOOKUP($A19,curvesettle,HLOOKUP(Q$5,curvesettle,2,FALSE()),FALSE())</f>
        <v>0.42</v>
      </c>
      <c r="R19" s="132" t="n">
        <f aca="false">VLOOKUP($A19,curvesettle,HLOOKUP(R$5,curvesettle,2,FALSE()),FALSE())</f>
        <v>0.305</v>
      </c>
      <c r="S19" s="132" t="n">
        <f aca="false">VLOOKUP($A19,curvesettle,HLOOKUP(S$5,curvesettle,2,FALSE()),FALSE())</f>
        <v>1.13</v>
      </c>
      <c r="T19" s="132" t="n">
        <f aca="false">VLOOKUP($A19,curvesettle,HLOOKUP(T$5,curvesettle,2,FALSE()),FALSE())</f>
        <v>0.0025</v>
      </c>
      <c r="U19" s="132" t="n">
        <f aca="false">VLOOKUP($A19,curvesettle,HLOOKUP(U$5,curvesettle,2,FALSE()),FALSE())</f>
        <v>-0.0025</v>
      </c>
      <c r="V19" s="132" t="n">
        <f aca="false">VLOOKUP($A19,curvesettle,HLOOKUP(V$5,curvesettle,2,FALSE()),FALSE())</f>
        <v>1.66</v>
      </c>
      <c r="W19" s="132" t="n">
        <f aca="false">VLOOKUP($A19,curvesettle,HLOOKUP(W$5,curvesettle,2,FALSE()),FALSE())</f>
        <v>-0.0775</v>
      </c>
      <c r="X19" s="132" t="n">
        <f aca="false">VLOOKUP($A19,curvesettle,HLOOKUP(X$5,curvesettle,2,FALSE()),FALSE())</f>
        <v>-0.0475</v>
      </c>
      <c r="Y19" s="132" t="n">
        <f aca="false">VLOOKUP($A19,curvesettle,HLOOKUP(Y$5,curvesettle,2,FALSE()),FALSE())</f>
        <v>-0.05</v>
      </c>
      <c r="Z19" s="132" t="n">
        <f aca="false">VLOOKUP($A19,curvesettle,HLOOKUP(Z$5,curvesettle,2,FALSE()),FALSE())</f>
        <v>-0.01</v>
      </c>
      <c r="AA19" s="133" t="e">
        <f aca="false">IF($AE19=0,0,bsd(AA$5,AA$4,$F19,$G19,$P19,$L19,$Q19,0.1))</f>
        <v>#REF!</v>
      </c>
      <c r="AB19" s="133" t="e">
        <f aca="false">IF($AE19=0,0,bsd(AB$5,AB$4,$F19,$H19,$P19,$M19,$Q19,0.1))</f>
        <v>#REF!</v>
      </c>
      <c r="AD19" s="134"/>
      <c r="AE19" s="134" t="e">
        <f aca="false">IF(#REF!=1,N19,IF(AF19&gt;0,A20-A19,0))</f>
        <v>#REF!</v>
      </c>
      <c r="AF19" s="131" t="e">
        <f aca="false">IF(A19&lt;=#REF!,A19,0)</f>
        <v>#REF!</v>
      </c>
      <c r="AH19" s="121" t="e">
        <f aca="false">AE19*B19</f>
        <v>#REF!</v>
      </c>
      <c r="AI19" s="135" t="e">
        <f aca="false">AE19*F19</f>
        <v>#REF!</v>
      </c>
      <c r="AJ19" s="136" t="e">
        <f aca="false">$AE19*S19</f>
        <v>#REF!</v>
      </c>
      <c r="AK19" s="136" t="e">
        <f aca="false">$AE19*U19</f>
        <v>#REF!</v>
      </c>
      <c r="AL19" s="136" t="e">
        <f aca="false">$AE19*W19</f>
        <v>#REF!</v>
      </c>
      <c r="AM19" s="136" t="e">
        <f aca="false">$AE19*Y19</f>
        <v>#REF!</v>
      </c>
      <c r="AN19" s="136" t="e">
        <f aca="false">$AE19*AA19</f>
        <v>#REF!</v>
      </c>
      <c r="AP19" s="135"/>
      <c r="AQ19" s="136" t="e">
        <f aca="false">$AE19*T19</f>
        <v>#REF!</v>
      </c>
      <c r="AR19" s="136" t="e">
        <f aca="false">$AE19*V19</f>
        <v>#REF!</v>
      </c>
      <c r="AS19" s="136" t="e">
        <f aca="false">$AE19*X19</f>
        <v>#REF!</v>
      </c>
      <c r="AT19" s="136" t="e">
        <f aca="false">$AE19*Z19</f>
        <v>#REF!</v>
      </c>
      <c r="AU19" s="136" t="e">
        <f aca="false">$AE19*AB19</f>
        <v>#REF!</v>
      </c>
      <c r="AV19" s="137"/>
      <c r="AW19" s="136"/>
      <c r="AX19" s="137"/>
      <c r="AY19" s="138"/>
      <c r="AZ19" s="138"/>
      <c r="BA19" s="138"/>
    </row>
    <row r="20" customFormat="false" ht="12.75" hidden="false" customHeight="false" outlineLevel="0" collapsed="false">
      <c r="A20" s="131" t="n">
        <f aca="false">DATE(YEAR(A19),MONTH(A19)+1,1)</f>
        <v>37257</v>
      </c>
      <c r="B20" s="132" t="n">
        <f aca="false">VLOOKUP(A20,STRADDLE,5,FALSE())</f>
        <v>2.985</v>
      </c>
      <c r="C20" s="132" t="n">
        <f aca="false">VLOOKUP($A20,curvesettle,HLOOKUP(C$5,curvesettle,2,FALSE()),FALSE())</f>
        <v>-0.2075</v>
      </c>
      <c r="D20" s="132" t="n">
        <f aca="false">VLOOKUP($A20,curvesettle,HLOOKUP(D$5,curvesettle,2,FALSE()),FALSE())</f>
        <v>-0.275</v>
      </c>
      <c r="E20" s="132" t="n">
        <f aca="false">VLOOKUP($A20,curvesettle,HLOOKUP(E$5,curvesettle,2,FALSE()),FALSE())</f>
        <v>1.01</v>
      </c>
      <c r="F20" s="132" t="n">
        <f aca="false">VLOOKUP($A20,curvesettle,HLOOKUP(F$5,curvesettle,2,FALSE()),FALSE())</f>
        <v>1.0925</v>
      </c>
      <c r="G20" s="132" t="n">
        <f aca="false">VLOOKUP($A20,curvesettle,HLOOKUP(G$5,curvesettle,2,FALSE()),FALSE())</f>
        <v>-0.01</v>
      </c>
      <c r="H20" s="132" t="n">
        <f aca="false">VLOOKUP($A20,curvesettle,HLOOKUP(H$5,curvesettle,2,FALSE()),FALSE())</f>
        <v>0.145</v>
      </c>
      <c r="I20" s="132" t="n">
        <f aca="false">VLOOKUP($A20,curvesettle,HLOOKUP(I$5,curvesettle,2,FALSE()),FALSE())</f>
        <v>0.03</v>
      </c>
      <c r="J20" s="132" t="n">
        <f aca="false">VLOOKUP($A20,curvesettle,HLOOKUP(J$5,curvesettle,2,FALSE()),FALSE())</f>
        <v>0.3</v>
      </c>
      <c r="K20" s="132" t="n">
        <f aca="false">VLOOKUP($A20,curvesettle,HLOOKUP(K$5,curvesettle,2,FALSE()),FALSE())</f>
        <v>1.65</v>
      </c>
      <c r="L20" s="132" t="n">
        <f aca="false">VLOOKUP($A20,curvesettle,HLOOKUP(L$5,curvesettle,2,FALSE()),FALSE())</f>
        <v>1.0925</v>
      </c>
      <c r="M20" s="132" t="n">
        <f aca="false">VLOOKUP($A20,curvesettle,HLOOKUP(M$5,curvesettle,2,FALSE()),FALSE())</f>
        <v>0.0325</v>
      </c>
      <c r="N20" s="132" t="n">
        <f aca="false">VLOOKUP($A20,curvesettle,HLOOKUP(N$5,curvesettle,2,FALSE()),FALSE())</f>
        <v>-0.0325</v>
      </c>
      <c r="O20" s="132" t="n">
        <f aca="false">VLOOKUP($A20,curvesettle,HLOOKUP(O$5,curvesettle,2,FALSE()),FALSE())</f>
        <v>-0.1175</v>
      </c>
      <c r="P20" s="132" t="n">
        <f aca="false">VLOOKUP($A20,curvesettle,HLOOKUP(P$5,curvesettle,2,FALSE()),FALSE())</f>
        <v>0.245</v>
      </c>
      <c r="Q20" s="132" t="n">
        <f aca="false">VLOOKUP($A20,curvesettle,HLOOKUP(Q$5,curvesettle,2,FALSE()),FALSE())</f>
        <v>0.41</v>
      </c>
      <c r="R20" s="132" t="n">
        <f aca="false">VLOOKUP($A20,curvesettle,HLOOKUP(R$5,curvesettle,2,FALSE()),FALSE())</f>
        <v>0.3</v>
      </c>
      <c r="S20" s="132" t="n">
        <f aca="false">VLOOKUP($A20,curvesettle,HLOOKUP(S$5,curvesettle,2,FALSE()),FALSE())</f>
        <v>1.13</v>
      </c>
      <c r="T20" s="132" t="n">
        <f aca="false">VLOOKUP($A20,curvesettle,HLOOKUP(T$5,curvesettle,2,FALSE()),FALSE())</f>
        <v>0.0025</v>
      </c>
      <c r="U20" s="132" t="n">
        <f aca="false">VLOOKUP($A20,curvesettle,HLOOKUP(U$5,curvesettle,2,FALSE()),FALSE())</f>
        <v>-0.005</v>
      </c>
      <c r="V20" s="132" t="n">
        <f aca="false">VLOOKUP($A20,curvesettle,HLOOKUP(V$5,curvesettle,2,FALSE()),FALSE())</f>
        <v>1.65</v>
      </c>
      <c r="W20" s="132" t="n">
        <f aca="false">VLOOKUP($A20,curvesettle,HLOOKUP(W$5,curvesettle,2,FALSE()),FALSE())</f>
        <v>-0.0775</v>
      </c>
      <c r="X20" s="132" t="n">
        <f aca="false">VLOOKUP($A20,curvesettle,HLOOKUP(X$5,curvesettle,2,FALSE()),FALSE())</f>
        <v>-0.0475</v>
      </c>
      <c r="Y20" s="132" t="n">
        <f aca="false">VLOOKUP($A20,curvesettle,HLOOKUP(Y$5,curvesettle,2,FALSE()),FALSE())</f>
        <v>-0.045</v>
      </c>
      <c r="Z20" s="132" t="n">
        <f aca="false">VLOOKUP($A20,curvesettle,HLOOKUP(Z$5,curvesettle,2,FALSE()),FALSE())</f>
        <v>-0.01</v>
      </c>
      <c r="AA20" s="133" t="e">
        <f aca="false">IF($AE20=0,0,bsd(AA$5,AA$4,$F20,$G20,$P20,$L20,$Q20,0.1))</f>
        <v>#REF!</v>
      </c>
      <c r="AB20" s="133" t="e">
        <f aca="false">IF($AE20=0,0,bsd(AB$5,AB$4,$F20,$H20,$P20,$M20,$Q20,0.1))</f>
        <v>#REF!</v>
      </c>
      <c r="AD20" s="134"/>
      <c r="AE20" s="134" t="e">
        <f aca="false">IF(#REF!=1,N20,IF(AF20&gt;0,A21-A20,0))</f>
        <v>#REF!</v>
      </c>
      <c r="AF20" s="131" t="e">
        <f aca="false">IF(A20&lt;=#REF!,A20,0)</f>
        <v>#REF!</v>
      </c>
      <c r="AH20" s="121" t="e">
        <f aca="false">AE20*B20</f>
        <v>#REF!</v>
      </c>
      <c r="AI20" s="135" t="e">
        <f aca="false">AE20*F20</f>
        <v>#REF!</v>
      </c>
      <c r="AJ20" s="136" t="e">
        <f aca="false">$AE20*S20</f>
        <v>#REF!</v>
      </c>
      <c r="AK20" s="136" t="e">
        <f aca="false">$AE20*U20</f>
        <v>#REF!</v>
      </c>
      <c r="AL20" s="136" t="e">
        <f aca="false">$AE20*W20</f>
        <v>#REF!</v>
      </c>
      <c r="AM20" s="136" t="e">
        <f aca="false">$AE20*Y20</f>
        <v>#REF!</v>
      </c>
      <c r="AN20" s="136" t="e">
        <f aca="false">$AE20*AA20</f>
        <v>#REF!</v>
      </c>
      <c r="AP20" s="135"/>
      <c r="AQ20" s="136" t="e">
        <f aca="false">$AE20*T20</f>
        <v>#REF!</v>
      </c>
      <c r="AR20" s="136" t="e">
        <f aca="false">$AE20*V20</f>
        <v>#REF!</v>
      </c>
      <c r="AS20" s="136" t="e">
        <f aca="false">$AE20*X20</f>
        <v>#REF!</v>
      </c>
      <c r="AT20" s="136" t="e">
        <f aca="false">$AE20*Z20</f>
        <v>#REF!</v>
      </c>
      <c r="AU20" s="136" t="e">
        <f aca="false">$AE20*AB20</f>
        <v>#REF!</v>
      </c>
      <c r="AV20" s="137"/>
      <c r="AW20" s="136"/>
      <c r="AX20" s="137"/>
      <c r="AY20" s="138"/>
      <c r="AZ20" s="138"/>
      <c r="BA20" s="138"/>
    </row>
    <row r="21" customFormat="false" ht="12.75" hidden="false" customHeight="false" outlineLevel="0" collapsed="false">
      <c r="A21" s="131" t="n">
        <f aca="false">DATE(YEAR(A20),MONTH(A20)+1,1)</f>
        <v>37288</v>
      </c>
      <c r="B21" s="132" t="n">
        <f aca="false">VLOOKUP(A21,STRADDLE,5,FALSE())</f>
        <v>2.865</v>
      </c>
      <c r="C21" s="132" t="n">
        <f aca="false">VLOOKUP($A21,curvesettle,HLOOKUP(C$5,curvesettle,2,FALSE()),FALSE())</f>
        <v>-0.2075</v>
      </c>
      <c r="D21" s="132" t="n">
        <f aca="false">VLOOKUP($A21,curvesettle,HLOOKUP(D$5,curvesettle,2,FALSE()),FALSE())</f>
        <v>-0.275</v>
      </c>
      <c r="E21" s="132" t="n">
        <f aca="false">VLOOKUP($A21,curvesettle,HLOOKUP(E$5,curvesettle,2,FALSE()),FALSE())</f>
        <v>0.8</v>
      </c>
      <c r="F21" s="132" t="n">
        <f aca="false">VLOOKUP($A21,curvesettle,HLOOKUP(F$5,curvesettle,2,FALSE()),FALSE())</f>
        <v>1.0925</v>
      </c>
      <c r="G21" s="132" t="n">
        <f aca="false">VLOOKUP($A21,curvesettle,HLOOKUP(G$5,curvesettle,2,FALSE()),FALSE())</f>
        <v>-0.01</v>
      </c>
      <c r="H21" s="132" t="n">
        <f aca="false">VLOOKUP($A21,curvesettle,HLOOKUP(H$5,curvesettle,2,FALSE()),FALSE())</f>
        <v>0.145</v>
      </c>
      <c r="I21" s="132" t="n">
        <f aca="false">VLOOKUP($A21,curvesettle,HLOOKUP(I$5,curvesettle,2,FALSE()),FALSE())</f>
        <v>0.03</v>
      </c>
      <c r="J21" s="132" t="n">
        <f aca="false">VLOOKUP($A21,curvesettle,HLOOKUP(J$5,curvesettle,2,FALSE()),FALSE())</f>
        <v>0.28</v>
      </c>
      <c r="K21" s="132" t="n">
        <f aca="false">VLOOKUP($A21,curvesettle,HLOOKUP(K$5,curvesettle,2,FALSE()),FALSE())</f>
        <v>0.94</v>
      </c>
      <c r="L21" s="132" t="n">
        <f aca="false">VLOOKUP($A21,curvesettle,HLOOKUP(L$5,curvesettle,2,FALSE()),FALSE())</f>
        <v>1.0925</v>
      </c>
      <c r="M21" s="132" t="n">
        <f aca="false">VLOOKUP($A21,curvesettle,HLOOKUP(M$5,curvesettle,2,FALSE()),FALSE())</f>
        <v>0.03</v>
      </c>
      <c r="N21" s="132" t="n">
        <f aca="false">VLOOKUP($A21,curvesettle,HLOOKUP(N$5,curvesettle,2,FALSE()),FALSE())</f>
        <v>-0.02</v>
      </c>
      <c r="O21" s="132" t="n">
        <f aca="false">VLOOKUP($A21,curvesettle,HLOOKUP(O$5,curvesettle,2,FALSE()),FALSE())</f>
        <v>-0.115</v>
      </c>
      <c r="P21" s="132" t="n">
        <f aca="false">VLOOKUP($A21,curvesettle,HLOOKUP(P$5,curvesettle,2,FALSE()),FALSE())</f>
        <v>0.245</v>
      </c>
      <c r="Q21" s="132" t="n">
        <f aca="false">VLOOKUP($A21,curvesettle,HLOOKUP(Q$5,curvesettle,2,FALSE()),FALSE())</f>
        <v>0.41</v>
      </c>
      <c r="R21" s="132" t="n">
        <f aca="false">VLOOKUP($A21,curvesettle,HLOOKUP(R$5,curvesettle,2,FALSE()),FALSE())</f>
        <v>0.28</v>
      </c>
      <c r="S21" s="132" t="n">
        <f aca="false">VLOOKUP($A21,curvesettle,HLOOKUP(S$5,curvesettle,2,FALSE()),FALSE())</f>
        <v>0.75</v>
      </c>
      <c r="T21" s="132" t="n">
        <f aca="false">VLOOKUP($A21,curvesettle,HLOOKUP(T$5,curvesettle,2,FALSE()),FALSE())</f>
        <v>0.0025</v>
      </c>
      <c r="U21" s="132" t="n">
        <f aca="false">VLOOKUP($A21,curvesettle,HLOOKUP(U$5,curvesettle,2,FALSE()),FALSE())</f>
        <v>-0.005</v>
      </c>
      <c r="V21" s="132" t="n">
        <f aca="false">VLOOKUP($A21,curvesettle,HLOOKUP(V$5,curvesettle,2,FALSE()),FALSE())</f>
        <v>0.94</v>
      </c>
      <c r="W21" s="132" t="n">
        <f aca="false">VLOOKUP($A21,curvesettle,HLOOKUP(W$5,curvesettle,2,FALSE()),FALSE())</f>
        <v>-0.0775</v>
      </c>
      <c r="X21" s="132" t="n">
        <f aca="false">VLOOKUP($A21,curvesettle,HLOOKUP(X$5,curvesettle,2,FALSE()),FALSE())</f>
        <v>-0.0475</v>
      </c>
      <c r="Y21" s="132" t="n">
        <f aca="false">VLOOKUP($A21,curvesettle,HLOOKUP(Y$5,curvesettle,2,FALSE()),FALSE())</f>
        <v>-0.045</v>
      </c>
      <c r="Z21" s="132" t="n">
        <f aca="false">VLOOKUP($A21,curvesettle,HLOOKUP(Z$5,curvesettle,2,FALSE()),FALSE())</f>
        <v>-0.01</v>
      </c>
      <c r="AA21" s="133" t="e">
        <f aca="false">IF($AE21=0,0,bsd(AA$5,AA$4,$F21,$G21,$P21,$L21,$Q21,0.1))</f>
        <v>#REF!</v>
      </c>
      <c r="AB21" s="133" t="e">
        <f aca="false">IF($AE21=0,0,bsd(AB$5,AB$4,$F21,$H21,$P21,$M21,$Q21,0.1))</f>
        <v>#REF!</v>
      </c>
      <c r="AD21" s="134"/>
      <c r="AE21" s="134" t="e">
        <f aca="false">IF(#REF!=1,N21,IF(AF21&gt;0,A22-A21,0))</f>
        <v>#REF!</v>
      </c>
      <c r="AF21" s="131" t="e">
        <f aca="false">IF(A21&lt;=#REF!,A21,0)</f>
        <v>#REF!</v>
      </c>
      <c r="AH21" s="121" t="e">
        <f aca="false">AE21*B21</f>
        <v>#REF!</v>
      </c>
      <c r="AI21" s="135" t="e">
        <f aca="false">AE21*F21</f>
        <v>#REF!</v>
      </c>
      <c r="AJ21" s="136" t="e">
        <f aca="false">$AE21*S21</f>
        <v>#REF!</v>
      </c>
      <c r="AK21" s="136" t="e">
        <f aca="false">$AE21*U21</f>
        <v>#REF!</v>
      </c>
      <c r="AL21" s="136" t="e">
        <f aca="false">$AE21*W21</f>
        <v>#REF!</v>
      </c>
      <c r="AM21" s="136" t="e">
        <f aca="false">$AE21*Y21</f>
        <v>#REF!</v>
      </c>
      <c r="AN21" s="136" t="e">
        <f aca="false">$AE21*AA21</f>
        <v>#REF!</v>
      </c>
      <c r="AP21" s="135"/>
      <c r="AQ21" s="136" t="e">
        <f aca="false">$AE21*T21</f>
        <v>#REF!</v>
      </c>
      <c r="AR21" s="136" t="e">
        <f aca="false">$AE21*V21</f>
        <v>#REF!</v>
      </c>
      <c r="AS21" s="136" t="e">
        <f aca="false">$AE21*X21</f>
        <v>#REF!</v>
      </c>
      <c r="AT21" s="136" t="e">
        <f aca="false">$AE21*Z21</f>
        <v>#REF!</v>
      </c>
      <c r="AU21" s="136" t="e">
        <f aca="false">$AE21*AB21</f>
        <v>#REF!</v>
      </c>
      <c r="AV21" s="137"/>
      <c r="AW21" s="136"/>
      <c r="AX21" s="137"/>
      <c r="AY21" s="138"/>
      <c r="AZ21" s="138"/>
      <c r="BA21" s="138"/>
    </row>
    <row r="22" customFormat="false" ht="12.75" hidden="false" customHeight="false" outlineLevel="0" collapsed="false">
      <c r="A22" s="131" t="n">
        <f aca="false">DATE(YEAR(A21),MONTH(A21)+1,1)</f>
        <v>37316</v>
      </c>
      <c r="B22" s="132" t="n">
        <f aca="false">VLOOKUP(A22,STRADDLE,5,FALSE())</f>
        <v>2.728</v>
      </c>
      <c r="C22" s="132" t="n">
        <f aca="false">VLOOKUP($A22,curvesettle,HLOOKUP(C$5,curvesettle,2,FALSE()),FALSE())</f>
        <v>-0.21</v>
      </c>
      <c r="D22" s="132" t="n">
        <f aca="false">VLOOKUP($A22,curvesettle,HLOOKUP(D$5,curvesettle,2,FALSE()),FALSE())</f>
        <v>-0.575</v>
      </c>
      <c r="E22" s="132" t="n">
        <f aca="false">VLOOKUP($A22,curvesettle,HLOOKUP(E$5,curvesettle,2,FALSE()),FALSE())</f>
        <v>0</v>
      </c>
      <c r="F22" s="132" t="n">
        <f aca="false">VLOOKUP($A22,curvesettle,HLOOKUP(F$5,curvesettle,2,FALSE()),FALSE())</f>
        <v>0.9</v>
      </c>
      <c r="G22" s="132" t="n">
        <f aca="false">VLOOKUP($A22,curvesettle,HLOOKUP(G$5,curvesettle,2,FALSE()),FALSE())</f>
        <v>-0.02</v>
      </c>
      <c r="H22" s="132" t="n">
        <f aca="false">VLOOKUP($A22,curvesettle,HLOOKUP(H$5,curvesettle,2,FALSE()),FALSE())</f>
        <v>0.07</v>
      </c>
      <c r="I22" s="132" t="n">
        <f aca="false">VLOOKUP($A22,curvesettle,HLOOKUP(I$5,curvesettle,2,FALSE()),FALSE())</f>
        <v>0.03</v>
      </c>
      <c r="J22" s="132" t="n">
        <f aca="false">VLOOKUP($A22,curvesettle,HLOOKUP(J$5,curvesettle,2,FALSE()),FALSE())</f>
        <v>0.195</v>
      </c>
      <c r="K22" s="132" t="n">
        <f aca="false">VLOOKUP($A22,curvesettle,HLOOKUP(K$5,curvesettle,2,FALSE()),FALSE())</f>
        <v>0.45</v>
      </c>
      <c r="L22" s="132" t="n">
        <f aca="false">VLOOKUP($A22,curvesettle,HLOOKUP(L$5,curvesettle,2,FALSE()),FALSE())</f>
        <v>0.5</v>
      </c>
      <c r="M22" s="132" t="n">
        <f aca="false">VLOOKUP($A22,curvesettle,HLOOKUP(M$5,curvesettle,2,FALSE()),FALSE())</f>
        <v>-0.09</v>
      </c>
      <c r="N22" s="132" t="n">
        <f aca="false">VLOOKUP($A22,curvesettle,HLOOKUP(N$5,curvesettle,2,FALSE()),FALSE())</f>
        <v>0.015</v>
      </c>
      <c r="O22" s="132" t="n">
        <f aca="false">VLOOKUP($A22,curvesettle,HLOOKUP(O$5,curvesettle,2,FALSE()),FALSE())</f>
        <v>-0.125</v>
      </c>
      <c r="P22" s="132" t="n">
        <f aca="false">VLOOKUP($A22,curvesettle,HLOOKUP(P$5,curvesettle,2,FALSE()),FALSE())</f>
        <v>0.16</v>
      </c>
      <c r="Q22" s="132" t="n">
        <f aca="false">VLOOKUP($A22,curvesettle,HLOOKUP(Q$5,curvesettle,2,FALSE()),FALSE())</f>
        <v>0.25</v>
      </c>
      <c r="R22" s="132" t="n">
        <f aca="false">VLOOKUP($A22,curvesettle,HLOOKUP(R$5,curvesettle,2,FALSE()),FALSE())</f>
        <v>0.195</v>
      </c>
      <c r="S22" s="132" t="n">
        <f aca="false">VLOOKUP($A22,curvesettle,HLOOKUP(S$5,curvesettle,2,FALSE()),FALSE())</f>
        <v>0.3825</v>
      </c>
      <c r="T22" s="132" t="n">
        <f aca="false">VLOOKUP($A22,curvesettle,HLOOKUP(T$5,curvesettle,2,FALSE()),FALSE())</f>
        <v>0.006</v>
      </c>
      <c r="U22" s="132" t="n">
        <f aca="false">VLOOKUP($A22,curvesettle,HLOOKUP(U$5,curvesettle,2,FALSE()),FALSE())</f>
        <v>-0.085</v>
      </c>
      <c r="V22" s="132" t="n">
        <f aca="false">VLOOKUP($A22,curvesettle,HLOOKUP(V$5,curvesettle,2,FALSE()),FALSE())</f>
        <v>0.45</v>
      </c>
      <c r="W22" s="132" t="n">
        <f aca="false">VLOOKUP($A22,curvesettle,HLOOKUP(W$5,curvesettle,2,FALSE()),FALSE())</f>
        <v>-0.06</v>
      </c>
      <c r="X22" s="132" t="n">
        <f aca="false">VLOOKUP($A22,curvesettle,HLOOKUP(X$5,curvesettle,2,FALSE()),FALSE())</f>
        <v>-0.03</v>
      </c>
      <c r="Y22" s="132" t="n">
        <f aca="false">VLOOKUP($A22,curvesettle,HLOOKUP(Y$5,curvesettle,2,FALSE()),FALSE())</f>
        <v>-0.045</v>
      </c>
      <c r="Z22" s="132" t="n">
        <f aca="false">VLOOKUP($A22,curvesettle,HLOOKUP(Z$5,curvesettle,2,FALSE()),FALSE())</f>
        <v>-0.02</v>
      </c>
      <c r="AA22" s="133" t="e">
        <f aca="false">IF($AE22=0,0,bsd(AA$5,AA$4,$F22,$G22,$P22,$L22,$Q22,0.1))</f>
        <v>#REF!</v>
      </c>
      <c r="AB22" s="133" t="e">
        <f aca="false">IF($AE22=0,0,bsd(AB$5,AB$4,$F22,$H22,$P22,$M22,$Q22,0.1))</f>
        <v>#REF!</v>
      </c>
      <c r="AD22" s="134"/>
      <c r="AE22" s="134" t="e">
        <f aca="false">IF(#REF!=1,N22,IF(AF22&gt;0,A23-A22,0))</f>
        <v>#REF!</v>
      </c>
      <c r="AF22" s="131" t="e">
        <f aca="false">IF(A22&lt;=#REF!,A22,0)</f>
        <v>#REF!</v>
      </c>
      <c r="AH22" s="121" t="e">
        <f aca="false">AE22*B22</f>
        <v>#REF!</v>
      </c>
      <c r="AI22" s="135" t="e">
        <f aca="false">AE22*F22</f>
        <v>#REF!</v>
      </c>
      <c r="AJ22" s="136" t="e">
        <f aca="false">$AE22*S22</f>
        <v>#REF!</v>
      </c>
      <c r="AK22" s="136" t="e">
        <f aca="false">$AE22*U22</f>
        <v>#REF!</v>
      </c>
      <c r="AL22" s="136" t="e">
        <f aca="false">$AE22*W22</f>
        <v>#REF!</v>
      </c>
      <c r="AM22" s="136" t="e">
        <f aca="false">$AE22*Y22</f>
        <v>#REF!</v>
      </c>
      <c r="AN22" s="136" t="e">
        <f aca="false">$AE22*AA22</f>
        <v>#REF!</v>
      </c>
      <c r="AP22" s="135"/>
      <c r="AQ22" s="136" t="e">
        <f aca="false">$AE22*T22</f>
        <v>#REF!</v>
      </c>
      <c r="AR22" s="136" t="e">
        <f aca="false">$AE22*V22</f>
        <v>#REF!</v>
      </c>
      <c r="AS22" s="136" t="e">
        <f aca="false">$AE22*X22</f>
        <v>#REF!</v>
      </c>
      <c r="AT22" s="136" t="e">
        <f aca="false">$AE22*Z22</f>
        <v>#REF!</v>
      </c>
      <c r="AU22" s="136" t="e">
        <f aca="false">$AE22*AB22</f>
        <v>#REF!</v>
      </c>
      <c r="AV22" s="137"/>
      <c r="AW22" s="136"/>
      <c r="AX22" s="137"/>
      <c r="AY22" s="138"/>
      <c r="AZ22" s="138"/>
      <c r="BA22" s="138"/>
    </row>
    <row r="23" customFormat="false" ht="12.75" hidden="false" customHeight="false" outlineLevel="0" collapsed="false">
      <c r="A23" s="131" t="n">
        <f aca="false">DATE(YEAR(A22),MONTH(A22)+1,1)</f>
        <v>37347</v>
      </c>
      <c r="B23" s="132" t="n">
        <f aca="false">VLOOKUP(A23,STRADDLE,5,FALSE())</f>
        <v>2.625</v>
      </c>
      <c r="C23" s="132" t="n">
        <f aca="false">VLOOKUP($A23,curvesettle,HLOOKUP(C$5,curvesettle,2,FALSE()),FALSE())</f>
        <v>-0.21</v>
      </c>
      <c r="D23" s="132" t="n">
        <f aca="false">VLOOKUP($A23,curvesettle,HLOOKUP(D$5,curvesettle,2,FALSE()),FALSE())</f>
        <v>-0.575</v>
      </c>
      <c r="E23" s="132" t="n">
        <f aca="false">VLOOKUP($A23,curvesettle,HLOOKUP(E$5,curvesettle,2,FALSE()),FALSE())</f>
        <v>0</v>
      </c>
      <c r="F23" s="132" t="n">
        <f aca="false">VLOOKUP($A23,curvesettle,HLOOKUP(F$5,curvesettle,2,FALSE()),FALSE())</f>
        <v>0.9</v>
      </c>
      <c r="G23" s="132" t="n">
        <f aca="false">VLOOKUP($A23,curvesettle,HLOOKUP(G$5,curvesettle,2,FALSE()),FALSE())</f>
        <v>-0.02</v>
      </c>
      <c r="H23" s="132" t="n">
        <f aca="false">VLOOKUP($A23,curvesettle,HLOOKUP(H$5,curvesettle,2,FALSE()),FALSE())</f>
        <v>0.065</v>
      </c>
      <c r="I23" s="132" t="n">
        <f aca="false">VLOOKUP($A23,curvesettle,HLOOKUP(I$5,curvesettle,2,FALSE()),FALSE())</f>
        <v>0.03</v>
      </c>
      <c r="J23" s="132" t="n">
        <f aca="false">VLOOKUP($A23,curvesettle,HLOOKUP(J$5,curvesettle,2,FALSE()),FALSE())</f>
        <v>0.185</v>
      </c>
      <c r="K23" s="132" t="n">
        <f aca="false">VLOOKUP($A23,curvesettle,HLOOKUP(K$5,curvesettle,2,FALSE()),FALSE())</f>
        <v>0.39</v>
      </c>
      <c r="L23" s="132" t="n">
        <f aca="false">VLOOKUP($A23,curvesettle,HLOOKUP(L$5,curvesettle,2,FALSE()),FALSE())</f>
        <v>0.5</v>
      </c>
      <c r="M23" s="132" t="n">
        <f aca="false">VLOOKUP($A23,curvesettle,HLOOKUP(M$5,curvesettle,2,FALSE()),FALSE())</f>
        <v>-0.09</v>
      </c>
      <c r="N23" s="132" t="n">
        <f aca="false">VLOOKUP($A23,curvesettle,HLOOKUP(N$5,curvesettle,2,FALSE()),FALSE())</f>
        <v>0.015</v>
      </c>
      <c r="O23" s="132" t="n">
        <f aca="false">VLOOKUP($A23,curvesettle,HLOOKUP(O$5,curvesettle,2,FALSE()),FALSE())</f>
        <v>-0.125</v>
      </c>
      <c r="P23" s="132" t="n">
        <f aca="false">VLOOKUP($A23,curvesettle,HLOOKUP(P$5,curvesettle,2,FALSE()),FALSE())</f>
        <v>0.15</v>
      </c>
      <c r="Q23" s="132" t="n">
        <f aca="false">VLOOKUP($A23,curvesettle,HLOOKUP(Q$5,curvesettle,2,FALSE()),FALSE())</f>
        <v>0.2025</v>
      </c>
      <c r="R23" s="132" t="n">
        <f aca="false">VLOOKUP($A23,curvesettle,HLOOKUP(R$5,curvesettle,2,FALSE()),FALSE())</f>
        <v>0.185</v>
      </c>
      <c r="S23" s="132" t="n">
        <f aca="false">VLOOKUP($A23,curvesettle,HLOOKUP(S$5,curvesettle,2,FALSE()),FALSE())</f>
        <v>0.32</v>
      </c>
      <c r="T23" s="132" t="n">
        <f aca="false">VLOOKUP($A23,curvesettle,HLOOKUP(T$5,curvesettle,2,FALSE()),FALSE())</f>
        <v>0.006</v>
      </c>
      <c r="U23" s="132" t="n">
        <f aca="false">VLOOKUP($A23,curvesettle,HLOOKUP(U$5,curvesettle,2,FALSE()),FALSE())</f>
        <v>-0.085</v>
      </c>
      <c r="V23" s="132" t="n">
        <f aca="false">VLOOKUP($A23,curvesettle,HLOOKUP(V$5,curvesettle,2,FALSE()),FALSE())</f>
        <v>0.39</v>
      </c>
      <c r="W23" s="132" t="n">
        <f aca="false">VLOOKUP($A23,curvesettle,HLOOKUP(W$5,curvesettle,2,FALSE()),FALSE())</f>
        <v>-0.06</v>
      </c>
      <c r="X23" s="132" t="n">
        <f aca="false">VLOOKUP($A23,curvesettle,HLOOKUP(X$5,curvesettle,2,FALSE()),FALSE())</f>
        <v>-0.03025</v>
      </c>
      <c r="Y23" s="132" t="n">
        <f aca="false">VLOOKUP($A23,curvesettle,HLOOKUP(Y$5,curvesettle,2,FALSE()),FALSE())</f>
        <v>-0.04525</v>
      </c>
      <c r="Z23" s="132" t="n">
        <f aca="false">VLOOKUP($A23,curvesettle,HLOOKUP(Z$5,curvesettle,2,FALSE()),FALSE())</f>
        <v>-0.02</v>
      </c>
      <c r="AA23" s="133" t="e">
        <f aca="false">IF($AE23=0,0,bsd(AA$5,AA$4,$F23,$G23,$P23,$L23,$Q23,0.1))</f>
        <v>#REF!</v>
      </c>
      <c r="AB23" s="133" t="e">
        <f aca="false">IF($AE23=0,0,bsd(AB$5,AB$4,$F23,$H23,$P23,$M23,$Q23,0.1))</f>
        <v>#REF!</v>
      </c>
      <c r="AD23" s="134"/>
      <c r="AE23" s="134" t="e">
        <f aca="false">IF(#REF!=1,N23,IF(AF23&gt;0,A24-A23,0))</f>
        <v>#REF!</v>
      </c>
      <c r="AF23" s="131" t="e">
        <f aca="false">IF(A23&lt;=#REF!,A23,0)</f>
        <v>#REF!</v>
      </c>
      <c r="AH23" s="121" t="e">
        <f aca="false">AE23*B23</f>
        <v>#REF!</v>
      </c>
      <c r="AI23" s="135" t="e">
        <f aca="false">AE23*F23</f>
        <v>#REF!</v>
      </c>
      <c r="AJ23" s="136" t="e">
        <f aca="false">$AE23*S23</f>
        <v>#REF!</v>
      </c>
      <c r="AK23" s="136" t="e">
        <f aca="false">$AE23*U23</f>
        <v>#REF!</v>
      </c>
      <c r="AL23" s="136" t="e">
        <f aca="false">$AE23*W23</f>
        <v>#REF!</v>
      </c>
      <c r="AM23" s="136" t="e">
        <f aca="false">$AE23*Y23</f>
        <v>#REF!</v>
      </c>
      <c r="AN23" s="136" t="e">
        <f aca="false">$AE23*AA23</f>
        <v>#REF!</v>
      </c>
      <c r="AP23" s="135"/>
      <c r="AQ23" s="136" t="e">
        <f aca="false">$AE23*T23</f>
        <v>#REF!</v>
      </c>
      <c r="AR23" s="136" t="e">
        <f aca="false">$AE23*V23</f>
        <v>#REF!</v>
      </c>
      <c r="AS23" s="136" t="e">
        <f aca="false">$AE23*X23</f>
        <v>#REF!</v>
      </c>
      <c r="AT23" s="136" t="e">
        <f aca="false">$AE23*Z23</f>
        <v>#REF!</v>
      </c>
      <c r="AU23" s="136" t="e">
        <f aca="false">$AE23*AB23</f>
        <v>#REF!</v>
      </c>
      <c r="AV23" s="137"/>
      <c r="AW23" s="136"/>
      <c r="AX23" s="137"/>
      <c r="AY23" s="138"/>
      <c r="AZ23" s="138"/>
      <c r="BA23" s="138"/>
    </row>
    <row r="24" customFormat="false" ht="12.75" hidden="false" customHeight="false" outlineLevel="0" collapsed="false">
      <c r="A24" s="131" t="n">
        <f aca="false">DATE(YEAR(A23),MONTH(A23)+1,1)</f>
        <v>37377</v>
      </c>
      <c r="B24" s="132" t="n">
        <f aca="false">VLOOKUP(A24,STRADDLE,5,FALSE())</f>
        <v>2.607</v>
      </c>
      <c r="C24" s="132" t="n">
        <f aca="false">VLOOKUP($A24,curvesettle,HLOOKUP(C$5,curvesettle,2,FALSE()),FALSE())</f>
        <v>-0.21</v>
      </c>
      <c r="D24" s="132" t="n">
        <f aca="false">VLOOKUP($A24,curvesettle,HLOOKUP(D$5,curvesettle,2,FALSE()),FALSE())</f>
        <v>-0.575</v>
      </c>
      <c r="E24" s="132" t="n">
        <f aca="false">VLOOKUP($A24,curvesettle,HLOOKUP(E$5,curvesettle,2,FALSE()),FALSE())</f>
        <v>0</v>
      </c>
      <c r="F24" s="132" t="n">
        <f aca="false">VLOOKUP($A24,curvesettle,HLOOKUP(F$5,curvesettle,2,FALSE()),FALSE())</f>
        <v>0.9</v>
      </c>
      <c r="G24" s="132" t="n">
        <f aca="false">VLOOKUP($A24,curvesettle,HLOOKUP(G$5,curvesettle,2,FALSE()),FALSE())</f>
        <v>-0.02</v>
      </c>
      <c r="H24" s="132" t="n">
        <f aca="false">VLOOKUP($A24,curvesettle,HLOOKUP(H$5,curvesettle,2,FALSE()),FALSE())</f>
        <v>0.06</v>
      </c>
      <c r="I24" s="132" t="n">
        <f aca="false">VLOOKUP($A24,curvesettle,HLOOKUP(I$5,curvesettle,2,FALSE()),FALSE())</f>
        <v>0.03</v>
      </c>
      <c r="J24" s="132" t="n">
        <f aca="false">VLOOKUP($A24,curvesettle,HLOOKUP(J$5,curvesettle,2,FALSE()),FALSE())</f>
        <v>0.195</v>
      </c>
      <c r="K24" s="132" t="n">
        <f aca="false">VLOOKUP($A24,curvesettle,HLOOKUP(K$5,curvesettle,2,FALSE()),FALSE())</f>
        <v>0.39</v>
      </c>
      <c r="L24" s="132" t="n">
        <f aca="false">VLOOKUP($A24,curvesettle,HLOOKUP(L$5,curvesettle,2,FALSE()),FALSE())</f>
        <v>0.5</v>
      </c>
      <c r="M24" s="132" t="n">
        <f aca="false">VLOOKUP($A24,curvesettle,HLOOKUP(M$5,curvesettle,2,FALSE()),FALSE())</f>
        <v>-0.09</v>
      </c>
      <c r="N24" s="132" t="n">
        <f aca="false">VLOOKUP($A24,curvesettle,HLOOKUP(N$5,curvesettle,2,FALSE()),FALSE())</f>
        <v>0.02</v>
      </c>
      <c r="O24" s="132" t="n">
        <f aca="false">VLOOKUP($A24,curvesettle,HLOOKUP(O$5,curvesettle,2,FALSE()),FALSE())</f>
        <v>-0.125</v>
      </c>
      <c r="P24" s="132" t="n">
        <f aca="false">VLOOKUP($A24,curvesettle,HLOOKUP(P$5,curvesettle,2,FALSE()),FALSE())</f>
        <v>0.15</v>
      </c>
      <c r="Q24" s="132" t="n">
        <f aca="false">VLOOKUP($A24,curvesettle,HLOOKUP(Q$5,curvesettle,2,FALSE()),FALSE())</f>
        <v>0.2025</v>
      </c>
      <c r="R24" s="132" t="n">
        <f aca="false">VLOOKUP($A24,curvesettle,HLOOKUP(R$5,curvesettle,2,FALSE()),FALSE())</f>
        <v>0.195</v>
      </c>
      <c r="S24" s="132" t="n">
        <f aca="false">VLOOKUP($A24,curvesettle,HLOOKUP(S$5,curvesettle,2,FALSE()),FALSE())</f>
        <v>0.32</v>
      </c>
      <c r="T24" s="132" t="n">
        <f aca="false">VLOOKUP($A24,curvesettle,HLOOKUP(T$5,curvesettle,2,FALSE()),FALSE())</f>
        <v>0.006</v>
      </c>
      <c r="U24" s="132" t="n">
        <f aca="false">VLOOKUP($A24,curvesettle,HLOOKUP(U$5,curvesettle,2,FALSE()),FALSE())</f>
        <v>-0.085</v>
      </c>
      <c r="V24" s="132" t="n">
        <f aca="false">VLOOKUP($A24,curvesettle,HLOOKUP(V$5,curvesettle,2,FALSE()),FALSE())</f>
        <v>0.39</v>
      </c>
      <c r="W24" s="132" t="n">
        <f aca="false">VLOOKUP($A24,curvesettle,HLOOKUP(W$5,curvesettle,2,FALSE()),FALSE())</f>
        <v>-0.06</v>
      </c>
      <c r="X24" s="132" t="n">
        <f aca="false">VLOOKUP($A24,curvesettle,HLOOKUP(X$5,curvesettle,2,FALSE()),FALSE())</f>
        <v>-0.03025</v>
      </c>
      <c r="Y24" s="132" t="n">
        <f aca="false">VLOOKUP($A24,curvesettle,HLOOKUP(Y$5,curvesettle,2,FALSE()),FALSE())</f>
        <v>-0.04525</v>
      </c>
      <c r="Z24" s="132" t="n">
        <f aca="false">VLOOKUP($A24,curvesettle,HLOOKUP(Z$5,curvesettle,2,FALSE()),FALSE())</f>
        <v>-0.02</v>
      </c>
      <c r="AA24" s="133" t="e">
        <f aca="false">IF($AE24=0,0,bsd(AA$5,AA$4,$F24,$G24,$P24,$L24,$Q24,0.1))</f>
        <v>#REF!</v>
      </c>
      <c r="AB24" s="133" t="e">
        <f aca="false">IF($AE24=0,0,bsd(AB$5,AB$4,$F24,$H24,$P24,$M24,$Q24,0.1))</f>
        <v>#REF!</v>
      </c>
      <c r="AD24" s="134"/>
      <c r="AE24" s="134" t="e">
        <f aca="false">IF(#REF!=1,N24,IF(AF24&gt;0,A25-A24,0))</f>
        <v>#REF!</v>
      </c>
      <c r="AF24" s="131" t="e">
        <f aca="false">IF(A24&lt;=#REF!,A24,0)</f>
        <v>#REF!</v>
      </c>
      <c r="AH24" s="121" t="e">
        <f aca="false">AE24*B24</f>
        <v>#REF!</v>
      </c>
      <c r="AI24" s="135" t="e">
        <f aca="false">AE24*F24</f>
        <v>#REF!</v>
      </c>
      <c r="AJ24" s="136" t="e">
        <f aca="false">$AE24*S24</f>
        <v>#REF!</v>
      </c>
      <c r="AK24" s="136" t="e">
        <f aca="false">$AE24*U24</f>
        <v>#REF!</v>
      </c>
      <c r="AL24" s="136" t="e">
        <f aca="false">$AE24*W24</f>
        <v>#REF!</v>
      </c>
      <c r="AM24" s="136" t="e">
        <f aca="false">$AE24*Y24</f>
        <v>#REF!</v>
      </c>
      <c r="AN24" s="136" t="e">
        <f aca="false">$AE24*AA24</f>
        <v>#REF!</v>
      </c>
      <c r="AP24" s="135"/>
      <c r="AQ24" s="136" t="e">
        <f aca="false">$AE24*T24</f>
        <v>#REF!</v>
      </c>
      <c r="AR24" s="136" t="e">
        <f aca="false">$AE24*V24</f>
        <v>#REF!</v>
      </c>
      <c r="AS24" s="136" t="e">
        <f aca="false">$AE24*X24</f>
        <v>#REF!</v>
      </c>
      <c r="AT24" s="136" t="e">
        <f aca="false">$AE24*Z24</f>
        <v>#REF!</v>
      </c>
      <c r="AU24" s="136" t="e">
        <f aca="false">$AE24*AB24</f>
        <v>#REF!</v>
      </c>
      <c r="AV24" s="137"/>
      <c r="AW24" s="136"/>
      <c r="AX24" s="137"/>
      <c r="AY24" s="138"/>
      <c r="AZ24" s="138"/>
      <c r="BA24" s="138"/>
    </row>
    <row r="25" customFormat="false" ht="12.75" hidden="false" customHeight="false" outlineLevel="0" collapsed="false">
      <c r="A25" s="131" t="n">
        <f aca="false">DATE(YEAR(A24),MONTH(A24)+1,1)</f>
        <v>37408</v>
      </c>
      <c r="B25" s="139"/>
      <c r="F25" s="137"/>
      <c r="G25" s="137"/>
      <c r="H25" s="137"/>
      <c r="I25" s="140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5"/>
      <c r="AE25" s="124"/>
      <c r="AF25" s="125"/>
      <c r="AG25" s="124"/>
    </row>
    <row r="26" customFormat="false" ht="12.75" hidden="false" customHeight="false" outlineLevel="0" collapsed="false">
      <c r="A26" s="141"/>
      <c r="B26" s="139"/>
      <c r="F26" s="137"/>
      <c r="G26" s="137"/>
      <c r="H26" s="137"/>
      <c r="I26" s="140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5"/>
      <c r="AE26" s="124"/>
      <c r="AF26" s="125"/>
      <c r="AG26" s="124"/>
    </row>
    <row r="27" customFormat="false" ht="12.75" hidden="false" customHeight="false" outlineLevel="0" collapsed="false">
      <c r="A27" s="141"/>
      <c r="B27" s="139"/>
      <c r="F27" s="137"/>
      <c r="G27" s="137"/>
      <c r="H27" s="137"/>
      <c r="I27" s="140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5"/>
      <c r="AE27" s="124"/>
      <c r="AF27" s="125"/>
      <c r="AG27" s="124"/>
    </row>
    <row r="28" customFormat="false" ht="12.75" hidden="false" customHeight="false" outlineLevel="0" collapsed="false">
      <c r="A28" s="141"/>
      <c r="B28" s="139"/>
      <c r="D28" s="121" t="n">
        <f aca="false">0.15*180*10000</f>
        <v>270000</v>
      </c>
      <c r="E28" s="121" t="n">
        <f aca="false">0.15*180*10000</f>
        <v>270000</v>
      </c>
      <c r="F28" s="137"/>
      <c r="G28" s="109" t="s">
        <v>192</v>
      </c>
      <c r="H28" s="137"/>
      <c r="I28" s="140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5"/>
      <c r="AE28" s="124"/>
      <c r="AF28" s="125"/>
      <c r="AG28" s="124"/>
    </row>
    <row r="29" customFormat="false" ht="12.75" hidden="false" customHeight="false" outlineLevel="0" collapsed="false">
      <c r="A29" s="141"/>
      <c r="B29" s="139"/>
      <c r="F29" s="137"/>
      <c r="G29" s="137"/>
      <c r="H29" s="137"/>
      <c r="I29" s="140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5"/>
      <c r="AE29" s="124"/>
      <c r="AF29" s="125"/>
      <c r="AG29" s="124"/>
    </row>
    <row r="30" customFormat="false" ht="12.75" hidden="false" customHeight="false" outlineLevel="0" collapsed="false">
      <c r="A30" s="141"/>
      <c r="B30" s="139"/>
      <c r="F30" s="137"/>
      <c r="G30" s="137"/>
      <c r="H30" s="137"/>
      <c r="I30" s="140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5"/>
      <c r="AE30" s="124"/>
      <c r="AF30" s="125"/>
      <c r="AG30" s="124"/>
    </row>
    <row r="31" customFormat="false" ht="12.75" hidden="false" customHeight="false" outlineLevel="0" collapsed="false">
      <c r="A31" s="141"/>
      <c r="B31" s="139"/>
      <c r="F31" s="137"/>
      <c r="G31" s="137"/>
      <c r="H31" s="137"/>
      <c r="I31" s="140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5"/>
      <c r="AE31" s="124"/>
      <c r="AF31" s="125"/>
      <c r="AG31" s="124"/>
    </row>
    <row r="32" customFormat="false" ht="12.75" hidden="false" customHeight="false" outlineLevel="0" collapsed="false">
      <c r="A32" s="141"/>
      <c r="B32" s="139"/>
      <c r="F32" s="137"/>
      <c r="G32" s="137"/>
      <c r="H32" s="137"/>
      <c r="I32" s="140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5"/>
      <c r="AE32" s="124"/>
      <c r="AF32" s="125"/>
      <c r="AG32" s="124"/>
    </row>
    <row r="33" customFormat="false" ht="12.75" hidden="false" customHeight="false" outlineLevel="0" collapsed="false">
      <c r="A33" s="141"/>
      <c r="B33" s="139"/>
      <c r="F33" s="137"/>
      <c r="G33" s="137"/>
      <c r="H33" s="137"/>
      <c r="I33" s="140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5"/>
      <c r="AE33" s="124"/>
      <c r="AF33" s="125"/>
      <c r="AG33" s="124"/>
    </row>
    <row r="34" customFormat="false" ht="12.75" hidden="false" customHeight="false" outlineLevel="0" collapsed="false">
      <c r="A34" s="141"/>
      <c r="B34" s="139"/>
      <c r="F34" s="137"/>
      <c r="G34" s="137"/>
      <c r="H34" s="137"/>
      <c r="I34" s="140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5"/>
      <c r="AE34" s="124"/>
      <c r="AF34" s="125"/>
      <c r="AG34" s="124"/>
    </row>
    <row r="35" customFormat="false" ht="12.75" hidden="false" customHeight="false" outlineLevel="0" collapsed="false">
      <c r="A35" s="141"/>
      <c r="B35" s="139"/>
      <c r="F35" s="137"/>
      <c r="G35" s="137"/>
      <c r="H35" s="137"/>
      <c r="I35" s="140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5"/>
      <c r="AE35" s="124"/>
      <c r="AF35" s="125"/>
      <c r="AG35" s="124"/>
    </row>
    <row r="36" customFormat="false" ht="12.75" hidden="false" customHeight="false" outlineLevel="0" collapsed="false">
      <c r="A36" s="142"/>
      <c r="F36" s="143"/>
      <c r="G36" s="143"/>
      <c r="H36" s="143"/>
      <c r="I36" s="140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5"/>
      <c r="AE36" s="124"/>
      <c r="AF36" s="125"/>
      <c r="AG36" s="124"/>
    </row>
    <row r="37" customFormat="false" ht="12.75" hidden="false" customHeight="false" outlineLevel="0" collapsed="false">
      <c r="A37" s="141"/>
      <c r="B37" s="139"/>
      <c r="F37" s="137"/>
      <c r="G37" s="137"/>
      <c r="H37" s="137"/>
      <c r="I37" s="140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5"/>
      <c r="AE37" s="124"/>
      <c r="AF37" s="125"/>
      <c r="AG37" s="124"/>
    </row>
    <row r="38" customFormat="false" ht="12.75" hidden="false" customHeight="false" outlineLevel="0" collapsed="false">
      <c r="B38" s="141"/>
      <c r="C38" s="144"/>
      <c r="D38" s="144"/>
      <c r="E38" s="144"/>
      <c r="F38" s="145"/>
      <c r="G38" s="145"/>
      <c r="H38" s="145"/>
      <c r="I38" s="137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24"/>
      <c r="AB38" s="124"/>
      <c r="AC38" s="124"/>
      <c r="AD38" s="125"/>
      <c r="AE38" s="124"/>
      <c r="AF38" s="125"/>
      <c r="AG38" s="124"/>
    </row>
    <row r="39" customFormat="false" ht="12.75" hidden="false" customHeight="false" outlineLevel="0" collapsed="false">
      <c r="B39" s="141"/>
      <c r="C39" s="144"/>
      <c r="D39" s="144"/>
      <c r="E39" s="144"/>
      <c r="F39" s="145"/>
      <c r="G39" s="145"/>
      <c r="H39" s="145"/>
      <c r="I39" s="137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24"/>
      <c r="AB39" s="124"/>
      <c r="AC39" s="124"/>
      <c r="AD39" s="125"/>
      <c r="AE39" s="124"/>
      <c r="AF39" s="125"/>
      <c r="AG39" s="124"/>
    </row>
    <row r="40" customFormat="false" ht="12.75" hidden="false" customHeight="false" outlineLevel="0" collapsed="false">
      <c r="B40" s="141"/>
      <c r="C40" s="144"/>
      <c r="D40" s="144"/>
      <c r="E40" s="144"/>
      <c r="F40" s="145"/>
      <c r="G40" s="145"/>
      <c r="H40" s="145"/>
      <c r="I40" s="137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24"/>
      <c r="AB40" s="124"/>
      <c r="AC40" s="124"/>
      <c r="AD40" s="125"/>
      <c r="AE40" s="124"/>
      <c r="AF40" s="125"/>
      <c r="AG40" s="124"/>
    </row>
    <row r="41" customFormat="false" ht="12.75" hidden="false" customHeight="false" outlineLevel="0" collapsed="false">
      <c r="B41" s="141"/>
      <c r="C41" s="144"/>
      <c r="D41" s="144"/>
      <c r="E41" s="144"/>
      <c r="F41" s="145"/>
      <c r="G41" s="145"/>
      <c r="H41" s="145"/>
      <c r="I41" s="137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24"/>
      <c r="AB41" s="124"/>
      <c r="AC41" s="124"/>
      <c r="AD41" s="125"/>
      <c r="AE41" s="124"/>
      <c r="AF41" s="125"/>
      <c r="AG41" s="124"/>
    </row>
    <row r="42" customFormat="false" ht="12.75" hidden="false" customHeight="false" outlineLevel="0" collapsed="false">
      <c r="B42" s="141"/>
      <c r="C42" s="144"/>
      <c r="D42" s="144"/>
      <c r="E42" s="144"/>
      <c r="F42" s="145"/>
      <c r="G42" s="145"/>
      <c r="H42" s="145"/>
      <c r="I42" s="137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24"/>
      <c r="AB42" s="124"/>
      <c r="AC42" s="124"/>
      <c r="AD42" s="125"/>
      <c r="AE42" s="124"/>
      <c r="AF42" s="125"/>
      <c r="AG42" s="124"/>
    </row>
    <row r="43" customFormat="false" ht="12.75" hidden="false" customHeight="false" outlineLevel="0" collapsed="false">
      <c r="B43" s="141"/>
      <c r="C43" s="144"/>
      <c r="D43" s="144"/>
      <c r="E43" s="144"/>
      <c r="F43" s="145"/>
      <c r="G43" s="145"/>
      <c r="H43" s="145"/>
      <c r="I43" s="137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24"/>
      <c r="AB43" s="124"/>
      <c r="AC43" s="124"/>
      <c r="AD43" s="125"/>
      <c r="AE43" s="124"/>
      <c r="AF43" s="125"/>
      <c r="AG43" s="124"/>
    </row>
    <row r="44" customFormat="false" ht="12.75" hidden="false" customHeight="false" outlineLevel="0" collapsed="false">
      <c r="B44" s="141"/>
      <c r="C44" s="144"/>
      <c r="D44" s="144"/>
      <c r="E44" s="144"/>
      <c r="F44" s="145"/>
      <c r="G44" s="145"/>
      <c r="H44" s="145"/>
      <c r="I44" s="137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24"/>
      <c r="AB44" s="124"/>
      <c r="AC44" s="124"/>
      <c r="AD44" s="125"/>
      <c r="AE44" s="124"/>
      <c r="AF44" s="125"/>
      <c r="AG44" s="124"/>
    </row>
    <row r="45" customFormat="false" ht="12.75" hidden="false" customHeight="false" outlineLevel="0" collapsed="false">
      <c r="B45" s="141"/>
      <c r="C45" s="144"/>
      <c r="D45" s="144"/>
      <c r="E45" s="144"/>
      <c r="F45" s="145"/>
      <c r="G45" s="145"/>
      <c r="H45" s="145"/>
      <c r="I45" s="137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24"/>
      <c r="AB45" s="124"/>
      <c r="AC45" s="124"/>
      <c r="AD45" s="125"/>
      <c r="AE45" s="124"/>
      <c r="AF45" s="125"/>
      <c r="AG45" s="124"/>
    </row>
    <row r="46" customFormat="false" ht="12.75" hidden="false" customHeight="false" outlineLevel="0" collapsed="false">
      <c r="B46" s="141"/>
      <c r="C46" s="144"/>
      <c r="D46" s="144"/>
      <c r="E46" s="144"/>
      <c r="F46" s="145"/>
      <c r="G46" s="145"/>
      <c r="H46" s="145"/>
      <c r="I46" s="137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24"/>
      <c r="AB46" s="124"/>
      <c r="AC46" s="124"/>
      <c r="AD46" s="125"/>
      <c r="AE46" s="124"/>
      <c r="AF46" s="125"/>
      <c r="AG46" s="124"/>
    </row>
    <row r="47" customFormat="false" ht="12.75" hidden="false" customHeight="false" outlineLevel="0" collapsed="false">
      <c r="B47" s="141"/>
      <c r="C47" s="144"/>
      <c r="D47" s="144"/>
      <c r="E47" s="144"/>
      <c r="F47" s="145"/>
      <c r="G47" s="145"/>
      <c r="H47" s="145"/>
      <c r="I47" s="137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24"/>
      <c r="AB47" s="124"/>
      <c r="AC47" s="124"/>
      <c r="AD47" s="125"/>
      <c r="AE47" s="124"/>
      <c r="AF47" s="125"/>
      <c r="AG47" s="124"/>
    </row>
    <row r="48" customFormat="false" ht="12.75" hidden="false" customHeight="false" outlineLevel="0" collapsed="false">
      <c r="B48" s="141"/>
      <c r="C48" s="144"/>
      <c r="D48" s="144"/>
      <c r="E48" s="144"/>
      <c r="F48" s="145"/>
      <c r="G48" s="145"/>
      <c r="H48" s="145"/>
      <c r="I48" s="137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24"/>
      <c r="AB48" s="124"/>
      <c r="AC48" s="124"/>
      <c r="AD48" s="125"/>
      <c r="AE48" s="124"/>
      <c r="AF48" s="125"/>
      <c r="AG48" s="124"/>
    </row>
    <row r="49" customFormat="false" ht="12.75" hidden="false" customHeight="false" outlineLevel="0" collapsed="false">
      <c r="B49" s="141"/>
      <c r="C49" s="144"/>
      <c r="D49" s="144"/>
      <c r="E49" s="144"/>
      <c r="F49" s="145"/>
      <c r="G49" s="145"/>
      <c r="H49" s="145"/>
      <c r="I49" s="137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24"/>
      <c r="AB49" s="124"/>
      <c r="AC49" s="124"/>
      <c r="AD49" s="125"/>
      <c r="AE49" s="124"/>
      <c r="AF49" s="125"/>
      <c r="AG49" s="124"/>
    </row>
    <row r="50" customFormat="false" ht="13.5" hidden="false" customHeight="false" outlineLevel="0" collapsed="false">
      <c r="B50" s="141"/>
      <c r="C50" s="147"/>
      <c r="D50" s="147"/>
      <c r="E50" s="147"/>
      <c r="F50" s="145"/>
      <c r="G50" s="145"/>
      <c r="H50" s="145"/>
      <c r="I50" s="137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24"/>
      <c r="AB50" s="124"/>
      <c r="AC50" s="124"/>
      <c r="AD50" s="125"/>
      <c r="AE50" s="124"/>
      <c r="AF50" s="125"/>
      <c r="AG50" s="124"/>
    </row>
    <row r="51" customFormat="false" ht="12.75" hidden="false" customHeight="false" outlineLevel="0" collapsed="false">
      <c r="B51" s="141"/>
      <c r="C51" s="148"/>
      <c r="D51" s="148"/>
      <c r="E51" s="148"/>
      <c r="F51" s="145"/>
      <c r="G51" s="145"/>
      <c r="H51" s="145"/>
      <c r="I51" s="137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24"/>
      <c r="AB51" s="124"/>
      <c r="AC51" s="124"/>
      <c r="AD51" s="125"/>
      <c r="AE51" s="124"/>
      <c r="AF51" s="125"/>
      <c r="AG51" s="124"/>
    </row>
    <row r="52" customFormat="false" ht="13.5" hidden="false" customHeight="false" outlineLevel="0" collapsed="false">
      <c r="B52" s="141"/>
      <c r="C52" s="149"/>
      <c r="D52" s="149"/>
      <c r="E52" s="149"/>
      <c r="F52" s="145"/>
      <c r="G52" s="145"/>
      <c r="H52" s="145"/>
      <c r="I52" s="137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24"/>
      <c r="AB52" s="124"/>
      <c r="AC52" s="124"/>
      <c r="AD52" s="125"/>
      <c r="AE52" s="124"/>
      <c r="AF52" s="125"/>
      <c r="AG52" s="124"/>
    </row>
    <row r="53" customFormat="false" ht="13.5" hidden="false" customHeight="false" outlineLevel="0" collapsed="false">
      <c r="B53" s="141"/>
      <c r="C53" s="149"/>
      <c r="D53" s="149"/>
      <c r="E53" s="149"/>
      <c r="F53" s="145"/>
      <c r="G53" s="145"/>
      <c r="H53" s="145"/>
      <c r="I53" s="137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24"/>
      <c r="AB53" s="124"/>
      <c r="AC53" s="124"/>
      <c r="AD53" s="125"/>
      <c r="AE53" s="124"/>
      <c r="AF53" s="125"/>
      <c r="AG53" s="124"/>
    </row>
    <row r="54" customFormat="false" ht="12.75" hidden="false" customHeight="false" outlineLevel="0" collapsed="false">
      <c r="B54" s="141"/>
      <c r="C54" s="150"/>
      <c r="D54" s="150"/>
      <c r="E54" s="150"/>
      <c r="F54" s="145"/>
      <c r="G54" s="145"/>
      <c r="H54" s="145"/>
      <c r="I54" s="137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24"/>
      <c r="AB54" s="124"/>
      <c r="AC54" s="124"/>
      <c r="AD54" s="125"/>
      <c r="AE54" s="124"/>
      <c r="AF54" s="125"/>
      <c r="AG54" s="124"/>
    </row>
    <row r="55" customFormat="false" ht="12.75" hidden="false" customHeight="false" outlineLevel="0" collapsed="false">
      <c r="B55" s="141"/>
      <c r="C55" s="150"/>
      <c r="D55" s="150"/>
      <c r="E55" s="150"/>
      <c r="F55" s="145"/>
      <c r="G55" s="145"/>
      <c r="H55" s="145"/>
      <c r="I55" s="137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24"/>
      <c r="AB55" s="124"/>
      <c r="AC55" s="124"/>
      <c r="AD55" s="125"/>
      <c r="AE55" s="124"/>
      <c r="AF55" s="125"/>
      <c r="AG55" s="124"/>
    </row>
    <row r="56" customFormat="false" ht="12.75" hidden="false" customHeight="false" outlineLevel="0" collapsed="false">
      <c r="B56" s="141"/>
      <c r="C56" s="150"/>
      <c r="D56" s="150"/>
      <c r="E56" s="150"/>
      <c r="F56" s="145"/>
      <c r="G56" s="145"/>
      <c r="H56" s="145"/>
      <c r="I56" s="137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24"/>
      <c r="AB56" s="124"/>
      <c r="AC56" s="124"/>
      <c r="AD56" s="125"/>
      <c r="AE56" s="124"/>
      <c r="AF56" s="125"/>
      <c r="AG56" s="124"/>
    </row>
    <row r="57" customFormat="false" ht="12.75" hidden="false" customHeight="false" outlineLevel="0" collapsed="false">
      <c r="B57" s="141"/>
      <c r="C57" s="150"/>
      <c r="D57" s="150"/>
      <c r="E57" s="150"/>
      <c r="F57" s="145"/>
      <c r="G57" s="145"/>
      <c r="H57" s="145"/>
      <c r="I57" s="137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24"/>
      <c r="AB57" s="124"/>
      <c r="AC57" s="124"/>
      <c r="AD57" s="125"/>
      <c r="AE57" s="124"/>
      <c r="AF57" s="125"/>
      <c r="AG57" s="124"/>
    </row>
    <row r="58" customFormat="false" ht="12.75" hidden="false" customHeight="false" outlineLevel="0" collapsed="false">
      <c r="B58" s="141"/>
      <c r="C58" s="150"/>
      <c r="D58" s="150"/>
      <c r="E58" s="150"/>
      <c r="F58" s="145"/>
      <c r="G58" s="145"/>
      <c r="H58" s="145"/>
      <c r="I58" s="137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24"/>
      <c r="AB58" s="124"/>
      <c r="AC58" s="124"/>
      <c r="AD58" s="125"/>
      <c r="AE58" s="124"/>
      <c r="AF58" s="125"/>
      <c r="AG58" s="124"/>
    </row>
    <row r="59" customFormat="false" ht="12.75" hidden="false" customHeight="false" outlineLevel="0" collapsed="false">
      <c r="B59" s="141"/>
      <c r="C59" s="150"/>
      <c r="D59" s="150"/>
      <c r="E59" s="150"/>
      <c r="F59" s="145"/>
      <c r="G59" s="145"/>
      <c r="H59" s="145"/>
      <c r="I59" s="137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24"/>
      <c r="AB59" s="124"/>
      <c r="AC59" s="124"/>
      <c r="AD59" s="125"/>
      <c r="AE59" s="124"/>
      <c r="AF59" s="125"/>
      <c r="AG59" s="124"/>
    </row>
    <row r="60" customFormat="false" ht="12.75" hidden="false" customHeight="false" outlineLevel="0" collapsed="false">
      <c r="B60" s="141"/>
      <c r="C60" s="150"/>
      <c r="D60" s="150"/>
      <c r="E60" s="150"/>
      <c r="F60" s="145"/>
      <c r="G60" s="145"/>
      <c r="H60" s="145"/>
      <c r="I60" s="137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24"/>
      <c r="AB60" s="124"/>
      <c r="AC60" s="124"/>
      <c r="AD60" s="125"/>
      <c r="AE60" s="124"/>
      <c r="AF60" s="125"/>
      <c r="AG60" s="124"/>
    </row>
    <row r="61" customFormat="false" ht="12.75" hidden="false" customHeight="false" outlineLevel="0" collapsed="false">
      <c r="B61" s="141"/>
      <c r="C61" s="150"/>
      <c r="D61" s="150"/>
      <c r="E61" s="150"/>
      <c r="F61" s="145"/>
      <c r="G61" s="145"/>
      <c r="H61" s="145"/>
      <c r="I61" s="137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24"/>
      <c r="AB61" s="124"/>
      <c r="AC61" s="124"/>
      <c r="AD61" s="125"/>
      <c r="AE61" s="124"/>
      <c r="AF61" s="125"/>
      <c r="AG61" s="124"/>
    </row>
    <row r="62" customFormat="false" ht="12.75" hidden="false" customHeight="false" outlineLevel="0" collapsed="false">
      <c r="B62" s="141"/>
      <c r="C62" s="150"/>
      <c r="D62" s="150"/>
      <c r="E62" s="150"/>
      <c r="F62" s="145"/>
      <c r="G62" s="145"/>
      <c r="H62" s="145"/>
      <c r="I62" s="137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24"/>
      <c r="AB62" s="124"/>
      <c r="AC62" s="124"/>
      <c r="AD62" s="125"/>
      <c r="AE62" s="124"/>
      <c r="AF62" s="125"/>
      <c r="AG62" s="124"/>
    </row>
    <row r="63" customFormat="false" ht="12.75" hidden="false" customHeight="false" outlineLevel="0" collapsed="false">
      <c r="B63" s="141"/>
      <c r="C63" s="150"/>
      <c r="D63" s="150"/>
      <c r="E63" s="150"/>
      <c r="F63" s="145"/>
      <c r="G63" s="145"/>
      <c r="H63" s="145"/>
      <c r="I63" s="137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24"/>
      <c r="AB63" s="124"/>
      <c r="AC63" s="124"/>
      <c r="AD63" s="125"/>
      <c r="AE63" s="124"/>
      <c r="AF63" s="125"/>
      <c r="AG63" s="124"/>
    </row>
    <row r="64" customFormat="false" ht="12.75" hidden="false" customHeight="false" outlineLevel="0" collapsed="false">
      <c r="B64" s="141"/>
      <c r="C64" s="150"/>
      <c r="D64" s="150"/>
      <c r="E64" s="150"/>
      <c r="F64" s="145"/>
      <c r="G64" s="145"/>
      <c r="H64" s="145"/>
      <c r="I64" s="137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24"/>
      <c r="AB64" s="124"/>
      <c r="AC64" s="124"/>
      <c r="AD64" s="125"/>
      <c r="AE64" s="124"/>
      <c r="AF64" s="125"/>
      <c r="AG64" s="124"/>
    </row>
    <row r="65" customFormat="false" ht="12.75" hidden="false" customHeight="false" outlineLevel="0" collapsed="false">
      <c r="B65" s="141"/>
      <c r="C65" s="150"/>
      <c r="D65" s="150"/>
      <c r="E65" s="150"/>
      <c r="F65" s="145"/>
      <c r="G65" s="145"/>
      <c r="H65" s="145"/>
      <c r="I65" s="137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24"/>
      <c r="AB65" s="124"/>
      <c r="AC65" s="124"/>
      <c r="AD65" s="125"/>
      <c r="AE65" s="124"/>
      <c r="AF65" s="125"/>
      <c r="AG65" s="124"/>
    </row>
    <row r="66" customFormat="false" ht="12.75" hidden="false" customHeight="false" outlineLevel="0" collapsed="false">
      <c r="B66" s="141"/>
      <c r="C66" s="150"/>
      <c r="D66" s="150"/>
      <c r="E66" s="150"/>
      <c r="F66" s="145"/>
      <c r="G66" s="145"/>
      <c r="H66" s="145"/>
      <c r="I66" s="137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24"/>
      <c r="AB66" s="124"/>
      <c r="AC66" s="124"/>
      <c r="AD66" s="125"/>
      <c r="AE66" s="124"/>
      <c r="AF66" s="125"/>
      <c r="AG66" s="124"/>
    </row>
    <row r="67" customFormat="false" ht="12.75" hidden="false" customHeight="false" outlineLevel="0" collapsed="false">
      <c r="B67" s="141"/>
      <c r="C67" s="150"/>
      <c r="D67" s="150"/>
      <c r="E67" s="150"/>
      <c r="F67" s="145"/>
      <c r="G67" s="145"/>
      <c r="H67" s="145"/>
      <c r="I67" s="137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24"/>
      <c r="AB67" s="124"/>
      <c r="AC67" s="124"/>
      <c r="AD67" s="125"/>
      <c r="AE67" s="124"/>
      <c r="AF67" s="125"/>
      <c r="AG67" s="124"/>
    </row>
    <row r="68" customFormat="false" ht="12.75" hidden="false" customHeight="false" outlineLevel="0" collapsed="false">
      <c r="B68" s="141"/>
      <c r="C68" s="150"/>
      <c r="D68" s="150"/>
      <c r="E68" s="150"/>
      <c r="F68" s="145"/>
      <c r="G68" s="145"/>
      <c r="H68" s="145"/>
      <c r="I68" s="137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24"/>
      <c r="AB68" s="124"/>
      <c r="AC68" s="124"/>
      <c r="AD68" s="125"/>
      <c r="AE68" s="124"/>
      <c r="AF68" s="125"/>
      <c r="AG68" s="124"/>
    </row>
    <row r="69" customFormat="false" ht="12.75" hidden="false" customHeight="false" outlineLevel="0" collapsed="false">
      <c r="B69" s="141"/>
      <c r="C69" s="150"/>
      <c r="D69" s="150"/>
      <c r="E69" s="150"/>
      <c r="F69" s="145"/>
      <c r="G69" s="145"/>
      <c r="H69" s="145"/>
      <c r="I69" s="137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24"/>
      <c r="AB69" s="124"/>
      <c r="AC69" s="124"/>
      <c r="AD69" s="125"/>
      <c r="AE69" s="124"/>
      <c r="AF69" s="125"/>
      <c r="AG69" s="124"/>
    </row>
    <row r="70" customFormat="false" ht="12.75" hidden="false" customHeight="false" outlineLevel="0" collapsed="false">
      <c r="B70" s="141"/>
      <c r="C70" s="150"/>
      <c r="D70" s="150"/>
      <c r="E70" s="150"/>
      <c r="F70" s="145"/>
      <c r="G70" s="145"/>
      <c r="H70" s="145"/>
      <c r="I70" s="137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24"/>
      <c r="AB70" s="124"/>
      <c r="AC70" s="124"/>
      <c r="AD70" s="125"/>
      <c r="AE70" s="124"/>
      <c r="AF70" s="125"/>
      <c r="AG70" s="124"/>
    </row>
    <row r="71" customFormat="false" ht="12.75" hidden="false" customHeight="false" outlineLevel="0" collapsed="false">
      <c r="B71" s="141"/>
      <c r="C71" s="150"/>
      <c r="D71" s="150"/>
      <c r="E71" s="150"/>
      <c r="F71" s="145"/>
      <c r="G71" s="145"/>
      <c r="H71" s="145"/>
      <c r="I71" s="137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24"/>
      <c r="AB71" s="124"/>
      <c r="AC71" s="124"/>
      <c r="AD71" s="125"/>
      <c r="AE71" s="124"/>
      <c r="AF71" s="125"/>
      <c r="AG71" s="124"/>
    </row>
    <row r="72" customFormat="false" ht="12.75" hidden="false" customHeight="false" outlineLevel="0" collapsed="false">
      <c r="B72" s="141"/>
      <c r="C72" s="150"/>
      <c r="D72" s="150"/>
      <c r="E72" s="150"/>
      <c r="F72" s="145"/>
      <c r="G72" s="145"/>
      <c r="H72" s="145"/>
      <c r="I72" s="137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24"/>
      <c r="AB72" s="124"/>
      <c r="AC72" s="124"/>
      <c r="AD72" s="125"/>
      <c r="AE72" s="124"/>
      <c r="AF72" s="125"/>
      <c r="AG72" s="124"/>
    </row>
    <row r="73" customFormat="false" ht="12.75" hidden="false" customHeight="false" outlineLevel="0" collapsed="false">
      <c r="B73" s="141"/>
      <c r="C73" s="150"/>
      <c r="D73" s="150"/>
      <c r="E73" s="150"/>
      <c r="F73" s="145"/>
      <c r="G73" s="145"/>
      <c r="H73" s="145"/>
      <c r="I73" s="137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24"/>
      <c r="AB73" s="124"/>
      <c r="AC73" s="124"/>
      <c r="AD73" s="125"/>
      <c r="AE73" s="124"/>
      <c r="AF73" s="125"/>
      <c r="AG73" s="124"/>
    </row>
    <row r="74" customFormat="false" ht="12.75" hidden="false" customHeight="false" outlineLevel="0" collapsed="false">
      <c r="B74" s="141"/>
      <c r="C74" s="150"/>
      <c r="D74" s="150"/>
      <c r="E74" s="150"/>
      <c r="F74" s="145"/>
      <c r="G74" s="145"/>
      <c r="H74" s="145"/>
      <c r="I74" s="137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24"/>
      <c r="AB74" s="124"/>
      <c r="AC74" s="124"/>
      <c r="AD74" s="125"/>
      <c r="AE74" s="124"/>
      <c r="AF74" s="125"/>
      <c r="AG74" s="124"/>
    </row>
    <row r="75" customFormat="false" ht="12.75" hidden="false" customHeight="false" outlineLevel="0" collapsed="false">
      <c r="B75" s="141"/>
      <c r="C75" s="150"/>
      <c r="D75" s="150"/>
      <c r="E75" s="150"/>
      <c r="F75" s="145"/>
      <c r="G75" s="145"/>
      <c r="H75" s="145"/>
      <c r="I75" s="137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24"/>
      <c r="AB75" s="124"/>
      <c r="AC75" s="124"/>
      <c r="AD75" s="125"/>
      <c r="AE75" s="124"/>
      <c r="AF75" s="125"/>
      <c r="AG75" s="124"/>
    </row>
    <row r="76" customFormat="false" ht="12.75" hidden="false" customHeight="false" outlineLevel="0" collapsed="false">
      <c r="B76" s="141"/>
      <c r="C76" s="150"/>
      <c r="D76" s="150"/>
      <c r="E76" s="150"/>
      <c r="F76" s="145"/>
      <c r="G76" s="145"/>
      <c r="H76" s="145"/>
      <c r="I76" s="137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24"/>
      <c r="AB76" s="124"/>
      <c r="AC76" s="124"/>
      <c r="AD76" s="125"/>
      <c r="AE76" s="124"/>
      <c r="AF76" s="125"/>
      <c r="AG76" s="124"/>
    </row>
    <row r="77" customFormat="false" ht="12.75" hidden="false" customHeight="false" outlineLevel="0" collapsed="false">
      <c r="B77" s="141"/>
      <c r="C77" s="150"/>
      <c r="D77" s="150"/>
      <c r="E77" s="150"/>
      <c r="F77" s="145"/>
      <c r="G77" s="145"/>
      <c r="H77" s="145"/>
      <c r="I77" s="137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24"/>
      <c r="AB77" s="124"/>
      <c r="AC77" s="124"/>
      <c r="AD77" s="125"/>
      <c r="AE77" s="124"/>
      <c r="AF77" s="125"/>
      <c r="AG77" s="124"/>
    </row>
    <row r="78" customFormat="false" ht="12.75" hidden="false" customHeight="false" outlineLevel="0" collapsed="false">
      <c r="B78" s="141"/>
      <c r="C78" s="150"/>
      <c r="D78" s="150"/>
      <c r="E78" s="150"/>
      <c r="F78" s="145"/>
      <c r="G78" s="145"/>
      <c r="H78" s="145"/>
      <c r="I78" s="137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24"/>
      <c r="AB78" s="124"/>
      <c r="AC78" s="124"/>
      <c r="AD78" s="125"/>
      <c r="AE78" s="124"/>
      <c r="AF78" s="125"/>
      <c r="AG78" s="124"/>
    </row>
    <row r="79" customFormat="false" ht="12.75" hidden="false" customHeight="false" outlineLevel="0" collapsed="false">
      <c r="B79" s="141"/>
      <c r="C79" s="150"/>
      <c r="D79" s="150"/>
      <c r="E79" s="150"/>
      <c r="F79" s="145"/>
      <c r="G79" s="145"/>
      <c r="H79" s="145"/>
      <c r="I79" s="137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24"/>
      <c r="AB79" s="124"/>
      <c r="AC79" s="124"/>
      <c r="AD79" s="125"/>
      <c r="AE79" s="124"/>
      <c r="AF79" s="125"/>
      <c r="AG79" s="124"/>
    </row>
    <row r="80" customFormat="false" ht="12.75" hidden="false" customHeight="false" outlineLevel="0" collapsed="false">
      <c r="B80" s="141"/>
      <c r="C80" s="150"/>
      <c r="D80" s="150"/>
      <c r="E80" s="150"/>
      <c r="F80" s="145"/>
      <c r="G80" s="145"/>
      <c r="H80" s="145"/>
      <c r="I80" s="137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24"/>
      <c r="AB80" s="124"/>
      <c r="AC80" s="124"/>
      <c r="AD80" s="125"/>
      <c r="AE80" s="124"/>
      <c r="AF80" s="125"/>
      <c r="AG80" s="124"/>
    </row>
    <row r="81" customFormat="false" ht="12.75" hidden="false" customHeight="false" outlineLevel="0" collapsed="false">
      <c r="B81" s="141"/>
      <c r="C81" s="150"/>
      <c r="D81" s="150"/>
      <c r="E81" s="150"/>
      <c r="F81" s="145"/>
      <c r="G81" s="145"/>
      <c r="H81" s="145"/>
      <c r="I81" s="137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24"/>
      <c r="AB81" s="124"/>
      <c r="AC81" s="124"/>
      <c r="AD81" s="125"/>
      <c r="AE81" s="124"/>
      <c r="AF81" s="125"/>
      <c r="AG81" s="124"/>
    </row>
    <row r="82" customFormat="false" ht="12.75" hidden="false" customHeight="false" outlineLevel="0" collapsed="false">
      <c r="B82" s="141"/>
      <c r="C82" s="150"/>
      <c r="D82" s="150"/>
      <c r="E82" s="150"/>
      <c r="F82" s="145"/>
      <c r="G82" s="145"/>
      <c r="H82" s="145"/>
      <c r="I82" s="137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24"/>
      <c r="AB82" s="124"/>
      <c r="AC82" s="124"/>
      <c r="AD82" s="125"/>
      <c r="AE82" s="124"/>
      <c r="AF82" s="125"/>
      <c r="AG82" s="124"/>
    </row>
    <row r="83" customFormat="false" ht="12.75" hidden="false" customHeight="false" outlineLevel="0" collapsed="false">
      <c r="B83" s="141"/>
      <c r="C83" s="150"/>
      <c r="D83" s="150"/>
      <c r="E83" s="150"/>
      <c r="F83" s="145"/>
      <c r="G83" s="145"/>
      <c r="H83" s="145"/>
      <c r="I83" s="137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24"/>
      <c r="AB83" s="124"/>
      <c r="AC83" s="124"/>
      <c r="AD83" s="125"/>
      <c r="AE83" s="124"/>
      <c r="AF83" s="125"/>
      <c r="AG83" s="124"/>
    </row>
    <row r="84" customFormat="false" ht="12.75" hidden="false" customHeight="false" outlineLevel="0" collapsed="false">
      <c r="B84" s="151"/>
      <c r="C84" s="150"/>
      <c r="D84" s="150"/>
      <c r="E84" s="150"/>
      <c r="F84" s="145"/>
      <c r="G84" s="145"/>
      <c r="H84" s="145"/>
      <c r="I84" s="137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24"/>
      <c r="AB84" s="124"/>
      <c r="AC84" s="124"/>
      <c r="AD84" s="125"/>
      <c r="AE84" s="124"/>
      <c r="AF84" s="125"/>
      <c r="AG84" s="124"/>
    </row>
    <row r="85" customFormat="false" ht="12.75" hidden="false" customHeight="false" outlineLevel="0" collapsed="false">
      <c r="B85" s="151"/>
      <c r="C85" s="150"/>
      <c r="D85" s="150"/>
      <c r="E85" s="150"/>
      <c r="F85" s="145"/>
      <c r="G85" s="145"/>
      <c r="H85" s="145"/>
      <c r="I85" s="137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24"/>
      <c r="AB85" s="124"/>
      <c r="AC85" s="124"/>
      <c r="AD85" s="125"/>
      <c r="AE85" s="124"/>
      <c r="AF85" s="125"/>
      <c r="AG85" s="124"/>
    </row>
    <row r="86" customFormat="false" ht="12.75" hidden="false" customHeight="false" outlineLevel="0" collapsed="false">
      <c r="B86" s="151"/>
      <c r="C86" s="150"/>
      <c r="D86" s="150"/>
      <c r="E86" s="150"/>
      <c r="F86" s="145"/>
      <c r="G86" s="145"/>
      <c r="H86" s="145"/>
      <c r="I86" s="137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24"/>
      <c r="AB86" s="124"/>
      <c r="AC86" s="124"/>
      <c r="AD86" s="125"/>
      <c r="AE86" s="124"/>
      <c r="AF86" s="125"/>
      <c r="AG86" s="124"/>
    </row>
    <row r="87" customFormat="false" ht="12.75" hidden="false" customHeight="false" outlineLevel="0" collapsed="false">
      <c r="B87" s="151"/>
      <c r="C87" s="150"/>
      <c r="D87" s="150"/>
      <c r="E87" s="150"/>
      <c r="F87" s="145"/>
      <c r="G87" s="145"/>
      <c r="H87" s="145"/>
      <c r="I87" s="137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24"/>
      <c r="AB87" s="124"/>
      <c r="AC87" s="124"/>
      <c r="AD87" s="125"/>
      <c r="AE87" s="124"/>
      <c r="AF87" s="125"/>
      <c r="AG87" s="124"/>
    </row>
    <row r="88" customFormat="false" ht="12.75" hidden="false" customHeight="false" outlineLevel="0" collapsed="false">
      <c r="B88" s="151"/>
      <c r="C88" s="150"/>
      <c r="D88" s="150"/>
      <c r="E88" s="150"/>
      <c r="F88" s="145"/>
      <c r="G88" s="145"/>
      <c r="H88" s="145"/>
      <c r="I88" s="137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24"/>
      <c r="AB88" s="124"/>
      <c r="AC88" s="124"/>
      <c r="AD88" s="125"/>
      <c r="AE88" s="124"/>
      <c r="AF88" s="125"/>
      <c r="AG88" s="124"/>
    </row>
    <row r="89" customFormat="false" ht="12.75" hidden="false" customHeight="false" outlineLevel="0" collapsed="false">
      <c r="B89" s="151"/>
      <c r="C89" s="150"/>
      <c r="D89" s="150"/>
      <c r="E89" s="150"/>
      <c r="F89" s="145"/>
      <c r="G89" s="145"/>
      <c r="H89" s="145"/>
      <c r="I89" s="137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24"/>
      <c r="AB89" s="124"/>
      <c r="AC89" s="124"/>
      <c r="AD89" s="125"/>
      <c r="AE89" s="124"/>
      <c r="AF89" s="125"/>
      <c r="AG89" s="124"/>
    </row>
    <row r="90" customFormat="false" ht="12.75" hidden="false" customHeight="false" outlineLevel="0" collapsed="false">
      <c r="B90" s="151"/>
      <c r="C90" s="150"/>
      <c r="D90" s="150"/>
      <c r="E90" s="150"/>
      <c r="F90" s="145"/>
      <c r="G90" s="145"/>
      <c r="H90" s="145"/>
      <c r="I90" s="137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24"/>
      <c r="AB90" s="124"/>
      <c r="AC90" s="124"/>
      <c r="AD90" s="125"/>
      <c r="AE90" s="124"/>
      <c r="AF90" s="125"/>
      <c r="AG90" s="124"/>
    </row>
    <row r="91" customFormat="false" ht="12.75" hidden="false" customHeight="false" outlineLevel="0" collapsed="false">
      <c r="B91" s="151"/>
      <c r="C91" s="150"/>
      <c r="D91" s="150"/>
      <c r="E91" s="150"/>
      <c r="F91" s="145"/>
      <c r="G91" s="145"/>
      <c r="H91" s="145"/>
      <c r="I91" s="137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24"/>
      <c r="AB91" s="124"/>
      <c r="AC91" s="124"/>
      <c r="AD91" s="125"/>
      <c r="AE91" s="124"/>
      <c r="AF91" s="125"/>
      <c r="AG91" s="124"/>
    </row>
    <row r="92" customFormat="false" ht="12.75" hidden="false" customHeight="false" outlineLevel="0" collapsed="false">
      <c r="B92" s="151"/>
      <c r="C92" s="150"/>
      <c r="D92" s="150"/>
      <c r="E92" s="150"/>
      <c r="F92" s="145"/>
      <c r="G92" s="145"/>
      <c r="H92" s="145"/>
      <c r="I92" s="137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24"/>
      <c r="AB92" s="124"/>
      <c r="AC92" s="124"/>
      <c r="AD92" s="125"/>
      <c r="AE92" s="124"/>
      <c r="AF92" s="125"/>
      <c r="AG92" s="124"/>
    </row>
    <row r="93" customFormat="false" ht="12.75" hidden="false" customHeight="false" outlineLevel="0" collapsed="false">
      <c r="B93" s="151"/>
      <c r="C93" s="150"/>
      <c r="D93" s="150"/>
      <c r="E93" s="150"/>
      <c r="F93" s="145"/>
      <c r="G93" s="145"/>
      <c r="H93" s="145"/>
      <c r="I93" s="137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24"/>
      <c r="AB93" s="124"/>
      <c r="AC93" s="124"/>
      <c r="AD93" s="125"/>
      <c r="AE93" s="124"/>
      <c r="AF93" s="125"/>
      <c r="AG93" s="124"/>
    </row>
    <row r="94" customFormat="false" ht="12.75" hidden="false" customHeight="false" outlineLevel="0" collapsed="false">
      <c r="B94" s="151"/>
      <c r="C94" s="150"/>
      <c r="D94" s="150"/>
      <c r="E94" s="150"/>
      <c r="F94" s="145"/>
      <c r="G94" s="145"/>
      <c r="H94" s="145"/>
      <c r="I94" s="137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24"/>
      <c r="AB94" s="124"/>
      <c r="AC94" s="124"/>
      <c r="AD94" s="125"/>
      <c r="AE94" s="124"/>
      <c r="AF94" s="125"/>
      <c r="AG94" s="124"/>
    </row>
    <row r="95" customFormat="false" ht="12.75" hidden="false" customHeight="false" outlineLevel="0" collapsed="false">
      <c r="B95" s="151"/>
      <c r="C95" s="150"/>
      <c r="D95" s="150"/>
      <c r="E95" s="150"/>
      <c r="F95" s="145"/>
      <c r="G95" s="145"/>
      <c r="H95" s="145"/>
      <c r="I95" s="137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24"/>
      <c r="AB95" s="124"/>
      <c r="AC95" s="124"/>
      <c r="AD95" s="125"/>
      <c r="AE95" s="124"/>
      <c r="AF95" s="125"/>
      <c r="AG95" s="124"/>
    </row>
    <row r="96" customFormat="false" ht="12.75" hidden="false" customHeight="false" outlineLevel="0" collapsed="false">
      <c r="B96" s="151"/>
      <c r="C96" s="150"/>
      <c r="D96" s="150"/>
      <c r="E96" s="150"/>
      <c r="F96" s="145"/>
      <c r="G96" s="145"/>
      <c r="H96" s="145"/>
      <c r="I96" s="137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24"/>
      <c r="AB96" s="124"/>
      <c r="AC96" s="124"/>
      <c r="AD96" s="125"/>
      <c r="AE96" s="124"/>
      <c r="AF96" s="125"/>
      <c r="AG96" s="124"/>
    </row>
  </sheetData>
  <printOptions headings="false" gridLines="false" gridLinesSet="true" horizontalCentered="false" verticalCentered="false"/>
  <pageMargins left="0" right="0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AF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5" activeCellId="0" sqref="K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6" min="16" style="0" width="12.42"/>
  </cols>
  <sheetData>
    <row r="1" customFormat="false" ht="12.75" hidden="false" customHeight="false" outlineLevel="0" collapsed="false">
      <c r="L1" s="109" t="s">
        <v>36</v>
      </c>
      <c r="M1" s="109" t="s">
        <v>48</v>
      </c>
      <c r="N1" s="109" t="s">
        <v>39</v>
      </c>
    </row>
    <row r="2" customFormat="false" ht="12.75" hidden="false" customHeight="false" outlineLevel="0" collapsed="false">
      <c r="E2" s="109" t="s">
        <v>36</v>
      </c>
    </row>
    <row r="3" customFormat="false" ht="12.75" hidden="false" customHeight="false" outlineLevel="0" collapsed="false">
      <c r="E3" s="109"/>
      <c r="L3" s="0" t="s">
        <v>250</v>
      </c>
      <c r="P3" s="0" t="s">
        <v>251</v>
      </c>
      <c r="U3" s="0" t="s">
        <v>252</v>
      </c>
      <c r="Y3" s="0" t="s">
        <v>253</v>
      </c>
    </row>
    <row r="4" customFormat="false" ht="12.75" hidden="false" customHeight="false" outlineLevel="0" collapsed="false">
      <c r="E4" s="109"/>
    </row>
    <row r="5" customFormat="false" ht="12.75" hidden="false" customHeight="false" outlineLevel="0" collapsed="false">
      <c r="E5" s="109"/>
      <c r="L5" s="0" t="s">
        <v>214</v>
      </c>
      <c r="M5" s="0" t="s">
        <v>142</v>
      </c>
      <c r="N5" s="0" t="s">
        <v>216</v>
      </c>
      <c r="O5" s="0" t="s">
        <v>140</v>
      </c>
      <c r="P5" s="0" t="s">
        <v>214</v>
      </c>
      <c r="Q5" s="0" t="s">
        <v>142</v>
      </c>
      <c r="R5" s="0" t="s">
        <v>216</v>
      </c>
      <c r="S5" s="0" t="s">
        <v>140</v>
      </c>
      <c r="U5" s="0" t="s">
        <v>214</v>
      </c>
      <c r="V5" s="0" t="s">
        <v>142</v>
      </c>
      <c r="W5" s="0" t="s">
        <v>216</v>
      </c>
      <c r="X5" s="0" t="s">
        <v>140</v>
      </c>
    </row>
    <row r="6" customFormat="false" ht="12.75" hidden="false" customHeight="false" outlineLevel="0" collapsed="false">
      <c r="E6" s="109"/>
      <c r="U6" s="0" t="n">
        <f aca="false">IF(P6=0,0,P6-L6)</f>
        <v>0</v>
      </c>
      <c r="V6" s="0" t="n">
        <f aca="false">IF(Q6=0,0,Q6-M6)</f>
        <v>0</v>
      </c>
      <c r="W6" s="0" t="n">
        <f aca="false">IF(R6=0,0,R6-N6)</f>
        <v>0</v>
      </c>
      <c r="X6" s="0" t="n">
        <f aca="false">IF(S6=0,0,S6-O6)</f>
        <v>0</v>
      </c>
      <c r="Y6" s="0" t="s">
        <v>254</v>
      </c>
      <c r="Z6" s="0" t="n">
        <f aca="false">Z13</f>
        <v>0</v>
      </c>
    </row>
    <row r="7" customFormat="false" ht="12.75" hidden="false" customHeight="false" outlineLevel="0" collapsed="false">
      <c r="E7" s="109"/>
      <c r="J7" s="0" t="s">
        <v>255</v>
      </c>
      <c r="L7" s="0" t="n">
        <f aca="false">L14</f>
        <v>-0.105</v>
      </c>
      <c r="M7" s="0" t="n">
        <f aca="false">M14</f>
        <v>-0.17</v>
      </c>
      <c r="N7" s="0" t="n">
        <f aca="false">N14</f>
        <v>5.78</v>
      </c>
      <c r="O7" s="0" t="n">
        <f aca="false">O14</f>
        <v>5.85</v>
      </c>
      <c r="P7" s="0" t="n">
        <f aca="false">'RISK PAGE'!L4</f>
        <v>0</v>
      </c>
      <c r="Q7" s="0" t="n">
        <f aca="false">'RISK PAGE'!M4</f>
        <v>0</v>
      </c>
      <c r="R7" s="0" t="n">
        <f aca="false">'RISK PAGE'!N4</f>
        <v>0</v>
      </c>
      <c r="S7" s="0" t="n">
        <f aca="false">'RISK PAGE'!O4</f>
        <v>0</v>
      </c>
      <c r="U7" s="0" t="n">
        <f aca="false">IF(P7=0,0,P7-L7)</f>
        <v>0</v>
      </c>
      <c r="V7" s="0" t="n">
        <f aca="false">IF(Q7=0,0,Q7-M7)</f>
        <v>0</v>
      </c>
      <c r="W7" s="0" t="n">
        <f aca="false">IF(R7=0,0,R7-N7)</f>
        <v>0</v>
      </c>
      <c r="X7" s="0" t="n">
        <f aca="false">IF(S7=0,0,S7-O7)</f>
        <v>0</v>
      </c>
      <c r="Y7" s="0" t="s">
        <v>256</v>
      </c>
      <c r="Z7" s="152" t="n">
        <f aca="false">SUM(P14:R14)</f>
        <v>0</v>
      </c>
    </row>
    <row r="8" customFormat="false" ht="12.75" hidden="false" customHeight="false" outlineLevel="0" collapsed="false">
      <c r="E8" s="109"/>
      <c r="J8" s="0" t="s">
        <v>257</v>
      </c>
      <c r="L8" s="0" t="n">
        <f aca="false">AVERAGE(L15:L17)</f>
        <v>-0.200833333333333</v>
      </c>
      <c r="M8" s="0" t="n">
        <f aca="false">AVERAGE(M15:M17)</f>
        <v>-0.2925</v>
      </c>
      <c r="N8" s="0" t="n">
        <f aca="false">AVERAGE(N15:N17)</f>
        <v>1.73666666666667</v>
      </c>
      <c r="O8" s="0" t="n">
        <f aca="false">AVERAGE(O15:O17)</f>
        <v>0.993333333333334</v>
      </c>
      <c r="P8" s="0" t="n">
        <f aca="false">(('RISK PAGE'!L5*4)-P7)/3</f>
        <v>0</v>
      </c>
      <c r="Q8" s="0" t="n">
        <f aca="false">(('RISK PAGE'!M5*4)-Q7)/3</f>
        <v>0</v>
      </c>
      <c r="R8" s="0" t="n">
        <f aca="false">(('RISK PAGE'!N5*4)-R7)/3</f>
        <v>0</v>
      </c>
      <c r="S8" s="0" t="n">
        <f aca="false">(('RISK PAGE'!O5*4)-S7)/3</f>
        <v>0</v>
      </c>
      <c r="U8" s="0" t="n">
        <f aca="false">IF(P8=0,0,P8-L8)</f>
        <v>0</v>
      </c>
      <c r="V8" s="0" t="n">
        <f aca="false">IF(Q8=0,0,Q8-M8)</f>
        <v>0</v>
      </c>
      <c r="W8" s="0" t="n">
        <f aca="false">IF(R8=0,0,R8-N8)</f>
        <v>0</v>
      </c>
      <c r="X8" s="0" t="n">
        <f aca="false">IF(S8=0,0,S8-O8)</f>
        <v>0</v>
      </c>
      <c r="Y8" s="0" t="s">
        <v>258</v>
      </c>
      <c r="Z8" s="152" t="n">
        <f aca="false">AVERAGE(S15:S17)</f>
        <v>0</v>
      </c>
    </row>
    <row r="9" customFormat="false" ht="12.75" hidden="false" customHeight="false" outlineLevel="0" collapsed="false">
      <c r="E9" s="109"/>
      <c r="J9" s="0" t="s">
        <v>207</v>
      </c>
      <c r="L9" s="0" t="n">
        <f aca="false">AVERAGE(L18:L24)</f>
        <v>-0.323214285714286</v>
      </c>
      <c r="M9" s="0" t="n">
        <f aca="false">AVERAGE(M18:M24)</f>
        <v>-0.533214285714286</v>
      </c>
      <c r="N9" s="0" t="n">
        <f aca="false">AVERAGE(N18:N24)</f>
        <v>2.02</v>
      </c>
      <c r="O9" s="0" t="n">
        <f aca="false">AVERAGE(O18:O24)</f>
        <v>0.124285714285714</v>
      </c>
      <c r="P9" s="0" t="n">
        <f aca="false">'RISK PAGE'!L6</f>
        <v>0</v>
      </c>
      <c r="Q9" s="0" t="n">
        <f aca="false">'RISK PAGE'!M6</f>
        <v>0</v>
      </c>
      <c r="R9" s="0" t="n">
        <f aca="false">'RISK PAGE'!N6</f>
        <v>0</v>
      </c>
      <c r="S9" s="0" t="n">
        <f aca="false">'RISK PAGE'!O6</f>
        <v>0</v>
      </c>
      <c r="U9" s="0" t="n">
        <f aca="false">IF(P9=0,0,P9-L9)</f>
        <v>0</v>
      </c>
      <c r="V9" s="0" t="n">
        <f aca="false">IF(Q9=0,0,Q9-M9)</f>
        <v>0</v>
      </c>
      <c r="W9" s="0" t="n">
        <f aca="false">IF(R9=0,0,R9-N9)</f>
        <v>0</v>
      </c>
      <c r="X9" s="0" t="n">
        <f aca="false">IF(S9=0,0,S9-O9)</f>
        <v>0</v>
      </c>
      <c r="Y9" s="0" t="s">
        <v>207</v>
      </c>
      <c r="Z9" s="152" t="n">
        <f aca="false">AVERAGE(S18:S24)</f>
        <v>0</v>
      </c>
    </row>
    <row r="10" customFormat="false" ht="12.75" hidden="false" customHeight="false" outlineLevel="0" collapsed="false">
      <c r="C10" s="152" t="n">
        <f aca="false">SUM(C14:C17)</f>
        <v>-3.76397002</v>
      </c>
      <c r="D10" s="152" t="n">
        <f aca="false">SUM(D14:D17)</f>
        <v>-0.78675403</v>
      </c>
      <c r="E10" s="152" t="n">
        <f aca="false">SUM(E14:E17)</f>
        <v>-0.58489061</v>
      </c>
      <c r="J10" s="0" t="s">
        <v>228</v>
      </c>
      <c r="L10" s="0" t="n">
        <f aca="false">AVERAGE(L25:L29)</f>
        <v>-0.209</v>
      </c>
      <c r="M10" s="0" t="n">
        <f aca="false">AVERAGE(M25:M29)</f>
        <v>-0.335</v>
      </c>
      <c r="N10" s="0" t="n">
        <f aca="false">AVERAGE(N25:N29)</f>
        <v>1.0555</v>
      </c>
      <c r="O10" s="0" t="n">
        <f aca="false">AVERAGE(O25:O29)</f>
        <v>0.802</v>
      </c>
      <c r="P10" s="0" t="n">
        <f aca="false">'RISK PAGE'!L7</f>
        <v>0</v>
      </c>
      <c r="Q10" s="0" t="n">
        <f aca="false">'RISK PAGE'!M7</f>
        <v>0</v>
      </c>
      <c r="R10" s="0" t="n">
        <f aca="false">'RISK PAGE'!N7</f>
        <v>0</v>
      </c>
      <c r="S10" s="0" t="n">
        <f aca="false">'RISK PAGE'!O7</f>
        <v>0</v>
      </c>
      <c r="U10" s="0" t="n">
        <f aca="false">IF(P10=0,0,P10-L10)</f>
        <v>0</v>
      </c>
      <c r="V10" s="0" t="n">
        <f aca="false">IF(Q10=0,0,Q10-M10)</f>
        <v>0</v>
      </c>
      <c r="W10" s="0" t="n">
        <f aca="false">IF(R10=0,0,R10-N10)</f>
        <v>0</v>
      </c>
      <c r="X10" s="0" t="n">
        <f aca="false">IF(S10=0,0,S10-O10)</f>
        <v>0</v>
      </c>
      <c r="Y10" s="0" t="s">
        <v>228</v>
      </c>
      <c r="Z10" s="0" t="n">
        <f aca="false">AVERAGE(Z25:Z29)</f>
        <v>0</v>
      </c>
    </row>
    <row r="11" customFormat="false" ht="12.75" hidden="false" customHeight="false" outlineLevel="0" collapsed="false">
      <c r="C11" s="152" t="n">
        <f aca="false">SUM(C18:C29)</f>
        <v>0</v>
      </c>
      <c r="D11" s="152" t="n">
        <f aca="false">SUM(D18:D29)</f>
        <v>-1.37483158</v>
      </c>
      <c r="E11" s="152" t="n">
        <f aca="false">SUM(E18:E29)</f>
        <v>-0.25508893</v>
      </c>
    </row>
    <row r="12" customFormat="false" ht="12.75" hidden="false" customHeight="false" outlineLevel="0" collapsed="false">
      <c r="C12" s="0" t="s">
        <v>214</v>
      </c>
      <c r="D12" s="0" t="s">
        <v>142</v>
      </c>
      <c r="E12" s="0" t="s">
        <v>216</v>
      </c>
      <c r="F12" s="0" t="s">
        <v>144</v>
      </c>
      <c r="H12" s="0" t="s">
        <v>214</v>
      </c>
      <c r="I12" s="0" t="s">
        <v>142</v>
      </c>
      <c r="J12" s="0" t="s">
        <v>216</v>
      </c>
      <c r="L12" s="0" t="s">
        <v>214</v>
      </c>
      <c r="M12" s="0" t="s">
        <v>142</v>
      </c>
      <c r="N12" s="0" t="s">
        <v>216</v>
      </c>
      <c r="P12" s="0" t="s">
        <v>214</v>
      </c>
      <c r="Q12" s="0" t="s">
        <v>142</v>
      </c>
      <c r="R12" s="0" t="s">
        <v>216</v>
      </c>
    </row>
    <row r="13" customFormat="false" ht="12.75" hidden="false" customHeight="false" outlineLevel="0" collapsed="false">
      <c r="B13" s="14"/>
      <c r="C13" s="152"/>
      <c r="D13" s="152"/>
      <c r="E13" s="152"/>
      <c r="F13" s="152"/>
      <c r="G13" s="152"/>
      <c r="H13" s="153"/>
      <c r="I13" s="153"/>
      <c r="J13" s="153"/>
    </row>
    <row r="14" customFormat="false" ht="12.75" hidden="false" customHeight="false" outlineLevel="0" collapsed="false">
      <c r="B14" s="14" t="n">
        <v>36861</v>
      </c>
      <c r="C14" s="152" t="n">
        <v>-1.62755214</v>
      </c>
      <c r="D14" s="152" t="n">
        <v>-0.0808076</v>
      </c>
      <c r="E14" s="152" t="n">
        <v>-0.00405735</v>
      </c>
      <c r="F14" s="152"/>
      <c r="G14" s="152" t="n">
        <f aca="false">SUM(C14:E14)</f>
        <v>-1.71241709</v>
      </c>
      <c r="H14" s="153" t="n">
        <f aca="false">ABS(C14/$G14)</f>
        <v>0.950441425459028</v>
      </c>
      <c r="I14" s="153" t="n">
        <f aca="false">ABS(D14/$G14)</f>
        <v>0.0471892043544134</v>
      </c>
      <c r="J14" s="153" t="n">
        <f aca="false">ABS(E14/$G14)</f>
        <v>0.00236937018655893</v>
      </c>
      <c r="L14" s="0" t="n">
        <f aca="false">'BASIS SETTLES'!C7</f>
        <v>-0.105</v>
      </c>
      <c r="M14" s="0" t="n">
        <f aca="false">'BASIS SETTLES'!D7</f>
        <v>-0.17</v>
      </c>
      <c r="N14" s="0" t="n">
        <f aca="false">'BASIS SETTLES'!F7</f>
        <v>5.78</v>
      </c>
      <c r="O14" s="0" t="n">
        <f aca="false">'BASIS SETTLES'!E7</f>
        <v>5.85</v>
      </c>
      <c r="P14" s="152" t="n">
        <f aca="false">U$7*H14</f>
        <v>0</v>
      </c>
      <c r="Q14" s="152" t="n">
        <f aca="false">V$7*I14</f>
        <v>0</v>
      </c>
      <c r="R14" s="152" t="n">
        <f aca="false">W$7*J14</f>
        <v>0</v>
      </c>
      <c r="S14" s="152" t="n">
        <f aca="false">SUM(P14:R14)</f>
        <v>0</v>
      </c>
      <c r="T14" s="152"/>
      <c r="U14" s="0" t="n">
        <f aca="false">U$7*C14*100</f>
        <v>-0</v>
      </c>
      <c r="V14" s="0" t="n">
        <f aca="false">V$7*D14*100</f>
        <v>-0</v>
      </c>
      <c r="W14" s="0" t="n">
        <f aca="false">W$7*E14*100</f>
        <v>-0</v>
      </c>
      <c r="X14" s="0" t="n">
        <f aca="false">SUM(U14:W14)</f>
        <v>0</v>
      </c>
      <c r="Z14" s="0" t="n">
        <f aca="false">SUM(P14:R14)</f>
        <v>0</v>
      </c>
      <c r="AC14" s="0" t="n">
        <f aca="false">U7</f>
        <v>0</v>
      </c>
      <c r="AD14" s="0" t="n">
        <f aca="false">V7</f>
        <v>0</v>
      </c>
      <c r="AE14" s="0" t="n">
        <f aca="false">W7</f>
        <v>0</v>
      </c>
      <c r="AF14" s="0" t="n">
        <f aca="false">X7</f>
        <v>0</v>
      </c>
    </row>
    <row r="15" customFormat="false" ht="12.75" hidden="false" customHeight="false" outlineLevel="0" collapsed="false">
      <c r="B15" s="14" t="n">
        <v>36892</v>
      </c>
      <c r="C15" s="152" t="n">
        <v>-1.28028316</v>
      </c>
      <c r="D15" s="152" t="n">
        <v>-0.15294491</v>
      </c>
      <c r="E15" s="152" t="n">
        <v>-0.13436531</v>
      </c>
      <c r="F15" s="152"/>
      <c r="G15" s="152" t="n">
        <f aca="false">SUM(C15:E15)</f>
        <v>-1.56759338</v>
      </c>
      <c r="H15" s="153" t="n">
        <f aca="false">ABS(C15/$G15)</f>
        <v>0.816718912145444</v>
      </c>
      <c r="I15" s="153" t="n">
        <f aca="false">ABS(D15/$G15)</f>
        <v>0.0975666980680921</v>
      </c>
      <c r="J15" s="153" t="n">
        <f aca="false">ABS(E15/$G15)</f>
        <v>0.0857143897864636</v>
      </c>
      <c r="L15" s="0" t="n">
        <f aca="false">'BASIS SETTLES'!C8</f>
        <v>-0.11</v>
      </c>
      <c r="M15" s="0" t="n">
        <f aca="false">'BASIS SETTLES'!D8</f>
        <v>-0.2075</v>
      </c>
      <c r="N15" s="0" t="n">
        <f aca="false">'BASIS SETTLES'!F8</f>
        <v>2.15</v>
      </c>
      <c r="O15" s="0" t="n">
        <f aca="false">'BASIS SETTLES'!E8</f>
        <v>2.45</v>
      </c>
      <c r="P15" s="152" t="n">
        <f aca="false">U$8*H15</f>
        <v>0</v>
      </c>
      <c r="Q15" s="152" t="n">
        <f aca="false">V$8*I15</f>
        <v>0</v>
      </c>
      <c r="R15" s="152" t="n">
        <f aca="false">W$8*J15</f>
        <v>0</v>
      </c>
      <c r="S15" s="152" t="n">
        <f aca="false">SUM(P15:R15)</f>
        <v>0</v>
      </c>
      <c r="T15" s="152"/>
      <c r="U15" s="0" t="n">
        <f aca="false">U$7*C15*100</f>
        <v>-0</v>
      </c>
      <c r="V15" s="0" t="n">
        <f aca="false">V$7*D15*100</f>
        <v>-0</v>
      </c>
      <c r="W15" s="0" t="n">
        <f aca="false">W$7*E15*100</f>
        <v>-0</v>
      </c>
      <c r="X15" s="0" t="n">
        <f aca="false">SUM(U15:W15)</f>
        <v>0</v>
      </c>
      <c r="Z15" s="0" t="n">
        <f aca="false">SUM(P15:R15)</f>
        <v>0</v>
      </c>
      <c r="AC15" s="0" t="n">
        <f aca="false">U$8</f>
        <v>0</v>
      </c>
      <c r="AD15" s="0" t="n">
        <f aca="false">V$8</f>
        <v>0</v>
      </c>
      <c r="AE15" s="0" t="n">
        <f aca="false">W$8</f>
        <v>0</v>
      </c>
      <c r="AF15" s="0" t="n">
        <f aca="false">X$8</f>
        <v>0</v>
      </c>
    </row>
    <row r="16" customFormat="false" ht="12.75" hidden="false" customHeight="false" outlineLevel="0" collapsed="false">
      <c r="B16" s="14" t="n">
        <v>36923</v>
      </c>
      <c r="C16" s="152" t="n">
        <v>-0.40170899</v>
      </c>
      <c r="D16" s="152" t="n">
        <v>-0.22519549</v>
      </c>
      <c r="E16" s="152" t="n">
        <v>-0.17631063</v>
      </c>
      <c r="F16" s="152"/>
      <c r="G16" s="152" t="n">
        <f aca="false">SUM(C16:E16)</f>
        <v>-0.80321511</v>
      </c>
      <c r="H16" s="153" t="n">
        <f aca="false">ABS(C16/$G16)</f>
        <v>0.500126286219889</v>
      </c>
      <c r="I16" s="153" t="n">
        <f aca="false">ABS(D16/$G16)</f>
        <v>0.280367596670337</v>
      </c>
      <c r="J16" s="153" t="n">
        <f aca="false">ABS(E16/$G16)</f>
        <v>0.219506117109774</v>
      </c>
      <c r="L16" s="0" t="n">
        <f aca="false">'BASIS SETTLES'!C9</f>
        <v>-0.13</v>
      </c>
      <c r="M16" s="0" t="n">
        <f aca="false">'BASIS SETTLES'!D9</f>
        <v>-0.2075</v>
      </c>
      <c r="N16" s="0" t="n">
        <f aca="false">'BASIS SETTLES'!F9</f>
        <v>1.4</v>
      </c>
      <c r="O16" s="0" t="n">
        <f aca="false">'BASIS SETTLES'!E9</f>
        <v>0.55</v>
      </c>
      <c r="P16" s="152" t="n">
        <f aca="false">U$8*H16</f>
        <v>0</v>
      </c>
      <c r="Q16" s="152" t="n">
        <f aca="false">V$8*I16</f>
        <v>0</v>
      </c>
      <c r="R16" s="152" t="n">
        <f aca="false">W$8*J16</f>
        <v>0</v>
      </c>
      <c r="S16" s="152" t="n">
        <f aca="false">SUM(P16:R16)</f>
        <v>0</v>
      </c>
      <c r="T16" s="152"/>
      <c r="U16" s="0" t="n">
        <f aca="false">U$7*C16*100</f>
        <v>-0</v>
      </c>
      <c r="V16" s="0" t="n">
        <f aca="false">V$7*D16*100</f>
        <v>-0</v>
      </c>
      <c r="W16" s="0" t="n">
        <f aca="false">W$7*E16*100</f>
        <v>-0</v>
      </c>
      <c r="X16" s="0" t="n">
        <f aca="false">SUM(U16:W16)</f>
        <v>0</v>
      </c>
      <c r="Z16" s="0" t="n">
        <f aca="false">SUM(P16:R16)</f>
        <v>0</v>
      </c>
      <c r="AC16" s="0" t="n">
        <f aca="false">U$8</f>
        <v>0</v>
      </c>
      <c r="AD16" s="0" t="n">
        <f aca="false">V$8</f>
        <v>0</v>
      </c>
      <c r="AE16" s="0" t="n">
        <f aca="false">W$8</f>
        <v>0</v>
      </c>
      <c r="AF16" s="0" t="n">
        <f aca="false">X$8</f>
        <v>0</v>
      </c>
    </row>
    <row r="17" customFormat="false" ht="12.75" hidden="false" customHeight="false" outlineLevel="0" collapsed="false">
      <c r="B17" s="14" t="n">
        <v>36951</v>
      </c>
      <c r="C17" s="152" t="n">
        <v>-0.45442573</v>
      </c>
      <c r="D17" s="152" t="n">
        <v>-0.32780603</v>
      </c>
      <c r="E17" s="152" t="n">
        <v>-0.27015732</v>
      </c>
      <c r="F17" s="152"/>
      <c r="G17" s="152" t="n">
        <f aca="false">SUM(C17:E17)</f>
        <v>-1.05238908</v>
      </c>
      <c r="H17" s="153" t="n">
        <f aca="false">ABS(C17/$G17)</f>
        <v>0.431803919896242</v>
      </c>
      <c r="I17" s="153" t="n">
        <f aca="false">ABS(D17/$G17)</f>
        <v>0.311487487118357</v>
      </c>
      <c r="J17" s="153" t="n">
        <f aca="false">ABS(E17/$G17)</f>
        <v>0.2567085929854</v>
      </c>
      <c r="L17" s="0" t="n">
        <f aca="false">'BASIS SETTLES'!C10</f>
        <v>-0.3625</v>
      </c>
      <c r="M17" s="0" t="n">
        <f aca="false">'BASIS SETTLES'!D10</f>
        <v>-0.4625</v>
      </c>
      <c r="N17" s="0" t="n">
        <f aca="false">'BASIS SETTLES'!F10</f>
        <v>1.66</v>
      </c>
      <c r="O17" s="0" t="n">
        <f aca="false">'BASIS SETTLES'!E10</f>
        <v>-0.02</v>
      </c>
      <c r="P17" s="152" t="n">
        <f aca="false">U$8*H17</f>
        <v>0</v>
      </c>
      <c r="Q17" s="152" t="n">
        <f aca="false">V$8*I17</f>
        <v>0</v>
      </c>
      <c r="R17" s="152" t="n">
        <f aca="false">W$8*J17</f>
        <v>0</v>
      </c>
      <c r="S17" s="152" t="n">
        <f aca="false">SUM(P17:R17)</f>
        <v>0</v>
      </c>
      <c r="T17" s="152"/>
      <c r="U17" s="0" t="n">
        <f aca="false">U$7*C17*100</f>
        <v>-0</v>
      </c>
      <c r="V17" s="0" t="n">
        <f aca="false">V$7*D17*100</f>
        <v>-0</v>
      </c>
      <c r="W17" s="0" t="n">
        <f aca="false">W$7*E17*100</f>
        <v>-0</v>
      </c>
      <c r="X17" s="0" t="n">
        <f aca="false">SUM(U17:W17)</f>
        <v>0</v>
      </c>
      <c r="Z17" s="0" t="n">
        <f aca="false">SUM(P17:R17)</f>
        <v>0</v>
      </c>
      <c r="AC17" s="0" t="n">
        <f aca="false">U$8</f>
        <v>0</v>
      </c>
      <c r="AD17" s="0" t="n">
        <f aca="false">V$8</f>
        <v>0</v>
      </c>
      <c r="AE17" s="0" t="n">
        <f aca="false">W$8</f>
        <v>0</v>
      </c>
      <c r="AF17" s="0" t="n">
        <f aca="false">X$8</f>
        <v>0</v>
      </c>
    </row>
    <row r="18" customFormat="false" ht="12.75" hidden="false" customHeight="false" outlineLevel="0" collapsed="false">
      <c r="B18" s="14" t="n">
        <v>36982</v>
      </c>
      <c r="C18" s="152" t="n">
        <v>0</v>
      </c>
      <c r="D18" s="152" t="n">
        <v>-0.11020823</v>
      </c>
      <c r="E18" s="152"/>
      <c r="F18" s="152"/>
      <c r="G18" s="152" t="n">
        <f aca="false">SUM(C18:E18)</f>
        <v>-0.11020823</v>
      </c>
      <c r="H18" s="153" t="n">
        <f aca="false">ABS(C18/$G18)</f>
        <v>0</v>
      </c>
      <c r="I18" s="153" t="n">
        <f aca="false">ABS(D18/$G18)</f>
        <v>1</v>
      </c>
      <c r="J18" s="153" t="n">
        <f aca="false">ABS(E18/$G18)</f>
        <v>0</v>
      </c>
      <c r="L18" s="0" t="n">
        <f aca="false">'BASIS SETTLES'!C11</f>
        <v>-0.3625</v>
      </c>
      <c r="M18" s="0" t="n">
        <f aca="false">'BASIS SETTLES'!D11</f>
        <v>-0.4625</v>
      </c>
      <c r="N18" s="0" t="n">
        <f aca="false">'BASIS SETTLES'!F11</f>
        <v>1.71</v>
      </c>
      <c r="O18" s="0" t="n">
        <f aca="false">'BASIS SETTLES'!E11</f>
        <v>-0.02</v>
      </c>
      <c r="P18" s="152" t="n">
        <f aca="false">U$9*H18</f>
        <v>0</v>
      </c>
      <c r="Q18" s="152" t="n">
        <f aca="false">V$9*I18</f>
        <v>0</v>
      </c>
      <c r="R18" s="152" t="n">
        <f aca="false">W$9*J18</f>
        <v>0</v>
      </c>
      <c r="S18" s="152" t="n">
        <f aca="false">SUM(P18:R18)</f>
        <v>0</v>
      </c>
      <c r="T18" s="152"/>
      <c r="U18" s="0" t="n">
        <f aca="false">U$7*C18*100</f>
        <v>0</v>
      </c>
      <c r="V18" s="0" t="n">
        <f aca="false">V$7*D18*100</f>
        <v>-0</v>
      </c>
      <c r="W18" s="0" t="n">
        <f aca="false">W$7*E18*100</f>
        <v>0</v>
      </c>
      <c r="X18" s="0" t="n">
        <f aca="false">SUM(U18:W18)</f>
        <v>0</v>
      </c>
      <c r="Z18" s="0" t="n">
        <f aca="false">SUM(P18:R18)</f>
        <v>0</v>
      </c>
      <c r="AC18" s="0" t="n">
        <f aca="false">U$9</f>
        <v>0</v>
      </c>
      <c r="AD18" s="0" t="n">
        <f aca="false">V$9</f>
        <v>0</v>
      </c>
      <c r="AE18" s="0" t="n">
        <f aca="false">W$9</f>
        <v>0</v>
      </c>
      <c r="AF18" s="0" t="n">
        <f aca="false">X$9</f>
        <v>0</v>
      </c>
    </row>
    <row r="19" customFormat="false" ht="12.75" hidden="false" customHeight="false" outlineLevel="0" collapsed="false">
      <c r="B19" s="14" t="n">
        <v>37012</v>
      </c>
      <c r="C19" s="152" t="n">
        <v>0</v>
      </c>
      <c r="D19" s="152" t="n">
        <v>-0.142677</v>
      </c>
      <c r="E19" s="152"/>
      <c r="F19" s="152"/>
      <c r="G19" s="152" t="n">
        <f aca="false">SUM(C19:E19)</f>
        <v>-0.142677</v>
      </c>
      <c r="H19" s="153" t="n">
        <f aca="false">ABS(C19/$G19)</f>
        <v>0</v>
      </c>
      <c r="I19" s="153" t="n">
        <f aca="false">ABS(D19/$G19)</f>
        <v>1</v>
      </c>
      <c r="J19" s="153" t="n">
        <f aca="false">ABS(E19/$G19)</f>
        <v>0</v>
      </c>
      <c r="L19" s="0" t="n">
        <f aca="false">'BASIS SETTLES'!C12</f>
        <v>-0.3625</v>
      </c>
      <c r="M19" s="0" t="n">
        <f aca="false">'BASIS SETTLES'!D12</f>
        <v>-0.4625</v>
      </c>
      <c r="N19" s="0" t="n">
        <f aca="false">'BASIS SETTLES'!F12</f>
        <v>1.81</v>
      </c>
      <c r="O19" s="0" t="n">
        <f aca="false">'BASIS SETTLES'!E12</f>
        <v>-0.02</v>
      </c>
      <c r="P19" s="152" t="n">
        <f aca="false">U$9*H19</f>
        <v>0</v>
      </c>
      <c r="Q19" s="152" t="n">
        <f aca="false">V$9*I19</f>
        <v>0</v>
      </c>
      <c r="R19" s="152" t="n">
        <f aca="false">W$9*J19</f>
        <v>0</v>
      </c>
      <c r="S19" s="152" t="n">
        <f aca="false">SUM(P19:R19)</f>
        <v>0</v>
      </c>
      <c r="T19" s="152"/>
      <c r="U19" s="0" t="n">
        <f aca="false">U$7*C19*100</f>
        <v>0</v>
      </c>
      <c r="V19" s="0" t="n">
        <f aca="false">V$7*D19*100</f>
        <v>-0</v>
      </c>
      <c r="W19" s="0" t="n">
        <f aca="false">W$7*E19*100</f>
        <v>0</v>
      </c>
      <c r="X19" s="0" t="n">
        <f aca="false">SUM(U19:W19)</f>
        <v>0</v>
      </c>
      <c r="Z19" s="0" t="n">
        <f aca="false">SUM(P19:R19)</f>
        <v>0</v>
      </c>
      <c r="AC19" s="0" t="n">
        <f aca="false">U$9</f>
        <v>0</v>
      </c>
      <c r="AD19" s="0" t="n">
        <f aca="false">V$9</f>
        <v>0</v>
      </c>
      <c r="AE19" s="0" t="n">
        <f aca="false">W$9</f>
        <v>0</v>
      </c>
      <c r="AF19" s="0" t="n">
        <f aca="false">X$9</f>
        <v>0</v>
      </c>
    </row>
    <row r="20" customFormat="false" ht="12.75" hidden="false" customHeight="false" outlineLevel="0" collapsed="false">
      <c r="B20" s="14" t="n">
        <v>37043</v>
      </c>
      <c r="C20" s="152" t="n">
        <v>0</v>
      </c>
      <c r="D20" s="152" t="n">
        <v>-0.14045481</v>
      </c>
      <c r="E20" s="152"/>
      <c r="F20" s="152"/>
      <c r="G20" s="152" t="n">
        <f aca="false">SUM(C20:E20)</f>
        <v>-0.14045481</v>
      </c>
      <c r="H20" s="153" t="n">
        <f aca="false">ABS(C20/$G20)</f>
        <v>0</v>
      </c>
      <c r="I20" s="153" t="n">
        <f aca="false">ABS(D20/$G20)</f>
        <v>1</v>
      </c>
      <c r="J20" s="153" t="n">
        <f aca="false">ABS(E20/$G20)</f>
        <v>0</v>
      </c>
      <c r="L20" s="0" t="n">
        <f aca="false">'BASIS SETTLES'!C13</f>
        <v>-0.335</v>
      </c>
      <c r="M20" s="0" t="n">
        <f aca="false">'BASIS SETTLES'!D13</f>
        <v>-0.65</v>
      </c>
      <c r="N20" s="0" t="n">
        <f aca="false">'BASIS SETTLES'!F13</f>
        <v>2.54</v>
      </c>
      <c r="O20" s="0" t="n">
        <f aca="false">'BASIS SETTLES'!E13</f>
        <v>-0.02</v>
      </c>
      <c r="P20" s="152" t="n">
        <f aca="false">U$9*H20</f>
        <v>0</v>
      </c>
      <c r="Q20" s="152" t="n">
        <f aca="false">V$9*I20</f>
        <v>0</v>
      </c>
      <c r="R20" s="152" t="n">
        <f aca="false">W$9*J20</f>
        <v>0</v>
      </c>
      <c r="S20" s="152" t="n">
        <f aca="false">SUM(P20:R20)</f>
        <v>0</v>
      </c>
      <c r="T20" s="152"/>
      <c r="U20" s="0" t="n">
        <f aca="false">U$7*C20*100</f>
        <v>0</v>
      </c>
      <c r="V20" s="0" t="n">
        <f aca="false">V$7*D20*100</f>
        <v>-0</v>
      </c>
      <c r="W20" s="0" t="n">
        <f aca="false">W$7*E20*100</f>
        <v>0</v>
      </c>
      <c r="X20" s="0" t="n">
        <f aca="false">SUM(U20:W20)</f>
        <v>0</v>
      </c>
      <c r="Z20" s="0" t="n">
        <f aca="false">SUM(P20:R20)</f>
        <v>0</v>
      </c>
      <c r="AC20" s="0" t="n">
        <f aca="false">U$9</f>
        <v>0</v>
      </c>
      <c r="AD20" s="0" t="n">
        <f aca="false">V$9</f>
        <v>0</v>
      </c>
      <c r="AE20" s="0" t="n">
        <f aca="false">W$9</f>
        <v>0</v>
      </c>
      <c r="AF20" s="0" t="n">
        <f aca="false">X$9</f>
        <v>0</v>
      </c>
    </row>
    <row r="21" customFormat="false" ht="12.75" hidden="false" customHeight="false" outlineLevel="0" collapsed="false">
      <c r="B21" s="14" t="n">
        <v>37073</v>
      </c>
      <c r="C21" s="152" t="n">
        <v>0</v>
      </c>
      <c r="D21" s="152" t="n">
        <v>-0.14930035</v>
      </c>
      <c r="E21" s="152"/>
      <c r="F21" s="152"/>
      <c r="G21" s="152" t="n">
        <f aca="false">SUM(C21:E21)</f>
        <v>-0.14930035</v>
      </c>
      <c r="H21" s="153" t="n">
        <f aca="false">ABS(C21/$G21)</f>
        <v>0</v>
      </c>
      <c r="I21" s="153" t="n">
        <f aca="false">ABS(D21/$G21)</f>
        <v>1</v>
      </c>
      <c r="J21" s="153" t="n">
        <f aca="false">ABS(E21/$G21)</f>
        <v>0</v>
      </c>
      <c r="L21" s="0" t="n">
        <f aca="false">'BASIS SETTLES'!C14</f>
        <v>-0.335</v>
      </c>
      <c r="M21" s="0" t="n">
        <f aca="false">'BASIS SETTLES'!D14</f>
        <v>-0.65</v>
      </c>
      <c r="N21" s="0" t="n">
        <f aca="false">'BASIS SETTLES'!F14</f>
        <v>2.64</v>
      </c>
      <c r="O21" s="0" t="n">
        <f aca="false">'BASIS SETTLES'!E14</f>
        <v>-0.02</v>
      </c>
      <c r="P21" s="152" t="n">
        <f aca="false">U$9*H21</f>
        <v>0</v>
      </c>
      <c r="Q21" s="152" t="n">
        <f aca="false">V$9*I21</f>
        <v>0</v>
      </c>
      <c r="R21" s="152" t="n">
        <f aca="false">W$9*J21</f>
        <v>0</v>
      </c>
      <c r="S21" s="152" t="n">
        <f aca="false">SUM(P21:R21)</f>
        <v>0</v>
      </c>
      <c r="T21" s="152"/>
      <c r="U21" s="0" t="n">
        <f aca="false">U$7*C21*100</f>
        <v>0</v>
      </c>
      <c r="V21" s="0" t="n">
        <f aca="false">V$7*D21*100</f>
        <v>-0</v>
      </c>
      <c r="W21" s="0" t="n">
        <f aca="false">W$7*E21*100</f>
        <v>0</v>
      </c>
      <c r="X21" s="0" t="n">
        <f aca="false">SUM(U21:W21)</f>
        <v>0</v>
      </c>
      <c r="Z21" s="0" t="n">
        <f aca="false">SUM(P21:R21)</f>
        <v>0</v>
      </c>
      <c r="AC21" s="0" t="n">
        <f aca="false">U$9</f>
        <v>0</v>
      </c>
      <c r="AD21" s="0" t="n">
        <f aca="false">V$9</f>
        <v>0</v>
      </c>
      <c r="AE21" s="0" t="n">
        <f aca="false">W$9</f>
        <v>0</v>
      </c>
      <c r="AF21" s="0" t="n">
        <f aca="false">X$9</f>
        <v>0</v>
      </c>
    </row>
    <row r="22" customFormat="false" ht="12.75" hidden="false" customHeight="false" outlineLevel="0" collapsed="false">
      <c r="B22" s="14" t="n">
        <v>37104</v>
      </c>
      <c r="C22" s="152" t="n">
        <v>0</v>
      </c>
      <c r="D22" s="152" t="n">
        <v>-0.13534416</v>
      </c>
      <c r="E22" s="152"/>
      <c r="F22" s="152"/>
      <c r="G22" s="152" t="n">
        <f aca="false">SUM(C22:E22)</f>
        <v>-0.13534416</v>
      </c>
      <c r="H22" s="153" t="n">
        <f aca="false">ABS(C22/$G22)</f>
        <v>0</v>
      </c>
      <c r="I22" s="153" t="n">
        <f aca="false">ABS(D22/$G22)</f>
        <v>1</v>
      </c>
      <c r="J22" s="153" t="n">
        <f aca="false">ABS(E22/$G22)</f>
        <v>0</v>
      </c>
      <c r="L22" s="0" t="n">
        <f aca="false">'BASIS SETTLES'!C15</f>
        <v>-0.335</v>
      </c>
      <c r="M22" s="0" t="n">
        <f aca="false">'BASIS SETTLES'!D15</f>
        <v>-0.65</v>
      </c>
      <c r="N22" s="0" t="n">
        <f aca="false">'BASIS SETTLES'!F15</f>
        <v>2.54</v>
      </c>
      <c r="O22" s="0" t="n">
        <f aca="false">'BASIS SETTLES'!E15</f>
        <v>-0.02</v>
      </c>
      <c r="P22" s="152" t="n">
        <f aca="false">U$9*H22</f>
        <v>0</v>
      </c>
      <c r="Q22" s="152" t="n">
        <f aca="false">V$9*I22</f>
        <v>0</v>
      </c>
      <c r="R22" s="152" t="n">
        <f aca="false">W$9*J22</f>
        <v>0</v>
      </c>
      <c r="S22" s="152" t="n">
        <f aca="false">SUM(P22:R22)</f>
        <v>0</v>
      </c>
      <c r="T22" s="152"/>
      <c r="U22" s="0" t="n">
        <f aca="false">U$7*C22*100</f>
        <v>0</v>
      </c>
      <c r="V22" s="0" t="n">
        <f aca="false">V$7*D22*100</f>
        <v>-0</v>
      </c>
      <c r="W22" s="0" t="n">
        <f aca="false">W$7*E22*100</f>
        <v>0</v>
      </c>
      <c r="X22" s="0" t="n">
        <f aca="false">SUM(U22:W22)</f>
        <v>0</v>
      </c>
      <c r="Z22" s="0" t="n">
        <f aca="false">SUM(P22:R22)</f>
        <v>0</v>
      </c>
      <c r="AC22" s="0" t="n">
        <f aca="false">U$9</f>
        <v>0</v>
      </c>
      <c r="AD22" s="0" t="n">
        <f aca="false">V$9</f>
        <v>0</v>
      </c>
      <c r="AE22" s="0" t="n">
        <f aca="false">W$9</f>
        <v>0</v>
      </c>
      <c r="AF22" s="0" t="n">
        <f aca="false">X$9</f>
        <v>0</v>
      </c>
    </row>
    <row r="23" customFormat="false" ht="12.75" hidden="false" customHeight="false" outlineLevel="0" collapsed="false">
      <c r="B23" s="14" t="n">
        <v>37135</v>
      </c>
      <c r="C23" s="152" t="n">
        <v>0</v>
      </c>
      <c r="D23" s="152" t="n">
        <v>-0.12287537</v>
      </c>
      <c r="E23" s="152"/>
      <c r="F23" s="152"/>
      <c r="G23" s="152" t="n">
        <f aca="false">SUM(C23:E23)</f>
        <v>-0.12287537</v>
      </c>
      <c r="H23" s="153" t="n">
        <f aca="false">ABS(C23/$G23)</f>
        <v>0</v>
      </c>
      <c r="I23" s="153" t="n">
        <f aca="false">ABS(D23/$G23)</f>
        <v>1</v>
      </c>
      <c r="J23" s="153" t="n">
        <f aca="false">ABS(E23/$G23)</f>
        <v>0</v>
      </c>
      <c r="L23" s="0" t="n">
        <f aca="false">'BASIS SETTLES'!C16</f>
        <v>-0.32</v>
      </c>
      <c r="M23" s="0" t="n">
        <f aca="false">'BASIS SETTLES'!D16</f>
        <v>-0.5825</v>
      </c>
      <c r="N23" s="0" t="n">
        <f aca="false">'BASIS SETTLES'!F16</f>
        <v>1.8</v>
      </c>
      <c r="O23" s="0" t="n">
        <f aca="false">'BASIS SETTLES'!E16</f>
        <v>-0.02</v>
      </c>
      <c r="P23" s="152" t="n">
        <f aca="false">U$9*H23</f>
        <v>0</v>
      </c>
      <c r="Q23" s="152" t="n">
        <f aca="false">V$9*I23</f>
        <v>0</v>
      </c>
      <c r="R23" s="152" t="n">
        <f aca="false">W$9*J23</f>
        <v>0</v>
      </c>
      <c r="S23" s="152" t="n">
        <f aca="false">SUM(P23:R23)</f>
        <v>0</v>
      </c>
      <c r="T23" s="152"/>
      <c r="U23" s="0" t="n">
        <f aca="false">U$7*C23*100</f>
        <v>0</v>
      </c>
      <c r="V23" s="0" t="n">
        <f aca="false">V$7*D23*100</f>
        <v>-0</v>
      </c>
      <c r="W23" s="0" t="n">
        <f aca="false">W$7*E23*100</f>
        <v>0</v>
      </c>
      <c r="X23" s="0" t="n">
        <f aca="false">SUM(U23:W23)</f>
        <v>0</v>
      </c>
      <c r="Z23" s="0" t="n">
        <f aca="false">SUM(P23:R23)</f>
        <v>0</v>
      </c>
      <c r="AC23" s="0" t="n">
        <f aca="false">U$9</f>
        <v>0</v>
      </c>
      <c r="AD23" s="0" t="n">
        <f aca="false">V$9</f>
        <v>0</v>
      </c>
      <c r="AE23" s="0" t="n">
        <f aca="false">W$9</f>
        <v>0</v>
      </c>
      <c r="AF23" s="0" t="n">
        <f aca="false">X$9</f>
        <v>0</v>
      </c>
    </row>
    <row r="24" customFormat="false" ht="12.75" hidden="false" customHeight="false" outlineLevel="0" collapsed="false">
      <c r="B24" s="14" t="n">
        <v>37165</v>
      </c>
      <c r="C24" s="152" t="n">
        <v>0</v>
      </c>
      <c r="D24" s="152" t="n">
        <v>-0.11041951</v>
      </c>
      <c r="E24" s="152"/>
      <c r="F24" s="152"/>
      <c r="G24" s="152" t="n">
        <f aca="false">SUM(C24:E24)</f>
        <v>-0.11041951</v>
      </c>
      <c r="H24" s="153" t="n">
        <f aca="false">ABS(C24/$G24)</f>
        <v>0</v>
      </c>
      <c r="I24" s="153" t="n">
        <f aca="false">ABS(D24/$G24)</f>
        <v>1</v>
      </c>
      <c r="J24" s="153" t="n">
        <f aca="false">ABS(E24/$G24)</f>
        <v>0</v>
      </c>
      <c r="L24" s="0" t="n">
        <f aca="false">'BASIS SETTLES'!C17</f>
        <v>-0.2125</v>
      </c>
      <c r="M24" s="0" t="n">
        <f aca="false">'BASIS SETTLES'!D17</f>
        <v>-0.275</v>
      </c>
      <c r="N24" s="0" t="n">
        <f aca="false">'BASIS SETTLES'!F17</f>
        <v>1.1</v>
      </c>
      <c r="O24" s="0" t="n">
        <f aca="false">'BASIS SETTLES'!E17</f>
        <v>0.99</v>
      </c>
      <c r="P24" s="152" t="n">
        <f aca="false">U$9*H24</f>
        <v>0</v>
      </c>
      <c r="Q24" s="152" t="n">
        <f aca="false">V$9*I24</f>
        <v>0</v>
      </c>
      <c r="R24" s="152" t="n">
        <f aca="false">W$9*J24</f>
        <v>0</v>
      </c>
      <c r="S24" s="152" t="n">
        <f aca="false">SUM(P24:R24)</f>
        <v>0</v>
      </c>
      <c r="T24" s="152"/>
      <c r="U24" s="0" t="n">
        <f aca="false">U$7*C24*100</f>
        <v>0</v>
      </c>
      <c r="V24" s="0" t="n">
        <f aca="false">V$7*D24*100</f>
        <v>-0</v>
      </c>
      <c r="W24" s="0" t="n">
        <f aca="false">W$7*E24*100</f>
        <v>0</v>
      </c>
      <c r="X24" s="0" t="n">
        <f aca="false">SUM(U24:W24)</f>
        <v>0</v>
      </c>
      <c r="Z24" s="0" t="n">
        <f aca="false">SUM(P24:R24)</f>
        <v>0</v>
      </c>
      <c r="AC24" s="0" t="n">
        <f aca="false">U$9</f>
        <v>0</v>
      </c>
      <c r="AD24" s="0" t="n">
        <f aca="false">V$9</f>
        <v>0</v>
      </c>
      <c r="AE24" s="0" t="n">
        <f aca="false">W$9</f>
        <v>0</v>
      </c>
      <c r="AF24" s="0" t="n">
        <f aca="false">X$9</f>
        <v>0</v>
      </c>
    </row>
    <row r="25" customFormat="false" ht="12.75" hidden="false" customHeight="false" outlineLevel="0" collapsed="false">
      <c r="B25" s="14" t="n">
        <v>37196</v>
      </c>
      <c r="C25" s="152" t="n">
        <v>0</v>
      </c>
      <c r="D25" s="152" t="n">
        <v>-0.14533608</v>
      </c>
      <c r="E25" s="152" t="n">
        <v>-0.00286227</v>
      </c>
      <c r="F25" s="152"/>
      <c r="G25" s="152" t="n">
        <f aca="false">SUM(C25:E25)</f>
        <v>-0.14819835</v>
      </c>
      <c r="H25" s="153" t="n">
        <f aca="false">ABS(C25/$G25)</f>
        <v>0</v>
      </c>
      <c r="I25" s="153" t="n">
        <f aca="false">ABS(D25/$G25)</f>
        <v>0.980686222215025</v>
      </c>
      <c r="J25" s="153" t="n">
        <f aca="false">ABS(E25/$G25)</f>
        <v>0.0193137777849753</v>
      </c>
      <c r="L25" s="0" t="n">
        <f aca="false">'BASIS SETTLES'!C18</f>
        <v>-0.2125</v>
      </c>
      <c r="M25" s="0" t="n">
        <f aca="false">'BASIS SETTLES'!D18</f>
        <v>-0.275</v>
      </c>
      <c r="N25" s="0" t="n">
        <f aca="false">'BASIS SETTLES'!F18</f>
        <v>1.1</v>
      </c>
      <c r="O25" s="0" t="n">
        <f aca="false">'BASIS SETTLES'!E18</f>
        <v>1.095</v>
      </c>
      <c r="P25" s="152" t="n">
        <f aca="false">U$10*H25</f>
        <v>0</v>
      </c>
      <c r="Q25" s="152" t="n">
        <f aca="false">V$10*I25</f>
        <v>0</v>
      </c>
      <c r="R25" s="152" t="n">
        <f aca="false">W$10*J25</f>
        <v>0</v>
      </c>
      <c r="S25" s="152" t="n">
        <f aca="false">SUM(P25:R25)</f>
        <v>0</v>
      </c>
      <c r="T25" s="152"/>
      <c r="U25" s="0" t="n">
        <f aca="false">U$7*C25*100</f>
        <v>0</v>
      </c>
      <c r="V25" s="0" t="n">
        <f aca="false">V$7*D25*100</f>
        <v>-0</v>
      </c>
      <c r="W25" s="0" t="n">
        <f aca="false">W$7*E25*100</f>
        <v>-0</v>
      </c>
      <c r="X25" s="0" t="n">
        <f aca="false">SUM(U25:W25)</f>
        <v>0</v>
      </c>
      <c r="Z25" s="0" t="n">
        <f aca="false">SUM(P25:R25)</f>
        <v>0</v>
      </c>
    </row>
    <row r="26" customFormat="false" ht="12.75" hidden="false" customHeight="false" outlineLevel="0" collapsed="false">
      <c r="B26" s="14" t="n">
        <v>37226</v>
      </c>
      <c r="C26" s="152" t="n">
        <v>0</v>
      </c>
      <c r="D26" s="152" t="n">
        <v>-0.13087656</v>
      </c>
      <c r="E26" s="152" t="n">
        <v>-0.00263133</v>
      </c>
      <c r="F26" s="152"/>
      <c r="G26" s="152" t="n">
        <f aca="false">SUM(C26:E26)</f>
        <v>-0.13350789</v>
      </c>
      <c r="H26" s="153" t="n">
        <f aca="false">ABS(C26/$G26)</f>
        <v>0</v>
      </c>
      <c r="I26" s="153" t="n">
        <f aca="false">ABS(D26/$G26)</f>
        <v>0.980290827755573</v>
      </c>
      <c r="J26" s="153" t="n">
        <f aca="false">ABS(E26/$G26)</f>
        <v>0.0197091722444269</v>
      </c>
      <c r="L26" s="0" t="n">
        <f aca="false">'BASIS SETTLES'!C19</f>
        <v>-0.2075</v>
      </c>
      <c r="M26" s="0" t="n">
        <f aca="false">'BASIS SETTLES'!D19</f>
        <v>-0.275</v>
      </c>
      <c r="N26" s="0" t="n">
        <f aca="false">'BASIS SETTLES'!F19</f>
        <v>1.0925</v>
      </c>
      <c r="O26" s="0" t="n">
        <f aca="false">'BASIS SETTLES'!E19</f>
        <v>1.105</v>
      </c>
      <c r="P26" s="152" t="n">
        <f aca="false">U$10*H26</f>
        <v>0</v>
      </c>
      <c r="Q26" s="152" t="n">
        <f aca="false">V$10*I26</f>
        <v>0</v>
      </c>
      <c r="R26" s="152" t="n">
        <f aca="false">W$10*J26</f>
        <v>0</v>
      </c>
      <c r="S26" s="152" t="n">
        <f aca="false">SUM(P26:R26)</f>
        <v>0</v>
      </c>
      <c r="T26" s="152"/>
      <c r="U26" s="0" t="n">
        <f aca="false">U$7*C26*100</f>
        <v>0</v>
      </c>
      <c r="V26" s="0" t="n">
        <f aca="false">V$7*D26*100</f>
        <v>-0</v>
      </c>
      <c r="W26" s="0" t="n">
        <f aca="false">W$7*E26*100</f>
        <v>-0</v>
      </c>
      <c r="X26" s="0" t="n">
        <f aca="false">SUM(U26:W26)</f>
        <v>0</v>
      </c>
      <c r="Z26" s="0" t="n">
        <f aca="false">SUM(P26:R26)</f>
        <v>0</v>
      </c>
    </row>
    <row r="27" customFormat="false" ht="12.75" hidden="false" customHeight="false" outlineLevel="0" collapsed="false">
      <c r="B27" s="14" t="n">
        <v>37257</v>
      </c>
      <c r="C27" s="152" t="n">
        <v>0</v>
      </c>
      <c r="D27" s="152" t="n">
        <v>-0.05431322</v>
      </c>
      <c r="E27" s="152" t="n">
        <v>-0.07886253</v>
      </c>
      <c r="F27" s="152"/>
      <c r="G27" s="152" t="n">
        <f aca="false">SUM(C27:E27)</f>
        <v>-0.13317575</v>
      </c>
      <c r="H27" s="153" t="n">
        <f aca="false">ABS(C27/$G27)</f>
        <v>0</v>
      </c>
      <c r="I27" s="153" t="n">
        <f aca="false">ABS(D27/$G27)</f>
        <v>0.407831155446844</v>
      </c>
      <c r="J27" s="153" t="n">
        <f aca="false">ABS(E27/$G27)</f>
        <v>0.592168844553156</v>
      </c>
      <c r="L27" s="0" t="n">
        <f aca="false">'BASIS SETTLES'!C20</f>
        <v>-0.2075</v>
      </c>
      <c r="M27" s="0" t="n">
        <f aca="false">'BASIS SETTLES'!D20</f>
        <v>-0.275</v>
      </c>
      <c r="N27" s="0" t="n">
        <f aca="false">'BASIS SETTLES'!F20</f>
        <v>1.0925</v>
      </c>
      <c r="O27" s="0" t="n">
        <f aca="false">'BASIS SETTLES'!E20</f>
        <v>1.01</v>
      </c>
      <c r="P27" s="152" t="n">
        <f aca="false">U$10*H27</f>
        <v>0</v>
      </c>
      <c r="Q27" s="152" t="n">
        <f aca="false">V$10*I27</f>
        <v>0</v>
      </c>
      <c r="R27" s="152" t="n">
        <f aca="false">W$10*J27</f>
        <v>0</v>
      </c>
      <c r="S27" s="152" t="n">
        <f aca="false">SUM(P27:R27)</f>
        <v>0</v>
      </c>
      <c r="T27" s="152"/>
      <c r="U27" s="0" t="n">
        <f aca="false">U$7*C27*100</f>
        <v>0</v>
      </c>
      <c r="V27" s="0" t="n">
        <f aca="false">V$7*D27*100</f>
        <v>-0</v>
      </c>
      <c r="W27" s="0" t="n">
        <f aca="false">W$7*E27*100</f>
        <v>-0</v>
      </c>
      <c r="X27" s="0" t="n">
        <f aca="false">SUM(U27:W27)</f>
        <v>0</v>
      </c>
      <c r="Z27" s="0" t="n">
        <f aca="false">SUM(P27:R27)</f>
        <v>0</v>
      </c>
    </row>
    <row r="28" customFormat="false" ht="12.75" hidden="false" customHeight="false" outlineLevel="0" collapsed="false">
      <c r="B28" s="14" t="n">
        <v>37288</v>
      </c>
      <c r="C28" s="152" t="n">
        <v>0</v>
      </c>
      <c r="D28" s="152" t="n">
        <v>-0.06136693</v>
      </c>
      <c r="E28" s="152" t="n">
        <v>-0.08152651</v>
      </c>
      <c r="F28" s="152"/>
      <c r="G28" s="152" t="n">
        <f aca="false">SUM(C28:E28)</f>
        <v>-0.14289344</v>
      </c>
      <c r="H28" s="153" t="n">
        <f aca="false">ABS(C28/$G28)</f>
        <v>0</v>
      </c>
      <c r="I28" s="153" t="n">
        <f aca="false">ABS(D28/$G28)</f>
        <v>0.429459392957437</v>
      </c>
      <c r="J28" s="153" t="n">
        <f aca="false">ABS(E28/$G28)</f>
        <v>0.570540607042563</v>
      </c>
      <c r="L28" s="0" t="n">
        <f aca="false">'BASIS SETTLES'!C21</f>
        <v>-0.2075</v>
      </c>
      <c r="M28" s="0" t="n">
        <f aca="false">'BASIS SETTLES'!D21</f>
        <v>-0.275</v>
      </c>
      <c r="N28" s="0" t="n">
        <f aca="false">'BASIS SETTLES'!F21</f>
        <v>1.0925</v>
      </c>
      <c r="O28" s="0" t="n">
        <f aca="false">'BASIS SETTLES'!E21</f>
        <v>0.8</v>
      </c>
      <c r="P28" s="152" t="n">
        <f aca="false">U$10*H28</f>
        <v>0</v>
      </c>
      <c r="Q28" s="152" t="n">
        <f aca="false">V$10*I28</f>
        <v>0</v>
      </c>
      <c r="R28" s="152" t="n">
        <f aca="false">W$10*J28</f>
        <v>0</v>
      </c>
      <c r="S28" s="152" t="n">
        <f aca="false">SUM(P28:R28)</f>
        <v>0</v>
      </c>
      <c r="T28" s="152"/>
      <c r="U28" s="0" t="n">
        <f aca="false">U$7*C28*100</f>
        <v>0</v>
      </c>
      <c r="V28" s="0" t="n">
        <f aca="false">V$7*D28*100</f>
        <v>-0</v>
      </c>
      <c r="W28" s="0" t="n">
        <f aca="false">W$7*E28*100</f>
        <v>-0</v>
      </c>
      <c r="X28" s="0" t="n">
        <f aca="false">SUM(U28:W28)</f>
        <v>0</v>
      </c>
      <c r="Z28" s="0" t="n">
        <f aca="false">SUM(P28:R28)</f>
        <v>0</v>
      </c>
    </row>
    <row r="29" customFormat="false" ht="12.75" hidden="false" customHeight="false" outlineLevel="0" collapsed="false">
      <c r="B29" s="14" t="n">
        <v>37316</v>
      </c>
      <c r="C29" s="152" t="n">
        <v>0</v>
      </c>
      <c r="D29" s="152" t="n">
        <v>-0.07165936</v>
      </c>
      <c r="E29" s="152" t="n">
        <v>-0.08920629</v>
      </c>
      <c r="F29" s="152"/>
      <c r="G29" s="152" t="n">
        <f aca="false">SUM(C29:E29)</f>
        <v>-0.16086565</v>
      </c>
      <c r="H29" s="153" t="n">
        <f aca="false">ABS(C29/$G29)</f>
        <v>0</v>
      </c>
      <c r="I29" s="153" t="n">
        <f aca="false">ABS(D29/$G29)</f>
        <v>0.445460917231242</v>
      </c>
      <c r="J29" s="153" t="n">
        <f aca="false">ABS(E29/$G29)</f>
        <v>0.554539082768758</v>
      </c>
      <c r="L29" s="0" t="n">
        <f aca="false">'BASIS SETTLES'!C22</f>
        <v>-0.21</v>
      </c>
      <c r="M29" s="0" t="n">
        <f aca="false">'BASIS SETTLES'!D22</f>
        <v>-0.575</v>
      </c>
      <c r="N29" s="0" t="n">
        <f aca="false">'BASIS SETTLES'!F22</f>
        <v>0.9</v>
      </c>
      <c r="O29" s="0" t="n">
        <f aca="false">'BASIS SETTLES'!E22</f>
        <v>0</v>
      </c>
      <c r="P29" s="152" t="n">
        <f aca="false">U$10*H29</f>
        <v>0</v>
      </c>
      <c r="Q29" s="152" t="n">
        <f aca="false">V$10*I29</f>
        <v>0</v>
      </c>
      <c r="R29" s="152" t="n">
        <f aca="false">W$10*J29</f>
        <v>0</v>
      </c>
      <c r="S29" s="152" t="n">
        <f aca="false">SUM(P29:R29)</f>
        <v>0</v>
      </c>
      <c r="T29" s="152"/>
      <c r="U29" s="0" t="n">
        <f aca="false">U$7*C29*100</f>
        <v>0</v>
      </c>
      <c r="V29" s="0" t="n">
        <f aca="false">V$7*D29*100</f>
        <v>-0</v>
      </c>
      <c r="W29" s="0" t="n">
        <f aca="false">W$7*E29*100</f>
        <v>-0</v>
      </c>
      <c r="X29" s="0" t="n">
        <f aca="false">SUM(U29:W29)</f>
        <v>0</v>
      </c>
      <c r="Z29" s="0" t="n">
        <f aca="false">SUM(P29:R29)</f>
        <v>0</v>
      </c>
    </row>
    <row r="30" customFormat="false" ht="12.75" hidden="false" customHeight="false" outlineLevel="0" collapsed="false">
      <c r="C30" s="0" t="n">
        <v>0</v>
      </c>
      <c r="D30" s="0" t="n">
        <v>0</v>
      </c>
      <c r="E30" s="0" t="n">
        <v>-0.09832616</v>
      </c>
    </row>
    <row r="31" customFormat="false" ht="12.75" hidden="false" customHeight="false" outlineLevel="0" collapsed="false">
      <c r="C31" s="0" t="n">
        <v>0</v>
      </c>
      <c r="E31" s="0" t="n">
        <v>-0.10210888</v>
      </c>
    </row>
    <row r="32" customFormat="false" ht="12.75" hidden="false" customHeight="false" outlineLevel="0" collapsed="false">
      <c r="C32" s="0" t="n">
        <v>0</v>
      </c>
      <c r="E32" s="0" t="n">
        <v>-0.09877278</v>
      </c>
    </row>
    <row r="33" customFormat="false" ht="12.75" hidden="false" customHeight="false" outlineLevel="0" collapsed="false">
      <c r="C33" s="0" t="n">
        <v>0</v>
      </c>
      <c r="E33" s="0" t="n">
        <v>-0.09570831</v>
      </c>
    </row>
    <row r="34" customFormat="false" ht="12.75" hidden="false" customHeight="false" outlineLevel="0" collapsed="false">
      <c r="E34" s="0" t="n">
        <v>-0.09255581</v>
      </c>
    </row>
    <row r="35" customFormat="false" ht="12.75" hidden="false" customHeight="false" outlineLevel="0" collapsed="false">
      <c r="E35" s="0" t="n">
        <v>-0.08967772</v>
      </c>
    </row>
    <row r="36" customFormat="false" ht="12.75" hidden="false" customHeight="false" outlineLevel="0" collapsed="false">
      <c r="E36" s="0" t="n">
        <v>-0.08592877</v>
      </c>
    </row>
    <row r="37" customFormat="false" ht="12.75" hidden="false" customHeight="false" outlineLevel="0" collapsed="false">
      <c r="E37" s="0" t="n">
        <v>-0.084313</v>
      </c>
    </row>
    <row r="38" customFormat="false" ht="12.75" hidden="false" customHeight="false" outlineLevel="0" collapsed="false">
      <c r="E38" s="0" t="n">
        <v>-0.0799711</v>
      </c>
    </row>
    <row r="39" customFormat="false" ht="12.75" hidden="false" customHeight="false" outlineLevel="0" collapsed="false">
      <c r="E39" s="0" t="n">
        <v>-0.0770934</v>
      </c>
    </row>
    <row r="40" customFormat="false" ht="12.75" hidden="false" customHeight="false" outlineLevel="0" collapsed="false">
      <c r="E40" s="0" t="n">
        <v>-0.07996223</v>
      </c>
    </row>
    <row r="41" customFormat="false" ht="12.75" hidden="false" customHeight="false" outlineLevel="0" collapsed="false">
      <c r="E41" s="0" t="n">
        <v>-0.0837642</v>
      </c>
    </row>
    <row r="42" customFormat="false" ht="12.75" hidden="false" customHeight="false" outlineLevel="0" collapsed="false">
      <c r="E42" s="0" t="n">
        <v>-0.0872447</v>
      </c>
    </row>
    <row r="43" customFormat="false" ht="12.75" hidden="false" customHeight="false" outlineLevel="0" collapsed="false">
      <c r="E43" s="0" t="n">
        <v>-0.08694323</v>
      </c>
    </row>
    <row r="44" customFormat="false" ht="12.75" hidden="false" customHeight="false" outlineLevel="0" collapsed="false">
      <c r="E44" s="0" t="n">
        <v>-0.08548095</v>
      </c>
    </row>
    <row r="45" customFormat="false" ht="12.75" hidden="false" customHeight="false" outlineLevel="0" collapsed="false">
      <c r="E45" s="0" t="n">
        <v>-0.08367624</v>
      </c>
    </row>
    <row r="46" customFormat="false" ht="12.75" hidden="false" customHeight="false" outlineLevel="0" collapsed="false">
      <c r="E46" s="0" t="n">
        <v>-0.08191348</v>
      </c>
    </row>
    <row r="47" customFormat="false" ht="12.75" hidden="false" customHeight="false" outlineLevel="0" collapsed="false">
      <c r="E47" s="0" t="n">
        <v>-0.0801391</v>
      </c>
    </row>
    <row r="48" customFormat="false" ht="12.75" hidden="false" customHeight="false" outlineLevel="0" collapsed="false">
      <c r="E48" s="0" t="n">
        <v>-0.07849977</v>
      </c>
    </row>
    <row r="49" customFormat="false" ht="12.75" hidden="false" customHeight="false" outlineLevel="0" collapsed="false">
      <c r="E49" s="0" t="n">
        <v>-0.0770105</v>
      </c>
    </row>
    <row r="50" customFormat="false" ht="12.75" hidden="false" customHeight="false" outlineLevel="0" collapsed="false">
      <c r="E50" s="0" t="n">
        <v>-0.07262094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3.5" hidden="false" customHeight="false" outlineLevel="0" collapsed="false">
      <c r="A1" s="0" t="s">
        <v>160</v>
      </c>
      <c r="J1" s="0" t="s">
        <v>6</v>
      </c>
    </row>
    <row r="2" customFormat="false" ht="12.75" hidden="false" customHeight="false" outlineLevel="0" collapsed="false">
      <c r="A2" s="154" t="s">
        <v>259</v>
      </c>
      <c r="B2" s="154"/>
      <c r="C2" s="154"/>
      <c r="D2" s="154"/>
      <c r="E2" s="154"/>
      <c r="F2" s="154"/>
      <c r="G2" s="154"/>
      <c r="H2" s="154"/>
      <c r="J2" s="154" t="s">
        <v>259</v>
      </c>
      <c r="K2" s="154"/>
      <c r="L2" s="154"/>
      <c r="M2" s="154"/>
      <c r="N2" s="154"/>
      <c r="O2" s="154"/>
      <c r="P2" s="154"/>
      <c r="Q2" s="154"/>
    </row>
    <row r="3" customFormat="false" ht="13.5" hidden="false" customHeight="false" outlineLevel="0" collapsed="false">
      <c r="A3" s="155" t="n">
        <v>-0.3</v>
      </c>
      <c r="B3" s="156" t="n">
        <v>-0.2</v>
      </c>
      <c r="C3" s="156" t="n">
        <v>-0.1</v>
      </c>
      <c r="D3" s="156" t="n">
        <v>-0.05</v>
      </c>
      <c r="E3" s="156" t="n">
        <v>0.05</v>
      </c>
      <c r="F3" s="156" t="n">
        <v>0.1</v>
      </c>
      <c r="G3" s="156" t="n">
        <v>0.2</v>
      </c>
      <c r="H3" s="157" t="n">
        <v>0.3</v>
      </c>
      <c r="J3" s="155" t="n">
        <v>-0.3</v>
      </c>
      <c r="K3" s="156" t="n">
        <v>-0.2</v>
      </c>
      <c r="L3" s="156" t="n">
        <v>-0.1</v>
      </c>
      <c r="M3" s="156" t="n">
        <v>-0.05</v>
      </c>
      <c r="N3" s="156" t="n">
        <v>0.05</v>
      </c>
      <c r="O3" s="156" t="n">
        <v>0.1</v>
      </c>
      <c r="P3" s="156" t="n">
        <v>0.2</v>
      </c>
      <c r="Q3" s="157" t="n">
        <v>0.3</v>
      </c>
    </row>
    <row r="4" customFormat="false" ht="12.75" hidden="false" customHeight="false" outlineLevel="0" collapsed="false">
      <c r="A4" s="158" t="n">
        <v>-187.33019198</v>
      </c>
      <c r="B4" s="158" t="n">
        <v>-119.78140773</v>
      </c>
      <c r="C4" s="158" t="n">
        <v>-57.37377852</v>
      </c>
      <c r="D4" s="158" t="n">
        <v>-28.07357433</v>
      </c>
      <c r="E4" s="158" t="n">
        <v>26.86860685</v>
      </c>
      <c r="F4" s="158" t="n">
        <v>52.55926289</v>
      </c>
      <c r="G4" s="158" t="n">
        <v>100.59256018</v>
      </c>
      <c r="H4" s="159" t="n">
        <v>144.42965137</v>
      </c>
      <c r="I4" s="14" t="n">
        <v>36739</v>
      </c>
      <c r="J4" s="158" t="n">
        <v>110.52480734</v>
      </c>
      <c r="K4" s="158" t="n">
        <v>62.70138879</v>
      </c>
      <c r="L4" s="158" t="n">
        <v>26.52382298</v>
      </c>
      <c r="M4" s="158" t="n">
        <v>12.1923959</v>
      </c>
      <c r="N4" s="158" t="n">
        <v>-10.32832245</v>
      </c>
      <c r="O4" s="158" t="n">
        <v>-19.05513957</v>
      </c>
      <c r="P4" s="158" t="n">
        <v>-32.65173601</v>
      </c>
      <c r="Q4" s="159" t="n">
        <v>-42.43117755</v>
      </c>
    </row>
    <row r="5" customFormat="false" ht="12.75" hidden="false" customHeight="false" outlineLevel="0" collapsed="false">
      <c r="A5" s="158" t="n">
        <v>-30.52279672</v>
      </c>
      <c r="B5" s="158" t="n">
        <v>-23.26624266</v>
      </c>
      <c r="C5" s="158" t="n">
        <v>-12.88821194</v>
      </c>
      <c r="D5" s="158" t="n">
        <v>-6.71900727</v>
      </c>
      <c r="E5" s="158" t="n">
        <v>7.19185549000001</v>
      </c>
      <c r="F5" s="158" t="n">
        <v>14.78148917</v>
      </c>
      <c r="G5" s="158" t="n">
        <v>30.86477779</v>
      </c>
      <c r="H5" s="159" t="n">
        <v>47.68748426</v>
      </c>
      <c r="I5" s="14" t="n">
        <v>36770</v>
      </c>
      <c r="J5" s="158" t="n">
        <v>115.90935482</v>
      </c>
      <c r="K5" s="158" t="n">
        <v>72.47454185</v>
      </c>
      <c r="L5" s="158" t="n">
        <v>33.90232433</v>
      </c>
      <c r="M5" s="158" t="n">
        <v>16.38405847</v>
      </c>
      <c r="N5" s="158" t="n">
        <v>-15.29005097</v>
      </c>
      <c r="O5" s="158" t="n">
        <v>-29.53041982</v>
      </c>
      <c r="P5" s="158" t="n">
        <v>-55.05372044</v>
      </c>
      <c r="Q5" s="159" t="n">
        <v>-76.96815904</v>
      </c>
    </row>
    <row r="6" customFormat="false" ht="12.75" hidden="false" customHeight="false" outlineLevel="0" collapsed="false">
      <c r="A6" s="158" t="n">
        <v>50.89141317</v>
      </c>
      <c r="B6" s="158" t="n">
        <v>32.10175831</v>
      </c>
      <c r="C6" s="158" t="n">
        <v>15.16905785</v>
      </c>
      <c r="D6" s="158" t="n">
        <v>7.37065186</v>
      </c>
      <c r="E6" s="158" t="n">
        <v>-6.95718821</v>
      </c>
      <c r="F6" s="158" t="n">
        <v>-13.51588115</v>
      </c>
      <c r="G6" s="158" t="n">
        <v>-25.50003129</v>
      </c>
      <c r="H6" s="159" t="n">
        <v>-36.07823117</v>
      </c>
      <c r="I6" s="14" t="n">
        <v>36800</v>
      </c>
      <c r="J6" s="158" t="n">
        <v>98.93633376</v>
      </c>
      <c r="K6" s="158" t="n">
        <v>62.77118784</v>
      </c>
      <c r="L6" s="158" t="n">
        <v>29.835528</v>
      </c>
      <c r="M6" s="158" t="n">
        <v>14.5397584</v>
      </c>
      <c r="N6" s="158" t="n">
        <v>-13.8050025</v>
      </c>
      <c r="O6" s="158" t="n">
        <v>-26.89790268</v>
      </c>
      <c r="P6" s="158" t="n">
        <v>-51.04325459</v>
      </c>
      <c r="Q6" s="159" t="n">
        <v>-72.63324931</v>
      </c>
    </row>
    <row r="7" customFormat="false" ht="12.75" hidden="false" customHeight="false" outlineLevel="0" collapsed="false">
      <c r="A7" s="158" t="n">
        <v>9.87404860000001</v>
      </c>
      <c r="B7" s="158" t="n">
        <v>6.19076052</v>
      </c>
      <c r="C7" s="158" t="n">
        <v>2.90187965</v>
      </c>
      <c r="D7" s="158" t="n">
        <v>1.40331557</v>
      </c>
      <c r="E7" s="158" t="n">
        <v>-1.31007348</v>
      </c>
      <c r="F7" s="158" t="n">
        <v>-2.52926154</v>
      </c>
      <c r="G7" s="158" t="n">
        <v>-4.70591316</v>
      </c>
      <c r="H7" s="159" t="n">
        <v>-6.55363151</v>
      </c>
      <c r="I7" s="14" t="n">
        <v>36831</v>
      </c>
      <c r="J7" s="158" t="n">
        <v>89.89995036</v>
      </c>
      <c r="K7" s="158" t="n">
        <v>57.67217279</v>
      </c>
      <c r="L7" s="158" t="n">
        <v>27.71840684</v>
      </c>
      <c r="M7" s="158" t="n">
        <v>13.5833073</v>
      </c>
      <c r="N7" s="158" t="n">
        <v>-13.0404295</v>
      </c>
      <c r="O7" s="158" t="n">
        <v>-25.54816461</v>
      </c>
      <c r="P7" s="158" t="n">
        <v>-49.01159184</v>
      </c>
      <c r="Q7" s="159" t="n">
        <v>-70.49013341</v>
      </c>
    </row>
    <row r="8" customFormat="false" ht="12.75" hidden="false" customHeight="false" outlineLevel="0" collapsed="false">
      <c r="A8" s="158" t="n">
        <v>-22.43141537</v>
      </c>
      <c r="B8" s="158" t="n">
        <v>-14.7718789</v>
      </c>
      <c r="C8" s="158" t="n">
        <v>-7.29330797</v>
      </c>
      <c r="D8" s="158" t="n">
        <v>-3.62321342</v>
      </c>
      <c r="E8" s="158" t="n">
        <v>3.57574392</v>
      </c>
      <c r="F8" s="158" t="n">
        <v>7.10323574</v>
      </c>
      <c r="G8" s="158" t="n">
        <v>14.01033704</v>
      </c>
      <c r="H8" s="159" t="n">
        <v>20.71522538</v>
      </c>
      <c r="I8" s="14" t="n">
        <v>36861</v>
      </c>
      <c r="J8" s="158" t="n">
        <v>27.26610973</v>
      </c>
      <c r="K8" s="158" t="n">
        <v>17.63190644</v>
      </c>
      <c r="L8" s="158" t="n">
        <v>8.54925728</v>
      </c>
      <c r="M8" s="158" t="n">
        <v>4.20919044</v>
      </c>
      <c r="N8" s="158" t="n">
        <v>-4.0809414</v>
      </c>
      <c r="O8" s="158" t="n">
        <v>-8.03635822</v>
      </c>
      <c r="P8" s="158" t="n">
        <v>-15.58188329</v>
      </c>
      <c r="Q8" s="159" t="n">
        <v>-22.65959724</v>
      </c>
    </row>
    <row r="9" customFormat="false" ht="12.75" hidden="false" customHeight="false" outlineLevel="0" collapsed="false">
      <c r="A9" s="158" t="n">
        <v>8.01249705</v>
      </c>
      <c r="B9" s="158" t="n">
        <v>5.01295041</v>
      </c>
      <c r="C9" s="158" t="n">
        <v>2.34204469</v>
      </c>
      <c r="D9" s="158" t="n">
        <v>1.1302091</v>
      </c>
      <c r="E9" s="158" t="n">
        <v>-1.04960154</v>
      </c>
      <c r="F9" s="158" t="n">
        <v>-2.01990557</v>
      </c>
      <c r="G9" s="158" t="n">
        <v>-3.7290947</v>
      </c>
      <c r="H9" s="159" t="n">
        <v>-5.14242552</v>
      </c>
      <c r="I9" s="14" t="n">
        <v>36892</v>
      </c>
      <c r="J9" s="158" t="n">
        <v>24.27763226</v>
      </c>
      <c r="K9" s="158" t="n">
        <v>15.71880144</v>
      </c>
      <c r="L9" s="158" t="n">
        <v>7.63177678</v>
      </c>
      <c r="M9" s="158" t="n">
        <v>3.76007481</v>
      </c>
      <c r="N9" s="158" t="n">
        <v>-3.6507204</v>
      </c>
      <c r="O9" s="158" t="n">
        <v>-7.19441309</v>
      </c>
      <c r="P9" s="158" t="n">
        <v>-13.9702198</v>
      </c>
      <c r="Q9" s="159" t="n">
        <v>-20.34667885</v>
      </c>
    </row>
    <row r="10" customFormat="false" ht="12.75" hidden="false" customHeight="false" outlineLevel="0" collapsed="false">
      <c r="A10" s="158" t="n">
        <v>10.55884287</v>
      </c>
      <c r="B10" s="158" t="n">
        <v>6.60394323</v>
      </c>
      <c r="C10" s="158" t="n">
        <v>3.08080494</v>
      </c>
      <c r="D10" s="158" t="n">
        <v>1.48521864</v>
      </c>
      <c r="E10" s="158" t="n">
        <v>-1.37631737</v>
      </c>
      <c r="F10" s="158" t="n">
        <v>-2.64601546</v>
      </c>
      <c r="G10" s="158" t="n">
        <v>-4.87790798</v>
      </c>
      <c r="H10" s="159" t="n">
        <v>-6.72429317</v>
      </c>
      <c r="I10" s="14" t="n">
        <v>36923</v>
      </c>
      <c r="J10" s="158" t="n">
        <v>26.06566751</v>
      </c>
      <c r="K10" s="158" t="n">
        <v>16.92417397</v>
      </c>
      <c r="L10" s="158" t="n">
        <v>8.23894129</v>
      </c>
      <c r="M10" s="158" t="n">
        <v>4.06440176</v>
      </c>
      <c r="N10" s="158" t="n">
        <v>-3.95585677</v>
      </c>
      <c r="O10" s="158" t="n">
        <v>-7.80486874</v>
      </c>
      <c r="P10" s="158" t="n">
        <v>-15.18960776</v>
      </c>
      <c r="Q10" s="159" t="n">
        <v>-22.1694345</v>
      </c>
    </row>
    <row r="11" customFormat="false" ht="12.75" hidden="false" customHeight="false" outlineLevel="0" collapsed="false">
      <c r="A11" s="158" t="n">
        <v>22.49292144</v>
      </c>
      <c r="B11" s="158" t="n">
        <v>14.67639028</v>
      </c>
      <c r="C11" s="158" t="n">
        <v>7.17176413</v>
      </c>
      <c r="D11" s="158" t="n">
        <v>3.54364224</v>
      </c>
      <c r="E11" s="158" t="n">
        <v>-3.45909802</v>
      </c>
      <c r="F11" s="158" t="n">
        <v>-6.83447023</v>
      </c>
      <c r="G11" s="158" t="n">
        <v>-13.34043623</v>
      </c>
      <c r="H11" s="159" t="n">
        <v>-19.53528853</v>
      </c>
      <c r="I11" s="14" t="n">
        <v>36951</v>
      </c>
      <c r="J11" s="158" t="n">
        <v>28.039683</v>
      </c>
      <c r="K11" s="158" t="n">
        <v>18.25817964</v>
      </c>
      <c r="L11" s="158" t="n">
        <v>8.91252077</v>
      </c>
      <c r="M11" s="158" t="n">
        <v>4.40242073</v>
      </c>
      <c r="N11" s="158" t="n">
        <v>-4.29557833</v>
      </c>
      <c r="O11" s="158" t="n">
        <v>-8.48531405</v>
      </c>
      <c r="P11" s="158" t="n">
        <v>-16.55196943</v>
      </c>
      <c r="Q11" s="159" t="n">
        <v>-24.21059574</v>
      </c>
    </row>
    <row r="12" customFormat="false" ht="12.75" hidden="false" customHeight="false" outlineLevel="0" collapsed="false">
      <c r="A12" s="158" t="n">
        <v>16.9947663</v>
      </c>
      <c r="B12" s="158" t="n">
        <v>10.81569973</v>
      </c>
      <c r="C12" s="158" t="n">
        <v>5.14273008</v>
      </c>
      <c r="D12" s="158" t="n">
        <v>2.50423921</v>
      </c>
      <c r="E12" s="158" t="n">
        <v>-2.37077748</v>
      </c>
      <c r="F12" s="158" t="n">
        <v>-4.60975446</v>
      </c>
      <c r="G12" s="158" t="n">
        <v>-8.70226658</v>
      </c>
      <c r="H12" s="159" t="n">
        <v>-12.30331441</v>
      </c>
      <c r="I12" s="14" t="n">
        <v>36982</v>
      </c>
      <c r="J12" s="158" t="n">
        <v>32.54833645</v>
      </c>
      <c r="K12" s="158" t="n">
        <v>21.24472996</v>
      </c>
      <c r="L12" s="158" t="n">
        <v>10.39149898</v>
      </c>
      <c r="M12" s="158" t="n">
        <v>5.13757223</v>
      </c>
      <c r="N12" s="158" t="n">
        <v>-5.02074116</v>
      </c>
      <c r="O12" s="158" t="n">
        <v>-9.92449562</v>
      </c>
      <c r="P12" s="158" t="n">
        <v>-19.38186161</v>
      </c>
      <c r="Q12" s="159" t="n">
        <v>-28.37624981</v>
      </c>
    </row>
    <row r="13" customFormat="false" ht="12.75" hidden="false" customHeight="false" outlineLevel="0" collapsed="false">
      <c r="A13" s="158" t="n">
        <v>0.943307340000001</v>
      </c>
      <c r="B13" s="158" t="n">
        <v>0.65154491</v>
      </c>
      <c r="C13" s="158" t="n">
        <v>0.32337206</v>
      </c>
      <c r="D13" s="158" t="n">
        <v>0.15911094</v>
      </c>
      <c r="E13" s="158" t="n">
        <v>-0.15109459</v>
      </c>
      <c r="F13" s="158" t="n">
        <v>-0.29206363</v>
      </c>
      <c r="G13" s="158" t="n">
        <v>-0.53838427</v>
      </c>
      <c r="H13" s="159" t="n">
        <v>-0.73352487</v>
      </c>
      <c r="I13" s="14" t="n">
        <v>37012</v>
      </c>
      <c r="J13" s="158" t="n">
        <v>3.44116187</v>
      </c>
      <c r="K13" s="158" t="n">
        <v>2.38379072</v>
      </c>
      <c r="L13" s="158" t="n">
        <v>1.22679886</v>
      </c>
      <c r="M13" s="158" t="n">
        <v>0.62039457</v>
      </c>
      <c r="N13" s="158" t="n">
        <v>-0.6312021</v>
      </c>
      <c r="O13" s="158" t="n">
        <v>-1.27025488</v>
      </c>
      <c r="P13" s="158" t="n">
        <v>-2.56120527</v>
      </c>
      <c r="Q13" s="159" t="n">
        <v>-3.85361399</v>
      </c>
    </row>
    <row r="14" customFormat="false" ht="12.75" hidden="false" customHeight="false" outlineLevel="0" collapsed="false">
      <c r="A14" s="158" t="n">
        <v>0.221458810000001</v>
      </c>
      <c r="B14" s="158" t="n">
        <v>0.24247225</v>
      </c>
      <c r="C14" s="158" t="n">
        <v>0.15047356</v>
      </c>
      <c r="D14" s="158" t="n">
        <v>0.0798813</v>
      </c>
      <c r="E14" s="158" t="n">
        <v>-0.08502879</v>
      </c>
      <c r="F14" s="158" t="n">
        <v>-0.17181809</v>
      </c>
      <c r="G14" s="158" t="n">
        <v>-0.34060778</v>
      </c>
      <c r="H14" s="159" t="n">
        <v>-0.49198617</v>
      </c>
      <c r="I14" s="14" t="n">
        <v>37043</v>
      </c>
      <c r="J14" s="158" t="n">
        <v>3.631717</v>
      </c>
      <c r="K14" s="158" t="n">
        <v>2.60773995</v>
      </c>
      <c r="L14" s="158" t="n">
        <v>1.37949089</v>
      </c>
      <c r="M14" s="158" t="n">
        <v>0.70565708</v>
      </c>
      <c r="N14" s="158" t="n">
        <v>-0.73207517</v>
      </c>
      <c r="O14" s="158" t="n">
        <v>-1.48546095</v>
      </c>
      <c r="P14" s="158" t="n">
        <v>-3.03733819</v>
      </c>
      <c r="Q14" s="159" t="n">
        <v>-4.62131616</v>
      </c>
    </row>
    <row r="15" customFormat="false" ht="12.75" hidden="false" customHeight="false" outlineLevel="0" collapsed="false">
      <c r="A15" s="158" t="n">
        <v>0.98297729</v>
      </c>
      <c r="B15" s="158" t="n">
        <v>0.71426891</v>
      </c>
      <c r="C15" s="158" t="n">
        <v>0.37113556</v>
      </c>
      <c r="D15" s="158" t="n">
        <v>0.18667682</v>
      </c>
      <c r="E15" s="158" t="n">
        <v>-0.18560546</v>
      </c>
      <c r="F15" s="158" t="n">
        <v>-0.36739009</v>
      </c>
      <c r="G15" s="158" t="n">
        <v>-0.71159869</v>
      </c>
      <c r="H15" s="159" t="n">
        <v>-1.02193061</v>
      </c>
      <c r="I15" s="14" t="n">
        <v>37073</v>
      </c>
      <c r="J15" s="158" t="n">
        <v>3.38188413</v>
      </c>
      <c r="K15" s="158" t="n">
        <v>2.45024209</v>
      </c>
      <c r="L15" s="158" t="n">
        <v>1.30571465</v>
      </c>
      <c r="M15" s="158" t="n">
        <v>0.66990944</v>
      </c>
      <c r="N15" s="158" t="n">
        <v>-0.69865178</v>
      </c>
      <c r="O15" s="158" t="n">
        <v>-1.42095515</v>
      </c>
      <c r="P15" s="158" t="n">
        <v>-2.9176456</v>
      </c>
      <c r="Q15" s="159" t="n">
        <v>-4.4554879</v>
      </c>
    </row>
    <row r="16" customFormat="false" ht="12.75" hidden="false" customHeight="false" outlineLevel="0" collapsed="false">
      <c r="A16" s="158" t="n">
        <v>1.34934466</v>
      </c>
      <c r="B16" s="158" t="n">
        <v>0.9512316</v>
      </c>
      <c r="C16" s="158" t="n">
        <v>0.48535171</v>
      </c>
      <c r="D16" s="158" t="n">
        <v>0.24263431</v>
      </c>
      <c r="E16" s="158" t="n">
        <v>-0.23915083</v>
      </c>
      <c r="F16" s="158" t="n">
        <v>-0.47200654</v>
      </c>
      <c r="G16" s="158" t="n">
        <v>-0.91086816</v>
      </c>
      <c r="H16" s="159" t="n">
        <v>-1.30603812</v>
      </c>
      <c r="I16" s="14" t="n">
        <v>37104</v>
      </c>
      <c r="J16" s="158" t="n">
        <v>3.25938211</v>
      </c>
      <c r="K16" s="158" t="n">
        <v>2.36310247</v>
      </c>
      <c r="L16" s="158" t="n">
        <v>1.26012018</v>
      </c>
      <c r="M16" s="158" t="n">
        <v>0.64672819</v>
      </c>
      <c r="N16" s="158" t="n">
        <v>-0.67492445</v>
      </c>
      <c r="O16" s="158" t="n">
        <v>-1.37316195</v>
      </c>
      <c r="P16" s="158" t="n">
        <v>-2.82145619</v>
      </c>
      <c r="Q16" s="159" t="n">
        <v>-4.31163513</v>
      </c>
    </row>
    <row r="17" customFormat="false" ht="12.75" hidden="false" customHeight="false" outlineLevel="0" collapsed="false">
      <c r="A17" s="158" t="n">
        <v>1.99541575</v>
      </c>
      <c r="B17" s="158" t="n">
        <v>1.35699024</v>
      </c>
      <c r="C17" s="158" t="n">
        <v>0.67606471</v>
      </c>
      <c r="D17" s="158" t="n">
        <v>0.3351584</v>
      </c>
      <c r="E17" s="158" t="n">
        <v>-0.32612769</v>
      </c>
      <c r="F17" s="158" t="n">
        <v>-0.64066337</v>
      </c>
      <c r="G17" s="158" t="n">
        <v>-1.22804773</v>
      </c>
      <c r="H17" s="159" t="n">
        <v>-1.7537534</v>
      </c>
      <c r="I17" s="14" t="n">
        <v>37135</v>
      </c>
      <c r="J17" s="158" t="n">
        <v>3.03418418</v>
      </c>
      <c r="K17" s="158" t="n">
        <v>2.18963893</v>
      </c>
      <c r="L17" s="158" t="n">
        <v>1.16365867</v>
      </c>
      <c r="M17" s="158" t="n">
        <v>0.59653509</v>
      </c>
      <c r="N17" s="158" t="n">
        <v>-0.6214854</v>
      </c>
      <c r="O17" s="158" t="n">
        <v>-1.26368787</v>
      </c>
      <c r="P17" s="158" t="n">
        <v>-2.59454452</v>
      </c>
      <c r="Q17" s="159" t="n">
        <v>-3.96375063</v>
      </c>
    </row>
    <row r="18" customFormat="false" ht="12.75" hidden="false" customHeight="false" outlineLevel="0" collapsed="false">
      <c r="A18" s="158" t="n">
        <v>2.15755322</v>
      </c>
      <c r="B18" s="158" t="n">
        <v>1.45994703</v>
      </c>
      <c r="C18" s="158" t="n">
        <v>0.72582974</v>
      </c>
      <c r="D18" s="158" t="n">
        <v>0.35974068</v>
      </c>
      <c r="E18" s="158" t="n">
        <v>-0.35031115</v>
      </c>
      <c r="F18" s="158" t="n">
        <v>-0.68880529</v>
      </c>
      <c r="G18" s="158" t="n">
        <v>-1.32396326</v>
      </c>
      <c r="H18" s="159" t="n">
        <v>-1.89785143</v>
      </c>
      <c r="I18" s="14" t="n">
        <v>37165</v>
      </c>
      <c r="J18" s="158" t="n">
        <v>2.72869616</v>
      </c>
      <c r="K18" s="158" t="n">
        <v>1.97270134</v>
      </c>
      <c r="L18" s="158" t="n">
        <v>1.05022166</v>
      </c>
      <c r="M18" s="158" t="n">
        <v>0.53886114</v>
      </c>
      <c r="N18" s="158" t="n">
        <v>-0.56242424</v>
      </c>
      <c r="O18" s="158" t="n">
        <v>-1.14466915</v>
      </c>
      <c r="P18" s="158" t="n">
        <v>-2.35470527</v>
      </c>
      <c r="Q18" s="159" t="n">
        <v>-3.60448023</v>
      </c>
    </row>
    <row r="19" customFormat="false" ht="12.75" hidden="false" customHeight="false" outlineLevel="0" collapsed="false">
      <c r="A19" s="158" t="n">
        <v>2.02120519</v>
      </c>
      <c r="B19" s="158" t="n">
        <v>1.35597616</v>
      </c>
      <c r="C19" s="158" t="n">
        <v>0.66790925</v>
      </c>
      <c r="D19" s="158" t="n">
        <v>0.32948241</v>
      </c>
      <c r="E19" s="158" t="n">
        <v>-0.31767464</v>
      </c>
      <c r="F19" s="158" t="n">
        <v>-0.62142553</v>
      </c>
      <c r="G19" s="158" t="n">
        <v>-1.18187653</v>
      </c>
      <c r="H19" s="159" t="n">
        <v>-1.67593515</v>
      </c>
      <c r="I19" s="14" t="n">
        <v>37196</v>
      </c>
      <c r="J19" s="158" t="n">
        <v>2.56630576</v>
      </c>
      <c r="K19" s="158" t="n">
        <v>1.84479274</v>
      </c>
      <c r="L19" s="158" t="n">
        <v>0.97799155</v>
      </c>
      <c r="M19" s="158" t="n">
        <v>0.5010265</v>
      </c>
      <c r="N19" s="158" t="n">
        <v>-0.52166061</v>
      </c>
      <c r="O19" s="158" t="n">
        <v>-1.06070375</v>
      </c>
      <c r="P19" s="158" t="n">
        <v>-2.17886346</v>
      </c>
      <c r="Q19" s="159" t="n">
        <v>-3.33225334</v>
      </c>
    </row>
    <row r="20" customFormat="false" ht="12.75" hidden="false" customHeight="false" outlineLevel="0" collapsed="false">
      <c r="A20" s="158" t="n">
        <v>4.35976747</v>
      </c>
      <c r="B20" s="158" t="n">
        <v>2.87836564</v>
      </c>
      <c r="C20" s="158" t="n">
        <v>1.41038765</v>
      </c>
      <c r="D20" s="158" t="n">
        <v>0.69587213</v>
      </c>
      <c r="E20" s="158" t="n">
        <v>-0.67416101</v>
      </c>
      <c r="F20" s="158" t="n">
        <v>-1.32436703</v>
      </c>
      <c r="G20" s="158" t="n">
        <v>-2.54746406</v>
      </c>
      <c r="H20" s="159" t="n">
        <v>-3.66385893</v>
      </c>
      <c r="I20" s="14" t="n">
        <v>37226</v>
      </c>
      <c r="J20" s="158" t="n">
        <v>6.94505474</v>
      </c>
      <c r="K20" s="158" t="n">
        <v>4.62233578</v>
      </c>
      <c r="L20" s="158" t="n">
        <v>2.29954429</v>
      </c>
      <c r="M20" s="158" t="n">
        <v>1.14555827</v>
      </c>
      <c r="N20" s="158" t="n">
        <v>-1.1348069</v>
      </c>
      <c r="O20" s="158" t="n">
        <v>-2.25676469</v>
      </c>
      <c r="P20" s="158" t="n">
        <v>-4.45481985</v>
      </c>
      <c r="Q20" s="159" t="n">
        <v>-6.58155687</v>
      </c>
    </row>
    <row r="21" customFormat="false" ht="12.75" hidden="false" customHeight="false" outlineLevel="0" collapsed="false">
      <c r="A21" s="158" t="n">
        <v>4.64093103</v>
      </c>
      <c r="B21" s="158" t="n">
        <v>3.03890473</v>
      </c>
      <c r="C21" s="158" t="n">
        <v>1.47868869</v>
      </c>
      <c r="D21" s="158" t="n">
        <v>0.72732506</v>
      </c>
      <c r="E21" s="158" t="n">
        <v>-0.70078634</v>
      </c>
      <c r="F21" s="158" t="n">
        <v>-1.37331742</v>
      </c>
      <c r="G21" s="158" t="n">
        <v>-2.63000903</v>
      </c>
      <c r="H21" s="159" t="n">
        <v>-3.76816894</v>
      </c>
      <c r="I21" s="14" t="n">
        <v>37257</v>
      </c>
      <c r="J21" s="158" t="n">
        <v>6.50069369</v>
      </c>
      <c r="K21" s="158" t="n">
        <v>4.30455881</v>
      </c>
      <c r="L21" s="158" t="n">
        <v>2.13197494</v>
      </c>
      <c r="M21" s="158" t="n">
        <v>1.05997047</v>
      </c>
      <c r="N21" s="158" t="n">
        <v>-1.04629266</v>
      </c>
      <c r="O21" s="158" t="n">
        <v>-2.07744403</v>
      </c>
      <c r="P21" s="158" t="n">
        <v>-4.08931579</v>
      </c>
      <c r="Q21" s="159" t="n">
        <v>-6.02716082</v>
      </c>
    </row>
    <row r="22" customFormat="false" ht="12.75" hidden="false" customHeight="false" outlineLevel="0" collapsed="false">
      <c r="A22" s="158" t="n">
        <v>2.08679573</v>
      </c>
      <c r="B22" s="158" t="n">
        <v>1.47235639</v>
      </c>
      <c r="C22" s="158" t="n">
        <v>0.76062088</v>
      </c>
      <c r="D22" s="158" t="n">
        <v>0.38339596</v>
      </c>
      <c r="E22" s="158" t="n">
        <v>-0.38383675</v>
      </c>
      <c r="F22" s="158" t="n">
        <v>-0.76283395</v>
      </c>
      <c r="G22" s="158" t="n">
        <v>-1.48818807</v>
      </c>
      <c r="H22" s="159" t="n">
        <v>-2.14670447</v>
      </c>
      <c r="I22" s="14" t="n">
        <v>37288</v>
      </c>
      <c r="J22" s="158" t="n">
        <v>3.48140213</v>
      </c>
      <c r="K22" s="158" t="n">
        <v>2.25572306</v>
      </c>
      <c r="L22" s="158" t="n">
        <v>1.09530836</v>
      </c>
      <c r="M22" s="158" t="n">
        <v>0.53955422</v>
      </c>
      <c r="N22" s="158" t="n">
        <v>-0.5234804</v>
      </c>
      <c r="O22" s="158" t="n">
        <v>-1.03104776</v>
      </c>
      <c r="P22" s="158" t="n">
        <v>-1.99923718</v>
      </c>
      <c r="Q22" s="159" t="n">
        <v>-2.9064087</v>
      </c>
    </row>
    <row r="23" customFormat="false" ht="12.75" hidden="false" customHeight="false" outlineLevel="0" collapsed="false">
      <c r="A23" s="158" t="n">
        <v>2.13759553</v>
      </c>
      <c r="B23" s="158" t="n">
        <v>1.49856206</v>
      </c>
      <c r="C23" s="158" t="n">
        <v>0.77117868</v>
      </c>
      <c r="D23" s="158" t="n">
        <v>0.3882638</v>
      </c>
      <c r="E23" s="158" t="n">
        <v>-0.38833004</v>
      </c>
      <c r="F23" s="158" t="n">
        <v>-0.77187484</v>
      </c>
      <c r="G23" s="158" t="n">
        <v>-1.50793964</v>
      </c>
      <c r="H23" s="159" t="n">
        <v>-2.18113739</v>
      </c>
      <c r="I23" s="14" t="n">
        <v>37316</v>
      </c>
      <c r="J23" s="158" t="n">
        <v>3.67632159</v>
      </c>
      <c r="K23" s="158" t="n">
        <v>2.38745462</v>
      </c>
      <c r="L23" s="158" t="n">
        <v>1.16173511</v>
      </c>
      <c r="M23" s="158" t="n">
        <v>0.57285144</v>
      </c>
      <c r="N23" s="158" t="n">
        <v>-0.55684381</v>
      </c>
      <c r="O23" s="158" t="n">
        <v>-1.09774801</v>
      </c>
      <c r="P23" s="158" t="n">
        <v>-2.13220199</v>
      </c>
      <c r="Q23" s="159" t="n">
        <v>-3.10462122</v>
      </c>
    </row>
    <row r="24" customFormat="false" ht="12.75" hidden="false" customHeight="false" outlineLevel="0" collapsed="false">
      <c r="A24" s="158" t="n">
        <v>1.54611856</v>
      </c>
      <c r="B24" s="158" t="n">
        <v>1.13170674</v>
      </c>
      <c r="C24" s="158" t="n">
        <v>0.5990104</v>
      </c>
      <c r="D24" s="158" t="n">
        <v>0.30462717</v>
      </c>
      <c r="E24" s="158" t="n">
        <v>-0.3088957</v>
      </c>
      <c r="F24" s="158" t="n">
        <v>-0.61642287</v>
      </c>
      <c r="G24" s="158" t="n">
        <v>-1.20799073</v>
      </c>
      <c r="H24" s="159" t="n">
        <v>-1.74314062</v>
      </c>
      <c r="I24" s="14" t="n">
        <v>37347</v>
      </c>
      <c r="J24" s="158" t="n">
        <v>4.06938518</v>
      </c>
      <c r="K24" s="158" t="n">
        <v>2.65067315</v>
      </c>
      <c r="L24" s="158" t="n">
        <v>1.29322906</v>
      </c>
      <c r="M24" s="158" t="n">
        <v>0.63845138</v>
      </c>
      <c r="N24" s="158" t="n">
        <v>-0.62194048</v>
      </c>
      <c r="O24" s="158" t="n">
        <v>-1.22725007</v>
      </c>
      <c r="P24" s="158" t="n">
        <v>-2.38779013</v>
      </c>
      <c r="Q24" s="159" t="n">
        <v>-3.48176711</v>
      </c>
    </row>
    <row r="25" customFormat="false" ht="12.75" hidden="false" customHeight="false" outlineLevel="0" collapsed="false">
      <c r="A25" s="158" t="n">
        <v>0.000652299999999828</v>
      </c>
      <c r="B25" s="158" t="n">
        <v>0.03335246</v>
      </c>
      <c r="C25" s="158" t="n">
        <v>0.02163191</v>
      </c>
      <c r="D25" s="158" t="n">
        <v>0.00987689</v>
      </c>
      <c r="E25" s="158" t="n">
        <v>-0.00388599999999999</v>
      </c>
      <c r="F25" s="158" t="n">
        <v>0.00196655</v>
      </c>
      <c r="G25" s="158" t="n">
        <v>0.0553722100000001</v>
      </c>
      <c r="H25" s="159" t="n">
        <v>0.17841928</v>
      </c>
      <c r="I25" s="14" t="n">
        <v>37377</v>
      </c>
      <c r="J25" s="158" t="n">
        <v>0</v>
      </c>
      <c r="K25" s="158" t="n">
        <v>0</v>
      </c>
      <c r="L25" s="158" t="n">
        <v>0</v>
      </c>
      <c r="M25" s="158" t="n">
        <v>0</v>
      </c>
      <c r="N25" s="158" t="n">
        <v>0</v>
      </c>
      <c r="O25" s="158" t="n">
        <v>0</v>
      </c>
      <c r="P25" s="158" t="n">
        <v>0</v>
      </c>
      <c r="Q25" s="159" t="n">
        <v>0</v>
      </c>
    </row>
    <row r="26" customFormat="false" ht="12.75" hidden="false" customHeight="false" outlineLevel="0" collapsed="false">
      <c r="A26" s="158" t="n">
        <v>0.26779807</v>
      </c>
      <c r="B26" s="158" t="n">
        <v>0.20053067</v>
      </c>
      <c r="C26" s="158" t="n">
        <v>0.09926954</v>
      </c>
      <c r="D26" s="158" t="n">
        <v>0.04716078</v>
      </c>
      <c r="E26" s="158" t="n">
        <v>-0.03805793</v>
      </c>
      <c r="F26" s="158" t="n">
        <v>-0.06325195</v>
      </c>
      <c r="G26" s="158" t="n">
        <v>-0.06265651</v>
      </c>
      <c r="H26" s="159" t="n">
        <v>0.0204155699999999</v>
      </c>
      <c r="I26" s="14" t="n">
        <v>37408</v>
      </c>
      <c r="J26" s="158" t="n">
        <v>0</v>
      </c>
      <c r="K26" s="158" t="n">
        <v>0</v>
      </c>
      <c r="L26" s="158" t="n">
        <v>0</v>
      </c>
      <c r="M26" s="158" t="n">
        <v>0</v>
      </c>
      <c r="N26" s="158" t="n">
        <v>0</v>
      </c>
      <c r="O26" s="158" t="n">
        <v>0</v>
      </c>
      <c r="P26" s="158" t="n">
        <v>0</v>
      </c>
      <c r="Q26" s="159" t="n">
        <v>0</v>
      </c>
    </row>
    <row r="27" customFormat="false" ht="12.75" hidden="false" customHeight="false" outlineLevel="0" collapsed="false">
      <c r="A27" s="158" t="n">
        <v>0.35384122</v>
      </c>
      <c r="B27" s="158" t="n">
        <v>0.25749579</v>
      </c>
      <c r="C27" s="158" t="n">
        <v>0.12786587</v>
      </c>
      <c r="D27" s="158" t="n">
        <v>0.06151259</v>
      </c>
      <c r="E27" s="158" t="n">
        <v>-0.05260215</v>
      </c>
      <c r="F27" s="158" t="n">
        <v>-0.09260932</v>
      </c>
      <c r="G27" s="158" t="n">
        <v>-0.12268518</v>
      </c>
      <c r="H27" s="159" t="n">
        <v>-0.07184569</v>
      </c>
      <c r="I27" s="14" t="n">
        <v>37438</v>
      </c>
      <c r="J27" s="158" t="n">
        <v>0</v>
      </c>
      <c r="K27" s="158" t="n">
        <v>0</v>
      </c>
      <c r="L27" s="158" t="n">
        <v>0</v>
      </c>
      <c r="M27" s="158" t="n">
        <v>0</v>
      </c>
      <c r="N27" s="158" t="n">
        <v>0</v>
      </c>
      <c r="O27" s="158" t="n">
        <v>0</v>
      </c>
      <c r="P27" s="158" t="n">
        <v>0</v>
      </c>
      <c r="Q27" s="159" t="n">
        <v>0</v>
      </c>
    </row>
    <row r="28" customFormat="false" ht="12.75" hidden="false" customHeight="false" outlineLevel="0" collapsed="false">
      <c r="A28" s="158" t="n">
        <v>0.24149033</v>
      </c>
      <c r="B28" s="158" t="n">
        <v>0.19245972</v>
      </c>
      <c r="C28" s="158" t="n">
        <v>0.0995684100000001</v>
      </c>
      <c r="D28" s="158" t="n">
        <v>0.04827594</v>
      </c>
      <c r="E28" s="158" t="n">
        <v>-0.04092748</v>
      </c>
      <c r="F28" s="158" t="n">
        <v>-0.07057528</v>
      </c>
      <c r="G28" s="158" t="n">
        <v>-0.0829922100000001</v>
      </c>
      <c r="H28" s="159" t="n">
        <v>-0.0173199500000001</v>
      </c>
      <c r="I28" s="14" t="n">
        <v>37469</v>
      </c>
      <c r="J28" s="158" t="n">
        <v>0</v>
      </c>
      <c r="K28" s="158" t="n">
        <v>0</v>
      </c>
      <c r="L28" s="158" t="n">
        <v>0</v>
      </c>
      <c r="M28" s="158" t="n">
        <v>0</v>
      </c>
      <c r="N28" s="158" t="n">
        <v>0</v>
      </c>
      <c r="O28" s="158" t="n">
        <v>0</v>
      </c>
      <c r="P28" s="158" t="n">
        <v>0</v>
      </c>
      <c r="Q28" s="159" t="n">
        <v>0</v>
      </c>
    </row>
    <row r="29" customFormat="false" ht="12.75" hidden="false" customHeight="false" outlineLevel="0" collapsed="false">
      <c r="A29" s="158" t="n">
        <v>0.13367424</v>
      </c>
      <c r="B29" s="158" t="n">
        <v>0.12964078</v>
      </c>
      <c r="C29" s="158" t="n">
        <v>0.07243902</v>
      </c>
      <c r="D29" s="158" t="n">
        <v>0.03574237</v>
      </c>
      <c r="E29" s="158" t="n">
        <v>-0.03035347</v>
      </c>
      <c r="F29" s="158" t="n">
        <v>-0.05127892</v>
      </c>
      <c r="G29" s="158" t="n">
        <v>-0.05135576</v>
      </c>
      <c r="H29" s="159" t="n">
        <v>0.0206132600000001</v>
      </c>
      <c r="I29" s="14" t="n">
        <v>37500</v>
      </c>
      <c r="J29" s="158" t="n">
        <v>0</v>
      </c>
      <c r="K29" s="158" t="n">
        <v>0</v>
      </c>
      <c r="L29" s="158" t="n">
        <v>0</v>
      </c>
      <c r="M29" s="158" t="n">
        <v>0</v>
      </c>
      <c r="N29" s="158" t="n">
        <v>0</v>
      </c>
      <c r="O29" s="158" t="n">
        <v>0</v>
      </c>
      <c r="P29" s="158" t="n">
        <v>0</v>
      </c>
      <c r="Q29" s="159" t="n">
        <v>0</v>
      </c>
    </row>
    <row r="30" customFormat="false" ht="12.75" hidden="false" customHeight="false" outlineLevel="0" collapsed="false">
      <c r="A30" s="158" t="n">
        <v>0.37863986</v>
      </c>
      <c r="B30" s="158" t="n">
        <v>0.28517266</v>
      </c>
      <c r="C30" s="158" t="n">
        <v>0.14695986</v>
      </c>
      <c r="D30" s="158" t="n">
        <v>0.07229785</v>
      </c>
      <c r="E30" s="158" t="n">
        <v>-0.06570604</v>
      </c>
      <c r="F30" s="158" t="n">
        <v>-0.12097057</v>
      </c>
      <c r="G30" s="158" t="n">
        <v>-0.18733058</v>
      </c>
      <c r="H30" s="159" t="n">
        <v>-0.17927216</v>
      </c>
      <c r="I30" s="14" t="n">
        <v>37530</v>
      </c>
      <c r="J30" s="158" t="n">
        <v>0</v>
      </c>
      <c r="K30" s="158" t="n">
        <v>0</v>
      </c>
      <c r="L30" s="158" t="n">
        <v>0</v>
      </c>
      <c r="M30" s="158" t="n">
        <v>0</v>
      </c>
      <c r="N30" s="158" t="n">
        <v>0</v>
      </c>
      <c r="O30" s="158" t="n">
        <v>0</v>
      </c>
      <c r="P30" s="158" t="n">
        <v>0</v>
      </c>
      <c r="Q30" s="159" t="n">
        <v>0</v>
      </c>
    </row>
    <row r="31" customFormat="false" ht="12.75" hidden="false" customHeight="false" outlineLevel="0" collapsed="false">
      <c r="A31" s="158" t="n">
        <v>0.49683008</v>
      </c>
      <c r="B31" s="158" t="n">
        <v>0.36498026</v>
      </c>
      <c r="C31" s="158" t="n">
        <v>0.1870241</v>
      </c>
      <c r="D31" s="158" t="n">
        <v>0.09233204</v>
      </c>
      <c r="E31" s="158" t="n">
        <v>-0.0856153</v>
      </c>
      <c r="F31" s="158" t="n">
        <v>-0.16053866</v>
      </c>
      <c r="G31" s="158" t="n">
        <v>-0.26500733</v>
      </c>
      <c r="H31" s="159" t="n">
        <v>-0.29291005</v>
      </c>
      <c r="I31" s="14" t="n">
        <v>37561</v>
      </c>
      <c r="J31" s="158" t="n">
        <v>0</v>
      </c>
      <c r="K31" s="158" t="n">
        <v>0</v>
      </c>
      <c r="L31" s="158" t="n">
        <v>0</v>
      </c>
      <c r="M31" s="158" t="n">
        <v>0</v>
      </c>
      <c r="N31" s="158" t="n">
        <v>0</v>
      </c>
      <c r="O31" s="158" t="n">
        <v>0</v>
      </c>
      <c r="P31" s="158" t="n">
        <v>0</v>
      </c>
      <c r="Q31" s="159" t="n">
        <v>0</v>
      </c>
    </row>
    <row r="32" customFormat="false" ht="12.75" hidden="false" customHeight="false" outlineLevel="0" collapsed="false">
      <c r="A32" s="158" t="n">
        <v>-1.4680214</v>
      </c>
      <c r="B32" s="158" t="n">
        <v>-0.86283817</v>
      </c>
      <c r="C32" s="158" t="n">
        <v>-0.38761837</v>
      </c>
      <c r="D32" s="158" t="n">
        <v>-0.18553448</v>
      </c>
      <c r="E32" s="158" t="n">
        <v>0.17408229</v>
      </c>
      <c r="F32" s="158" t="n">
        <v>0.34143425</v>
      </c>
      <c r="G32" s="158" t="n">
        <v>0.67198295</v>
      </c>
      <c r="H32" s="159" t="n">
        <v>1.017347</v>
      </c>
      <c r="I32" s="14" t="n">
        <v>37591</v>
      </c>
      <c r="J32" s="158" t="n">
        <v>0</v>
      </c>
      <c r="K32" s="158" t="n">
        <v>0</v>
      </c>
      <c r="L32" s="158" t="n">
        <v>0</v>
      </c>
      <c r="M32" s="158" t="n">
        <v>0</v>
      </c>
      <c r="N32" s="158" t="n">
        <v>0</v>
      </c>
      <c r="O32" s="158" t="n">
        <v>0</v>
      </c>
      <c r="P32" s="158" t="n">
        <v>0</v>
      </c>
      <c r="Q32" s="159" t="n">
        <v>0</v>
      </c>
    </row>
    <row r="33" customFormat="false" ht="12.75" hidden="false" customHeight="false" outlineLevel="0" collapsed="false">
      <c r="A33" s="158" t="n">
        <v>12.63215231</v>
      </c>
      <c r="B33" s="158" t="n">
        <v>8.27657601</v>
      </c>
      <c r="C33" s="158" t="n">
        <v>4.05130263</v>
      </c>
      <c r="D33" s="158" t="n">
        <v>2.00126774</v>
      </c>
      <c r="E33" s="158" t="n">
        <v>-1.9477647</v>
      </c>
      <c r="F33" s="158" t="n">
        <v>-3.83800141</v>
      </c>
      <c r="G33" s="158" t="n">
        <v>-7.43216407</v>
      </c>
      <c r="H33" s="159" t="n">
        <v>-10.76229515</v>
      </c>
      <c r="I33" s="14" t="n">
        <v>37622</v>
      </c>
      <c r="J33" s="158" t="n">
        <v>0</v>
      </c>
      <c r="K33" s="158" t="n">
        <v>0</v>
      </c>
      <c r="L33" s="158" t="n">
        <v>0</v>
      </c>
      <c r="M33" s="158" t="n">
        <v>0</v>
      </c>
      <c r="N33" s="158" t="n">
        <v>0</v>
      </c>
      <c r="O33" s="158" t="n">
        <v>0</v>
      </c>
      <c r="P33" s="158" t="n">
        <v>0</v>
      </c>
      <c r="Q33" s="159" t="n">
        <v>0</v>
      </c>
    </row>
    <row r="34" customFormat="false" ht="12.75" hidden="false" customHeight="false" outlineLevel="0" collapsed="false">
      <c r="A34" s="158" t="n">
        <v>-0.10138895</v>
      </c>
      <c r="B34" s="158" t="n">
        <v>-0.01855099</v>
      </c>
      <c r="C34" s="158" t="n">
        <v>0.01240084</v>
      </c>
      <c r="D34" s="158" t="n">
        <v>0.01113074</v>
      </c>
      <c r="E34" s="158" t="n">
        <v>-0.02009677</v>
      </c>
      <c r="F34" s="158" t="n">
        <v>-0.0483275000000001</v>
      </c>
      <c r="G34" s="158" t="n">
        <v>-0.1261531</v>
      </c>
      <c r="H34" s="159" t="n">
        <v>-0.2279368</v>
      </c>
      <c r="I34" s="14" t="n">
        <v>37653</v>
      </c>
      <c r="J34" s="158" t="n">
        <v>0</v>
      </c>
      <c r="K34" s="158" t="n">
        <v>0</v>
      </c>
      <c r="L34" s="158" t="n">
        <v>0</v>
      </c>
      <c r="M34" s="158" t="n">
        <v>0</v>
      </c>
      <c r="N34" s="158" t="n">
        <v>0</v>
      </c>
      <c r="O34" s="158" t="n">
        <v>0</v>
      </c>
      <c r="P34" s="158" t="n">
        <v>0</v>
      </c>
      <c r="Q34" s="159" t="n">
        <v>0</v>
      </c>
    </row>
    <row r="35" customFormat="false" ht="12.75" hidden="false" customHeight="false" outlineLevel="0" collapsed="false">
      <c r="A35" s="158" t="n">
        <v>-0.20641708</v>
      </c>
      <c r="B35" s="158" t="n">
        <v>-0.0833613999999998</v>
      </c>
      <c r="C35" s="158" t="n">
        <v>-0.01765912</v>
      </c>
      <c r="D35" s="158" t="n">
        <v>-0.00335843999999996</v>
      </c>
      <c r="E35" s="158" t="n">
        <v>-0.00660485999999999</v>
      </c>
      <c r="F35" s="158" t="n">
        <v>-0.02226174</v>
      </c>
      <c r="G35" s="158" t="n">
        <v>-0.0774034800000001</v>
      </c>
      <c r="H35" s="159" t="n">
        <v>-0.15935498</v>
      </c>
      <c r="I35" s="14" t="n">
        <v>37681</v>
      </c>
      <c r="J35" s="158" t="n">
        <v>0</v>
      </c>
      <c r="K35" s="158" t="n">
        <v>0</v>
      </c>
      <c r="L35" s="158" t="n">
        <v>0</v>
      </c>
      <c r="M35" s="158" t="n">
        <v>0</v>
      </c>
      <c r="N35" s="158" t="n">
        <v>0</v>
      </c>
      <c r="O35" s="158" t="n">
        <v>0</v>
      </c>
      <c r="P35" s="158" t="n">
        <v>0</v>
      </c>
      <c r="Q35" s="159" t="n">
        <v>0</v>
      </c>
    </row>
    <row r="36" customFormat="false" ht="12.75" hidden="false" customHeight="false" outlineLevel="0" collapsed="false">
      <c r="A36" s="158" t="n">
        <v>13.64977043</v>
      </c>
      <c r="B36" s="158" t="n">
        <v>8.88473074</v>
      </c>
      <c r="C36" s="158" t="n">
        <v>4.33029493</v>
      </c>
      <c r="D36" s="158" t="n">
        <v>2.13652377</v>
      </c>
      <c r="E36" s="158" t="n">
        <v>-2.07848297</v>
      </c>
      <c r="F36" s="158" t="n">
        <v>-4.09841947</v>
      </c>
      <c r="G36" s="158" t="n">
        <v>-7.96190796</v>
      </c>
      <c r="H36" s="159" t="n">
        <v>-11.59117711</v>
      </c>
      <c r="I36" s="14" t="n">
        <v>37712</v>
      </c>
      <c r="J36" s="158" t="n">
        <v>0</v>
      </c>
      <c r="K36" s="158" t="n">
        <v>0</v>
      </c>
      <c r="L36" s="158" t="n">
        <v>0</v>
      </c>
      <c r="M36" s="158" t="n">
        <v>0</v>
      </c>
      <c r="N36" s="158" t="n">
        <v>0</v>
      </c>
      <c r="O36" s="158" t="n">
        <v>0</v>
      </c>
      <c r="P36" s="158" t="n">
        <v>0</v>
      </c>
      <c r="Q36" s="159" t="n">
        <v>0</v>
      </c>
    </row>
    <row r="37" customFormat="false" ht="12.75" hidden="false" customHeight="false" outlineLevel="0" collapsed="false">
      <c r="A37" s="158" t="n">
        <v>-0.85831786</v>
      </c>
      <c r="B37" s="158" t="n">
        <v>-0.47334918</v>
      </c>
      <c r="C37" s="158" t="n">
        <v>-0.19316609</v>
      </c>
      <c r="D37" s="158" t="n">
        <v>-0.08672785</v>
      </c>
      <c r="E37" s="158" t="n">
        <v>0.0688866</v>
      </c>
      <c r="F37" s="158" t="n">
        <v>0.12166563</v>
      </c>
      <c r="G37" s="158" t="n">
        <v>0.18491622</v>
      </c>
      <c r="H37" s="159" t="n">
        <v>0.20115811</v>
      </c>
      <c r="I37" s="14" t="n">
        <v>37742</v>
      </c>
      <c r="J37" s="158" t="n">
        <v>0</v>
      </c>
      <c r="K37" s="158" t="n">
        <v>0</v>
      </c>
      <c r="L37" s="158" t="n">
        <v>0</v>
      </c>
      <c r="M37" s="158" t="n">
        <v>0</v>
      </c>
      <c r="N37" s="158" t="n">
        <v>0</v>
      </c>
      <c r="O37" s="158" t="n">
        <v>0</v>
      </c>
      <c r="P37" s="158" t="n">
        <v>0</v>
      </c>
      <c r="Q37" s="159" t="n">
        <v>0</v>
      </c>
    </row>
    <row r="38" customFormat="false" ht="12.75" hidden="false" customHeight="false" outlineLevel="0" collapsed="false">
      <c r="A38" s="158" t="n">
        <v>-0.93972496</v>
      </c>
      <c r="B38" s="158" t="n">
        <v>-0.52004792</v>
      </c>
      <c r="C38" s="158" t="n">
        <v>-0.21310815</v>
      </c>
      <c r="D38" s="158" t="n">
        <v>-0.09591552</v>
      </c>
      <c r="E38" s="158" t="n">
        <v>0.0766373</v>
      </c>
      <c r="F38" s="158" t="n">
        <v>0.13585346</v>
      </c>
      <c r="G38" s="158" t="n">
        <v>0.20857789</v>
      </c>
      <c r="H38" s="159" t="n">
        <v>0.23011663</v>
      </c>
      <c r="I38" s="14" t="n">
        <v>37773</v>
      </c>
      <c r="J38" s="158" t="n">
        <v>0</v>
      </c>
      <c r="K38" s="158" t="n">
        <v>0</v>
      </c>
      <c r="L38" s="158" t="n">
        <v>0</v>
      </c>
      <c r="M38" s="158" t="n">
        <v>0</v>
      </c>
      <c r="N38" s="158" t="n">
        <v>0</v>
      </c>
      <c r="O38" s="158" t="n">
        <v>0</v>
      </c>
      <c r="P38" s="158" t="n">
        <v>0</v>
      </c>
      <c r="Q38" s="159" t="n">
        <v>0</v>
      </c>
    </row>
    <row r="39" customFormat="false" ht="12.75" hidden="false" customHeight="false" outlineLevel="0" collapsed="false">
      <c r="A39" s="158" t="n">
        <v>-0.9229067</v>
      </c>
      <c r="B39" s="158" t="n">
        <v>-0.51447276</v>
      </c>
      <c r="C39" s="158" t="n">
        <v>-0.21271234</v>
      </c>
      <c r="D39" s="158" t="n">
        <v>-0.09624259</v>
      </c>
      <c r="E39" s="158" t="n">
        <v>0.07788286</v>
      </c>
      <c r="F39" s="158" t="n">
        <v>0.13914279</v>
      </c>
      <c r="G39" s="158" t="n">
        <v>0.21786023</v>
      </c>
      <c r="H39" s="159" t="n">
        <v>0.24749571</v>
      </c>
      <c r="I39" s="14" t="n">
        <v>37803</v>
      </c>
      <c r="J39" s="158" t="n">
        <v>0</v>
      </c>
      <c r="K39" s="158" t="n">
        <v>0</v>
      </c>
      <c r="L39" s="158" t="n">
        <v>0</v>
      </c>
      <c r="M39" s="158" t="n">
        <v>0</v>
      </c>
      <c r="N39" s="158" t="n">
        <v>0</v>
      </c>
      <c r="O39" s="158" t="n">
        <v>0</v>
      </c>
      <c r="P39" s="158" t="n">
        <v>0</v>
      </c>
      <c r="Q39" s="159" t="n">
        <v>0</v>
      </c>
    </row>
    <row r="40" customFormat="false" ht="12.75" hidden="false" customHeight="false" outlineLevel="0" collapsed="false">
      <c r="A40" s="158" t="n">
        <v>-0.77995911</v>
      </c>
      <c r="B40" s="158" t="n">
        <v>-0.4291776</v>
      </c>
      <c r="C40" s="158" t="n">
        <v>-0.17458921</v>
      </c>
      <c r="D40" s="158" t="n">
        <v>-0.07822452</v>
      </c>
      <c r="E40" s="158" t="n">
        <v>0.06178388</v>
      </c>
      <c r="F40" s="158" t="n">
        <v>0.10861357</v>
      </c>
      <c r="G40" s="158" t="n">
        <v>0.162974</v>
      </c>
      <c r="H40" s="159" t="n">
        <v>0.17385213</v>
      </c>
      <c r="I40" s="14" t="n">
        <v>37834</v>
      </c>
      <c r="J40" s="158" t="n">
        <v>0</v>
      </c>
      <c r="K40" s="158" t="n">
        <v>0</v>
      </c>
      <c r="L40" s="158" t="n">
        <v>0</v>
      </c>
      <c r="M40" s="158" t="n">
        <v>0</v>
      </c>
      <c r="N40" s="158" t="n">
        <v>0</v>
      </c>
      <c r="O40" s="158" t="n">
        <v>0</v>
      </c>
      <c r="P40" s="158" t="n">
        <v>0</v>
      </c>
      <c r="Q40" s="159" t="n">
        <v>0</v>
      </c>
    </row>
    <row r="41" customFormat="false" ht="12.75" hidden="false" customHeight="false" outlineLevel="0" collapsed="false">
      <c r="A41" s="158" t="n">
        <v>-0.79916112</v>
      </c>
      <c r="B41" s="158" t="n">
        <v>-0.44354499</v>
      </c>
      <c r="C41" s="158" t="n">
        <v>-0.18236687</v>
      </c>
      <c r="D41" s="158" t="n">
        <v>-0.08223071</v>
      </c>
      <c r="E41" s="158" t="n">
        <v>0.06597075</v>
      </c>
      <c r="F41" s="158" t="n">
        <v>0.11709714</v>
      </c>
      <c r="G41" s="158" t="n">
        <v>0.18034563</v>
      </c>
      <c r="H41" s="159" t="n">
        <v>0.20020654</v>
      </c>
      <c r="I41" s="14" t="n">
        <v>37865</v>
      </c>
      <c r="J41" s="158" t="n">
        <v>0</v>
      </c>
      <c r="K41" s="158" t="n">
        <v>0</v>
      </c>
      <c r="L41" s="158" t="n">
        <v>0</v>
      </c>
      <c r="M41" s="158" t="n">
        <v>0</v>
      </c>
      <c r="N41" s="158" t="n">
        <v>0</v>
      </c>
      <c r="O41" s="158" t="n">
        <v>0</v>
      </c>
      <c r="P41" s="158" t="n">
        <v>0</v>
      </c>
      <c r="Q41" s="159" t="n">
        <v>0</v>
      </c>
    </row>
    <row r="42" customFormat="false" ht="12.75" hidden="false" customHeight="false" outlineLevel="0" collapsed="false">
      <c r="A42" s="158" t="n">
        <v>-0.81540092</v>
      </c>
      <c r="B42" s="158" t="n">
        <v>-0.45682878</v>
      </c>
      <c r="C42" s="158" t="n">
        <v>-0.18998957</v>
      </c>
      <c r="D42" s="158" t="n">
        <v>-0.08624654</v>
      </c>
      <c r="E42" s="158" t="n">
        <v>0.07032451</v>
      </c>
      <c r="F42" s="158" t="n">
        <v>0.12612579</v>
      </c>
      <c r="G42" s="158" t="n">
        <v>0.19928312</v>
      </c>
      <c r="H42" s="159" t="n">
        <v>0.22956544</v>
      </c>
      <c r="I42" s="14" t="n">
        <v>37895</v>
      </c>
      <c r="J42" s="158" t="n">
        <v>0</v>
      </c>
      <c r="K42" s="158" t="n">
        <v>0</v>
      </c>
      <c r="L42" s="158" t="n">
        <v>0</v>
      </c>
      <c r="M42" s="158" t="n">
        <v>0</v>
      </c>
      <c r="N42" s="158" t="n">
        <v>0</v>
      </c>
      <c r="O42" s="158" t="n">
        <v>0</v>
      </c>
      <c r="P42" s="158" t="n">
        <v>0</v>
      </c>
      <c r="Q42" s="159" t="n">
        <v>0</v>
      </c>
    </row>
    <row r="43" customFormat="false" ht="12.75" hidden="false" customHeight="false" outlineLevel="0" collapsed="false">
      <c r="A43" s="158" t="n">
        <v>-0.80675663</v>
      </c>
      <c r="B43" s="158" t="n">
        <v>-0.453049</v>
      </c>
      <c r="C43" s="158" t="n">
        <v>-0.18896818</v>
      </c>
      <c r="D43" s="158" t="n">
        <v>-0.08593076</v>
      </c>
      <c r="E43" s="158" t="n">
        <v>0.07035664</v>
      </c>
      <c r="F43" s="158" t="n">
        <v>0.12641939</v>
      </c>
      <c r="G43" s="158" t="n">
        <v>0.20114829</v>
      </c>
      <c r="H43" s="159" t="n">
        <v>0.23383195</v>
      </c>
      <c r="I43" s="14" t="n">
        <v>37926</v>
      </c>
      <c r="J43" s="158" t="n">
        <v>0</v>
      </c>
      <c r="K43" s="158" t="n">
        <v>0</v>
      </c>
      <c r="L43" s="158" t="n">
        <v>0</v>
      </c>
      <c r="M43" s="158" t="n">
        <v>0</v>
      </c>
      <c r="N43" s="158" t="n">
        <v>0</v>
      </c>
      <c r="O43" s="158" t="n">
        <v>0</v>
      </c>
      <c r="P43" s="158" t="n">
        <v>0</v>
      </c>
      <c r="Q43" s="159" t="n">
        <v>0</v>
      </c>
    </row>
    <row r="44" customFormat="false" ht="12.75" hidden="false" customHeight="false" outlineLevel="0" collapsed="false">
      <c r="A44" s="158" t="n">
        <v>-0.75282393</v>
      </c>
      <c r="B44" s="158" t="n">
        <v>-0.43093231</v>
      </c>
      <c r="C44" s="158" t="n">
        <v>-0.18379007</v>
      </c>
      <c r="D44" s="158" t="n">
        <v>-0.08458981</v>
      </c>
      <c r="E44" s="158" t="n">
        <v>0.07129457</v>
      </c>
      <c r="F44" s="158" t="n">
        <v>0.1304732</v>
      </c>
      <c r="G44" s="158" t="n">
        <v>0.21663052</v>
      </c>
      <c r="H44" s="159" t="n">
        <v>0.26604368</v>
      </c>
      <c r="I44" s="14" t="n">
        <v>37956</v>
      </c>
      <c r="J44" s="158" t="n">
        <v>0</v>
      </c>
      <c r="K44" s="158" t="n">
        <v>0</v>
      </c>
      <c r="L44" s="158" t="n">
        <v>0</v>
      </c>
      <c r="M44" s="158" t="n">
        <v>0</v>
      </c>
      <c r="N44" s="158" t="n">
        <v>0</v>
      </c>
      <c r="O44" s="158" t="n">
        <v>0</v>
      </c>
      <c r="P44" s="158" t="n">
        <v>0</v>
      </c>
      <c r="Q44" s="159" t="n">
        <v>0</v>
      </c>
    </row>
    <row r="45" customFormat="false" ht="12.75" hidden="false" customHeight="false" outlineLevel="0" collapsed="false">
      <c r="A45" s="158" t="n">
        <v>-0.20907151</v>
      </c>
      <c r="B45" s="158" t="n">
        <v>-0.0772384800000001</v>
      </c>
      <c r="C45" s="158" t="n">
        <v>-0.01118598</v>
      </c>
      <c r="D45" s="158" t="n">
        <v>0.000624470000000002</v>
      </c>
      <c r="E45" s="158" t="n">
        <v>-0.01192126</v>
      </c>
      <c r="F45" s="158" t="n">
        <v>-0.03407995</v>
      </c>
      <c r="G45" s="158" t="n">
        <v>-0.10524275</v>
      </c>
      <c r="H45" s="159" t="n">
        <v>-0.20644122</v>
      </c>
      <c r="I45" s="14" t="n">
        <v>37987</v>
      </c>
      <c r="J45" s="158" t="n">
        <v>0</v>
      </c>
      <c r="K45" s="158" t="n">
        <v>0</v>
      </c>
      <c r="L45" s="158" t="n">
        <v>0</v>
      </c>
      <c r="M45" s="158" t="n">
        <v>0</v>
      </c>
      <c r="N45" s="158" t="n">
        <v>0</v>
      </c>
      <c r="O45" s="158" t="n">
        <v>0</v>
      </c>
      <c r="P45" s="158" t="n">
        <v>0</v>
      </c>
      <c r="Q45" s="159" t="n">
        <v>0</v>
      </c>
    </row>
    <row r="46" customFormat="false" ht="12.75" hidden="false" customHeight="false" outlineLevel="0" collapsed="false">
      <c r="A46" s="158" t="n">
        <v>-0.10845417</v>
      </c>
      <c r="B46" s="158" t="n">
        <v>-0.02446579</v>
      </c>
      <c r="C46" s="158" t="n">
        <v>0.00892046999999999</v>
      </c>
      <c r="D46" s="158" t="n">
        <v>0.00927487</v>
      </c>
      <c r="E46" s="158" t="n">
        <v>-0.01803816</v>
      </c>
      <c r="F46" s="158" t="n">
        <v>-0.04403453</v>
      </c>
      <c r="G46" s="158" t="n">
        <v>-0.11696589</v>
      </c>
      <c r="H46" s="159" t="n">
        <v>-0.21344392</v>
      </c>
      <c r="I46" s="14" t="n">
        <v>38018</v>
      </c>
      <c r="J46" s="158" t="n">
        <v>0</v>
      </c>
      <c r="K46" s="158" t="n">
        <v>0</v>
      </c>
      <c r="L46" s="158" t="n">
        <v>0</v>
      </c>
      <c r="M46" s="158" t="n">
        <v>0</v>
      </c>
      <c r="N46" s="158" t="n">
        <v>0</v>
      </c>
      <c r="O46" s="158" t="n">
        <v>0</v>
      </c>
      <c r="P46" s="158" t="n">
        <v>0</v>
      </c>
      <c r="Q46" s="159" t="n">
        <v>0</v>
      </c>
    </row>
    <row r="47" customFormat="false" ht="12.75" hidden="false" customHeight="false" outlineLevel="0" collapsed="false">
      <c r="A47" s="158" t="n">
        <v>-0.28426473</v>
      </c>
      <c r="B47" s="158" t="n">
        <v>-0.13218913</v>
      </c>
      <c r="C47" s="158" t="n">
        <v>-0.04063791</v>
      </c>
      <c r="D47" s="158" t="n">
        <v>-0.01451106</v>
      </c>
      <c r="E47" s="158" t="n">
        <v>0.00389476</v>
      </c>
      <c r="F47" s="158" t="n">
        <v>-0.00189423</v>
      </c>
      <c r="G47" s="158" t="n">
        <v>-0.03910914</v>
      </c>
      <c r="H47" s="159" t="n">
        <v>-0.10540167</v>
      </c>
      <c r="I47" s="14" t="n">
        <v>38047</v>
      </c>
      <c r="J47" s="158" t="n">
        <v>0</v>
      </c>
      <c r="K47" s="158" t="n">
        <v>0</v>
      </c>
      <c r="L47" s="158" t="n">
        <v>0</v>
      </c>
      <c r="M47" s="158" t="n">
        <v>0</v>
      </c>
      <c r="N47" s="158" t="n">
        <v>0</v>
      </c>
      <c r="O47" s="158" t="n">
        <v>0</v>
      </c>
      <c r="P47" s="158" t="n">
        <v>0</v>
      </c>
      <c r="Q47" s="159" t="n">
        <v>0</v>
      </c>
    </row>
    <row r="48" customFormat="false" ht="12.75" hidden="false" customHeight="false" outlineLevel="0" collapsed="false">
      <c r="A48" s="158" t="n">
        <v>-0.79138777</v>
      </c>
      <c r="B48" s="158" t="n">
        <v>-0.45341167</v>
      </c>
      <c r="C48" s="158" t="n">
        <v>-0.19352866</v>
      </c>
      <c r="D48" s="158" t="n">
        <v>-0.08911222</v>
      </c>
      <c r="E48" s="158" t="n">
        <v>0.07511031</v>
      </c>
      <c r="F48" s="158" t="n">
        <v>0.13745995</v>
      </c>
      <c r="G48" s="158" t="n">
        <v>0.22817214</v>
      </c>
      <c r="H48" s="159" t="n">
        <v>0.27999268</v>
      </c>
      <c r="I48" s="14" t="n">
        <v>38078</v>
      </c>
      <c r="J48" s="158" t="n">
        <v>0</v>
      </c>
      <c r="K48" s="158" t="n">
        <v>0</v>
      </c>
      <c r="L48" s="158" t="n">
        <v>0</v>
      </c>
      <c r="M48" s="158" t="n">
        <v>0</v>
      </c>
      <c r="N48" s="158" t="n">
        <v>0</v>
      </c>
      <c r="O48" s="158" t="n">
        <v>0</v>
      </c>
      <c r="P48" s="158" t="n">
        <v>0</v>
      </c>
      <c r="Q48" s="159" t="n">
        <v>0</v>
      </c>
    </row>
    <row r="49" customFormat="false" ht="12.75" hidden="false" customHeight="false" outlineLevel="0" collapsed="false">
      <c r="A49" s="158" t="n">
        <v>1.18314546</v>
      </c>
      <c r="B49" s="158" t="n">
        <v>0.78585732</v>
      </c>
      <c r="C49" s="158" t="n">
        <v>0.38987401</v>
      </c>
      <c r="D49" s="158" t="n">
        <v>0.19392344</v>
      </c>
      <c r="E49" s="158" t="n">
        <v>-0.19148521</v>
      </c>
      <c r="F49" s="158" t="n">
        <v>-0.38018418</v>
      </c>
      <c r="G49" s="158" t="n">
        <v>-0.74810947</v>
      </c>
      <c r="H49" s="159" t="n">
        <v>-1.10225193</v>
      </c>
      <c r="I49" s="14" t="n">
        <v>38108</v>
      </c>
      <c r="J49" s="158" t="n">
        <v>0</v>
      </c>
      <c r="K49" s="158" t="n">
        <v>0</v>
      </c>
      <c r="L49" s="158" t="n">
        <v>0</v>
      </c>
      <c r="M49" s="158" t="n">
        <v>0</v>
      </c>
      <c r="N49" s="158" t="n">
        <v>0</v>
      </c>
      <c r="O49" s="158" t="n">
        <v>0</v>
      </c>
      <c r="P49" s="158" t="n">
        <v>0</v>
      </c>
      <c r="Q49" s="159" t="n">
        <v>0</v>
      </c>
    </row>
    <row r="50" customFormat="false" ht="12.75" hidden="false" customHeight="false" outlineLevel="0" collapsed="false">
      <c r="A50" s="158" t="n">
        <v>1.20606977</v>
      </c>
      <c r="B50" s="158" t="n">
        <v>0.80280219</v>
      </c>
      <c r="C50" s="158" t="n">
        <v>0.39909319</v>
      </c>
      <c r="D50" s="158" t="n">
        <v>0.19870412</v>
      </c>
      <c r="E50" s="158" t="n">
        <v>-0.19657761</v>
      </c>
      <c r="F50" s="158" t="n">
        <v>-0.39065113</v>
      </c>
      <c r="G50" s="158" t="n">
        <v>-0.77005808</v>
      </c>
      <c r="H50" s="159" t="n">
        <v>-1.13642813</v>
      </c>
      <c r="I50" s="14" t="n">
        <v>38139</v>
      </c>
      <c r="J50" s="158" t="n">
        <v>0</v>
      </c>
      <c r="K50" s="158" t="n">
        <v>0</v>
      </c>
      <c r="L50" s="158" t="n">
        <v>0</v>
      </c>
      <c r="M50" s="158" t="n">
        <v>0</v>
      </c>
      <c r="N50" s="158" t="n">
        <v>0</v>
      </c>
      <c r="O50" s="158" t="n">
        <v>0</v>
      </c>
      <c r="P50" s="158" t="n">
        <v>0</v>
      </c>
      <c r="Q50" s="159" t="n">
        <v>0</v>
      </c>
    </row>
    <row r="51" customFormat="false" ht="12.75" hidden="false" customHeight="false" outlineLevel="0" collapsed="false">
      <c r="A51" s="158" t="n">
        <v>1.12555457</v>
      </c>
      <c r="B51" s="158" t="n">
        <v>0.74993249</v>
      </c>
      <c r="C51" s="158" t="n">
        <v>0.37315349</v>
      </c>
      <c r="D51" s="158" t="n">
        <v>0.18587149</v>
      </c>
      <c r="E51" s="158" t="n">
        <v>-0.18403978</v>
      </c>
      <c r="F51" s="158" t="n">
        <v>-0.36588597</v>
      </c>
      <c r="G51" s="158" t="n">
        <v>-0.72181314</v>
      </c>
      <c r="H51" s="159" t="n">
        <v>-1.06611001</v>
      </c>
      <c r="I51" s="14" t="n">
        <v>38169</v>
      </c>
      <c r="J51" s="158" t="n">
        <v>0</v>
      </c>
      <c r="K51" s="158" t="n">
        <v>0</v>
      </c>
      <c r="L51" s="158" t="n">
        <v>0</v>
      </c>
      <c r="M51" s="158" t="n">
        <v>0</v>
      </c>
      <c r="N51" s="158" t="n">
        <v>0</v>
      </c>
      <c r="O51" s="158" t="n">
        <v>0</v>
      </c>
      <c r="P51" s="158" t="n">
        <v>0</v>
      </c>
      <c r="Q51" s="159" t="n">
        <v>0</v>
      </c>
    </row>
    <row r="52" customFormat="false" ht="12.75" hidden="false" customHeight="false" outlineLevel="0" collapsed="false">
      <c r="A52" s="158" t="n">
        <v>1.13343261</v>
      </c>
      <c r="B52" s="158" t="n">
        <v>0.75360614</v>
      </c>
      <c r="C52" s="158" t="n">
        <v>0.37436174</v>
      </c>
      <c r="D52" s="158" t="n">
        <v>0.18634455</v>
      </c>
      <c r="E52" s="158" t="n">
        <v>-0.18429547</v>
      </c>
      <c r="F52" s="158" t="n">
        <v>-0.36621915</v>
      </c>
      <c r="G52" s="158" t="n">
        <v>-0.72195694</v>
      </c>
      <c r="H52" s="159" t="n">
        <v>-1.06615958</v>
      </c>
      <c r="I52" s="14" t="n">
        <v>38200</v>
      </c>
      <c r="J52" s="158" t="n">
        <v>0</v>
      </c>
      <c r="K52" s="158" t="n">
        <v>0</v>
      </c>
      <c r="L52" s="158" t="n">
        <v>0</v>
      </c>
      <c r="M52" s="158" t="n">
        <v>0</v>
      </c>
      <c r="N52" s="158" t="n">
        <v>0</v>
      </c>
      <c r="O52" s="158" t="n">
        <v>0</v>
      </c>
      <c r="P52" s="158" t="n">
        <v>0</v>
      </c>
      <c r="Q52" s="159" t="n">
        <v>0</v>
      </c>
    </row>
    <row r="53" customFormat="false" ht="12.75" hidden="false" customHeight="false" outlineLevel="0" collapsed="false">
      <c r="A53" s="158" t="n">
        <v>1.11201659</v>
      </c>
      <c r="B53" s="158" t="n">
        <v>0.73965639</v>
      </c>
      <c r="C53" s="158" t="n">
        <v>0.36757998</v>
      </c>
      <c r="D53" s="158" t="n">
        <v>0.18300597</v>
      </c>
      <c r="E53" s="158" t="n">
        <v>-0.18106697</v>
      </c>
      <c r="F53" s="158" t="n">
        <v>-0.3598761</v>
      </c>
      <c r="G53" s="158" t="n">
        <v>-0.70974562</v>
      </c>
      <c r="H53" s="159" t="n">
        <v>-1.04853834</v>
      </c>
      <c r="I53" s="14" t="n">
        <v>38231</v>
      </c>
      <c r="J53" s="158" t="n">
        <v>0</v>
      </c>
      <c r="K53" s="158" t="n">
        <v>0</v>
      </c>
      <c r="L53" s="158" t="n">
        <v>0</v>
      </c>
      <c r="M53" s="158" t="n">
        <v>0</v>
      </c>
      <c r="N53" s="158" t="n">
        <v>0</v>
      </c>
      <c r="O53" s="158" t="n">
        <v>0</v>
      </c>
      <c r="P53" s="158" t="n">
        <v>0</v>
      </c>
      <c r="Q53" s="159" t="n">
        <v>0</v>
      </c>
    </row>
    <row r="54" customFormat="false" ht="12.75" hidden="false" customHeight="false" outlineLevel="0" collapsed="false">
      <c r="A54" s="158" t="n">
        <v>1.06323545</v>
      </c>
      <c r="B54" s="158" t="n">
        <v>0.70781502</v>
      </c>
      <c r="C54" s="158" t="n">
        <v>0.35203248</v>
      </c>
      <c r="D54" s="158" t="n">
        <v>0.17532998</v>
      </c>
      <c r="E54" s="158" t="n">
        <v>-0.17359246</v>
      </c>
      <c r="F54" s="158" t="n">
        <v>-0.34513247</v>
      </c>
      <c r="G54" s="158" t="n">
        <v>-0.68105154</v>
      </c>
      <c r="H54" s="159" t="n">
        <v>-1.00666217</v>
      </c>
      <c r="I54" s="14" t="n">
        <v>38261</v>
      </c>
      <c r="J54" s="158" t="n">
        <v>0</v>
      </c>
      <c r="K54" s="158" t="n">
        <v>0</v>
      </c>
      <c r="L54" s="158" t="n">
        <v>0</v>
      </c>
      <c r="M54" s="158" t="n">
        <v>0</v>
      </c>
      <c r="N54" s="158" t="n">
        <v>0</v>
      </c>
      <c r="O54" s="158" t="n">
        <v>0</v>
      </c>
      <c r="P54" s="158" t="n">
        <v>0</v>
      </c>
      <c r="Q54" s="159" t="n">
        <v>0</v>
      </c>
    </row>
    <row r="55" customFormat="false" ht="12.75" hidden="false" customHeight="false" outlineLevel="0" collapsed="false">
      <c r="A55" s="158" t="n">
        <v>1.08419032</v>
      </c>
      <c r="B55" s="158" t="n">
        <v>0.72027663</v>
      </c>
      <c r="C55" s="158" t="n">
        <v>0.35757685</v>
      </c>
      <c r="D55" s="158" t="n">
        <v>0.17794249</v>
      </c>
      <c r="E55" s="158" t="n">
        <v>-0.17590785</v>
      </c>
      <c r="F55" s="158" t="n">
        <v>-0.34948724</v>
      </c>
      <c r="G55" s="158" t="n">
        <v>-0.68878942</v>
      </c>
      <c r="H55" s="159" t="n">
        <v>-1.01678579</v>
      </c>
      <c r="I55" s="14" t="n">
        <v>38292</v>
      </c>
      <c r="J55" s="158" t="n">
        <v>0</v>
      </c>
      <c r="K55" s="158" t="n">
        <v>0</v>
      </c>
      <c r="L55" s="158" t="n">
        <v>0</v>
      </c>
      <c r="M55" s="158" t="n">
        <v>0</v>
      </c>
      <c r="N55" s="158" t="n">
        <v>0</v>
      </c>
      <c r="O55" s="158" t="n">
        <v>0</v>
      </c>
      <c r="P55" s="158" t="n">
        <v>0</v>
      </c>
      <c r="Q55" s="159" t="n">
        <v>0</v>
      </c>
    </row>
    <row r="56" customFormat="false" ht="12.75" hidden="false" customHeight="false" outlineLevel="0" collapsed="false">
      <c r="A56" s="158" t="n">
        <v>0.86104943</v>
      </c>
      <c r="B56" s="158" t="n">
        <v>0.57226268</v>
      </c>
      <c r="C56" s="158" t="n">
        <v>0.28431678</v>
      </c>
      <c r="D56" s="158" t="n">
        <v>0.14155689</v>
      </c>
      <c r="E56" s="158" t="n">
        <v>-0.14010481</v>
      </c>
      <c r="F56" s="158" t="n">
        <v>-0.27860282</v>
      </c>
      <c r="G56" s="158" t="n">
        <v>-0.55029282</v>
      </c>
      <c r="H56" s="159" t="n">
        <v>-0.81355984</v>
      </c>
      <c r="I56" s="14" t="n">
        <v>38322</v>
      </c>
      <c r="J56" s="158" t="n">
        <v>0</v>
      </c>
      <c r="K56" s="158" t="n">
        <v>0</v>
      </c>
      <c r="L56" s="158" t="n">
        <v>0</v>
      </c>
      <c r="M56" s="158" t="n">
        <v>0</v>
      </c>
      <c r="N56" s="158" t="n">
        <v>0</v>
      </c>
      <c r="O56" s="158" t="n">
        <v>0</v>
      </c>
      <c r="P56" s="158" t="n">
        <v>0</v>
      </c>
      <c r="Q56" s="159" t="n">
        <v>0</v>
      </c>
    </row>
    <row r="57" customFormat="false" ht="12.75" hidden="false" customHeight="false" outlineLevel="0" collapsed="false">
      <c r="A57" s="158" t="n">
        <v>1.12274143</v>
      </c>
      <c r="B57" s="158" t="n">
        <v>0.74591284</v>
      </c>
      <c r="C57" s="158" t="n">
        <v>0.37085408</v>
      </c>
      <c r="D57" s="158" t="n">
        <v>0.18480835</v>
      </c>
      <c r="E57" s="158" t="n">
        <v>-0.18337196</v>
      </c>
      <c r="F57" s="158" t="n">
        <v>-0.36498175</v>
      </c>
      <c r="G57" s="158" t="n">
        <v>-0.72218854</v>
      </c>
      <c r="H57" s="159" t="n">
        <v>-1.07050106</v>
      </c>
      <c r="I57" s="14" t="n">
        <v>38353</v>
      </c>
      <c r="J57" s="158" t="n">
        <v>0</v>
      </c>
      <c r="K57" s="158" t="n">
        <v>0</v>
      </c>
      <c r="L57" s="158" t="n">
        <v>0</v>
      </c>
      <c r="M57" s="158" t="n">
        <v>0</v>
      </c>
      <c r="N57" s="158" t="n">
        <v>0</v>
      </c>
      <c r="O57" s="158" t="n">
        <v>0</v>
      </c>
      <c r="P57" s="158" t="n">
        <v>0</v>
      </c>
      <c r="Q57" s="159" t="n">
        <v>0</v>
      </c>
    </row>
    <row r="58" customFormat="false" ht="12.75" hidden="false" customHeight="false" outlineLevel="0" collapsed="false">
      <c r="A58" s="158" t="n">
        <v>1.01164251</v>
      </c>
      <c r="B58" s="158" t="n">
        <v>0.67011737</v>
      </c>
      <c r="C58" s="158" t="n">
        <v>0.33226927</v>
      </c>
      <c r="D58" s="158" t="n">
        <v>0.16534812</v>
      </c>
      <c r="E58" s="158" t="n">
        <v>-0.16364089</v>
      </c>
      <c r="F58" s="158" t="n">
        <v>-0.32545853</v>
      </c>
      <c r="G58" s="158" t="n">
        <v>-0.64324092</v>
      </c>
      <c r="H58" s="159" t="n">
        <v>-0.95272107</v>
      </c>
      <c r="I58" s="14" t="n">
        <v>38384</v>
      </c>
      <c r="J58" s="158" t="n">
        <v>0</v>
      </c>
      <c r="K58" s="158" t="n">
        <v>0</v>
      </c>
      <c r="L58" s="158" t="n">
        <v>0</v>
      </c>
      <c r="M58" s="158" t="n">
        <v>0</v>
      </c>
      <c r="N58" s="158" t="n">
        <v>0</v>
      </c>
      <c r="O58" s="158" t="n">
        <v>0</v>
      </c>
      <c r="P58" s="158" t="n">
        <v>0</v>
      </c>
      <c r="Q58" s="159" t="n">
        <v>0</v>
      </c>
    </row>
    <row r="59" customFormat="false" ht="12.75" hidden="false" customHeight="false" outlineLevel="0" collapsed="false">
      <c r="A59" s="158" t="n">
        <v>0.93443483</v>
      </c>
      <c r="B59" s="158" t="n">
        <v>0.62054136</v>
      </c>
      <c r="C59" s="158" t="n">
        <v>0.30854244</v>
      </c>
      <c r="D59" s="158" t="n">
        <v>0.15375947</v>
      </c>
      <c r="E59" s="158" t="n">
        <v>-0.1524582</v>
      </c>
      <c r="F59" s="158" t="n">
        <v>-0.30345505</v>
      </c>
      <c r="G59" s="158" t="n">
        <v>-0.60058571</v>
      </c>
      <c r="H59" s="159" t="n">
        <v>-0.89059667</v>
      </c>
      <c r="I59" s="14" t="n">
        <v>38412</v>
      </c>
      <c r="J59" s="158" t="n">
        <v>0</v>
      </c>
      <c r="K59" s="158" t="n">
        <v>0</v>
      </c>
      <c r="L59" s="158" t="n">
        <v>0</v>
      </c>
      <c r="M59" s="158" t="n">
        <v>0</v>
      </c>
      <c r="N59" s="158" t="n">
        <v>0</v>
      </c>
      <c r="O59" s="158" t="n">
        <v>0</v>
      </c>
      <c r="P59" s="158" t="n">
        <v>0</v>
      </c>
      <c r="Q59" s="159" t="n">
        <v>0</v>
      </c>
    </row>
    <row r="60" customFormat="false" ht="12.75" hidden="false" customHeight="false" outlineLevel="0" collapsed="false">
      <c r="A60" s="158" t="n">
        <v>0.86326482</v>
      </c>
      <c r="B60" s="158" t="n">
        <v>0.57266204</v>
      </c>
      <c r="C60" s="158" t="n">
        <v>0.28407093</v>
      </c>
      <c r="D60" s="158" t="n">
        <v>0.14133853</v>
      </c>
      <c r="E60" s="158" t="n">
        <v>-0.13975279</v>
      </c>
      <c r="F60" s="158" t="n">
        <v>-0.27785243</v>
      </c>
      <c r="G60" s="158" t="n">
        <v>-0.54824621</v>
      </c>
      <c r="H60" s="159" t="n">
        <v>-0.80989064</v>
      </c>
      <c r="I60" s="14" t="n">
        <v>38443</v>
      </c>
      <c r="J60" s="158" t="n">
        <v>0</v>
      </c>
      <c r="K60" s="158" t="n">
        <v>0</v>
      </c>
      <c r="L60" s="158" t="n">
        <v>0</v>
      </c>
      <c r="M60" s="158" t="n">
        <v>0</v>
      </c>
      <c r="N60" s="158" t="n">
        <v>0</v>
      </c>
      <c r="O60" s="158" t="n">
        <v>0</v>
      </c>
      <c r="P60" s="158" t="n">
        <v>0</v>
      </c>
      <c r="Q60" s="159" t="n">
        <v>0</v>
      </c>
    </row>
    <row r="61" customFormat="false" ht="12.75" hidden="false" customHeight="false" outlineLevel="0" collapsed="false">
      <c r="A61" s="158" t="n">
        <v>0.98206363</v>
      </c>
      <c r="B61" s="158" t="n">
        <v>0.65277901</v>
      </c>
      <c r="C61" s="158" t="n">
        <v>0.32420095</v>
      </c>
      <c r="D61" s="158" t="n">
        <v>0.16136109</v>
      </c>
      <c r="E61" s="158" t="n">
        <v>-0.15956344</v>
      </c>
      <c r="F61" s="158" t="n">
        <v>-0.31705704</v>
      </c>
      <c r="G61" s="158" t="n">
        <v>-0.62495313</v>
      </c>
      <c r="H61" s="159" t="n">
        <v>-0.92228163</v>
      </c>
      <c r="I61" s="14" t="n">
        <v>38473</v>
      </c>
      <c r="J61" s="158" t="n">
        <v>0</v>
      </c>
      <c r="K61" s="158" t="n">
        <v>0</v>
      </c>
      <c r="L61" s="158" t="n">
        <v>0</v>
      </c>
      <c r="M61" s="158" t="n">
        <v>0</v>
      </c>
      <c r="N61" s="158" t="n">
        <v>0</v>
      </c>
      <c r="O61" s="158" t="n">
        <v>0</v>
      </c>
      <c r="P61" s="158" t="n">
        <v>0</v>
      </c>
      <c r="Q61" s="159" t="n">
        <v>0</v>
      </c>
    </row>
    <row r="62" customFormat="false" ht="12.75" hidden="false" customHeight="false" outlineLevel="0" collapsed="false">
      <c r="A62" s="158" t="n">
        <v>1.00529518</v>
      </c>
      <c r="B62" s="158" t="n">
        <v>0.66933573</v>
      </c>
      <c r="C62" s="158" t="n">
        <v>0.33295154</v>
      </c>
      <c r="D62" s="158" t="n">
        <v>0.16584329</v>
      </c>
      <c r="E62" s="158" t="n">
        <v>-0.16423821</v>
      </c>
      <c r="F62" s="158" t="n">
        <v>-0.32657893</v>
      </c>
      <c r="G62" s="158" t="n">
        <v>-0.64460994</v>
      </c>
      <c r="H62" s="159" t="n">
        <v>-0.95254319</v>
      </c>
      <c r="I62" s="14" t="n">
        <v>38504</v>
      </c>
      <c r="J62" s="158" t="n">
        <v>0</v>
      </c>
      <c r="K62" s="158" t="n">
        <v>0</v>
      </c>
      <c r="L62" s="158" t="n">
        <v>0</v>
      </c>
      <c r="M62" s="158" t="n">
        <v>0</v>
      </c>
      <c r="N62" s="158" t="n">
        <v>0</v>
      </c>
      <c r="O62" s="158" t="n">
        <v>0</v>
      </c>
      <c r="P62" s="158" t="n">
        <v>0</v>
      </c>
      <c r="Q62" s="159" t="n">
        <v>0</v>
      </c>
    </row>
    <row r="63" customFormat="false" ht="12.75" hidden="false" customHeight="false" outlineLevel="0" collapsed="false">
      <c r="A63" s="158" t="n">
        <v>0.93749659</v>
      </c>
      <c r="B63" s="158" t="n">
        <v>0.62479458</v>
      </c>
      <c r="C63" s="158" t="n">
        <v>0.31107686</v>
      </c>
      <c r="D63" s="158" t="n">
        <v>0.15501479</v>
      </c>
      <c r="E63" s="158" t="n">
        <v>-0.1536426</v>
      </c>
      <c r="F63" s="158" t="n">
        <v>-0.30563245</v>
      </c>
      <c r="G63" s="158" t="n">
        <v>-0.60372916</v>
      </c>
      <c r="H63" s="159" t="n">
        <v>-0.8927829</v>
      </c>
      <c r="J63" s="158" t="n">
        <v>0</v>
      </c>
      <c r="K63" s="158" t="n">
        <v>0</v>
      </c>
      <c r="L63" s="158" t="n">
        <v>0</v>
      </c>
      <c r="M63" s="158" t="n">
        <v>0</v>
      </c>
      <c r="N63" s="158" t="n">
        <v>0</v>
      </c>
      <c r="O63" s="158" t="n">
        <v>0</v>
      </c>
      <c r="P63" s="158" t="n">
        <v>0</v>
      </c>
      <c r="Q63" s="159" t="n">
        <v>0</v>
      </c>
    </row>
    <row r="64" customFormat="false" ht="12.75" hidden="false" customHeight="false" outlineLevel="0" collapsed="false">
      <c r="A64" s="158" t="n">
        <v>0.94629835</v>
      </c>
      <c r="B64" s="158" t="n">
        <v>0.62850651</v>
      </c>
      <c r="C64" s="158" t="n">
        <v>0.31203717</v>
      </c>
      <c r="D64" s="158" t="n">
        <v>0.15530138</v>
      </c>
      <c r="E64" s="158" t="n">
        <v>-0.15359557</v>
      </c>
      <c r="F64" s="158" t="n">
        <v>-0.3052528</v>
      </c>
      <c r="G64" s="158" t="n">
        <v>-0.60199477</v>
      </c>
      <c r="H64" s="159" t="n">
        <v>-0.8890446</v>
      </c>
      <c r="J64" s="158" t="n">
        <v>0</v>
      </c>
      <c r="K64" s="158" t="n">
        <v>0</v>
      </c>
      <c r="L64" s="158" t="n">
        <v>0</v>
      </c>
      <c r="M64" s="158" t="n">
        <v>0</v>
      </c>
      <c r="N64" s="158" t="n">
        <v>0</v>
      </c>
      <c r="O64" s="158" t="n">
        <v>0</v>
      </c>
      <c r="P64" s="158" t="n">
        <v>0</v>
      </c>
      <c r="Q64" s="159" t="n">
        <v>0</v>
      </c>
    </row>
    <row r="65" customFormat="false" ht="12.75" hidden="false" customHeight="false" outlineLevel="0" collapsed="false">
      <c r="A65" s="158" t="n">
        <v>0.93134716</v>
      </c>
      <c r="B65" s="158" t="n">
        <v>0.61877682</v>
      </c>
      <c r="C65" s="158" t="n">
        <v>0.30730672</v>
      </c>
      <c r="D65" s="158" t="n">
        <v>0.15297185</v>
      </c>
      <c r="E65" s="158" t="n">
        <v>-0.15134012</v>
      </c>
      <c r="F65" s="158" t="n">
        <v>-0.30081786</v>
      </c>
      <c r="G65" s="158" t="n">
        <v>-0.59343195</v>
      </c>
      <c r="H65" s="159" t="n">
        <v>-0.87666767</v>
      </c>
      <c r="J65" s="158" t="n">
        <v>0</v>
      </c>
      <c r="K65" s="158" t="n">
        <v>0</v>
      </c>
      <c r="L65" s="158" t="n">
        <v>0</v>
      </c>
      <c r="M65" s="158" t="n">
        <v>0</v>
      </c>
      <c r="N65" s="158" t="n">
        <v>0</v>
      </c>
      <c r="O65" s="158" t="n">
        <v>0</v>
      </c>
      <c r="P65" s="158" t="n">
        <v>0</v>
      </c>
      <c r="Q65" s="159" t="n">
        <v>0</v>
      </c>
    </row>
    <row r="66" customFormat="false" ht="12.75" hidden="false" customHeight="false" outlineLevel="0" collapsed="false">
      <c r="A66" s="158" t="n">
        <v>0.16248406</v>
      </c>
      <c r="B66" s="158" t="n">
        <v>0.11242831</v>
      </c>
      <c r="C66" s="158" t="n">
        <v>0.05821125</v>
      </c>
      <c r="D66" s="158" t="n">
        <v>0.02959151</v>
      </c>
      <c r="E66" s="158" t="n">
        <v>-0.03053149</v>
      </c>
      <c r="F66" s="158" t="n">
        <v>-0.06196769</v>
      </c>
      <c r="G66" s="158" t="n">
        <v>-0.12739833</v>
      </c>
      <c r="H66" s="159" t="n">
        <v>-0.19597408</v>
      </c>
      <c r="J66" s="158" t="n">
        <v>0</v>
      </c>
      <c r="K66" s="158" t="n">
        <v>0</v>
      </c>
      <c r="L66" s="158" t="n">
        <v>0</v>
      </c>
      <c r="M66" s="158" t="n">
        <v>0</v>
      </c>
      <c r="N66" s="158" t="n">
        <v>0</v>
      </c>
      <c r="O66" s="158" t="n">
        <v>0</v>
      </c>
      <c r="P66" s="158" t="n">
        <v>0</v>
      </c>
      <c r="Q66" s="159" t="n">
        <v>0</v>
      </c>
    </row>
    <row r="67" customFormat="false" ht="12.75" hidden="false" customHeight="false" outlineLevel="0" collapsed="false">
      <c r="A67" s="158" t="n">
        <v>0.17714341</v>
      </c>
      <c r="B67" s="158" t="n">
        <v>0.12153035</v>
      </c>
      <c r="C67" s="158" t="n">
        <v>0.0624274</v>
      </c>
      <c r="D67" s="158" t="n">
        <v>0.03161654</v>
      </c>
      <c r="E67" s="158" t="n">
        <v>-0.03239264</v>
      </c>
      <c r="F67" s="158" t="n">
        <v>-0.06552906</v>
      </c>
      <c r="G67" s="158" t="n">
        <v>-0.13389226</v>
      </c>
      <c r="H67" s="159" t="n">
        <v>-0.20484027</v>
      </c>
      <c r="J67" s="158" t="n">
        <v>0</v>
      </c>
      <c r="K67" s="158" t="n">
        <v>0</v>
      </c>
      <c r="L67" s="158" t="n">
        <v>0</v>
      </c>
      <c r="M67" s="158" t="n">
        <v>0</v>
      </c>
      <c r="N67" s="158" t="n">
        <v>0</v>
      </c>
      <c r="O67" s="158" t="n">
        <v>0</v>
      </c>
      <c r="P67" s="158" t="n">
        <v>0</v>
      </c>
      <c r="Q67" s="159" t="n">
        <v>0</v>
      </c>
    </row>
    <row r="68" customFormat="false" ht="12.75" hidden="false" customHeight="false" outlineLevel="0" collapsed="false">
      <c r="A68" s="158" t="n">
        <v>0.17876494</v>
      </c>
      <c r="B68" s="158" t="n">
        <v>0.12227807</v>
      </c>
      <c r="C68" s="158" t="n">
        <v>0.06261966</v>
      </c>
      <c r="D68" s="158" t="n">
        <v>0.031665</v>
      </c>
      <c r="E68" s="158" t="n">
        <v>-0.03234239</v>
      </c>
      <c r="F68" s="158" t="n">
        <v>-0.06532716</v>
      </c>
      <c r="G68" s="158" t="n">
        <v>-0.13308785</v>
      </c>
      <c r="H68" s="159" t="n">
        <v>-0.20330549</v>
      </c>
      <c r="J68" s="158" t="n">
        <v>0</v>
      </c>
      <c r="K68" s="158" t="n">
        <v>0</v>
      </c>
      <c r="L68" s="158" t="n">
        <v>0</v>
      </c>
      <c r="M68" s="158" t="n">
        <v>0</v>
      </c>
      <c r="N68" s="158" t="n">
        <v>0</v>
      </c>
      <c r="O68" s="158" t="n">
        <v>0</v>
      </c>
      <c r="P68" s="158" t="n">
        <v>0</v>
      </c>
      <c r="Q68" s="159" t="n">
        <v>0</v>
      </c>
    </row>
    <row r="69" customFormat="false" ht="12.75" hidden="false" customHeight="false" outlineLevel="0" collapsed="false">
      <c r="A69" s="158" t="n">
        <v>0.36400717</v>
      </c>
      <c r="B69" s="158" t="n">
        <v>0.24771529</v>
      </c>
      <c r="C69" s="158" t="n">
        <v>0.12619759</v>
      </c>
      <c r="D69" s="158" t="n">
        <v>0.06364843</v>
      </c>
      <c r="E69" s="158" t="n">
        <v>-0.06467531</v>
      </c>
      <c r="F69" s="158" t="n">
        <v>-0.130341</v>
      </c>
      <c r="G69" s="158" t="n">
        <v>-0.26456643</v>
      </c>
      <c r="H69" s="159" t="n">
        <v>-0.40182038</v>
      </c>
      <c r="J69" s="158" t="n">
        <v>0</v>
      </c>
      <c r="K69" s="158" t="n">
        <v>0</v>
      </c>
      <c r="L69" s="158" t="n">
        <v>0</v>
      </c>
      <c r="M69" s="158" t="n">
        <v>0</v>
      </c>
      <c r="N69" s="158" t="n">
        <v>0</v>
      </c>
      <c r="O69" s="158" t="n">
        <v>0</v>
      </c>
      <c r="P69" s="158" t="n">
        <v>0</v>
      </c>
      <c r="Q69" s="159" t="n">
        <v>0</v>
      </c>
    </row>
    <row r="70" customFormat="false" ht="12.75" hidden="false" customHeight="false" outlineLevel="0" collapsed="false">
      <c r="A70" s="158" t="n">
        <v>0.34000357</v>
      </c>
      <c r="B70" s="158" t="n">
        <v>0.2311143</v>
      </c>
      <c r="C70" s="158" t="n">
        <v>0.11771839</v>
      </c>
      <c r="D70" s="158" t="n">
        <v>0.05937376</v>
      </c>
      <c r="E70" s="158" t="n">
        <v>-0.06025256</v>
      </c>
      <c r="F70" s="158" t="n">
        <v>-0.12132306</v>
      </c>
      <c r="G70" s="158" t="n">
        <v>-0.24568241</v>
      </c>
      <c r="H70" s="159" t="n">
        <v>-0.37260839</v>
      </c>
      <c r="J70" s="158" t="n">
        <v>0</v>
      </c>
      <c r="K70" s="158" t="n">
        <v>0</v>
      </c>
      <c r="L70" s="158" t="n">
        <v>0</v>
      </c>
      <c r="M70" s="158" t="n">
        <v>0</v>
      </c>
      <c r="N70" s="158" t="n">
        <v>0</v>
      </c>
      <c r="O70" s="158" t="n">
        <v>0</v>
      </c>
      <c r="P70" s="158" t="n">
        <v>0</v>
      </c>
      <c r="Q70" s="159" t="n">
        <v>0</v>
      </c>
    </row>
    <row r="71" customFormat="false" ht="12.75" hidden="false" customHeight="false" outlineLevel="0" collapsed="false">
      <c r="A71" s="158" t="n">
        <v>0.29051756</v>
      </c>
      <c r="B71" s="158" t="n">
        <v>0.19819203</v>
      </c>
      <c r="C71" s="158" t="n">
        <v>0.10121521</v>
      </c>
      <c r="D71" s="158" t="n">
        <v>0.05111045</v>
      </c>
      <c r="E71" s="158" t="n">
        <v>-0.05211238</v>
      </c>
      <c r="F71" s="158" t="n">
        <v>-0.10523546</v>
      </c>
      <c r="G71" s="158" t="n">
        <v>-0.21401664</v>
      </c>
      <c r="H71" s="159" t="n">
        <v>-0.32573809</v>
      </c>
      <c r="J71" s="158" t="n">
        <v>0</v>
      </c>
      <c r="K71" s="158" t="n">
        <v>0</v>
      </c>
      <c r="L71" s="158" t="n">
        <v>0</v>
      </c>
      <c r="M71" s="158" t="n">
        <v>0</v>
      </c>
      <c r="N71" s="158" t="n">
        <v>0</v>
      </c>
      <c r="O71" s="158" t="n">
        <v>0</v>
      </c>
      <c r="P71" s="158" t="n">
        <v>0</v>
      </c>
      <c r="Q71" s="159" t="n">
        <v>0</v>
      </c>
    </row>
    <row r="72" customFormat="false" ht="12.75" hidden="false" customHeight="false" outlineLevel="0" collapsed="false">
      <c r="A72" s="158" t="n">
        <v>0.04347157</v>
      </c>
      <c r="B72" s="158" t="n">
        <v>0.03568232</v>
      </c>
      <c r="C72" s="158" t="n">
        <v>0.02129355</v>
      </c>
      <c r="D72" s="158" t="n">
        <v>0.01152147</v>
      </c>
      <c r="E72" s="158" t="n">
        <v>-0.01328009</v>
      </c>
      <c r="F72" s="158" t="n">
        <v>-0.02831766</v>
      </c>
      <c r="G72" s="158" t="n">
        <v>-0.06361277</v>
      </c>
      <c r="H72" s="159" t="n">
        <v>-0.10569462</v>
      </c>
      <c r="J72" s="158" t="n">
        <v>0</v>
      </c>
      <c r="K72" s="158" t="n">
        <v>0</v>
      </c>
      <c r="L72" s="158" t="n">
        <v>0</v>
      </c>
      <c r="M72" s="158" t="n">
        <v>0</v>
      </c>
      <c r="N72" s="158" t="n">
        <v>0</v>
      </c>
      <c r="O72" s="158" t="n">
        <v>0</v>
      </c>
      <c r="P72" s="158" t="n">
        <v>0</v>
      </c>
      <c r="Q72" s="159" t="n">
        <v>0</v>
      </c>
    </row>
    <row r="73" customFormat="false" ht="12.75" hidden="false" customHeight="false" outlineLevel="0" collapsed="false">
      <c r="A73" s="158" t="n">
        <v>0.05145288</v>
      </c>
      <c r="B73" s="158" t="n">
        <v>0.03736278</v>
      </c>
      <c r="C73" s="158" t="n">
        <v>0.02049981</v>
      </c>
      <c r="D73" s="158" t="n">
        <v>0.01075135</v>
      </c>
      <c r="E73" s="158" t="n">
        <v>-0.01183328</v>
      </c>
      <c r="F73" s="158" t="n">
        <v>-0.02481594</v>
      </c>
      <c r="G73" s="158" t="n">
        <v>-0.05444251</v>
      </c>
      <c r="H73" s="159" t="n">
        <v>-0.08919743</v>
      </c>
      <c r="J73" s="158" t="n">
        <v>0</v>
      </c>
      <c r="K73" s="158" t="n">
        <v>0</v>
      </c>
      <c r="L73" s="158" t="n">
        <v>0</v>
      </c>
      <c r="M73" s="158" t="n">
        <v>0</v>
      </c>
      <c r="N73" s="158" t="n">
        <v>0</v>
      </c>
      <c r="O73" s="158" t="n">
        <v>0</v>
      </c>
      <c r="P73" s="158" t="n">
        <v>0</v>
      </c>
      <c r="Q73" s="159" t="n">
        <v>0</v>
      </c>
    </row>
    <row r="74" customFormat="false" ht="12.75" hidden="false" customHeight="false" outlineLevel="0" collapsed="false">
      <c r="A74" s="158" t="n">
        <v>0.05058252</v>
      </c>
      <c r="B74" s="158" t="n">
        <v>0.03650139</v>
      </c>
      <c r="C74" s="158" t="n">
        <v>0.02001424</v>
      </c>
      <c r="D74" s="158" t="n">
        <v>0.01050941</v>
      </c>
      <c r="E74" s="158" t="n">
        <v>-0.01161893</v>
      </c>
      <c r="F74" s="158" t="n">
        <v>-0.02443809</v>
      </c>
      <c r="G74" s="158" t="n">
        <v>-0.05396999</v>
      </c>
      <c r="H74" s="159" t="n">
        <v>-0.08904743</v>
      </c>
      <c r="J74" s="158" t="n">
        <v>0</v>
      </c>
      <c r="K74" s="158" t="n">
        <v>0</v>
      </c>
      <c r="L74" s="158" t="n">
        <v>0</v>
      </c>
      <c r="M74" s="158" t="n">
        <v>0</v>
      </c>
      <c r="N74" s="158" t="n">
        <v>0</v>
      </c>
      <c r="O74" s="158" t="n">
        <v>0</v>
      </c>
      <c r="P74" s="158" t="n">
        <v>0</v>
      </c>
      <c r="Q74" s="159" t="n">
        <v>0</v>
      </c>
    </row>
    <row r="75" customFormat="false" ht="12.75" hidden="false" customHeight="false" outlineLevel="0" collapsed="false">
      <c r="A75" s="158" t="n">
        <v>0.03076841</v>
      </c>
      <c r="B75" s="158" t="n">
        <v>0.02443996</v>
      </c>
      <c r="C75" s="158" t="n">
        <v>0.01447937</v>
      </c>
      <c r="D75" s="158" t="n">
        <v>0.00785195</v>
      </c>
      <c r="E75" s="158" t="n">
        <v>-0.00915511</v>
      </c>
      <c r="F75" s="158" t="n">
        <v>-0.01967927</v>
      </c>
      <c r="G75" s="158" t="n">
        <v>-0.04503629</v>
      </c>
      <c r="H75" s="159" t="n">
        <v>-0.07635635</v>
      </c>
      <c r="J75" s="158" t="n">
        <v>0</v>
      </c>
      <c r="K75" s="158" t="n">
        <v>0</v>
      </c>
      <c r="L75" s="158" t="n">
        <v>0</v>
      </c>
      <c r="M75" s="158" t="n">
        <v>0</v>
      </c>
      <c r="N75" s="158" t="n">
        <v>0</v>
      </c>
      <c r="O75" s="158" t="n">
        <v>0</v>
      </c>
      <c r="P75" s="158" t="n">
        <v>0</v>
      </c>
      <c r="Q75" s="159" t="n">
        <v>0</v>
      </c>
    </row>
    <row r="76" customFormat="false" ht="12.75" hidden="false" customHeight="false" outlineLevel="0" collapsed="false">
      <c r="A76" s="158" t="n">
        <v>0.04103583</v>
      </c>
      <c r="B76" s="158" t="n">
        <v>0.03211887</v>
      </c>
      <c r="C76" s="158" t="n">
        <v>0.01867823</v>
      </c>
      <c r="D76" s="158" t="n">
        <v>0.0100304</v>
      </c>
      <c r="E76" s="158" t="n">
        <v>-0.01147024</v>
      </c>
      <c r="F76" s="158" t="n">
        <v>-0.02442547</v>
      </c>
      <c r="G76" s="158" t="n">
        <v>-0.05491292</v>
      </c>
      <c r="H76" s="159" t="n">
        <v>-0.09159761</v>
      </c>
      <c r="J76" s="158" t="n">
        <v>0</v>
      </c>
      <c r="K76" s="158" t="n">
        <v>0</v>
      </c>
      <c r="L76" s="158" t="n">
        <v>0</v>
      </c>
      <c r="M76" s="158" t="n">
        <v>0</v>
      </c>
      <c r="N76" s="158" t="n">
        <v>0</v>
      </c>
      <c r="O76" s="158" t="n">
        <v>0</v>
      </c>
      <c r="P76" s="158" t="n">
        <v>0</v>
      </c>
      <c r="Q76" s="159" t="n">
        <v>0</v>
      </c>
    </row>
    <row r="77" customFormat="false" ht="12.75" hidden="false" customHeight="false" outlineLevel="0" collapsed="false">
      <c r="A77" s="158" t="n">
        <v>0.04193947</v>
      </c>
      <c r="B77" s="158" t="n">
        <v>0.0327605</v>
      </c>
      <c r="C77" s="158" t="n">
        <v>0.01900441</v>
      </c>
      <c r="D77" s="158" t="n">
        <v>0.01019237</v>
      </c>
      <c r="E77" s="158" t="n">
        <v>-0.01162569</v>
      </c>
      <c r="F77" s="158" t="n">
        <v>-0.02472581</v>
      </c>
      <c r="G77" s="158" t="n">
        <v>-0.05545771</v>
      </c>
      <c r="H77" s="159" t="n">
        <v>-0.0923076</v>
      </c>
      <c r="J77" s="158" t="n">
        <v>0</v>
      </c>
      <c r="K77" s="158" t="n">
        <v>0</v>
      </c>
      <c r="L77" s="158" t="n">
        <v>0</v>
      </c>
      <c r="M77" s="158" t="n">
        <v>0</v>
      </c>
      <c r="N77" s="158" t="n">
        <v>0</v>
      </c>
      <c r="O77" s="158" t="n">
        <v>0</v>
      </c>
      <c r="P77" s="158" t="n">
        <v>0</v>
      </c>
      <c r="Q77" s="159" t="n">
        <v>0</v>
      </c>
    </row>
    <row r="78" customFormat="false" ht="12.75" hidden="false" customHeight="false" outlineLevel="0" collapsed="false">
      <c r="A78" s="158" t="n">
        <v>0.04891557</v>
      </c>
      <c r="B78" s="158" t="n">
        <v>0.03668501</v>
      </c>
      <c r="C78" s="158" t="n">
        <v>0.02061219</v>
      </c>
      <c r="D78" s="158" t="n">
        <v>0.0109096</v>
      </c>
      <c r="E78" s="158" t="n">
        <v>-0.01217406</v>
      </c>
      <c r="F78" s="158" t="n">
        <v>-0.02565857</v>
      </c>
      <c r="G78" s="158" t="n">
        <v>-0.05668836</v>
      </c>
      <c r="H78" s="159" t="n">
        <v>-0.09324614</v>
      </c>
      <c r="J78" s="158" t="n">
        <v>0</v>
      </c>
      <c r="K78" s="158" t="n">
        <v>0</v>
      </c>
      <c r="L78" s="158" t="n">
        <v>0</v>
      </c>
      <c r="M78" s="158" t="n">
        <v>0</v>
      </c>
      <c r="N78" s="158" t="n">
        <v>0</v>
      </c>
      <c r="O78" s="158" t="n">
        <v>0</v>
      </c>
      <c r="P78" s="158" t="n">
        <v>0</v>
      </c>
      <c r="Q78" s="159" t="n">
        <v>0</v>
      </c>
    </row>
    <row r="79" customFormat="false" ht="12.75" hidden="false" customHeight="false" outlineLevel="0" collapsed="false">
      <c r="A79" s="158" t="n">
        <v>0.06685043</v>
      </c>
      <c r="B79" s="158" t="n">
        <v>0.04832739</v>
      </c>
      <c r="C79" s="158" t="n">
        <v>0.02623127</v>
      </c>
      <c r="D79" s="158" t="n">
        <v>0.01366133</v>
      </c>
      <c r="E79" s="158" t="n">
        <v>-0.01479794</v>
      </c>
      <c r="F79" s="158" t="n">
        <v>-0.03076814</v>
      </c>
      <c r="G79" s="158" t="n">
        <v>-0.06632217</v>
      </c>
      <c r="H79" s="159" t="n">
        <v>-0.10677053</v>
      </c>
      <c r="J79" s="158" t="n">
        <v>0</v>
      </c>
      <c r="K79" s="158" t="n">
        <v>0</v>
      </c>
      <c r="L79" s="158" t="n">
        <v>0</v>
      </c>
      <c r="M79" s="158" t="n">
        <v>0</v>
      </c>
      <c r="N79" s="158" t="n">
        <v>0</v>
      </c>
      <c r="O79" s="158" t="n">
        <v>0</v>
      </c>
      <c r="P79" s="158" t="n">
        <v>0</v>
      </c>
      <c r="Q79" s="159" t="n">
        <v>0</v>
      </c>
    </row>
    <row r="80" customFormat="false" ht="12.75" hidden="false" customHeight="false" outlineLevel="0" collapsed="false">
      <c r="A80" s="158" t="n">
        <v>0.0734414</v>
      </c>
      <c r="B80" s="158" t="n">
        <v>0.05293812</v>
      </c>
      <c r="C80" s="158" t="n">
        <v>0.02859638</v>
      </c>
      <c r="D80" s="158" t="n">
        <v>0.01485009</v>
      </c>
      <c r="E80" s="158" t="n">
        <v>-0.01598276</v>
      </c>
      <c r="F80" s="158" t="n">
        <v>-0.0331184</v>
      </c>
      <c r="G80" s="158" t="n">
        <v>-0.07088891</v>
      </c>
      <c r="H80" s="159" t="n">
        <v>-0.11331886</v>
      </c>
      <c r="J80" s="158" t="n">
        <v>0</v>
      </c>
      <c r="K80" s="158" t="n">
        <v>0</v>
      </c>
      <c r="L80" s="158" t="n">
        <v>0</v>
      </c>
      <c r="M80" s="158" t="n">
        <v>0</v>
      </c>
      <c r="N80" s="158" t="n">
        <v>0</v>
      </c>
      <c r="O80" s="158" t="n">
        <v>0</v>
      </c>
      <c r="P80" s="158" t="n">
        <v>0</v>
      </c>
      <c r="Q80" s="159" t="n">
        <v>0</v>
      </c>
    </row>
    <row r="81" customFormat="false" ht="12.75" hidden="false" customHeight="false" outlineLevel="0" collapsed="false">
      <c r="A81" s="158" t="n">
        <v>0.18501172</v>
      </c>
      <c r="B81" s="158" t="n">
        <v>0.13120229</v>
      </c>
      <c r="C81" s="158" t="n">
        <v>0.0696083</v>
      </c>
      <c r="D81" s="158" t="n">
        <v>0.03581317</v>
      </c>
      <c r="E81" s="158" t="n">
        <v>-0.03783239</v>
      </c>
      <c r="F81" s="158" t="n">
        <v>-0.0776752</v>
      </c>
      <c r="G81" s="158" t="n">
        <v>-0.16331075</v>
      </c>
      <c r="H81" s="159" t="n">
        <v>-0.25666091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</row>
    <row r="82" customFormat="false" ht="12.75" hidden="false" customHeight="false" outlineLevel="0" collapsed="false">
      <c r="A82" s="158" t="n">
        <v>0.17365127</v>
      </c>
      <c r="B82" s="158" t="n">
        <v>0.12323886</v>
      </c>
      <c r="C82" s="158" t="n">
        <v>0.06536751</v>
      </c>
      <c r="D82" s="158" t="n">
        <v>0.03361789</v>
      </c>
      <c r="E82" s="158" t="n">
        <v>-0.0354708</v>
      </c>
      <c r="F82" s="158" t="n">
        <v>-0.07277215</v>
      </c>
      <c r="G82" s="158" t="n">
        <v>-0.15274516</v>
      </c>
      <c r="H82" s="159" t="n">
        <v>-0.23997749</v>
      </c>
    </row>
    <row r="83" customFormat="false" ht="12.75" hidden="false" customHeight="false" outlineLevel="0" collapsed="false">
      <c r="A83" s="158" t="n">
        <v>0.13263846</v>
      </c>
      <c r="B83" s="158" t="n">
        <v>0.09462929</v>
      </c>
      <c r="C83" s="158" t="n">
        <v>0.05048923</v>
      </c>
      <c r="D83" s="158" t="n">
        <v>0.02604666</v>
      </c>
      <c r="E83" s="158" t="n">
        <v>-0.02765765</v>
      </c>
      <c r="F83" s="158" t="n">
        <v>-0.05692582</v>
      </c>
      <c r="G83" s="158" t="n">
        <v>-0.1202572</v>
      </c>
      <c r="H83" s="159" t="n">
        <v>-0.18985836</v>
      </c>
    </row>
    <row r="84" customFormat="false" ht="12.75" hidden="false" customHeight="false" outlineLevel="0" collapsed="false">
      <c r="A84" s="158" t="n">
        <v>0.03965455</v>
      </c>
      <c r="B84" s="158" t="n">
        <v>0.03084328</v>
      </c>
      <c r="C84" s="158" t="n">
        <v>0.01771345</v>
      </c>
      <c r="D84" s="158" t="n">
        <v>0.00944162</v>
      </c>
      <c r="E84" s="158" t="n">
        <v>-0.01062658</v>
      </c>
      <c r="F84" s="158" t="n">
        <v>-0.02244672</v>
      </c>
      <c r="G84" s="158" t="n">
        <v>-0.0496713</v>
      </c>
      <c r="H84" s="159" t="n">
        <v>-0.08162497</v>
      </c>
    </row>
    <row r="85" customFormat="false" ht="12.75" hidden="false" customHeight="false" outlineLevel="0" collapsed="false">
      <c r="A85" s="158" t="n">
        <v>0.05775374</v>
      </c>
      <c r="B85" s="158" t="n">
        <v>0.04020948</v>
      </c>
      <c r="C85" s="158" t="n">
        <v>0.02115486</v>
      </c>
      <c r="D85" s="158" t="n">
        <v>0.01087264</v>
      </c>
      <c r="E85" s="158" t="n">
        <v>-0.01151976</v>
      </c>
      <c r="F85" s="158" t="n">
        <v>-0.02373645</v>
      </c>
      <c r="G85" s="158" t="n">
        <v>-0.0504257</v>
      </c>
      <c r="H85" s="159" t="n">
        <v>-0.08033191</v>
      </c>
    </row>
    <row r="86" customFormat="false" ht="12.75" hidden="false" customHeight="false" outlineLevel="0" collapsed="false">
      <c r="A86" s="158" t="n">
        <v>0.06202369</v>
      </c>
      <c r="B86" s="158" t="n">
        <v>0.04266579</v>
      </c>
      <c r="C86" s="158" t="n">
        <v>0.02224589</v>
      </c>
      <c r="D86" s="158" t="n">
        <v>0.01139397</v>
      </c>
      <c r="E86" s="158" t="n">
        <v>-0.0120111</v>
      </c>
      <c r="F86" s="158" t="n">
        <v>-0.02470604</v>
      </c>
      <c r="G86" s="158" t="n">
        <v>-0.05237252</v>
      </c>
      <c r="H86" s="159" t="n">
        <v>-0.08336861</v>
      </c>
    </row>
    <row r="87" customFormat="false" ht="12.75" hidden="false" customHeight="false" outlineLevel="0" collapsed="false">
      <c r="A87" s="158" t="n">
        <v>0.04091274</v>
      </c>
      <c r="B87" s="158" t="n">
        <v>0.02961116</v>
      </c>
      <c r="C87" s="158" t="n">
        <v>0.01617335</v>
      </c>
      <c r="D87" s="158" t="n">
        <v>0.00846138</v>
      </c>
      <c r="E87" s="158" t="n">
        <v>-0.00926679</v>
      </c>
      <c r="F87" s="158" t="n">
        <v>-0.01938738</v>
      </c>
      <c r="G87" s="158" t="n">
        <v>-0.04234635</v>
      </c>
      <c r="H87" s="159" t="n">
        <v>-0.06911843</v>
      </c>
    </row>
    <row r="88" customFormat="false" ht="12.75" hidden="false" customHeight="false" outlineLevel="0" collapsed="false">
      <c r="A88" s="158" t="n">
        <v>0.04622547</v>
      </c>
      <c r="B88" s="158" t="n">
        <v>0.03373774</v>
      </c>
      <c r="C88" s="158" t="n">
        <v>0.01849717</v>
      </c>
      <c r="D88" s="158" t="n">
        <v>0.00968234</v>
      </c>
      <c r="E88" s="158" t="n">
        <v>-0.01059377</v>
      </c>
      <c r="F88" s="158" t="n">
        <v>-0.02213538</v>
      </c>
      <c r="G88" s="158" t="n">
        <v>-0.04817231</v>
      </c>
      <c r="H88" s="159" t="n">
        <v>-0.07826357</v>
      </c>
    </row>
    <row r="89" customFormat="false" ht="12.75" hidden="false" customHeight="false" outlineLevel="0" collapsed="false">
      <c r="A89" s="158" t="n">
        <v>0.04896525</v>
      </c>
      <c r="B89" s="158" t="n">
        <v>0.03548417</v>
      </c>
      <c r="C89" s="158" t="n">
        <v>0.01932597</v>
      </c>
      <c r="D89" s="158" t="n">
        <v>0.01008493</v>
      </c>
      <c r="E89" s="158" t="n">
        <v>-0.01097148</v>
      </c>
      <c r="F89" s="158" t="n">
        <v>-0.02286493</v>
      </c>
      <c r="G89" s="158" t="n">
        <v>-0.04952449</v>
      </c>
      <c r="H89" s="159" t="n">
        <v>-0.08012648</v>
      </c>
    </row>
    <row r="90" customFormat="false" ht="12.75" hidden="false" customHeight="false" outlineLevel="0" collapsed="false">
      <c r="A90" s="158" t="n">
        <v>0.06603665</v>
      </c>
      <c r="B90" s="158" t="n">
        <v>0.04590518</v>
      </c>
      <c r="C90" s="158" t="n">
        <v>0.02407599</v>
      </c>
      <c r="D90" s="158" t="n">
        <v>0.01234863</v>
      </c>
      <c r="E90" s="158" t="n">
        <v>-0.01302038</v>
      </c>
      <c r="F90" s="158" t="n">
        <v>-0.02675583</v>
      </c>
      <c r="G90" s="158" t="n">
        <v>-0.05651055</v>
      </c>
      <c r="H90" s="159" t="n">
        <v>-0.08947541</v>
      </c>
    </row>
    <row r="91" customFormat="false" ht="12.75" hidden="false" customHeight="false" outlineLevel="0" collapsed="false">
      <c r="A91" s="158" t="n">
        <v>0.06572084</v>
      </c>
      <c r="B91" s="158" t="n">
        <v>0.04613369</v>
      </c>
      <c r="C91" s="158" t="n">
        <v>0.02436045</v>
      </c>
      <c r="D91" s="158" t="n">
        <v>0.01252486</v>
      </c>
      <c r="E91" s="158" t="n">
        <v>-0.01324901</v>
      </c>
      <c r="F91" s="158" t="n">
        <v>-0.02725115</v>
      </c>
      <c r="G91" s="158" t="n">
        <v>-0.0576023</v>
      </c>
      <c r="H91" s="159" t="n">
        <v>-0.09117471</v>
      </c>
    </row>
    <row r="92" customFormat="false" ht="12.75" hidden="false" customHeight="false" outlineLevel="0" collapsed="false">
      <c r="A92" s="158" t="n">
        <v>0.06856094</v>
      </c>
      <c r="B92" s="158" t="n">
        <v>0.04816865</v>
      </c>
      <c r="C92" s="158" t="n">
        <v>0.02542134</v>
      </c>
      <c r="D92" s="158" t="n">
        <v>0.01306119</v>
      </c>
      <c r="E92" s="158" t="n">
        <v>-0.01378764</v>
      </c>
      <c r="F92" s="158" t="n">
        <v>-0.02832175</v>
      </c>
      <c r="G92" s="158" t="n">
        <v>-0.05968355</v>
      </c>
      <c r="H92" s="159" t="n">
        <v>-0.09414605</v>
      </c>
    </row>
    <row r="93" customFormat="false" ht="12.75" hidden="false" customHeight="false" outlineLevel="0" collapsed="false">
      <c r="A93" s="158" t="n">
        <v>0.156588</v>
      </c>
      <c r="B93" s="158" t="n">
        <v>0.10985009</v>
      </c>
      <c r="C93" s="158" t="n">
        <v>0.05771873</v>
      </c>
      <c r="D93" s="158" t="n">
        <v>0.02956537</v>
      </c>
      <c r="E93" s="158" t="n">
        <v>-0.03098398</v>
      </c>
      <c r="F93" s="158" t="n">
        <v>-0.06338666</v>
      </c>
      <c r="G93" s="158" t="n">
        <v>-0.13241872</v>
      </c>
      <c r="H93" s="159" t="n">
        <v>-0.20698232</v>
      </c>
    </row>
    <row r="94" customFormat="false" ht="12.75" hidden="false" customHeight="false" outlineLevel="0" collapsed="false">
      <c r="A94" s="158" t="n">
        <v>-0.00269441</v>
      </c>
      <c r="B94" s="158" t="n">
        <v>-0.00088606</v>
      </c>
      <c r="C94" s="158" t="n">
        <v>4.005E-005</v>
      </c>
      <c r="D94" s="158" t="n">
        <v>0.0001443</v>
      </c>
      <c r="E94" s="158" t="n">
        <v>-0.00039678</v>
      </c>
      <c r="F94" s="158" t="n">
        <v>-0.00104765</v>
      </c>
      <c r="G94" s="158" t="n">
        <v>-0.00310789</v>
      </c>
      <c r="H94" s="159" t="n">
        <v>-0.00615544</v>
      </c>
    </row>
    <row r="95" customFormat="false" ht="12.75" hidden="false" customHeight="false" outlineLevel="0" collapsed="false">
      <c r="A95" s="158" t="n">
        <v>-0.0026316</v>
      </c>
      <c r="B95" s="158" t="n">
        <v>-0.00113589</v>
      </c>
      <c r="C95" s="158" t="n">
        <v>-0.00021379</v>
      </c>
      <c r="D95" s="158" t="n">
        <v>-1.177E-005</v>
      </c>
      <c r="E95" s="158" t="n">
        <v>-0.00018824</v>
      </c>
      <c r="F95" s="158" t="n">
        <v>-0.00058379</v>
      </c>
      <c r="G95" s="158" t="n">
        <v>-0.00201456</v>
      </c>
      <c r="H95" s="159" t="n">
        <v>-0.00430742</v>
      </c>
    </row>
    <row r="96" customFormat="false" ht="12.75" hidden="false" customHeight="false" outlineLevel="0" collapsed="false">
      <c r="A96" s="158" t="n">
        <v>-0.01818127</v>
      </c>
      <c r="B96" s="158" t="n">
        <v>-0.01110856</v>
      </c>
      <c r="C96" s="158" t="n">
        <v>-0.00500126</v>
      </c>
      <c r="D96" s="158" t="n">
        <v>-0.00235557</v>
      </c>
      <c r="E96" s="158" t="n">
        <v>0.00205548</v>
      </c>
      <c r="F96" s="158" t="n">
        <v>0.00380367</v>
      </c>
      <c r="G96" s="158" t="n">
        <v>0.00636195</v>
      </c>
      <c r="H96" s="159" t="n">
        <v>0.00766494</v>
      </c>
    </row>
    <row r="97" customFormat="false" ht="12.75" hidden="false" customHeight="false" outlineLevel="0" collapsed="false">
      <c r="A97" s="158" t="n">
        <v>0.00851272</v>
      </c>
      <c r="B97" s="158" t="n">
        <v>0.00478861</v>
      </c>
      <c r="C97" s="158" t="n">
        <v>0.00206607</v>
      </c>
      <c r="D97" s="158" t="n">
        <v>0.00097074</v>
      </c>
      <c r="E97" s="158" t="n">
        <v>-0.00088188</v>
      </c>
      <c r="F97" s="158" t="n">
        <v>-0.00170769</v>
      </c>
      <c r="G97" s="158" t="n">
        <v>-0.00330707</v>
      </c>
      <c r="H97" s="159" t="n">
        <v>-0.00500138</v>
      </c>
    </row>
    <row r="98" customFormat="false" ht="12.75" hidden="false" customHeight="false" outlineLevel="0" collapsed="false">
      <c r="A98" s="158" t="n">
        <v>0.01413401</v>
      </c>
      <c r="B98" s="158" t="n">
        <v>0.00813029</v>
      </c>
      <c r="C98" s="158" t="n">
        <v>0.00357253</v>
      </c>
      <c r="D98" s="158" t="n">
        <v>0.00168964</v>
      </c>
      <c r="E98" s="158" t="n">
        <v>-0.00154455</v>
      </c>
      <c r="F98" s="158" t="n">
        <v>-0.00298839</v>
      </c>
      <c r="G98" s="158" t="n">
        <v>-0.00573177</v>
      </c>
      <c r="H98" s="159" t="n">
        <v>-0.00850825</v>
      </c>
    </row>
    <row r="99" customFormat="false" ht="12.75" hidden="false" customHeight="false" outlineLevel="0" collapsed="false">
      <c r="A99" s="158" t="n">
        <v>-0.005524</v>
      </c>
      <c r="B99" s="158" t="n">
        <v>-0.004073</v>
      </c>
      <c r="C99" s="158" t="n">
        <v>-0.00211378</v>
      </c>
      <c r="D99" s="158" t="n">
        <v>-0.00105623</v>
      </c>
      <c r="E99" s="158" t="n">
        <v>0.00101929</v>
      </c>
      <c r="F99" s="158" t="n">
        <v>0.0019695</v>
      </c>
      <c r="G99" s="158" t="n">
        <v>0.00355087</v>
      </c>
      <c r="H99" s="159" t="n">
        <v>0.00455297</v>
      </c>
    </row>
    <row r="100" customFormat="false" ht="12.75" hidden="false" customHeight="false" outlineLevel="0" collapsed="false">
      <c r="A100" s="158" t="n">
        <v>-0.00817462</v>
      </c>
      <c r="B100" s="158" t="n">
        <v>-0.00550861</v>
      </c>
      <c r="C100" s="158" t="n">
        <v>-0.00268061</v>
      </c>
      <c r="D100" s="158" t="n">
        <v>-0.00130472</v>
      </c>
      <c r="E100" s="158" t="n">
        <v>0.00120354</v>
      </c>
      <c r="F100" s="158" t="n">
        <v>0.00227921</v>
      </c>
      <c r="G100" s="158" t="n">
        <v>0.0039565</v>
      </c>
      <c r="H100" s="159" t="n">
        <v>0.00488156</v>
      </c>
    </row>
    <row r="101" customFormat="false" ht="12.75" hidden="false" customHeight="false" outlineLevel="0" collapsed="false">
      <c r="A101" s="158" t="n">
        <v>-0.00632185</v>
      </c>
      <c r="B101" s="158" t="n">
        <v>-0.00431878</v>
      </c>
      <c r="C101" s="158" t="n">
        <v>-0.00210998</v>
      </c>
      <c r="D101" s="158" t="n">
        <v>-0.00102571</v>
      </c>
      <c r="E101" s="158" t="n">
        <v>0.00093753</v>
      </c>
      <c r="F101" s="158" t="n">
        <v>0.0017605</v>
      </c>
      <c r="G101" s="158" t="n">
        <v>0.00297315</v>
      </c>
      <c r="H101" s="159" t="n">
        <v>0.00348847</v>
      </c>
    </row>
    <row r="102" customFormat="false" ht="12.75" hidden="false" customHeight="false" outlineLevel="0" collapsed="false">
      <c r="A102" s="158" t="n">
        <v>0.01091278</v>
      </c>
      <c r="B102" s="158" t="n">
        <v>0.00648432</v>
      </c>
      <c r="C102" s="158" t="n">
        <v>0.00296533</v>
      </c>
      <c r="D102" s="158" t="n">
        <v>0.00143362</v>
      </c>
      <c r="E102" s="158" t="n">
        <v>-0.00137166</v>
      </c>
      <c r="F102" s="158" t="n">
        <v>-0.00271414</v>
      </c>
      <c r="G102" s="158" t="n">
        <v>-0.00542651</v>
      </c>
      <c r="H102" s="159" t="n">
        <v>-0.0083361</v>
      </c>
    </row>
    <row r="103" customFormat="false" ht="12.75" hidden="false" customHeight="false" outlineLevel="0" collapsed="false">
      <c r="A103" s="158" t="n">
        <v>0.00532545</v>
      </c>
      <c r="B103" s="158" t="n">
        <v>0.00310856</v>
      </c>
      <c r="C103" s="158" t="n">
        <v>0.00141947</v>
      </c>
      <c r="D103" s="158" t="n">
        <v>0.00069055</v>
      </c>
      <c r="E103" s="158" t="n">
        <v>-0.00067788</v>
      </c>
      <c r="F103" s="158" t="n">
        <v>-0.00136633</v>
      </c>
      <c r="G103" s="158" t="n">
        <v>-0.00285542</v>
      </c>
      <c r="H103" s="159" t="n">
        <v>-0.00460493</v>
      </c>
    </row>
    <row r="104" customFormat="false" ht="12.75" hidden="false" customHeight="false" outlineLevel="0" collapsed="false">
      <c r="A104" s="158" t="n">
        <v>0.00487365</v>
      </c>
      <c r="B104" s="158" t="n">
        <v>0.00296381</v>
      </c>
      <c r="C104" s="158" t="n">
        <v>0.00141399</v>
      </c>
      <c r="D104" s="158" t="n">
        <v>0.00070243</v>
      </c>
      <c r="E104" s="158" t="n">
        <v>-0.000715</v>
      </c>
      <c r="F104" s="158" t="n">
        <v>-0.00146192</v>
      </c>
      <c r="G104" s="158" t="n">
        <v>-0.00311736</v>
      </c>
      <c r="H104" s="159" t="n">
        <v>-0.00507686</v>
      </c>
    </row>
    <row r="105" customFormat="false" ht="12.75" hidden="false" customHeight="false" outlineLevel="0" collapsed="false">
      <c r="A105" s="158" t="n">
        <v>0.00297645</v>
      </c>
      <c r="B105" s="158" t="n">
        <v>0.00198529</v>
      </c>
      <c r="C105" s="158" t="n">
        <v>0.00105205</v>
      </c>
      <c r="D105" s="158" t="n">
        <v>0.00055041</v>
      </c>
      <c r="E105" s="158" t="n">
        <v>-0.00061534</v>
      </c>
      <c r="F105" s="158" t="n">
        <v>-0.00130965</v>
      </c>
      <c r="G105" s="158" t="n">
        <v>-0.00298101</v>
      </c>
      <c r="H105" s="159" t="n">
        <v>-0.00508721</v>
      </c>
    </row>
    <row r="106" customFormat="false" ht="12.75" hidden="false" customHeight="false" outlineLevel="0" collapsed="false">
      <c r="A106" s="158" t="n">
        <v>0.000969</v>
      </c>
      <c r="B106" s="158" t="n">
        <v>0.0011168</v>
      </c>
      <c r="C106" s="158" t="n">
        <v>0.000818</v>
      </c>
      <c r="D106" s="158" t="n">
        <v>0.00047734</v>
      </c>
      <c r="E106" s="158" t="n">
        <v>-0.0006189</v>
      </c>
      <c r="F106" s="158" t="n">
        <v>-0.0013828</v>
      </c>
      <c r="G106" s="158" t="n">
        <v>-0.00335272</v>
      </c>
      <c r="H106" s="159" t="n">
        <v>-0.00591221</v>
      </c>
    </row>
    <row r="107" customFormat="false" ht="12.75" hidden="false" customHeight="false" outlineLevel="0" collapsed="false">
      <c r="A107" s="158" t="n">
        <v>0.0026389</v>
      </c>
      <c r="B107" s="158" t="n">
        <v>0.00197505</v>
      </c>
      <c r="C107" s="158" t="n">
        <v>0.00113008</v>
      </c>
      <c r="D107" s="158" t="n">
        <v>0.00060605</v>
      </c>
      <c r="E107" s="158" t="n">
        <v>-0.00069676</v>
      </c>
      <c r="F107" s="158" t="n">
        <v>-0.00149135</v>
      </c>
      <c r="G107" s="158" t="n">
        <v>-0.0033953</v>
      </c>
      <c r="H107" s="159" t="n">
        <v>-0.00574165</v>
      </c>
    </row>
    <row r="108" customFormat="false" ht="12.75" hidden="false" customHeight="false" outlineLevel="0" collapsed="false">
      <c r="A108" s="158" t="n">
        <v>-0.01107354</v>
      </c>
      <c r="B108" s="158" t="n">
        <v>-0.00677853</v>
      </c>
      <c r="C108" s="158" t="n">
        <v>-0.00305464</v>
      </c>
      <c r="D108" s="158" t="n">
        <v>-0.00143875</v>
      </c>
      <c r="E108" s="158" t="n">
        <v>0.00125405</v>
      </c>
      <c r="F108" s="158" t="n">
        <v>0.00231752</v>
      </c>
      <c r="G108" s="158" t="n">
        <v>0.00385703</v>
      </c>
      <c r="H108" s="159" t="n">
        <v>0.00460122</v>
      </c>
    </row>
    <row r="109" customFormat="false" ht="12.75" hidden="false" customHeight="false" outlineLevel="0" collapsed="false">
      <c r="A109" s="158" t="n">
        <v>0.01150634</v>
      </c>
      <c r="B109" s="158" t="n">
        <v>0.00690359</v>
      </c>
      <c r="C109" s="158" t="n">
        <v>0.00314808</v>
      </c>
      <c r="D109" s="158" t="n">
        <v>0.00151187</v>
      </c>
      <c r="E109" s="158" t="n">
        <v>-0.00141257</v>
      </c>
      <c r="F109" s="158" t="n">
        <v>-0.00274888</v>
      </c>
      <c r="G109" s="158" t="n">
        <v>-0.0052751</v>
      </c>
      <c r="H109" s="159" t="n">
        <v>-0.00772484</v>
      </c>
    </row>
    <row r="110" customFormat="false" ht="12.75" hidden="false" customHeight="false" outlineLevel="0" collapsed="false">
      <c r="A110" s="158" t="n">
        <v>0.01747634</v>
      </c>
      <c r="B110" s="158" t="n">
        <v>0.01054969</v>
      </c>
      <c r="C110" s="158" t="n">
        <v>0.00483138</v>
      </c>
      <c r="D110" s="158" t="n">
        <v>0.00232334</v>
      </c>
      <c r="E110" s="158" t="n">
        <v>-0.00217242</v>
      </c>
      <c r="F110" s="158" t="n">
        <v>-0.00422518</v>
      </c>
      <c r="G110" s="158" t="n">
        <v>-0.00808381</v>
      </c>
      <c r="H110" s="159" t="n">
        <v>-0.01177566</v>
      </c>
    </row>
    <row r="111" customFormat="false" ht="12.75" hidden="false" customHeight="false" outlineLevel="0" collapsed="false">
      <c r="A111" s="158" t="n">
        <v>0.00043095</v>
      </c>
      <c r="B111" s="158" t="n">
        <v>-0.00010106</v>
      </c>
      <c r="C111" s="158" t="n">
        <v>-0.00016404</v>
      </c>
      <c r="D111" s="158" t="n">
        <v>-9.67E-005</v>
      </c>
      <c r="E111" s="158" t="n">
        <v>0.00010153</v>
      </c>
      <c r="F111" s="158" t="n">
        <v>0.00018557</v>
      </c>
      <c r="G111" s="158" t="n">
        <v>0.00022295</v>
      </c>
      <c r="H111" s="159" t="n">
        <v>-2.356E-005</v>
      </c>
    </row>
    <row r="112" customFormat="false" ht="12.75" hidden="false" customHeight="false" outlineLevel="0" collapsed="false">
      <c r="A112" s="158" t="n">
        <v>-0.00194714</v>
      </c>
      <c r="B112" s="158" t="n">
        <v>-0.00145054</v>
      </c>
      <c r="C112" s="158" t="n">
        <v>-0.0007309</v>
      </c>
      <c r="D112" s="158" t="n">
        <v>-0.00035505</v>
      </c>
      <c r="E112" s="158" t="n">
        <v>0.00031341</v>
      </c>
      <c r="F112" s="158" t="n">
        <v>0.00056653</v>
      </c>
      <c r="G112" s="158" t="n">
        <v>0.00082769</v>
      </c>
      <c r="H112" s="159" t="n">
        <v>0.00067456</v>
      </c>
    </row>
    <row r="113" customFormat="false" ht="12.75" hidden="false" customHeight="false" outlineLevel="0" collapsed="false">
      <c r="A113" s="158" t="n">
        <v>-0.00052821</v>
      </c>
      <c r="B113" s="158" t="n">
        <v>-0.00053951</v>
      </c>
      <c r="C113" s="158" t="n">
        <v>-0.00029357</v>
      </c>
      <c r="D113" s="158" t="n">
        <v>-0.00014104</v>
      </c>
      <c r="E113" s="158" t="n">
        <v>0.00010889</v>
      </c>
      <c r="F113" s="158" t="n">
        <v>0.00016707</v>
      </c>
      <c r="G113" s="158" t="n">
        <v>6.734E-005</v>
      </c>
      <c r="H113" s="159" t="n">
        <v>-0.000408</v>
      </c>
    </row>
    <row r="114" customFormat="false" ht="12.75" hidden="false" customHeight="false" outlineLevel="0" collapsed="false">
      <c r="A114" s="158" t="n">
        <v>0.01390758</v>
      </c>
      <c r="B114" s="158" t="n">
        <v>0.0085432</v>
      </c>
      <c r="C114" s="158" t="n">
        <v>0.00399099</v>
      </c>
      <c r="D114" s="158" t="n">
        <v>0.00193963</v>
      </c>
      <c r="E114" s="158" t="n">
        <v>-0.00185365</v>
      </c>
      <c r="F114" s="158" t="n">
        <v>-0.00364489</v>
      </c>
      <c r="G114" s="158" t="n">
        <v>-0.00712367</v>
      </c>
      <c r="H114" s="159" t="n">
        <v>-0.0105832</v>
      </c>
    </row>
    <row r="115" customFormat="false" ht="12.75" hidden="false" customHeight="false" outlineLevel="0" collapsed="false">
      <c r="A115" s="158" t="n">
        <v>0.00814986</v>
      </c>
      <c r="B115" s="158" t="n">
        <v>0.00499719</v>
      </c>
      <c r="C115" s="158" t="n">
        <v>0.00234119</v>
      </c>
      <c r="D115" s="158" t="n">
        <v>0.00114152</v>
      </c>
      <c r="E115" s="158" t="n">
        <v>-0.00110172</v>
      </c>
      <c r="F115" s="158" t="n">
        <v>-0.00218038</v>
      </c>
      <c r="G115" s="158" t="n">
        <v>-0.00432723</v>
      </c>
      <c r="H115" s="159" t="n">
        <v>-0.00654283</v>
      </c>
    </row>
    <row r="116" customFormat="false" ht="12.75" hidden="false" customHeight="false" outlineLevel="0" collapsed="false">
      <c r="A116" s="158" t="n">
        <v>0.00761323</v>
      </c>
      <c r="B116" s="158" t="n">
        <v>0.00474334</v>
      </c>
      <c r="C116" s="158" t="n">
        <v>0.00225916</v>
      </c>
      <c r="D116" s="158" t="n">
        <v>0.00111043</v>
      </c>
      <c r="E116" s="158" t="n">
        <v>-0.00108803</v>
      </c>
      <c r="F116" s="158" t="n">
        <v>-0.00216799</v>
      </c>
      <c r="G116" s="158" t="n">
        <v>-0.00435348</v>
      </c>
      <c r="H116" s="159" t="n">
        <v>-0.00664205</v>
      </c>
    </row>
    <row r="117" customFormat="false" ht="12.75" hidden="false" customHeight="false" outlineLevel="0" collapsed="false">
      <c r="A117" s="158" t="n">
        <v>0.0041619</v>
      </c>
      <c r="B117" s="158" t="n">
        <v>0.00264703</v>
      </c>
      <c r="C117" s="158" t="n">
        <v>0.00130732</v>
      </c>
      <c r="D117" s="158" t="n">
        <v>0.00065746</v>
      </c>
      <c r="E117" s="158" t="n">
        <v>-0.00067865</v>
      </c>
      <c r="F117" s="158" t="n">
        <v>-0.00139051</v>
      </c>
      <c r="G117" s="158" t="n">
        <v>-0.0029547</v>
      </c>
      <c r="H117" s="159" t="n">
        <v>-0.00476049</v>
      </c>
    </row>
    <row r="118" customFormat="false" ht="12.75" hidden="false" customHeight="false" outlineLevel="0" collapsed="false">
      <c r="A118" s="158" t="n">
        <v>-0.00105345</v>
      </c>
      <c r="B118" s="158" t="n">
        <v>-0.00037528</v>
      </c>
      <c r="C118" s="158" t="n">
        <v>1.41E-006</v>
      </c>
      <c r="D118" s="158" t="n">
        <v>5.184E-005</v>
      </c>
      <c r="E118" s="158" t="n">
        <v>-0.00016014</v>
      </c>
      <c r="F118" s="158" t="n">
        <v>-0.00043339</v>
      </c>
      <c r="G118" s="158" t="n">
        <v>-0.00133275</v>
      </c>
      <c r="H118" s="159" t="n">
        <v>-0.00271474</v>
      </c>
    </row>
    <row r="119" customFormat="false" ht="12.75" hidden="false" customHeight="false" outlineLevel="0" collapsed="false">
      <c r="A119" s="158" t="n">
        <v>0.00083753</v>
      </c>
      <c r="B119" s="158" t="n">
        <v>0.00066707</v>
      </c>
      <c r="C119" s="158" t="n">
        <v>0.0004214</v>
      </c>
      <c r="D119" s="158" t="n">
        <v>0.00023801</v>
      </c>
      <c r="E119" s="158" t="n">
        <v>-0.00030161</v>
      </c>
      <c r="F119" s="158" t="n">
        <v>-0.00067444</v>
      </c>
      <c r="G119" s="158" t="n">
        <v>-0.00165843</v>
      </c>
      <c r="H119" s="159" t="n">
        <v>-0.00298996</v>
      </c>
    </row>
    <row r="120" customFormat="false" ht="12.75" hidden="false" customHeight="false" outlineLevel="0" collapsed="false">
      <c r="A120" s="158" t="n">
        <v>-0.01366651</v>
      </c>
      <c r="B120" s="158" t="n">
        <v>-0.00863311</v>
      </c>
      <c r="C120" s="158" t="n">
        <v>-0.0040449</v>
      </c>
      <c r="D120" s="158" t="n">
        <v>-0.00194947</v>
      </c>
      <c r="E120" s="158" t="n">
        <v>0.00179536</v>
      </c>
      <c r="F120" s="158" t="n">
        <v>0.00342996</v>
      </c>
      <c r="G120" s="158" t="n">
        <v>0.00619697</v>
      </c>
      <c r="H120" s="159" t="n">
        <v>0.00827382</v>
      </c>
    </row>
    <row r="121" customFormat="false" ht="12.75" hidden="false" customHeight="false" outlineLevel="0" collapsed="false">
      <c r="A121" s="158" t="n">
        <v>0.00931173</v>
      </c>
      <c r="B121" s="158" t="n">
        <v>0.00545526</v>
      </c>
      <c r="C121" s="158" t="n">
        <v>0.00242156</v>
      </c>
      <c r="D121" s="158" t="n">
        <v>0.00114642</v>
      </c>
      <c r="E121" s="158" t="n">
        <v>-0.00104002</v>
      </c>
      <c r="F121" s="158" t="n">
        <v>-0.00199428</v>
      </c>
      <c r="G121" s="158" t="n">
        <v>-0.00372023</v>
      </c>
      <c r="H121" s="159" t="n">
        <v>-0.00531182</v>
      </c>
    </row>
    <row r="122" customFormat="false" ht="12.75" hidden="false" customHeight="false" outlineLevel="0" collapsed="false">
      <c r="A122" s="158" t="n">
        <v>0.01422536</v>
      </c>
      <c r="B122" s="158" t="n">
        <v>0.00841283</v>
      </c>
      <c r="C122" s="158" t="n">
        <v>0.00376545</v>
      </c>
      <c r="D122" s="158" t="n">
        <v>0.00178889</v>
      </c>
      <c r="E122" s="158" t="n">
        <v>-0.0016314</v>
      </c>
      <c r="F122" s="158" t="n">
        <v>-0.00313334</v>
      </c>
      <c r="G122" s="158" t="n">
        <v>-0.00585053</v>
      </c>
      <c r="H122" s="159" t="n">
        <v>-0.00833461</v>
      </c>
    </row>
    <row r="123" customFormat="false" ht="12.75" hidden="false" customHeight="false" outlineLevel="0" collapsed="false">
      <c r="A123" s="158" t="n">
        <v>-0.00049452</v>
      </c>
      <c r="B123" s="158" t="n">
        <v>-0.00078363</v>
      </c>
      <c r="C123" s="158" t="n">
        <v>-0.00054716</v>
      </c>
      <c r="D123" s="158" t="n">
        <v>-0.00030014</v>
      </c>
      <c r="E123" s="158" t="n">
        <v>0.00033102</v>
      </c>
      <c r="F123" s="158" t="n">
        <v>0.00067251</v>
      </c>
      <c r="G123" s="158" t="n">
        <v>0.00131426</v>
      </c>
      <c r="H123" s="159" t="n">
        <v>0.00179703</v>
      </c>
    </row>
    <row r="124" customFormat="false" ht="12.75" hidden="false" customHeight="false" outlineLevel="0" collapsed="false">
      <c r="A124" s="158" t="n">
        <v>-0.0027823</v>
      </c>
      <c r="B124" s="158" t="n">
        <v>-0.00210335</v>
      </c>
      <c r="C124" s="158" t="n">
        <v>-0.0011125</v>
      </c>
      <c r="D124" s="158" t="n">
        <v>-0.00056073</v>
      </c>
      <c r="E124" s="158" t="n">
        <v>0.00055047</v>
      </c>
      <c r="F124" s="158" t="n">
        <v>0.00107329</v>
      </c>
      <c r="G124" s="158" t="n">
        <v>0.00197482</v>
      </c>
      <c r="H124" s="159" t="n">
        <v>0.00259845</v>
      </c>
    </row>
    <row r="125" customFormat="false" ht="12.75" hidden="false" customHeight="false" outlineLevel="0" collapsed="false">
      <c r="A125" s="158" t="n">
        <v>-0.00161847</v>
      </c>
      <c r="B125" s="158" t="n">
        <v>-0.00135653</v>
      </c>
      <c r="C125" s="158" t="n">
        <v>-0.00075395</v>
      </c>
      <c r="D125" s="158" t="n">
        <v>-0.00038521</v>
      </c>
      <c r="E125" s="158" t="n">
        <v>0.00038252</v>
      </c>
      <c r="F125" s="158" t="n">
        <v>0.00074496</v>
      </c>
      <c r="G125" s="158" t="n">
        <v>0.00134851</v>
      </c>
      <c r="H125" s="159" t="n">
        <v>0.00170426</v>
      </c>
    </row>
    <row r="126" customFormat="false" ht="12.75" hidden="false" customHeight="false" outlineLevel="0" collapsed="false">
      <c r="A126" s="158" t="n">
        <v>0.01089571</v>
      </c>
      <c r="B126" s="158" t="n">
        <v>0.00652557</v>
      </c>
      <c r="C126" s="158" t="n">
        <v>0.00296873</v>
      </c>
      <c r="D126" s="158" t="n">
        <v>0.00142376</v>
      </c>
      <c r="E126" s="158" t="n">
        <v>-0.00132603</v>
      </c>
      <c r="F126" s="158" t="n">
        <v>-0.00257602</v>
      </c>
      <c r="G126" s="158" t="n">
        <v>-0.00492558</v>
      </c>
      <c r="H126" s="159" t="n">
        <v>-0.00718714</v>
      </c>
    </row>
    <row r="127" customFormat="false" ht="12.75" hidden="false" customHeight="false" outlineLevel="0" collapsed="false">
      <c r="A127" s="158" t="n">
        <v>0.00612542</v>
      </c>
      <c r="B127" s="158" t="n">
        <v>0.00362018</v>
      </c>
      <c r="C127" s="158" t="n">
        <v>0.00163312</v>
      </c>
      <c r="D127" s="158" t="n">
        <v>0.00078168</v>
      </c>
      <c r="E127" s="158" t="n">
        <v>-0.00072885</v>
      </c>
      <c r="F127" s="158" t="n">
        <v>-0.00142039</v>
      </c>
      <c r="G127" s="158" t="n">
        <v>-0.00274697</v>
      </c>
      <c r="H127" s="159" t="n">
        <v>-0.0040777</v>
      </c>
    </row>
    <row r="128" customFormat="false" ht="12.75" hidden="false" customHeight="false" outlineLevel="0" collapsed="false">
      <c r="A128" s="158" t="n">
        <v>0.00560147</v>
      </c>
      <c r="B128" s="158" t="n">
        <v>0.00336143</v>
      </c>
      <c r="C128" s="158" t="n">
        <v>0.00154342</v>
      </c>
      <c r="D128" s="158" t="n">
        <v>0.00074572</v>
      </c>
      <c r="E128" s="158" t="n">
        <v>-0.00070866</v>
      </c>
      <c r="F128" s="158" t="n">
        <v>-0.0013939</v>
      </c>
      <c r="G128" s="158" t="n">
        <v>-0.00274223</v>
      </c>
      <c r="H128" s="159" t="n">
        <v>-0.00412934</v>
      </c>
    </row>
    <row r="129" customFormat="false" ht="12.75" hidden="false" customHeight="false" outlineLevel="0" collapsed="false">
      <c r="A129" s="158" t="n">
        <v>0.00367006</v>
      </c>
      <c r="B129" s="158" t="n">
        <v>0.00225634</v>
      </c>
      <c r="C129" s="158" t="n">
        <v>0.00107369</v>
      </c>
      <c r="D129" s="158" t="n">
        <v>0.00053002</v>
      </c>
      <c r="E129" s="158" t="n">
        <v>-0.00052835</v>
      </c>
      <c r="F129" s="158" t="n">
        <v>-0.00106578</v>
      </c>
      <c r="G129" s="158" t="n">
        <v>-0.00220524</v>
      </c>
      <c r="H129" s="159" t="n">
        <v>-0.00348231</v>
      </c>
    </row>
    <row r="130" customFormat="false" ht="12.75" hidden="false" customHeight="false" outlineLevel="0" collapsed="false">
      <c r="A130" s="158" t="n">
        <v>0.00084048</v>
      </c>
      <c r="B130" s="158" t="n">
        <v>0.00073602</v>
      </c>
      <c r="C130" s="158" t="n">
        <v>0.00047449</v>
      </c>
      <c r="D130" s="158" t="n">
        <v>0.00026677</v>
      </c>
      <c r="E130" s="158" t="n">
        <v>-0.00033051</v>
      </c>
      <c r="F130" s="158" t="n">
        <v>-0.00072863</v>
      </c>
      <c r="G130" s="158" t="n">
        <v>-0.00173946</v>
      </c>
      <c r="H130" s="159" t="n">
        <v>-0.0030493</v>
      </c>
    </row>
    <row r="131" customFormat="false" ht="12.75" hidden="false" customHeight="false" outlineLevel="0" collapsed="false">
      <c r="A131" s="158" t="n">
        <v>0.00251624</v>
      </c>
      <c r="B131" s="158" t="n">
        <v>0.001699</v>
      </c>
      <c r="C131" s="158" t="n">
        <v>0.00088401</v>
      </c>
      <c r="D131" s="158" t="n">
        <v>0.00045449</v>
      </c>
      <c r="E131" s="158" t="n">
        <v>-0.00048601</v>
      </c>
      <c r="F131" s="158" t="n">
        <v>-0.00100923</v>
      </c>
      <c r="G131" s="158" t="n">
        <v>-0.00218618</v>
      </c>
      <c r="H131" s="159" t="n">
        <v>-0.00356136</v>
      </c>
    </row>
    <row r="132" customFormat="false" ht="12.75" hidden="false" customHeight="false" outlineLevel="0" collapsed="false">
      <c r="A132" s="158" t="n">
        <v>-0.00688611</v>
      </c>
      <c r="B132" s="158" t="n">
        <v>-0.00431162</v>
      </c>
      <c r="C132" s="158" t="n">
        <v>-0.00199534</v>
      </c>
      <c r="D132" s="158" t="n">
        <v>-0.00095427</v>
      </c>
      <c r="E132" s="158" t="n">
        <v>0.00086205</v>
      </c>
      <c r="F132" s="158" t="n">
        <v>0.00162738</v>
      </c>
      <c r="G132" s="158" t="n">
        <v>0.00285386</v>
      </c>
      <c r="H132" s="159" t="n">
        <v>0.00365898</v>
      </c>
    </row>
    <row r="133" customFormat="false" ht="12.75" hidden="false" customHeight="false" outlineLevel="0" collapsed="false">
      <c r="A133" s="158" t="n">
        <v>0.00979693</v>
      </c>
      <c r="B133" s="158" t="n">
        <v>0.00594797</v>
      </c>
      <c r="C133" s="158" t="n">
        <v>0.00273135</v>
      </c>
      <c r="D133" s="158" t="n">
        <v>0.00131348</v>
      </c>
      <c r="E133" s="158" t="n">
        <v>-0.00122464</v>
      </c>
      <c r="F133" s="158" t="n">
        <v>-0.00237482</v>
      </c>
      <c r="G133" s="158" t="n">
        <v>-0.00450399</v>
      </c>
      <c r="H133" s="159" t="n">
        <v>-0.00648147</v>
      </c>
    </row>
    <row r="134" customFormat="false" ht="12.75" hidden="false" customHeight="false" outlineLevel="0" collapsed="false">
      <c r="A134" s="158" t="n">
        <v>0.0144269</v>
      </c>
      <c r="B134" s="158" t="n">
        <v>0.00879115</v>
      </c>
      <c r="C134" s="158" t="n">
        <v>0.00404837</v>
      </c>
      <c r="D134" s="158" t="n">
        <v>0.00194885</v>
      </c>
      <c r="E134" s="158" t="n">
        <v>-0.00181925</v>
      </c>
      <c r="F134" s="158" t="n">
        <v>-0.0035285</v>
      </c>
      <c r="G134" s="158" t="n">
        <v>-0.00668812</v>
      </c>
      <c r="H134" s="159" t="n">
        <v>-0.00960739</v>
      </c>
    </row>
    <row r="135" customFormat="false" ht="12.75" hidden="false" customHeight="false" outlineLevel="0" collapsed="false">
      <c r="A135" s="158" t="n">
        <v>0.00216005</v>
      </c>
      <c r="B135" s="158" t="n">
        <v>0.00109217</v>
      </c>
      <c r="C135" s="158" t="n">
        <v>0.00042114</v>
      </c>
      <c r="D135" s="158" t="n">
        <v>0.00018771</v>
      </c>
      <c r="E135" s="158" t="n">
        <v>-0.00015714</v>
      </c>
      <c r="F135" s="158" t="n">
        <v>-0.00029764</v>
      </c>
      <c r="G135" s="158" t="n">
        <v>-0.0005783</v>
      </c>
      <c r="H135" s="159" t="n">
        <v>-0.0009299</v>
      </c>
    </row>
    <row r="136" customFormat="false" ht="12.75" hidden="false" customHeight="false" outlineLevel="0" collapsed="false">
      <c r="A136" s="158" t="n">
        <v>0.00031895</v>
      </c>
      <c r="B136" s="158" t="n">
        <v>1.073E-005</v>
      </c>
      <c r="C136" s="158" t="n">
        <v>-5.242E-005</v>
      </c>
      <c r="D136" s="158" t="n">
        <v>-3.336E-005</v>
      </c>
      <c r="E136" s="158" t="n">
        <v>3.46E-005</v>
      </c>
      <c r="F136" s="158" t="n">
        <v>5.858E-005</v>
      </c>
      <c r="G136" s="158" t="n">
        <v>3.286E-005</v>
      </c>
      <c r="H136" s="159" t="n">
        <v>-0.00015013</v>
      </c>
    </row>
    <row r="137" customFormat="false" ht="12.75" hidden="false" customHeight="false" outlineLevel="0" collapsed="false">
      <c r="A137" s="158" t="n">
        <v>0.00121485</v>
      </c>
      <c r="B137" s="158" t="n">
        <v>0.00058466</v>
      </c>
      <c r="C137" s="158" t="n">
        <v>0.00022285</v>
      </c>
      <c r="D137" s="158" t="n">
        <v>0.00010137</v>
      </c>
      <c r="E137" s="158" t="n">
        <v>-9.43E-005</v>
      </c>
      <c r="F137" s="158" t="n">
        <v>-0.00019347</v>
      </c>
      <c r="G137" s="158" t="n">
        <v>-0.00044843</v>
      </c>
      <c r="H137" s="159" t="n">
        <v>-0.00083835</v>
      </c>
    </row>
    <row r="138" customFormat="false" ht="12.75" hidden="false" customHeight="false" outlineLevel="0" collapsed="false">
      <c r="A138" s="158" t="n">
        <v>0.01146243</v>
      </c>
      <c r="B138" s="158" t="n">
        <v>0.00705687</v>
      </c>
      <c r="C138" s="158" t="n">
        <v>0.00328868</v>
      </c>
      <c r="D138" s="158" t="n">
        <v>0.00159342</v>
      </c>
      <c r="E138" s="158" t="n">
        <v>-0.00150807</v>
      </c>
      <c r="F138" s="158" t="n">
        <v>-0.002946</v>
      </c>
      <c r="G138" s="158" t="n">
        <v>-0.00566611</v>
      </c>
      <c r="H138" s="159" t="n">
        <v>-0.0082584</v>
      </c>
    </row>
    <row r="139" customFormat="false" ht="12.75" hidden="false" customHeight="false" outlineLevel="0" collapsed="false">
      <c r="A139" s="158" t="n">
        <v>0.00700387</v>
      </c>
      <c r="B139" s="158" t="n">
        <v>0.00429643</v>
      </c>
      <c r="C139" s="158" t="n">
        <v>0.00200011</v>
      </c>
      <c r="D139" s="158" t="n">
        <v>0.00096959</v>
      </c>
      <c r="E139" s="158" t="n">
        <v>-0.00092049</v>
      </c>
      <c r="F139" s="158" t="n">
        <v>-0.0018028</v>
      </c>
      <c r="G139" s="158" t="n">
        <v>-0.00349193</v>
      </c>
      <c r="H139" s="159" t="n">
        <v>-0.00513691</v>
      </c>
    </row>
    <row r="140" customFormat="false" ht="12.75" hidden="false" customHeight="false" outlineLevel="0" collapsed="false">
      <c r="A140" s="158" t="n">
        <v>0.00659488</v>
      </c>
      <c r="B140" s="158" t="n">
        <v>0.00408154</v>
      </c>
      <c r="C140" s="158" t="n">
        <v>0.00191792</v>
      </c>
      <c r="D140" s="158" t="n">
        <v>0.00093413</v>
      </c>
      <c r="E140" s="158" t="n">
        <v>-0.00089509</v>
      </c>
      <c r="F140" s="158" t="n">
        <v>-0.00176086</v>
      </c>
      <c r="G140" s="158" t="n">
        <v>-0.00343887</v>
      </c>
      <c r="H140" s="159" t="n">
        <v>-0.00509509</v>
      </c>
    </row>
    <row r="141" customFormat="false" ht="12.75" hidden="false" customHeight="false" outlineLevel="0" collapsed="false">
      <c r="A141" s="158" t="n">
        <v>0.00497343</v>
      </c>
      <c r="B141" s="158" t="n">
        <v>0.00313042</v>
      </c>
      <c r="C141" s="158" t="n">
        <v>0.0015015</v>
      </c>
      <c r="D141" s="158" t="n">
        <v>0.00073966</v>
      </c>
      <c r="E141" s="158" t="n">
        <v>-0.0007261</v>
      </c>
      <c r="F141" s="158" t="n">
        <v>-0.00144639</v>
      </c>
      <c r="G141" s="158" t="n">
        <v>-0.00289688</v>
      </c>
      <c r="H141" s="159" t="n">
        <v>-0.00439877</v>
      </c>
    </row>
    <row r="142" customFormat="false" ht="12.75" hidden="false" customHeight="false" outlineLevel="0" collapsed="false">
      <c r="A142" s="158" t="n">
        <v>0.00218153</v>
      </c>
      <c r="B142" s="158" t="n">
        <v>0.00155036</v>
      </c>
      <c r="C142" s="158" t="n">
        <v>0.00083616</v>
      </c>
      <c r="D142" s="158" t="n">
        <v>0.00043536</v>
      </c>
      <c r="E142" s="158" t="n">
        <v>-0.00047328</v>
      </c>
      <c r="F142" s="158" t="n">
        <v>-0.00098734</v>
      </c>
      <c r="G142" s="158" t="n">
        <v>-0.00214665</v>
      </c>
      <c r="H142" s="159" t="n">
        <v>-0.00349127</v>
      </c>
    </row>
    <row r="143" customFormat="false" ht="12.75" hidden="false" customHeight="false" outlineLevel="0" collapsed="false">
      <c r="A143" s="158" t="n">
        <v>0.00306274</v>
      </c>
      <c r="B143" s="158" t="n">
        <v>0.0020494</v>
      </c>
      <c r="C143" s="158" t="n">
        <v>0.0010448</v>
      </c>
      <c r="D143" s="158" t="n">
        <v>0.00053007</v>
      </c>
      <c r="E143" s="158" t="n">
        <v>-0.00054992</v>
      </c>
      <c r="F143" s="158" t="n">
        <v>-0.00112368</v>
      </c>
      <c r="G143" s="158" t="n">
        <v>-0.00235591</v>
      </c>
      <c r="H143" s="159" t="n">
        <v>-0.0037183</v>
      </c>
    </row>
    <row r="144" customFormat="false" ht="12.75" hidden="false" customHeight="false" outlineLevel="0" collapsed="false">
      <c r="A144" s="158" t="n">
        <v>-0.00399259</v>
      </c>
      <c r="B144" s="158" t="n">
        <v>-0.00246526</v>
      </c>
      <c r="C144" s="158" t="n">
        <v>-0.00112107</v>
      </c>
      <c r="D144" s="158" t="n">
        <v>-0.00053055</v>
      </c>
      <c r="E144" s="158" t="n">
        <v>0.00046716</v>
      </c>
      <c r="F144" s="158" t="n">
        <v>0.00086803</v>
      </c>
      <c r="G144" s="158" t="n">
        <v>0.00146213</v>
      </c>
      <c r="H144" s="159" t="n">
        <v>0.00176923</v>
      </c>
    </row>
    <row r="145" customFormat="false" ht="12.75" hidden="false" customHeight="false" outlineLevel="0" collapsed="false">
      <c r="A145" s="158" t="n">
        <v>0.00941741</v>
      </c>
      <c r="B145" s="158" t="n">
        <v>0.0058254</v>
      </c>
      <c r="C145" s="158" t="n">
        <v>0.00272068</v>
      </c>
      <c r="D145" s="158" t="n">
        <v>0.00131827</v>
      </c>
      <c r="E145" s="158" t="n">
        <v>-0.00124502</v>
      </c>
      <c r="F145" s="158" t="n">
        <v>-0.00242692</v>
      </c>
      <c r="G145" s="158" t="n">
        <v>-0.00463805</v>
      </c>
      <c r="H145" s="159" t="n">
        <v>-0.00669987</v>
      </c>
    </row>
    <row r="146" customFormat="false" ht="12.75" hidden="false" customHeight="false" outlineLevel="0" collapsed="false">
      <c r="A146" s="158" t="n">
        <v>0.01358965</v>
      </c>
      <c r="B146" s="158" t="n">
        <v>0.00842055</v>
      </c>
      <c r="C146" s="158" t="n">
        <v>0.00393725</v>
      </c>
      <c r="D146" s="158" t="n">
        <v>0.00190843</v>
      </c>
      <c r="E146" s="158" t="n">
        <v>-0.00180284</v>
      </c>
      <c r="F146" s="158" t="n">
        <v>-0.00351388</v>
      </c>
      <c r="G146" s="158" t="n">
        <v>-0.00671068</v>
      </c>
      <c r="H146" s="159" t="n">
        <v>-0.00968135</v>
      </c>
    </row>
    <row r="147" customFormat="false" ht="12.75" hidden="false" customHeight="false" outlineLevel="0" collapsed="false">
      <c r="A147" s="158" t="n">
        <v>0.00352275</v>
      </c>
      <c r="B147" s="158" t="n">
        <v>0.00207907</v>
      </c>
      <c r="C147" s="158" t="n">
        <v>0.00093843</v>
      </c>
      <c r="D147" s="158" t="n">
        <v>0.00044968</v>
      </c>
      <c r="E147" s="158" t="n">
        <v>-0.00042098</v>
      </c>
      <c r="F147" s="158" t="n">
        <v>-0.0008228</v>
      </c>
      <c r="G147" s="158" t="n">
        <v>-0.00160314</v>
      </c>
      <c r="H147" s="159" t="n">
        <v>-0.00240174</v>
      </c>
    </row>
    <row r="148" customFormat="false" ht="12.75" hidden="false" customHeight="false" outlineLevel="0" collapsed="false">
      <c r="A148" s="158" t="n">
        <v>0.00202665</v>
      </c>
      <c r="B148" s="158" t="n">
        <v>0.00118517</v>
      </c>
      <c r="C148" s="158" t="n">
        <v>0.0005392</v>
      </c>
      <c r="D148" s="158" t="n">
        <v>0.00026126</v>
      </c>
      <c r="E148" s="158" t="n">
        <v>-0.00025355</v>
      </c>
      <c r="F148" s="158" t="n">
        <v>-0.00050753</v>
      </c>
      <c r="G148" s="158" t="n">
        <v>-0.00104581</v>
      </c>
      <c r="H148" s="159" t="n">
        <v>-0.00166556</v>
      </c>
    </row>
    <row r="149" customFormat="false" ht="12.75" hidden="false" customHeight="false" outlineLevel="0" collapsed="false">
      <c r="A149" s="158" t="n">
        <v>0.0027307</v>
      </c>
      <c r="B149" s="158" t="n">
        <v>0.00163636</v>
      </c>
      <c r="C149" s="158" t="n">
        <v>0.00075577</v>
      </c>
      <c r="D149" s="158" t="n">
        <v>0.0003673</v>
      </c>
      <c r="E149" s="158" t="n">
        <v>-0.00035517</v>
      </c>
      <c r="F149" s="158" t="n">
        <v>-0.00070641</v>
      </c>
      <c r="G149" s="158" t="n">
        <v>-0.00142626</v>
      </c>
      <c r="H149" s="159" t="n">
        <v>-0.00221086</v>
      </c>
    </row>
    <row r="150" customFormat="false" ht="12.75" hidden="false" customHeight="false" outlineLevel="0" collapsed="false">
      <c r="A150" s="158" t="n">
        <v>0.01102549</v>
      </c>
      <c r="B150" s="158" t="n">
        <v>0.00688754</v>
      </c>
      <c r="C150" s="158" t="n">
        <v>0.00324948</v>
      </c>
      <c r="D150" s="158" t="n">
        <v>0.00158254</v>
      </c>
      <c r="E150" s="158" t="n">
        <v>-0.00150975</v>
      </c>
      <c r="F150" s="158" t="n">
        <v>-0.00295745</v>
      </c>
      <c r="G150" s="158" t="n">
        <v>-0.00570569</v>
      </c>
      <c r="H150" s="159" t="n">
        <v>-0.00831473</v>
      </c>
    </row>
    <row r="151" customFormat="false" ht="12.75" hidden="false" customHeight="false" outlineLevel="0" collapsed="false">
      <c r="A151" s="158" t="n">
        <v>0.00704072</v>
      </c>
      <c r="B151" s="158" t="n">
        <v>0.0043946</v>
      </c>
      <c r="C151" s="158" t="n">
        <v>0.00207467</v>
      </c>
      <c r="D151" s="158" t="n">
        <v>0.0010113</v>
      </c>
      <c r="E151" s="158" t="n">
        <v>-0.00096757</v>
      </c>
      <c r="F151" s="158" t="n">
        <v>-0.00189916</v>
      </c>
      <c r="G151" s="158" t="n">
        <v>-0.00368217</v>
      </c>
      <c r="H151" s="159" t="n">
        <v>-0.00539875</v>
      </c>
    </row>
    <row r="152" customFormat="false" ht="12.75" hidden="false" customHeight="false" outlineLevel="0" collapsed="false">
      <c r="A152" s="158" t="n">
        <v>0.00674883</v>
      </c>
      <c r="B152" s="158" t="n">
        <v>0.00423717</v>
      </c>
      <c r="C152" s="158" t="n">
        <v>0.00201213</v>
      </c>
      <c r="D152" s="158" t="n">
        <v>0.00098363</v>
      </c>
      <c r="E152" s="158" t="n">
        <v>-0.00094632</v>
      </c>
      <c r="F152" s="158" t="n">
        <v>-0.00186226</v>
      </c>
      <c r="G152" s="158" t="n">
        <v>-0.00362793</v>
      </c>
      <c r="H152" s="159" t="n">
        <v>-0.0053413</v>
      </c>
    </row>
    <row r="153" customFormat="false" ht="12.75" hidden="false" customHeight="false" outlineLevel="0" collapsed="false">
      <c r="A153" s="158" t="n">
        <v>0.00539977</v>
      </c>
      <c r="B153" s="158" t="n">
        <v>0.00343019</v>
      </c>
      <c r="C153" s="158" t="n">
        <v>0.0016509</v>
      </c>
      <c r="D153" s="158" t="n">
        <v>0.00081287</v>
      </c>
      <c r="E153" s="158" t="n">
        <v>-0.00079395</v>
      </c>
      <c r="F153" s="158" t="n">
        <v>-0.00157465</v>
      </c>
      <c r="G153" s="158" t="n">
        <v>-0.00311625</v>
      </c>
      <c r="H153" s="159" t="n">
        <v>-0.00465995</v>
      </c>
    </row>
    <row r="154" customFormat="false" ht="12.75" hidden="false" customHeight="false" outlineLevel="0" collapsed="false">
      <c r="A154" s="158" t="n">
        <v>0.00278735</v>
      </c>
      <c r="B154" s="158" t="n">
        <v>0.00190282</v>
      </c>
      <c r="C154" s="158" t="n">
        <v>0.00098296</v>
      </c>
      <c r="D154" s="158" t="n">
        <v>0.00050085</v>
      </c>
      <c r="E154" s="158" t="n">
        <v>-0.00052207</v>
      </c>
      <c r="F154" s="158" t="n">
        <v>-0.00106747</v>
      </c>
      <c r="G154" s="158" t="n">
        <v>-0.00223525</v>
      </c>
      <c r="H154" s="159" t="n">
        <v>-0.00351421</v>
      </c>
    </row>
    <row r="155" customFormat="false" ht="12.75" hidden="false" customHeight="false" outlineLevel="0" collapsed="false">
      <c r="A155" s="158" t="n">
        <v>0.00388967</v>
      </c>
      <c r="B155" s="158" t="n">
        <v>0.00256014</v>
      </c>
      <c r="C155" s="158" t="n">
        <v>0.00127511</v>
      </c>
      <c r="D155" s="158" t="n">
        <v>0.00063821</v>
      </c>
      <c r="E155" s="158" t="n">
        <v>-0.00064282</v>
      </c>
      <c r="F155" s="158" t="n">
        <v>-0.00129317</v>
      </c>
      <c r="G155" s="158" t="n">
        <v>-0.00262644</v>
      </c>
      <c r="H155" s="159" t="n">
        <v>-0.00401667</v>
      </c>
    </row>
    <row r="156" customFormat="false" ht="12.75" hidden="false" customHeight="false" outlineLevel="0" collapsed="false">
      <c r="A156" s="158" t="n">
        <v>-0.0021503</v>
      </c>
      <c r="B156" s="158" t="n">
        <v>-0.0012994</v>
      </c>
      <c r="C156" s="158" t="n">
        <v>-0.0005739</v>
      </c>
      <c r="D156" s="158" t="n">
        <v>-0.00026662</v>
      </c>
      <c r="E156" s="158" t="n">
        <v>0.00022373</v>
      </c>
      <c r="F156" s="158" t="n">
        <v>0.00040263</v>
      </c>
      <c r="G156" s="158" t="n">
        <v>0.00062004</v>
      </c>
      <c r="H156" s="159" t="n">
        <v>0.00064337</v>
      </c>
    </row>
    <row r="157" customFormat="false" ht="12.75" hidden="false" customHeight="false" outlineLevel="0" collapsed="false">
      <c r="A157" s="158" t="n">
        <v>0.02262202</v>
      </c>
      <c r="B157" s="158" t="n">
        <v>0.0143497</v>
      </c>
      <c r="C157" s="158" t="n">
        <v>0.0068309</v>
      </c>
      <c r="D157" s="158" t="n">
        <v>0.00333338</v>
      </c>
      <c r="E157" s="158" t="n">
        <v>-0.00317672</v>
      </c>
      <c r="F157" s="158" t="n">
        <v>-0.00620398</v>
      </c>
      <c r="G157" s="158" t="n">
        <v>-0.01183744</v>
      </c>
      <c r="H157" s="159" t="n">
        <v>-0.01695231</v>
      </c>
    </row>
    <row r="158" customFormat="false" ht="12.75" hidden="false" customHeight="false" outlineLevel="0" collapsed="false">
      <c r="A158" s="158" t="n">
        <v>0.0310149</v>
      </c>
      <c r="B158" s="158" t="n">
        <v>0.0196784</v>
      </c>
      <c r="C158" s="158" t="n">
        <v>0.00936969</v>
      </c>
      <c r="D158" s="158" t="n">
        <v>0.00457278</v>
      </c>
      <c r="E158" s="158" t="n">
        <v>-0.00435877</v>
      </c>
      <c r="F158" s="158" t="n">
        <v>-0.00851329</v>
      </c>
      <c r="G158" s="158" t="n">
        <v>-0.01624674</v>
      </c>
      <c r="H158" s="159" t="n">
        <v>-0.02327092</v>
      </c>
    </row>
    <row r="159" customFormat="false" ht="12.75" hidden="false" customHeight="false" outlineLevel="0" collapsed="false">
      <c r="A159" s="158" t="n">
        <v>0.02165092</v>
      </c>
      <c r="B159" s="158" t="n">
        <v>0.01373938</v>
      </c>
      <c r="C159" s="158" t="n">
        <v>0.00654297</v>
      </c>
      <c r="D159" s="158" t="n">
        <v>0.00319349</v>
      </c>
      <c r="E159" s="158" t="n">
        <v>-0.00304455</v>
      </c>
      <c r="F159" s="158" t="n">
        <v>-0.00594694</v>
      </c>
      <c r="G159" s="158" t="n">
        <v>-0.01135103</v>
      </c>
      <c r="H159" s="159" t="n">
        <v>-0.01626128</v>
      </c>
    </row>
    <row r="160" customFormat="false" ht="12.75" hidden="false" customHeight="false" outlineLevel="0" collapsed="false">
      <c r="A160" s="158" t="n">
        <v>0.01984768</v>
      </c>
      <c r="B160" s="158" t="n">
        <v>0.01259515</v>
      </c>
      <c r="C160" s="158" t="n">
        <v>0.0059983</v>
      </c>
      <c r="D160" s="158" t="n">
        <v>0.00292774</v>
      </c>
      <c r="E160" s="158" t="n">
        <v>-0.00279142</v>
      </c>
      <c r="F160" s="158" t="n">
        <v>-0.00545276</v>
      </c>
      <c r="G160" s="158" t="n">
        <v>-0.01040892</v>
      </c>
      <c r="H160" s="159" t="n">
        <v>-0.01491348</v>
      </c>
    </row>
    <row r="161" customFormat="false" ht="12.75" hidden="false" customHeight="false" outlineLevel="0" collapsed="false">
      <c r="A161" s="158" t="n">
        <v>0.02018477</v>
      </c>
      <c r="B161" s="158" t="n">
        <v>0.01281147</v>
      </c>
      <c r="C161" s="158" t="n">
        <v>0.00610245</v>
      </c>
      <c r="D161" s="158" t="n">
        <v>0.00297884</v>
      </c>
      <c r="E161" s="158" t="n">
        <v>-0.00284065</v>
      </c>
      <c r="F161" s="158" t="n">
        <v>-0.00554941</v>
      </c>
      <c r="G161" s="158" t="n">
        <v>-0.01059524</v>
      </c>
      <c r="H161" s="159" t="n">
        <v>-0.01518299</v>
      </c>
    </row>
    <row r="162" customFormat="false" ht="12.75" hidden="false" customHeight="false" outlineLevel="0" collapsed="false">
      <c r="A162" s="158" t="n">
        <v>0.0263496</v>
      </c>
      <c r="B162" s="158" t="n">
        <v>0.01672734</v>
      </c>
      <c r="C162" s="158" t="n">
        <v>0.00796906</v>
      </c>
      <c r="D162" s="158" t="n">
        <v>0.00389034</v>
      </c>
      <c r="E162" s="158" t="n">
        <v>-0.00371047</v>
      </c>
      <c r="F162" s="158" t="n">
        <v>-0.00724925</v>
      </c>
      <c r="G162" s="158" t="n">
        <v>-0.01384284</v>
      </c>
      <c r="H162" s="159" t="n">
        <v>-0.01983981</v>
      </c>
    </row>
    <row r="163" customFormat="false" ht="12.75" hidden="false" customHeight="false" outlineLevel="0" collapsed="false">
      <c r="A163" s="158" t="n">
        <v>0.01907483</v>
      </c>
      <c r="B163" s="158" t="n">
        <v>0.01210708</v>
      </c>
      <c r="C163" s="158" t="n">
        <v>0.00576709</v>
      </c>
      <c r="D163" s="158" t="n">
        <v>0.0028152</v>
      </c>
      <c r="E163" s="158" t="n">
        <v>-0.00268473</v>
      </c>
      <c r="F163" s="158" t="n">
        <v>-0.00524497</v>
      </c>
      <c r="G163" s="158" t="n">
        <v>-0.01001467</v>
      </c>
      <c r="H163" s="159" t="n">
        <v>-0.01435217</v>
      </c>
    </row>
    <row r="164" customFormat="false" ht="12.75" hidden="false" customHeight="false" outlineLevel="0" collapsed="false">
      <c r="A164" s="158" t="n">
        <v>0.01806992</v>
      </c>
      <c r="B164" s="158" t="n">
        <v>0.01147299</v>
      </c>
      <c r="C164" s="158" t="n">
        <v>0.00546695</v>
      </c>
      <c r="D164" s="158" t="n">
        <v>0.00266916</v>
      </c>
      <c r="E164" s="158" t="n">
        <v>-0.00254642</v>
      </c>
      <c r="F164" s="158" t="n">
        <v>-0.00497571</v>
      </c>
      <c r="G164" s="158" t="n">
        <v>-0.0095042</v>
      </c>
      <c r="H164" s="159" t="n">
        <v>-0.01362588</v>
      </c>
    </row>
    <row r="165" customFormat="false" ht="12.75" hidden="false" customHeight="false" outlineLevel="0" collapsed="false">
      <c r="A165" s="158" t="n">
        <v>0.01626671</v>
      </c>
      <c r="B165" s="158" t="n">
        <v>0.01032881</v>
      </c>
      <c r="C165" s="158" t="n">
        <v>0.00492223</v>
      </c>
      <c r="D165" s="158" t="n">
        <v>0.00240336</v>
      </c>
      <c r="E165" s="158" t="n">
        <v>-0.00229314</v>
      </c>
      <c r="F165" s="158" t="n">
        <v>-0.00448113</v>
      </c>
      <c r="G165" s="158" t="n">
        <v>-0.00856089</v>
      </c>
      <c r="H165" s="159" t="n">
        <v>-0.01227563</v>
      </c>
    </row>
    <row r="166" customFormat="false" ht="12.75" hidden="false" customHeight="false" outlineLevel="0" collapsed="false">
      <c r="A166" s="158" t="n">
        <v>0.01064326</v>
      </c>
      <c r="B166" s="158" t="n">
        <v>0.00676431</v>
      </c>
      <c r="C166" s="158" t="n">
        <v>0.00322666</v>
      </c>
      <c r="D166" s="158" t="n">
        <v>0.00157625</v>
      </c>
      <c r="E166" s="158" t="n">
        <v>-0.00150548</v>
      </c>
      <c r="F166" s="158" t="n">
        <v>-0.00294343</v>
      </c>
      <c r="G166" s="158" t="n">
        <v>-0.005629</v>
      </c>
      <c r="H166" s="159" t="n">
        <v>-0.00807987</v>
      </c>
    </row>
    <row r="167" customFormat="false" ht="12.75" hidden="false" customHeight="false" outlineLevel="0" collapsed="false">
      <c r="A167" s="158" t="n">
        <v>0.0114935</v>
      </c>
      <c r="B167" s="158" t="n">
        <v>0.00730584</v>
      </c>
      <c r="C167" s="158" t="n">
        <v>0.00348545</v>
      </c>
      <c r="D167" s="158" t="n">
        <v>0.00170277</v>
      </c>
      <c r="E167" s="158" t="n">
        <v>-0.00162649</v>
      </c>
      <c r="F167" s="158" t="n">
        <v>-0.00318018</v>
      </c>
      <c r="G167" s="158" t="n">
        <v>-0.00608226</v>
      </c>
      <c r="H167" s="159" t="n">
        <v>-0.00873109</v>
      </c>
    </row>
    <row r="168" customFormat="false" ht="12.75" hidden="false" customHeight="false" outlineLevel="0" collapsed="false">
      <c r="A168" s="158" t="n">
        <v>0.00844385</v>
      </c>
      <c r="B168" s="158" t="n">
        <v>0.00536819</v>
      </c>
      <c r="C168" s="158" t="n">
        <v>0.00256137</v>
      </c>
      <c r="D168" s="158" t="n">
        <v>0.00125139</v>
      </c>
      <c r="E168" s="158" t="n">
        <v>-0.00119544</v>
      </c>
      <c r="F168" s="158" t="n">
        <v>-0.00233745</v>
      </c>
      <c r="G168" s="158" t="n">
        <v>-0.00447076</v>
      </c>
      <c r="H168" s="159" t="n">
        <v>-0.00641806</v>
      </c>
    </row>
    <row r="169" customFormat="false" ht="12.75" hidden="false" customHeight="false" outlineLevel="0" collapsed="false">
      <c r="A169" s="158" t="n">
        <v>0.01838207</v>
      </c>
      <c r="B169" s="158" t="n">
        <v>0.01168932</v>
      </c>
      <c r="C169" s="158" t="n">
        <v>0.00557851</v>
      </c>
      <c r="D169" s="158" t="n">
        <v>0.00272567</v>
      </c>
      <c r="E169" s="158" t="n">
        <v>-0.00260415</v>
      </c>
      <c r="F169" s="158" t="n">
        <v>-0.00509216</v>
      </c>
      <c r="G169" s="158" t="n">
        <v>-0.00974037</v>
      </c>
      <c r="H169" s="159" t="n">
        <v>-0.01398361</v>
      </c>
    </row>
    <row r="170" customFormat="false" ht="12.75" hidden="false" customHeight="false" outlineLevel="0" collapsed="false">
      <c r="A170" s="158" t="n">
        <v>0.02514462</v>
      </c>
      <c r="B170" s="158" t="n">
        <v>0.01599266</v>
      </c>
      <c r="C170" s="158" t="n">
        <v>0.00763353</v>
      </c>
      <c r="D170" s="158" t="n">
        <v>0.00373007</v>
      </c>
      <c r="E170" s="158" t="n">
        <v>-0.00356431</v>
      </c>
      <c r="F170" s="158" t="n">
        <v>-0.00697021</v>
      </c>
      <c r="G170" s="158" t="n">
        <v>-0.01333466</v>
      </c>
      <c r="H170" s="159" t="n">
        <v>-0.01914631</v>
      </c>
    </row>
    <row r="171" customFormat="false" ht="12.75" hidden="false" customHeight="false" outlineLevel="0" collapsed="false">
      <c r="A171" s="158" t="n">
        <v>0.0175585</v>
      </c>
      <c r="B171" s="158" t="n">
        <v>0.0111692</v>
      </c>
      <c r="C171" s="158" t="n">
        <v>0.00533195</v>
      </c>
      <c r="D171" s="158" t="n">
        <v>0.0026056</v>
      </c>
      <c r="E171" s="158" t="n">
        <v>-0.00249016</v>
      </c>
      <c r="F171" s="158" t="n">
        <v>-0.00486998</v>
      </c>
      <c r="G171" s="158" t="n">
        <v>-0.009318</v>
      </c>
      <c r="H171" s="159" t="n">
        <v>-0.01338089</v>
      </c>
    </row>
    <row r="172" customFormat="false" ht="12.75" hidden="false" customHeight="false" outlineLevel="0" collapsed="false">
      <c r="A172" s="158" t="n">
        <v>0.01614143</v>
      </c>
      <c r="B172" s="158" t="n">
        <v>0.01026865</v>
      </c>
      <c r="C172" s="158" t="n">
        <v>0.00490256</v>
      </c>
      <c r="D172" s="158" t="n">
        <v>0.00239591</v>
      </c>
      <c r="E172" s="158" t="n">
        <v>-0.00229006</v>
      </c>
      <c r="F172" s="158" t="n">
        <v>-0.00447896</v>
      </c>
      <c r="G172" s="158" t="n">
        <v>-0.00857111</v>
      </c>
      <c r="H172" s="159" t="n">
        <v>-0.01231028</v>
      </c>
    </row>
    <row r="173" customFormat="false" ht="12.75" hidden="false" customHeight="false" outlineLevel="0" collapsed="false">
      <c r="A173" s="158" t="n">
        <v>0.01641588</v>
      </c>
      <c r="B173" s="158" t="n">
        <v>0.01044491</v>
      </c>
      <c r="C173" s="158" t="n">
        <v>0.00498749</v>
      </c>
      <c r="D173" s="158" t="n">
        <v>0.0024376</v>
      </c>
      <c r="E173" s="158" t="n">
        <v>-0.00233027</v>
      </c>
      <c r="F173" s="158" t="n">
        <v>-0.00455795</v>
      </c>
      <c r="G173" s="158" t="n">
        <v>-0.00872355</v>
      </c>
      <c r="H173" s="159" t="n">
        <v>-0.01253101</v>
      </c>
    </row>
    <row r="174" customFormat="false" ht="12.75" hidden="false" customHeight="false" outlineLevel="0" collapsed="false">
      <c r="A174" s="158" t="n">
        <v>0.02144908</v>
      </c>
      <c r="B174" s="158" t="n">
        <v>0.01364932</v>
      </c>
      <c r="C174" s="158" t="n">
        <v>0.00651852</v>
      </c>
      <c r="D174" s="158" t="n">
        <v>0.0031861</v>
      </c>
      <c r="E174" s="158" t="n">
        <v>-0.0030462</v>
      </c>
      <c r="F174" s="158" t="n">
        <v>-0.00595867</v>
      </c>
      <c r="G174" s="158" t="n">
        <v>-0.01140585</v>
      </c>
      <c r="H174" s="159" t="n">
        <v>-0.016386</v>
      </c>
    </row>
    <row r="175" customFormat="false" ht="12.75" hidden="false" customHeight="false" outlineLevel="0" collapsed="false">
      <c r="A175" s="158" t="n">
        <v>0.01571281</v>
      </c>
      <c r="B175" s="158" t="n">
        <v>0.01000025</v>
      </c>
      <c r="C175" s="158" t="n">
        <v>0.00477646</v>
      </c>
      <c r="D175" s="158" t="n">
        <v>0.00233478</v>
      </c>
      <c r="E175" s="158" t="n">
        <v>-0.00223256</v>
      </c>
      <c r="F175" s="158" t="n">
        <v>-0.00436743</v>
      </c>
      <c r="G175" s="158" t="n">
        <v>-0.00836114</v>
      </c>
      <c r="H175" s="159" t="n">
        <v>-0.0120136</v>
      </c>
    </row>
    <row r="176" customFormat="false" ht="12.75" hidden="false" customHeight="false" outlineLevel="0" collapsed="false">
      <c r="A176" s="158" t="n">
        <v>0.0148632</v>
      </c>
      <c r="B176" s="158" t="n">
        <v>0.00946074</v>
      </c>
      <c r="C176" s="158" t="n">
        <v>0.00451945</v>
      </c>
      <c r="D176" s="158" t="n">
        <v>0.00220933</v>
      </c>
      <c r="E176" s="158" t="n">
        <v>-0.00211298</v>
      </c>
      <c r="F176" s="158" t="n">
        <v>-0.00413388</v>
      </c>
      <c r="G176" s="158" t="n">
        <v>-0.00791555</v>
      </c>
      <c r="H176" s="159" t="n">
        <v>-0.01137565</v>
      </c>
    </row>
    <row r="177" customFormat="false" ht="12.75" hidden="false" customHeight="false" outlineLevel="0" collapsed="false">
      <c r="A177" s="158" t="n">
        <v>0.01347347</v>
      </c>
      <c r="B177" s="158" t="n">
        <v>0.00857727</v>
      </c>
      <c r="C177" s="158" t="n">
        <v>0.00409802</v>
      </c>
      <c r="D177" s="158" t="n">
        <v>0.00200348</v>
      </c>
      <c r="E177" s="158" t="n">
        <v>-0.00191643</v>
      </c>
      <c r="F177" s="158" t="n">
        <v>-0.00374969</v>
      </c>
      <c r="G177" s="158" t="n">
        <v>-0.00718124</v>
      </c>
      <c r="H177" s="159" t="n">
        <v>-0.01032234</v>
      </c>
    </row>
    <row r="178" customFormat="false" ht="12.75" hidden="false" customHeight="false" outlineLevel="0" collapsed="false">
      <c r="A178" s="158" t="n">
        <v>0.00892199</v>
      </c>
      <c r="B178" s="158" t="n">
        <v>0.00568586</v>
      </c>
      <c r="C178" s="158" t="n">
        <v>0.00271955</v>
      </c>
      <c r="D178" s="158" t="n">
        <v>0.00133029</v>
      </c>
      <c r="E178" s="158" t="n">
        <v>-0.0012739</v>
      </c>
      <c r="F178" s="158" t="n">
        <v>-0.00249389</v>
      </c>
      <c r="G178" s="158" t="n">
        <v>-0.00478148</v>
      </c>
      <c r="H178" s="159" t="n">
        <v>-0.00688047</v>
      </c>
    </row>
    <row r="179" customFormat="false" ht="12.75" hidden="false" customHeight="false" outlineLevel="0" collapsed="false">
      <c r="A179" s="158" t="n">
        <v>0.00956417</v>
      </c>
      <c r="B179" s="158" t="n">
        <v>0.00609551</v>
      </c>
      <c r="C179" s="158" t="n">
        <v>0.00291562</v>
      </c>
      <c r="D179" s="158" t="n">
        <v>0.00142623</v>
      </c>
      <c r="E179" s="158" t="n">
        <v>-0.00136582</v>
      </c>
      <c r="F179" s="158" t="n">
        <v>-0.00267387</v>
      </c>
      <c r="G179" s="158" t="n">
        <v>-0.00512664</v>
      </c>
      <c r="H179" s="159" t="n">
        <v>-0.00737721</v>
      </c>
    </row>
    <row r="180" customFormat="false" ht="12.75" hidden="false" customHeight="false" outlineLevel="0" collapsed="false">
      <c r="A180" s="158" t="n">
        <v>0.00697212</v>
      </c>
      <c r="B180" s="158" t="n">
        <v>0.00444378</v>
      </c>
      <c r="C180" s="158" t="n">
        <v>0.00212564</v>
      </c>
      <c r="D180" s="158" t="n">
        <v>0.00103981</v>
      </c>
      <c r="E180" s="158" t="n">
        <v>-0.00099578</v>
      </c>
      <c r="F180" s="158" t="n">
        <v>-0.00194945</v>
      </c>
      <c r="G180" s="158" t="n">
        <v>-0.00373768</v>
      </c>
      <c r="H180" s="159" t="n">
        <v>-0.00537843</v>
      </c>
    </row>
    <row r="181" customFormat="false" ht="12.75" hidden="false" customHeight="false" outlineLevel="0" collapsed="false">
      <c r="A181" s="158" t="n">
        <v>0.01503038</v>
      </c>
      <c r="B181" s="158" t="n">
        <v>0.00958069</v>
      </c>
      <c r="C181" s="158" t="n">
        <v>0.00458309</v>
      </c>
      <c r="D181" s="158" t="n">
        <v>0.00224196</v>
      </c>
      <c r="E181" s="158" t="n">
        <v>-0.00214707</v>
      </c>
      <c r="F181" s="158" t="n">
        <v>-0.00420332</v>
      </c>
      <c r="G181" s="158" t="n">
        <v>-0.00805888</v>
      </c>
      <c r="H181" s="159" t="n">
        <v>-0.01159611</v>
      </c>
    </row>
    <row r="182" customFormat="false" ht="12.75" hidden="false" customHeight="false" outlineLevel="0" collapsed="false">
      <c r="A182" s="158" t="n">
        <v>0.02052032</v>
      </c>
      <c r="B182" s="158" t="n">
        <v>0.01308189</v>
      </c>
      <c r="C182" s="158" t="n">
        <v>0.00625876</v>
      </c>
      <c r="D182" s="158" t="n">
        <v>0.00306187</v>
      </c>
      <c r="E182" s="158" t="n">
        <v>-0.0029326</v>
      </c>
      <c r="F182" s="158" t="n">
        <v>-0.00574148</v>
      </c>
      <c r="G182" s="158" t="n">
        <v>-0.01100913</v>
      </c>
      <c r="H182" s="159" t="n">
        <v>-0.01584294</v>
      </c>
    </row>
    <row r="183" customFormat="false" ht="12.75" hidden="false" customHeight="false" outlineLevel="0" collapsed="false">
      <c r="A183" s="158" t="n">
        <v>0.01432703</v>
      </c>
      <c r="B183" s="158" t="n">
        <v>0.00913473</v>
      </c>
      <c r="C183" s="158" t="n">
        <v>0.00437086</v>
      </c>
      <c r="D183" s="158" t="n">
        <v>0.00213841</v>
      </c>
      <c r="E183" s="158" t="n">
        <v>-0.00204838</v>
      </c>
      <c r="F183" s="158" t="n">
        <v>-0.0040106</v>
      </c>
      <c r="G183" s="158" t="n">
        <v>-0.00769115</v>
      </c>
      <c r="H183" s="159" t="n">
        <v>-0.01106945</v>
      </c>
    </row>
    <row r="184" customFormat="false" ht="12.75" hidden="false" customHeight="false" outlineLevel="0" collapsed="false">
      <c r="A184" s="158" t="n">
        <v>0.013206</v>
      </c>
      <c r="B184" s="158" t="n">
        <v>0.00842111</v>
      </c>
      <c r="C184" s="158" t="n">
        <v>0.00403</v>
      </c>
      <c r="D184" s="158" t="n">
        <v>0.0019718</v>
      </c>
      <c r="E184" s="158" t="n">
        <v>-0.00188911</v>
      </c>
      <c r="F184" s="158" t="n">
        <v>-0.00369905</v>
      </c>
      <c r="G184" s="158" t="n">
        <v>-0.00709493</v>
      </c>
      <c r="H184" s="159" t="n">
        <v>-0.01021317</v>
      </c>
    </row>
    <row r="185" customFormat="false" ht="12.75" hidden="false" customHeight="false" outlineLevel="0" collapsed="false">
      <c r="A185" s="158" t="n">
        <v>0.01343036</v>
      </c>
      <c r="B185" s="158" t="n">
        <v>0.00856535</v>
      </c>
      <c r="C185" s="158" t="n">
        <v>0.00409958</v>
      </c>
      <c r="D185" s="158" t="n">
        <v>0.00200598</v>
      </c>
      <c r="E185" s="158" t="n">
        <v>-0.00192209</v>
      </c>
      <c r="F185" s="158" t="n">
        <v>-0.00376389</v>
      </c>
      <c r="G185" s="158" t="n">
        <v>-0.00722021</v>
      </c>
      <c r="H185" s="159" t="n">
        <v>-0.0103948</v>
      </c>
    </row>
    <row r="186" customFormat="false" ht="12.75" hidden="false" customHeight="false" outlineLevel="0" collapsed="false">
      <c r="A186" s="158" t="n">
        <v>0.01755796</v>
      </c>
      <c r="B186" s="158" t="n">
        <v>0.01119908</v>
      </c>
      <c r="C186" s="158" t="n">
        <v>0.00536075</v>
      </c>
      <c r="D186" s="158" t="n">
        <v>0.00262323</v>
      </c>
      <c r="E186" s="158" t="n">
        <v>-0.0025138</v>
      </c>
      <c r="F186" s="158" t="n">
        <v>-0.00492285</v>
      </c>
      <c r="G186" s="158" t="n">
        <v>-0.00944438</v>
      </c>
      <c r="H186" s="159" t="n">
        <v>-0.01359823</v>
      </c>
    </row>
    <row r="187" customFormat="false" ht="12.75" hidden="false" customHeight="false" outlineLevel="0" collapsed="false">
      <c r="A187" s="158" t="n">
        <v>0.01288203</v>
      </c>
      <c r="B187" s="158" t="n">
        <v>0.00821774</v>
      </c>
      <c r="C187" s="158" t="n">
        <v>0.0039342</v>
      </c>
      <c r="D187" s="158" t="n">
        <v>0.0019253</v>
      </c>
      <c r="E187" s="158" t="n">
        <v>-0.00184526</v>
      </c>
      <c r="F187" s="158" t="n">
        <v>-0.00361388</v>
      </c>
      <c r="G187" s="158" t="n">
        <v>-0.00693416</v>
      </c>
      <c r="H187" s="159" t="n">
        <v>-0.0099854</v>
      </c>
    </row>
    <row r="188" customFormat="false" ht="12.75" hidden="false" customHeight="false" outlineLevel="0" collapsed="false">
      <c r="A188" s="158" t="n">
        <v>0.0122896</v>
      </c>
      <c r="B188" s="158" t="n">
        <v>0.00784108</v>
      </c>
      <c r="C188" s="158" t="n">
        <v>0.00375453</v>
      </c>
      <c r="D188" s="158" t="n">
        <v>0.00183754</v>
      </c>
      <c r="E188" s="158" t="n">
        <v>-0.00176148</v>
      </c>
      <c r="F188" s="158" t="n">
        <v>-0.00345013</v>
      </c>
      <c r="G188" s="158" t="n">
        <v>-0.00662127</v>
      </c>
      <c r="H188" s="159" t="n">
        <v>-0.00953675</v>
      </c>
    </row>
    <row r="189" customFormat="false" ht="12.75" hidden="false" customHeight="false" outlineLevel="0" collapsed="false">
      <c r="A189" s="158" t="n">
        <v>0.01120734</v>
      </c>
      <c r="B189" s="158" t="n">
        <v>0.00715183</v>
      </c>
      <c r="C189" s="158" t="n">
        <v>0.00342514</v>
      </c>
      <c r="D189" s="158" t="n">
        <v>0.0016765</v>
      </c>
      <c r="E189" s="158" t="n">
        <v>-0.00160741</v>
      </c>
      <c r="F189" s="158" t="n">
        <v>-0.00314869</v>
      </c>
      <c r="G189" s="158" t="n">
        <v>-0.006044</v>
      </c>
      <c r="H189" s="159" t="n">
        <v>-0.00870711</v>
      </c>
    </row>
    <row r="190" customFormat="false" ht="12.75" hidden="false" customHeight="false" outlineLevel="0" collapsed="false">
      <c r="A190" s="158" t="n">
        <v>0.00753198</v>
      </c>
      <c r="B190" s="158" t="n">
        <v>0.00481189</v>
      </c>
      <c r="C190" s="158" t="n">
        <v>0.00230712</v>
      </c>
      <c r="D190" s="158" t="n">
        <v>0.0011299</v>
      </c>
      <c r="E190" s="158" t="n">
        <v>-0.00108457</v>
      </c>
      <c r="F190" s="158" t="n">
        <v>-0.00212571</v>
      </c>
      <c r="G190" s="158" t="n">
        <v>-0.00408491</v>
      </c>
      <c r="H190" s="159" t="n">
        <v>-0.00589128</v>
      </c>
    </row>
    <row r="191" customFormat="false" ht="12.75" hidden="false" customHeight="false" outlineLevel="0" collapsed="false">
      <c r="A191" s="158" t="n">
        <v>0.00801767</v>
      </c>
      <c r="B191" s="158" t="n">
        <v>0.00512221</v>
      </c>
      <c r="C191" s="158" t="n">
        <v>0.0024559</v>
      </c>
      <c r="D191" s="158" t="n">
        <v>0.00120276</v>
      </c>
      <c r="E191" s="158" t="n">
        <v>-0.00115449</v>
      </c>
      <c r="F191" s="158" t="n">
        <v>-0.00226274</v>
      </c>
      <c r="G191" s="158" t="n">
        <v>-0.00434816</v>
      </c>
      <c r="H191" s="159" t="n">
        <v>-0.00627079</v>
      </c>
    </row>
    <row r="192" customFormat="false" ht="12.75" hidden="false" customHeight="false" outlineLevel="0" collapsed="false">
      <c r="A192" s="158" t="n">
        <v>0.0058021</v>
      </c>
      <c r="B192" s="158" t="n">
        <v>0.00370674</v>
      </c>
      <c r="C192" s="158" t="n">
        <v>0.00177721</v>
      </c>
      <c r="D192" s="158" t="n">
        <v>0.00087036</v>
      </c>
      <c r="E192" s="158" t="n">
        <v>-0.00083541</v>
      </c>
      <c r="F192" s="158" t="n">
        <v>-0.00163732</v>
      </c>
      <c r="G192" s="158" t="n">
        <v>-0.00314619</v>
      </c>
      <c r="H192" s="159" t="n">
        <v>-0.00453712</v>
      </c>
    </row>
    <row r="193" customFormat="false" ht="12.75" hidden="false" customHeight="false" outlineLevel="0" collapsed="false">
      <c r="A193" s="158" t="n">
        <v>0.01238928</v>
      </c>
      <c r="B193" s="158" t="n">
        <v>0.00791494</v>
      </c>
      <c r="C193" s="158" t="n">
        <v>0.00379471</v>
      </c>
      <c r="D193" s="158" t="n">
        <v>0.00185837</v>
      </c>
      <c r="E193" s="158" t="n">
        <v>-0.00178363</v>
      </c>
      <c r="F193" s="158" t="n">
        <v>-0.00349562</v>
      </c>
      <c r="G193" s="158" t="n">
        <v>-0.00671648</v>
      </c>
      <c r="H193" s="159" t="n">
        <v>-0.009685</v>
      </c>
    </row>
    <row r="194" customFormat="false" ht="12.75" hidden="false" customHeight="false" outlineLevel="0" collapsed="false">
      <c r="A194" s="158" t="n">
        <v>0.01689531</v>
      </c>
      <c r="B194" s="158" t="n">
        <v>0.01079461</v>
      </c>
      <c r="C194" s="158" t="n">
        <v>0.00517577</v>
      </c>
      <c r="D194" s="158" t="n">
        <v>0.00253481</v>
      </c>
      <c r="E194" s="158" t="n">
        <v>-0.00243305</v>
      </c>
      <c r="F194" s="158" t="n">
        <v>-0.00476856</v>
      </c>
      <c r="G194" s="158" t="n">
        <v>-0.00916296</v>
      </c>
      <c r="H194" s="159" t="n">
        <v>-0.01321365</v>
      </c>
    </row>
    <row r="195" customFormat="false" ht="12.75" hidden="false" customHeight="false" outlineLevel="0" collapsed="false">
      <c r="A195" s="158" t="n">
        <v>0.00778085</v>
      </c>
      <c r="B195" s="158" t="n">
        <v>0.00497184</v>
      </c>
      <c r="C195" s="158" t="n">
        <v>0.00238416</v>
      </c>
      <c r="D195" s="158" t="n">
        <v>0.0011677</v>
      </c>
      <c r="E195" s="158" t="n">
        <v>-0.00112095</v>
      </c>
      <c r="F195" s="158" t="n">
        <v>-0.00219709</v>
      </c>
      <c r="G195" s="158" t="n">
        <v>-0.00422226</v>
      </c>
      <c r="H195" s="159" t="n">
        <v>-0.00608948</v>
      </c>
    </row>
    <row r="196" customFormat="false" ht="12.75" hidden="false" customHeight="false" outlineLevel="0" collapsed="false">
      <c r="A196" s="158" t="n">
        <v>0.01057123</v>
      </c>
      <c r="B196" s="158" t="n">
        <v>0.00675604</v>
      </c>
      <c r="C196" s="158" t="n">
        <v>0.00324034</v>
      </c>
      <c r="D196" s="158" t="n">
        <v>0.00158719</v>
      </c>
      <c r="E196" s="158" t="n">
        <v>-0.00152393</v>
      </c>
      <c r="F196" s="158" t="n">
        <v>-0.00298722</v>
      </c>
      <c r="G196" s="158" t="n">
        <v>-0.00574184</v>
      </c>
      <c r="H196" s="159" t="n">
        <v>-0.00828271</v>
      </c>
    </row>
    <row r="197" customFormat="false" ht="12.75" hidden="false" customHeight="false" outlineLevel="0" collapsed="false">
      <c r="A197" s="158" t="n">
        <v>0.0110858</v>
      </c>
      <c r="B197" s="158" t="n">
        <v>0.00708563</v>
      </c>
      <c r="C197" s="158" t="n">
        <v>0.00339876</v>
      </c>
      <c r="D197" s="158" t="n">
        <v>0.00166486</v>
      </c>
      <c r="E197" s="158" t="n">
        <v>-0.00159867</v>
      </c>
      <c r="F197" s="158" t="n">
        <v>-0.00313389</v>
      </c>
      <c r="G197" s="158" t="n">
        <v>-0.00602432</v>
      </c>
      <c r="H197" s="159" t="n">
        <v>-0.008691</v>
      </c>
    </row>
    <row r="198" customFormat="false" ht="12.75" hidden="false" customHeight="false" outlineLevel="0" collapsed="false">
      <c r="A198" s="158" t="n">
        <v>0.01448653</v>
      </c>
      <c r="B198" s="158" t="n">
        <v>0.00926026</v>
      </c>
      <c r="C198" s="158" t="n">
        <v>0.00444233</v>
      </c>
      <c r="D198" s="158" t="n">
        <v>0.00217616</v>
      </c>
      <c r="E198" s="158" t="n">
        <v>-0.00208986</v>
      </c>
      <c r="F198" s="158" t="n">
        <v>-0.00409697</v>
      </c>
      <c r="G198" s="158" t="n">
        <v>-0.00787642</v>
      </c>
      <c r="H198" s="159" t="n">
        <v>-0.011364</v>
      </c>
    </row>
    <row r="199" customFormat="false" ht="12.75" hidden="false" customHeight="false" outlineLevel="0" collapsed="false">
      <c r="A199" s="158" t="n">
        <v>0.01033971</v>
      </c>
      <c r="B199" s="158" t="n">
        <v>0.00661033</v>
      </c>
      <c r="C199" s="158" t="n">
        <v>0.00317152</v>
      </c>
      <c r="D199" s="158" t="n">
        <v>0.00155373</v>
      </c>
      <c r="E199" s="158" t="n">
        <v>-0.00149231</v>
      </c>
      <c r="F199" s="158" t="n">
        <v>-0.00292572</v>
      </c>
      <c r="G199" s="158" t="n">
        <v>-0.00562543</v>
      </c>
      <c r="H199" s="159" t="n">
        <v>-0.00811736</v>
      </c>
    </row>
    <row r="200" customFormat="false" ht="12.75" hidden="false" customHeight="false" outlineLevel="0" collapsed="false">
      <c r="A200" s="158" t="n">
        <v>0.0067557</v>
      </c>
      <c r="B200" s="158" t="n">
        <v>0.0043198</v>
      </c>
      <c r="C200" s="158" t="n">
        <v>0.00207295</v>
      </c>
      <c r="D200" s="158" t="n">
        <v>0.00101564</v>
      </c>
      <c r="E200" s="158" t="n">
        <v>-0.00097568</v>
      </c>
      <c r="F200" s="158" t="n">
        <v>-0.00191304</v>
      </c>
      <c r="G200" s="158" t="n">
        <v>-0.00367903</v>
      </c>
      <c r="H200" s="159" t="n">
        <v>-0.0053098</v>
      </c>
    </row>
    <row r="201" customFormat="false" ht="12.75" hidden="false" customHeight="false" outlineLevel="0" collapsed="false">
      <c r="A201" s="158" t="n">
        <v>0.00682671</v>
      </c>
      <c r="B201" s="158" t="n">
        <v>0.00436614</v>
      </c>
      <c r="C201" s="158" t="n">
        <v>0.00209565</v>
      </c>
      <c r="D201" s="158" t="n">
        <v>0.00102687</v>
      </c>
      <c r="E201" s="158" t="n">
        <v>-0.00098668</v>
      </c>
      <c r="F201" s="158" t="n">
        <v>-0.00193483</v>
      </c>
      <c r="G201" s="158" t="n">
        <v>-0.00372177</v>
      </c>
      <c r="H201" s="159" t="n">
        <v>-0.0053727</v>
      </c>
    </row>
    <row r="202" customFormat="false" ht="12.75" hidden="false" customHeight="false" outlineLevel="0" collapsed="false">
      <c r="A202" s="158" t="n">
        <v>0.00639614</v>
      </c>
      <c r="B202" s="158" t="n">
        <v>0.00409543</v>
      </c>
      <c r="C202" s="158" t="n">
        <v>0.00196794</v>
      </c>
      <c r="D202" s="158" t="n">
        <v>0.00096484</v>
      </c>
      <c r="E202" s="158" t="n">
        <v>-0.00092812</v>
      </c>
      <c r="F202" s="158" t="n">
        <v>-0.00182099</v>
      </c>
      <c r="G202" s="158" t="n">
        <v>-0.00350661</v>
      </c>
      <c r="H202" s="159" t="n">
        <v>-0.00506753</v>
      </c>
    </row>
    <row r="203" customFormat="false" ht="12.75" hidden="false" customHeight="false" outlineLevel="0" collapsed="false">
      <c r="A203" s="158" t="n">
        <v>0.00676263</v>
      </c>
      <c r="B203" s="158" t="n">
        <v>0.00432999</v>
      </c>
      <c r="C203" s="158" t="n">
        <v>0.0020806</v>
      </c>
      <c r="D203" s="158" t="n">
        <v>0.00102006</v>
      </c>
      <c r="E203" s="158" t="n">
        <v>-0.0009812</v>
      </c>
      <c r="F203" s="158" t="n">
        <v>-0.0019251</v>
      </c>
      <c r="G203" s="158" t="n">
        <v>-0.00370697</v>
      </c>
      <c r="H203" s="159" t="n">
        <v>-0.00535686</v>
      </c>
    </row>
    <row r="204" customFormat="false" ht="12.75" hidden="false" customHeight="false" outlineLevel="0" collapsed="false">
      <c r="A204" s="158" t="n">
        <v>0.00486309</v>
      </c>
      <c r="B204" s="158" t="n">
        <v>0.00311357</v>
      </c>
      <c r="C204" s="158" t="n">
        <v>0.001496</v>
      </c>
      <c r="D204" s="158" t="n">
        <v>0.00073342</v>
      </c>
      <c r="E204" s="158" t="n">
        <v>-0.00070543</v>
      </c>
      <c r="F204" s="158" t="n">
        <v>-0.001384</v>
      </c>
      <c r="G204" s="158" t="n">
        <v>-0.00266482</v>
      </c>
      <c r="H204" s="159" t="n">
        <v>-0.00385056</v>
      </c>
    </row>
    <row r="205" customFormat="false" ht="12.75" hidden="false" customHeight="false" outlineLevel="0" collapsed="false">
      <c r="A205" s="158" t="n">
        <v>0.01029948</v>
      </c>
      <c r="B205" s="158" t="n">
        <v>0.00659361</v>
      </c>
      <c r="C205" s="158" t="n">
        <v>0.00316776</v>
      </c>
      <c r="D205" s="158" t="n">
        <v>0.00155292</v>
      </c>
      <c r="E205" s="158" t="n">
        <v>-0.00149349</v>
      </c>
      <c r="F205" s="158" t="n">
        <v>-0.00292993</v>
      </c>
      <c r="G205" s="158" t="n">
        <v>-0.0056407</v>
      </c>
      <c r="H205" s="159" t="n">
        <v>-0.00814955</v>
      </c>
    </row>
    <row r="206" customFormat="false" ht="12.75" hidden="false" customHeight="false" outlineLevel="0" collapsed="false">
      <c r="A206" s="158" t="n">
        <v>0.01402454</v>
      </c>
      <c r="B206" s="158" t="n">
        <v>0.0089789</v>
      </c>
      <c r="C206" s="158" t="n">
        <v>0.00431397</v>
      </c>
      <c r="D206" s="158" t="n">
        <v>0.00211489</v>
      </c>
      <c r="E206" s="158" t="n">
        <v>-0.00203406</v>
      </c>
      <c r="F206" s="158" t="n">
        <v>-0.00399052</v>
      </c>
      <c r="G206" s="158" t="n">
        <v>-0.00768294</v>
      </c>
      <c r="H206" s="159" t="n">
        <v>-0.01110065</v>
      </c>
    </row>
    <row r="207" customFormat="false" ht="12.75" hidden="false" customHeight="false" outlineLevel="0" collapsed="false">
      <c r="A207" s="158" t="n">
        <v>0.0064551</v>
      </c>
      <c r="B207" s="158" t="n">
        <v>0.0041332</v>
      </c>
      <c r="C207" s="158" t="n">
        <v>0.00198605</v>
      </c>
      <c r="D207" s="158" t="n">
        <v>0.0009737</v>
      </c>
      <c r="E207" s="158" t="n">
        <v>-0.00093658</v>
      </c>
      <c r="F207" s="158" t="n">
        <v>-0.00183753</v>
      </c>
      <c r="G207" s="158" t="n">
        <v>-0.00353818</v>
      </c>
      <c r="H207" s="159" t="n">
        <v>-0.00511267</v>
      </c>
    </row>
    <row r="208" customFormat="false" ht="12.75" hidden="false" customHeight="false" outlineLevel="0" collapsed="false">
      <c r="A208" s="158" t="n">
        <v>0.0099612</v>
      </c>
      <c r="B208" s="158" t="n">
        <v>0.00637939</v>
      </c>
      <c r="C208" s="158" t="n">
        <v>0.00306597</v>
      </c>
      <c r="D208" s="158" t="n">
        <v>0.0015033</v>
      </c>
      <c r="E208" s="158" t="n">
        <v>-0.00144628</v>
      </c>
      <c r="F208" s="158" t="n">
        <v>-0.00283783</v>
      </c>
      <c r="G208" s="158" t="n">
        <v>-0.00546538</v>
      </c>
      <c r="H208" s="159" t="n">
        <v>-0.00789905</v>
      </c>
    </row>
    <row r="209" customFormat="false" ht="12.75" hidden="false" customHeight="false" outlineLevel="0" collapsed="false">
      <c r="A209" s="158" t="n">
        <v>0.00921961</v>
      </c>
      <c r="B209" s="158" t="n">
        <v>0.00590497</v>
      </c>
      <c r="C209" s="158" t="n">
        <v>0.00283821</v>
      </c>
      <c r="D209" s="158" t="n">
        <v>0.00139168</v>
      </c>
      <c r="E209" s="158" t="n">
        <v>-0.00133902</v>
      </c>
      <c r="F209" s="158" t="n">
        <v>-0.00262747</v>
      </c>
      <c r="G209" s="158" t="n">
        <v>-0.00506066</v>
      </c>
      <c r="H209" s="159" t="n">
        <v>-0.0073147</v>
      </c>
    </row>
    <row r="210" customFormat="false" ht="12.75" hidden="false" customHeight="false" outlineLevel="0" collapsed="false">
      <c r="A210" s="158" t="n">
        <v>0.01205275</v>
      </c>
      <c r="B210" s="158" t="n">
        <v>0.00772023</v>
      </c>
      <c r="C210" s="158" t="n">
        <v>0.00371102</v>
      </c>
      <c r="D210" s="158" t="n">
        <v>0.00181973</v>
      </c>
      <c r="E210" s="158" t="n">
        <v>-0.00175102</v>
      </c>
      <c r="F210" s="158" t="n">
        <v>-0.00343605</v>
      </c>
      <c r="G210" s="158" t="n">
        <v>-0.00661854</v>
      </c>
      <c r="H210" s="159" t="n">
        <v>-0.00956721</v>
      </c>
    </row>
    <row r="211" customFormat="false" ht="12.75" hidden="false" customHeight="false" outlineLevel="0" collapsed="false">
      <c r="A211" s="158" t="n">
        <v>0.00861877</v>
      </c>
      <c r="B211" s="158" t="n">
        <v>0.00552131</v>
      </c>
      <c r="C211" s="158" t="n">
        <v>0.00265435</v>
      </c>
      <c r="D211" s="158" t="n">
        <v>0.00130167</v>
      </c>
      <c r="E211" s="158" t="n">
        <v>-0.00125266</v>
      </c>
      <c r="F211" s="158" t="n">
        <v>-0.00245827</v>
      </c>
      <c r="G211" s="158" t="n">
        <v>-0.0047357</v>
      </c>
      <c r="H211" s="159" t="n">
        <v>-0.00684634</v>
      </c>
    </row>
    <row r="212" customFormat="false" ht="12.75" hidden="false" customHeight="false" outlineLevel="0" collapsed="false">
      <c r="A212" s="158" t="n">
        <v>0.00566696</v>
      </c>
      <c r="B212" s="158" t="n">
        <v>0.00363103</v>
      </c>
      <c r="C212" s="158" t="n">
        <v>0.00174595</v>
      </c>
      <c r="D212" s="158" t="n">
        <v>0.00085628</v>
      </c>
      <c r="E212" s="158" t="n">
        <v>-0.0008242</v>
      </c>
      <c r="F212" s="158" t="n">
        <v>-0.00161761</v>
      </c>
      <c r="G212" s="158" t="n">
        <v>-0.00311684</v>
      </c>
      <c r="H212" s="159" t="n">
        <v>-0.00450686</v>
      </c>
    </row>
    <row r="213" customFormat="false" ht="12.75" hidden="false" customHeight="false" outlineLevel="0" collapsed="false">
      <c r="A213" s="158" t="n">
        <v>0.00575645</v>
      </c>
      <c r="B213" s="158" t="n">
        <v>0.00368918</v>
      </c>
      <c r="C213" s="158" t="n">
        <v>0.0017743</v>
      </c>
      <c r="D213" s="158" t="n">
        <v>0.00087028</v>
      </c>
      <c r="E213" s="158" t="n">
        <v>-0.00083787</v>
      </c>
      <c r="F213" s="158" t="n">
        <v>-0.0016446</v>
      </c>
      <c r="G213" s="158" t="n">
        <v>-0.00316956</v>
      </c>
      <c r="H213" s="159" t="n">
        <v>-0.00458409</v>
      </c>
    </row>
  </sheetData>
  <mergeCells count="2">
    <mergeCell ref="A2:H2"/>
    <mergeCell ref="J2:Q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2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3.5" hidden="false" customHeight="false" outlineLevel="0" collapsed="false">
      <c r="A1" s="0" t="s">
        <v>160</v>
      </c>
      <c r="J1" s="0" t="s">
        <v>6</v>
      </c>
      <c r="S1" s="0" t="s">
        <v>4</v>
      </c>
    </row>
    <row r="2" customFormat="false" ht="12.75" hidden="false" customHeight="false" outlineLevel="0" collapsed="false">
      <c r="A2" s="154" t="s">
        <v>259</v>
      </c>
      <c r="B2" s="154"/>
      <c r="C2" s="154"/>
      <c r="D2" s="154"/>
      <c r="E2" s="154"/>
      <c r="F2" s="154"/>
      <c r="G2" s="154"/>
      <c r="H2" s="154"/>
      <c r="J2" s="154" t="s">
        <v>259</v>
      </c>
      <c r="K2" s="154"/>
      <c r="L2" s="154"/>
      <c r="M2" s="154"/>
      <c r="N2" s="154"/>
      <c r="O2" s="154"/>
      <c r="P2" s="154"/>
      <c r="Q2" s="154"/>
      <c r="S2" s="154" t="s">
        <v>259</v>
      </c>
      <c r="T2" s="154"/>
      <c r="U2" s="154"/>
      <c r="V2" s="154"/>
      <c r="W2" s="154"/>
      <c r="X2" s="154"/>
      <c r="Y2" s="154"/>
      <c r="Z2" s="154"/>
    </row>
    <row r="3" customFormat="false" ht="13.5" hidden="false" customHeight="false" outlineLevel="0" collapsed="false">
      <c r="A3" s="155" t="n">
        <v>-0.3</v>
      </c>
      <c r="B3" s="156" t="n">
        <v>-0.2</v>
      </c>
      <c r="C3" s="156" t="n">
        <v>-0.1</v>
      </c>
      <c r="D3" s="156" t="n">
        <v>-0.05</v>
      </c>
      <c r="E3" s="156" t="n">
        <v>0.05</v>
      </c>
      <c r="F3" s="156" t="n">
        <v>0.1</v>
      </c>
      <c r="G3" s="156" t="n">
        <v>0.2</v>
      </c>
      <c r="H3" s="157" t="n">
        <v>0.3</v>
      </c>
      <c r="J3" s="155" t="n">
        <v>-0.3</v>
      </c>
      <c r="K3" s="156" t="n">
        <v>-0.2</v>
      </c>
      <c r="L3" s="156" t="n">
        <v>-0.1</v>
      </c>
      <c r="M3" s="156" t="n">
        <v>-0.05</v>
      </c>
      <c r="N3" s="156" t="n">
        <v>0.05</v>
      </c>
      <c r="O3" s="156" t="n">
        <v>0.1</v>
      </c>
      <c r="P3" s="156" t="n">
        <v>0.2</v>
      </c>
      <c r="Q3" s="157" t="n">
        <v>0.3</v>
      </c>
      <c r="S3" s="155" t="n">
        <v>-0.3</v>
      </c>
      <c r="T3" s="156" t="n">
        <v>-0.2</v>
      </c>
      <c r="U3" s="156" t="n">
        <v>-0.1</v>
      </c>
      <c r="V3" s="156" t="n">
        <v>-0.05</v>
      </c>
      <c r="W3" s="156" t="n">
        <v>0.05</v>
      </c>
      <c r="X3" s="156" t="n">
        <v>0.1</v>
      </c>
      <c r="Y3" s="156" t="n">
        <v>0.2</v>
      </c>
      <c r="Z3" s="157" t="n">
        <v>0.3</v>
      </c>
      <c r="AD3" s="155" t="n">
        <v>-0.3</v>
      </c>
      <c r="AE3" s="156" t="n">
        <v>-0.2</v>
      </c>
      <c r="AF3" s="156" t="n">
        <v>-0.1</v>
      </c>
      <c r="AG3" s="156" t="n">
        <v>-0.05</v>
      </c>
      <c r="AH3" s="156" t="n">
        <v>0.05</v>
      </c>
      <c r="AI3" s="156" t="n">
        <v>0.1</v>
      </c>
      <c r="AJ3" s="156" t="n">
        <v>0.2</v>
      </c>
      <c r="AK3" s="157" t="n">
        <v>0.3</v>
      </c>
    </row>
    <row r="4" customFormat="false" ht="12.75" hidden="false" customHeight="false" outlineLevel="0" collapsed="false">
      <c r="A4" s="160" t="n">
        <v>0</v>
      </c>
      <c r="B4" s="160" t="n">
        <v>0</v>
      </c>
      <c r="C4" s="160" t="n">
        <v>0</v>
      </c>
      <c r="D4" s="160" t="n">
        <v>0</v>
      </c>
      <c r="E4" s="160" t="n">
        <v>0</v>
      </c>
      <c r="F4" s="160" t="n">
        <v>0</v>
      </c>
      <c r="G4" s="160" t="n">
        <v>0</v>
      </c>
      <c r="H4" s="160" t="n">
        <v>0</v>
      </c>
      <c r="I4" s="14"/>
      <c r="J4" s="158" t="n">
        <v>0</v>
      </c>
      <c r="K4" s="158" t="n">
        <v>0</v>
      </c>
      <c r="L4" s="158" t="n">
        <v>0</v>
      </c>
      <c r="M4" s="158" t="n">
        <v>0</v>
      </c>
      <c r="N4" s="158" t="n">
        <v>0</v>
      </c>
      <c r="O4" s="158" t="n">
        <v>0</v>
      </c>
      <c r="P4" s="158" t="n">
        <v>0</v>
      </c>
      <c r="Q4" s="159" t="n">
        <v>0</v>
      </c>
      <c r="S4" s="158" t="n">
        <f aca="false">A4-J4</f>
        <v>0</v>
      </c>
      <c r="T4" s="158" t="n">
        <f aca="false">B4-K4</f>
        <v>0</v>
      </c>
      <c r="U4" s="158" t="n">
        <f aca="false">C4-L4</f>
        <v>0</v>
      </c>
      <c r="V4" s="158" t="n">
        <f aca="false">D4-M4</f>
        <v>0</v>
      </c>
      <c r="W4" s="158" t="n">
        <f aca="false">E4-N4</f>
        <v>0</v>
      </c>
      <c r="X4" s="158" t="n">
        <f aca="false">F4-O4</f>
        <v>0</v>
      </c>
      <c r="Y4" s="158" t="n">
        <f aca="false">G4-P4</f>
        <v>0</v>
      </c>
      <c r="Z4" s="158" t="n">
        <f aca="false">H4-Q4</f>
        <v>0</v>
      </c>
    </row>
    <row r="5" customFormat="false" ht="12.75" hidden="false" customHeight="false" outlineLevel="0" collapsed="false">
      <c r="A5" s="160" t="n">
        <v>-146.7455276</v>
      </c>
      <c r="B5" s="160" t="n">
        <v>-95.67976587</v>
      </c>
      <c r="C5" s="160" t="n">
        <v>-46.74469553</v>
      </c>
      <c r="D5" s="160" t="n">
        <v>-23.09524681</v>
      </c>
      <c r="E5" s="160" t="n">
        <v>22.53664803</v>
      </c>
      <c r="F5" s="160" t="n">
        <v>44.51181181</v>
      </c>
      <c r="G5" s="160" t="n">
        <v>86.77172108</v>
      </c>
      <c r="H5" s="160" t="n">
        <v>126.76991036</v>
      </c>
      <c r="I5" s="14" t="n">
        <v>36861</v>
      </c>
      <c r="J5" s="158" t="n">
        <v>69.38204434</v>
      </c>
      <c r="K5" s="158" t="n">
        <v>45.02911088</v>
      </c>
      <c r="L5" s="158" t="n">
        <v>21.89899084</v>
      </c>
      <c r="M5" s="158" t="n">
        <v>10.79561163</v>
      </c>
      <c r="N5" s="158" t="n">
        <v>-10.48870219</v>
      </c>
      <c r="O5" s="158" t="n">
        <v>-20.6718269</v>
      </c>
      <c r="P5" s="158" t="n">
        <v>-40.12911916</v>
      </c>
      <c r="Q5" s="159" t="n">
        <v>-58.39212409</v>
      </c>
      <c r="S5" s="158" t="n">
        <f aca="false">A5-J5</f>
        <v>-216.12757194</v>
      </c>
      <c r="T5" s="158" t="n">
        <f aca="false">B5-K5</f>
        <v>-140.70887675</v>
      </c>
      <c r="U5" s="158" t="n">
        <f aca="false">C5-L5</f>
        <v>-68.64368637</v>
      </c>
      <c r="V5" s="158" t="n">
        <f aca="false">D5-M5</f>
        <v>-33.89085844</v>
      </c>
      <c r="W5" s="158" t="n">
        <f aca="false">E5-N5</f>
        <v>33.02535022</v>
      </c>
      <c r="X5" s="158" t="n">
        <f aca="false">F5-O5</f>
        <v>65.18363871</v>
      </c>
      <c r="Y5" s="158" t="n">
        <f aca="false">G5-P5</f>
        <v>126.90084024</v>
      </c>
      <c r="Z5" s="158" t="n">
        <f aca="false">H5-Q5</f>
        <v>185.16203445</v>
      </c>
    </row>
    <row r="6" customFormat="false" ht="12.75" hidden="false" customHeight="false" outlineLevel="0" collapsed="false">
      <c r="A6" s="160" t="n">
        <v>-20.31039219</v>
      </c>
      <c r="B6" s="160" t="n">
        <v>-13.34053108</v>
      </c>
      <c r="C6" s="160" t="n">
        <v>-6.56532255</v>
      </c>
      <c r="D6" s="160" t="n">
        <v>-3.25559516</v>
      </c>
      <c r="E6" s="160" t="n">
        <v>3.20007876</v>
      </c>
      <c r="F6" s="160" t="n">
        <v>6.3434532</v>
      </c>
      <c r="G6" s="160" t="n">
        <v>12.4521512</v>
      </c>
      <c r="H6" s="160" t="n">
        <v>18.31435272</v>
      </c>
      <c r="I6" s="14" t="n">
        <v>36892</v>
      </c>
      <c r="J6" s="158" t="n">
        <v>37.84891444</v>
      </c>
      <c r="K6" s="158" t="n">
        <v>24.59027969</v>
      </c>
      <c r="L6" s="158" t="n">
        <v>11.98059967</v>
      </c>
      <c r="M6" s="158" t="n">
        <v>5.91294586</v>
      </c>
      <c r="N6" s="158" t="n">
        <v>-5.76083066</v>
      </c>
      <c r="O6" s="158" t="n">
        <v>-11.37216568</v>
      </c>
      <c r="P6" s="158" t="n">
        <v>-22.15695155</v>
      </c>
      <c r="Q6" s="159" t="n">
        <v>-32.37574718</v>
      </c>
      <c r="S6" s="158" t="n">
        <f aca="false">A6-J6</f>
        <v>-58.15930663</v>
      </c>
      <c r="T6" s="158" t="n">
        <f aca="false">B6-K6</f>
        <v>-37.93081077</v>
      </c>
      <c r="U6" s="158" t="n">
        <f aca="false">C6-L6</f>
        <v>-18.54592222</v>
      </c>
      <c r="V6" s="158" t="n">
        <f aca="false">D6-M6</f>
        <v>-9.16854102</v>
      </c>
      <c r="W6" s="158" t="n">
        <f aca="false">E6-N6</f>
        <v>8.96090942</v>
      </c>
      <c r="X6" s="158" t="n">
        <f aca="false">F6-O6</f>
        <v>17.71561888</v>
      </c>
      <c r="Y6" s="158" t="n">
        <f aca="false">G6-P6</f>
        <v>34.60910275</v>
      </c>
      <c r="Z6" s="158" t="n">
        <f aca="false">H6-Q6</f>
        <v>50.6900999</v>
      </c>
    </row>
    <row r="7" customFormat="false" ht="12.75" hidden="false" customHeight="false" outlineLevel="0" collapsed="false">
      <c r="A7" s="160" t="n">
        <v>22.86656567</v>
      </c>
      <c r="B7" s="160" t="n">
        <v>14.6320433</v>
      </c>
      <c r="C7" s="160" t="n">
        <v>7.02222032</v>
      </c>
      <c r="D7" s="160" t="n">
        <v>3.43990426</v>
      </c>
      <c r="E7" s="160" t="n">
        <v>-3.30184392</v>
      </c>
      <c r="F7" s="160" t="n">
        <v>-6.4699091</v>
      </c>
      <c r="G7" s="160" t="n">
        <v>-12.42120369</v>
      </c>
      <c r="H7" s="160" t="n">
        <v>-17.88548441</v>
      </c>
      <c r="I7" s="14" t="n">
        <v>36923</v>
      </c>
      <c r="J7" s="158" t="n">
        <v>47.00083093</v>
      </c>
      <c r="K7" s="158" t="n">
        <v>30.66170182</v>
      </c>
      <c r="L7" s="158" t="n">
        <v>15.00009735</v>
      </c>
      <c r="M7" s="158" t="n">
        <v>7.41839926</v>
      </c>
      <c r="N7" s="158" t="n">
        <v>-7.25722688</v>
      </c>
      <c r="O7" s="158" t="n">
        <v>-14.35545334</v>
      </c>
      <c r="P7" s="158" t="n">
        <v>-28.083791</v>
      </c>
      <c r="Q7" s="159" t="n">
        <v>-41.20311574</v>
      </c>
      <c r="S7" s="158" t="n">
        <f aca="false">A7-J7</f>
        <v>-24.13426526</v>
      </c>
      <c r="T7" s="158" t="n">
        <f aca="false">B7-K7</f>
        <v>-16.02965852</v>
      </c>
      <c r="U7" s="158" t="n">
        <f aca="false">C7-L7</f>
        <v>-7.97787703</v>
      </c>
      <c r="V7" s="158" t="n">
        <f aca="false">D7-M7</f>
        <v>-3.978495</v>
      </c>
      <c r="W7" s="158" t="n">
        <f aca="false">E7-N7</f>
        <v>3.95538296</v>
      </c>
      <c r="X7" s="158" t="n">
        <f aca="false">F7-O7</f>
        <v>7.88554424</v>
      </c>
      <c r="Y7" s="158" t="n">
        <f aca="false">G7-P7</f>
        <v>15.66258731</v>
      </c>
      <c r="Z7" s="158" t="n">
        <f aca="false">H7-Q7</f>
        <v>23.31763133</v>
      </c>
    </row>
    <row r="8" customFormat="false" ht="12.75" hidden="false" customHeight="false" outlineLevel="0" collapsed="false">
      <c r="A8" s="160" t="n">
        <v>-2.84924479</v>
      </c>
      <c r="B8" s="160" t="n">
        <v>-1.97760087</v>
      </c>
      <c r="C8" s="160" t="n">
        <v>-1.02788308</v>
      </c>
      <c r="D8" s="160" t="n">
        <v>-0.523606970000001</v>
      </c>
      <c r="E8" s="160" t="n">
        <v>0.54259689</v>
      </c>
      <c r="F8" s="160" t="n">
        <v>1.10375428</v>
      </c>
      <c r="G8" s="160" t="n">
        <v>2.27965538000001</v>
      </c>
      <c r="H8" s="160" t="n">
        <v>3.52296122</v>
      </c>
      <c r="I8" s="14" t="n">
        <v>36951</v>
      </c>
      <c r="J8" s="158" t="n">
        <v>53.75047857</v>
      </c>
      <c r="K8" s="158" t="n">
        <v>35.03812817</v>
      </c>
      <c r="L8" s="158" t="n">
        <v>17.11930206</v>
      </c>
      <c r="M8" s="158" t="n">
        <v>8.45964804</v>
      </c>
      <c r="N8" s="158" t="n">
        <v>-8.26001486</v>
      </c>
      <c r="O8" s="158" t="n">
        <v>-16.32112079</v>
      </c>
      <c r="P8" s="158" t="n">
        <v>-31.85110601</v>
      </c>
      <c r="Q8" s="159" t="n">
        <v>-46.601811</v>
      </c>
      <c r="S8" s="158" t="n">
        <f aca="false">A8-J8</f>
        <v>-56.59972336</v>
      </c>
      <c r="T8" s="158" t="n">
        <f aca="false">B8-K8</f>
        <v>-37.01572904</v>
      </c>
      <c r="U8" s="158" t="n">
        <f aca="false">C8-L8</f>
        <v>-18.14718514</v>
      </c>
      <c r="V8" s="158" t="n">
        <f aca="false">D8-M8</f>
        <v>-8.98325501</v>
      </c>
      <c r="W8" s="158" t="n">
        <f aca="false">E8-N8</f>
        <v>8.80261175</v>
      </c>
      <c r="X8" s="158" t="n">
        <f aca="false">F8-O8</f>
        <v>17.42487507</v>
      </c>
      <c r="Y8" s="158" t="n">
        <f aca="false">G8-P8</f>
        <v>34.13076139</v>
      </c>
      <c r="Z8" s="158" t="n">
        <f aca="false">H8-Q8</f>
        <v>50.12477222</v>
      </c>
    </row>
    <row r="9" customFormat="false" ht="12.75" hidden="false" customHeight="false" outlineLevel="0" collapsed="false">
      <c r="A9" s="160" t="n">
        <v>-1.31039045</v>
      </c>
      <c r="B9" s="160" t="n">
        <v>-0.995207610000001</v>
      </c>
      <c r="C9" s="160" t="n">
        <v>-0.560882929999998</v>
      </c>
      <c r="D9" s="160" t="n">
        <v>-0.29638664</v>
      </c>
      <c r="E9" s="160" t="n">
        <v>0.32833947</v>
      </c>
      <c r="F9" s="160" t="n">
        <v>0.688776700000002</v>
      </c>
      <c r="G9" s="160" t="n">
        <v>1.50543861</v>
      </c>
      <c r="H9" s="160" t="n">
        <v>2.44781949</v>
      </c>
      <c r="I9" s="14" t="n">
        <v>36982</v>
      </c>
      <c r="J9" s="158" t="n">
        <v>65.47433507</v>
      </c>
      <c r="K9" s="158" t="n">
        <v>42.84703632</v>
      </c>
      <c r="L9" s="158" t="n">
        <v>21.00705654</v>
      </c>
      <c r="M9" s="158" t="n">
        <v>10.39683104</v>
      </c>
      <c r="N9" s="158" t="n">
        <v>-10.17988231</v>
      </c>
      <c r="O9" s="158" t="n">
        <v>-20.14001373</v>
      </c>
      <c r="P9" s="158" t="n">
        <v>-39.39305169</v>
      </c>
      <c r="Q9" s="159" t="n">
        <v>-57.74837425</v>
      </c>
      <c r="S9" s="158" t="n">
        <f aca="false">A9-J9</f>
        <v>-66.78472552</v>
      </c>
      <c r="T9" s="158" t="n">
        <f aca="false">B9-K9</f>
        <v>-43.84224393</v>
      </c>
      <c r="U9" s="158" t="n">
        <f aca="false">C9-L9</f>
        <v>-21.56793947</v>
      </c>
      <c r="V9" s="158" t="n">
        <f aca="false">D9-M9</f>
        <v>-10.69321768</v>
      </c>
      <c r="W9" s="158" t="n">
        <f aca="false">E9-N9</f>
        <v>10.50822178</v>
      </c>
      <c r="X9" s="158" t="n">
        <f aca="false">F9-O9</f>
        <v>20.82879043</v>
      </c>
      <c r="Y9" s="158" t="n">
        <f aca="false">G9-P9</f>
        <v>40.8984903</v>
      </c>
      <c r="Z9" s="158" t="n">
        <f aca="false">H9-Q9</f>
        <v>60.19619374</v>
      </c>
    </row>
    <row r="10" customFormat="false" ht="12.75" hidden="false" customHeight="false" outlineLevel="0" collapsed="false">
      <c r="A10" s="160" t="n">
        <v>1.90213475999999</v>
      </c>
      <c r="B10" s="160" t="n">
        <v>1.10806543</v>
      </c>
      <c r="C10" s="160" t="n">
        <v>0.471281779999998</v>
      </c>
      <c r="D10" s="160" t="n">
        <v>0.214500859999999</v>
      </c>
      <c r="E10" s="160" t="n">
        <v>-0.172671279999999</v>
      </c>
      <c r="F10" s="160" t="n">
        <v>-0.30333315</v>
      </c>
      <c r="G10" s="160" t="n">
        <v>-0.438887360000003</v>
      </c>
      <c r="H10" s="160" t="n">
        <v>-0.408906520000002</v>
      </c>
      <c r="I10" s="14" t="n">
        <v>37012</v>
      </c>
      <c r="J10" s="158" t="n">
        <v>65.12008927</v>
      </c>
      <c r="K10" s="158" t="n">
        <v>42.64568432</v>
      </c>
      <c r="L10" s="158" t="n">
        <v>20.92305633</v>
      </c>
      <c r="M10" s="158" t="n">
        <v>10.35893865</v>
      </c>
      <c r="N10" s="158" t="n">
        <v>-10.14945384</v>
      </c>
      <c r="O10" s="158" t="n">
        <v>-20.08629124</v>
      </c>
      <c r="P10" s="158" t="n">
        <v>-39.31281483</v>
      </c>
      <c r="Q10" s="159" t="n">
        <v>-57.6665774</v>
      </c>
      <c r="S10" s="158" t="n">
        <f aca="false">A10-J10</f>
        <v>-63.21795451</v>
      </c>
      <c r="T10" s="158" t="n">
        <f aca="false">B10-K10</f>
        <v>-41.53761889</v>
      </c>
      <c r="U10" s="158" t="n">
        <f aca="false">C10-L10</f>
        <v>-20.45177455</v>
      </c>
      <c r="V10" s="158" t="n">
        <f aca="false">D10-M10</f>
        <v>-10.14443779</v>
      </c>
      <c r="W10" s="158" t="n">
        <f aca="false">E10-N10</f>
        <v>9.97678256</v>
      </c>
      <c r="X10" s="158" t="n">
        <f aca="false">F10-O10</f>
        <v>19.78295809</v>
      </c>
      <c r="Y10" s="158" t="n">
        <f aca="false">G10-P10</f>
        <v>38.87392747</v>
      </c>
      <c r="Z10" s="158" t="n">
        <f aca="false">H10-Q10</f>
        <v>57.25767088</v>
      </c>
    </row>
    <row r="11" customFormat="false" ht="12.75" hidden="false" customHeight="false" outlineLevel="0" collapsed="false">
      <c r="A11" s="160" t="n">
        <v>7.23220966999999</v>
      </c>
      <c r="B11" s="160" t="n">
        <v>4.76966184999999</v>
      </c>
      <c r="C11" s="160" t="n">
        <v>2.34760729</v>
      </c>
      <c r="D11" s="160" t="n">
        <v>1.16275568</v>
      </c>
      <c r="E11" s="160" t="n">
        <v>-1.1377412</v>
      </c>
      <c r="F11" s="160" t="n">
        <v>-2.24750209</v>
      </c>
      <c r="G11" s="160" t="n">
        <v>-4.37185972</v>
      </c>
      <c r="H11" s="160" t="n">
        <v>-6.35393813</v>
      </c>
      <c r="I11" s="14" t="n">
        <v>37043</v>
      </c>
      <c r="J11" s="158" t="n">
        <v>65.49781578</v>
      </c>
      <c r="K11" s="158" t="n">
        <v>43.0574112</v>
      </c>
      <c r="L11" s="158" t="n">
        <v>21.20374546</v>
      </c>
      <c r="M11" s="158" t="n">
        <v>10.51702501</v>
      </c>
      <c r="N11" s="158" t="n">
        <v>-10.34147354</v>
      </c>
      <c r="O11" s="158" t="n">
        <v>-20.50239001</v>
      </c>
      <c r="P11" s="158" t="n">
        <v>-40.26475973</v>
      </c>
      <c r="Q11" s="159" t="n">
        <v>-59.25781875</v>
      </c>
      <c r="S11" s="158" t="n">
        <f aca="false">A11-J11</f>
        <v>-58.26560611</v>
      </c>
      <c r="T11" s="158" t="n">
        <f aca="false">B11-K11</f>
        <v>-38.28774935</v>
      </c>
      <c r="U11" s="158" t="n">
        <f aca="false">C11-L11</f>
        <v>-18.85613817</v>
      </c>
      <c r="V11" s="158" t="n">
        <f aca="false">D11-M11</f>
        <v>-9.35426933</v>
      </c>
      <c r="W11" s="158" t="n">
        <f aca="false">E11-N11</f>
        <v>9.20373234</v>
      </c>
      <c r="X11" s="158" t="n">
        <f aca="false">F11-O11</f>
        <v>18.25488792</v>
      </c>
      <c r="Y11" s="158" t="n">
        <f aca="false">G11-P11</f>
        <v>35.89290001</v>
      </c>
      <c r="Z11" s="158" t="n">
        <f aca="false">H11-Q11</f>
        <v>52.90388062</v>
      </c>
    </row>
    <row r="12" customFormat="false" ht="12.75" hidden="false" customHeight="false" outlineLevel="0" collapsed="false">
      <c r="A12" s="160" t="n">
        <v>7.12386075000001</v>
      </c>
      <c r="B12" s="160" t="n">
        <v>4.71263363000001</v>
      </c>
      <c r="C12" s="160" t="n">
        <v>2.32796778</v>
      </c>
      <c r="D12" s="160" t="n">
        <v>1.15541427</v>
      </c>
      <c r="E12" s="160" t="n">
        <v>-1.13530397</v>
      </c>
      <c r="F12" s="160" t="n">
        <v>-2.24777787</v>
      </c>
      <c r="G12" s="160" t="n">
        <v>-4.39326663000001</v>
      </c>
      <c r="H12" s="160" t="n">
        <v>-6.41892082</v>
      </c>
      <c r="I12" s="14" t="n">
        <v>37073</v>
      </c>
      <c r="J12" s="158" t="n">
        <v>61.42173564</v>
      </c>
      <c r="K12" s="158" t="n">
        <v>40.38380232</v>
      </c>
      <c r="L12" s="158" t="n">
        <v>19.89269842</v>
      </c>
      <c r="M12" s="158" t="n">
        <v>9.86862232</v>
      </c>
      <c r="N12" s="158" t="n">
        <v>-9.70854335</v>
      </c>
      <c r="O12" s="158" t="n">
        <v>-19.25298829</v>
      </c>
      <c r="P12" s="158" t="n">
        <v>-37.83468408</v>
      </c>
      <c r="Q12" s="159" t="n">
        <v>-55.72203775</v>
      </c>
      <c r="S12" s="158" t="n">
        <f aca="false">A12-J12</f>
        <v>-54.29787489</v>
      </c>
      <c r="T12" s="158" t="n">
        <f aca="false">B12-K12</f>
        <v>-35.67116869</v>
      </c>
      <c r="U12" s="158" t="n">
        <f aca="false">C12-L12</f>
        <v>-17.56473064</v>
      </c>
      <c r="V12" s="158" t="n">
        <f aca="false">D12-M12</f>
        <v>-8.71320805</v>
      </c>
      <c r="W12" s="158" t="n">
        <f aca="false">E12-N12</f>
        <v>8.57323938</v>
      </c>
      <c r="X12" s="158" t="n">
        <f aca="false">F12-O12</f>
        <v>17.00521042</v>
      </c>
      <c r="Y12" s="158" t="n">
        <f aca="false">G12-P12</f>
        <v>33.44141745</v>
      </c>
      <c r="Z12" s="158" t="n">
        <f aca="false">H12-Q12</f>
        <v>49.30311693</v>
      </c>
    </row>
    <row r="13" customFormat="false" ht="12.75" hidden="false" customHeight="false" outlineLevel="0" collapsed="false">
      <c r="A13" s="160" t="n">
        <v>7.91068412999999</v>
      </c>
      <c r="B13" s="160" t="n">
        <v>5.18374769</v>
      </c>
      <c r="C13" s="160" t="n">
        <v>2.54037836</v>
      </c>
      <c r="D13" s="160" t="n">
        <v>1.25630898</v>
      </c>
      <c r="E13" s="160" t="n">
        <v>-1.2266203</v>
      </c>
      <c r="F13" s="160" t="n">
        <v>-2.42180917</v>
      </c>
      <c r="G13" s="160" t="n">
        <v>-4.71056707</v>
      </c>
      <c r="H13" s="160" t="n">
        <v>-6.85680650000001</v>
      </c>
      <c r="I13" s="14" t="n">
        <v>37104</v>
      </c>
      <c r="J13" s="158" t="n">
        <v>57.52350849</v>
      </c>
      <c r="K13" s="158" t="n">
        <v>37.82112194</v>
      </c>
      <c r="L13" s="158" t="n">
        <v>18.63277143</v>
      </c>
      <c r="M13" s="158" t="n">
        <v>9.24467766</v>
      </c>
      <c r="N13" s="158" t="n">
        <v>-9.09763545</v>
      </c>
      <c r="O13" s="158" t="n">
        <v>-18.04501328</v>
      </c>
      <c r="P13" s="158" t="n">
        <v>-35.47685713</v>
      </c>
      <c r="Q13" s="159" t="n">
        <v>-52.27847447</v>
      </c>
      <c r="S13" s="158" t="n">
        <f aca="false">A13-J13</f>
        <v>-49.61282436</v>
      </c>
      <c r="T13" s="158" t="n">
        <f aca="false">B13-K13</f>
        <v>-32.63737425</v>
      </c>
      <c r="U13" s="158" t="n">
        <f aca="false">C13-L13</f>
        <v>-16.09239307</v>
      </c>
      <c r="V13" s="158" t="n">
        <f aca="false">D13-M13</f>
        <v>-7.98836868</v>
      </c>
      <c r="W13" s="158" t="n">
        <f aca="false">E13-N13</f>
        <v>7.87101515</v>
      </c>
      <c r="X13" s="158" t="n">
        <f aca="false">F13-O13</f>
        <v>15.62320411</v>
      </c>
      <c r="Y13" s="158" t="n">
        <f aca="false">G13-P13</f>
        <v>30.76629006</v>
      </c>
      <c r="Z13" s="158" t="n">
        <f aca="false">H13-Q13</f>
        <v>45.42166797</v>
      </c>
    </row>
    <row r="14" customFormat="false" ht="12.75" hidden="false" customHeight="false" outlineLevel="0" collapsed="false">
      <c r="A14" s="160" t="n">
        <v>6.29673756</v>
      </c>
      <c r="B14" s="160" t="n">
        <v>4.09312674000001</v>
      </c>
      <c r="C14" s="160" t="n">
        <v>1.9906905</v>
      </c>
      <c r="D14" s="160" t="n">
        <v>0.98077895</v>
      </c>
      <c r="E14" s="160" t="n">
        <v>-0.949984359999999</v>
      </c>
      <c r="F14" s="160" t="n">
        <v>-1.8681335</v>
      </c>
      <c r="G14" s="160" t="n">
        <v>-3.6061645</v>
      </c>
      <c r="H14" s="160" t="n">
        <v>-5.21001206</v>
      </c>
      <c r="I14" s="14" t="n">
        <v>37135</v>
      </c>
      <c r="J14" s="158" t="n">
        <v>53.78399316</v>
      </c>
      <c r="K14" s="158" t="n">
        <v>35.32958081</v>
      </c>
      <c r="L14" s="158" t="n">
        <v>17.3919762</v>
      </c>
      <c r="M14" s="158" t="n">
        <v>8.62631843</v>
      </c>
      <c r="N14" s="158" t="n">
        <v>-8.48403937</v>
      </c>
      <c r="O14" s="158" t="n">
        <v>-16.82367135</v>
      </c>
      <c r="P14" s="158" t="n">
        <v>-33.06350553</v>
      </c>
      <c r="Q14" s="159" t="n">
        <v>-48.71023216</v>
      </c>
      <c r="S14" s="158" t="n">
        <f aca="false">A14-J14</f>
        <v>-47.4872556</v>
      </c>
      <c r="T14" s="158" t="n">
        <f aca="false">B14-K14</f>
        <v>-31.23645407</v>
      </c>
      <c r="U14" s="158" t="n">
        <f aca="false">C14-L14</f>
        <v>-15.4012857</v>
      </c>
      <c r="V14" s="158" t="n">
        <f aca="false">D14-M14</f>
        <v>-7.64553948</v>
      </c>
      <c r="W14" s="158" t="n">
        <f aca="false">E14-N14</f>
        <v>7.53405501</v>
      </c>
      <c r="X14" s="158" t="n">
        <f aca="false">F14-O14</f>
        <v>14.95553785</v>
      </c>
      <c r="Y14" s="158" t="n">
        <f aca="false">G14-P14</f>
        <v>29.45734103</v>
      </c>
      <c r="Z14" s="158" t="n">
        <f aca="false">H14-Q14</f>
        <v>43.5002201</v>
      </c>
    </row>
    <row r="15" customFormat="false" ht="12.75" hidden="false" customHeight="false" outlineLevel="0" collapsed="false">
      <c r="A15" s="160" t="n">
        <v>-2.84403641</v>
      </c>
      <c r="B15" s="160" t="n">
        <v>-1.90391882</v>
      </c>
      <c r="C15" s="160" t="n">
        <v>-0.95642383</v>
      </c>
      <c r="D15" s="160" t="n">
        <v>-0.47939947</v>
      </c>
      <c r="E15" s="160" t="n">
        <v>0.48186935</v>
      </c>
      <c r="F15" s="160" t="n">
        <v>0.96626882</v>
      </c>
      <c r="G15" s="160" t="n">
        <v>1.94274333</v>
      </c>
      <c r="H15" s="160" t="n">
        <v>2.92932795</v>
      </c>
      <c r="I15" s="14" t="n">
        <v>37165</v>
      </c>
      <c r="J15" s="158" t="n">
        <v>6.16246037</v>
      </c>
      <c r="K15" s="158" t="n">
        <v>4.08593774</v>
      </c>
      <c r="L15" s="158" t="n">
        <v>2.02987897</v>
      </c>
      <c r="M15" s="158" t="n">
        <v>1.01134317</v>
      </c>
      <c r="N15" s="158" t="n">
        <v>-1.00356561</v>
      </c>
      <c r="O15" s="158" t="n">
        <v>-1.99881622</v>
      </c>
      <c r="P15" s="158" t="n">
        <v>-3.96244709</v>
      </c>
      <c r="Q15" s="159" t="n">
        <v>-5.88744829</v>
      </c>
      <c r="S15" s="158" t="n">
        <f aca="false">A15-J15</f>
        <v>-9.00649678</v>
      </c>
      <c r="T15" s="158" t="n">
        <f aca="false">B15-K15</f>
        <v>-5.98985656</v>
      </c>
      <c r="U15" s="158" t="n">
        <f aca="false">C15-L15</f>
        <v>-2.9863028</v>
      </c>
      <c r="V15" s="158" t="n">
        <f aca="false">D15-M15</f>
        <v>-1.49074264</v>
      </c>
      <c r="W15" s="158" t="n">
        <f aca="false">E15-N15</f>
        <v>1.48543496</v>
      </c>
      <c r="X15" s="158" t="n">
        <f aca="false">F15-O15</f>
        <v>2.96508504</v>
      </c>
      <c r="Y15" s="158" t="n">
        <f aca="false">G15-P15</f>
        <v>5.90519042</v>
      </c>
      <c r="Z15" s="158" t="n">
        <f aca="false">H15-Q15</f>
        <v>8.81677624</v>
      </c>
    </row>
    <row r="16" customFormat="false" ht="12.75" hidden="false" customHeight="false" outlineLevel="0" collapsed="false">
      <c r="A16" s="160" t="n">
        <v>-2.58836056</v>
      </c>
      <c r="B16" s="160" t="n">
        <v>-1.72715113</v>
      </c>
      <c r="C16" s="160" t="n">
        <v>-0.86488814</v>
      </c>
      <c r="D16" s="160" t="n">
        <v>-0.4328483</v>
      </c>
      <c r="E16" s="160" t="n">
        <v>0.43376927</v>
      </c>
      <c r="F16" s="160" t="n">
        <v>0.86854337</v>
      </c>
      <c r="G16" s="160" t="n">
        <v>1.74139944</v>
      </c>
      <c r="H16" s="160" t="n">
        <v>2.61962708</v>
      </c>
      <c r="I16" s="14" t="n">
        <v>37196</v>
      </c>
      <c r="J16" s="158" t="n">
        <v>5.77279819</v>
      </c>
      <c r="K16" s="158" t="n">
        <v>3.82267781</v>
      </c>
      <c r="L16" s="158" t="n">
        <v>1.89693153</v>
      </c>
      <c r="M16" s="158" t="n">
        <v>0.94461414</v>
      </c>
      <c r="N16" s="158" t="n">
        <v>-0.93646323</v>
      </c>
      <c r="O16" s="158" t="n">
        <v>-1.8643672</v>
      </c>
      <c r="P16" s="158" t="n">
        <v>-3.69295183</v>
      </c>
      <c r="Q16" s="159" t="n">
        <v>-5.4823114</v>
      </c>
      <c r="S16" s="158" t="n">
        <f aca="false">A16-J16</f>
        <v>-8.36115875</v>
      </c>
      <c r="T16" s="158" t="n">
        <f aca="false">B16-K16</f>
        <v>-5.54982894</v>
      </c>
      <c r="U16" s="158" t="n">
        <f aca="false">C16-L16</f>
        <v>-2.76181967</v>
      </c>
      <c r="V16" s="158" t="n">
        <f aca="false">D16-M16</f>
        <v>-1.37746244</v>
      </c>
      <c r="W16" s="158" t="n">
        <f aca="false">E16-N16</f>
        <v>1.3702325</v>
      </c>
      <c r="X16" s="158" t="n">
        <f aca="false">F16-O16</f>
        <v>2.73291057</v>
      </c>
      <c r="Y16" s="158" t="n">
        <f aca="false">G16-P16</f>
        <v>5.43435127</v>
      </c>
      <c r="Z16" s="158" t="n">
        <f aca="false">H16-Q16</f>
        <v>8.10193848</v>
      </c>
    </row>
    <row r="17" customFormat="false" ht="12.75" hidden="false" customHeight="false" outlineLevel="0" collapsed="false">
      <c r="A17" s="160" t="n">
        <v>0.94960217</v>
      </c>
      <c r="B17" s="160" t="n">
        <v>0.77215286</v>
      </c>
      <c r="C17" s="160" t="n">
        <v>0.4504198</v>
      </c>
      <c r="D17" s="160" t="n">
        <v>0.24036479</v>
      </c>
      <c r="E17" s="160" t="n">
        <v>-0.26889943</v>
      </c>
      <c r="F17" s="160" t="n">
        <v>-0.56462776</v>
      </c>
      <c r="G17" s="160" t="n">
        <v>-1.22996555</v>
      </c>
      <c r="H17" s="160" t="n">
        <v>-1.98320469</v>
      </c>
      <c r="I17" s="14" t="n">
        <v>37226</v>
      </c>
      <c r="J17" s="158" t="n">
        <v>3.5439813</v>
      </c>
      <c r="K17" s="158" t="n">
        <v>2.34112778</v>
      </c>
      <c r="L17" s="158" t="n">
        <v>1.15903848</v>
      </c>
      <c r="M17" s="158" t="n">
        <v>0.57651013</v>
      </c>
      <c r="N17" s="158" t="n">
        <v>-0.57026483</v>
      </c>
      <c r="O17" s="158" t="n">
        <v>-1.13407869</v>
      </c>
      <c r="P17" s="158" t="n">
        <v>-2.24163212</v>
      </c>
      <c r="Q17" s="159" t="n">
        <v>-3.32140551</v>
      </c>
      <c r="S17" s="158" t="n">
        <f aca="false">A17-J17</f>
        <v>-2.59437913</v>
      </c>
      <c r="T17" s="158" t="n">
        <f aca="false">B17-K17</f>
        <v>-1.56897492</v>
      </c>
      <c r="U17" s="158" t="n">
        <f aca="false">C17-L17</f>
        <v>-0.70861868</v>
      </c>
      <c r="V17" s="158" t="n">
        <f aca="false">D17-M17</f>
        <v>-0.33614534</v>
      </c>
      <c r="W17" s="158" t="n">
        <f aca="false">E17-N17</f>
        <v>0.3013654</v>
      </c>
      <c r="X17" s="158" t="n">
        <f aca="false">F17-O17</f>
        <v>0.56945093</v>
      </c>
      <c r="Y17" s="158" t="n">
        <f aca="false">G17-P17</f>
        <v>1.01166657</v>
      </c>
      <c r="Z17" s="158" t="n">
        <f aca="false">H17-Q17</f>
        <v>1.33820082</v>
      </c>
    </row>
    <row r="18" customFormat="false" ht="12.75" hidden="false" customHeight="false" outlineLevel="0" collapsed="false">
      <c r="A18" s="160" t="n">
        <v>0.27484194</v>
      </c>
      <c r="B18" s="160" t="n">
        <v>0.34208084</v>
      </c>
      <c r="C18" s="160" t="n">
        <v>0.24478832</v>
      </c>
      <c r="D18" s="160" t="n">
        <v>0.13982457</v>
      </c>
      <c r="E18" s="160" t="n">
        <v>-0.17279389</v>
      </c>
      <c r="F18" s="160" t="n">
        <v>-0.37672888</v>
      </c>
      <c r="G18" s="160" t="n">
        <v>-0.87103647</v>
      </c>
      <c r="H18" s="160" t="n">
        <v>-1.46959711</v>
      </c>
      <c r="I18" s="14" t="n">
        <v>37257</v>
      </c>
      <c r="J18" s="158" t="n">
        <v>3.63121317</v>
      </c>
      <c r="K18" s="158" t="n">
        <v>2.40400628</v>
      </c>
      <c r="L18" s="158" t="n">
        <v>1.19249105</v>
      </c>
      <c r="M18" s="158" t="n">
        <v>0.59369116</v>
      </c>
      <c r="N18" s="158" t="n">
        <v>-0.58829496</v>
      </c>
      <c r="O18" s="158" t="n">
        <v>-1.17092952</v>
      </c>
      <c r="P18" s="158" t="n">
        <v>-2.31827159</v>
      </c>
      <c r="Q18" s="159" t="n">
        <v>-3.44034282</v>
      </c>
      <c r="S18" s="158" t="n">
        <f aca="false">A18-J18</f>
        <v>-3.35637123</v>
      </c>
      <c r="T18" s="158" t="n">
        <f aca="false">B18-K18</f>
        <v>-2.06192544</v>
      </c>
      <c r="U18" s="158" t="n">
        <f aca="false">C18-L18</f>
        <v>-0.94770273</v>
      </c>
      <c r="V18" s="158" t="n">
        <f aca="false">D18-M18</f>
        <v>-0.45386659</v>
      </c>
      <c r="W18" s="158" t="n">
        <f aca="false">E18-N18</f>
        <v>0.41550107</v>
      </c>
      <c r="X18" s="158" t="n">
        <f aca="false">F18-O18</f>
        <v>0.79420064</v>
      </c>
      <c r="Y18" s="158" t="n">
        <f aca="false">G18-P18</f>
        <v>1.44723512</v>
      </c>
      <c r="Z18" s="158" t="n">
        <f aca="false">H18-Q18</f>
        <v>1.97074571</v>
      </c>
    </row>
    <row r="19" customFormat="false" ht="12.75" hidden="false" customHeight="false" outlineLevel="0" collapsed="false">
      <c r="A19" s="160" t="n">
        <v>-1.60930249</v>
      </c>
      <c r="B19" s="160" t="n">
        <v>-0.83246822</v>
      </c>
      <c r="C19" s="160" t="n">
        <v>-0.30353928</v>
      </c>
      <c r="D19" s="160" t="n">
        <v>-0.12495519</v>
      </c>
      <c r="E19" s="160" t="n">
        <v>0.0739471399999999</v>
      </c>
      <c r="F19" s="160" t="n">
        <v>0.0994279700000003</v>
      </c>
      <c r="G19" s="160" t="n">
        <v>0.0147988899999998</v>
      </c>
      <c r="H19" s="160" t="n">
        <v>-0.234630510000001</v>
      </c>
      <c r="I19" s="14" t="n">
        <v>37288</v>
      </c>
      <c r="J19" s="158" t="n">
        <v>3.86778443</v>
      </c>
      <c r="K19" s="158" t="n">
        <v>2.57455554</v>
      </c>
      <c r="L19" s="158" t="n">
        <v>1.28355844</v>
      </c>
      <c r="M19" s="158" t="n">
        <v>0.64055116</v>
      </c>
      <c r="N19" s="158" t="n">
        <v>-0.63755006</v>
      </c>
      <c r="O19" s="158" t="n">
        <v>-1.27159348</v>
      </c>
      <c r="P19" s="158" t="n">
        <v>-2.5272865</v>
      </c>
      <c r="Q19" s="159" t="n">
        <v>-3.76325025</v>
      </c>
      <c r="S19" s="158" t="n">
        <f aca="false">A19-J19</f>
        <v>-5.47708692</v>
      </c>
      <c r="T19" s="158" t="n">
        <f aca="false">B19-K19</f>
        <v>-3.40702376</v>
      </c>
      <c r="U19" s="158" t="n">
        <f aca="false">C19-L19</f>
        <v>-1.58709772</v>
      </c>
      <c r="V19" s="158" t="n">
        <f aca="false">D19-M19</f>
        <v>-0.76550635</v>
      </c>
      <c r="W19" s="158" t="n">
        <f aca="false">E19-N19</f>
        <v>0.7114972</v>
      </c>
      <c r="X19" s="158" t="n">
        <f aca="false">F19-O19</f>
        <v>1.37102145</v>
      </c>
      <c r="Y19" s="158" t="n">
        <f aca="false">G19-P19</f>
        <v>2.54208539</v>
      </c>
      <c r="Z19" s="158" t="n">
        <f aca="false">H19-Q19</f>
        <v>3.52861974</v>
      </c>
    </row>
    <row r="20" customFormat="false" ht="12.75" hidden="false" customHeight="false" outlineLevel="0" collapsed="false">
      <c r="A20" s="160" t="n">
        <v>-0.17795502</v>
      </c>
      <c r="B20" s="160" t="n">
        <v>0.1823003</v>
      </c>
      <c r="C20" s="160" t="n">
        <v>0.23284978</v>
      </c>
      <c r="D20" s="160" t="n">
        <v>0.15022568</v>
      </c>
      <c r="E20" s="160" t="n">
        <v>-0.21476982</v>
      </c>
      <c r="F20" s="160" t="n">
        <v>-0.49090975</v>
      </c>
      <c r="G20" s="160" t="n">
        <v>-1.21481344</v>
      </c>
      <c r="H20" s="160" t="n">
        <v>-2.14736998</v>
      </c>
      <c r="I20" s="14" t="n">
        <v>37316</v>
      </c>
      <c r="J20" s="158" t="n">
        <v>1.07449578</v>
      </c>
      <c r="K20" s="158" t="n">
        <v>0.82967146</v>
      </c>
      <c r="L20" s="158" t="n">
        <v>0.4667457</v>
      </c>
      <c r="M20" s="158" t="n">
        <v>0.24548579</v>
      </c>
      <c r="N20" s="158" t="n">
        <v>-0.26804421</v>
      </c>
      <c r="O20" s="158" t="n">
        <v>-0.55703159</v>
      </c>
      <c r="P20" s="158" t="n">
        <v>-1.1916468</v>
      </c>
      <c r="Q20" s="159" t="n">
        <v>-1.89202735</v>
      </c>
      <c r="S20" s="158" t="n">
        <f aca="false">A20-J20</f>
        <v>-1.2524508</v>
      </c>
      <c r="T20" s="158" t="n">
        <f aca="false">B20-K20</f>
        <v>-0.64737116</v>
      </c>
      <c r="U20" s="158" t="n">
        <f aca="false">C20-L20</f>
        <v>-0.23389592</v>
      </c>
      <c r="V20" s="158" t="n">
        <f aca="false">D20-M20</f>
        <v>-0.09526011</v>
      </c>
      <c r="W20" s="158" t="n">
        <f aca="false">E20-N20</f>
        <v>0.05327439</v>
      </c>
      <c r="X20" s="158" t="n">
        <f aca="false">F20-O20</f>
        <v>0.06612184</v>
      </c>
      <c r="Y20" s="158" t="n">
        <f aca="false">G20-P20</f>
        <v>-0.0231666399999999</v>
      </c>
      <c r="Z20" s="158" t="n">
        <f aca="false">H20-Q20</f>
        <v>-0.25534263</v>
      </c>
    </row>
    <row r="21" customFormat="false" ht="12.75" hidden="false" customHeight="false" outlineLevel="0" collapsed="false">
      <c r="A21" s="160" t="n">
        <v>-0.8312652</v>
      </c>
      <c r="B21" s="160" t="n">
        <v>-0.2143436</v>
      </c>
      <c r="C21" s="160" t="n">
        <v>0.05338422</v>
      </c>
      <c r="D21" s="160" t="n">
        <v>0.06507277</v>
      </c>
      <c r="E21" s="160" t="n">
        <v>-0.1383335</v>
      </c>
      <c r="F21" s="160" t="n">
        <v>-0.34655965</v>
      </c>
      <c r="G21" s="160" t="n">
        <v>-0.95936493</v>
      </c>
      <c r="H21" s="160" t="n">
        <v>-1.81165761</v>
      </c>
      <c r="I21" s="14" t="n">
        <v>37347</v>
      </c>
      <c r="J21" s="158" t="n">
        <v>0.87936027</v>
      </c>
      <c r="K21" s="158" t="n">
        <v>0.71752513</v>
      </c>
      <c r="L21" s="158" t="n">
        <v>0.41911337</v>
      </c>
      <c r="M21" s="158" t="n">
        <v>0.22367821</v>
      </c>
      <c r="N21" s="158" t="n">
        <v>-0.25004909</v>
      </c>
      <c r="O21" s="158" t="n">
        <v>-0.52464942</v>
      </c>
      <c r="P21" s="158" t="n">
        <v>-1.14050463</v>
      </c>
      <c r="Q21" s="159" t="n">
        <v>-1.83415542</v>
      </c>
      <c r="S21" s="158" t="n">
        <f aca="false">A21-J21</f>
        <v>-1.71062547</v>
      </c>
      <c r="T21" s="158" t="n">
        <f aca="false">B21-K21</f>
        <v>-0.93186873</v>
      </c>
      <c r="U21" s="158" t="n">
        <f aca="false">C21-L21</f>
        <v>-0.36572915</v>
      </c>
      <c r="V21" s="158" t="n">
        <f aca="false">D21-M21</f>
        <v>-0.15860544</v>
      </c>
      <c r="W21" s="158" t="n">
        <f aca="false">E21-N21</f>
        <v>0.11171559</v>
      </c>
      <c r="X21" s="158" t="n">
        <f aca="false">F21-O21</f>
        <v>0.17808977</v>
      </c>
      <c r="Y21" s="158" t="n">
        <f aca="false">G21-P21</f>
        <v>0.1811397</v>
      </c>
      <c r="Z21" s="158" t="n">
        <f aca="false">H21-Q21</f>
        <v>0.02249781</v>
      </c>
    </row>
    <row r="22" customFormat="false" ht="12.75" hidden="false" customHeight="false" outlineLevel="0" collapsed="false">
      <c r="A22" s="160" t="n">
        <v>-0.80880009</v>
      </c>
      <c r="B22" s="160" t="n">
        <v>-0.21823706</v>
      </c>
      <c r="C22" s="160" t="n">
        <v>0.04257527</v>
      </c>
      <c r="D22" s="160" t="n">
        <v>0.05756193</v>
      </c>
      <c r="E22" s="160" t="n">
        <v>-0.1268297</v>
      </c>
      <c r="F22" s="160" t="n">
        <v>-0.31976631</v>
      </c>
      <c r="G22" s="160" t="n">
        <v>-0.89151482</v>
      </c>
      <c r="H22" s="160" t="n">
        <v>-1.69020895</v>
      </c>
      <c r="I22" s="14" t="n">
        <v>37377</v>
      </c>
      <c r="J22" s="158" t="n">
        <v>0.81629128</v>
      </c>
      <c r="K22" s="158" t="n">
        <v>0.66944278</v>
      </c>
      <c r="L22" s="158" t="n">
        <v>0.39237629</v>
      </c>
      <c r="M22" s="158" t="n">
        <v>0.20969425</v>
      </c>
      <c r="N22" s="158" t="n">
        <v>-0.23494706</v>
      </c>
      <c r="O22" s="158" t="n">
        <v>-0.49343634</v>
      </c>
      <c r="P22" s="158" t="n">
        <v>-1.07445872</v>
      </c>
      <c r="Q22" s="159" t="n">
        <v>-1.73044765</v>
      </c>
      <c r="S22" s="158" t="n">
        <f aca="false">A22-J22</f>
        <v>-1.62509137</v>
      </c>
      <c r="T22" s="158" t="n">
        <f aca="false">B22-K22</f>
        <v>-0.88767984</v>
      </c>
      <c r="U22" s="158" t="n">
        <f aca="false">C22-L22</f>
        <v>-0.34980102</v>
      </c>
      <c r="V22" s="158" t="n">
        <f aca="false">D22-M22</f>
        <v>-0.15213232</v>
      </c>
      <c r="W22" s="158" t="n">
        <f aca="false">E22-N22</f>
        <v>0.10811736</v>
      </c>
      <c r="X22" s="158" t="n">
        <f aca="false">F22-O22</f>
        <v>0.17367003</v>
      </c>
      <c r="Y22" s="158" t="n">
        <f aca="false">G22-P22</f>
        <v>0.1829439</v>
      </c>
      <c r="Z22" s="158" t="n">
        <f aca="false">H22-Q22</f>
        <v>0.0402387</v>
      </c>
    </row>
    <row r="23" customFormat="false" ht="12.75" hidden="false" customHeight="false" outlineLevel="0" collapsed="false">
      <c r="A23" s="160" t="n">
        <v>-0.74667279</v>
      </c>
      <c r="B23" s="160" t="n">
        <v>-0.19140926</v>
      </c>
      <c r="C23" s="160" t="n">
        <v>0.0489125</v>
      </c>
      <c r="D23" s="160" t="n">
        <v>0.05901037</v>
      </c>
      <c r="E23" s="160" t="n">
        <v>-0.1249569</v>
      </c>
      <c r="F23" s="160" t="n">
        <v>-0.31288825</v>
      </c>
      <c r="G23" s="160" t="n">
        <v>-0.86548042</v>
      </c>
      <c r="H23" s="160" t="n">
        <v>-1.63375986</v>
      </c>
      <c r="I23" s="14" t="n">
        <v>37408</v>
      </c>
      <c r="J23" s="158" t="n">
        <v>0.71392858</v>
      </c>
      <c r="K23" s="158" t="n">
        <v>0.59600207</v>
      </c>
      <c r="L23" s="158" t="n">
        <v>0.35328806</v>
      </c>
      <c r="M23" s="158" t="n">
        <v>0.18960222</v>
      </c>
      <c r="N23" s="158" t="n">
        <v>-0.2138475</v>
      </c>
      <c r="O23" s="158" t="n">
        <v>-0.45031739</v>
      </c>
      <c r="P23" s="158" t="n">
        <v>-0.98488676</v>
      </c>
      <c r="Q23" s="159" t="n">
        <v>-1.59176253</v>
      </c>
      <c r="S23" s="158" t="n">
        <f aca="false">A23-J23</f>
        <v>-1.46060137</v>
      </c>
      <c r="T23" s="158" t="n">
        <f aca="false">B23-K23</f>
        <v>-0.78741133</v>
      </c>
      <c r="U23" s="158" t="n">
        <f aca="false">C23-L23</f>
        <v>-0.30437556</v>
      </c>
      <c r="V23" s="158" t="n">
        <f aca="false">D23-M23</f>
        <v>-0.13059185</v>
      </c>
      <c r="W23" s="158" t="n">
        <f aca="false">E23-N23</f>
        <v>0.0888906</v>
      </c>
      <c r="X23" s="158" t="n">
        <f aca="false">F23-O23</f>
        <v>0.13742914</v>
      </c>
      <c r="Y23" s="158" t="n">
        <f aca="false">G23-P23</f>
        <v>0.11940634</v>
      </c>
      <c r="Z23" s="158" t="n">
        <f aca="false">H23-Q23</f>
        <v>-0.0419973300000001</v>
      </c>
    </row>
    <row r="24" customFormat="false" ht="12.75" hidden="false" customHeight="false" outlineLevel="0" collapsed="false">
      <c r="A24" s="160" t="n">
        <v>-0.61923234</v>
      </c>
      <c r="B24" s="160" t="n">
        <v>-0.12915666</v>
      </c>
      <c r="C24" s="160" t="n">
        <v>0.0692036800000001</v>
      </c>
      <c r="D24" s="160" t="n">
        <v>0.06654997</v>
      </c>
      <c r="E24" s="160" t="n">
        <v>-0.12754608</v>
      </c>
      <c r="F24" s="160" t="n">
        <v>-0.31331596</v>
      </c>
      <c r="G24" s="160" t="n">
        <v>-0.84810253</v>
      </c>
      <c r="H24" s="160" t="n">
        <v>-1.58209694</v>
      </c>
      <c r="I24" s="14" t="n">
        <v>37438</v>
      </c>
      <c r="J24" s="158" t="n">
        <v>0.66601314</v>
      </c>
      <c r="K24" s="158" t="n">
        <v>0.55635795</v>
      </c>
      <c r="L24" s="158" t="n">
        <v>0.32993027</v>
      </c>
      <c r="M24" s="158" t="n">
        <v>0.17709829</v>
      </c>
      <c r="N24" s="158" t="n">
        <v>-0.19980995</v>
      </c>
      <c r="O24" s="158" t="n">
        <v>-0.4208235</v>
      </c>
      <c r="P24" s="158" t="n">
        <v>-0.92067195</v>
      </c>
      <c r="Q24" s="159" t="n">
        <v>-1.48846847</v>
      </c>
      <c r="S24" s="158" t="n">
        <f aca="false">A24-J24</f>
        <v>-1.28524548</v>
      </c>
      <c r="T24" s="158" t="n">
        <f aca="false">B24-K24</f>
        <v>-0.68551461</v>
      </c>
      <c r="U24" s="158" t="n">
        <f aca="false">C24-L24</f>
        <v>-0.26072659</v>
      </c>
      <c r="V24" s="158" t="n">
        <f aca="false">D24-M24</f>
        <v>-0.11054832</v>
      </c>
      <c r="W24" s="158" t="n">
        <f aca="false">E24-N24</f>
        <v>0.07226387</v>
      </c>
      <c r="X24" s="158" t="n">
        <f aca="false">F24-O24</f>
        <v>0.10750754</v>
      </c>
      <c r="Y24" s="158" t="n">
        <f aca="false">G24-P24</f>
        <v>0.07256942</v>
      </c>
      <c r="Z24" s="158" t="n">
        <f aca="false">H24-Q24</f>
        <v>-0.0936284700000001</v>
      </c>
    </row>
    <row r="25" customFormat="false" ht="12.75" hidden="false" customHeight="false" outlineLevel="0" collapsed="false">
      <c r="A25" s="160" t="n">
        <v>-0.45533526</v>
      </c>
      <c r="B25" s="160" t="n">
        <v>-0.0405325900000001</v>
      </c>
      <c r="C25" s="160" t="n">
        <v>0.10372708</v>
      </c>
      <c r="D25" s="160" t="n">
        <v>0.08146536</v>
      </c>
      <c r="E25" s="160" t="n">
        <v>-0.13804615</v>
      </c>
      <c r="F25" s="160" t="n">
        <v>-0.33003105</v>
      </c>
      <c r="G25" s="160" t="n">
        <v>-0.86522491</v>
      </c>
      <c r="H25" s="160" t="n">
        <v>-1.58496537</v>
      </c>
      <c r="I25" s="14" t="n">
        <v>37469</v>
      </c>
      <c r="J25" s="158" t="n">
        <v>0.66890792</v>
      </c>
      <c r="K25" s="158" t="n">
        <v>0.55028537</v>
      </c>
      <c r="L25" s="158" t="n">
        <v>0.32322195</v>
      </c>
      <c r="M25" s="158" t="n">
        <v>0.17288668</v>
      </c>
      <c r="N25" s="158" t="n">
        <v>-0.19400145</v>
      </c>
      <c r="O25" s="158" t="n">
        <v>-0.40772475</v>
      </c>
      <c r="P25" s="158" t="n">
        <v>-0.88899176</v>
      </c>
      <c r="Q25" s="159" t="n">
        <v>-1.43357727</v>
      </c>
      <c r="S25" s="158" t="n">
        <f aca="false">A25-J25</f>
        <v>-1.12424318</v>
      </c>
      <c r="T25" s="158" t="n">
        <f aca="false">B25-K25</f>
        <v>-0.59081796</v>
      </c>
      <c r="U25" s="158" t="n">
        <f aca="false">C25-L25</f>
        <v>-0.21949487</v>
      </c>
      <c r="V25" s="158" t="n">
        <f aca="false">D25-M25</f>
        <v>-0.09142132</v>
      </c>
      <c r="W25" s="158" t="n">
        <f aca="false">E25-N25</f>
        <v>0.0559553</v>
      </c>
      <c r="X25" s="158" t="n">
        <f aca="false">F25-O25</f>
        <v>0.0776937</v>
      </c>
      <c r="Y25" s="158" t="n">
        <f aca="false">G25-P25</f>
        <v>0.02376685</v>
      </c>
      <c r="Z25" s="158" t="n">
        <f aca="false">H25-Q25</f>
        <v>-0.1513881</v>
      </c>
    </row>
    <row r="26" customFormat="false" ht="12.75" hidden="false" customHeight="false" outlineLevel="0" collapsed="false">
      <c r="A26" s="160" t="n">
        <v>-0.56249889</v>
      </c>
      <c r="B26" s="160" t="n">
        <v>-0.11755146</v>
      </c>
      <c r="C26" s="160" t="n">
        <v>0.06254845</v>
      </c>
      <c r="D26" s="160" t="n">
        <v>0.06023478</v>
      </c>
      <c r="E26" s="160" t="n">
        <v>-0.1155938</v>
      </c>
      <c r="F26" s="160" t="n">
        <v>-0.28394982</v>
      </c>
      <c r="G26" s="160" t="n">
        <v>-0.76860221</v>
      </c>
      <c r="H26" s="160" t="n">
        <v>-1.43384743</v>
      </c>
      <c r="I26" s="14" t="n">
        <v>37500</v>
      </c>
      <c r="J26" s="158" t="n">
        <v>0.55508111</v>
      </c>
      <c r="K26" s="158" t="n">
        <v>0.47322946</v>
      </c>
      <c r="L26" s="158" t="n">
        <v>0.28420365</v>
      </c>
      <c r="M26" s="158" t="n">
        <v>0.1532728</v>
      </c>
      <c r="N26" s="158" t="n">
        <v>-0.17421344</v>
      </c>
      <c r="O26" s="158" t="n">
        <v>-0.36800922</v>
      </c>
      <c r="P26" s="158" t="n">
        <v>-0.80913764</v>
      </c>
      <c r="Q26" s="159" t="n">
        <v>-1.31342186</v>
      </c>
      <c r="S26" s="158" t="n">
        <f aca="false">A26-J26</f>
        <v>-1.11758</v>
      </c>
      <c r="T26" s="158" t="n">
        <f aca="false">B26-K26</f>
        <v>-0.59078092</v>
      </c>
      <c r="U26" s="158" t="n">
        <f aca="false">C26-L26</f>
        <v>-0.2216552</v>
      </c>
      <c r="V26" s="158" t="n">
        <f aca="false">D26-M26</f>
        <v>-0.09303802</v>
      </c>
      <c r="W26" s="158" t="n">
        <f aca="false">E26-N26</f>
        <v>0.05861964</v>
      </c>
      <c r="X26" s="158" t="n">
        <f aca="false">F26-O26</f>
        <v>0.0840594</v>
      </c>
      <c r="Y26" s="158" t="n">
        <f aca="false">G26-P26</f>
        <v>0.04053543</v>
      </c>
      <c r="Z26" s="158" t="n">
        <f aca="false">H26-Q26</f>
        <v>-0.12042557</v>
      </c>
    </row>
    <row r="27" customFormat="false" ht="12.75" hidden="false" customHeight="false" outlineLevel="0" collapsed="false">
      <c r="A27" s="160" t="n">
        <v>1.37448803</v>
      </c>
      <c r="B27" s="160" t="n">
        <v>1.14838046</v>
      </c>
      <c r="C27" s="160" t="n">
        <v>0.68223803</v>
      </c>
      <c r="D27" s="160" t="n">
        <v>0.36668152</v>
      </c>
      <c r="E27" s="160" t="n">
        <v>-0.41500549</v>
      </c>
      <c r="F27" s="160" t="n">
        <v>-0.8756144</v>
      </c>
      <c r="G27" s="160" t="n">
        <v>-1.9231714</v>
      </c>
      <c r="H27" s="160" t="n">
        <v>-3.1225601</v>
      </c>
      <c r="I27" s="14" t="n">
        <v>37530</v>
      </c>
      <c r="J27" s="158" t="n">
        <v>1.81017429</v>
      </c>
      <c r="K27" s="158" t="n">
        <v>1.2640938</v>
      </c>
      <c r="L27" s="158" t="n">
        <v>0.65765312</v>
      </c>
      <c r="M27" s="158" t="n">
        <v>0.33468549</v>
      </c>
      <c r="N27" s="158" t="n">
        <v>-0.34537588</v>
      </c>
      <c r="O27" s="158" t="n">
        <v>-0.70046024</v>
      </c>
      <c r="P27" s="158" t="n">
        <v>-1.43605094</v>
      </c>
      <c r="Q27" s="159" t="n">
        <v>-2.19980134</v>
      </c>
      <c r="S27" s="158" t="n">
        <f aca="false">A27-J27</f>
        <v>-0.43568626</v>
      </c>
      <c r="T27" s="158" t="n">
        <f aca="false">B27-K27</f>
        <v>-0.11571334</v>
      </c>
      <c r="U27" s="158" t="n">
        <f aca="false">C27-L27</f>
        <v>0.02458491</v>
      </c>
      <c r="V27" s="158" t="n">
        <f aca="false">D27-M27</f>
        <v>0.03199603</v>
      </c>
      <c r="W27" s="158" t="n">
        <f aca="false">E27-N27</f>
        <v>-0.06962961</v>
      </c>
      <c r="X27" s="158" t="n">
        <f aca="false">F27-O27</f>
        <v>-0.17515416</v>
      </c>
      <c r="Y27" s="158" t="n">
        <f aca="false">G27-P27</f>
        <v>-0.48712046</v>
      </c>
      <c r="Z27" s="158" t="n">
        <f aca="false">H27-Q27</f>
        <v>-0.92275876</v>
      </c>
    </row>
    <row r="28" customFormat="false" ht="12.75" hidden="false" customHeight="false" outlineLevel="0" collapsed="false">
      <c r="A28" s="160" t="n">
        <v>7.91986411</v>
      </c>
      <c r="B28" s="160" t="n">
        <v>5.33452225</v>
      </c>
      <c r="C28" s="160" t="n">
        <v>2.69034959</v>
      </c>
      <c r="D28" s="160" t="n">
        <v>1.35019297</v>
      </c>
      <c r="E28" s="160" t="n">
        <v>-1.35879501</v>
      </c>
      <c r="F28" s="160" t="n">
        <v>-2.72481628</v>
      </c>
      <c r="G28" s="160" t="n">
        <v>-5.47332286</v>
      </c>
      <c r="H28" s="160" t="n">
        <v>-8.23562069</v>
      </c>
      <c r="I28" s="14" t="n">
        <v>37561</v>
      </c>
      <c r="J28" s="158" t="n">
        <v>1.80689671</v>
      </c>
      <c r="K28" s="158" t="n">
        <v>1.25197384</v>
      </c>
      <c r="L28" s="158" t="n">
        <v>0.64702171</v>
      </c>
      <c r="M28" s="158" t="n">
        <v>0.32829927</v>
      </c>
      <c r="N28" s="158" t="n">
        <v>-0.33698878</v>
      </c>
      <c r="O28" s="158" t="n">
        <v>-0.68182144</v>
      </c>
      <c r="P28" s="158" t="n">
        <v>-1.39183873</v>
      </c>
      <c r="Q28" s="159" t="n">
        <v>-2.12404737</v>
      </c>
      <c r="S28" s="158" t="n">
        <f aca="false">A28-J28</f>
        <v>6.1129674</v>
      </c>
      <c r="T28" s="158" t="n">
        <f aca="false">B28-K28</f>
        <v>4.08254841</v>
      </c>
      <c r="U28" s="158" t="n">
        <f aca="false">C28-L28</f>
        <v>2.04332788</v>
      </c>
      <c r="V28" s="158" t="n">
        <f aca="false">D28-M28</f>
        <v>1.0218937</v>
      </c>
      <c r="W28" s="158" t="n">
        <f aca="false">E28-N28</f>
        <v>-1.02180623</v>
      </c>
      <c r="X28" s="158" t="n">
        <f aca="false">F28-O28</f>
        <v>-2.04299484</v>
      </c>
      <c r="Y28" s="158" t="n">
        <f aca="false">G28-P28</f>
        <v>-4.08148413</v>
      </c>
      <c r="Z28" s="158" t="n">
        <f aca="false">H28-Q28</f>
        <v>-6.11157332</v>
      </c>
    </row>
    <row r="29" customFormat="false" ht="12.75" hidden="false" customHeight="false" outlineLevel="0" collapsed="false">
      <c r="A29" s="160" t="n">
        <v>1.42318499</v>
      </c>
      <c r="B29" s="160" t="n">
        <v>0.93337054</v>
      </c>
      <c r="C29" s="160" t="n">
        <v>0.45902575</v>
      </c>
      <c r="D29" s="160" t="n">
        <v>0.22760906</v>
      </c>
      <c r="E29" s="160" t="n">
        <v>-0.22383709</v>
      </c>
      <c r="F29" s="160" t="n">
        <v>-0.44393922</v>
      </c>
      <c r="G29" s="160" t="n">
        <v>-0.87309133</v>
      </c>
      <c r="H29" s="160" t="n">
        <v>-1.28776873</v>
      </c>
      <c r="I29" s="14" t="n">
        <v>37591</v>
      </c>
      <c r="J29" s="158" t="n">
        <v>2.06992421</v>
      </c>
      <c r="K29" s="158" t="n">
        <v>1.35972923</v>
      </c>
      <c r="L29" s="158" t="n">
        <v>0.66971849</v>
      </c>
      <c r="M29" s="158" t="n">
        <v>0.33231942</v>
      </c>
      <c r="N29" s="158" t="n">
        <v>-0.3272396</v>
      </c>
      <c r="O29" s="158" t="n">
        <v>-0.64940403</v>
      </c>
      <c r="P29" s="158" t="n">
        <v>-1.27854854</v>
      </c>
      <c r="Q29" s="159" t="n">
        <v>-1.88755745</v>
      </c>
      <c r="S29" s="158" t="n">
        <f aca="false">A29-J29</f>
        <v>-0.64673922</v>
      </c>
      <c r="T29" s="158" t="n">
        <f aca="false">B29-K29</f>
        <v>-0.42635869</v>
      </c>
      <c r="U29" s="158" t="n">
        <f aca="false">C29-L29</f>
        <v>-0.21069274</v>
      </c>
      <c r="V29" s="158" t="n">
        <f aca="false">D29-M29</f>
        <v>-0.10471036</v>
      </c>
      <c r="W29" s="158" t="n">
        <f aca="false">E29-N29</f>
        <v>0.10340251</v>
      </c>
      <c r="X29" s="158" t="n">
        <f aca="false">F29-O29</f>
        <v>0.20546481</v>
      </c>
      <c r="Y29" s="158" t="n">
        <f aca="false">G29-P29</f>
        <v>0.40545721</v>
      </c>
      <c r="Z29" s="158" t="n">
        <f aca="false">H29-Q29</f>
        <v>0.59978872</v>
      </c>
    </row>
    <row r="30" customFormat="false" ht="12.75" hidden="false" customHeight="false" outlineLevel="0" collapsed="false">
      <c r="A30" s="160" t="n">
        <v>1.57362776</v>
      </c>
      <c r="B30" s="160" t="n">
        <v>1.03175097</v>
      </c>
      <c r="C30" s="160" t="n">
        <v>0.50727927</v>
      </c>
      <c r="D30" s="160" t="n">
        <v>0.25150566</v>
      </c>
      <c r="E30" s="160" t="n">
        <v>-0.24727202</v>
      </c>
      <c r="F30" s="160" t="n">
        <v>-0.49033455</v>
      </c>
      <c r="G30" s="160" t="n">
        <v>-0.96394065</v>
      </c>
      <c r="H30" s="160" t="n">
        <v>-1.42114227</v>
      </c>
      <c r="I30" s="14" t="n">
        <v>37622</v>
      </c>
      <c r="J30" s="158" t="n">
        <v>2.16709412</v>
      </c>
      <c r="K30" s="158" t="n">
        <v>1.42496065</v>
      </c>
      <c r="L30" s="158" t="n">
        <v>0.70250147</v>
      </c>
      <c r="M30" s="158" t="n">
        <v>0.34874236</v>
      </c>
      <c r="N30" s="158" t="n">
        <v>-0.34370596</v>
      </c>
      <c r="O30" s="158" t="n">
        <v>-0.68236161</v>
      </c>
      <c r="P30" s="158" t="n">
        <v>-1.34449375</v>
      </c>
      <c r="Q30" s="159" t="n">
        <v>-1.98639065</v>
      </c>
      <c r="S30" s="158" t="n">
        <f aca="false">A30-J30</f>
        <v>-0.59346636</v>
      </c>
      <c r="T30" s="158" t="n">
        <f aca="false">B30-K30</f>
        <v>-0.39320968</v>
      </c>
      <c r="U30" s="158" t="n">
        <f aca="false">C30-L30</f>
        <v>-0.1952222</v>
      </c>
      <c r="V30" s="158" t="n">
        <f aca="false">D30-M30</f>
        <v>-0.0972367</v>
      </c>
      <c r="W30" s="158" t="n">
        <f aca="false">E30-N30</f>
        <v>0.09643394</v>
      </c>
      <c r="X30" s="158" t="n">
        <f aca="false">F30-O30</f>
        <v>0.19202706</v>
      </c>
      <c r="Y30" s="158" t="n">
        <f aca="false">G30-P30</f>
        <v>0.3805531</v>
      </c>
      <c r="Z30" s="158" t="n">
        <f aca="false">H30-Q30</f>
        <v>0.56524838</v>
      </c>
    </row>
    <row r="31" customFormat="false" ht="12.75" hidden="false" customHeight="false" outlineLevel="0" collapsed="false">
      <c r="A31" s="160" t="n">
        <v>7.97477173</v>
      </c>
      <c r="B31" s="160" t="n">
        <v>5.1342841</v>
      </c>
      <c r="C31" s="160" t="n">
        <v>2.47965114</v>
      </c>
      <c r="D31" s="160" t="n">
        <v>1.21862202</v>
      </c>
      <c r="E31" s="160" t="n">
        <v>-1.17753464</v>
      </c>
      <c r="F31" s="160" t="n">
        <v>-2.31527412</v>
      </c>
      <c r="G31" s="160" t="n">
        <v>-4.47640513</v>
      </c>
      <c r="H31" s="160" t="n">
        <v>-6.49319257</v>
      </c>
      <c r="I31" s="14" t="n">
        <v>37653</v>
      </c>
      <c r="J31" s="158" t="n">
        <v>2.30465138</v>
      </c>
      <c r="K31" s="158" t="n">
        <v>1.5173355</v>
      </c>
      <c r="L31" s="158" t="n">
        <v>0.7489335</v>
      </c>
      <c r="M31" s="158" t="n">
        <v>0.37200317</v>
      </c>
      <c r="N31" s="158" t="n">
        <v>-0.36702545</v>
      </c>
      <c r="O31" s="158" t="n">
        <v>-0.7290298</v>
      </c>
      <c r="P31" s="158" t="n">
        <v>-1.43783644</v>
      </c>
      <c r="Q31" s="159" t="n">
        <v>-2.12620746</v>
      </c>
      <c r="S31" s="158" t="n">
        <f aca="false">A31-J31</f>
        <v>5.67012035</v>
      </c>
      <c r="T31" s="158" t="n">
        <f aca="false">B31-K31</f>
        <v>3.6169486</v>
      </c>
      <c r="U31" s="158" t="n">
        <f aca="false">C31-L31</f>
        <v>1.73071764</v>
      </c>
      <c r="V31" s="158" t="n">
        <f aca="false">D31-M31</f>
        <v>0.84661885</v>
      </c>
      <c r="W31" s="158" t="n">
        <f aca="false">E31-N31</f>
        <v>-0.81050919</v>
      </c>
      <c r="X31" s="158" t="n">
        <f aca="false">F31-O31</f>
        <v>-1.58624432</v>
      </c>
      <c r="Y31" s="158" t="n">
        <f aca="false">G31-P31</f>
        <v>-3.03856869</v>
      </c>
      <c r="Z31" s="158" t="n">
        <f aca="false">H31-Q31</f>
        <v>-4.36698511</v>
      </c>
    </row>
    <row r="32" customFormat="false" ht="12.75" hidden="false" customHeight="false" outlineLevel="0" collapsed="false">
      <c r="A32" s="160" t="n">
        <v>1.79853562</v>
      </c>
      <c r="B32" s="160" t="n">
        <v>1.18127519</v>
      </c>
      <c r="C32" s="160" t="n">
        <v>0.5814871</v>
      </c>
      <c r="D32" s="160" t="n">
        <v>0.28838105</v>
      </c>
      <c r="E32" s="160" t="n">
        <v>-0.28362381</v>
      </c>
      <c r="F32" s="160" t="n">
        <v>-0.56246992</v>
      </c>
      <c r="G32" s="160" t="n">
        <v>-1.10579457</v>
      </c>
      <c r="H32" s="160" t="n">
        <v>-1.63000766</v>
      </c>
      <c r="I32" s="14" t="n">
        <v>37681</v>
      </c>
      <c r="J32" s="158" t="n">
        <v>2.48015668</v>
      </c>
      <c r="K32" s="158" t="n">
        <v>1.636287</v>
      </c>
      <c r="L32" s="158" t="n">
        <v>0.80913771</v>
      </c>
      <c r="M32" s="158" t="n">
        <v>0.40221057</v>
      </c>
      <c r="N32" s="158" t="n">
        <v>-0.39739375</v>
      </c>
      <c r="O32" s="158" t="n">
        <v>-0.78988053</v>
      </c>
      <c r="P32" s="158" t="n">
        <v>-1.55981716</v>
      </c>
      <c r="Q32" s="159" t="n">
        <v>-2.30926347</v>
      </c>
      <c r="S32" s="158" t="n">
        <f aca="false">A32-J32</f>
        <v>-0.68162106</v>
      </c>
      <c r="T32" s="158" t="n">
        <f aca="false">B32-K32</f>
        <v>-0.45501181</v>
      </c>
      <c r="U32" s="158" t="n">
        <f aca="false">C32-L32</f>
        <v>-0.22765061</v>
      </c>
      <c r="V32" s="158" t="n">
        <f aca="false">D32-M32</f>
        <v>-0.11382952</v>
      </c>
      <c r="W32" s="158" t="n">
        <f aca="false">E32-N32</f>
        <v>0.11376994</v>
      </c>
      <c r="X32" s="158" t="n">
        <f aca="false">F32-O32</f>
        <v>0.22741061</v>
      </c>
      <c r="Y32" s="158" t="n">
        <f aca="false">G32-P32</f>
        <v>0.45402259</v>
      </c>
      <c r="Z32" s="158" t="n">
        <f aca="false">H32-Q32</f>
        <v>0.67925581</v>
      </c>
    </row>
    <row r="33" customFormat="false" ht="12.75" hidden="false" customHeight="false" outlineLevel="0" collapsed="false">
      <c r="A33" s="160" t="n">
        <v>1.81852103</v>
      </c>
      <c r="B33" s="160" t="n">
        <v>1.19558834</v>
      </c>
      <c r="C33" s="160" t="n">
        <v>0.58911172</v>
      </c>
      <c r="D33" s="160" t="n">
        <v>0.29231004</v>
      </c>
      <c r="E33" s="160" t="n">
        <v>-0.28770326</v>
      </c>
      <c r="F33" s="160" t="n">
        <v>-0.57075985</v>
      </c>
      <c r="G33" s="160" t="n">
        <v>-1.12282926</v>
      </c>
      <c r="H33" s="160" t="n">
        <v>-1.65610561</v>
      </c>
      <c r="I33" s="14" t="n">
        <v>37712</v>
      </c>
      <c r="J33" s="158" t="n">
        <v>2.47871532</v>
      </c>
      <c r="K33" s="158" t="n">
        <v>1.63584892</v>
      </c>
      <c r="L33" s="158" t="n">
        <v>0.80921014</v>
      </c>
      <c r="M33" s="158" t="n">
        <v>0.40232868</v>
      </c>
      <c r="N33" s="158" t="n">
        <v>-0.39760939</v>
      </c>
      <c r="O33" s="158" t="n">
        <v>-0.7904049</v>
      </c>
      <c r="P33" s="158" t="n">
        <v>-1.56122049</v>
      </c>
      <c r="Q33" s="159" t="n">
        <v>-2.31186549</v>
      </c>
      <c r="S33" s="158" t="n">
        <f aca="false">A33-J33</f>
        <v>-0.66019429</v>
      </c>
      <c r="T33" s="158" t="n">
        <f aca="false">B33-K33</f>
        <v>-0.44026058</v>
      </c>
      <c r="U33" s="158" t="n">
        <f aca="false">C33-L33</f>
        <v>-0.22009842</v>
      </c>
      <c r="V33" s="158" t="n">
        <f aca="false">D33-M33</f>
        <v>-0.11001864</v>
      </c>
      <c r="W33" s="158" t="n">
        <f aca="false">E33-N33</f>
        <v>0.10990613</v>
      </c>
      <c r="X33" s="158" t="n">
        <f aca="false">F33-O33</f>
        <v>0.21964505</v>
      </c>
      <c r="Y33" s="158" t="n">
        <f aca="false">G33-P33</f>
        <v>0.43839123</v>
      </c>
      <c r="Z33" s="158" t="n">
        <f aca="false">H33-Q33</f>
        <v>0.65575988</v>
      </c>
    </row>
    <row r="34" customFormat="false" ht="12.75" hidden="false" customHeight="false" outlineLevel="0" collapsed="false">
      <c r="A34" s="160" t="n">
        <v>1.77187757</v>
      </c>
      <c r="B34" s="160" t="n">
        <v>1.16432412</v>
      </c>
      <c r="C34" s="160" t="n">
        <v>0.57342543</v>
      </c>
      <c r="D34" s="160" t="n">
        <v>0.28445143</v>
      </c>
      <c r="E34" s="160" t="n">
        <v>-0.27988067</v>
      </c>
      <c r="F34" s="160" t="n">
        <v>-0.55516469</v>
      </c>
      <c r="G34" s="160" t="n">
        <v>-1.09188749</v>
      </c>
      <c r="H34" s="160" t="n">
        <v>-1.61015456</v>
      </c>
      <c r="I34" s="14" t="n">
        <v>37742</v>
      </c>
      <c r="J34" s="158" t="n">
        <v>2.43475304</v>
      </c>
      <c r="K34" s="158" t="n">
        <v>1.60639493</v>
      </c>
      <c r="L34" s="158" t="n">
        <v>0.7944122</v>
      </c>
      <c r="M34" s="158" t="n">
        <v>0.39490585</v>
      </c>
      <c r="N34" s="158" t="n">
        <v>-0.39019941</v>
      </c>
      <c r="O34" s="158" t="n">
        <v>-0.77560652</v>
      </c>
      <c r="P34" s="158" t="n">
        <v>-1.53174318</v>
      </c>
      <c r="Q34" s="159" t="n">
        <v>-2.26789063</v>
      </c>
      <c r="S34" s="158" t="n">
        <f aca="false">A34-J34</f>
        <v>-0.66287547</v>
      </c>
      <c r="T34" s="158" t="n">
        <f aca="false">B34-K34</f>
        <v>-0.44207081</v>
      </c>
      <c r="U34" s="158" t="n">
        <f aca="false">C34-L34</f>
        <v>-0.22098677</v>
      </c>
      <c r="V34" s="158" t="n">
        <f aca="false">D34-M34</f>
        <v>-0.11045442</v>
      </c>
      <c r="W34" s="158" t="n">
        <f aca="false">E34-N34</f>
        <v>0.11031874</v>
      </c>
      <c r="X34" s="158" t="n">
        <f aca="false">F34-O34</f>
        <v>0.22044183</v>
      </c>
      <c r="Y34" s="158" t="n">
        <f aca="false">G34-P34</f>
        <v>0.43985569</v>
      </c>
      <c r="Z34" s="158" t="n">
        <f aca="false">H34-Q34</f>
        <v>0.65773607</v>
      </c>
    </row>
    <row r="35" customFormat="false" ht="12.75" hidden="false" customHeight="false" outlineLevel="0" collapsed="false">
      <c r="A35" s="160" t="n">
        <v>1.70640013</v>
      </c>
      <c r="B35" s="160" t="n">
        <v>1.1220062</v>
      </c>
      <c r="C35" s="160" t="n">
        <v>0.55288547</v>
      </c>
      <c r="D35" s="160" t="n">
        <v>0.27434129</v>
      </c>
      <c r="E35" s="160" t="n">
        <v>-0.27009941</v>
      </c>
      <c r="F35" s="160" t="n">
        <v>-0.53592421</v>
      </c>
      <c r="G35" s="160" t="n">
        <v>-1.05466748</v>
      </c>
      <c r="H35" s="160" t="n">
        <v>-1.55616846</v>
      </c>
      <c r="I35" s="14" t="n">
        <v>37773</v>
      </c>
      <c r="J35" s="158" t="n">
        <v>2.38280728</v>
      </c>
      <c r="K35" s="158" t="n">
        <v>1.57169761</v>
      </c>
      <c r="L35" s="158" t="n">
        <v>0.77703126</v>
      </c>
      <c r="M35" s="158" t="n">
        <v>0.38622139</v>
      </c>
      <c r="N35" s="158" t="n">
        <v>-0.38155331</v>
      </c>
      <c r="O35" s="158" t="n">
        <v>-0.75836265</v>
      </c>
      <c r="P35" s="158" t="n">
        <v>-1.49748592</v>
      </c>
      <c r="Q35" s="159" t="n">
        <v>-2.2169196</v>
      </c>
      <c r="S35" s="158" t="n">
        <f aca="false">A35-J35</f>
        <v>-0.67640715</v>
      </c>
      <c r="T35" s="158" t="n">
        <f aca="false">B35-K35</f>
        <v>-0.44969141</v>
      </c>
      <c r="U35" s="158" t="n">
        <f aca="false">C35-L35</f>
        <v>-0.22414579</v>
      </c>
      <c r="V35" s="158" t="n">
        <f aca="false">D35-M35</f>
        <v>-0.1118801</v>
      </c>
      <c r="W35" s="158" t="n">
        <f aca="false">E35-N35</f>
        <v>0.1114539</v>
      </c>
      <c r="X35" s="158" t="n">
        <f aca="false">F35-O35</f>
        <v>0.22243844</v>
      </c>
      <c r="Y35" s="158" t="n">
        <f aca="false">G35-P35</f>
        <v>0.44281844</v>
      </c>
      <c r="Z35" s="158" t="n">
        <f aca="false">H35-Q35</f>
        <v>0.66075114</v>
      </c>
    </row>
    <row r="36" customFormat="false" ht="12.75" hidden="false" customHeight="false" outlineLevel="0" collapsed="false">
      <c r="A36" s="160" t="n">
        <v>1.64830409</v>
      </c>
      <c r="B36" s="160" t="n">
        <v>1.08422976</v>
      </c>
      <c r="C36" s="160" t="n">
        <v>0.53445527</v>
      </c>
      <c r="D36" s="160" t="n">
        <v>0.26525499</v>
      </c>
      <c r="E36" s="160" t="n">
        <v>-0.26126531</v>
      </c>
      <c r="F36" s="160" t="n">
        <v>-0.51850698</v>
      </c>
      <c r="G36" s="160" t="n">
        <v>-1.0208303</v>
      </c>
      <c r="H36" s="160" t="n">
        <v>-1.50689257</v>
      </c>
      <c r="I36" s="14" t="n">
        <v>37803</v>
      </c>
      <c r="J36" s="158" t="n">
        <v>2.33147916</v>
      </c>
      <c r="K36" s="158" t="n">
        <v>1.53754335</v>
      </c>
      <c r="L36" s="158" t="n">
        <v>0.75999281</v>
      </c>
      <c r="M36" s="158" t="n">
        <v>0.37773098</v>
      </c>
      <c r="N36" s="158" t="n">
        <v>-0.37312508</v>
      </c>
      <c r="O36" s="158" t="n">
        <v>-0.74157701</v>
      </c>
      <c r="P36" s="158" t="n">
        <v>-1.46422988</v>
      </c>
      <c r="Q36" s="159" t="n">
        <v>-2.16756737</v>
      </c>
      <c r="S36" s="158" t="n">
        <f aca="false">A36-J36</f>
        <v>-0.68317507</v>
      </c>
      <c r="T36" s="158" t="n">
        <f aca="false">B36-K36</f>
        <v>-0.45331359</v>
      </c>
      <c r="U36" s="158" t="n">
        <f aca="false">C36-L36</f>
        <v>-0.22553754</v>
      </c>
      <c r="V36" s="158" t="n">
        <f aca="false">D36-M36</f>
        <v>-0.11247599</v>
      </c>
      <c r="W36" s="158" t="n">
        <f aca="false">E36-N36</f>
        <v>0.11185977</v>
      </c>
      <c r="X36" s="158" t="n">
        <f aca="false">F36-O36</f>
        <v>0.22307003</v>
      </c>
      <c r="Y36" s="158" t="n">
        <f aca="false">G36-P36</f>
        <v>0.44339958</v>
      </c>
      <c r="Z36" s="158" t="n">
        <f aca="false">H36-Q36</f>
        <v>0.6606748</v>
      </c>
    </row>
    <row r="37" customFormat="false" ht="12.75" hidden="false" customHeight="false" outlineLevel="0" collapsed="false">
      <c r="A37" s="160" t="n">
        <v>1.59614133</v>
      </c>
      <c r="B37" s="160" t="n">
        <v>1.04945533</v>
      </c>
      <c r="C37" s="160" t="n">
        <v>0.5171009</v>
      </c>
      <c r="D37" s="160" t="n">
        <v>0.25660983</v>
      </c>
      <c r="E37" s="160" t="n">
        <v>-0.25269806</v>
      </c>
      <c r="F37" s="160" t="n">
        <v>-0.50146264</v>
      </c>
      <c r="G37" s="160" t="n">
        <v>-0.98714767</v>
      </c>
      <c r="H37" s="160" t="n">
        <v>-1.45705071</v>
      </c>
      <c r="I37" s="14" t="n">
        <v>37834</v>
      </c>
      <c r="J37" s="158" t="n">
        <v>2.27992866</v>
      </c>
      <c r="K37" s="158" t="n">
        <v>1.5030767</v>
      </c>
      <c r="L37" s="158" t="n">
        <v>0.74272245</v>
      </c>
      <c r="M37" s="158" t="n">
        <v>0.36910761</v>
      </c>
      <c r="N37" s="158" t="n">
        <v>-0.36453512</v>
      </c>
      <c r="O37" s="158" t="n">
        <v>-0.72443978</v>
      </c>
      <c r="P37" s="158" t="n">
        <v>-1.43016095</v>
      </c>
      <c r="Q37" s="159" t="n">
        <v>-2.11683692</v>
      </c>
      <c r="S37" s="158" t="n">
        <f aca="false">A37-J37</f>
        <v>-0.68378733</v>
      </c>
      <c r="T37" s="158" t="n">
        <f aca="false">B37-K37</f>
        <v>-0.45362137</v>
      </c>
      <c r="U37" s="158" t="n">
        <f aca="false">C37-L37</f>
        <v>-0.22562155</v>
      </c>
      <c r="V37" s="158" t="n">
        <f aca="false">D37-M37</f>
        <v>-0.11249778</v>
      </c>
      <c r="W37" s="158" t="n">
        <f aca="false">E37-N37</f>
        <v>0.11183706</v>
      </c>
      <c r="X37" s="158" t="n">
        <f aca="false">F37-O37</f>
        <v>0.22297714</v>
      </c>
      <c r="Y37" s="158" t="n">
        <f aca="false">G37-P37</f>
        <v>0.44301328</v>
      </c>
      <c r="Z37" s="158" t="n">
        <f aca="false">H37-Q37</f>
        <v>0.65978621</v>
      </c>
    </row>
    <row r="38" customFormat="false" ht="12.75" hidden="false" customHeight="false" outlineLevel="0" collapsed="false">
      <c r="A38" s="160" t="n">
        <v>1.70741373</v>
      </c>
      <c r="B38" s="160" t="n">
        <v>1.12188491</v>
      </c>
      <c r="C38" s="160" t="n">
        <v>0.55238989</v>
      </c>
      <c r="D38" s="160" t="n">
        <v>0.27402275</v>
      </c>
      <c r="E38" s="160" t="n">
        <v>-0.26963384</v>
      </c>
      <c r="F38" s="160" t="n">
        <v>-0.53484605</v>
      </c>
      <c r="G38" s="160" t="n">
        <v>-1.05193645</v>
      </c>
      <c r="H38" s="160" t="n">
        <v>-1.55122825</v>
      </c>
      <c r="I38" s="14" t="n">
        <v>37865</v>
      </c>
      <c r="J38" s="158" t="n">
        <v>2.22960186</v>
      </c>
      <c r="K38" s="158" t="n">
        <v>1.46947025</v>
      </c>
      <c r="L38" s="158" t="n">
        <v>0.7259298</v>
      </c>
      <c r="M38" s="158" t="n">
        <v>0.36072767</v>
      </c>
      <c r="N38" s="158" t="n">
        <v>-0.35619684</v>
      </c>
      <c r="O38" s="158" t="n">
        <v>-0.7078133</v>
      </c>
      <c r="P38" s="158" t="n">
        <v>-1.3971397</v>
      </c>
      <c r="Q38" s="159" t="n">
        <v>-2.06771073</v>
      </c>
      <c r="S38" s="158" t="n">
        <f aca="false">A38-J38</f>
        <v>-0.52218813</v>
      </c>
      <c r="T38" s="158" t="n">
        <f aca="false">B38-K38</f>
        <v>-0.34758534</v>
      </c>
      <c r="U38" s="158" t="n">
        <f aca="false">C38-L38</f>
        <v>-0.17353991</v>
      </c>
      <c r="V38" s="158" t="n">
        <f aca="false">D38-M38</f>
        <v>-0.08670492</v>
      </c>
      <c r="W38" s="158" t="n">
        <f aca="false">E38-N38</f>
        <v>0.086563</v>
      </c>
      <c r="X38" s="158" t="n">
        <f aca="false">F38-O38</f>
        <v>0.17296725</v>
      </c>
      <c r="Y38" s="158" t="n">
        <f aca="false">G38-P38</f>
        <v>0.34520325</v>
      </c>
      <c r="Z38" s="158" t="n">
        <f aca="false">H38-Q38</f>
        <v>0.51648248</v>
      </c>
    </row>
    <row r="39" customFormat="false" ht="12.75" hidden="false" customHeight="false" outlineLevel="0" collapsed="false">
      <c r="A39" s="160" t="n">
        <v>1.64772795</v>
      </c>
      <c r="B39" s="160" t="n">
        <v>1.08359214</v>
      </c>
      <c r="C39" s="160" t="n">
        <v>0.53407736</v>
      </c>
      <c r="D39" s="160" t="n">
        <v>0.26506058</v>
      </c>
      <c r="E39" s="160" t="n">
        <v>-0.26107925</v>
      </c>
      <c r="F39" s="160" t="n">
        <v>-0.51815674</v>
      </c>
      <c r="G39" s="160" t="n">
        <v>-1.02025491</v>
      </c>
      <c r="H39" s="160" t="n">
        <v>-1.50624437</v>
      </c>
      <c r="I39" s="14" t="n">
        <v>37895</v>
      </c>
      <c r="J39" s="158" t="n">
        <v>2.21934036</v>
      </c>
      <c r="K39" s="158" t="n">
        <v>1.46335567</v>
      </c>
      <c r="L39" s="158" t="n">
        <v>0.72324833</v>
      </c>
      <c r="M39" s="158" t="n">
        <v>0.35945579</v>
      </c>
      <c r="N39" s="158" t="n">
        <v>-0.35506013</v>
      </c>
      <c r="O39" s="158" t="n">
        <v>-0.70567239</v>
      </c>
      <c r="P39" s="158" t="n">
        <v>-1.3933768</v>
      </c>
      <c r="Q39" s="159" t="n">
        <v>-2.06282178</v>
      </c>
      <c r="S39" s="158" t="n">
        <f aca="false">A39-J39</f>
        <v>-0.57161241</v>
      </c>
      <c r="T39" s="158" t="n">
        <f aca="false">B39-K39</f>
        <v>-0.37976353</v>
      </c>
      <c r="U39" s="158" t="n">
        <f aca="false">C39-L39</f>
        <v>-0.18917097</v>
      </c>
      <c r="V39" s="158" t="n">
        <f aca="false">D39-M39</f>
        <v>-0.09439521</v>
      </c>
      <c r="W39" s="158" t="n">
        <f aca="false">E39-N39</f>
        <v>0.09398088</v>
      </c>
      <c r="X39" s="158" t="n">
        <f aca="false">F39-O39</f>
        <v>0.18751565</v>
      </c>
      <c r="Y39" s="158" t="n">
        <f aca="false">G39-P39</f>
        <v>0.37312189</v>
      </c>
      <c r="Z39" s="158" t="n">
        <f aca="false">H39-Q39</f>
        <v>0.55657741</v>
      </c>
    </row>
    <row r="40" customFormat="false" ht="12.75" hidden="false" customHeight="false" outlineLevel="0" collapsed="false">
      <c r="A40" s="160" t="n">
        <v>1.72606808</v>
      </c>
      <c r="B40" s="160" t="n">
        <v>1.13548724</v>
      </c>
      <c r="C40" s="160" t="n">
        <v>0.55999098</v>
      </c>
      <c r="D40" s="160" t="n">
        <v>0.27803931</v>
      </c>
      <c r="E40" s="160" t="n">
        <v>-0.27410033</v>
      </c>
      <c r="F40" s="160" t="n">
        <v>-0.54424354</v>
      </c>
      <c r="G40" s="160" t="n">
        <v>-1.07255264</v>
      </c>
      <c r="H40" s="160" t="n">
        <v>-1.58484616</v>
      </c>
      <c r="I40" s="14" t="n">
        <v>37926</v>
      </c>
      <c r="J40" s="158" t="n">
        <v>2.09213149</v>
      </c>
      <c r="K40" s="158" t="n">
        <v>1.37770767</v>
      </c>
      <c r="L40" s="158" t="n">
        <v>0.68018526</v>
      </c>
      <c r="M40" s="158" t="n">
        <v>0.33790542</v>
      </c>
      <c r="N40" s="158" t="n">
        <v>-0.33349812</v>
      </c>
      <c r="O40" s="158" t="n">
        <v>-0.66256159</v>
      </c>
      <c r="P40" s="158" t="n">
        <v>-1.30730166</v>
      </c>
      <c r="Q40" s="159" t="n">
        <v>-1.93410392</v>
      </c>
      <c r="S40" s="158" t="n">
        <f aca="false">A40-J40</f>
        <v>-0.36606341</v>
      </c>
      <c r="T40" s="158" t="n">
        <f aca="false">B40-K40</f>
        <v>-0.24222043</v>
      </c>
      <c r="U40" s="158" t="n">
        <f aca="false">C40-L40</f>
        <v>-0.12019428</v>
      </c>
      <c r="V40" s="158" t="n">
        <f aca="false">D40-M40</f>
        <v>-0.05986611</v>
      </c>
      <c r="W40" s="158" t="n">
        <f aca="false">E40-N40</f>
        <v>0.05939779</v>
      </c>
      <c r="X40" s="158" t="n">
        <f aca="false">F40-O40</f>
        <v>0.11831805</v>
      </c>
      <c r="Y40" s="158" t="n">
        <f aca="false">G40-P40</f>
        <v>0.23474902</v>
      </c>
      <c r="Z40" s="158" t="n">
        <f aca="false">H40-Q40</f>
        <v>0.34925776</v>
      </c>
    </row>
    <row r="41" customFormat="false" ht="12.75" hidden="false" customHeight="false" outlineLevel="0" collapsed="false">
      <c r="A41" s="160" t="n">
        <v>-0.24437736</v>
      </c>
      <c r="B41" s="160" t="n">
        <v>-0.15216293</v>
      </c>
      <c r="C41" s="160" t="n">
        <v>-0.0709567</v>
      </c>
      <c r="D41" s="160" t="n">
        <v>-0.03424236</v>
      </c>
      <c r="E41" s="160" t="n">
        <v>0.03185695</v>
      </c>
      <c r="F41" s="160" t="n">
        <v>0.06141229</v>
      </c>
      <c r="G41" s="160" t="n">
        <v>0.11394034</v>
      </c>
      <c r="H41" s="160" t="n">
        <v>0.15823157</v>
      </c>
      <c r="I41" s="14" t="n">
        <v>37956</v>
      </c>
      <c r="J41" s="158" t="n">
        <v>0</v>
      </c>
      <c r="K41" s="158" t="n">
        <v>0</v>
      </c>
      <c r="L41" s="158" t="n">
        <v>0</v>
      </c>
      <c r="M41" s="158" t="n">
        <v>0</v>
      </c>
      <c r="N41" s="158" t="n">
        <v>0</v>
      </c>
      <c r="O41" s="158" t="n">
        <v>0</v>
      </c>
      <c r="P41" s="158" t="n">
        <v>0</v>
      </c>
      <c r="Q41" s="159" t="n">
        <v>0</v>
      </c>
      <c r="S41" s="158" t="n">
        <f aca="false">A41-J41</f>
        <v>-0.24437736</v>
      </c>
      <c r="T41" s="158" t="n">
        <f aca="false">B41-K41</f>
        <v>-0.15216293</v>
      </c>
      <c r="U41" s="158" t="n">
        <f aca="false">C41-L41</f>
        <v>-0.0709567</v>
      </c>
      <c r="V41" s="158" t="n">
        <f aca="false">D41-M41</f>
        <v>-0.03424236</v>
      </c>
      <c r="W41" s="158" t="n">
        <f aca="false">E41-N41</f>
        <v>0.03185695</v>
      </c>
      <c r="X41" s="158" t="n">
        <f aca="false">F41-O41</f>
        <v>0.06141229</v>
      </c>
      <c r="Y41" s="158" t="n">
        <f aca="false">G41-P41</f>
        <v>0.11394034</v>
      </c>
      <c r="Z41" s="158" t="n">
        <f aca="false">H41-Q41</f>
        <v>0.15823157</v>
      </c>
    </row>
    <row r="42" customFormat="false" ht="12.75" hidden="false" customHeight="false" outlineLevel="0" collapsed="false">
      <c r="A42" s="160" t="n">
        <v>-0.21995432</v>
      </c>
      <c r="B42" s="160" t="n">
        <v>-0.13604918</v>
      </c>
      <c r="C42" s="160" t="n">
        <v>-0.0630135</v>
      </c>
      <c r="D42" s="160" t="n">
        <v>-0.03030389</v>
      </c>
      <c r="E42" s="160" t="n">
        <v>0.02799263</v>
      </c>
      <c r="F42" s="160" t="n">
        <v>0.05376465</v>
      </c>
      <c r="G42" s="160" t="n">
        <v>0.09899179</v>
      </c>
      <c r="H42" s="160" t="n">
        <v>0.13633983</v>
      </c>
      <c r="I42" s="14" t="n">
        <v>37987</v>
      </c>
      <c r="J42" s="158" t="n">
        <v>0</v>
      </c>
      <c r="K42" s="158" t="n">
        <v>0</v>
      </c>
      <c r="L42" s="158" t="n">
        <v>0</v>
      </c>
      <c r="M42" s="158" t="n">
        <v>0</v>
      </c>
      <c r="N42" s="158" t="n">
        <v>0</v>
      </c>
      <c r="O42" s="158" t="n">
        <v>0</v>
      </c>
      <c r="P42" s="158" t="n">
        <v>0</v>
      </c>
      <c r="Q42" s="159" t="n">
        <v>0</v>
      </c>
      <c r="S42" s="158" t="n">
        <f aca="false">A42-J42</f>
        <v>-0.21995432</v>
      </c>
      <c r="T42" s="158" t="n">
        <f aca="false">B42-K42</f>
        <v>-0.13604918</v>
      </c>
      <c r="U42" s="158" t="n">
        <f aca="false">C42-L42</f>
        <v>-0.0630135</v>
      </c>
      <c r="V42" s="158" t="n">
        <f aca="false">D42-M42</f>
        <v>-0.03030389</v>
      </c>
      <c r="W42" s="158" t="n">
        <f aca="false">E42-N42</f>
        <v>0.02799263</v>
      </c>
      <c r="X42" s="158" t="n">
        <f aca="false">F42-O42</f>
        <v>0.05376465</v>
      </c>
      <c r="Y42" s="158" t="n">
        <f aca="false">G42-P42</f>
        <v>0.09899179</v>
      </c>
      <c r="Z42" s="158" t="n">
        <f aca="false">H42-Q42</f>
        <v>0.13633983</v>
      </c>
    </row>
    <row r="43" customFormat="false" ht="12.75" hidden="false" customHeight="false" outlineLevel="0" collapsed="false">
      <c r="A43" s="160" t="n">
        <v>-0.49350644</v>
      </c>
      <c r="B43" s="160" t="n">
        <v>-0.314999</v>
      </c>
      <c r="C43" s="160" t="n">
        <v>-0.15083793</v>
      </c>
      <c r="D43" s="160" t="n">
        <v>-0.07381358</v>
      </c>
      <c r="E43" s="160" t="n">
        <v>0.07071594</v>
      </c>
      <c r="F43" s="160" t="n">
        <v>0.13844247</v>
      </c>
      <c r="G43" s="160" t="n">
        <v>0.26533809</v>
      </c>
      <c r="H43" s="160" t="n">
        <v>0.38146876</v>
      </c>
      <c r="I43" s="14" t="n">
        <v>38018</v>
      </c>
      <c r="J43" s="158" t="n">
        <v>0</v>
      </c>
      <c r="K43" s="158" t="n">
        <v>0</v>
      </c>
      <c r="L43" s="158" t="n">
        <v>0</v>
      </c>
      <c r="M43" s="158" t="n">
        <v>0</v>
      </c>
      <c r="N43" s="158" t="n">
        <v>0</v>
      </c>
      <c r="O43" s="158" t="n">
        <v>0</v>
      </c>
      <c r="P43" s="158" t="n">
        <v>0</v>
      </c>
      <c r="Q43" s="159" t="n">
        <v>0</v>
      </c>
      <c r="S43" s="158" t="n">
        <f aca="false">A43-J43</f>
        <v>-0.49350644</v>
      </c>
      <c r="T43" s="158" t="n">
        <f aca="false">B43-K43</f>
        <v>-0.314999</v>
      </c>
      <c r="U43" s="158" t="n">
        <f aca="false">C43-L43</f>
        <v>-0.15083793</v>
      </c>
      <c r="V43" s="158" t="n">
        <f aca="false">D43-M43</f>
        <v>-0.07381358</v>
      </c>
      <c r="W43" s="158" t="n">
        <f aca="false">E43-N43</f>
        <v>0.07071594</v>
      </c>
      <c r="X43" s="158" t="n">
        <f aca="false">F43-O43</f>
        <v>0.13844247</v>
      </c>
      <c r="Y43" s="158" t="n">
        <f aca="false">G43-P43</f>
        <v>0.26533809</v>
      </c>
      <c r="Z43" s="158" t="n">
        <f aca="false">H43-Q43</f>
        <v>0.38146876</v>
      </c>
    </row>
    <row r="44" customFormat="false" ht="12.75" hidden="false" customHeight="false" outlineLevel="0" collapsed="false">
      <c r="A44" s="160" t="n">
        <v>0.12702559</v>
      </c>
      <c r="B44" s="160" t="n">
        <v>0.07727257</v>
      </c>
      <c r="C44" s="160" t="n">
        <v>0.03533488</v>
      </c>
      <c r="D44" s="160" t="n">
        <v>0.01691292</v>
      </c>
      <c r="E44" s="160" t="n">
        <v>-0.01553571</v>
      </c>
      <c r="F44" s="160" t="n">
        <v>-0.02981836</v>
      </c>
      <c r="G44" s="160" t="n">
        <v>-0.05508349</v>
      </c>
      <c r="H44" s="160" t="n">
        <v>-0.07664154</v>
      </c>
      <c r="I44" s="14" t="n">
        <v>38047</v>
      </c>
      <c r="J44" s="158" t="n">
        <v>0</v>
      </c>
      <c r="K44" s="158" t="n">
        <v>0</v>
      </c>
      <c r="L44" s="158" t="n">
        <v>0</v>
      </c>
      <c r="M44" s="158" t="n">
        <v>0</v>
      </c>
      <c r="N44" s="158" t="n">
        <v>0</v>
      </c>
      <c r="O44" s="158" t="n">
        <v>0</v>
      </c>
      <c r="P44" s="158" t="n">
        <v>0</v>
      </c>
      <c r="Q44" s="159" t="n">
        <v>0</v>
      </c>
      <c r="S44" s="158" t="n">
        <f aca="false">A44-J44</f>
        <v>0.12702559</v>
      </c>
      <c r="T44" s="158" t="n">
        <f aca="false">B44-K44</f>
        <v>0.07727257</v>
      </c>
      <c r="U44" s="158" t="n">
        <f aca="false">C44-L44</f>
        <v>0.03533488</v>
      </c>
      <c r="V44" s="158" t="n">
        <f aca="false">D44-M44</f>
        <v>0.01691292</v>
      </c>
      <c r="W44" s="158" t="n">
        <f aca="false">E44-N44</f>
        <v>-0.01553571</v>
      </c>
      <c r="X44" s="158" t="n">
        <f aca="false">F44-O44</f>
        <v>-0.02981836</v>
      </c>
      <c r="Y44" s="158" t="n">
        <f aca="false">G44-P44</f>
        <v>-0.05508349</v>
      </c>
      <c r="Z44" s="158" t="n">
        <f aca="false">H44-Q44</f>
        <v>-0.07664154</v>
      </c>
    </row>
    <row r="45" customFormat="false" ht="12.75" hidden="false" customHeight="false" outlineLevel="0" collapsed="false">
      <c r="A45" s="160" t="n">
        <v>0.17029126</v>
      </c>
      <c r="B45" s="160" t="n">
        <v>0.10549846</v>
      </c>
      <c r="C45" s="160" t="n">
        <v>0.04914263</v>
      </c>
      <c r="D45" s="160" t="n">
        <v>0.02374145</v>
      </c>
      <c r="E45" s="160" t="n">
        <v>-0.02221582</v>
      </c>
      <c r="F45" s="160" t="n">
        <v>-0.04303255</v>
      </c>
      <c r="G45" s="160" t="n">
        <v>-0.08093884</v>
      </c>
      <c r="H45" s="160" t="n">
        <v>-0.1145875</v>
      </c>
      <c r="I45" s="14" t="n">
        <v>38078</v>
      </c>
      <c r="J45" s="158" t="n">
        <v>0</v>
      </c>
      <c r="K45" s="158" t="n">
        <v>0</v>
      </c>
      <c r="L45" s="158" t="n">
        <v>0</v>
      </c>
      <c r="M45" s="158" t="n">
        <v>0</v>
      </c>
      <c r="N45" s="158" t="n">
        <v>0</v>
      </c>
      <c r="O45" s="158" t="n">
        <v>0</v>
      </c>
      <c r="P45" s="158" t="n">
        <v>0</v>
      </c>
      <c r="Q45" s="159" t="n">
        <v>0</v>
      </c>
      <c r="S45" s="158" t="n">
        <f aca="false">A45-J45</f>
        <v>0.17029126</v>
      </c>
      <c r="T45" s="158" t="n">
        <f aca="false">B45-K45</f>
        <v>0.10549846</v>
      </c>
      <c r="U45" s="158" t="n">
        <f aca="false">C45-L45</f>
        <v>0.04914263</v>
      </c>
      <c r="V45" s="158" t="n">
        <f aca="false">D45-M45</f>
        <v>0.02374145</v>
      </c>
      <c r="W45" s="158" t="n">
        <f aca="false">E45-N45</f>
        <v>-0.02221582</v>
      </c>
      <c r="X45" s="158" t="n">
        <f aca="false">F45-O45</f>
        <v>-0.04303255</v>
      </c>
      <c r="Y45" s="158" t="n">
        <f aca="false">G45-P45</f>
        <v>-0.08093884</v>
      </c>
      <c r="Z45" s="158" t="n">
        <f aca="false">H45-Q45</f>
        <v>-0.1145875</v>
      </c>
    </row>
    <row r="46" customFormat="false" ht="12.75" hidden="false" customHeight="false" outlineLevel="0" collapsed="false">
      <c r="A46" s="160" t="n">
        <v>0.14683937</v>
      </c>
      <c r="B46" s="160" t="n">
        <v>0.09018179</v>
      </c>
      <c r="C46" s="160" t="n">
        <v>0.04164331</v>
      </c>
      <c r="D46" s="160" t="n">
        <v>0.02003134</v>
      </c>
      <c r="E46" s="160" t="n">
        <v>-0.01858421</v>
      </c>
      <c r="F46" s="160" t="n">
        <v>-0.03584693</v>
      </c>
      <c r="G46" s="160" t="n">
        <v>-0.06687369</v>
      </c>
      <c r="H46" s="160" t="n">
        <v>-0.0939392800000001</v>
      </c>
      <c r="I46" s="14" t="n">
        <v>38108</v>
      </c>
      <c r="J46" s="158" t="n">
        <v>0</v>
      </c>
      <c r="K46" s="158" t="n">
        <v>0</v>
      </c>
      <c r="L46" s="158" t="n">
        <v>0</v>
      </c>
      <c r="M46" s="158" t="n">
        <v>0</v>
      </c>
      <c r="N46" s="158" t="n">
        <v>0</v>
      </c>
      <c r="O46" s="158" t="n">
        <v>0</v>
      </c>
      <c r="P46" s="158" t="n">
        <v>0</v>
      </c>
      <c r="Q46" s="159" t="n">
        <v>0</v>
      </c>
      <c r="S46" s="158" t="n">
        <f aca="false">A46-J46</f>
        <v>0.14683937</v>
      </c>
      <c r="T46" s="158" t="n">
        <f aca="false">B46-K46</f>
        <v>0.09018179</v>
      </c>
      <c r="U46" s="158" t="n">
        <f aca="false">C46-L46</f>
        <v>0.04164331</v>
      </c>
      <c r="V46" s="158" t="n">
        <f aca="false">D46-M46</f>
        <v>0.02003134</v>
      </c>
      <c r="W46" s="158" t="n">
        <f aca="false">E46-N46</f>
        <v>-0.01858421</v>
      </c>
      <c r="X46" s="158" t="n">
        <f aca="false">F46-O46</f>
        <v>-0.03584693</v>
      </c>
      <c r="Y46" s="158" t="n">
        <f aca="false">G46-P46</f>
        <v>-0.06687369</v>
      </c>
      <c r="Z46" s="158" t="n">
        <f aca="false">H46-Q46</f>
        <v>-0.0939392800000001</v>
      </c>
    </row>
    <row r="47" customFormat="false" ht="12.75" hidden="false" customHeight="false" outlineLevel="0" collapsed="false">
      <c r="A47" s="160" t="n">
        <v>0.14725202</v>
      </c>
      <c r="B47" s="160" t="n">
        <v>0.0908471200000001</v>
      </c>
      <c r="C47" s="160" t="n">
        <v>0.04215169</v>
      </c>
      <c r="D47" s="160" t="n">
        <v>0.02032608</v>
      </c>
      <c r="E47" s="160" t="n">
        <v>-0.01895362</v>
      </c>
      <c r="F47" s="160" t="n">
        <v>-0.03665461</v>
      </c>
      <c r="G47" s="160" t="n">
        <v>-0.0687420600000001</v>
      </c>
      <c r="H47" s="160" t="n">
        <v>-0.09708024</v>
      </c>
      <c r="I47" s="14" t="n">
        <v>38139</v>
      </c>
      <c r="J47" s="158" t="n">
        <v>0</v>
      </c>
      <c r="K47" s="158" t="n">
        <v>0</v>
      </c>
      <c r="L47" s="158" t="n">
        <v>0</v>
      </c>
      <c r="M47" s="158" t="n">
        <v>0</v>
      </c>
      <c r="N47" s="158" t="n">
        <v>0</v>
      </c>
      <c r="O47" s="158" t="n">
        <v>0</v>
      </c>
      <c r="P47" s="158" t="n">
        <v>0</v>
      </c>
      <c r="Q47" s="159" t="n">
        <v>0</v>
      </c>
      <c r="S47" s="158" t="n">
        <f aca="false">A47-J47</f>
        <v>0.14725202</v>
      </c>
      <c r="T47" s="158" t="n">
        <f aca="false">B47-K47</f>
        <v>0.0908471200000001</v>
      </c>
      <c r="U47" s="158" t="n">
        <f aca="false">C47-L47</f>
        <v>0.04215169</v>
      </c>
      <c r="V47" s="158" t="n">
        <f aca="false">D47-M47</f>
        <v>0.02032608</v>
      </c>
      <c r="W47" s="158" t="n">
        <f aca="false">E47-N47</f>
        <v>-0.01895362</v>
      </c>
      <c r="X47" s="158" t="n">
        <f aca="false">F47-O47</f>
        <v>-0.03665461</v>
      </c>
      <c r="Y47" s="158" t="n">
        <f aca="false">G47-P47</f>
        <v>-0.0687420600000001</v>
      </c>
      <c r="Z47" s="158" t="n">
        <f aca="false">H47-Q47</f>
        <v>-0.09708024</v>
      </c>
    </row>
    <row r="48" customFormat="false" ht="12.75" hidden="false" customHeight="false" outlineLevel="0" collapsed="false">
      <c r="A48" s="160" t="n">
        <v>0.14148574</v>
      </c>
      <c r="B48" s="160" t="n">
        <v>0.08734305</v>
      </c>
      <c r="C48" s="160" t="n">
        <v>0.04055558</v>
      </c>
      <c r="D48" s="160" t="n">
        <v>0.01956444</v>
      </c>
      <c r="E48" s="160" t="n">
        <v>-0.01825998</v>
      </c>
      <c r="F48" s="160" t="n">
        <v>-0.03533059</v>
      </c>
      <c r="G48" s="160" t="n">
        <v>-0.06632922</v>
      </c>
      <c r="H48" s="160" t="n">
        <v>-0.0937802099999999</v>
      </c>
      <c r="I48" s="14" t="n">
        <v>38169</v>
      </c>
      <c r="J48" s="158" t="n">
        <v>0</v>
      </c>
      <c r="K48" s="158" t="n">
        <v>0</v>
      </c>
      <c r="L48" s="158" t="n">
        <v>0</v>
      </c>
      <c r="M48" s="158" t="n">
        <v>0</v>
      </c>
      <c r="N48" s="158" t="n">
        <v>0</v>
      </c>
      <c r="O48" s="158" t="n">
        <v>0</v>
      </c>
      <c r="P48" s="158" t="n">
        <v>0</v>
      </c>
      <c r="Q48" s="159" t="n">
        <v>0</v>
      </c>
      <c r="S48" s="158" t="n">
        <f aca="false">A48-J48</f>
        <v>0.14148574</v>
      </c>
      <c r="T48" s="158" t="n">
        <f aca="false">B48-K48</f>
        <v>0.08734305</v>
      </c>
      <c r="U48" s="158" t="n">
        <f aca="false">C48-L48</f>
        <v>0.04055558</v>
      </c>
      <c r="V48" s="158" t="n">
        <f aca="false">D48-M48</f>
        <v>0.01956444</v>
      </c>
      <c r="W48" s="158" t="n">
        <f aca="false">E48-N48</f>
        <v>-0.01825998</v>
      </c>
      <c r="X48" s="158" t="n">
        <f aca="false">F48-O48</f>
        <v>-0.03533059</v>
      </c>
      <c r="Y48" s="158" t="n">
        <f aca="false">G48-P48</f>
        <v>-0.06632922</v>
      </c>
      <c r="Z48" s="158" t="n">
        <f aca="false">H48-Q48</f>
        <v>-0.0937802099999999</v>
      </c>
    </row>
    <row r="49" customFormat="false" ht="12.75" hidden="false" customHeight="false" outlineLevel="0" collapsed="false">
      <c r="A49" s="160" t="n">
        <v>0.12262115</v>
      </c>
      <c r="B49" s="160" t="n">
        <v>0.0753306</v>
      </c>
      <c r="C49" s="160" t="n">
        <v>0.03481413</v>
      </c>
      <c r="D49" s="160" t="n">
        <v>0.01675671</v>
      </c>
      <c r="E49" s="160" t="n">
        <v>-0.01557201</v>
      </c>
      <c r="F49" s="160" t="n">
        <v>-0.03006823</v>
      </c>
      <c r="G49" s="160" t="n">
        <v>-0.05623544</v>
      </c>
      <c r="H49" s="160" t="n">
        <v>-0.07924078</v>
      </c>
      <c r="I49" s="14" t="n">
        <v>38200</v>
      </c>
      <c r="J49" s="158" t="n">
        <v>0</v>
      </c>
      <c r="K49" s="158" t="n">
        <v>0</v>
      </c>
      <c r="L49" s="158" t="n">
        <v>0</v>
      </c>
      <c r="M49" s="158" t="n">
        <v>0</v>
      </c>
      <c r="N49" s="158" t="n">
        <v>0</v>
      </c>
      <c r="O49" s="158" t="n">
        <v>0</v>
      </c>
      <c r="P49" s="158" t="n">
        <v>0</v>
      </c>
      <c r="Q49" s="159" t="n">
        <v>0</v>
      </c>
      <c r="S49" s="158" t="n">
        <f aca="false">A49-J49</f>
        <v>0.12262115</v>
      </c>
      <c r="T49" s="158" t="n">
        <f aca="false">B49-K49</f>
        <v>0.0753306</v>
      </c>
      <c r="U49" s="158" t="n">
        <f aca="false">C49-L49</f>
        <v>0.03481413</v>
      </c>
      <c r="V49" s="158" t="n">
        <f aca="false">D49-M49</f>
        <v>0.01675671</v>
      </c>
      <c r="W49" s="158" t="n">
        <f aca="false">E49-N49</f>
        <v>-0.01557201</v>
      </c>
      <c r="X49" s="158" t="n">
        <f aca="false">F49-O49</f>
        <v>-0.03006823</v>
      </c>
      <c r="Y49" s="158" t="n">
        <f aca="false">G49-P49</f>
        <v>-0.05623544</v>
      </c>
      <c r="Z49" s="158" t="n">
        <f aca="false">H49-Q49</f>
        <v>-0.07924078</v>
      </c>
    </row>
    <row r="50" customFormat="false" ht="12.75" hidden="false" customHeight="false" outlineLevel="0" collapsed="false">
      <c r="A50" s="160" t="n">
        <v>0.10174947</v>
      </c>
      <c r="B50" s="160" t="n">
        <v>0.0617097999999999</v>
      </c>
      <c r="C50" s="160" t="n">
        <v>0.02815023</v>
      </c>
      <c r="D50" s="160" t="n">
        <v>0.01346125</v>
      </c>
      <c r="E50" s="160" t="n">
        <v>-0.01234895</v>
      </c>
      <c r="F50" s="160" t="n">
        <v>-0.02369401</v>
      </c>
      <c r="G50" s="160" t="n">
        <v>-0.04377167</v>
      </c>
      <c r="H50" s="160" t="n">
        <v>-0.0609656399999999</v>
      </c>
      <c r="I50" s="14" t="n">
        <v>38231</v>
      </c>
      <c r="J50" s="158" t="n">
        <v>0</v>
      </c>
      <c r="K50" s="158" t="n">
        <v>0</v>
      </c>
      <c r="L50" s="158" t="n">
        <v>0</v>
      </c>
      <c r="M50" s="158" t="n">
        <v>0</v>
      </c>
      <c r="N50" s="158" t="n">
        <v>0</v>
      </c>
      <c r="O50" s="158" t="n">
        <v>0</v>
      </c>
      <c r="P50" s="158" t="n">
        <v>0</v>
      </c>
      <c r="Q50" s="159" t="n">
        <v>0</v>
      </c>
      <c r="S50" s="158" t="n">
        <f aca="false">A50-J50</f>
        <v>0.10174947</v>
      </c>
      <c r="T50" s="158" t="n">
        <f aca="false">B50-K50</f>
        <v>0.0617097999999999</v>
      </c>
      <c r="U50" s="158" t="n">
        <f aca="false">C50-L50</f>
        <v>0.02815023</v>
      </c>
      <c r="V50" s="158" t="n">
        <f aca="false">D50-M50</f>
        <v>0.01346125</v>
      </c>
      <c r="W50" s="158" t="n">
        <f aca="false">E50-N50</f>
        <v>-0.01234895</v>
      </c>
      <c r="X50" s="158" t="n">
        <f aca="false">F50-O50</f>
        <v>-0.02369401</v>
      </c>
      <c r="Y50" s="158" t="n">
        <f aca="false">G50-P50</f>
        <v>-0.04377167</v>
      </c>
      <c r="Z50" s="158" t="n">
        <f aca="false">H50-Q50</f>
        <v>-0.0609656399999999</v>
      </c>
    </row>
    <row r="51" customFormat="false" ht="12.75" hidden="false" customHeight="false" outlineLevel="0" collapsed="false">
      <c r="A51" s="160" t="n">
        <v>0.0155008299999999</v>
      </c>
      <c r="B51" s="160" t="n">
        <v>0.00625427999999995</v>
      </c>
      <c r="C51" s="160" t="n">
        <v>0.00140792000000001</v>
      </c>
      <c r="D51" s="160" t="n">
        <v>0.000329350000000006</v>
      </c>
      <c r="E51" s="160" t="n">
        <v>0.000318940000000004</v>
      </c>
      <c r="F51" s="160" t="n">
        <v>0.00119247</v>
      </c>
      <c r="G51" s="160" t="n">
        <v>0.00426281000000001</v>
      </c>
      <c r="H51" s="160" t="n">
        <v>0.00859485000000004</v>
      </c>
      <c r="I51" s="14" t="n">
        <v>38261</v>
      </c>
      <c r="J51" s="158" t="n">
        <v>0</v>
      </c>
      <c r="K51" s="158" t="n">
        <v>0</v>
      </c>
      <c r="L51" s="158" t="n">
        <v>0</v>
      </c>
      <c r="M51" s="158" t="n">
        <v>0</v>
      </c>
      <c r="N51" s="158" t="n">
        <v>0</v>
      </c>
      <c r="O51" s="158" t="n">
        <v>0</v>
      </c>
      <c r="P51" s="158" t="n">
        <v>0</v>
      </c>
      <c r="Q51" s="159" t="n">
        <v>0</v>
      </c>
      <c r="S51" s="158" t="n">
        <f aca="false">A51-J51</f>
        <v>0.0155008299999999</v>
      </c>
      <c r="T51" s="158" t="n">
        <f aca="false">B51-K51</f>
        <v>0.00625427999999995</v>
      </c>
      <c r="U51" s="158" t="n">
        <f aca="false">C51-L51</f>
        <v>0.00140792000000001</v>
      </c>
      <c r="V51" s="158" t="n">
        <f aca="false">D51-M51</f>
        <v>0.000329350000000006</v>
      </c>
      <c r="W51" s="158" t="n">
        <f aca="false">E51-N51</f>
        <v>0.000318940000000004</v>
      </c>
      <c r="X51" s="158" t="n">
        <f aca="false">F51-O51</f>
        <v>0.00119247</v>
      </c>
      <c r="Y51" s="158" t="n">
        <f aca="false">G51-P51</f>
        <v>0.00426281000000001</v>
      </c>
      <c r="Z51" s="158" t="n">
        <f aca="false">H51-Q51</f>
        <v>0.00859485000000004</v>
      </c>
    </row>
    <row r="52" customFormat="false" ht="12.75" hidden="false" customHeight="false" outlineLevel="0" collapsed="false">
      <c r="A52" s="160" t="n">
        <v>0.1671674</v>
      </c>
      <c r="B52" s="160" t="n">
        <v>0.10835108</v>
      </c>
      <c r="C52" s="160" t="n">
        <v>0.05285839</v>
      </c>
      <c r="D52" s="160" t="n">
        <v>0.02613898</v>
      </c>
      <c r="E52" s="160" t="n">
        <v>-0.02562916</v>
      </c>
      <c r="F52" s="160" t="n">
        <v>-0.0508132</v>
      </c>
      <c r="G52" s="160" t="n">
        <v>-0.10007799</v>
      </c>
      <c r="H52" s="160" t="n">
        <v>-0.14820807</v>
      </c>
      <c r="I52" s="14" t="n">
        <v>38292</v>
      </c>
      <c r="J52" s="158" t="n">
        <v>0</v>
      </c>
      <c r="K52" s="158" t="n">
        <v>0</v>
      </c>
      <c r="L52" s="158" t="n">
        <v>0</v>
      </c>
      <c r="M52" s="158" t="n">
        <v>0</v>
      </c>
      <c r="N52" s="158" t="n">
        <v>0</v>
      </c>
      <c r="O52" s="158" t="n">
        <v>0</v>
      </c>
      <c r="P52" s="158" t="n">
        <v>0</v>
      </c>
      <c r="Q52" s="159" t="n">
        <v>0</v>
      </c>
      <c r="S52" s="158" t="n">
        <f aca="false">A52-J52</f>
        <v>0.1671674</v>
      </c>
      <c r="T52" s="158" t="n">
        <f aca="false">B52-K52</f>
        <v>0.10835108</v>
      </c>
      <c r="U52" s="158" t="n">
        <f aca="false">C52-L52</f>
        <v>0.05285839</v>
      </c>
      <c r="V52" s="158" t="n">
        <f aca="false">D52-M52</f>
        <v>0.02613898</v>
      </c>
      <c r="W52" s="158" t="n">
        <f aca="false">E52-N52</f>
        <v>-0.02562916</v>
      </c>
      <c r="X52" s="158" t="n">
        <f aca="false">F52-O52</f>
        <v>-0.0508132</v>
      </c>
      <c r="Y52" s="158" t="n">
        <f aca="false">G52-P52</f>
        <v>-0.10007799</v>
      </c>
      <c r="Z52" s="158" t="n">
        <f aca="false">H52-Q52</f>
        <v>-0.14820807</v>
      </c>
    </row>
    <row r="53" customFormat="false" ht="12.75" hidden="false" customHeight="false" outlineLevel="0" collapsed="false">
      <c r="A53" s="160" t="n">
        <v>0.64257518</v>
      </c>
      <c r="B53" s="160" t="n">
        <v>0.41685478</v>
      </c>
      <c r="C53" s="160" t="n">
        <v>0.20303073</v>
      </c>
      <c r="D53" s="160" t="n">
        <v>0.10023064</v>
      </c>
      <c r="E53" s="160" t="n">
        <v>-0.09778136</v>
      </c>
      <c r="F53" s="160" t="n">
        <v>-0.19322697</v>
      </c>
      <c r="G53" s="160" t="n">
        <v>-0.37753335</v>
      </c>
      <c r="H53" s="160" t="n">
        <v>-0.55370414</v>
      </c>
      <c r="I53" s="14" t="n">
        <v>38322</v>
      </c>
      <c r="J53" s="158" t="n">
        <v>0</v>
      </c>
      <c r="K53" s="158" t="n">
        <v>0</v>
      </c>
      <c r="L53" s="158" t="n">
        <v>0</v>
      </c>
      <c r="M53" s="158" t="n">
        <v>0</v>
      </c>
      <c r="N53" s="158" t="n">
        <v>0</v>
      </c>
      <c r="O53" s="158" t="n">
        <v>0</v>
      </c>
      <c r="P53" s="158" t="n">
        <v>0</v>
      </c>
      <c r="Q53" s="159" t="n">
        <v>0</v>
      </c>
      <c r="S53" s="158" t="n">
        <f aca="false">A53-J53</f>
        <v>0.64257518</v>
      </c>
      <c r="T53" s="158" t="n">
        <f aca="false">B53-K53</f>
        <v>0.41685478</v>
      </c>
      <c r="U53" s="158" t="n">
        <f aca="false">C53-L53</f>
        <v>0.20303073</v>
      </c>
      <c r="V53" s="158" t="n">
        <f aca="false">D53-M53</f>
        <v>0.10023064</v>
      </c>
      <c r="W53" s="158" t="n">
        <f aca="false">E53-N53</f>
        <v>-0.09778136</v>
      </c>
      <c r="X53" s="158" t="n">
        <f aca="false">F53-O53</f>
        <v>-0.19322697</v>
      </c>
      <c r="Y53" s="158" t="n">
        <f aca="false">G53-P53</f>
        <v>-0.37753335</v>
      </c>
      <c r="Z53" s="158" t="n">
        <f aca="false">H53-Q53</f>
        <v>-0.55370414</v>
      </c>
    </row>
    <row r="54" customFormat="false" ht="12.75" hidden="false" customHeight="false" outlineLevel="0" collapsed="false">
      <c r="A54" s="160" t="n">
        <v>0.73137401</v>
      </c>
      <c r="B54" s="160" t="n">
        <v>0.47413132</v>
      </c>
      <c r="C54" s="160" t="n">
        <v>0.23071834</v>
      </c>
      <c r="D54" s="160" t="n">
        <v>0.11383934</v>
      </c>
      <c r="E54" s="160" t="n">
        <v>-0.11092606</v>
      </c>
      <c r="F54" s="160" t="n">
        <v>-0.21905916</v>
      </c>
      <c r="G54" s="160" t="n">
        <v>-0.4273991</v>
      </c>
      <c r="H54" s="160" t="n">
        <v>-0.62586963</v>
      </c>
      <c r="I54" s="14" t="n">
        <v>38353</v>
      </c>
      <c r="J54" s="158" t="n">
        <v>0</v>
      </c>
      <c r="K54" s="158" t="n">
        <v>0</v>
      </c>
      <c r="L54" s="158" t="n">
        <v>0</v>
      </c>
      <c r="M54" s="158" t="n">
        <v>0</v>
      </c>
      <c r="N54" s="158" t="n">
        <v>0</v>
      </c>
      <c r="O54" s="158" t="n">
        <v>0</v>
      </c>
      <c r="P54" s="158" t="n">
        <v>0</v>
      </c>
      <c r="Q54" s="159" t="n">
        <v>0</v>
      </c>
      <c r="S54" s="158" t="n">
        <f aca="false">A54-J54</f>
        <v>0.73137401</v>
      </c>
      <c r="T54" s="158" t="n">
        <f aca="false">B54-K54</f>
        <v>0.47413132</v>
      </c>
      <c r="U54" s="158" t="n">
        <f aca="false">C54-L54</f>
        <v>0.23071834</v>
      </c>
      <c r="V54" s="158" t="n">
        <f aca="false">D54-M54</f>
        <v>0.11383934</v>
      </c>
      <c r="W54" s="158" t="n">
        <f aca="false">E54-N54</f>
        <v>-0.11092606</v>
      </c>
      <c r="X54" s="158" t="n">
        <f aca="false">F54-O54</f>
        <v>-0.21905916</v>
      </c>
      <c r="Y54" s="158" t="n">
        <f aca="false">G54-P54</f>
        <v>-0.4273991</v>
      </c>
      <c r="Z54" s="158" t="n">
        <f aca="false">H54-Q54</f>
        <v>-0.62586963</v>
      </c>
    </row>
    <row r="55" customFormat="false" ht="12.75" hidden="false" customHeight="false" outlineLevel="0" collapsed="false">
      <c r="A55" s="160" t="n">
        <v>0.63361196</v>
      </c>
      <c r="B55" s="160" t="n">
        <v>0.40745151</v>
      </c>
      <c r="C55" s="160" t="n">
        <v>0.19670275</v>
      </c>
      <c r="D55" s="160" t="n">
        <v>0.09667677</v>
      </c>
      <c r="E55" s="160" t="n">
        <v>-0.09348138</v>
      </c>
      <c r="F55" s="160" t="n">
        <v>-0.18391454</v>
      </c>
      <c r="G55" s="160" t="n">
        <v>-0.35619182</v>
      </c>
      <c r="H55" s="160" t="n">
        <v>-0.51787916</v>
      </c>
      <c r="I55" s="14" t="n">
        <v>38384</v>
      </c>
      <c r="J55" s="158" t="n">
        <v>0</v>
      </c>
      <c r="K55" s="158" t="n">
        <v>0</v>
      </c>
      <c r="L55" s="158" t="n">
        <v>0</v>
      </c>
      <c r="M55" s="158" t="n">
        <v>0</v>
      </c>
      <c r="N55" s="158" t="n">
        <v>0</v>
      </c>
      <c r="O55" s="158" t="n">
        <v>0</v>
      </c>
      <c r="P55" s="158" t="n">
        <v>0</v>
      </c>
      <c r="Q55" s="159" t="n">
        <v>0</v>
      </c>
      <c r="S55" s="158" t="n">
        <f aca="false">A55-J55</f>
        <v>0.63361196</v>
      </c>
      <c r="T55" s="158" t="n">
        <f aca="false">B55-K55</f>
        <v>0.40745151</v>
      </c>
      <c r="U55" s="158" t="n">
        <f aca="false">C55-L55</f>
        <v>0.19670275</v>
      </c>
      <c r="V55" s="158" t="n">
        <f aca="false">D55-M55</f>
        <v>0.09667677</v>
      </c>
      <c r="W55" s="158" t="n">
        <f aca="false">E55-N55</f>
        <v>-0.09348138</v>
      </c>
      <c r="X55" s="158" t="n">
        <f aca="false">F55-O55</f>
        <v>-0.18391454</v>
      </c>
      <c r="Y55" s="158" t="n">
        <f aca="false">G55-P55</f>
        <v>-0.35619182</v>
      </c>
      <c r="Z55" s="158" t="n">
        <f aca="false">H55-Q55</f>
        <v>-0.51787916</v>
      </c>
    </row>
    <row r="56" customFormat="false" ht="12.75" hidden="false" customHeight="false" outlineLevel="0" collapsed="false">
      <c r="A56" s="160" t="n">
        <v>0.76338104</v>
      </c>
      <c r="B56" s="160" t="n">
        <v>0.49104656</v>
      </c>
      <c r="C56" s="160" t="n">
        <v>0.23706879</v>
      </c>
      <c r="D56" s="160" t="n">
        <v>0.11650802</v>
      </c>
      <c r="E56" s="160" t="n">
        <v>-0.11262274</v>
      </c>
      <c r="F56" s="160" t="n">
        <v>-0.22152198</v>
      </c>
      <c r="G56" s="160" t="n">
        <v>-0.42876781</v>
      </c>
      <c r="H56" s="160" t="n">
        <v>-0.62291435</v>
      </c>
      <c r="I56" s="14" t="n">
        <v>38412</v>
      </c>
      <c r="J56" s="158" t="n">
        <v>0</v>
      </c>
      <c r="K56" s="158" t="n">
        <v>0</v>
      </c>
      <c r="L56" s="158" t="n">
        <v>0</v>
      </c>
      <c r="M56" s="158" t="n">
        <v>0</v>
      </c>
      <c r="N56" s="158" t="n">
        <v>0</v>
      </c>
      <c r="O56" s="158" t="n">
        <v>0</v>
      </c>
      <c r="P56" s="158" t="n">
        <v>0</v>
      </c>
      <c r="Q56" s="159" t="n">
        <v>0</v>
      </c>
      <c r="S56" s="158" t="n">
        <f aca="false">A56-J56</f>
        <v>0.76338104</v>
      </c>
      <c r="T56" s="158" t="n">
        <f aca="false">B56-K56</f>
        <v>0.49104656</v>
      </c>
      <c r="U56" s="158" t="n">
        <f aca="false">C56-L56</f>
        <v>0.23706879</v>
      </c>
      <c r="V56" s="158" t="n">
        <f aca="false">D56-M56</f>
        <v>0.11650802</v>
      </c>
      <c r="W56" s="158" t="n">
        <f aca="false">E56-N56</f>
        <v>-0.11262274</v>
      </c>
      <c r="X56" s="158" t="n">
        <f aca="false">F56-O56</f>
        <v>-0.22152198</v>
      </c>
      <c r="Y56" s="158" t="n">
        <f aca="false">G56-P56</f>
        <v>-0.42876781</v>
      </c>
      <c r="Z56" s="158" t="n">
        <f aca="false">H56-Q56</f>
        <v>-0.62291435</v>
      </c>
    </row>
    <row r="57" customFormat="false" ht="12.75" hidden="false" customHeight="false" outlineLevel="0" collapsed="false">
      <c r="A57" s="160" t="n">
        <v>0.12601493</v>
      </c>
      <c r="B57" s="160" t="n">
        <v>0.0826673</v>
      </c>
      <c r="C57" s="160" t="n">
        <v>0.04075798</v>
      </c>
      <c r="D57" s="160" t="n">
        <v>0.02025213</v>
      </c>
      <c r="E57" s="160" t="n">
        <v>-0.02003042</v>
      </c>
      <c r="F57" s="160" t="n">
        <v>-0.03986919</v>
      </c>
      <c r="G57" s="160" t="n">
        <v>-0.07908234</v>
      </c>
      <c r="H57" s="160" t="n">
        <v>-0.11783955</v>
      </c>
      <c r="I57" s="14" t="n">
        <v>38443</v>
      </c>
      <c r="J57" s="158" t="n">
        <v>0</v>
      </c>
      <c r="K57" s="158" t="n">
        <v>0</v>
      </c>
      <c r="L57" s="158" t="n">
        <v>0</v>
      </c>
      <c r="M57" s="158" t="n">
        <v>0</v>
      </c>
      <c r="N57" s="158" t="n">
        <v>0</v>
      </c>
      <c r="O57" s="158" t="n">
        <v>0</v>
      </c>
      <c r="P57" s="158" t="n">
        <v>0</v>
      </c>
      <c r="Q57" s="159" t="n">
        <v>0</v>
      </c>
      <c r="S57" s="158" t="n">
        <f aca="false">A57-J57</f>
        <v>0.12601493</v>
      </c>
      <c r="T57" s="158" t="n">
        <f aca="false">B57-K57</f>
        <v>0.0826673</v>
      </c>
      <c r="U57" s="158" t="n">
        <f aca="false">C57-L57</f>
        <v>0.04075798</v>
      </c>
      <c r="V57" s="158" t="n">
        <f aca="false">D57-M57</f>
        <v>0.02025213</v>
      </c>
      <c r="W57" s="158" t="n">
        <f aca="false">E57-N57</f>
        <v>-0.02003042</v>
      </c>
      <c r="X57" s="158" t="n">
        <f aca="false">F57-O57</f>
        <v>-0.03986919</v>
      </c>
      <c r="Y57" s="158" t="n">
        <f aca="false">G57-P57</f>
        <v>-0.07908234</v>
      </c>
      <c r="Z57" s="158" t="n">
        <f aca="false">H57-Q57</f>
        <v>-0.11783955</v>
      </c>
    </row>
    <row r="58" customFormat="false" ht="12.75" hidden="false" customHeight="false" outlineLevel="0" collapsed="false">
      <c r="A58" s="160" t="n">
        <v>0.11182333</v>
      </c>
      <c r="B58" s="160" t="n">
        <v>0.07371712</v>
      </c>
      <c r="C58" s="160" t="n">
        <v>0.03651597</v>
      </c>
      <c r="D58" s="160" t="n">
        <v>0.01818545</v>
      </c>
      <c r="E58" s="160" t="n">
        <v>-0.01806488</v>
      </c>
      <c r="F58" s="160" t="n">
        <v>-0.03603226</v>
      </c>
      <c r="G58" s="160" t="n">
        <v>-0.0717584</v>
      </c>
      <c r="H58" s="160" t="n">
        <v>-0.10732947</v>
      </c>
      <c r="I58" s="14" t="n">
        <v>38473</v>
      </c>
      <c r="J58" s="158" t="n">
        <v>0</v>
      </c>
      <c r="K58" s="158" t="n">
        <v>0</v>
      </c>
      <c r="L58" s="158" t="n">
        <v>0</v>
      </c>
      <c r="M58" s="158" t="n">
        <v>0</v>
      </c>
      <c r="N58" s="158" t="n">
        <v>0</v>
      </c>
      <c r="O58" s="158" t="n">
        <v>0</v>
      </c>
      <c r="P58" s="158" t="n">
        <v>0</v>
      </c>
      <c r="Q58" s="159" t="n">
        <v>0</v>
      </c>
      <c r="S58" s="158" t="n">
        <f aca="false">A58-J58</f>
        <v>0.11182333</v>
      </c>
      <c r="T58" s="158" t="n">
        <f aca="false">B58-K58</f>
        <v>0.07371712</v>
      </c>
      <c r="U58" s="158" t="n">
        <f aca="false">C58-L58</f>
        <v>0.03651597</v>
      </c>
      <c r="V58" s="158" t="n">
        <f aca="false">D58-M58</f>
        <v>0.01818545</v>
      </c>
      <c r="W58" s="158" t="n">
        <f aca="false">E58-N58</f>
        <v>-0.01806488</v>
      </c>
      <c r="X58" s="158" t="n">
        <f aca="false">F58-O58</f>
        <v>-0.03603226</v>
      </c>
      <c r="Y58" s="158" t="n">
        <f aca="false">G58-P58</f>
        <v>-0.0717584</v>
      </c>
      <c r="Z58" s="158" t="n">
        <f aca="false">H58-Q58</f>
        <v>-0.10732947</v>
      </c>
    </row>
    <row r="59" customFormat="false" ht="12.75" hidden="false" customHeight="false" outlineLevel="0" collapsed="false">
      <c r="A59" s="160" t="n">
        <v>0.10703424</v>
      </c>
      <c r="B59" s="160" t="n">
        <v>0.07066916</v>
      </c>
      <c r="C59" s="160" t="n">
        <v>0.03506444</v>
      </c>
      <c r="D59" s="160" t="n">
        <v>0.01747772</v>
      </c>
      <c r="E59" s="160" t="n">
        <v>-0.01739299</v>
      </c>
      <c r="F59" s="160" t="n">
        <v>-0.03472393</v>
      </c>
      <c r="G59" s="160" t="n">
        <v>-0.06928177</v>
      </c>
      <c r="H59" s="160" t="n">
        <v>-0.10382027</v>
      </c>
      <c r="I59" s="14" t="n">
        <v>38504</v>
      </c>
      <c r="J59" s="158" t="n">
        <v>0</v>
      </c>
      <c r="K59" s="158" t="n">
        <v>0</v>
      </c>
      <c r="L59" s="158" t="n">
        <v>0</v>
      </c>
      <c r="M59" s="158" t="n">
        <v>0</v>
      </c>
      <c r="N59" s="158" t="n">
        <v>0</v>
      </c>
      <c r="O59" s="158" t="n">
        <v>0</v>
      </c>
      <c r="P59" s="158" t="n">
        <v>0</v>
      </c>
      <c r="Q59" s="159" t="n">
        <v>0</v>
      </c>
      <c r="S59" s="158" t="n">
        <f aca="false">A59-J59</f>
        <v>0.10703424</v>
      </c>
      <c r="T59" s="158" t="n">
        <f aca="false">B59-K59</f>
        <v>0.07066916</v>
      </c>
      <c r="U59" s="158" t="n">
        <f aca="false">C59-L59</f>
        <v>0.03506444</v>
      </c>
      <c r="V59" s="158" t="n">
        <f aca="false">D59-M59</f>
        <v>0.01747772</v>
      </c>
      <c r="W59" s="158" t="n">
        <f aca="false">E59-N59</f>
        <v>-0.01739299</v>
      </c>
      <c r="X59" s="158" t="n">
        <f aca="false">F59-O59</f>
        <v>-0.03472393</v>
      </c>
      <c r="Y59" s="158" t="n">
        <f aca="false">G59-P59</f>
        <v>-0.06928177</v>
      </c>
      <c r="Z59" s="158" t="n">
        <f aca="false">H59-Q59</f>
        <v>-0.10382027</v>
      </c>
    </row>
    <row r="60" customFormat="false" ht="12.75" hidden="false" customHeight="false" outlineLevel="0" collapsed="false">
      <c r="A60" s="160" t="n">
        <v>0.09910229</v>
      </c>
      <c r="B60" s="160" t="n">
        <v>0.06550733</v>
      </c>
      <c r="C60" s="160" t="n">
        <v>0.03254667</v>
      </c>
      <c r="D60" s="160" t="n">
        <v>0.01623454</v>
      </c>
      <c r="E60" s="160" t="n">
        <v>-0.01618095</v>
      </c>
      <c r="F60" s="160" t="n">
        <v>-0.03233051</v>
      </c>
      <c r="G60" s="160" t="n">
        <v>-0.06461571</v>
      </c>
      <c r="H60" s="160" t="n">
        <v>-0.09699775</v>
      </c>
      <c r="I60" s="14" t="n">
        <v>38534</v>
      </c>
      <c r="J60" s="158" t="n">
        <v>0</v>
      </c>
      <c r="K60" s="158" t="n">
        <v>0</v>
      </c>
      <c r="L60" s="158" t="n">
        <v>0</v>
      </c>
      <c r="M60" s="158" t="n">
        <v>0</v>
      </c>
      <c r="N60" s="158" t="n">
        <v>0</v>
      </c>
      <c r="O60" s="158" t="n">
        <v>0</v>
      </c>
      <c r="P60" s="158" t="n">
        <v>0</v>
      </c>
      <c r="Q60" s="159" t="n">
        <v>0</v>
      </c>
      <c r="S60" s="158" t="n">
        <f aca="false">A60-J60</f>
        <v>0.09910229</v>
      </c>
      <c r="T60" s="158" t="n">
        <f aca="false">B60-K60</f>
        <v>0.06550733</v>
      </c>
      <c r="U60" s="158" t="n">
        <f aca="false">C60-L60</f>
        <v>0.03254667</v>
      </c>
      <c r="V60" s="158" t="n">
        <f aca="false">D60-M60</f>
        <v>0.01623454</v>
      </c>
      <c r="W60" s="158" t="n">
        <f aca="false">E60-N60</f>
        <v>-0.01618095</v>
      </c>
      <c r="X60" s="158" t="n">
        <f aca="false">F60-O60</f>
        <v>-0.03233051</v>
      </c>
      <c r="Y60" s="158" t="n">
        <f aca="false">G60-P60</f>
        <v>-0.06461571</v>
      </c>
      <c r="Z60" s="158" t="n">
        <f aca="false">H60-Q60</f>
        <v>-0.09699775</v>
      </c>
    </row>
    <row r="61" customFormat="false" ht="12.75" hidden="false" customHeight="false" outlineLevel="0" collapsed="false">
      <c r="A61" s="160" t="n">
        <v>-0.25010653</v>
      </c>
      <c r="B61" s="160" t="n">
        <v>-0.15960429</v>
      </c>
      <c r="C61" s="160" t="n">
        <v>-0.07624129</v>
      </c>
      <c r="D61" s="160" t="n">
        <v>-0.03723459</v>
      </c>
      <c r="E61" s="160" t="n">
        <v>0.03547633</v>
      </c>
      <c r="F61" s="160" t="n">
        <v>0.06921202</v>
      </c>
      <c r="G61" s="160" t="n">
        <v>0.13154954</v>
      </c>
      <c r="H61" s="160" t="n">
        <v>0.18721818</v>
      </c>
      <c r="I61" s="14" t="n">
        <v>38534</v>
      </c>
      <c r="J61" s="158" t="n">
        <v>0</v>
      </c>
      <c r="K61" s="158" t="n">
        <v>0</v>
      </c>
      <c r="L61" s="158" t="n">
        <v>0</v>
      </c>
      <c r="M61" s="158" t="n">
        <v>0</v>
      </c>
      <c r="N61" s="158" t="n">
        <v>0</v>
      </c>
      <c r="O61" s="158" t="n">
        <v>0</v>
      </c>
      <c r="P61" s="158" t="n">
        <v>0</v>
      </c>
      <c r="Q61" s="159" t="n">
        <v>0</v>
      </c>
      <c r="S61" s="158" t="n">
        <f aca="false">A61-J61</f>
        <v>-0.25010653</v>
      </c>
      <c r="T61" s="158" t="n">
        <f aca="false">B61-K61</f>
        <v>-0.15960429</v>
      </c>
      <c r="U61" s="158" t="n">
        <f aca="false">C61-L61</f>
        <v>-0.07624129</v>
      </c>
      <c r="V61" s="158" t="n">
        <f aca="false">D61-M61</f>
        <v>-0.03723459</v>
      </c>
      <c r="W61" s="158" t="n">
        <f aca="false">E61-N61</f>
        <v>0.03547633</v>
      </c>
      <c r="X61" s="158" t="n">
        <f aca="false">F61-O61</f>
        <v>0.06921202</v>
      </c>
      <c r="Y61" s="158" t="n">
        <f aca="false">G61-P61</f>
        <v>0.13154954</v>
      </c>
      <c r="Z61" s="158" t="n">
        <f aca="false">H61-Q61</f>
        <v>0.18721818</v>
      </c>
    </row>
    <row r="62" customFormat="false" ht="12.75" hidden="false" customHeight="false" outlineLevel="0" collapsed="false">
      <c r="A62" s="160" t="n">
        <v>-0.26533671</v>
      </c>
      <c r="B62" s="160" t="n">
        <v>-0.16985393</v>
      </c>
      <c r="C62" s="160" t="n">
        <v>-0.08140073</v>
      </c>
      <c r="D62" s="160" t="n">
        <v>-0.03982061</v>
      </c>
      <c r="E62" s="160" t="n">
        <v>0.03807048</v>
      </c>
      <c r="F62" s="160" t="n">
        <v>0.07440435</v>
      </c>
      <c r="G62" s="160" t="n">
        <v>0.14193466</v>
      </c>
      <c r="H62" s="160" t="n">
        <v>0.20276809</v>
      </c>
      <c r="I62" s="14" t="n">
        <v>38534</v>
      </c>
      <c r="J62" s="158" t="n">
        <v>0</v>
      </c>
      <c r="K62" s="158" t="n">
        <v>0</v>
      </c>
      <c r="L62" s="158" t="n">
        <v>0</v>
      </c>
      <c r="M62" s="158" t="n">
        <v>0</v>
      </c>
      <c r="N62" s="158" t="n">
        <v>0</v>
      </c>
      <c r="O62" s="158" t="n">
        <v>0</v>
      </c>
      <c r="P62" s="158" t="n">
        <v>0</v>
      </c>
      <c r="Q62" s="159" t="n">
        <v>0</v>
      </c>
      <c r="S62" s="158" t="n">
        <f aca="false">A62-J62</f>
        <v>-0.26533671</v>
      </c>
      <c r="T62" s="158" t="n">
        <f aca="false">B62-K62</f>
        <v>-0.16985393</v>
      </c>
      <c r="U62" s="158" t="n">
        <f aca="false">C62-L62</f>
        <v>-0.08140073</v>
      </c>
      <c r="V62" s="158" t="n">
        <f aca="false">D62-M62</f>
        <v>-0.03982061</v>
      </c>
      <c r="W62" s="158" t="n">
        <f aca="false">E62-N62</f>
        <v>0.03807048</v>
      </c>
      <c r="X62" s="158" t="n">
        <f aca="false">F62-O62</f>
        <v>0.07440435</v>
      </c>
      <c r="Y62" s="158" t="n">
        <f aca="false">G62-P62</f>
        <v>0.14193466</v>
      </c>
      <c r="Z62" s="158" t="n">
        <f aca="false">H62-Q62</f>
        <v>0.20276809</v>
      </c>
    </row>
    <row r="63" customFormat="false" ht="12.75" hidden="false" customHeight="false" outlineLevel="0" collapsed="false">
      <c r="A63" s="160" t="n">
        <v>-0.25779304</v>
      </c>
      <c r="B63" s="160" t="n">
        <v>-0.16534998</v>
      </c>
      <c r="C63" s="160" t="n">
        <v>-0.0794043</v>
      </c>
      <c r="D63" s="160" t="n">
        <v>-0.03888479</v>
      </c>
      <c r="E63" s="160" t="n">
        <v>0.03725624</v>
      </c>
      <c r="F63" s="160" t="n">
        <v>0.07289402</v>
      </c>
      <c r="G63" s="160" t="n">
        <v>0.13937257</v>
      </c>
      <c r="H63" s="160" t="n">
        <v>0.19958333</v>
      </c>
      <c r="J63" s="158" t="n">
        <v>0</v>
      </c>
      <c r="K63" s="158" t="n">
        <v>0</v>
      </c>
      <c r="L63" s="158" t="n">
        <v>0</v>
      </c>
      <c r="M63" s="158" t="n">
        <v>0</v>
      </c>
      <c r="N63" s="158" t="n">
        <v>0</v>
      </c>
      <c r="O63" s="158" t="n">
        <v>0</v>
      </c>
      <c r="P63" s="158" t="n">
        <v>0</v>
      </c>
      <c r="Q63" s="159" t="n">
        <v>0</v>
      </c>
      <c r="S63" s="158" t="n">
        <f aca="false">A63-J63</f>
        <v>-0.25779304</v>
      </c>
      <c r="T63" s="158" t="n">
        <f aca="false">B63-K63</f>
        <v>-0.16534998</v>
      </c>
      <c r="U63" s="158" t="n">
        <f aca="false">C63-L63</f>
        <v>-0.0794043</v>
      </c>
      <c r="V63" s="158" t="n">
        <f aca="false">D63-M63</f>
        <v>-0.03888479</v>
      </c>
      <c r="W63" s="158" t="n">
        <f aca="false">E63-N63</f>
        <v>0.03725624</v>
      </c>
      <c r="X63" s="158" t="n">
        <f aca="false">F63-O63</f>
        <v>0.07289402</v>
      </c>
      <c r="Y63" s="158" t="n">
        <f aca="false">G63-P63</f>
        <v>0.13937257</v>
      </c>
      <c r="Z63" s="158" t="n">
        <f aca="false">H63-Q63</f>
        <v>0.19958333</v>
      </c>
    </row>
    <row r="64" customFormat="false" ht="12.75" hidden="false" customHeight="false" outlineLevel="0" collapsed="false">
      <c r="A64" s="160" t="n">
        <v>-0.07058319</v>
      </c>
      <c r="B64" s="160" t="n">
        <v>-0.04126525</v>
      </c>
      <c r="C64" s="160" t="n">
        <v>-0.01775243</v>
      </c>
      <c r="D64" s="160" t="n">
        <v>-0.00816159999999999</v>
      </c>
      <c r="E64" s="160" t="n">
        <v>0.0067478</v>
      </c>
      <c r="F64" s="160" t="n">
        <v>0.01210061</v>
      </c>
      <c r="G64" s="160" t="n">
        <v>0.01871112</v>
      </c>
      <c r="H64" s="160" t="n">
        <v>0.02003641</v>
      </c>
      <c r="J64" s="158" t="n">
        <v>0</v>
      </c>
      <c r="K64" s="158" t="n">
        <v>0</v>
      </c>
      <c r="L64" s="158" t="n">
        <v>0</v>
      </c>
      <c r="M64" s="158" t="n">
        <v>0</v>
      </c>
      <c r="N64" s="158" t="n">
        <v>0</v>
      </c>
      <c r="O64" s="158" t="n">
        <v>0</v>
      </c>
      <c r="P64" s="158" t="n">
        <v>0</v>
      </c>
      <c r="Q64" s="159" t="n">
        <v>0</v>
      </c>
      <c r="S64" s="158" t="n">
        <f aca="false">A64-J64</f>
        <v>-0.07058319</v>
      </c>
      <c r="T64" s="158" t="n">
        <f aca="false">B64-K64</f>
        <v>-0.04126525</v>
      </c>
      <c r="U64" s="158" t="n">
        <f aca="false">C64-L64</f>
        <v>-0.01775243</v>
      </c>
      <c r="V64" s="158" t="n">
        <f aca="false">D64-M64</f>
        <v>-0.00816159999999999</v>
      </c>
      <c r="W64" s="158" t="n">
        <f aca="false">E64-N64</f>
        <v>0.0067478</v>
      </c>
      <c r="X64" s="158" t="n">
        <f aca="false">F64-O64</f>
        <v>0.01210061</v>
      </c>
      <c r="Y64" s="158" t="n">
        <f aca="false">G64-P64</f>
        <v>0.01871112</v>
      </c>
      <c r="Z64" s="158" t="n">
        <f aca="false">H64-Q64</f>
        <v>0.02003641</v>
      </c>
    </row>
    <row r="65" customFormat="false" ht="12.75" hidden="false" customHeight="false" outlineLevel="0" collapsed="false">
      <c r="A65" s="160" t="n">
        <v>-0.09492424</v>
      </c>
      <c r="B65" s="160" t="n">
        <v>-0.05706872</v>
      </c>
      <c r="C65" s="160" t="n">
        <v>-0.02543751</v>
      </c>
      <c r="D65" s="160" t="n">
        <v>-0.01194923</v>
      </c>
      <c r="E65" s="160" t="n">
        <v>0.01042454</v>
      </c>
      <c r="F65" s="160" t="n">
        <v>0.01934231</v>
      </c>
      <c r="G65" s="160" t="n">
        <v>0.03274492</v>
      </c>
      <c r="H65" s="160" t="n">
        <v>0.04041019</v>
      </c>
      <c r="J65" s="158" t="n">
        <v>0</v>
      </c>
      <c r="K65" s="158" t="n">
        <v>0</v>
      </c>
      <c r="L65" s="158" t="n">
        <v>0</v>
      </c>
      <c r="M65" s="158" t="n">
        <v>0</v>
      </c>
      <c r="N65" s="158" t="n">
        <v>0</v>
      </c>
      <c r="O65" s="158" t="n">
        <v>0</v>
      </c>
      <c r="P65" s="158" t="n">
        <v>0</v>
      </c>
      <c r="Q65" s="159" t="n">
        <v>0</v>
      </c>
      <c r="S65" s="158" t="n">
        <f aca="false">A65-J65</f>
        <v>-0.09492424</v>
      </c>
      <c r="T65" s="158" t="n">
        <f aca="false">B65-K65</f>
        <v>-0.05706872</v>
      </c>
      <c r="U65" s="158" t="n">
        <f aca="false">C65-L65</f>
        <v>-0.02543751</v>
      </c>
      <c r="V65" s="158" t="n">
        <f aca="false">D65-M65</f>
        <v>-0.01194923</v>
      </c>
      <c r="W65" s="158" t="n">
        <f aca="false">E65-N65</f>
        <v>0.01042454</v>
      </c>
      <c r="X65" s="158" t="n">
        <f aca="false">F65-O65</f>
        <v>0.01934231</v>
      </c>
      <c r="Y65" s="158" t="n">
        <f aca="false">G65-P65</f>
        <v>0.03274492</v>
      </c>
      <c r="Z65" s="158" t="n">
        <f aca="false">H65-Q65</f>
        <v>0.04041019</v>
      </c>
    </row>
    <row r="66" customFormat="false" ht="12.75" hidden="false" customHeight="false" outlineLevel="0" collapsed="false">
      <c r="A66" s="160" t="n">
        <v>-0.08168497</v>
      </c>
      <c r="B66" s="160" t="n">
        <v>-0.04856779</v>
      </c>
      <c r="C66" s="160" t="n">
        <v>-0.02135817</v>
      </c>
      <c r="D66" s="160" t="n">
        <v>-0.00995363999999999</v>
      </c>
      <c r="E66" s="160" t="n">
        <v>0.00851912</v>
      </c>
      <c r="F66" s="160" t="n">
        <v>0.01562332</v>
      </c>
      <c r="G66" s="160" t="n">
        <v>0.02567886</v>
      </c>
      <c r="H66" s="160" t="n">
        <v>0.03037477</v>
      </c>
      <c r="J66" s="158" t="n">
        <v>0</v>
      </c>
      <c r="K66" s="158" t="n">
        <v>0</v>
      </c>
      <c r="L66" s="158" t="n">
        <v>0</v>
      </c>
      <c r="M66" s="158" t="n">
        <v>0</v>
      </c>
      <c r="N66" s="158" t="n">
        <v>0</v>
      </c>
      <c r="O66" s="158" t="n">
        <v>0</v>
      </c>
      <c r="P66" s="158" t="n">
        <v>0</v>
      </c>
      <c r="Q66" s="159" t="n">
        <v>0</v>
      </c>
      <c r="S66" s="158" t="n">
        <f aca="false">A66-J66</f>
        <v>-0.08168497</v>
      </c>
      <c r="T66" s="158" t="n">
        <f aca="false">B66-K66</f>
        <v>-0.04856779</v>
      </c>
      <c r="U66" s="158" t="n">
        <f aca="false">C66-L66</f>
        <v>-0.02135817</v>
      </c>
      <c r="V66" s="158" t="n">
        <f aca="false">D66-M66</f>
        <v>-0.00995363999999999</v>
      </c>
      <c r="W66" s="158" t="n">
        <f aca="false">E66-N66</f>
        <v>0.00851912</v>
      </c>
      <c r="X66" s="158" t="n">
        <f aca="false">F66-O66</f>
        <v>0.01562332</v>
      </c>
      <c r="Y66" s="158" t="n">
        <f aca="false">G66-P66</f>
        <v>0.02567886</v>
      </c>
      <c r="Z66" s="158" t="n">
        <f aca="false">H66-Q66</f>
        <v>0.03037477</v>
      </c>
    </row>
    <row r="67" customFormat="false" ht="12.75" hidden="false" customHeight="false" outlineLevel="0" collapsed="false">
      <c r="A67" s="160" t="n">
        <v>-0.27866451</v>
      </c>
      <c r="B67" s="160" t="n">
        <v>-0.17849083</v>
      </c>
      <c r="C67" s="160" t="n">
        <v>-0.08559935</v>
      </c>
      <c r="D67" s="160" t="n">
        <v>-0.04189064</v>
      </c>
      <c r="E67" s="160" t="n">
        <v>0.04008316</v>
      </c>
      <c r="F67" s="160" t="n">
        <v>0.07837337</v>
      </c>
      <c r="G67" s="160" t="n">
        <v>0.14965123</v>
      </c>
      <c r="H67" s="160" t="n">
        <v>0.21401731</v>
      </c>
      <c r="J67" s="158" t="n">
        <v>0</v>
      </c>
      <c r="K67" s="158" t="n">
        <v>0</v>
      </c>
      <c r="L67" s="158" t="n">
        <v>0</v>
      </c>
      <c r="M67" s="158" t="n">
        <v>0</v>
      </c>
      <c r="N67" s="158" t="n">
        <v>0</v>
      </c>
      <c r="O67" s="158" t="n">
        <v>0</v>
      </c>
      <c r="P67" s="158" t="n">
        <v>0</v>
      </c>
      <c r="Q67" s="159" t="n">
        <v>0</v>
      </c>
      <c r="S67" s="158" t="n">
        <f aca="false">A67-J67</f>
        <v>-0.27866451</v>
      </c>
      <c r="T67" s="158" t="n">
        <f aca="false">B67-K67</f>
        <v>-0.17849083</v>
      </c>
      <c r="U67" s="158" t="n">
        <f aca="false">C67-L67</f>
        <v>-0.08559935</v>
      </c>
      <c r="V67" s="158" t="n">
        <f aca="false">D67-M67</f>
        <v>-0.04189064</v>
      </c>
      <c r="W67" s="158" t="n">
        <f aca="false">E67-N67</f>
        <v>0.04008316</v>
      </c>
      <c r="X67" s="158" t="n">
        <f aca="false">F67-O67</f>
        <v>0.07837337</v>
      </c>
      <c r="Y67" s="158" t="n">
        <f aca="false">G67-P67</f>
        <v>0.14965123</v>
      </c>
      <c r="Z67" s="158" t="n">
        <f aca="false">H67-Q67</f>
        <v>0.21401731</v>
      </c>
    </row>
    <row r="68" customFormat="false" ht="12.75" hidden="false" customHeight="false" outlineLevel="0" collapsed="false">
      <c r="A68" s="160" t="n">
        <v>-0.2658393</v>
      </c>
      <c r="B68" s="160" t="n">
        <v>-0.17032973</v>
      </c>
      <c r="C68" s="160" t="n">
        <v>-0.08170029</v>
      </c>
      <c r="D68" s="160" t="n">
        <v>-0.03998425</v>
      </c>
      <c r="E68" s="160" t="n">
        <v>0.03825877</v>
      </c>
      <c r="F68" s="160" t="n">
        <v>0.07480269</v>
      </c>
      <c r="G68" s="160" t="n">
        <v>0.14280753</v>
      </c>
      <c r="H68" s="160" t="n">
        <v>0.20417077</v>
      </c>
      <c r="J68" s="158" t="n">
        <v>0</v>
      </c>
      <c r="K68" s="158" t="n">
        <v>0</v>
      </c>
      <c r="L68" s="158" t="n">
        <v>0</v>
      </c>
      <c r="M68" s="158" t="n">
        <v>0</v>
      </c>
      <c r="N68" s="158" t="n">
        <v>0</v>
      </c>
      <c r="O68" s="158" t="n">
        <v>0</v>
      </c>
      <c r="P68" s="158" t="n">
        <v>0</v>
      </c>
      <c r="Q68" s="159" t="n">
        <v>0</v>
      </c>
      <c r="S68" s="158" t="n">
        <f aca="false">A68-J68</f>
        <v>-0.2658393</v>
      </c>
      <c r="T68" s="158" t="n">
        <f aca="false">B68-K68</f>
        <v>-0.17032973</v>
      </c>
      <c r="U68" s="158" t="n">
        <f aca="false">C68-L68</f>
        <v>-0.08170029</v>
      </c>
      <c r="V68" s="158" t="n">
        <f aca="false">D68-M68</f>
        <v>-0.03998425</v>
      </c>
      <c r="W68" s="158" t="n">
        <f aca="false">E68-N68</f>
        <v>0.03825877</v>
      </c>
      <c r="X68" s="158" t="n">
        <f aca="false">F68-O68</f>
        <v>0.07480269</v>
      </c>
      <c r="Y68" s="158" t="n">
        <f aca="false">G68-P68</f>
        <v>0.14280753</v>
      </c>
      <c r="Z68" s="158" t="n">
        <f aca="false">H68-Q68</f>
        <v>0.20417077</v>
      </c>
    </row>
    <row r="69" customFormat="false" ht="12.75" hidden="false" customHeight="false" outlineLevel="0" collapsed="false">
      <c r="A69" s="160" t="n">
        <v>-0.26313053</v>
      </c>
      <c r="B69" s="160" t="n">
        <v>-0.16823022</v>
      </c>
      <c r="C69" s="160" t="n">
        <v>-0.08050639</v>
      </c>
      <c r="D69" s="160" t="n">
        <v>-0.03935192</v>
      </c>
      <c r="E69" s="160" t="n">
        <v>0.03755736</v>
      </c>
      <c r="F69" s="160" t="n">
        <v>0.07333258</v>
      </c>
      <c r="G69" s="160" t="n">
        <v>0.13960607</v>
      </c>
      <c r="H69" s="160" t="n">
        <v>0.19899385</v>
      </c>
      <c r="J69" s="158" t="n">
        <v>0</v>
      </c>
      <c r="K69" s="158" t="n">
        <v>0</v>
      </c>
      <c r="L69" s="158" t="n">
        <v>0</v>
      </c>
      <c r="M69" s="158" t="n">
        <v>0</v>
      </c>
      <c r="N69" s="158" t="n">
        <v>0</v>
      </c>
      <c r="O69" s="158" t="n">
        <v>0</v>
      </c>
      <c r="P69" s="158" t="n">
        <v>0</v>
      </c>
      <c r="Q69" s="159" t="n">
        <v>0</v>
      </c>
      <c r="S69" s="158" t="n">
        <f aca="false">A69-J69</f>
        <v>-0.26313053</v>
      </c>
      <c r="T69" s="158" t="n">
        <f aca="false">B69-K69</f>
        <v>-0.16823022</v>
      </c>
      <c r="U69" s="158" t="n">
        <f aca="false">C69-L69</f>
        <v>-0.08050639</v>
      </c>
      <c r="V69" s="158" t="n">
        <f aca="false">D69-M69</f>
        <v>-0.03935192</v>
      </c>
      <c r="W69" s="158" t="n">
        <f aca="false">E69-N69</f>
        <v>0.03755736</v>
      </c>
      <c r="X69" s="158" t="n">
        <f aca="false">F69-O69</f>
        <v>0.07333258</v>
      </c>
      <c r="Y69" s="158" t="n">
        <f aca="false">G69-P69</f>
        <v>0.13960607</v>
      </c>
      <c r="Z69" s="158" t="n">
        <f aca="false">H69-Q69</f>
        <v>0.19899385</v>
      </c>
    </row>
    <row r="70" customFormat="false" ht="12.75" hidden="false" customHeight="false" outlineLevel="0" collapsed="false">
      <c r="A70" s="160" t="n">
        <v>-0.26012378</v>
      </c>
      <c r="B70" s="160" t="n">
        <v>-0.16636644</v>
      </c>
      <c r="C70" s="160" t="n">
        <v>-0.07965152</v>
      </c>
      <c r="D70" s="160" t="n">
        <v>-0.03894474</v>
      </c>
      <c r="E70" s="160" t="n">
        <v>0.03719213</v>
      </c>
      <c r="F70" s="160" t="n">
        <v>0.07264528</v>
      </c>
      <c r="G70" s="160" t="n">
        <v>0.13840716</v>
      </c>
      <c r="H70" s="160" t="n">
        <v>0.19746262</v>
      </c>
      <c r="J70" s="158" t="n">
        <v>0</v>
      </c>
      <c r="K70" s="158" t="n">
        <v>0</v>
      </c>
      <c r="L70" s="158" t="n">
        <v>0</v>
      </c>
      <c r="M70" s="158" t="n">
        <v>0</v>
      </c>
      <c r="N70" s="158" t="n">
        <v>0</v>
      </c>
      <c r="O70" s="158" t="n">
        <v>0</v>
      </c>
      <c r="P70" s="158" t="n">
        <v>0</v>
      </c>
      <c r="Q70" s="159" t="n">
        <v>0</v>
      </c>
      <c r="S70" s="158" t="n">
        <f aca="false">A70-J70</f>
        <v>-0.26012378</v>
      </c>
      <c r="T70" s="158" t="n">
        <f aca="false">B70-K70</f>
        <v>-0.16636644</v>
      </c>
      <c r="U70" s="158" t="n">
        <f aca="false">C70-L70</f>
        <v>-0.07965152</v>
      </c>
      <c r="V70" s="158" t="n">
        <f aca="false">D70-M70</f>
        <v>-0.03894474</v>
      </c>
      <c r="W70" s="158" t="n">
        <f aca="false">E70-N70</f>
        <v>0.03719213</v>
      </c>
      <c r="X70" s="158" t="n">
        <f aca="false">F70-O70</f>
        <v>0.07264528</v>
      </c>
      <c r="Y70" s="158" t="n">
        <f aca="false">G70-P70</f>
        <v>0.13840716</v>
      </c>
      <c r="Z70" s="158" t="n">
        <f aca="false">H70-Q70</f>
        <v>0.19746262</v>
      </c>
    </row>
    <row r="71" customFormat="false" ht="12.75" hidden="false" customHeight="false" outlineLevel="0" collapsed="false">
      <c r="A71" s="160" t="n">
        <v>-0.26895581</v>
      </c>
      <c r="B71" s="160" t="n">
        <v>-0.17210471</v>
      </c>
      <c r="C71" s="160" t="n">
        <v>-0.08244457</v>
      </c>
      <c r="D71" s="160" t="n">
        <v>-0.04032206</v>
      </c>
      <c r="E71" s="160" t="n">
        <v>0.0385309</v>
      </c>
      <c r="F71" s="160" t="n">
        <v>0.07528406</v>
      </c>
      <c r="G71" s="160" t="n">
        <v>0.14352975</v>
      </c>
      <c r="H71" s="160" t="n">
        <v>0.20491458</v>
      </c>
      <c r="J71" s="158" t="n">
        <v>0</v>
      </c>
      <c r="K71" s="158" t="n">
        <v>0</v>
      </c>
      <c r="L71" s="158" t="n">
        <v>0</v>
      </c>
      <c r="M71" s="158" t="n">
        <v>0</v>
      </c>
      <c r="N71" s="158" t="n">
        <v>0</v>
      </c>
      <c r="O71" s="158" t="n">
        <v>0</v>
      </c>
      <c r="P71" s="158" t="n">
        <v>0</v>
      </c>
      <c r="Q71" s="159" t="n">
        <v>0</v>
      </c>
      <c r="S71" s="158" t="n">
        <f aca="false">A71-J71</f>
        <v>-0.26895581</v>
      </c>
      <c r="T71" s="158" t="n">
        <f aca="false">B71-K71</f>
        <v>-0.17210471</v>
      </c>
      <c r="U71" s="158" t="n">
        <f aca="false">C71-L71</f>
        <v>-0.08244457</v>
      </c>
      <c r="V71" s="158" t="n">
        <f aca="false">D71-M71</f>
        <v>-0.04032206</v>
      </c>
      <c r="W71" s="158" t="n">
        <f aca="false">E71-N71</f>
        <v>0.0385309</v>
      </c>
      <c r="X71" s="158" t="n">
        <f aca="false">F71-O71</f>
        <v>0.07528406</v>
      </c>
      <c r="Y71" s="158" t="n">
        <f aca="false">G71-P71</f>
        <v>0.14352975</v>
      </c>
      <c r="Z71" s="158" t="n">
        <f aca="false">H71-Q71</f>
        <v>0.20491458</v>
      </c>
    </row>
    <row r="72" customFormat="false" ht="12.75" hidden="false" customHeight="false" outlineLevel="0" collapsed="false">
      <c r="A72" s="160" t="n">
        <v>-0.26836738</v>
      </c>
      <c r="B72" s="160" t="n">
        <v>-0.17181145</v>
      </c>
      <c r="C72" s="160" t="n">
        <v>-0.08234611</v>
      </c>
      <c r="D72" s="160" t="n">
        <v>-0.04028458</v>
      </c>
      <c r="E72" s="160" t="n">
        <v>0.03851628</v>
      </c>
      <c r="F72" s="160" t="n">
        <v>0.07527699</v>
      </c>
      <c r="G72" s="160" t="n">
        <v>0.1436014</v>
      </c>
      <c r="H72" s="160" t="n">
        <v>0.2051447</v>
      </c>
      <c r="J72" s="158" t="n">
        <v>0</v>
      </c>
      <c r="K72" s="158" t="n">
        <v>0</v>
      </c>
      <c r="L72" s="158" t="n">
        <v>0</v>
      </c>
      <c r="M72" s="158" t="n">
        <v>0</v>
      </c>
      <c r="N72" s="158" t="n">
        <v>0</v>
      </c>
      <c r="O72" s="158" t="n">
        <v>0</v>
      </c>
      <c r="P72" s="158" t="n">
        <v>0</v>
      </c>
      <c r="Q72" s="159" t="n">
        <v>0</v>
      </c>
      <c r="S72" s="158" t="n">
        <f aca="false">A72-J72</f>
        <v>-0.26836738</v>
      </c>
      <c r="T72" s="158" t="n">
        <f aca="false">B72-K72</f>
        <v>-0.17181145</v>
      </c>
      <c r="U72" s="158" t="n">
        <f aca="false">C72-L72</f>
        <v>-0.08234611</v>
      </c>
      <c r="V72" s="158" t="n">
        <f aca="false">D72-M72</f>
        <v>-0.04028458</v>
      </c>
      <c r="W72" s="158" t="n">
        <f aca="false">E72-N72</f>
        <v>0.03851628</v>
      </c>
      <c r="X72" s="158" t="n">
        <f aca="false">F72-O72</f>
        <v>0.07527699</v>
      </c>
      <c r="Y72" s="158" t="n">
        <f aca="false">G72-P72</f>
        <v>0.1436014</v>
      </c>
      <c r="Z72" s="158" t="n">
        <f aca="false">H72-Q72</f>
        <v>0.2051447</v>
      </c>
    </row>
    <row r="73" customFormat="false" ht="12.75" hidden="false" customHeight="false" outlineLevel="0" collapsed="false">
      <c r="A73" s="160" t="n">
        <v>-0.25613421</v>
      </c>
      <c r="B73" s="160" t="n">
        <v>-0.16410141</v>
      </c>
      <c r="C73" s="160" t="n">
        <v>-0.07870864</v>
      </c>
      <c r="D73" s="160" t="n">
        <v>-0.03851918</v>
      </c>
      <c r="E73" s="160" t="n">
        <v>0.03685524</v>
      </c>
      <c r="F73" s="160" t="n">
        <v>0.07205693</v>
      </c>
      <c r="G73" s="160" t="n">
        <v>0.1375593</v>
      </c>
      <c r="H73" s="160" t="n">
        <v>0.19665797</v>
      </c>
      <c r="J73" s="158" t="n">
        <v>0</v>
      </c>
      <c r="K73" s="158" t="n">
        <v>0</v>
      </c>
      <c r="L73" s="158" t="n">
        <v>0</v>
      </c>
      <c r="M73" s="158" t="n">
        <v>0</v>
      </c>
      <c r="N73" s="158" t="n">
        <v>0</v>
      </c>
      <c r="O73" s="158" t="n">
        <v>0</v>
      </c>
      <c r="P73" s="158" t="n">
        <v>0</v>
      </c>
      <c r="Q73" s="159" t="n">
        <v>0</v>
      </c>
      <c r="S73" s="158" t="n">
        <f aca="false">A73-J73</f>
        <v>-0.25613421</v>
      </c>
      <c r="T73" s="158" t="n">
        <f aca="false">B73-K73</f>
        <v>-0.16410141</v>
      </c>
      <c r="U73" s="158" t="n">
        <f aca="false">C73-L73</f>
        <v>-0.07870864</v>
      </c>
      <c r="V73" s="158" t="n">
        <f aca="false">D73-M73</f>
        <v>-0.03851918</v>
      </c>
      <c r="W73" s="158" t="n">
        <f aca="false">E73-N73</f>
        <v>0.03685524</v>
      </c>
      <c r="X73" s="158" t="n">
        <f aca="false">F73-O73</f>
        <v>0.07205693</v>
      </c>
      <c r="Y73" s="158" t="n">
        <f aca="false">G73-P73</f>
        <v>0.1375593</v>
      </c>
      <c r="Z73" s="158" t="n">
        <f aca="false">H73-Q73</f>
        <v>0.19665797</v>
      </c>
    </row>
    <row r="74" customFormat="false" ht="12.75" hidden="false" customHeight="false" outlineLevel="0" collapsed="false">
      <c r="A74" s="160" t="n">
        <v>-0.27014688</v>
      </c>
      <c r="B74" s="160" t="n">
        <v>-0.17343525</v>
      </c>
      <c r="C74" s="160" t="n">
        <v>-0.08336416</v>
      </c>
      <c r="D74" s="160" t="n">
        <v>-0.04084279</v>
      </c>
      <c r="E74" s="160" t="n">
        <v>0.03916812</v>
      </c>
      <c r="F74" s="160" t="n">
        <v>0.07666971</v>
      </c>
      <c r="G74" s="160" t="n">
        <v>0.14672471</v>
      </c>
      <c r="H74" s="160" t="n">
        <v>0.21030076</v>
      </c>
      <c r="J74" s="158" t="n">
        <v>0</v>
      </c>
      <c r="K74" s="158" t="n">
        <v>0</v>
      </c>
      <c r="L74" s="158" t="n">
        <v>0</v>
      </c>
      <c r="M74" s="158" t="n">
        <v>0</v>
      </c>
      <c r="N74" s="158" t="n">
        <v>0</v>
      </c>
      <c r="O74" s="158" t="n">
        <v>0</v>
      </c>
      <c r="P74" s="158" t="n">
        <v>0</v>
      </c>
      <c r="Q74" s="159" t="n">
        <v>0</v>
      </c>
      <c r="S74" s="158" t="n">
        <f aca="false">A74-J74</f>
        <v>-0.27014688</v>
      </c>
      <c r="T74" s="158" t="n">
        <f aca="false">B74-K74</f>
        <v>-0.17343525</v>
      </c>
      <c r="U74" s="158" t="n">
        <f aca="false">C74-L74</f>
        <v>-0.08336416</v>
      </c>
      <c r="V74" s="158" t="n">
        <f aca="false">D74-M74</f>
        <v>-0.04084279</v>
      </c>
      <c r="W74" s="158" t="n">
        <f aca="false">E74-N74</f>
        <v>0.03916812</v>
      </c>
      <c r="X74" s="158" t="n">
        <f aca="false">F74-O74</f>
        <v>0.07666971</v>
      </c>
      <c r="Y74" s="158" t="n">
        <f aca="false">G74-P74</f>
        <v>0.14672471</v>
      </c>
      <c r="Z74" s="158" t="n">
        <f aca="false">H74-Q74</f>
        <v>0.21030076</v>
      </c>
    </row>
    <row r="75" customFormat="false" ht="12.75" hidden="false" customHeight="false" outlineLevel="0" collapsed="false">
      <c r="A75" s="160" t="n">
        <v>-0.26225698</v>
      </c>
      <c r="B75" s="160" t="n">
        <v>-0.16867702</v>
      </c>
      <c r="C75" s="160" t="n">
        <v>-0.08123009</v>
      </c>
      <c r="D75" s="160" t="n">
        <v>-0.03983577</v>
      </c>
      <c r="E75" s="160" t="n">
        <v>0.03827844</v>
      </c>
      <c r="F75" s="160" t="n">
        <v>0.07500474</v>
      </c>
      <c r="G75" s="160" t="n">
        <v>0.14384004</v>
      </c>
      <c r="H75" s="160" t="n">
        <v>0.20661596</v>
      </c>
      <c r="J75" s="158" t="n">
        <v>0</v>
      </c>
      <c r="K75" s="158" t="n">
        <v>0</v>
      </c>
      <c r="L75" s="158" t="n">
        <v>0</v>
      </c>
      <c r="M75" s="158" t="n">
        <v>0</v>
      </c>
      <c r="N75" s="158" t="n">
        <v>0</v>
      </c>
      <c r="O75" s="158" t="n">
        <v>0</v>
      </c>
      <c r="P75" s="158" t="n">
        <v>0</v>
      </c>
      <c r="Q75" s="159" t="n">
        <v>0</v>
      </c>
      <c r="S75" s="158" t="n">
        <f aca="false">A75-J75</f>
        <v>-0.26225698</v>
      </c>
      <c r="T75" s="158" t="n">
        <f aca="false">B75-K75</f>
        <v>-0.16867702</v>
      </c>
      <c r="U75" s="158" t="n">
        <f aca="false">C75-L75</f>
        <v>-0.08123009</v>
      </c>
      <c r="V75" s="158" t="n">
        <f aca="false">D75-M75</f>
        <v>-0.03983577</v>
      </c>
      <c r="W75" s="158" t="n">
        <f aca="false">E75-N75</f>
        <v>0.03827844</v>
      </c>
      <c r="X75" s="158" t="n">
        <f aca="false">F75-O75</f>
        <v>0.07500474</v>
      </c>
      <c r="Y75" s="158" t="n">
        <f aca="false">G75-P75</f>
        <v>0.14384004</v>
      </c>
      <c r="Z75" s="158" t="n">
        <f aca="false">H75-Q75</f>
        <v>0.20661596</v>
      </c>
    </row>
    <row r="76" customFormat="false" ht="12.75" hidden="false" customHeight="false" outlineLevel="0" collapsed="false">
      <c r="A76" s="160" t="n">
        <v>-0.10932819</v>
      </c>
      <c r="B76" s="160" t="n">
        <v>-0.06742171</v>
      </c>
      <c r="C76" s="160" t="n">
        <v>-0.03096507</v>
      </c>
      <c r="D76" s="160" t="n">
        <v>-0.01479627</v>
      </c>
      <c r="E76" s="160" t="n">
        <v>0.01342921</v>
      </c>
      <c r="F76" s="160" t="n">
        <v>0.02550045</v>
      </c>
      <c r="G76" s="160" t="n">
        <v>0.04562176</v>
      </c>
      <c r="H76" s="160" t="n">
        <v>0.06049827</v>
      </c>
      <c r="J76" s="158" t="n">
        <v>0</v>
      </c>
      <c r="K76" s="158" t="n">
        <v>0</v>
      </c>
      <c r="L76" s="158" t="n">
        <v>0</v>
      </c>
      <c r="M76" s="158" t="n">
        <v>0</v>
      </c>
      <c r="N76" s="158" t="n">
        <v>0</v>
      </c>
      <c r="O76" s="158" t="n">
        <v>0</v>
      </c>
      <c r="P76" s="158" t="n">
        <v>0</v>
      </c>
      <c r="Q76" s="159" t="n">
        <v>0</v>
      </c>
      <c r="S76" s="158" t="n">
        <f aca="false">A76-J76</f>
        <v>-0.10932819</v>
      </c>
      <c r="T76" s="158" t="n">
        <f aca="false">B76-K76</f>
        <v>-0.06742171</v>
      </c>
      <c r="U76" s="158" t="n">
        <f aca="false">C76-L76</f>
        <v>-0.03096507</v>
      </c>
      <c r="V76" s="158" t="n">
        <f aca="false">D76-M76</f>
        <v>-0.01479627</v>
      </c>
      <c r="W76" s="158" t="n">
        <f aca="false">E76-N76</f>
        <v>0.01342921</v>
      </c>
      <c r="X76" s="158" t="n">
        <f aca="false">F76-O76</f>
        <v>0.02550045</v>
      </c>
      <c r="Y76" s="158" t="n">
        <f aca="false">G76-P76</f>
        <v>0.04562176</v>
      </c>
      <c r="Z76" s="158" t="n">
        <f aca="false">H76-Q76</f>
        <v>0.06049827</v>
      </c>
    </row>
    <row r="77" customFormat="false" ht="12.75" hidden="false" customHeight="false" outlineLevel="0" collapsed="false">
      <c r="A77" s="160" t="n">
        <v>-0.13221228</v>
      </c>
      <c r="B77" s="160" t="n">
        <v>-0.08245221</v>
      </c>
      <c r="C77" s="160" t="n">
        <v>-0.03836176</v>
      </c>
      <c r="D77" s="160" t="n">
        <v>-0.01846402</v>
      </c>
      <c r="E77" s="160" t="n">
        <v>0.01703393</v>
      </c>
      <c r="F77" s="160" t="n">
        <v>0.03264533</v>
      </c>
      <c r="G77" s="160" t="n">
        <v>0.05964762</v>
      </c>
      <c r="H77" s="160" t="n">
        <v>0.08113157</v>
      </c>
      <c r="J77" s="158" t="n">
        <v>0</v>
      </c>
      <c r="K77" s="158" t="n">
        <v>0</v>
      </c>
      <c r="L77" s="158" t="n">
        <v>0</v>
      </c>
      <c r="M77" s="158" t="n">
        <v>0</v>
      </c>
      <c r="N77" s="158" t="n">
        <v>0</v>
      </c>
      <c r="O77" s="158" t="n">
        <v>0</v>
      </c>
      <c r="P77" s="158" t="n">
        <v>0</v>
      </c>
      <c r="Q77" s="159" t="n">
        <v>0</v>
      </c>
      <c r="S77" s="158" t="n">
        <f aca="false">A77-J77</f>
        <v>-0.13221228</v>
      </c>
      <c r="T77" s="158" t="n">
        <f aca="false">B77-K77</f>
        <v>-0.08245221</v>
      </c>
      <c r="U77" s="158" t="n">
        <f aca="false">C77-L77</f>
        <v>-0.03836176</v>
      </c>
      <c r="V77" s="158" t="n">
        <f aca="false">D77-M77</f>
        <v>-0.01846402</v>
      </c>
      <c r="W77" s="158" t="n">
        <f aca="false">E77-N77</f>
        <v>0.01703393</v>
      </c>
      <c r="X77" s="158" t="n">
        <f aca="false">F77-O77</f>
        <v>0.03264533</v>
      </c>
      <c r="Y77" s="158" t="n">
        <f aca="false">G77-P77</f>
        <v>0.05964762</v>
      </c>
      <c r="Z77" s="158" t="n">
        <f aca="false">H77-Q77</f>
        <v>0.08113157</v>
      </c>
    </row>
    <row r="78" customFormat="false" ht="12.75" hidden="false" customHeight="false" outlineLevel="0" collapsed="false">
      <c r="A78" s="160" t="n">
        <v>-0.10803835</v>
      </c>
      <c r="B78" s="160" t="n">
        <v>-0.0664132</v>
      </c>
      <c r="C78" s="160" t="n">
        <v>-0.03040007</v>
      </c>
      <c r="D78" s="160" t="n">
        <v>-0.0145009</v>
      </c>
      <c r="E78" s="160" t="n">
        <v>0.01311215</v>
      </c>
      <c r="F78" s="160" t="n">
        <v>0.02484844</v>
      </c>
      <c r="G78" s="160" t="n">
        <v>0.04425974</v>
      </c>
      <c r="H78" s="160" t="n">
        <v>0.05839222</v>
      </c>
      <c r="J78" s="158" t="n">
        <v>0</v>
      </c>
      <c r="K78" s="158" t="n">
        <v>0</v>
      </c>
      <c r="L78" s="158" t="n">
        <v>0</v>
      </c>
      <c r="M78" s="158" t="n">
        <v>0</v>
      </c>
      <c r="N78" s="158" t="n">
        <v>0</v>
      </c>
      <c r="O78" s="158" t="n">
        <v>0</v>
      </c>
      <c r="P78" s="158" t="n">
        <v>0</v>
      </c>
      <c r="Q78" s="159" t="n">
        <v>0</v>
      </c>
      <c r="S78" s="158" t="n">
        <f aca="false">A78-J78</f>
        <v>-0.10803835</v>
      </c>
      <c r="T78" s="158" t="n">
        <f aca="false">B78-K78</f>
        <v>-0.0664132</v>
      </c>
      <c r="U78" s="158" t="n">
        <f aca="false">C78-L78</f>
        <v>-0.03040007</v>
      </c>
      <c r="V78" s="158" t="n">
        <f aca="false">D78-M78</f>
        <v>-0.0145009</v>
      </c>
      <c r="W78" s="158" t="n">
        <f aca="false">E78-N78</f>
        <v>0.01311215</v>
      </c>
      <c r="X78" s="158" t="n">
        <f aca="false">F78-O78</f>
        <v>0.02484844</v>
      </c>
      <c r="Y78" s="158" t="n">
        <f aca="false">G78-P78</f>
        <v>0.04425974</v>
      </c>
      <c r="Z78" s="158" t="n">
        <f aca="false">H78-Q78</f>
        <v>0.05839222</v>
      </c>
    </row>
    <row r="79" customFormat="false" ht="12.75" hidden="false" customHeight="false" outlineLevel="0" collapsed="false">
      <c r="A79" s="160" t="n">
        <v>-0.28109699</v>
      </c>
      <c r="B79" s="160" t="n">
        <v>-0.18053091</v>
      </c>
      <c r="C79" s="160" t="n">
        <v>-0.08681521</v>
      </c>
      <c r="D79" s="160" t="n">
        <v>-0.04254501</v>
      </c>
      <c r="E79" s="160" t="n">
        <v>0.04082531</v>
      </c>
      <c r="F79" s="160" t="n">
        <v>0.07994041</v>
      </c>
      <c r="G79" s="160" t="n">
        <v>0.15309625</v>
      </c>
      <c r="H79" s="160" t="n">
        <v>0.21961179</v>
      </c>
      <c r="J79" s="158" t="n">
        <v>0</v>
      </c>
      <c r="K79" s="158" t="n">
        <v>0</v>
      </c>
      <c r="L79" s="158" t="n">
        <v>0</v>
      </c>
      <c r="M79" s="158" t="n">
        <v>0</v>
      </c>
      <c r="N79" s="158" t="n">
        <v>0</v>
      </c>
      <c r="O79" s="158" t="n">
        <v>0</v>
      </c>
      <c r="P79" s="158" t="n">
        <v>0</v>
      </c>
      <c r="Q79" s="159" t="n">
        <v>0</v>
      </c>
      <c r="S79" s="158" t="n">
        <f aca="false">A79-J79</f>
        <v>-0.28109699</v>
      </c>
      <c r="T79" s="158" t="n">
        <f aca="false">B79-K79</f>
        <v>-0.18053091</v>
      </c>
      <c r="U79" s="158" t="n">
        <f aca="false">C79-L79</f>
        <v>-0.08681521</v>
      </c>
      <c r="V79" s="158" t="n">
        <f aca="false">D79-M79</f>
        <v>-0.04254501</v>
      </c>
      <c r="W79" s="158" t="n">
        <f aca="false">E79-N79</f>
        <v>0.04082531</v>
      </c>
      <c r="X79" s="158" t="n">
        <f aca="false">F79-O79</f>
        <v>0.07994041</v>
      </c>
      <c r="Y79" s="158" t="n">
        <f aca="false">G79-P79</f>
        <v>0.15309625</v>
      </c>
      <c r="Z79" s="158" t="n">
        <f aca="false">H79-Q79</f>
        <v>0.21961179</v>
      </c>
    </row>
    <row r="80" customFormat="false" ht="12.75" hidden="false" customHeight="false" outlineLevel="0" collapsed="false">
      <c r="A80" s="160" t="n">
        <v>-0.26639544</v>
      </c>
      <c r="B80" s="160" t="n">
        <v>-0.17114889</v>
      </c>
      <c r="C80" s="160" t="n">
        <v>-0.08232254</v>
      </c>
      <c r="D80" s="160" t="n">
        <v>-0.04034628</v>
      </c>
      <c r="E80" s="160" t="n">
        <v>0.03871806</v>
      </c>
      <c r="F80" s="160" t="n">
        <v>0.0758138</v>
      </c>
      <c r="G80" s="160" t="n">
        <v>0.14518095</v>
      </c>
      <c r="H80" s="160" t="n">
        <v>0.20821983</v>
      </c>
      <c r="J80" s="158" t="n">
        <v>0</v>
      </c>
      <c r="K80" s="158" t="n">
        <v>0</v>
      </c>
      <c r="L80" s="158" t="n">
        <v>0</v>
      </c>
      <c r="M80" s="158" t="n">
        <v>0</v>
      </c>
      <c r="N80" s="158" t="n">
        <v>0</v>
      </c>
      <c r="O80" s="158" t="n">
        <v>0</v>
      </c>
      <c r="P80" s="158" t="n">
        <v>0</v>
      </c>
      <c r="Q80" s="159" t="n">
        <v>0</v>
      </c>
      <c r="S80" s="158" t="n">
        <f aca="false">A80-J80</f>
        <v>-0.26639544</v>
      </c>
      <c r="T80" s="158" t="n">
        <f aca="false">B80-K80</f>
        <v>-0.17114889</v>
      </c>
      <c r="U80" s="158" t="n">
        <f aca="false">C80-L80</f>
        <v>-0.08232254</v>
      </c>
      <c r="V80" s="158" t="n">
        <f aca="false">D80-M80</f>
        <v>-0.04034628</v>
      </c>
      <c r="W80" s="158" t="n">
        <f aca="false">E80-N80</f>
        <v>0.03871806</v>
      </c>
      <c r="X80" s="158" t="n">
        <f aca="false">F80-O80</f>
        <v>0.0758138</v>
      </c>
      <c r="Y80" s="158" t="n">
        <f aca="false">G80-P80</f>
        <v>0.14518095</v>
      </c>
      <c r="Z80" s="158" t="n">
        <f aca="false">H80-Q80</f>
        <v>0.20821983</v>
      </c>
    </row>
    <row r="81" customFormat="false" ht="12.75" hidden="false" customHeight="false" outlineLevel="0" collapsed="false">
      <c r="A81" s="160" t="n">
        <v>-0.26575655</v>
      </c>
      <c r="B81" s="160" t="n">
        <v>-0.17055056</v>
      </c>
      <c r="C81" s="160" t="n">
        <v>-0.08193595</v>
      </c>
      <c r="D81" s="160" t="n">
        <v>-0.04013104</v>
      </c>
      <c r="E81" s="160" t="n">
        <v>0.03845896</v>
      </c>
      <c r="F81" s="160" t="n">
        <v>0.07525212</v>
      </c>
      <c r="G81" s="160" t="n">
        <v>0.14388527</v>
      </c>
      <c r="H81" s="160" t="n">
        <v>0.2060229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S81" s="158" t="n">
        <f aca="false">A81-J81</f>
        <v>-0.26575655</v>
      </c>
      <c r="T81" s="158" t="n">
        <f aca="false">B81-K81</f>
        <v>-0.17055056</v>
      </c>
      <c r="U81" s="158" t="n">
        <f aca="false">C81-L81</f>
        <v>-0.08193595</v>
      </c>
      <c r="V81" s="158" t="n">
        <f aca="false">D81-M81</f>
        <v>-0.04013104</v>
      </c>
      <c r="W81" s="158" t="n">
        <f aca="false">E81-N81</f>
        <v>0.03845896</v>
      </c>
      <c r="X81" s="158" t="n">
        <f aca="false">F81-O81</f>
        <v>0.07525212</v>
      </c>
      <c r="Y81" s="158" t="n">
        <f aca="false">G81-P81</f>
        <v>0.14388527</v>
      </c>
      <c r="Z81" s="158" t="n">
        <f aca="false">H81-Q81</f>
        <v>0.2060229</v>
      </c>
    </row>
    <row r="82" customFormat="false" ht="12.75" hidden="false" customHeight="false" outlineLevel="0" collapsed="false">
      <c r="A82" s="160" t="n">
        <v>-0.26145251</v>
      </c>
      <c r="B82" s="160" t="n">
        <v>-0.16745402</v>
      </c>
      <c r="C82" s="160" t="n">
        <v>-0.08028862</v>
      </c>
      <c r="D82" s="160" t="n">
        <v>-0.03928517</v>
      </c>
      <c r="E82" s="160" t="n">
        <v>0.03757354</v>
      </c>
      <c r="F82" s="160" t="n">
        <v>0.07344617</v>
      </c>
      <c r="G82" s="160" t="n">
        <v>0.14015012</v>
      </c>
      <c r="H82" s="160" t="n">
        <v>0.20026689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S82" s="158" t="n">
        <f aca="false">A82-J82</f>
        <v>-0.26145251</v>
      </c>
      <c r="T82" s="158" t="n">
        <f aca="false">B82-K82</f>
        <v>-0.16745402</v>
      </c>
      <c r="U82" s="158" t="n">
        <f aca="false">C82-L82</f>
        <v>-0.08028862</v>
      </c>
      <c r="V82" s="158" t="n">
        <f aca="false">D82-M82</f>
        <v>-0.03928517</v>
      </c>
      <c r="W82" s="158" t="n">
        <f aca="false">E82-N82</f>
        <v>0.03757354</v>
      </c>
      <c r="X82" s="158" t="n">
        <f aca="false">F82-O82</f>
        <v>0.07344617</v>
      </c>
      <c r="Y82" s="158" t="n">
        <f aca="false">G82-P82</f>
        <v>0.14015012</v>
      </c>
      <c r="Z82" s="158" t="n">
        <f aca="false">H82-Q82</f>
        <v>0.20026689</v>
      </c>
    </row>
    <row r="83" customFormat="false" ht="12.75" hidden="false" customHeight="false" outlineLevel="0" collapsed="false">
      <c r="A83" s="158" t="n">
        <v>-0.26957815</v>
      </c>
      <c r="B83" s="158" t="n">
        <v>-0.17270698</v>
      </c>
      <c r="C83" s="158" t="n">
        <v>-0.08283265</v>
      </c>
      <c r="D83" s="158" t="n">
        <v>-0.04053657</v>
      </c>
      <c r="E83" s="158" t="n">
        <v>0.03878376</v>
      </c>
      <c r="F83" s="158" t="n">
        <v>0.07582561</v>
      </c>
      <c r="G83" s="158" t="n">
        <v>0.14474604</v>
      </c>
      <c r="H83" s="159" t="n">
        <v>0.20691901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S83" s="158" t="n">
        <f aca="false">A83-J83</f>
        <v>-0.26957815</v>
      </c>
      <c r="T83" s="158" t="n">
        <f aca="false">B83-K83</f>
        <v>-0.17270698</v>
      </c>
      <c r="U83" s="158" t="n">
        <f aca="false">C83-L83</f>
        <v>-0.08283265</v>
      </c>
      <c r="V83" s="158" t="n">
        <f aca="false">D83-M83</f>
        <v>-0.04053657</v>
      </c>
      <c r="W83" s="158" t="n">
        <f aca="false">E83-N83</f>
        <v>0.03878376</v>
      </c>
      <c r="X83" s="158" t="n">
        <f aca="false">F83-O83</f>
        <v>0.07582561</v>
      </c>
      <c r="Y83" s="158" t="n">
        <f aca="false">G83-P83</f>
        <v>0.14474604</v>
      </c>
      <c r="Z83" s="158" t="n">
        <f aca="false">H83-Q83</f>
        <v>0.20691901</v>
      </c>
    </row>
    <row r="84" customFormat="false" ht="12.75" hidden="false" customHeight="false" outlineLevel="0" collapsed="false">
      <c r="A84" s="158" t="n">
        <v>-0.26762476</v>
      </c>
      <c r="B84" s="158" t="n">
        <v>-0.17152127</v>
      </c>
      <c r="C84" s="158" t="n">
        <v>-0.08229656</v>
      </c>
      <c r="D84" s="158" t="n">
        <v>-0.0402824</v>
      </c>
      <c r="E84" s="158" t="n">
        <v>0.03855664</v>
      </c>
      <c r="F84" s="158" t="n">
        <v>0.07539772</v>
      </c>
      <c r="G84" s="158" t="n">
        <v>0.14399262</v>
      </c>
      <c r="H84" s="159" t="n">
        <v>0.20593623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S84" s="158" t="n">
        <f aca="false">A84-J84</f>
        <v>-0.26762476</v>
      </c>
      <c r="T84" s="158" t="n">
        <f aca="false">B84-K84</f>
        <v>-0.17152127</v>
      </c>
      <c r="U84" s="158" t="n">
        <f aca="false">C84-L84</f>
        <v>-0.08229656</v>
      </c>
      <c r="V84" s="158" t="n">
        <f aca="false">D84-M84</f>
        <v>-0.0402824</v>
      </c>
      <c r="W84" s="158" t="n">
        <f aca="false">E84-N84</f>
        <v>0.03855664</v>
      </c>
      <c r="X84" s="158" t="n">
        <f aca="false">F84-O84</f>
        <v>0.07539772</v>
      </c>
      <c r="Y84" s="158" t="n">
        <f aca="false">G84-P84</f>
        <v>0.14399262</v>
      </c>
      <c r="Z84" s="158" t="n">
        <f aca="false">H84-Q84</f>
        <v>0.20593623</v>
      </c>
    </row>
    <row r="85" customFormat="false" ht="12.75" hidden="false" customHeight="false" outlineLevel="0" collapsed="false">
      <c r="A85" s="158" t="n">
        <v>-0.25210714</v>
      </c>
      <c r="B85" s="158" t="n">
        <v>-0.1616902</v>
      </c>
      <c r="C85" s="158" t="n">
        <v>-0.07763109</v>
      </c>
      <c r="D85" s="158" t="n">
        <v>-0.03801081</v>
      </c>
      <c r="E85" s="158" t="n">
        <v>0.03640453</v>
      </c>
      <c r="F85" s="158" t="n">
        <v>0.07121006</v>
      </c>
      <c r="G85" s="158" t="n">
        <v>0.13607162</v>
      </c>
      <c r="H85" s="159" t="n">
        <v>0.19471198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S85" s="158" t="n">
        <f aca="false">A85-J85</f>
        <v>-0.25210714</v>
      </c>
      <c r="T85" s="158" t="n">
        <f aca="false">B85-K85</f>
        <v>-0.1616902</v>
      </c>
      <c r="U85" s="158" t="n">
        <f aca="false">C85-L85</f>
        <v>-0.07763109</v>
      </c>
      <c r="V85" s="158" t="n">
        <f aca="false">D85-M85</f>
        <v>-0.03801081</v>
      </c>
      <c r="W85" s="158" t="n">
        <f aca="false">E85-N85</f>
        <v>0.03640453</v>
      </c>
      <c r="X85" s="158" t="n">
        <f aca="false">F85-O85</f>
        <v>0.07121006</v>
      </c>
      <c r="Y85" s="158" t="n">
        <f aca="false">G85-P85</f>
        <v>0.13607162</v>
      </c>
      <c r="Z85" s="158" t="n">
        <f aca="false">H85-Q85</f>
        <v>0.19471198</v>
      </c>
    </row>
    <row r="86" customFormat="false" ht="12.75" hidden="false" customHeight="false" outlineLevel="0" collapsed="false">
      <c r="A86" s="158" t="n">
        <v>-0.26687521</v>
      </c>
      <c r="B86" s="158" t="n">
        <v>-0.17106137</v>
      </c>
      <c r="C86" s="158" t="n">
        <v>-0.08208556</v>
      </c>
      <c r="D86" s="158" t="n">
        <v>-0.04018147</v>
      </c>
      <c r="E86" s="158" t="n">
        <v>0.03846463</v>
      </c>
      <c r="F86" s="158" t="n">
        <v>0.07522236</v>
      </c>
      <c r="G86" s="158" t="n">
        <v>0.14367564</v>
      </c>
      <c r="H86" s="159" t="n">
        <v>0.20550988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S86" s="158" t="n">
        <f aca="false">A86-J86</f>
        <v>-0.26687521</v>
      </c>
      <c r="T86" s="158" t="n">
        <f aca="false">B86-K86</f>
        <v>-0.17106137</v>
      </c>
      <c r="U86" s="158" t="n">
        <f aca="false">C86-L86</f>
        <v>-0.08208556</v>
      </c>
      <c r="V86" s="158" t="n">
        <f aca="false">D86-M86</f>
        <v>-0.04018147</v>
      </c>
      <c r="W86" s="158" t="n">
        <f aca="false">E86-N86</f>
        <v>0.03846463</v>
      </c>
      <c r="X86" s="158" t="n">
        <f aca="false">F86-O86</f>
        <v>0.07522236</v>
      </c>
      <c r="Y86" s="158" t="n">
        <f aca="false">G86-P86</f>
        <v>0.14367564</v>
      </c>
      <c r="Z86" s="158" t="n">
        <f aca="false">H86-Q86</f>
        <v>0.20550988</v>
      </c>
    </row>
    <row r="87" customFormat="false" ht="12.75" hidden="false" customHeight="false" outlineLevel="0" collapsed="false">
      <c r="A87" s="158" t="n">
        <v>-0.25561643</v>
      </c>
      <c r="B87" s="158" t="n">
        <v>-0.1640192</v>
      </c>
      <c r="C87" s="158" t="n">
        <v>-0.07879497</v>
      </c>
      <c r="D87" s="158" t="n">
        <v>-0.03859333</v>
      </c>
      <c r="E87" s="158" t="n">
        <v>0.03698949</v>
      </c>
      <c r="F87" s="158" t="n">
        <v>0.07238349</v>
      </c>
      <c r="G87" s="158" t="n">
        <v>0.13843622</v>
      </c>
      <c r="H87" s="159" t="n">
        <v>0.19829154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S87" s="158" t="n">
        <f aca="false">A87-J87</f>
        <v>-0.25561643</v>
      </c>
      <c r="T87" s="158" t="n">
        <f aca="false">B87-K87</f>
        <v>-0.1640192</v>
      </c>
      <c r="U87" s="158" t="n">
        <f aca="false">C87-L87</f>
        <v>-0.07879497</v>
      </c>
      <c r="V87" s="158" t="n">
        <f aca="false">D87-M87</f>
        <v>-0.03859333</v>
      </c>
      <c r="W87" s="158" t="n">
        <f aca="false">E87-N87</f>
        <v>0.03698949</v>
      </c>
      <c r="X87" s="158" t="n">
        <f aca="false">F87-O87</f>
        <v>0.07238349</v>
      </c>
      <c r="Y87" s="158" t="n">
        <f aca="false">G87-P87</f>
        <v>0.13843622</v>
      </c>
      <c r="Z87" s="158" t="n">
        <f aca="false">H87-Q87</f>
        <v>0.19829154</v>
      </c>
    </row>
    <row r="88" customFormat="false" ht="12.75" hidden="false" customHeight="false" outlineLevel="0" collapsed="false">
      <c r="A88" s="158" t="n">
        <v>-0.10668552</v>
      </c>
      <c r="B88" s="158" t="n">
        <v>-0.06461499</v>
      </c>
      <c r="C88" s="158" t="n">
        <v>-0.02906996</v>
      </c>
      <c r="D88" s="158" t="n">
        <v>-0.01373146</v>
      </c>
      <c r="E88" s="158" t="n">
        <v>0.01214105</v>
      </c>
      <c r="F88" s="158" t="n">
        <v>0.02271169</v>
      </c>
      <c r="G88" s="158" t="n">
        <v>0.03923745</v>
      </c>
      <c r="H88" s="159" t="n">
        <v>0.04979496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S88" s="158" t="n">
        <f aca="false">A88-J88</f>
        <v>-0.10668552</v>
      </c>
      <c r="T88" s="158" t="n">
        <f aca="false">B88-K88</f>
        <v>-0.06461499</v>
      </c>
      <c r="U88" s="158" t="n">
        <f aca="false">C88-L88</f>
        <v>-0.02906996</v>
      </c>
      <c r="V88" s="158" t="n">
        <f aca="false">D88-M88</f>
        <v>-0.01373146</v>
      </c>
      <c r="W88" s="158" t="n">
        <f aca="false">E88-N88</f>
        <v>0.01214105</v>
      </c>
      <c r="X88" s="158" t="n">
        <f aca="false">F88-O88</f>
        <v>0.02271169</v>
      </c>
      <c r="Y88" s="158" t="n">
        <f aca="false">G88-P88</f>
        <v>0.03923745</v>
      </c>
      <c r="Z88" s="158" t="n">
        <f aca="false">H88-Q88</f>
        <v>0.04979496</v>
      </c>
    </row>
    <row r="89" customFormat="false" ht="12.75" hidden="false" customHeight="false" outlineLevel="0" collapsed="false">
      <c r="A89" s="158" t="n">
        <v>0.02367341</v>
      </c>
      <c r="B89" s="158" t="n">
        <v>0.01591317</v>
      </c>
      <c r="C89" s="158" t="n">
        <v>0.0080124</v>
      </c>
      <c r="D89" s="158" t="n">
        <v>0.00401837</v>
      </c>
      <c r="E89" s="158" t="n">
        <v>-0.00403922</v>
      </c>
      <c r="F89" s="158" t="n">
        <v>-0.00809594</v>
      </c>
      <c r="G89" s="158" t="n">
        <v>-0.01624859</v>
      </c>
      <c r="H89" s="159" t="n">
        <v>-0.02443258</v>
      </c>
      <c r="S89" s="158" t="n">
        <f aca="false">A89-J89</f>
        <v>0.02367341</v>
      </c>
      <c r="T89" s="158" t="n">
        <f aca="false">B89-K89</f>
        <v>0.01591317</v>
      </c>
      <c r="U89" s="158" t="n">
        <f aca="false">C89-L89</f>
        <v>0.0080124</v>
      </c>
      <c r="V89" s="158" t="n">
        <f aca="false">D89-M89</f>
        <v>0.00401837</v>
      </c>
      <c r="W89" s="158" t="n">
        <f aca="false">E89-N89</f>
        <v>-0.00403922</v>
      </c>
      <c r="X89" s="158" t="n">
        <f aca="false">F89-O89</f>
        <v>-0.00809594</v>
      </c>
      <c r="Y89" s="158" t="n">
        <f aca="false">G89-P89</f>
        <v>-0.01624859</v>
      </c>
      <c r="Z89" s="158" t="n">
        <f aca="false">H89-Q89</f>
        <v>-0.02443258</v>
      </c>
    </row>
    <row r="90" customFormat="false" ht="12.75" hidden="false" customHeight="false" outlineLevel="0" collapsed="false">
      <c r="A90" s="158" t="n">
        <v>0.02201224</v>
      </c>
      <c r="B90" s="158" t="n">
        <v>0.01480306</v>
      </c>
      <c r="C90" s="158" t="n">
        <v>0.00745757</v>
      </c>
      <c r="D90" s="158" t="n">
        <v>0.00374127</v>
      </c>
      <c r="E90" s="158" t="n">
        <v>-0.00376321</v>
      </c>
      <c r="F90" s="158" t="n">
        <v>-0.00754539</v>
      </c>
      <c r="G90" s="158" t="n">
        <v>-0.01515483</v>
      </c>
      <c r="H90" s="159" t="n">
        <v>-0.02280541</v>
      </c>
      <c r="S90" s="158" t="n">
        <f aca="false">A90-J90</f>
        <v>0.02201224</v>
      </c>
      <c r="T90" s="158" t="n">
        <f aca="false">B90-K90</f>
        <v>0.01480306</v>
      </c>
      <c r="U90" s="158" t="n">
        <f aca="false">C90-L90</f>
        <v>0.00745757</v>
      </c>
      <c r="V90" s="158" t="n">
        <f aca="false">D90-M90</f>
        <v>0.00374127</v>
      </c>
      <c r="W90" s="158" t="n">
        <f aca="false">E90-N90</f>
        <v>-0.00376321</v>
      </c>
      <c r="X90" s="158" t="n">
        <f aca="false">F90-O90</f>
        <v>-0.00754539</v>
      </c>
      <c r="Y90" s="158" t="n">
        <f aca="false">G90-P90</f>
        <v>-0.01515483</v>
      </c>
      <c r="Z90" s="158" t="n">
        <f aca="false">H90-Q90</f>
        <v>-0.02280541</v>
      </c>
    </row>
    <row r="91" customFormat="false" ht="12.75" hidden="false" customHeight="false" outlineLevel="0" collapsed="false">
      <c r="A91" s="158" t="n">
        <v>0.01867492</v>
      </c>
      <c r="B91" s="158" t="n">
        <v>0.01274759</v>
      </c>
      <c r="C91" s="158" t="n">
        <v>0.00650982</v>
      </c>
      <c r="D91" s="158" t="n">
        <v>0.00328653</v>
      </c>
      <c r="E91" s="158" t="n">
        <v>-0.00334509</v>
      </c>
      <c r="F91" s="158" t="n">
        <v>-0.0067441</v>
      </c>
      <c r="G91" s="158" t="n">
        <v>-0.01368589</v>
      </c>
      <c r="H91" s="159" t="n">
        <v>-0.02079037</v>
      </c>
      <c r="S91" s="158" t="n">
        <f aca="false">A91-J91</f>
        <v>0.01867492</v>
      </c>
      <c r="T91" s="158" t="n">
        <f aca="false">B91-K91</f>
        <v>0.01274759</v>
      </c>
      <c r="U91" s="158" t="n">
        <f aca="false">C91-L91</f>
        <v>0.00650982</v>
      </c>
      <c r="V91" s="158" t="n">
        <f aca="false">D91-M91</f>
        <v>0.00328653</v>
      </c>
      <c r="W91" s="158" t="n">
        <f aca="false">E91-N91</f>
        <v>-0.00334509</v>
      </c>
      <c r="X91" s="158" t="n">
        <f aca="false">F91-O91</f>
        <v>-0.0067441</v>
      </c>
      <c r="Y91" s="158" t="n">
        <f aca="false">G91-P91</f>
        <v>-0.01368589</v>
      </c>
      <c r="Z91" s="158" t="n">
        <f aca="false">H91-Q91</f>
        <v>-0.02079037</v>
      </c>
    </row>
    <row r="92" customFormat="false" ht="12.75" hidden="false" customHeight="false" outlineLevel="0" collapsed="false">
      <c r="A92" s="158" t="n">
        <v>0.02201025</v>
      </c>
      <c r="B92" s="158" t="n">
        <v>0.01469967</v>
      </c>
      <c r="C92" s="158" t="n">
        <v>0.00736507</v>
      </c>
      <c r="D92" s="158" t="n">
        <v>0.00368652</v>
      </c>
      <c r="E92" s="158" t="n">
        <v>-0.00369451</v>
      </c>
      <c r="F92" s="158" t="n">
        <v>-0.00739673</v>
      </c>
      <c r="G92" s="158" t="n">
        <v>-0.01482228</v>
      </c>
      <c r="H92" s="159" t="n">
        <v>-0.02227082</v>
      </c>
      <c r="S92" s="158" t="n">
        <f aca="false">A92-J92</f>
        <v>0.02201025</v>
      </c>
      <c r="T92" s="158" t="n">
        <f aca="false">B92-K92</f>
        <v>0.01469967</v>
      </c>
      <c r="U92" s="158" t="n">
        <f aca="false">C92-L92</f>
        <v>0.00736507</v>
      </c>
      <c r="V92" s="158" t="n">
        <f aca="false">D92-M92</f>
        <v>0.00368652</v>
      </c>
      <c r="W92" s="158" t="n">
        <f aca="false">E92-N92</f>
        <v>-0.00369451</v>
      </c>
      <c r="X92" s="158" t="n">
        <f aca="false">F92-O92</f>
        <v>-0.00739673</v>
      </c>
      <c r="Y92" s="158" t="n">
        <f aca="false">G92-P92</f>
        <v>-0.01482228</v>
      </c>
      <c r="Z92" s="158" t="n">
        <f aca="false">H92-Q92</f>
        <v>-0.02227082</v>
      </c>
    </row>
    <row r="93" customFormat="false" ht="12.75" hidden="false" customHeight="false" outlineLevel="0" collapsed="false">
      <c r="A93" s="158" t="n">
        <v>0.02936491</v>
      </c>
      <c r="B93" s="158" t="n">
        <v>0.0196002</v>
      </c>
      <c r="C93" s="158" t="n">
        <v>0.00981547</v>
      </c>
      <c r="D93" s="158" t="n">
        <v>0.00491194</v>
      </c>
      <c r="E93" s="158" t="n">
        <v>-0.00492056</v>
      </c>
      <c r="F93" s="158" t="n">
        <v>-0.00984963</v>
      </c>
      <c r="G93" s="158" t="n">
        <v>-0.01973125</v>
      </c>
      <c r="H93" s="159" t="n">
        <v>-0.02963845</v>
      </c>
      <c r="S93" s="158" t="n">
        <f aca="false">A93-J93</f>
        <v>0.02936491</v>
      </c>
      <c r="T93" s="158" t="n">
        <f aca="false">B93-K93</f>
        <v>0.0196002</v>
      </c>
      <c r="U93" s="158" t="n">
        <f aca="false">C93-L93</f>
        <v>0.00981547</v>
      </c>
      <c r="V93" s="158" t="n">
        <f aca="false">D93-M93</f>
        <v>0.00491194</v>
      </c>
      <c r="W93" s="158" t="n">
        <f aca="false">E93-N93</f>
        <v>-0.00492056</v>
      </c>
      <c r="X93" s="158" t="n">
        <f aca="false">F93-O93</f>
        <v>-0.00984963</v>
      </c>
      <c r="Y93" s="158" t="n">
        <f aca="false">G93-P93</f>
        <v>-0.01973125</v>
      </c>
      <c r="Z93" s="158" t="n">
        <f aca="false">H93-Q93</f>
        <v>-0.02963845</v>
      </c>
    </row>
    <row r="94" customFormat="false" ht="12.75" hidden="false" customHeight="false" outlineLevel="0" collapsed="false">
      <c r="A94" s="158" t="n">
        <v>0.02230766</v>
      </c>
      <c r="B94" s="158" t="n">
        <v>0.01508859</v>
      </c>
      <c r="C94" s="158" t="n">
        <v>0.00764883</v>
      </c>
      <c r="D94" s="158" t="n">
        <v>0.00384964</v>
      </c>
      <c r="E94" s="158" t="n">
        <v>-0.00389792</v>
      </c>
      <c r="F94" s="158" t="n">
        <v>-0.00784181</v>
      </c>
      <c r="G94" s="158" t="n">
        <v>-0.01585741</v>
      </c>
      <c r="H94" s="159" t="n">
        <v>-0.02402553</v>
      </c>
      <c r="S94" s="158" t="n">
        <f aca="false">A94-J94</f>
        <v>0.02230766</v>
      </c>
      <c r="T94" s="158" t="n">
        <f aca="false">B94-K94</f>
        <v>0.01508859</v>
      </c>
      <c r="U94" s="158" t="n">
        <f aca="false">C94-L94</f>
        <v>0.00764883</v>
      </c>
      <c r="V94" s="158" t="n">
        <f aca="false">D94-M94</f>
        <v>0.00384964</v>
      </c>
      <c r="W94" s="158" t="n">
        <f aca="false">E94-N94</f>
        <v>-0.00389792</v>
      </c>
      <c r="X94" s="158" t="n">
        <f aca="false">F94-O94</f>
        <v>-0.00784181</v>
      </c>
      <c r="Y94" s="158" t="n">
        <f aca="false">G94-P94</f>
        <v>-0.01585741</v>
      </c>
      <c r="Z94" s="158" t="n">
        <f aca="false">H94-Q94</f>
        <v>-0.02402553</v>
      </c>
    </row>
    <row r="95" customFormat="false" ht="12.75" hidden="false" customHeight="false" outlineLevel="0" collapsed="false">
      <c r="A95" s="158" t="n">
        <v>0.01970374</v>
      </c>
      <c r="B95" s="158" t="n">
        <v>0.01369228</v>
      </c>
      <c r="C95" s="158" t="n">
        <v>0.00709143</v>
      </c>
      <c r="D95" s="158" t="n">
        <v>0.00360534</v>
      </c>
      <c r="E95" s="158" t="n">
        <v>-0.0037206</v>
      </c>
      <c r="F95" s="158" t="n">
        <v>-0.00755215</v>
      </c>
      <c r="G95" s="158" t="n">
        <v>-0.01552928</v>
      </c>
      <c r="H95" s="159" t="n">
        <v>-0.02389173</v>
      </c>
      <c r="S95" s="158" t="n">
        <f aca="false">A95-J95</f>
        <v>0.01970374</v>
      </c>
      <c r="T95" s="158" t="n">
        <f aca="false">B95-K95</f>
        <v>0.01369228</v>
      </c>
      <c r="U95" s="158" t="n">
        <f aca="false">C95-L95</f>
        <v>0.00709143</v>
      </c>
      <c r="V95" s="158" t="n">
        <f aca="false">D95-M95</f>
        <v>0.00360534</v>
      </c>
      <c r="W95" s="158" t="n">
        <f aca="false">E95-N95</f>
        <v>-0.0037206</v>
      </c>
      <c r="X95" s="158" t="n">
        <f aca="false">F95-O95</f>
        <v>-0.00755215</v>
      </c>
      <c r="Y95" s="158" t="n">
        <f aca="false">G95-P95</f>
        <v>-0.01552928</v>
      </c>
      <c r="Z95" s="158" t="n">
        <f aca="false">H95-Q95</f>
        <v>-0.02389173</v>
      </c>
    </row>
    <row r="96" customFormat="false" ht="12.75" hidden="false" customHeight="false" outlineLevel="0" collapsed="false">
      <c r="A96" s="158" t="n">
        <v>0.02023663</v>
      </c>
      <c r="B96" s="158" t="n">
        <v>0.0139879</v>
      </c>
      <c r="C96" s="158" t="n">
        <v>0.00722222</v>
      </c>
      <c r="D96" s="158" t="n">
        <v>0.00366655</v>
      </c>
      <c r="E96" s="158" t="n">
        <v>-0.00377365</v>
      </c>
      <c r="F96" s="158" t="n">
        <v>-0.00765027</v>
      </c>
      <c r="G96" s="158" t="n">
        <v>-0.01569453</v>
      </c>
      <c r="H96" s="159" t="n">
        <v>-0.02409509</v>
      </c>
      <c r="S96" s="158" t="n">
        <f aca="false">A96-J96</f>
        <v>0.02023663</v>
      </c>
      <c r="T96" s="158" t="n">
        <f aca="false">B96-K96</f>
        <v>0.0139879</v>
      </c>
      <c r="U96" s="158" t="n">
        <f aca="false">C96-L96</f>
        <v>0.00722222</v>
      </c>
      <c r="V96" s="158" t="n">
        <f aca="false">D96-M96</f>
        <v>0.00366655</v>
      </c>
      <c r="W96" s="158" t="n">
        <f aca="false">E96-N96</f>
        <v>-0.00377365</v>
      </c>
      <c r="X96" s="158" t="n">
        <f aca="false">F96-O96</f>
        <v>-0.00765027</v>
      </c>
      <c r="Y96" s="158" t="n">
        <f aca="false">G96-P96</f>
        <v>-0.01569453</v>
      </c>
      <c r="Z96" s="158" t="n">
        <f aca="false">H96-Q96</f>
        <v>-0.02409509</v>
      </c>
    </row>
    <row r="97" customFormat="false" ht="12.75" hidden="false" customHeight="false" outlineLevel="0" collapsed="false">
      <c r="A97" s="158" t="n">
        <v>0.02467737</v>
      </c>
      <c r="B97" s="158" t="n">
        <v>0.01671306</v>
      </c>
      <c r="C97" s="158" t="n">
        <v>0.00848428</v>
      </c>
      <c r="D97" s="158" t="n">
        <v>0.00427362</v>
      </c>
      <c r="E97" s="158" t="n">
        <v>-0.00433499</v>
      </c>
      <c r="F97" s="158" t="n">
        <v>-0.0087294</v>
      </c>
      <c r="G97" s="158" t="n">
        <v>-0.0176869</v>
      </c>
      <c r="H97" s="159" t="n">
        <v>-0.02685064</v>
      </c>
      <c r="S97" s="158" t="n">
        <f aca="false">A97-J97</f>
        <v>0.02467737</v>
      </c>
      <c r="T97" s="158" t="n">
        <f aca="false">B97-K97</f>
        <v>0.01671306</v>
      </c>
      <c r="U97" s="158" t="n">
        <f aca="false">C97-L97</f>
        <v>0.00848428</v>
      </c>
      <c r="V97" s="158" t="n">
        <f aca="false">D97-M97</f>
        <v>0.00427362</v>
      </c>
      <c r="W97" s="158" t="n">
        <f aca="false">E97-N97</f>
        <v>-0.00433499</v>
      </c>
      <c r="X97" s="158" t="n">
        <f aca="false">F97-O97</f>
        <v>-0.0087294</v>
      </c>
      <c r="Y97" s="158" t="n">
        <f aca="false">G97-P97</f>
        <v>-0.0176869</v>
      </c>
      <c r="Z97" s="158" t="n">
        <f aca="false">H97-Q97</f>
        <v>-0.02685064</v>
      </c>
    </row>
    <row r="98" customFormat="false" ht="12.75" hidden="false" customHeight="false" outlineLevel="0" collapsed="false">
      <c r="A98" s="158" t="n">
        <v>0.01881581</v>
      </c>
      <c r="B98" s="158" t="n">
        <v>0.01276641</v>
      </c>
      <c r="C98" s="158" t="n">
        <v>0.00649316</v>
      </c>
      <c r="D98" s="158" t="n">
        <v>0.00327348</v>
      </c>
      <c r="E98" s="158" t="n">
        <v>-0.00332565</v>
      </c>
      <c r="F98" s="158" t="n">
        <v>-0.00670156</v>
      </c>
      <c r="G98" s="158" t="n">
        <v>-0.01359539</v>
      </c>
      <c r="H98" s="159" t="n">
        <v>-0.02066208</v>
      </c>
      <c r="S98" s="158" t="n">
        <f aca="false">A98-J98</f>
        <v>0.01881581</v>
      </c>
      <c r="T98" s="158" t="n">
        <f aca="false">B98-K98</f>
        <v>0.01276641</v>
      </c>
      <c r="U98" s="158" t="n">
        <f aca="false">C98-L98</f>
        <v>0.00649316</v>
      </c>
      <c r="V98" s="158" t="n">
        <f aca="false">D98-M98</f>
        <v>0.00327348</v>
      </c>
      <c r="W98" s="158" t="n">
        <f aca="false">E98-N98</f>
        <v>-0.00332565</v>
      </c>
      <c r="X98" s="158" t="n">
        <f aca="false">F98-O98</f>
        <v>-0.00670156</v>
      </c>
      <c r="Y98" s="158" t="n">
        <f aca="false">G98-P98</f>
        <v>-0.01359539</v>
      </c>
      <c r="Z98" s="158" t="n">
        <f aca="false">H98-Q98</f>
        <v>-0.02066208</v>
      </c>
    </row>
    <row r="99" customFormat="false" ht="12.75" hidden="false" customHeight="false" outlineLevel="0" collapsed="false">
      <c r="A99" s="158" t="n">
        <v>0.0187669</v>
      </c>
      <c r="B99" s="158" t="n">
        <v>0.01271349</v>
      </c>
      <c r="C99" s="158" t="n">
        <v>0.00645342</v>
      </c>
      <c r="D99" s="158" t="n">
        <v>0.00324987</v>
      </c>
      <c r="E99" s="158" t="n">
        <v>-0.00329401</v>
      </c>
      <c r="F99" s="158" t="n">
        <v>-0.00662974</v>
      </c>
      <c r="G99" s="158" t="n">
        <v>-0.01341616</v>
      </c>
      <c r="H99" s="159" t="n">
        <v>-0.02033812</v>
      </c>
      <c r="S99" s="158" t="n">
        <f aca="false">A99-J99</f>
        <v>0.0187669</v>
      </c>
      <c r="T99" s="158" t="n">
        <f aca="false">B99-K99</f>
        <v>0.01271349</v>
      </c>
      <c r="U99" s="158" t="n">
        <f aca="false">C99-L99</f>
        <v>0.00645342</v>
      </c>
      <c r="V99" s="158" t="n">
        <f aca="false">D99-M99</f>
        <v>0.00324987</v>
      </c>
      <c r="W99" s="158" t="n">
        <f aca="false">E99-N99</f>
        <v>-0.00329401</v>
      </c>
      <c r="X99" s="158" t="n">
        <f aca="false">F99-O99</f>
        <v>-0.00662974</v>
      </c>
      <c r="Y99" s="158" t="n">
        <f aca="false">G99-P99</f>
        <v>-0.01341616</v>
      </c>
      <c r="Z99" s="158" t="n">
        <f aca="false">H99-Q99</f>
        <v>-0.02033812</v>
      </c>
    </row>
    <row r="100" customFormat="false" ht="12.75" hidden="false" customHeight="false" outlineLevel="0" collapsed="false">
      <c r="A100" s="158" t="n">
        <v>0.01913274</v>
      </c>
      <c r="B100" s="158" t="n">
        <v>0.012968</v>
      </c>
      <c r="C100" s="158" t="n">
        <v>0.00658355</v>
      </c>
      <c r="D100" s="158" t="n">
        <v>0.00331528</v>
      </c>
      <c r="E100" s="158" t="n">
        <v>-0.00335941</v>
      </c>
      <c r="F100" s="158" t="n">
        <v>-0.00675999</v>
      </c>
      <c r="G100" s="158" t="n">
        <v>-0.01367252</v>
      </c>
      <c r="H100" s="159" t="n">
        <v>-0.02071322</v>
      </c>
      <c r="S100" s="158" t="n">
        <f aca="false">A100-J100</f>
        <v>0.01913274</v>
      </c>
      <c r="T100" s="158" t="n">
        <f aca="false">B100-K100</f>
        <v>0.012968</v>
      </c>
      <c r="U100" s="158" t="n">
        <f aca="false">C100-L100</f>
        <v>0.00658355</v>
      </c>
      <c r="V100" s="158" t="n">
        <f aca="false">D100-M100</f>
        <v>0.00331528</v>
      </c>
      <c r="W100" s="158" t="n">
        <f aca="false">E100-N100</f>
        <v>-0.00335941</v>
      </c>
      <c r="X100" s="158" t="n">
        <f aca="false">F100-O100</f>
        <v>-0.00675999</v>
      </c>
      <c r="Y100" s="158" t="n">
        <f aca="false">G100-P100</f>
        <v>-0.01367252</v>
      </c>
      <c r="Z100" s="158" t="n">
        <f aca="false">H100-Q100</f>
        <v>-0.02071322</v>
      </c>
    </row>
    <row r="101" customFormat="false" ht="12.75" hidden="false" customHeight="false" outlineLevel="0" collapsed="false">
      <c r="A101" s="158" t="n">
        <v>0.01907933</v>
      </c>
      <c r="B101" s="158" t="n">
        <v>0.01291857</v>
      </c>
      <c r="C101" s="158" t="n">
        <v>0.0065499</v>
      </c>
      <c r="D101" s="158" t="n">
        <v>0.0032959</v>
      </c>
      <c r="E101" s="158" t="n">
        <v>-0.00333449</v>
      </c>
      <c r="F101" s="158" t="n">
        <v>-0.00670422</v>
      </c>
      <c r="G101" s="158" t="n">
        <v>-0.01353619</v>
      </c>
      <c r="H101" s="159" t="n">
        <v>-0.02047014</v>
      </c>
      <c r="S101" s="158" t="n">
        <f aca="false">A101-J101</f>
        <v>0.01907933</v>
      </c>
      <c r="T101" s="158" t="n">
        <f aca="false">B101-K101</f>
        <v>0.01291857</v>
      </c>
      <c r="U101" s="158" t="n">
        <f aca="false">C101-L101</f>
        <v>0.0065499</v>
      </c>
      <c r="V101" s="158" t="n">
        <f aca="false">D101-M101</f>
        <v>0.0032959</v>
      </c>
      <c r="W101" s="158" t="n">
        <f aca="false">E101-N101</f>
        <v>-0.00333449</v>
      </c>
      <c r="X101" s="158" t="n">
        <f aca="false">F101-O101</f>
        <v>-0.00670422</v>
      </c>
      <c r="Y101" s="158" t="n">
        <f aca="false">G101-P101</f>
        <v>-0.01353619</v>
      </c>
      <c r="Z101" s="158" t="n">
        <f aca="false">H101-Q101</f>
        <v>-0.02047014</v>
      </c>
    </row>
    <row r="102" customFormat="false" ht="12.75" hidden="false" customHeight="false" outlineLevel="0" collapsed="false">
      <c r="A102" s="158" t="n">
        <v>0.01717376</v>
      </c>
      <c r="B102" s="158" t="n">
        <v>0.0116233</v>
      </c>
      <c r="C102" s="158" t="n">
        <v>0.00589229</v>
      </c>
      <c r="D102" s="158" t="n">
        <v>0.00296505</v>
      </c>
      <c r="E102" s="158" t="n">
        <v>-0.00300022</v>
      </c>
      <c r="F102" s="158" t="n">
        <v>-0.006033</v>
      </c>
      <c r="G102" s="158" t="n">
        <v>-0.01218561</v>
      </c>
      <c r="H102" s="159" t="n">
        <v>-0.0184366</v>
      </c>
      <c r="S102" s="158" t="n">
        <f aca="false">A102-J102</f>
        <v>0.01717376</v>
      </c>
      <c r="T102" s="158" t="n">
        <f aca="false">B102-K102</f>
        <v>0.0116233</v>
      </c>
      <c r="U102" s="158" t="n">
        <f aca="false">C102-L102</f>
        <v>0.00589229</v>
      </c>
      <c r="V102" s="158" t="n">
        <f aca="false">D102-M102</f>
        <v>0.00296505</v>
      </c>
      <c r="W102" s="158" t="n">
        <f aca="false">E102-N102</f>
        <v>-0.00300022</v>
      </c>
      <c r="X102" s="158" t="n">
        <f aca="false">F102-O102</f>
        <v>-0.006033</v>
      </c>
      <c r="Y102" s="158" t="n">
        <f aca="false">G102-P102</f>
        <v>-0.01218561</v>
      </c>
      <c r="Z102" s="158" t="n">
        <f aca="false">H102-Q102</f>
        <v>-0.0184366</v>
      </c>
    </row>
    <row r="103" customFormat="false" ht="12.75" hidden="false" customHeight="false" outlineLevel="0" collapsed="false">
      <c r="A103" s="158" t="n">
        <v>0.01380833</v>
      </c>
      <c r="B103" s="158" t="n">
        <v>0.00966799</v>
      </c>
      <c r="C103" s="158" t="n">
        <v>0.00505188</v>
      </c>
      <c r="D103" s="158" t="n">
        <v>0.00257782</v>
      </c>
      <c r="E103" s="158" t="n">
        <v>-0.0026763</v>
      </c>
      <c r="F103" s="158" t="n">
        <v>-0.00544579</v>
      </c>
      <c r="G103" s="158" t="n">
        <v>-0.01124301</v>
      </c>
      <c r="H103" s="159" t="n">
        <v>-0.01734933</v>
      </c>
      <c r="S103" s="158" t="n">
        <f aca="false">A103-J103</f>
        <v>0.01380833</v>
      </c>
      <c r="T103" s="158" t="n">
        <f aca="false">B103-K103</f>
        <v>0.00966799</v>
      </c>
      <c r="U103" s="158" t="n">
        <f aca="false">C103-L103</f>
        <v>0.00505188</v>
      </c>
      <c r="V103" s="158" t="n">
        <f aca="false">D103-M103</f>
        <v>0.00257782</v>
      </c>
      <c r="W103" s="158" t="n">
        <f aca="false">E103-N103</f>
        <v>-0.0026763</v>
      </c>
      <c r="X103" s="158" t="n">
        <f aca="false">F103-O103</f>
        <v>-0.00544579</v>
      </c>
      <c r="Y103" s="158" t="n">
        <f aca="false">G103-P103</f>
        <v>-0.01124301</v>
      </c>
      <c r="Z103" s="158" t="n">
        <f aca="false">H103-Q103</f>
        <v>-0.01734933</v>
      </c>
    </row>
    <row r="104" customFormat="false" ht="12.75" hidden="false" customHeight="false" outlineLevel="0" collapsed="false">
      <c r="A104" s="158" t="n">
        <v>0.01503445</v>
      </c>
      <c r="B104" s="158" t="n">
        <v>0.01032805</v>
      </c>
      <c r="C104" s="158" t="n">
        <v>0.00530828</v>
      </c>
      <c r="D104" s="158" t="n">
        <v>0.00267659</v>
      </c>
      <c r="E104" s="158" t="n">
        <v>-0.00272201</v>
      </c>
      <c r="F104" s="158" t="n">
        <v>-0.00548957</v>
      </c>
      <c r="G104" s="158" t="n">
        <v>-0.0111597</v>
      </c>
      <c r="H104" s="159" t="n">
        <v>-0.01700394</v>
      </c>
      <c r="S104" s="158" t="n">
        <f aca="false">A104-J104</f>
        <v>0.01503445</v>
      </c>
      <c r="T104" s="158" t="n">
        <f aca="false">B104-K104</f>
        <v>0.01032805</v>
      </c>
      <c r="U104" s="158" t="n">
        <f aca="false">C104-L104</f>
        <v>0.00530828</v>
      </c>
      <c r="V104" s="158" t="n">
        <f aca="false">D104-M104</f>
        <v>0.00267659</v>
      </c>
      <c r="W104" s="158" t="n">
        <f aca="false">E104-N104</f>
        <v>-0.00272201</v>
      </c>
      <c r="X104" s="158" t="n">
        <f aca="false">F104-O104</f>
        <v>-0.00548957</v>
      </c>
      <c r="Y104" s="158" t="n">
        <f aca="false">G104-P104</f>
        <v>-0.0111597</v>
      </c>
      <c r="Z104" s="158" t="n">
        <f aca="false">H104-Q104</f>
        <v>-0.01700394</v>
      </c>
    </row>
    <row r="105" customFormat="false" ht="12.75" hidden="false" customHeight="false" outlineLevel="0" collapsed="false">
      <c r="A105" s="158" t="n">
        <v>0.01989299</v>
      </c>
      <c r="B105" s="158" t="n">
        <v>0.01362999</v>
      </c>
      <c r="C105" s="158" t="n">
        <v>0.00704143</v>
      </c>
      <c r="D105" s="158" t="n">
        <v>0.00354962</v>
      </c>
      <c r="E105" s="158" t="n">
        <v>-0.00360753</v>
      </c>
      <c r="F105" s="158" t="n">
        <v>-0.00727341</v>
      </c>
      <c r="G105" s="158" t="n">
        <v>-0.01477937</v>
      </c>
      <c r="H105" s="159" t="n">
        <v>-0.02251143</v>
      </c>
      <c r="S105" s="158" t="n">
        <f aca="false">A105-J105</f>
        <v>0.01989299</v>
      </c>
      <c r="T105" s="158" t="n">
        <f aca="false">B105-K105</f>
        <v>0.01362999</v>
      </c>
      <c r="U105" s="158" t="n">
        <f aca="false">C105-L105</f>
        <v>0.00704143</v>
      </c>
      <c r="V105" s="158" t="n">
        <f aca="false">D105-M105</f>
        <v>0.00354962</v>
      </c>
      <c r="W105" s="158" t="n">
        <f aca="false">E105-N105</f>
        <v>-0.00360753</v>
      </c>
      <c r="X105" s="158" t="n">
        <f aca="false">F105-O105</f>
        <v>-0.00727341</v>
      </c>
      <c r="Y105" s="158" t="n">
        <f aca="false">G105-P105</f>
        <v>-0.01477937</v>
      </c>
      <c r="Z105" s="158" t="n">
        <f aca="false">H105-Q105</f>
        <v>-0.02251143</v>
      </c>
    </row>
    <row r="106" customFormat="false" ht="12.75" hidden="false" customHeight="false" outlineLevel="0" collapsed="false">
      <c r="A106" s="158" t="n">
        <v>0.01427563</v>
      </c>
      <c r="B106" s="158" t="n">
        <v>0.01008543</v>
      </c>
      <c r="C106" s="158" t="n">
        <v>0.00530088</v>
      </c>
      <c r="D106" s="158" t="n">
        <v>0.00269809</v>
      </c>
      <c r="E106" s="158" t="n">
        <v>-0.00279183</v>
      </c>
      <c r="F106" s="158" t="n">
        <v>-0.00567541</v>
      </c>
      <c r="G106" s="158" t="n">
        <v>-0.011708</v>
      </c>
      <c r="H106" s="159" t="n">
        <v>-0.0180752</v>
      </c>
      <c r="S106" s="158" t="n">
        <f aca="false">A106-J106</f>
        <v>0.01427563</v>
      </c>
      <c r="T106" s="158" t="n">
        <f aca="false">B106-K106</f>
        <v>0.01008543</v>
      </c>
      <c r="U106" s="158" t="n">
        <f aca="false">C106-L106</f>
        <v>0.00530088</v>
      </c>
      <c r="V106" s="158" t="n">
        <f aca="false">D106-M106</f>
        <v>0.00269809</v>
      </c>
      <c r="W106" s="158" t="n">
        <f aca="false">E106-N106</f>
        <v>-0.00279183</v>
      </c>
      <c r="X106" s="158" t="n">
        <f aca="false">F106-O106</f>
        <v>-0.00567541</v>
      </c>
      <c r="Y106" s="158" t="n">
        <f aca="false">G106-P106</f>
        <v>-0.011708</v>
      </c>
      <c r="Z106" s="158" t="n">
        <f aca="false">H106-Q106</f>
        <v>-0.0180752</v>
      </c>
    </row>
    <row r="107" customFormat="false" ht="12.75" hidden="false" customHeight="false" outlineLevel="0" collapsed="false">
      <c r="A107" s="158" t="n">
        <v>0.01418527</v>
      </c>
      <c r="B107" s="158" t="n">
        <v>0.01006111</v>
      </c>
      <c r="C107" s="158" t="n">
        <v>0.00528656</v>
      </c>
      <c r="D107" s="158" t="n">
        <v>0.00269368</v>
      </c>
      <c r="E107" s="158" t="n">
        <v>-0.00279253</v>
      </c>
      <c r="F107" s="158" t="n">
        <v>-0.00568157</v>
      </c>
      <c r="G107" s="158" t="n">
        <v>-0.01173801</v>
      </c>
      <c r="H107" s="159" t="n">
        <v>-0.01814428</v>
      </c>
      <c r="S107" s="158" t="n">
        <f aca="false">A107-J107</f>
        <v>0.01418527</v>
      </c>
      <c r="T107" s="158" t="n">
        <f aca="false">B107-K107</f>
        <v>0.01006111</v>
      </c>
      <c r="U107" s="158" t="n">
        <f aca="false">C107-L107</f>
        <v>0.00528656</v>
      </c>
      <c r="V107" s="158" t="n">
        <f aca="false">D107-M107</f>
        <v>0.00269368</v>
      </c>
      <c r="W107" s="158" t="n">
        <f aca="false">E107-N107</f>
        <v>-0.00279253</v>
      </c>
      <c r="X107" s="158" t="n">
        <f aca="false">F107-O107</f>
        <v>-0.00568157</v>
      </c>
      <c r="Y107" s="158" t="n">
        <f aca="false">G107-P107</f>
        <v>-0.01173801</v>
      </c>
      <c r="Z107" s="158" t="n">
        <f aca="false">H107-Q107</f>
        <v>-0.01814428</v>
      </c>
    </row>
    <row r="108" customFormat="false" ht="12.75" hidden="false" customHeight="false" outlineLevel="0" collapsed="false">
      <c r="A108" s="158" t="n">
        <v>0.01473583</v>
      </c>
      <c r="B108" s="158" t="n">
        <v>0.01040162</v>
      </c>
      <c r="C108" s="158" t="n">
        <v>0.00542353</v>
      </c>
      <c r="D108" s="158" t="n">
        <v>0.00275892</v>
      </c>
      <c r="E108" s="158" t="n">
        <v>-0.00285138</v>
      </c>
      <c r="F108" s="158" t="n">
        <v>-0.00579298</v>
      </c>
      <c r="G108" s="158" t="n">
        <v>-0.01193615</v>
      </c>
      <c r="H108" s="159" t="n">
        <v>-0.01840565</v>
      </c>
      <c r="S108" s="158" t="n">
        <f aca="false">A108-J108</f>
        <v>0.01473583</v>
      </c>
      <c r="T108" s="158" t="n">
        <f aca="false">B108-K108</f>
        <v>0.01040162</v>
      </c>
      <c r="U108" s="158" t="n">
        <f aca="false">C108-L108</f>
        <v>0.00542353</v>
      </c>
      <c r="V108" s="158" t="n">
        <f aca="false">D108-M108</f>
        <v>0.00275892</v>
      </c>
      <c r="W108" s="158" t="n">
        <f aca="false">E108-N108</f>
        <v>-0.00285138</v>
      </c>
      <c r="X108" s="158" t="n">
        <f aca="false">F108-O108</f>
        <v>-0.00579298</v>
      </c>
      <c r="Y108" s="158" t="n">
        <f aca="false">G108-P108</f>
        <v>-0.01193615</v>
      </c>
      <c r="Z108" s="158" t="n">
        <f aca="false">H108-Q108</f>
        <v>-0.01840565</v>
      </c>
    </row>
    <row r="109" customFormat="false" ht="12.75" hidden="false" customHeight="false" outlineLevel="0" collapsed="false">
      <c r="A109" s="158" t="n">
        <v>0.01902701</v>
      </c>
      <c r="B109" s="158" t="n">
        <v>0.01305703</v>
      </c>
      <c r="C109" s="158" t="n">
        <v>0.0066431</v>
      </c>
      <c r="D109" s="158" t="n">
        <v>0.00334769</v>
      </c>
      <c r="E109" s="158" t="n">
        <v>-0.00339991</v>
      </c>
      <c r="F109" s="158" t="n">
        <v>-0.00685162</v>
      </c>
      <c r="G109" s="158" t="n">
        <v>-0.01390662</v>
      </c>
      <c r="H109" s="159" t="n">
        <v>-0.02115437</v>
      </c>
      <c r="S109" s="158" t="n">
        <f aca="false">A109-J109</f>
        <v>0.01902701</v>
      </c>
      <c r="T109" s="158" t="n">
        <f aca="false">B109-K109</f>
        <v>0.01305703</v>
      </c>
      <c r="U109" s="158" t="n">
        <f aca="false">C109-L109</f>
        <v>0.0066431</v>
      </c>
      <c r="V109" s="158" t="n">
        <f aca="false">D109-M109</f>
        <v>0.00334769</v>
      </c>
      <c r="W109" s="158" t="n">
        <f aca="false">E109-N109</f>
        <v>-0.00339991</v>
      </c>
      <c r="X109" s="158" t="n">
        <f aca="false">F109-O109</f>
        <v>-0.00685162</v>
      </c>
      <c r="Y109" s="158" t="n">
        <f aca="false">G109-P109</f>
        <v>-0.01390662</v>
      </c>
      <c r="Z109" s="158" t="n">
        <f aca="false">H109-Q109</f>
        <v>-0.02115437</v>
      </c>
    </row>
    <row r="110" customFormat="false" ht="12.75" hidden="false" customHeight="false" outlineLevel="0" collapsed="false">
      <c r="A110" s="158" t="n">
        <v>0.0144512</v>
      </c>
      <c r="B110" s="158" t="n">
        <v>0.00993512</v>
      </c>
      <c r="C110" s="158" t="n">
        <v>0.00506083</v>
      </c>
      <c r="D110" s="158" t="n">
        <v>0.00255313</v>
      </c>
      <c r="E110" s="158" t="n">
        <v>-0.00259817</v>
      </c>
      <c r="F110" s="158" t="n">
        <v>-0.00524066</v>
      </c>
      <c r="G110" s="158" t="n">
        <v>-0.01065439</v>
      </c>
      <c r="H110" s="159" t="n">
        <v>-0.01623059</v>
      </c>
      <c r="S110" s="158" t="n">
        <f aca="false">A110-J110</f>
        <v>0.0144512</v>
      </c>
      <c r="T110" s="158" t="n">
        <f aca="false">B110-K110</f>
        <v>0.00993512</v>
      </c>
      <c r="U110" s="158" t="n">
        <f aca="false">C110-L110</f>
        <v>0.00506083</v>
      </c>
      <c r="V110" s="158" t="n">
        <f aca="false">D110-M110</f>
        <v>0.00255313</v>
      </c>
      <c r="W110" s="158" t="n">
        <f aca="false">E110-N110</f>
        <v>-0.00259817</v>
      </c>
      <c r="X110" s="158" t="n">
        <f aca="false">F110-O110</f>
        <v>-0.00524066</v>
      </c>
      <c r="Y110" s="158" t="n">
        <f aca="false">G110-P110</f>
        <v>-0.01065439</v>
      </c>
      <c r="Z110" s="158" t="n">
        <f aca="false">H110-Q110</f>
        <v>-0.01623059</v>
      </c>
    </row>
    <row r="111" customFormat="false" ht="12.75" hidden="false" customHeight="false" outlineLevel="0" collapsed="false">
      <c r="A111" s="158" t="n">
        <v>0.01469172</v>
      </c>
      <c r="B111" s="158" t="n">
        <v>0.00996769</v>
      </c>
      <c r="C111" s="158" t="n">
        <v>0.00506907</v>
      </c>
      <c r="D111" s="158" t="n">
        <v>0.00255539</v>
      </c>
      <c r="E111" s="158" t="n">
        <v>-0.00259597</v>
      </c>
      <c r="F111" s="158" t="n">
        <v>-0.00523111</v>
      </c>
      <c r="G111" s="158" t="n">
        <v>-0.01061266</v>
      </c>
      <c r="H111" s="159" t="n">
        <v>-0.01613082</v>
      </c>
      <c r="S111" s="158" t="n">
        <f aca="false">A111-J111</f>
        <v>0.01469172</v>
      </c>
      <c r="T111" s="158" t="n">
        <f aca="false">B111-K111</f>
        <v>0.00996769</v>
      </c>
      <c r="U111" s="158" t="n">
        <f aca="false">C111-L111</f>
        <v>0.00506907</v>
      </c>
      <c r="V111" s="158" t="n">
        <f aca="false">D111-M111</f>
        <v>0.00255539</v>
      </c>
      <c r="W111" s="158" t="n">
        <f aca="false">E111-N111</f>
        <v>-0.00259597</v>
      </c>
      <c r="X111" s="158" t="n">
        <f aca="false">F111-O111</f>
        <v>-0.00523111</v>
      </c>
      <c r="Y111" s="158" t="n">
        <f aca="false">G111-P111</f>
        <v>-0.01061266</v>
      </c>
      <c r="Z111" s="158" t="n">
        <f aca="false">H111-Q111</f>
        <v>-0.01613082</v>
      </c>
    </row>
    <row r="112" customFormat="false" ht="12.75" hidden="false" customHeight="false" outlineLevel="0" collapsed="false">
      <c r="A112" s="158" t="n">
        <v>0.01495578</v>
      </c>
      <c r="B112" s="158" t="n">
        <v>0.01016237</v>
      </c>
      <c r="C112" s="158" t="n">
        <v>0.00517323</v>
      </c>
      <c r="D112" s="158" t="n">
        <v>0.00260879</v>
      </c>
      <c r="E112" s="158" t="n">
        <v>-0.00265121</v>
      </c>
      <c r="F112" s="158" t="n">
        <v>-0.00534287</v>
      </c>
      <c r="G112" s="158" t="n">
        <v>-0.01083905</v>
      </c>
      <c r="H112" s="159" t="n">
        <v>-0.01647092</v>
      </c>
      <c r="S112" s="158" t="n">
        <f aca="false">A112-J112</f>
        <v>0.01495578</v>
      </c>
      <c r="T112" s="158" t="n">
        <f aca="false">B112-K112</f>
        <v>0.01016237</v>
      </c>
      <c r="U112" s="158" t="n">
        <f aca="false">C112-L112</f>
        <v>0.00517323</v>
      </c>
      <c r="V112" s="158" t="n">
        <f aca="false">D112-M112</f>
        <v>0.00260879</v>
      </c>
      <c r="W112" s="158" t="n">
        <f aca="false">E112-N112</f>
        <v>-0.00265121</v>
      </c>
      <c r="X112" s="158" t="n">
        <f aca="false">F112-O112</f>
        <v>-0.00534287</v>
      </c>
      <c r="Y112" s="158" t="n">
        <f aca="false">G112-P112</f>
        <v>-0.01083905</v>
      </c>
      <c r="Z112" s="158" t="n">
        <f aca="false">H112-Q112</f>
        <v>-0.01647092</v>
      </c>
    </row>
    <row r="113" customFormat="false" ht="12.75" hidden="false" customHeight="false" outlineLevel="0" collapsed="false">
      <c r="A113" s="158" t="n">
        <v>0.01507299</v>
      </c>
      <c r="B113" s="158" t="n">
        <v>0.01023648</v>
      </c>
      <c r="C113" s="158" t="n">
        <v>0.00520576</v>
      </c>
      <c r="D113" s="158" t="n">
        <v>0.00262352</v>
      </c>
      <c r="E113" s="158" t="n">
        <v>-0.00266228</v>
      </c>
      <c r="F113" s="158" t="n">
        <v>-0.0053608</v>
      </c>
      <c r="G113" s="158" t="n">
        <v>-0.0108563</v>
      </c>
      <c r="H113" s="159" t="n">
        <v>-0.01646628</v>
      </c>
      <c r="S113" s="158" t="n">
        <f aca="false">A113-J113</f>
        <v>0.01507299</v>
      </c>
      <c r="T113" s="158" t="n">
        <f aca="false">B113-K113</f>
        <v>0.01023648</v>
      </c>
      <c r="U113" s="158" t="n">
        <f aca="false">C113-L113</f>
        <v>0.00520576</v>
      </c>
      <c r="V113" s="158" t="n">
        <f aca="false">D113-M113</f>
        <v>0.00262352</v>
      </c>
      <c r="W113" s="158" t="n">
        <f aca="false">E113-N113</f>
        <v>-0.00266228</v>
      </c>
      <c r="X113" s="158" t="n">
        <f aca="false">F113-O113</f>
        <v>-0.0053608</v>
      </c>
      <c r="Y113" s="158" t="n">
        <f aca="false">G113-P113</f>
        <v>-0.0108563</v>
      </c>
      <c r="Z113" s="158" t="n">
        <f aca="false">H113-Q113</f>
        <v>-0.01646628</v>
      </c>
    </row>
    <row r="114" customFormat="false" ht="12.75" hidden="false" customHeight="false" outlineLevel="0" collapsed="false">
      <c r="A114" s="158" t="n">
        <v>0.01358159</v>
      </c>
      <c r="B114" s="158" t="n">
        <v>0.00921374</v>
      </c>
      <c r="C114" s="158" t="n">
        <v>0.00468241</v>
      </c>
      <c r="D114" s="158" t="n">
        <v>0.00235923</v>
      </c>
      <c r="E114" s="158" t="n">
        <v>-0.00239349</v>
      </c>
      <c r="F114" s="158" t="n">
        <v>-0.00481934</v>
      </c>
      <c r="G114" s="158" t="n">
        <v>-0.00976034</v>
      </c>
      <c r="H114" s="159" t="n">
        <v>-0.01480711</v>
      </c>
      <c r="S114" s="158" t="n">
        <f aca="false">A114-J114</f>
        <v>0.01358159</v>
      </c>
      <c r="T114" s="158" t="n">
        <f aca="false">B114-K114</f>
        <v>0.00921374</v>
      </c>
      <c r="U114" s="158" t="n">
        <f aca="false">C114-L114</f>
        <v>0.00468241</v>
      </c>
      <c r="V114" s="158" t="n">
        <f aca="false">D114-M114</f>
        <v>0.00235923</v>
      </c>
      <c r="W114" s="158" t="n">
        <f aca="false">E114-N114</f>
        <v>-0.00239349</v>
      </c>
      <c r="X114" s="158" t="n">
        <f aca="false">F114-O114</f>
        <v>-0.00481934</v>
      </c>
      <c r="Y114" s="158" t="n">
        <f aca="false">G114-P114</f>
        <v>-0.00976034</v>
      </c>
      <c r="Z114" s="158" t="n">
        <f aca="false">H114-Q114</f>
        <v>-0.01480711</v>
      </c>
    </row>
    <row r="115" customFormat="false" ht="12.75" hidden="false" customHeight="false" outlineLevel="0" collapsed="false">
      <c r="A115" s="158" t="n">
        <v>0.00917037</v>
      </c>
      <c r="B115" s="158" t="n">
        <v>0.00651361</v>
      </c>
      <c r="C115" s="158" t="n">
        <v>0.00344748</v>
      </c>
      <c r="D115" s="158" t="n">
        <v>0.00176956</v>
      </c>
      <c r="E115" s="158" t="n">
        <v>-0.00185738</v>
      </c>
      <c r="F115" s="158" t="n">
        <v>-0.00379868</v>
      </c>
      <c r="G115" s="158" t="n">
        <v>-0.0079173</v>
      </c>
      <c r="H115" s="159" t="n">
        <v>-0.0123242</v>
      </c>
      <c r="S115" s="158" t="n">
        <f aca="false">A115-J115</f>
        <v>0.00917037</v>
      </c>
      <c r="T115" s="158" t="n">
        <f aca="false">B115-K115</f>
        <v>0.00651361</v>
      </c>
      <c r="U115" s="158" t="n">
        <f aca="false">C115-L115</f>
        <v>0.00344748</v>
      </c>
      <c r="V115" s="158" t="n">
        <f aca="false">D115-M115</f>
        <v>0.00176956</v>
      </c>
      <c r="W115" s="158" t="n">
        <f aca="false">E115-N115</f>
        <v>-0.00185738</v>
      </c>
      <c r="X115" s="158" t="n">
        <f aca="false">F115-O115</f>
        <v>-0.00379868</v>
      </c>
      <c r="Y115" s="158" t="n">
        <f aca="false">G115-P115</f>
        <v>-0.0079173</v>
      </c>
      <c r="Z115" s="158" t="n">
        <f aca="false">H115-Q115</f>
        <v>-0.0123242</v>
      </c>
    </row>
    <row r="116" customFormat="false" ht="12.75" hidden="false" customHeight="false" outlineLevel="0" collapsed="false">
      <c r="A116" s="158" t="n">
        <v>0.01196243</v>
      </c>
      <c r="B116" s="158" t="n">
        <v>0.00812915</v>
      </c>
      <c r="C116" s="158" t="n">
        <v>0.00418518</v>
      </c>
      <c r="D116" s="158" t="n">
        <v>0.00213524</v>
      </c>
      <c r="E116" s="158" t="n">
        <v>-0.00217549</v>
      </c>
      <c r="F116" s="158" t="n">
        <v>-0.00438127</v>
      </c>
      <c r="G116" s="158" t="n">
        <v>-0.00888574</v>
      </c>
      <c r="H116" s="159" t="n">
        <v>-0.01351464</v>
      </c>
      <c r="S116" s="158" t="n">
        <f aca="false">A116-J116</f>
        <v>0.01196243</v>
      </c>
      <c r="T116" s="158" t="n">
        <f aca="false">B116-K116</f>
        <v>0.00812915</v>
      </c>
      <c r="U116" s="158" t="n">
        <f aca="false">C116-L116</f>
        <v>0.00418518</v>
      </c>
      <c r="V116" s="158" t="n">
        <f aca="false">D116-M116</f>
        <v>0.00213524</v>
      </c>
      <c r="W116" s="158" t="n">
        <f aca="false">E116-N116</f>
        <v>-0.00217549</v>
      </c>
      <c r="X116" s="158" t="n">
        <f aca="false">F116-O116</f>
        <v>-0.00438127</v>
      </c>
      <c r="Y116" s="158" t="n">
        <f aca="false">G116-P116</f>
        <v>-0.00888574</v>
      </c>
      <c r="Z116" s="158" t="n">
        <f aca="false">H116-Q116</f>
        <v>-0.01351464</v>
      </c>
    </row>
    <row r="117" customFormat="false" ht="12.75" hidden="false" customHeight="false" outlineLevel="0" collapsed="false">
      <c r="A117" s="158" t="n">
        <v>0.01586064</v>
      </c>
      <c r="B117" s="158" t="n">
        <v>0.01074837</v>
      </c>
      <c r="C117" s="158" t="n">
        <v>0.00549469</v>
      </c>
      <c r="D117" s="158" t="n">
        <v>0.00280223</v>
      </c>
      <c r="E117" s="158" t="n">
        <v>-0.00289186</v>
      </c>
      <c r="F117" s="158" t="n">
        <v>-0.00582077</v>
      </c>
      <c r="G117" s="158" t="n">
        <v>-0.01179739</v>
      </c>
      <c r="H117" s="159" t="n">
        <v>-0.01793449</v>
      </c>
      <c r="S117" s="158" t="n">
        <f aca="false">A117-J117</f>
        <v>0.01586064</v>
      </c>
      <c r="T117" s="158" t="n">
        <f aca="false">B117-K117</f>
        <v>0.01074837</v>
      </c>
      <c r="U117" s="158" t="n">
        <f aca="false">C117-L117</f>
        <v>0.00549469</v>
      </c>
      <c r="V117" s="158" t="n">
        <f aca="false">D117-M117</f>
        <v>0.00280223</v>
      </c>
      <c r="W117" s="158" t="n">
        <f aca="false">E117-N117</f>
        <v>-0.00289186</v>
      </c>
      <c r="X117" s="158" t="n">
        <f aca="false">F117-O117</f>
        <v>-0.00582077</v>
      </c>
      <c r="Y117" s="158" t="n">
        <f aca="false">G117-P117</f>
        <v>-0.01179739</v>
      </c>
      <c r="Z117" s="158" t="n">
        <f aca="false">H117-Q117</f>
        <v>-0.01793449</v>
      </c>
    </row>
    <row r="118" customFormat="false" ht="12.75" hidden="false" customHeight="false" outlineLevel="0" collapsed="false">
      <c r="A118" s="158" t="n">
        <v>0.01075229</v>
      </c>
      <c r="B118" s="158" t="n">
        <v>0.00752342</v>
      </c>
      <c r="C118" s="158" t="n">
        <v>0.00399033</v>
      </c>
      <c r="D118" s="158" t="n">
        <v>0.00206592</v>
      </c>
      <c r="E118" s="158" t="n">
        <v>-0.0021474</v>
      </c>
      <c r="F118" s="158" t="n">
        <v>-0.0043641</v>
      </c>
      <c r="G118" s="158" t="n">
        <v>-0.00900129</v>
      </c>
      <c r="H118" s="159" t="n">
        <v>-0.01390067</v>
      </c>
      <c r="S118" s="158" t="n">
        <f aca="false">A118-J118</f>
        <v>0.01075229</v>
      </c>
      <c r="T118" s="158" t="n">
        <f aca="false">B118-K118</f>
        <v>0.00752342</v>
      </c>
      <c r="U118" s="158" t="n">
        <f aca="false">C118-L118</f>
        <v>0.00399033</v>
      </c>
      <c r="V118" s="158" t="n">
        <f aca="false">D118-M118</f>
        <v>0.00206592</v>
      </c>
      <c r="W118" s="158" t="n">
        <f aca="false">E118-N118</f>
        <v>-0.0021474</v>
      </c>
      <c r="X118" s="158" t="n">
        <f aca="false">F118-O118</f>
        <v>-0.0043641</v>
      </c>
      <c r="Y118" s="158" t="n">
        <f aca="false">G118-P118</f>
        <v>-0.00900129</v>
      </c>
      <c r="Z118" s="158" t="n">
        <f aca="false">H118-Q118</f>
        <v>-0.01390067</v>
      </c>
    </row>
    <row r="119" customFormat="false" ht="12.75" hidden="false" customHeight="false" outlineLevel="0" collapsed="false">
      <c r="A119" s="158" t="n">
        <v>0.01060385</v>
      </c>
      <c r="B119" s="158" t="n">
        <v>0.0074556</v>
      </c>
      <c r="C119" s="158" t="n">
        <v>0.00397762</v>
      </c>
      <c r="D119" s="158" t="n">
        <v>0.0020586</v>
      </c>
      <c r="E119" s="158" t="n">
        <v>-0.00213688</v>
      </c>
      <c r="F119" s="158" t="n">
        <v>-0.0043473</v>
      </c>
      <c r="G119" s="158" t="n">
        <v>-0.00898361</v>
      </c>
      <c r="H119" s="159" t="n">
        <v>-0.01389595</v>
      </c>
      <c r="S119" s="158" t="n">
        <f aca="false">A119-J119</f>
        <v>0.01060385</v>
      </c>
      <c r="T119" s="158" t="n">
        <f aca="false">B119-K119</f>
        <v>0.0074556</v>
      </c>
      <c r="U119" s="158" t="n">
        <f aca="false">C119-L119</f>
        <v>0.00397762</v>
      </c>
      <c r="V119" s="158" t="n">
        <f aca="false">D119-M119</f>
        <v>0.0020586</v>
      </c>
      <c r="W119" s="158" t="n">
        <f aca="false">E119-N119</f>
        <v>-0.00213688</v>
      </c>
      <c r="X119" s="158" t="n">
        <f aca="false">F119-O119</f>
        <v>-0.0043473</v>
      </c>
      <c r="Y119" s="158" t="n">
        <f aca="false">G119-P119</f>
        <v>-0.00898361</v>
      </c>
      <c r="Z119" s="158" t="n">
        <f aca="false">H119-Q119</f>
        <v>-0.01389595</v>
      </c>
    </row>
    <row r="120" customFormat="false" ht="12.75" hidden="false" customHeight="false" outlineLevel="0" collapsed="false">
      <c r="A120" s="158" t="n">
        <v>0.0110872</v>
      </c>
      <c r="B120" s="158" t="n">
        <v>0.00776829</v>
      </c>
      <c r="C120" s="158" t="n">
        <v>0.00413087</v>
      </c>
      <c r="D120" s="158" t="n">
        <v>0.00212412</v>
      </c>
      <c r="E120" s="158" t="n">
        <v>-0.00219218</v>
      </c>
      <c r="F120" s="158" t="n">
        <v>-0.00445346</v>
      </c>
      <c r="G120" s="158" t="n">
        <v>-0.0091784</v>
      </c>
      <c r="H120" s="159" t="n">
        <v>-0.01416243</v>
      </c>
      <c r="S120" s="158" t="n">
        <f aca="false">A120-J120</f>
        <v>0.0110872</v>
      </c>
      <c r="T120" s="158" t="n">
        <f aca="false">B120-K120</f>
        <v>0.00776829</v>
      </c>
      <c r="U120" s="158" t="n">
        <f aca="false">C120-L120</f>
        <v>0.00413087</v>
      </c>
      <c r="V120" s="158" t="n">
        <f aca="false">D120-M120</f>
        <v>0.00212412</v>
      </c>
      <c r="W120" s="158" t="n">
        <f aca="false">E120-N120</f>
        <v>-0.00219218</v>
      </c>
      <c r="X120" s="158" t="n">
        <f aca="false">F120-O120</f>
        <v>-0.00445346</v>
      </c>
      <c r="Y120" s="158" t="n">
        <f aca="false">G120-P120</f>
        <v>-0.0091784</v>
      </c>
      <c r="Z120" s="158" t="n">
        <f aca="false">H120-Q120</f>
        <v>-0.01416243</v>
      </c>
    </row>
    <row r="121" customFormat="false" ht="12.75" hidden="false" customHeight="false" outlineLevel="0" collapsed="false">
      <c r="A121" s="158" t="n">
        <v>0.01507672</v>
      </c>
      <c r="B121" s="158" t="n">
        <v>0.01028</v>
      </c>
      <c r="C121" s="158" t="n">
        <v>0.00530645</v>
      </c>
      <c r="D121" s="158" t="n">
        <v>0.00267735</v>
      </c>
      <c r="E121" s="158" t="n">
        <v>-0.00271308</v>
      </c>
      <c r="F121" s="158" t="n">
        <v>-0.00546253</v>
      </c>
      <c r="G121" s="158" t="n">
        <v>-0.01107108</v>
      </c>
      <c r="H121" s="159" t="n">
        <v>-0.01682386</v>
      </c>
      <c r="S121" s="158" t="n">
        <f aca="false">A121-J121</f>
        <v>0.01507672</v>
      </c>
      <c r="T121" s="158" t="n">
        <f aca="false">B121-K121</f>
        <v>0.01028</v>
      </c>
      <c r="U121" s="158" t="n">
        <f aca="false">C121-L121</f>
        <v>0.00530645</v>
      </c>
      <c r="V121" s="158" t="n">
        <f aca="false">D121-M121</f>
        <v>0.00267735</v>
      </c>
      <c r="W121" s="158" t="n">
        <f aca="false">E121-N121</f>
        <v>-0.00271308</v>
      </c>
      <c r="X121" s="158" t="n">
        <f aca="false">F121-O121</f>
        <v>-0.00546253</v>
      </c>
      <c r="Y121" s="158" t="n">
        <f aca="false">G121-P121</f>
        <v>-0.01107108</v>
      </c>
      <c r="Z121" s="158" t="n">
        <f aca="false">H121-Q121</f>
        <v>-0.01682386</v>
      </c>
    </row>
    <row r="122" customFormat="false" ht="12.75" hidden="false" customHeight="false" outlineLevel="0" collapsed="false">
      <c r="A122" s="158" t="n">
        <v>0.01136768</v>
      </c>
      <c r="B122" s="158" t="n">
        <v>0.00778684</v>
      </c>
      <c r="C122" s="158" t="n">
        <v>0.00402672</v>
      </c>
      <c r="D122" s="158" t="n">
        <v>0.00203009</v>
      </c>
      <c r="E122" s="158" t="n">
        <v>-0.00206219</v>
      </c>
      <c r="F122" s="158" t="n">
        <v>-0.00415658</v>
      </c>
      <c r="G122" s="158" t="n">
        <v>-0.00844141</v>
      </c>
      <c r="H122" s="159" t="n">
        <v>-0.01285099</v>
      </c>
      <c r="S122" s="158" t="n">
        <f aca="false">A122-J122</f>
        <v>0.01136768</v>
      </c>
      <c r="T122" s="158" t="n">
        <f aca="false">B122-K122</f>
        <v>0.00778684</v>
      </c>
      <c r="U122" s="158" t="n">
        <f aca="false">C122-L122</f>
        <v>0.00402672</v>
      </c>
      <c r="V122" s="158" t="n">
        <f aca="false">D122-M122</f>
        <v>0.00203009</v>
      </c>
      <c r="W122" s="158" t="n">
        <f aca="false">E122-N122</f>
        <v>-0.00206219</v>
      </c>
      <c r="X122" s="158" t="n">
        <f aca="false">F122-O122</f>
        <v>-0.00415658</v>
      </c>
      <c r="Y122" s="158" t="n">
        <f aca="false">G122-P122</f>
        <v>-0.00844141</v>
      </c>
      <c r="Z122" s="158" t="n">
        <f aca="false">H122-Q122</f>
        <v>-0.01285099</v>
      </c>
    </row>
    <row r="123" customFormat="false" ht="12.75" hidden="false" customHeight="false" outlineLevel="0" collapsed="false">
      <c r="A123" s="158" t="n">
        <v>0.01164595</v>
      </c>
      <c r="B123" s="158" t="n">
        <v>0.00792682</v>
      </c>
      <c r="C123" s="158" t="n">
        <v>0.00402523</v>
      </c>
      <c r="D123" s="158" t="n">
        <v>0.00202806</v>
      </c>
      <c r="E123" s="158" t="n">
        <v>-0.00205862</v>
      </c>
      <c r="F123" s="158" t="n">
        <v>-0.00414727</v>
      </c>
      <c r="G123" s="158" t="n">
        <v>-0.00841184</v>
      </c>
      <c r="H123" s="159" t="n">
        <v>-0.01278664</v>
      </c>
      <c r="S123" s="158" t="n">
        <f aca="false">A123-J123</f>
        <v>0.01164595</v>
      </c>
      <c r="T123" s="158" t="n">
        <f aca="false">B123-K123</f>
        <v>0.00792682</v>
      </c>
      <c r="U123" s="158" t="n">
        <f aca="false">C123-L123</f>
        <v>0.00402523</v>
      </c>
      <c r="V123" s="158" t="n">
        <f aca="false">D123-M123</f>
        <v>0.00202806</v>
      </c>
      <c r="W123" s="158" t="n">
        <f aca="false">E123-N123</f>
        <v>-0.00205862</v>
      </c>
      <c r="X123" s="158" t="n">
        <f aca="false">F123-O123</f>
        <v>-0.00414727</v>
      </c>
      <c r="Y123" s="158" t="n">
        <f aca="false">G123-P123</f>
        <v>-0.00841184</v>
      </c>
      <c r="Z123" s="158" t="n">
        <f aca="false">H123-Q123</f>
        <v>-0.01278664</v>
      </c>
    </row>
    <row r="124" customFormat="false" ht="12.75" hidden="false" customHeight="false" outlineLevel="0" collapsed="false">
      <c r="A124" s="158" t="n">
        <v>0.01180301</v>
      </c>
      <c r="B124" s="158" t="n">
        <v>0.00801354</v>
      </c>
      <c r="C124" s="158" t="n">
        <v>0.00407775</v>
      </c>
      <c r="D124" s="158" t="n">
        <v>0.00205622</v>
      </c>
      <c r="E124" s="158" t="n">
        <v>-0.00208998</v>
      </c>
      <c r="F124" s="158" t="n">
        <v>-0.00421259</v>
      </c>
      <c r="G124" s="158" t="n">
        <v>-0.00855074</v>
      </c>
      <c r="H124" s="159" t="n">
        <v>-0.01300374</v>
      </c>
      <c r="S124" s="158" t="n">
        <f aca="false">A124-J124</f>
        <v>0.01180301</v>
      </c>
      <c r="T124" s="158" t="n">
        <f aca="false">B124-K124</f>
        <v>0.00801354</v>
      </c>
      <c r="U124" s="158" t="n">
        <f aca="false">C124-L124</f>
        <v>0.00407775</v>
      </c>
      <c r="V124" s="158" t="n">
        <f aca="false">D124-M124</f>
        <v>0.00205622</v>
      </c>
      <c r="W124" s="158" t="n">
        <f aca="false">E124-N124</f>
        <v>-0.00208998</v>
      </c>
      <c r="X124" s="158" t="n">
        <f aca="false">F124-O124</f>
        <v>-0.00421259</v>
      </c>
      <c r="Y124" s="158" t="n">
        <f aca="false">G124-P124</f>
        <v>-0.00855074</v>
      </c>
      <c r="Z124" s="158" t="n">
        <f aca="false">H124-Q124</f>
        <v>-0.01300374</v>
      </c>
    </row>
    <row r="125" customFormat="false" ht="12.75" hidden="false" customHeight="false" outlineLevel="0" collapsed="false">
      <c r="A125" s="158" t="n">
        <v>0.01187873</v>
      </c>
      <c r="B125" s="158" t="n">
        <v>0.008071</v>
      </c>
      <c r="C125" s="158" t="n">
        <v>0.00410739</v>
      </c>
      <c r="D125" s="158" t="n">
        <v>0.00207085</v>
      </c>
      <c r="E125" s="158" t="n">
        <v>-0.00210351</v>
      </c>
      <c r="F125" s="158" t="n">
        <v>-0.00423796</v>
      </c>
      <c r="G125" s="158" t="n">
        <v>-0.00859266</v>
      </c>
      <c r="H125" s="159" t="n">
        <v>-0.01304999</v>
      </c>
      <c r="S125" s="158" t="n">
        <f aca="false">A125-J125</f>
        <v>0.01187873</v>
      </c>
      <c r="T125" s="158" t="n">
        <f aca="false">B125-K125</f>
        <v>0.008071</v>
      </c>
      <c r="U125" s="158" t="n">
        <f aca="false">C125-L125</f>
        <v>0.00410739</v>
      </c>
      <c r="V125" s="158" t="n">
        <f aca="false">D125-M125</f>
        <v>0.00207085</v>
      </c>
      <c r="W125" s="158" t="n">
        <f aca="false">E125-N125</f>
        <v>-0.00210351</v>
      </c>
      <c r="X125" s="158" t="n">
        <f aca="false">F125-O125</f>
        <v>-0.00423796</v>
      </c>
      <c r="Y125" s="158" t="n">
        <f aca="false">G125-P125</f>
        <v>-0.00859266</v>
      </c>
      <c r="Z125" s="158" t="n">
        <f aca="false">H125-Q125</f>
        <v>-0.01304999</v>
      </c>
    </row>
    <row r="126" customFormat="false" ht="12.75" hidden="false" customHeight="false" outlineLevel="0" collapsed="false">
      <c r="A126" s="158" t="n">
        <v>0.01080051</v>
      </c>
      <c r="B126" s="158" t="n">
        <v>0.00732341</v>
      </c>
      <c r="C126" s="158" t="n">
        <v>0.00372107</v>
      </c>
      <c r="D126" s="158" t="n">
        <v>0.00187489</v>
      </c>
      <c r="E126" s="158" t="n">
        <v>-0.00190253</v>
      </c>
      <c r="F126" s="158" t="n">
        <v>-0.00383153</v>
      </c>
      <c r="G126" s="158" t="n">
        <v>-0.00776397</v>
      </c>
      <c r="H126" s="159" t="n">
        <v>-0.01178694</v>
      </c>
      <c r="S126" s="158" t="n">
        <f aca="false">A126-J126</f>
        <v>0.01080051</v>
      </c>
      <c r="T126" s="158" t="n">
        <f aca="false">B126-K126</f>
        <v>0.00732341</v>
      </c>
      <c r="U126" s="158" t="n">
        <f aca="false">C126-L126</f>
        <v>0.00372107</v>
      </c>
      <c r="V126" s="158" t="n">
        <f aca="false">D126-M126</f>
        <v>0.00187489</v>
      </c>
      <c r="W126" s="158" t="n">
        <f aca="false">E126-N126</f>
        <v>-0.00190253</v>
      </c>
      <c r="X126" s="158" t="n">
        <f aca="false">F126-O126</f>
        <v>-0.00383153</v>
      </c>
      <c r="Y126" s="158" t="n">
        <f aca="false">G126-P126</f>
        <v>-0.00776397</v>
      </c>
      <c r="Z126" s="158" t="n">
        <f aca="false">H126-Q126</f>
        <v>-0.01178694</v>
      </c>
    </row>
    <row r="127" customFormat="false" ht="12.75" hidden="false" customHeight="false" outlineLevel="0" collapsed="false">
      <c r="A127" s="158" t="n">
        <v>0.00719912</v>
      </c>
      <c r="B127" s="158" t="n">
        <v>0.00515791</v>
      </c>
      <c r="C127" s="158" t="n">
        <v>0.00273979</v>
      </c>
      <c r="D127" s="158" t="n">
        <v>0.0014089</v>
      </c>
      <c r="E127" s="158" t="n">
        <v>-0.00148434</v>
      </c>
      <c r="F127" s="158" t="n">
        <v>-0.00304146</v>
      </c>
      <c r="G127" s="158" t="n">
        <v>-0.00636277</v>
      </c>
      <c r="H127" s="159" t="n">
        <v>-0.00994102</v>
      </c>
      <c r="S127" s="158" t="n">
        <f aca="false">A127-J127</f>
        <v>0.00719912</v>
      </c>
      <c r="T127" s="158" t="n">
        <f aca="false">B127-K127</f>
        <v>0.00515791</v>
      </c>
      <c r="U127" s="158" t="n">
        <f aca="false">C127-L127</f>
        <v>0.00273979</v>
      </c>
      <c r="V127" s="158" t="n">
        <f aca="false">D127-M127</f>
        <v>0.0014089</v>
      </c>
      <c r="W127" s="158" t="n">
        <f aca="false">E127-N127</f>
        <v>-0.00148434</v>
      </c>
      <c r="X127" s="158" t="n">
        <f aca="false">F127-O127</f>
        <v>-0.00304146</v>
      </c>
      <c r="Y127" s="158" t="n">
        <f aca="false">G127-P127</f>
        <v>-0.00636277</v>
      </c>
      <c r="Z127" s="158" t="n">
        <f aca="false">H127-Q127</f>
        <v>-0.00994102</v>
      </c>
    </row>
    <row r="128" customFormat="false" ht="12.75" hidden="false" customHeight="false" outlineLevel="0" collapsed="false">
      <c r="A128" s="158" t="n">
        <v>0.00893352</v>
      </c>
      <c r="B128" s="158" t="n">
        <v>0.0060633</v>
      </c>
      <c r="C128" s="158" t="n">
        <v>0.00308742</v>
      </c>
      <c r="D128" s="158" t="n">
        <v>0.00155735</v>
      </c>
      <c r="E128" s="158" t="n">
        <v>-0.00161696</v>
      </c>
      <c r="F128" s="158" t="n">
        <v>-0.00331139</v>
      </c>
      <c r="G128" s="158" t="n">
        <v>-0.00680668</v>
      </c>
      <c r="H128" s="159" t="n">
        <v>-0.01042244</v>
      </c>
      <c r="S128" s="158" t="n">
        <f aca="false">A128-J128</f>
        <v>0.00893352</v>
      </c>
      <c r="T128" s="158" t="n">
        <f aca="false">B128-K128</f>
        <v>0.0060633</v>
      </c>
      <c r="U128" s="158" t="n">
        <f aca="false">C128-L128</f>
        <v>0.00308742</v>
      </c>
      <c r="V128" s="158" t="n">
        <f aca="false">D128-M128</f>
        <v>0.00155735</v>
      </c>
      <c r="W128" s="158" t="n">
        <f aca="false">E128-N128</f>
        <v>-0.00161696</v>
      </c>
      <c r="X128" s="158" t="n">
        <f aca="false">F128-O128</f>
        <v>-0.00331139</v>
      </c>
      <c r="Y128" s="158" t="n">
        <f aca="false">G128-P128</f>
        <v>-0.00680668</v>
      </c>
      <c r="Z128" s="158" t="n">
        <f aca="false">H128-Q128</f>
        <v>-0.01042244</v>
      </c>
    </row>
    <row r="129" customFormat="false" ht="12.75" hidden="false" customHeight="false" outlineLevel="0" collapsed="false">
      <c r="A129" s="158" t="n">
        <v>0.01189082</v>
      </c>
      <c r="B129" s="158" t="n">
        <v>0.008064</v>
      </c>
      <c r="C129" s="158" t="n">
        <v>0.00410431</v>
      </c>
      <c r="D129" s="158" t="n">
        <v>0.00207067</v>
      </c>
      <c r="E129" s="158" t="n">
        <v>-0.0021165</v>
      </c>
      <c r="F129" s="158" t="n">
        <v>-0.00433296</v>
      </c>
      <c r="G129" s="158" t="n">
        <v>-0.00896944</v>
      </c>
      <c r="H129" s="159" t="n">
        <v>-0.01376018</v>
      </c>
      <c r="S129" s="158" t="n">
        <f aca="false">A129-J129</f>
        <v>0.01189082</v>
      </c>
      <c r="T129" s="158" t="n">
        <f aca="false">B129-K129</f>
        <v>0.008064</v>
      </c>
      <c r="U129" s="158" t="n">
        <f aca="false">C129-L129</f>
        <v>0.00410431</v>
      </c>
      <c r="V129" s="158" t="n">
        <f aca="false">D129-M129</f>
        <v>0.00207067</v>
      </c>
      <c r="W129" s="158" t="n">
        <f aca="false">E129-N129</f>
        <v>-0.0021165</v>
      </c>
      <c r="X129" s="158" t="n">
        <f aca="false">F129-O129</f>
        <v>-0.00433296</v>
      </c>
      <c r="Y129" s="158" t="n">
        <f aca="false">G129-P129</f>
        <v>-0.00896944</v>
      </c>
      <c r="Z129" s="158" t="n">
        <f aca="false">H129-Q129</f>
        <v>-0.01376018</v>
      </c>
    </row>
    <row r="130" customFormat="false" ht="12.75" hidden="false" customHeight="false" outlineLevel="0" collapsed="false">
      <c r="A130" s="158" t="n">
        <v>0.00744816</v>
      </c>
      <c r="B130" s="158" t="n">
        <v>0.00524102</v>
      </c>
      <c r="C130" s="158" t="n">
        <v>0.00275575</v>
      </c>
      <c r="D130" s="158" t="n">
        <v>0.00141046</v>
      </c>
      <c r="E130" s="158" t="n">
        <v>-0.00151683</v>
      </c>
      <c r="F130" s="158" t="n">
        <v>-0.00315851</v>
      </c>
      <c r="G130" s="158" t="n">
        <v>-0.00664997</v>
      </c>
      <c r="H130" s="159" t="n">
        <v>-0.01038652</v>
      </c>
      <c r="S130" s="158" t="n">
        <f aca="false">A130-J130</f>
        <v>0.00744816</v>
      </c>
      <c r="T130" s="158" t="n">
        <f aca="false">B130-K130</f>
        <v>0.00524102</v>
      </c>
      <c r="U130" s="158" t="n">
        <f aca="false">C130-L130</f>
        <v>0.00275575</v>
      </c>
      <c r="V130" s="158" t="n">
        <f aca="false">D130-M130</f>
        <v>0.00141046</v>
      </c>
      <c r="W130" s="158" t="n">
        <f aca="false">E130-N130</f>
        <v>-0.00151683</v>
      </c>
      <c r="X130" s="158" t="n">
        <f aca="false">F130-O130</f>
        <v>-0.00315851</v>
      </c>
      <c r="Y130" s="158" t="n">
        <f aca="false">G130-P130</f>
        <v>-0.00664997</v>
      </c>
      <c r="Z130" s="158" t="n">
        <f aca="false">H130-Q130</f>
        <v>-0.01038652</v>
      </c>
    </row>
    <row r="131" customFormat="false" ht="12.75" hidden="false" customHeight="false" outlineLevel="0" collapsed="false">
      <c r="A131" s="158" t="n">
        <v>0.00726054</v>
      </c>
      <c r="B131" s="158" t="n">
        <v>0.00513679</v>
      </c>
      <c r="C131" s="158" t="n">
        <v>0.00271412</v>
      </c>
      <c r="D131" s="158" t="n">
        <v>0.00139313</v>
      </c>
      <c r="E131" s="158" t="n">
        <v>-0.00151459</v>
      </c>
      <c r="F131" s="158" t="n">
        <v>-0.0031528</v>
      </c>
      <c r="G131" s="158" t="n">
        <v>-0.00663507</v>
      </c>
      <c r="H131" s="159" t="n">
        <v>-0.01037584</v>
      </c>
      <c r="S131" s="158" t="n">
        <f aca="false">A131-J131</f>
        <v>0.00726054</v>
      </c>
      <c r="T131" s="158" t="n">
        <f aca="false">B131-K131</f>
        <v>0.00513679</v>
      </c>
      <c r="U131" s="158" t="n">
        <f aca="false">C131-L131</f>
        <v>0.00271412</v>
      </c>
      <c r="V131" s="158" t="n">
        <f aca="false">D131-M131</f>
        <v>0.00139313</v>
      </c>
      <c r="W131" s="158" t="n">
        <f aca="false">E131-N131</f>
        <v>-0.00151459</v>
      </c>
      <c r="X131" s="158" t="n">
        <f aca="false">F131-O131</f>
        <v>-0.0031528</v>
      </c>
      <c r="Y131" s="158" t="n">
        <f aca="false">G131-P131</f>
        <v>-0.00663507</v>
      </c>
      <c r="Z131" s="158" t="n">
        <f aca="false">H131-Q131</f>
        <v>-0.01037584</v>
      </c>
    </row>
    <row r="132" customFormat="false" ht="12.75" hidden="false" customHeight="false" outlineLevel="0" collapsed="false">
      <c r="A132" s="158" t="n">
        <v>0.00768529</v>
      </c>
      <c r="B132" s="158" t="n">
        <v>0.00540547</v>
      </c>
      <c r="C132" s="158" t="n">
        <v>0.00284418</v>
      </c>
      <c r="D132" s="158" t="n">
        <v>0.00146032</v>
      </c>
      <c r="E132" s="158" t="n">
        <v>-0.00158702</v>
      </c>
      <c r="F132" s="158" t="n">
        <v>-0.00327983</v>
      </c>
      <c r="G132" s="158" t="n">
        <v>-0.00685032</v>
      </c>
      <c r="H132" s="159" t="n">
        <v>-0.01066562</v>
      </c>
      <c r="S132" s="158" t="n">
        <f aca="false">A132-J132</f>
        <v>0.00768529</v>
      </c>
      <c r="T132" s="158" t="n">
        <f aca="false">B132-K132</f>
        <v>0.00540547</v>
      </c>
      <c r="U132" s="158" t="n">
        <f aca="false">C132-L132</f>
        <v>0.00284418</v>
      </c>
      <c r="V132" s="158" t="n">
        <f aca="false">D132-M132</f>
        <v>0.00146032</v>
      </c>
      <c r="W132" s="158" t="n">
        <f aca="false">E132-N132</f>
        <v>-0.00158702</v>
      </c>
      <c r="X132" s="158" t="n">
        <f aca="false">F132-O132</f>
        <v>-0.00327983</v>
      </c>
      <c r="Y132" s="158" t="n">
        <f aca="false">G132-P132</f>
        <v>-0.00685032</v>
      </c>
      <c r="Z132" s="158" t="n">
        <f aca="false">H132-Q132</f>
        <v>-0.01066562</v>
      </c>
    </row>
    <row r="133" customFormat="false" ht="12.75" hidden="false" customHeight="false" outlineLevel="0" collapsed="false">
      <c r="A133" s="158" t="n">
        <v>0.01126745</v>
      </c>
      <c r="B133" s="158" t="n">
        <v>0.00765864</v>
      </c>
      <c r="C133" s="158" t="n">
        <v>0.00391463</v>
      </c>
      <c r="D133" s="158" t="n">
        <v>0.00199248</v>
      </c>
      <c r="E133" s="158" t="n">
        <v>-0.00208756</v>
      </c>
      <c r="F133" s="158" t="n">
        <v>-0.00422248</v>
      </c>
      <c r="G133" s="158" t="n">
        <v>-0.00859919</v>
      </c>
      <c r="H133" s="159" t="n">
        <v>-0.01311981</v>
      </c>
      <c r="S133" s="158" t="n">
        <f aca="false">A133-J133</f>
        <v>0.01126745</v>
      </c>
      <c r="T133" s="158" t="n">
        <f aca="false">B133-K133</f>
        <v>0.00765864</v>
      </c>
      <c r="U133" s="158" t="n">
        <f aca="false">C133-L133</f>
        <v>0.00391463</v>
      </c>
      <c r="V133" s="158" t="n">
        <f aca="false">D133-M133</f>
        <v>0.00199248</v>
      </c>
      <c r="W133" s="158" t="n">
        <f aca="false">E133-N133</f>
        <v>-0.00208756</v>
      </c>
      <c r="X133" s="158" t="n">
        <f aca="false">F133-O133</f>
        <v>-0.00422248</v>
      </c>
      <c r="Y133" s="158" t="n">
        <f aca="false">G133-P133</f>
        <v>-0.00859919</v>
      </c>
      <c r="Z133" s="158" t="n">
        <f aca="false">H133-Q133</f>
        <v>-0.01311981</v>
      </c>
    </row>
    <row r="134" customFormat="false" ht="12.75" hidden="false" customHeight="false" outlineLevel="0" collapsed="false">
      <c r="A134" s="158" t="n">
        <v>0.00842778</v>
      </c>
      <c r="B134" s="158" t="n">
        <v>0.00575736</v>
      </c>
      <c r="C134" s="158" t="n">
        <v>0.00296206</v>
      </c>
      <c r="D134" s="158" t="n">
        <v>0.00151626</v>
      </c>
      <c r="E134" s="158" t="n">
        <v>-0.00158796</v>
      </c>
      <c r="F134" s="158" t="n">
        <v>-0.00320895</v>
      </c>
      <c r="G134" s="158" t="n">
        <v>-0.00654436</v>
      </c>
      <c r="H134" s="159" t="n">
        <v>-0.01000395</v>
      </c>
      <c r="S134" s="158" t="n">
        <f aca="false">A134-J134</f>
        <v>0.00842778</v>
      </c>
      <c r="T134" s="158" t="n">
        <f aca="false">B134-K134</f>
        <v>0.00575736</v>
      </c>
      <c r="U134" s="158" t="n">
        <f aca="false">C134-L134</f>
        <v>0.00296206</v>
      </c>
      <c r="V134" s="158" t="n">
        <f aca="false">D134-M134</f>
        <v>0.00151626</v>
      </c>
      <c r="W134" s="158" t="n">
        <f aca="false">E134-N134</f>
        <v>-0.00158796</v>
      </c>
      <c r="X134" s="158" t="n">
        <f aca="false">F134-O134</f>
        <v>-0.00320895</v>
      </c>
      <c r="Y134" s="158" t="n">
        <f aca="false">G134-P134</f>
        <v>-0.00654436</v>
      </c>
      <c r="Z134" s="158" t="n">
        <f aca="false">H134-Q134</f>
        <v>-0.01000395</v>
      </c>
    </row>
    <row r="135" customFormat="false" ht="12.75" hidden="false" customHeight="false" outlineLevel="0" collapsed="false">
      <c r="A135" s="158" t="n">
        <v>0.0087868</v>
      </c>
      <c r="B135" s="158" t="n">
        <v>0.00606638</v>
      </c>
      <c r="C135" s="158" t="n">
        <v>0.00312037</v>
      </c>
      <c r="D135" s="158" t="n">
        <v>0.00157513</v>
      </c>
      <c r="E135" s="158" t="n">
        <v>-0.00160511</v>
      </c>
      <c r="F135" s="158" t="n">
        <v>-0.00324012</v>
      </c>
      <c r="G135" s="158" t="n">
        <v>-0.00659847</v>
      </c>
      <c r="H135" s="159" t="n">
        <v>-0.01007096</v>
      </c>
      <c r="S135" s="158" t="n">
        <f aca="false">A135-J135</f>
        <v>0.0087868</v>
      </c>
      <c r="T135" s="158" t="n">
        <f aca="false">B135-K135</f>
        <v>0.00606638</v>
      </c>
      <c r="U135" s="158" t="n">
        <f aca="false">C135-L135</f>
        <v>0.00312037</v>
      </c>
      <c r="V135" s="158" t="n">
        <f aca="false">D135-M135</f>
        <v>0.00157513</v>
      </c>
      <c r="W135" s="158" t="n">
        <f aca="false">E135-N135</f>
        <v>-0.00160511</v>
      </c>
      <c r="X135" s="158" t="n">
        <f aca="false">F135-O135</f>
        <v>-0.00324012</v>
      </c>
      <c r="Y135" s="158" t="n">
        <f aca="false">G135-P135</f>
        <v>-0.00659847</v>
      </c>
      <c r="Z135" s="158" t="n">
        <f aca="false">H135-Q135</f>
        <v>-0.01007096</v>
      </c>
    </row>
    <row r="136" customFormat="false" ht="12.75" hidden="false" customHeight="false" outlineLevel="0" collapsed="false">
      <c r="A136" s="158" t="n">
        <v>0.00907221</v>
      </c>
      <c r="B136" s="158" t="n">
        <v>0.00621081</v>
      </c>
      <c r="C136" s="158" t="n">
        <v>0.00317434</v>
      </c>
      <c r="D136" s="158" t="n">
        <v>0.00160424</v>
      </c>
      <c r="E136" s="158" t="n">
        <v>-0.00163782</v>
      </c>
      <c r="F136" s="158" t="n">
        <v>-0.00330853</v>
      </c>
      <c r="G136" s="158" t="n">
        <v>-0.00674525</v>
      </c>
      <c r="H136" s="159" t="n">
        <v>-0.01030245</v>
      </c>
      <c r="S136" s="158" t="n">
        <f aca="false">A136-J136</f>
        <v>0.00907221</v>
      </c>
      <c r="T136" s="158" t="n">
        <f aca="false">B136-K136</f>
        <v>0.00621081</v>
      </c>
      <c r="U136" s="158" t="n">
        <f aca="false">C136-L136</f>
        <v>0.00317434</v>
      </c>
      <c r="V136" s="158" t="n">
        <f aca="false">D136-M136</f>
        <v>0.00160424</v>
      </c>
      <c r="W136" s="158" t="n">
        <f aca="false">E136-N136</f>
        <v>-0.00163782</v>
      </c>
      <c r="X136" s="158" t="n">
        <f aca="false">F136-O136</f>
        <v>-0.00330853</v>
      </c>
      <c r="Y136" s="158" t="n">
        <f aca="false">G136-P136</f>
        <v>-0.00674525</v>
      </c>
      <c r="Z136" s="158" t="n">
        <f aca="false">H136-Q136</f>
        <v>-0.01030245</v>
      </c>
    </row>
    <row r="137" customFormat="false" ht="12.75" hidden="false" customHeight="false" outlineLevel="0" collapsed="false">
      <c r="A137" s="158" t="n">
        <v>0.00938238</v>
      </c>
      <c r="B137" s="158" t="n">
        <v>0.00640364</v>
      </c>
      <c r="C137" s="158" t="n">
        <v>0.00327319</v>
      </c>
      <c r="D137" s="158" t="n">
        <v>0.00165382</v>
      </c>
      <c r="E137" s="158" t="n">
        <v>-0.00168696</v>
      </c>
      <c r="F137" s="158" t="n">
        <v>-0.00340571</v>
      </c>
      <c r="G137" s="158" t="n">
        <v>-0.00693286</v>
      </c>
      <c r="H137" s="159" t="n">
        <v>-0.01056981</v>
      </c>
      <c r="S137" s="158" t="n">
        <f aca="false">A137-J137</f>
        <v>0.00938238</v>
      </c>
      <c r="T137" s="158" t="n">
        <f aca="false">B137-K137</f>
        <v>0.00640364</v>
      </c>
      <c r="U137" s="158" t="n">
        <f aca="false">C137-L137</f>
        <v>0.00327319</v>
      </c>
      <c r="V137" s="158" t="n">
        <f aca="false">D137-M137</f>
        <v>0.00165382</v>
      </c>
      <c r="W137" s="158" t="n">
        <f aca="false">E137-N137</f>
        <v>-0.00168696</v>
      </c>
      <c r="X137" s="158" t="n">
        <f aca="false">F137-O137</f>
        <v>-0.00340571</v>
      </c>
      <c r="Y137" s="158" t="n">
        <f aca="false">G137-P137</f>
        <v>-0.00693286</v>
      </c>
      <c r="Z137" s="158" t="n">
        <f aca="false">H137-Q137</f>
        <v>-0.01056981</v>
      </c>
    </row>
    <row r="138" customFormat="false" ht="12.75" hidden="false" customHeight="false" outlineLevel="0" collapsed="false">
      <c r="A138" s="158" t="n">
        <v>0.00857982</v>
      </c>
      <c r="B138" s="158" t="n">
        <v>0.00585117</v>
      </c>
      <c r="C138" s="158" t="n">
        <v>0.00298968</v>
      </c>
      <c r="D138" s="158" t="n">
        <v>0.0015105</v>
      </c>
      <c r="E138" s="158" t="n">
        <v>-0.00154091</v>
      </c>
      <c r="F138" s="158" t="n">
        <v>-0.0031113</v>
      </c>
      <c r="G138" s="158" t="n">
        <v>-0.00633629</v>
      </c>
      <c r="H138" s="159" t="n">
        <v>-0.00966601</v>
      </c>
      <c r="S138" s="158" t="n">
        <f aca="false">A138-J138</f>
        <v>0.00857982</v>
      </c>
      <c r="T138" s="158" t="n">
        <f aca="false">B138-K138</f>
        <v>0.00585117</v>
      </c>
      <c r="U138" s="158" t="n">
        <f aca="false">C138-L138</f>
        <v>0.00298968</v>
      </c>
      <c r="V138" s="158" t="n">
        <f aca="false">D138-M138</f>
        <v>0.0015105</v>
      </c>
      <c r="W138" s="158" t="n">
        <f aca="false">E138-N138</f>
        <v>-0.00154091</v>
      </c>
      <c r="X138" s="158" t="n">
        <f aca="false">F138-O138</f>
        <v>-0.0031113</v>
      </c>
      <c r="Y138" s="158" t="n">
        <f aca="false">G138-P138</f>
        <v>-0.00633629</v>
      </c>
      <c r="Z138" s="158" t="n">
        <f aca="false">H138-Q138</f>
        <v>-0.00966601</v>
      </c>
    </row>
    <row r="139" customFormat="false" ht="12.75" hidden="false" customHeight="false" outlineLevel="0" collapsed="false">
      <c r="A139" s="158" t="n">
        <v>0.00543993</v>
      </c>
      <c r="B139" s="158" t="n">
        <v>0.0039655</v>
      </c>
      <c r="C139" s="158" t="n">
        <v>0.00211025</v>
      </c>
      <c r="D139" s="158" t="n">
        <v>0.00108627</v>
      </c>
      <c r="E139" s="158" t="n">
        <v>-0.00114686</v>
      </c>
      <c r="F139" s="158" t="n">
        <v>-0.00235247</v>
      </c>
      <c r="G139" s="158" t="n">
        <v>-0.0049322</v>
      </c>
      <c r="H139" s="159" t="n">
        <v>-0.00772306</v>
      </c>
      <c r="S139" s="158" t="n">
        <f aca="false">A139-J139</f>
        <v>0.00543993</v>
      </c>
      <c r="T139" s="158" t="n">
        <f aca="false">B139-K139</f>
        <v>0.0039655</v>
      </c>
      <c r="U139" s="158" t="n">
        <f aca="false">C139-L139</f>
        <v>0.00211025</v>
      </c>
      <c r="V139" s="158" t="n">
        <f aca="false">D139-M139</f>
        <v>0.00108627</v>
      </c>
      <c r="W139" s="158" t="n">
        <f aca="false">E139-N139</f>
        <v>-0.00114686</v>
      </c>
      <c r="X139" s="158" t="n">
        <f aca="false">F139-O139</f>
        <v>-0.00235247</v>
      </c>
      <c r="Y139" s="158" t="n">
        <f aca="false">G139-P139</f>
        <v>-0.0049322</v>
      </c>
      <c r="Z139" s="158" t="n">
        <f aca="false">H139-Q139</f>
        <v>-0.00772306</v>
      </c>
    </row>
    <row r="140" customFormat="false" ht="12.75" hidden="false" customHeight="false" outlineLevel="0" collapsed="false">
      <c r="A140" s="158" t="n">
        <v>0.00717176</v>
      </c>
      <c r="B140" s="158" t="n">
        <v>0.00485293</v>
      </c>
      <c r="C140" s="158" t="n">
        <v>0.0024655</v>
      </c>
      <c r="D140" s="158" t="n">
        <v>0.00124294</v>
      </c>
      <c r="E140" s="158" t="n">
        <v>-0.00126382</v>
      </c>
      <c r="F140" s="158" t="n">
        <v>-0.00255291</v>
      </c>
      <c r="G140" s="158" t="n">
        <v>-0.00530149</v>
      </c>
      <c r="H140" s="159" t="n">
        <v>-0.00816636</v>
      </c>
      <c r="S140" s="158" t="n">
        <f aca="false">A140-J140</f>
        <v>0.00717176</v>
      </c>
      <c r="T140" s="158" t="n">
        <f aca="false">B140-K140</f>
        <v>0.00485293</v>
      </c>
      <c r="U140" s="158" t="n">
        <f aca="false">C140-L140</f>
        <v>0.0024655</v>
      </c>
      <c r="V140" s="158" t="n">
        <f aca="false">D140-M140</f>
        <v>0.00124294</v>
      </c>
      <c r="W140" s="158" t="n">
        <f aca="false">E140-N140</f>
        <v>-0.00126382</v>
      </c>
      <c r="X140" s="158" t="n">
        <f aca="false">F140-O140</f>
        <v>-0.00255291</v>
      </c>
      <c r="Y140" s="158" t="n">
        <f aca="false">G140-P140</f>
        <v>-0.00530149</v>
      </c>
      <c r="Z140" s="158" t="n">
        <f aca="false">H140-Q140</f>
        <v>-0.00816636</v>
      </c>
    </row>
    <row r="141" customFormat="false" ht="12.75" hidden="false" customHeight="false" outlineLevel="0" collapsed="false">
      <c r="A141" s="158" t="n">
        <v>0.00956436</v>
      </c>
      <c r="B141" s="158" t="n">
        <v>0.00646519</v>
      </c>
      <c r="C141" s="158" t="n">
        <v>0.0032818</v>
      </c>
      <c r="D141" s="158" t="n">
        <v>0.00165385</v>
      </c>
      <c r="E141" s="158" t="n">
        <v>-0.00168061</v>
      </c>
      <c r="F141" s="158" t="n">
        <v>-0.00338853</v>
      </c>
      <c r="G141" s="158" t="n">
        <v>-0.00699558</v>
      </c>
      <c r="H141" s="159" t="n">
        <v>-0.01079715</v>
      </c>
      <c r="S141" s="158" t="n">
        <f aca="false">A141-J141</f>
        <v>0.00956436</v>
      </c>
      <c r="T141" s="158" t="n">
        <f aca="false">B141-K141</f>
        <v>0.00646519</v>
      </c>
      <c r="U141" s="158" t="n">
        <f aca="false">C141-L141</f>
        <v>0.0032818</v>
      </c>
      <c r="V141" s="158" t="n">
        <f aca="false">D141-M141</f>
        <v>0.00165385</v>
      </c>
      <c r="W141" s="158" t="n">
        <f aca="false">E141-N141</f>
        <v>-0.00168061</v>
      </c>
      <c r="X141" s="158" t="n">
        <f aca="false">F141-O141</f>
        <v>-0.00338853</v>
      </c>
      <c r="Y141" s="158" t="n">
        <f aca="false">G141-P141</f>
        <v>-0.00699558</v>
      </c>
      <c r="Z141" s="158" t="n">
        <f aca="false">H141-Q141</f>
        <v>-0.01079715</v>
      </c>
    </row>
    <row r="142" customFormat="false" ht="12.75" hidden="false" customHeight="false" outlineLevel="0" collapsed="false">
      <c r="A142" s="158" t="n">
        <v>0.00569659</v>
      </c>
      <c r="B142" s="158" t="n">
        <v>0.00400646</v>
      </c>
      <c r="C142" s="158" t="n">
        <v>0.00210743</v>
      </c>
      <c r="D142" s="158" t="n">
        <v>0.00107957</v>
      </c>
      <c r="E142" s="158" t="n">
        <v>-0.00113057</v>
      </c>
      <c r="F142" s="158" t="n">
        <v>-0.00231755</v>
      </c>
      <c r="G142" s="158" t="n">
        <v>-0.00497291</v>
      </c>
      <c r="H142" s="159" t="n">
        <v>-0.00785219</v>
      </c>
      <c r="S142" s="158" t="n">
        <f aca="false">A142-J142</f>
        <v>0.00569659</v>
      </c>
      <c r="T142" s="158" t="n">
        <f aca="false">B142-K142</f>
        <v>0.00400646</v>
      </c>
      <c r="U142" s="158" t="n">
        <f aca="false">C142-L142</f>
        <v>0.00210743</v>
      </c>
      <c r="V142" s="158" t="n">
        <f aca="false">D142-M142</f>
        <v>0.00107957</v>
      </c>
      <c r="W142" s="158" t="n">
        <f aca="false">E142-N142</f>
        <v>-0.00113057</v>
      </c>
      <c r="X142" s="158" t="n">
        <f aca="false">F142-O142</f>
        <v>-0.00231755</v>
      </c>
      <c r="Y142" s="158" t="n">
        <f aca="false">G142-P142</f>
        <v>-0.00497291</v>
      </c>
      <c r="Z142" s="158" t="n">
        <f aca="false">H142-Q142</f>
        <v>-0.00785219</v>
      </c>
    </row>
    <row r="143" customFormat="false" ht="12.75" hidden="false" customHeight="false" outlineLevel="0" collapsed="false">
      <c r="A143" s="158" t="n">
        <v>0.00548335</v>
      </c>
      <c r="B143" s="158" t="n">
        <v>0.00388268</v>
      </c>
      <c r="C143" s="158" t="n">
        <v>0.00205405</v>
      </c>
      <c r="D143" s="158" t="n">
        <v>0.00105487</v>
      </c>
      <c r="E143" s="158" t="n">
        <v>-0.00110965</v>
      </c>
      <c r="F143" s="158" t="n">
        <v>-0.00228604</v>
      </c>
      <c r="G143" s="158" t="n">
        <v>-0.00493069</v>
      </c>
      <c r="H143" s="159" t="n">
        <v>-0.00780188</v>
      </c>
      <c r="S143" s="158" t="n">
        <f aca="false">A143-J143</f>
        <v>0.00548335</v>
      </c>
      <c r="T143" s="158" t="n">
        <f aca="false">B143-K143</f>
        <v>0.00388268</v>
      </c>
      <c r="U143" s="158" t="n">
        <f aca="false">C143-L143</f>
        <v>0.00205405</v>
      </c>
      <c r="V143" s="158" t="n">
        <f aca="false">D143-M143</f>
        <v>0.00105487</v>
      </c>
      <c r="W143" s="158" t="n">
        <f aca="false">E143-N143</f>
        <v>-0.00110965</v>
      </c>
      <c r="X143" s="158" t="n">
        <f aca="false">F143-O143</f>
        <v>-0.00228604</v>
      </c>
      <c r="Y143" s="158" t="n">
        <f aca="false">G143-P143</f>
        <v>-0.00493069</v>
      </c>
      <c r="Z143" s="158" t="n">
        <f aca="false">H143-Q143</f>
        <v>-0.00780188</v>
      </c>
    </row>
    <row r="144" customFormat="false" ht="12.75" hidden="false" customHeight="false" outlineLevel="0" collapsed="false">
      <c r="A144" s="158" t="n">
        <v>0.00584326</v>
      </c>
      <c r="B144" s="158" t="n">
        <v>0.00410919</v>
      </c>
      <c r="C144" s="158" t="n">
        <v>0.00216066</v>
      </c>
      <c r="D144" s="158" t="n">
        <v>0.00110655</v>
      </c>
      <c r="E144" s="158" t="n">
        <v>-0.00115611</v>
      </c>
      <c r="F144" s="158" t="n">
        <v>-0.0023934</v>
      </c>
      <c r="G144" s="158" t="n">
        <v>-0.00513058</v>
      </c>
      <c r="H144" s="159" t="n">
        <v>-0.00807034</v>
      </c>
      <c r="S144" s="158" t="n">
        <f aca="false">A144-J144</f>
        <v>0.00584326</v>
      </c>
      <c r="T144" s="158" t="n">
        <f aca="false">B144-K144</f>
        <v>0.00410919</v>
      </c>
      <c r="U144" s="158" t="n">
        <f aca="false">C144-L144</f>
        <v>0.00216066</v>
      </c>
      <c r="V144" s="158" t="n">
        <f aca="false">D144-M144</f>
        <v>0.00110655</v>
      </c>
      <c r="W144" s="158" t="n">
        <f aca="false">E144-N144</f>
        <v>-0.00115611</v>
      </c>
      <c r="X144" s="158" t="n">
        <f aca="false">F144-O144</f>
        <v>-0.0023934</v>
      </c>
      <c r="Y144" s="158" t="n">
        <f aca="false">G144-P144</f>
        <v>-0.00513058</v>
      </c>
      <c r="Z144" s="158" t="n">
        <f aca="false">H144-Q144</f>
        <v>-0.00807034</v>
      </c>
    </row>
    <row r="145" customFormat="false" ht="12.75" hidden="false" customHeight="false" outlineLevel="0" collapsed="false">
      <c r="A145" s="158" t="n">
        <v>0.00898209</v>
      </c>
      <c r="B145" s="158" t="n">
        <v>0.00608368</v>
      </c>
      <c r="C145" s="158" t="n">
        <v>0.00309214</v>
      </c>
      <c r="D145" s="158" t="n">
        <v>0.00155892</v>
      </c>
      <c r="E145" s="158" t="n">
        <v>-0.0015887</v>
      </c>
      <c r="F145" s="158" t="n">
        <v>-0.00324933</v>
      </c>
      <c r="G145" s="158" t="n">
        <v>-0.00672508</v>
      </c>
      <c r="H145" s="159" t="n">
        <v>-0.01030802</v>
      </c>
      <c r="S145" s="158" t="n">
        <f aca="false">A145-J145</f>
        <v>0.00898209</v>
      </c>
      <c r="T145" s="158" t="n">
        <f aca="false">B145-K145</f>
        <v>0.00608368</v>
      </c>
      <c r="U145" s="158" t="n">
        <f aca="false">C145-L145</f>
        <v>0.00309214</v>
      </c>
      <c r="V145" s="158" t="n">
        <f aca="false">D145-M145</f>
        <v>0.00155892</v>
      </c>
      <c r="W145" s="158" t="n">
        <f aca="false">E145-N145</f>
        <v>-0.0015887</v>
      </c>
      <c r="X145" s="158" t="n">
        <f aca="false">F145-O145</f>
        <v>-0.00324933</v>
      </c>
      <c r="Y145" s="158" t="n">
        <f aca="false">G145-P145</f>
        <v>-0.00672508</v>
      </c>
      <c r="Z145" s="158" t="n">
        <f aca="false">H145-Q145</f>
        <v>-0.01030802</v>
      </c>
    </row>
    <row r="146" customFormat="false" ht="12.75" hidden="false" customHeight="false" outlineLevel="0" collapsed="false">
      <c r="A146" s="158" t="n">
        <v>0.00665562</v>
      </c>
      <c r="B146" s="158" t="n">
        <v>0.00452836</v>
      </c>
      <c r="C146" s="158" t="n">
        <v>0.00231103</v>
      </c>
      <c r="D146" s="158" t="n">
        <v>0.00116732</v>
      </c>
      <c r="E146" s="158" t="n">
        <v>-0.00120095</v>
      </c>
      <c r="F146" s="158" t="n">
        <v>-0.00246717</v>
      </c>
      <c r="G146" s="158" t="n">
        <v>-0.00510371</v>
      </c>
      <c r="H146" s="159" t="n">
        <v>-0.00783519</v>
      </c>
      <c r="S146" s="158" t="n">
        <f aca="false">A146-J146</f>
        <v>0.00665562</v>
      </c>
      <c r="T146" s="158" t="n">
        <f aca="false">B146-K146</f>
        <v>0.00452836</v>
      </c>
      <c r="U146" s="158" t="n">
        <f aca="false">C146-L146</f>
        <v>0.00231103</v>
      </c>
      <c r="V146" s="158" t="n">
        <f aca="false">D146-M146</f>
        <v>0.00116732</v>
      </c>
      <c r="W146" s="158" t="n">
        <f aca="false">E146-N146</f>
        <v>-0.00120095</v>
      </c>
      <c r="X146" s="158" t="n">
        <f aca="false">F146-O146</f>
        <v>-0.00246717</v>
      </c>
      <c r="Y146" s="158" t="n">
        <f aca="false">G146-P146</f>
        <v>-0.00510371</v>
      </c>
      <c r="Z146" s="158" t="n">
        <f aca="false">H146-Q146</f>
        <v>-0.00783519</v>
      </c>
    </row>
    <row r="147" customFormat="false" ht="12.75" hidden="false" customHeight="false" outlineLevel="0" collapsed="false">
      <c r="A147" s="158" t="n">
        <v>0.00687475</v>
      </c>
      <c r="B147" s="158" t="n">
        <v>0.00471132</v>
      </c>
      <c r="C147" s="158" t="n">
        <v>0.00245232</v>
      </c>
      <c r="D147" s="158" t="n">
        <v>0.00124984</v>
      </c>
      <c r="E147" s="158" t="n">
        <v>-0.0012711</v>
      </c>
      <c r="F147" s="158" t="n">
        <v>-0.00256485</v>
      </c>
      <c r="G147" s="158" t="n">
        <v>-0.00522055</v>
      </c>
      <c r="H147" s="159" t="n">
        <v>-0.00796624</v>
      </c>
      <c r="S147" s="158" t="n">
        <f aca="false">A147-J147</f>
        <v>0.00687475</v>
      </c>
      <c r="T147" s="158" t="n">
        <f aca="false">B147-K147</f>
        <v>0.00471132</v>
      </c>
      <c r="U147" s="158" t="n">
        <f aca="false">C147-L147</f>
        <v>0.00245232</v>
      </c>
      <c r="V147" s="158" t="n">
        <f aca="false">D147-M147</f>
        <v>0.00124984</v>
      </c>
      <c r="W147" s="158" t="n">
        <f aca="false">E147-N147</f>
        <v>-0.0012711</v>
      </c>
      <c r="X147" s="158" t="n">
        <f aca="false">F147-O147</f>
        <v>-0.00256485</v>
      </c>
      <c r="Y147" s="158" t="n">
        <f aca="false">G147-P147</f>
        <v>-0.00522055</v>
      </c>
      <c r="Z147" s="158" t="n">
        <f aca="false">H147-Q147</f>
        <v>-0.00796624</v>
      </c>
    </row>
    <row r="148" customFormat="false" ht="12.75" hidden="false" customHeight="false" outlineLevel="0" collapsed="false">
      <c r="A148" s="158" t="n">
        <v>0.00704666</v>
      </c>
      <c r="B148" s="158" t="n">
        <v>0.0048806</v>
      </c>
      <c r="C148" s="158" t="n">
        <v>0.00249909</v>
      </c>
      <c r="D148" s="158" t="n">
        <v>0.00126277</v>
      </c>
      <c r="E148" s="158" t="n">
        <v>-0.00128911</v>
      </c>
      <c r="F148" s="158" t="n">
        <v>-0.0026043</v>
      </c>
      <c r="G148" s="158" t="n">
        <v>-0.00531133</v>
      </c>
      <c r="H148" s="159" t="n">
        <v>-0.008117</v>
      </c>
      <c r="S148" s="158" t="n">
        <f aca="false">A148-J148</f>
        <v>0.00704666</v>
      </c>
      <c r="T148" s="158" t="n">
        <f aca="false">B148-K148</f>
        <v>0.0048806</v>
      </c>
      <c r="U148" s="158" t="n">
        <f aca="false">C148-L148</f>
        <v>0.00249909</v>
      </c>
      <c r="V148" s="158" t="n">
        <f aca="false">D148-M148</f>
        <v>0.00126277</v>
      </c>
      <c r="W148" s="158" t="n">
        <f aca="false">E148-N148</f>
        <v>-0.00128911</v>
      </c>
      <c r="X148" s="158" t="n">
        <f aca="false">F148-O148</f>
        <v>-0.0026043</v>
      </c>
      <c r="Y148" s="158" t="n">
        <f aca="false">G148-P148</f>
        <v>-0.00531133</v>
      </c>
      <c r="Z148" s="158" t="n">
        <f aca="false">H148-Q148</f>
        <v>-0.008117</v>
      </c>
    </row>
    <row r="149" customFormat="false" ht="12.75" hidden="false" customHeight="false" outlineLevel="0" collapsed="false">
      <c r="A149" s="158" t="n">
        <v>0.00737879</v>
      </c>
      <c r="B149" s="158" t="n">
        <v>0.00503869</v>
      </c>
      <c r="C149" s="158" t="n">
        <v>0.00257734</v>
      </c>
      <c r="D149" s="158" t="n">
        <v>0.00130277</v>
      </c>
      <c r="E149" s="158" t="n">
        <v>-0.00133019</v>
      </c>
      <c r="F149" s="158" t="n">
        <v>-0.00268685</v>
      </c>
      <c r="G149" s="158" t="n">
        <v>-0.00547581</v>
      </c>
      <c r="H149" s="159" t="n">
        <v>-0.0083589</v>
      </c>
      <c r="S149" s="158" t="n">
        <f aca="false">A149-J149</f>
        <v>0.00737879</v>
      </c>
      <c r="T149" s="158" t="n">
        <f aca="false">B149-K149</f>
        <v>0.00503869</v>
      </c>
      <c r="U149" s="158" t="n">
        <f aca="false">C149-L149</f>
        <v>0.00257734</v>
      </c>
      <c r="V149" s="158" t="n">
        <f aca="false">D149-M149</f>
        <v>0.00130277</v>
      </c>
      <c r="W149" s="158" t="n">
        <f aca="false">E149-N149</f>
        <v>-0.00133019</v>
      </c>
      <c r="X149" s="158" t="n">
        <f aca="false">F149-O149</f>
        <v>-0.00268685</v>
      </c>
      <c r="Y149" s="158" t="n">
        <f aca="false">G149-P149</f>
        <v>-0.00547581</v>
      </c>
      <c r="Z149" s="158" t="n">
        <f aca="false">H149-Q149</f>
        <v>-0.0083589</v>
      </c>
    </row>
    <row r="150" customFormat="false" ht="12.75" hidden="false" customHeight="false" outlineLevel="0" collapsed="false">
      <c r="A150" s="158" t="n">
        <v>0.00672667</v>
      </c>
      <c r="B150" s="158" t="n">
        <v>0.00457857</v>
      </c>
      <c r="C150" s="158" t="n">
        <v>0.00233547</v>
      </c>
      <c r="D150" s="158" t="n">
        <v>0.00117914</v>
      </c>
      <c r="E150" s="158" t="n">
        <v>-0.00120154</v>
      </c>
      <c r="F150" s="158" t="n">
        <v>-0.00242499</v>
      </c>
      <c r="G150" s="158" t="n">
        <v>-0.00493538</v>
      </c>
      <c r="H150" s="159" t="n">
        <v>-0.00752608</v>
      </c>
      <c r="S150" s="158" t="n">
        <f aca="false">A150-J150</f>
        <v>0.00672667</v>
      </c>
      <c r="T150" s="158" t="n">
        <f aca="false">B150-K150</f>
        <v>0.00457857</v>
      </c>
      <c r="U150" s="158" t="n">
        <f aca="false">C150-L150</f>
        <v>0.00233547</v>
      </c>
      <c r="V150" s="158" t="n">
        <f aca="false">D150-M150</f>
        <v>0.00117914</v>
      </c>
      <c r="W150" s="158" t="n">
        <f aca="false">E150-N150</f>
        <v>-0.00120154</v>
      </c>
      <c r="X150" s="158" t="n">
        <f aca="false">F150-O150</f>
        <v>-0.00242499</v>
      </c>
      <c r="Y150" s="158" t="n">
        <f aca="false">G150-P150</f>
        <v>-0.00493538</v>
      </c>
      <c r="Z150" s="158" t="n">
        <f aca="false">H150-Q150</f>
        <v>-0.00752608</v>
      </c>
    </row>
    <row r="151" customFormat="false" ht="12.75" hidden="false" customHeight="false" outlineLevel="0" collapsed="false">
      <c r="A151" s="158" t="n">
        <v>0.00444693</v>
      </c>
      <c r="B151" s="158" t="n">
        <v>0.00321774</v>
      </c>
      <c r="C151" s="158" t="n">
        <v>0.00170037</v>
      </c>
      <c r="D151" s="158" t="n">
        <v>0.00087158</v>
      </c>
      <c r="E151" s="158" t="n">
        <v>-0.00091333</v>
      </c>
      <c r="F151" s="158" t="n">
        <v>-0.00186734</v>
      </c>
      <c r="G151" s="158" t="n">
        <v>-0.00389264</v>
      </c>
      <c r="H151" s="159" t="n">
        <v>-0.0060661</v>
      </c>
      <c r="S151" s="158" t="n">
        <f aca="false">A151-J151</f>
        <v>0.00444693</v>
      </c>
      <c r="T151" s="158" t="n">
        <f aca="false">B151-K151</f>
        <v>0.00321774</v>
      </c>
      <c r="U151" s="158" t="n">
        <f aca="false">C151-L151</f>
        <v>0.00170037</v>
      </c>
      <c r="V151" s="158" t="n">
        <f aca="false">D151-M151</f>
        <v>0.00087158</v>
      </c>
      <c r="W151" s="158" t="n">
        <f aca="false">E151-N151</f>
        <v>-0.00091333</v>
      </c>
      <c r="X151" s="158" t="n">
        <f aca="false">F151-O151</f>
        <v>-0.00186734</v>
      </c>
      <c r="Y151" s="158" t="n">
        <f aca="false">G151-P151</f>
        <v>-0.00389264</v>
      </c>
      <c r="Z151" s="158" t="n">
        <f aca="false">H151-Q151</f>
        <v>-0.0060661</v>
      </c>
    </row>
    <row r="152" customFormat="false" ht="12.75" hidden="false" customHeight="false" outlineLevel="0" collapsed="false">
      <c r="A152" s="158" t="n">
        <v>0.00933618</v>
      </c>
      <c r="B152" s="158" t="n">
        <v>0.00592775</v>
      </c>
      <c r="C152" s="158" t="n">
        <v>0.00282515</v>
      </c>
      <c r="D152" s="158" t="n">
        <v>0.00137956</v>
      </c>
      <c r="E152" s="158" t="n">
        <v>-0.00131667</v>
      </c>
      <c r="F152" s="158" t="n">
        <v>-0.00257343</v>
      </c>
      <c r="G152" s="158" t="n">
        <v>-0.00491847</v>
      </c>
      <c r="H152" s="159" t="n">
        <v>-0.00705624</v>
      </c>
      <c r="S152" s="158" t="n">
        <f aca="false">A152-J152</f>
        <v>0.00933618</v>
      </c>
      <c r="T152" s="158" t="n">
        <f aca="false">B152-K152</f>
        <v>0.00592775</v>
      </c>
      <c r="U152" s="158" t="n">
        <f aca="false">C152-L152</f>
        <v>0.00282515</v>
      </c>
      <c r="V152" s="158" t="n">
        <f aca="false">D152-M152</f>
        <v>0.00137956</v>
      </c>
      <c r="W152" s="158" t="n">
        <f aca="false">E152-N152</f>
        <v>-0.00131667</v>
      </c>
      <c r="X152" s="158" t="n">
        <f aca="false">F152-O152</f>
        <v>-0.00257343</v>
      </c>
      <c r="Y152" s="158" t="n">
        <f aca="false">G152-P152</f>
        <v>-0.00491847</v>
      </c>
      <c r="Z152" s="158" t="n">
        <f aca="false">H152-Q152</f>
        <v>-0.00705624</v>
      </c>
    </row>
    <row r="153" customFormat="false" ht="12.75" hidden="false" customHeight="false" outlineLevel="0" collapsed="false">
      <c r="A153" s="158" t="n">
        <v>0.01278621</v>
      </c>
      <c r="B153" s="158" t="n">
        <v>0.00811964</v>
      </c>
      <c r="C153" s="158" t="n">
        <v>0.00387044</v>
      </c>
      <c r="D153" s="158" t="n">
        <v>0.00189014</v>
      </c>
      <c r="E153" s="158" t="n">
        <v>-0.00180425</v>
      </c>
      <c r="F153" s="158" t="n">
        <v>-0.00352667</v>
      </c>
      <c r="G153" s="158" t="n">
        <v>-0.00674134</v>
      </c>
      <c r="H153" s="159" t="n">
        <v>-0.00967278</v>
      </c>
      <c r="S153" s="158" t="n">
        <f aca="false">A153-J153</f>
        <v>0.01278621</v>
      </c>
      <c r="T153" s="158" t="n">
        <f aca="false">B153-K153</f>
        <v>0.00811964</v>
      </c>
      <c r="U153" s="158" t="n">
        <f aca="false">C153-L153</f>
        <v>0.00387044</v>
      </c>
      <c r="V153" s="158" t="n">
        <f aca="false">D153-M153</f>
        <v>0.00189014</v>
      </c>
      <c r="W153" s="158" t="n">
        <f aca="false">E153-N153</f>
        <v>-0.00180425</v>
      </c>
      <c r="X153" s="158" t="n">
        <f aca="false">F153-O153</f>
        <v>-0.00352667</v>
      </c>
      <c r="Y153" s="158" t="n">
        <f aca="false">G153-P153</f>
        <v>-0.00674134</v>
      </c>
      <c r="Z153" s="158" t="n">
        <f aca="false">H153-Q153</f>
        <v>-0.00967278</v>
      </c>
    </row>
    <row r="154" customFormat="false" ht="12.75" hidden="false" customHeight="false" outlineLevel="0" collapsed="false">
      <c r="A154" s="158" t="n">
        <v>0.00877558</v>
      </c>
      <c r="B154" s="158" t="n">
        <v>0.0055743</v>
      </c>
      <c r="C154" s="158" t="n">
        <v>0.00265785</v>
      </c>
      <c r="D154" s="158" t="n">
        <v>0.00129814</v>
      </c>
      <c r="E154" s="158" t="n">
        <v>-0.00123948</v>
      </c>
      <c r="F154" s="158" t="n">
        <v>-0.00242307</v>
      </c>
      <c r="G154" s="158" t="n">
        <v>-0.00463295</v>
      </c>
      <c r="H154" s="159" t="n">
        <v>-0.00664923</v>
      </c>
      <c r="S154" s="158" t="n">
        <f aca="false">A154-J154</f>
        <v>0.00877558</v>
      </c>
      <c r="T154" s="158" t="n">
        <f aca="false">B154-K154</f>
        <v>0.0055743</v>
      </c>
      <c r="U154" s="158" t="n">
        <f aca="false">C154-L154</f>
        <v>0.00265785</v>
      </c>
      <c r="V154" s="158" t="n">
        <f aca="false">D154-M154</f>
        <v>0.00129814</v>
      </c>
      <c r="W154" s="158" t="n">
        <f aca="false">E154-N154</f>
        <v>-0.00123948</v>
      </c>
      <c r="X154" s="158" t="n">
        <f aca="false">F154-O154</f>
        <v>-0.00242307</v>
      </c>
      <c r="Y154" s="158" t="n">
        <f aca="false">G154-P154</f>
        <v>-0.00463295</v>
      </c>
      <c r="Z154" s="158" t="n">
        <f aca="false">H154-Q154</f>
        <v>-0.00664923</v>
      </c>
    </row>
    <row r="155" customFormat="false" ht="12.75" hidden="false" customHeight="false" outlineLevel="0" collapsed="false">
      <c r="A155" s="158" t="n">
        <v>0.00852356</v>
      </c>
      <c r="B155" s="158" t="n">
        <v>0.00541528</v>
      </c>
      <c r="C155" s="158" t="n">
        <v>0.00258253</v>
      </c>
      <c r="D155" s="158" t="n">
        <v>0.00126148</v>
      </c>
      <c r="E155" s="158" t="n">
        <v>-0.0012047</v>
      </c>
      <c r="F155" s="158" t="n">
        <v>-0.00235528</v>
      </c>
      <c r="G155" s="158" t="n">
        <v>-0.00450415</v>
      </c>
      <c r="H155" s="159" t="n">
        <v>-0.00646551</v>
      </c>
      <c r="S155" s="158" t="n">
        <f aca="false">A155-J155</f>
        <v>0.00852356</v>
      </c>
      <c r="T155" s="158" t="n">
        <f aca="false">B155-K155</f>
        <v>0.00541528</v>
      </c>
      <c r="U155" s="158" t="n">
        <f aca="false">C155-L155</f>
        <v>0.00258253</v>
      </c>
      <c r="V155" s="158" t="n">
        <f aca="false">D155-M155</f>
        <v>0.00126148</v>
      </c>
      <c r="W155" s="158" t="n">
        <f aca="false">E155-N155</f>
        <v>-0.0012047</v>
      </c>
      <c r="X155" s="158" t="n">
        <f aca="false">F155-O155</f>
        <v>-0.00235528</v>
      </c>
      <c r="Y155" s="158" t="n">
        <f aca="false">G155-P155</f>
        <v>-0.00450415</v>
      </c>
      <c r="Z155" s="158" t="n">
        <f aca="false">H155-Q155</f>
        <v>-0.00646551</v>
      </c>
    </row>
    <row r="156" customFormat="false" ht="12.75" hidden="false" customHeight="false" outlineLevel="0" collapsed="false">
      <c r="A156" s="158" t="n">
        <v>0.00858375</v>
      </c>
      <c r="B156" s="158" t="n">
        <v>0.00545482</v>
      </c>
      <c r="C156" s="158" t="n">
        <v>0.00260199</v>
      </c>
      <c r="D156" s="158" t="n">
        <v>0.00127113</v>
      </c>
      <c r="E156" s="158" t="n">
        <v>-0.00121419</v>
      </c>
      <c r="F156" s="158" t="n">
        <v>-0.00237411</v>
      </c>
      <c r="G156" s="158" t="n">
        <v>-0.00454114</v>
      </c>
      <c r="H156" s="159" t="n">
        <v>-0.00651998</v>
      </c>
      <c r="S156" s="158" t="n">
        <f aca="false">A156-J156</f>
        <v>0.00858375</v>
      </c>
      <c r="T156" s="158" t="n">
        <f aca="false">B156-K156</f>
        <v>0.00545482</v>
      </c>
      <c r="U156" s="158" t="n">
        <f aca="false">C156-L156</f>
        <v>0.00260199</v>
      </c>
      <c r="V156" s="158" t="n">
        <f aca="false">D156-M156</f>
        <v>0.00127113</v>
      </c>
      <c r="W156" s="158" t="n">
        <f aca="false">E156-N156</f>
        <v>-0.00121419</v>
      </c>
      <c r="X156" s="158" t="n">
        <f aca="false">F156-O156</f>
        <v>-0.00237411</v>
      </c>
      <c r="Y156" s="158" t="n">
        <f aca="false">G156-P156</f>
        <v>-0.00454114</v>
      </c>
      <c r="Z156" s="158" t="n">
        <f aca="false">H156-Q156</f>
        <v>-0.00651998</v>
      </c>
    </row>
    <row r="157" customFormat="false" ht="12.75" hidden="false" customHeight="false" outlineLevel="0" collapsed="false">
      <c r="A157" s="158" t="n">
        <v>0.01091924</v>
      </c>
      <c r="B157" s="158" t="n">
        <v>0.00694063</v>
      </c>
      <c r="C157" s="158" t="n">
        <v>0.00331152</v>
      </c>
      <c r="D157" s="158" t="n">
        <v>0.00161793</v>
      </c>
      <c r="E157" s="158" t="n">
        <v>-0.00154581</v>
      </c>
      <c r="F157" s="158" t="n">
        <v>-0.00302286</v>
      </c>
      <c r="G157" s="158" t="n">
        <v>-0.00578334</v>
      </c>
      <c r="H157" s="159" t="n">
        <v>-0.00830528</v>
      </c>
      <c r="S157" s="158" t="n">
        <f aca="false">A157-J157</f>
        <v>0.01091924</v>
      </c>
      <c r="T157" s="158" t="n">
        <f aca="false">B157-K157</f>
        <v>0.00694063</v>
      </c>
      <c r="U157" s="158" t="n">
        <f aca="false">C157-L157</f>
        <v>0.00331152</v>
      </c>
      <c r="V157" s="158" t="n">
        <f aca="false">D157-M157</f>
        <v>0.00161793</v>
      </c>
      <c r="W157" s="158" t="n">
        <f aca="false">E157-N157</f>
        <v>-0.00154581</v>
      </c>
      <c r="X157" s="158" t="n">
        <f aca="false">F157-O157</f>
        <v>-0.00302286</v>
      </c>
      <c r="Y157" s="158" t="n">
        <f aca="false">G157-P157</f>
        <v>-0.00578334</v>
      </c>
      <c r="Z157" s="158" t="n">
        <f aca="false">H157-Q157</f>
        <v>-0.00830528</v>
      </c>
    </row>
    <row r="158" customFormat="false" ht="12.75" hidden="false" customHeight="false" outlineLevel="0" collapsed="false">
      <c r="A158" s="158" t="n">
        <v>0.00796192</v>
      </c>
      <c r="B158" s="158" t="n">
        <v>0.00506094</v>
      </c>
      <c r="C158" s="158" t="n">
        <v>0.00241473</v>
      </c>
      <c r="D158" s="158" t="n">
        <v>0.0011798</v>
      </c>
      <c r="E158" s="158" t="n">
        <v>-0.00112723</v>
      </c>
      <c r="F158" s="158" t="n">
        <v>-0.00220436</v>
      </c>
      <c r="G158" s="158" t="n">
        <v>-0.00421752</v>
      </c>
      <c r="H158" s="159" t="n">
        <v>-0.00605686</v>
      </c>
      <c r="S158" s="158" t="n">
        <f aca="false">A158-J158</f>
        <v>0.00796192</v>
      </c>
      <c r="T158" s="158" t="n">
        <f aca="false">B158-K158</f>
        <v>0.00506094</v>
      </c>
      <c r="U158" s="158" t="n">
        <f aca="false">C158-L158</f>
        <v>0.00241473</v>
      </c>
      <c r="V158" s="158" t="n">
        <f aca="false">D158-M158</f>
        <v>0.0011798</v>
      </c>
      <c r="W158" s="158" t="n">
        <f aca="false">E158-N158</f>
        <v>-0.00112723</v>
      </c>
      <c r="X158" s="158" t="n">
        <f aca="false">F158-O158</f>
        <v>-0.00220436</v>
      </c>
      <c r="Y158" s="158" t="n">
        <f aca="false">G158-P158</f>
        <v>-0.00421752</v>
      </c>
      <c r="Z158" s="158" t="n">
        <f aca="false">H158-Q158</f>
        <v>-0.00605686</v>
      </c>
    </row>
    <row r="159" customFormat="false" ht="12.75" hidden="false" customHeight="false" outlineLevel="0" collapsed="false">
      <c r="A159" s="158" t="n">
        <v>0.00682601</v>
      </c>
      <c r="B159" s="158" t="n">
        <v>0.00434255</v>
      </c>
      <c r="C159" s="158" t="n">
        <v>0.00207368</v>
      </c>
      <c r="D159" s="158" t="n">
        <v>0.00101358</v>
      </c>
      <c r="E159" s="158" t="n">
        <v>-0.00096921</v>
      </c>
      <c r="F159" s="158" t="n">
        <v>-0.00189609</v>
      </c>
      <c r="G159" s="158" t="n">
        <v>-0.00363056</v>
      </c>
      <c r="H159" s="159" t="n">
        <v>-0.0052179</v>
      </c>
      <c r="S159" s="158" t="n">
        <f aca="false">A159-J159</f>
        <v>0.00682601</v>
      </c>
      <c r="T159" s="158" t="n">
        <f aca="false">B159-K159</f>
        <v>0.00434255</v>
      </c>
      <c r="U159" s="158" t="n">
        <f aca="false">C159-L159</f>
        <v>0.00207368</v>
      </c>
      <c r="V159" s="158" t="n">
        <f aca="false">D159-M159</f>
        <v>0.00101358</v>
      </c>
      <c r="W159" s="158" t="n">
        <f aca="false">E159-N159</f>
        <v>-0.00096921</v>
      </c>
      <c r="X159" s="158" t="n">
        <f aca="false">F159-O159</f>
        <v>-0.00189609</v>
      </c>
      <c r="Y159" s="158" t="n">
        <f aca="false">G159-P159</f>
        <v>-0.00363056</v>
      </c>
      <c r="Z159" s="158" t="n">
        <f aca="false">H159-Q159</f>
        <v>-0.0052179</v>
      </c>
    </row>
    <row r="160" customFormat="false" ht="12.75" hidden="false" customHeight="false" outlineLevel="0" collapsed="false">
      <c r="A160" s="158" t="n">
        <v>0.00588988</v>
      </c>
      <c r="B160" s="158" t="n">
        <v>0.00374885</v>
      </c>
      <c r="C160" s="158" t="n">
        <v>0.00179104</v>
      </c>
      <c r="D160" s="158" t="n">
        <v>0.00087565</v>
      </c>
      <c r="E160" s="158" t="n">
        <v>-0.0008377</v>
      </c>
      <c r="F160" s="158" t="n">
        <v>-0.00163921</v>
      </c>
      <c r="G160" s="158" t="n">
        <v>-0.00314015</v>
      </c>
      <c r="H160" s="159" t="n">
        <v>-0.00451512</v>
      </c>
      <c r="S160" s="158" t="n">
        <f aca="false">A160-J160</f>
        <v>0.00588988</v>
      </c>
      <c r="T160" s="158" t="n">
        <f aca="false">B160-K160</f>
        <v>0.00374885</v>
      </c>
      <c r="U160" s="158" t="n">
        <f aca="false">C160-L160</f>
        <v>0.00179104</v>
      </c>
      <c r="V160" s="158" t="n">
        <f aca="false">D160-M160</f>
        <v>0.00087565</v>
      </c>
      <c r="W160" s="158" t="n">
        <f aca="false">E160-N160</f>
        <v>-0.0008377</v>
      </c>
      <c r="X160" s="158" t="n">
        <f aca="false">F160-O160</f>
        <v>-0.00163921</v>
      </c>
      <c r="Y160" s="158" t="n">
        <f aca="false">G160-P160</f>
        <v>-0.00314015</v>
      </c>
      <c r="Z160" s="158" t="n">
        <f aca="false">H160-Q160</f>
        <v>-0.00451512</v>
      </c>
    </row>
    <row r="161" customFormat="false" ht="12.75" hidden="false" customHeight="false" outlineLevel="0" collapsed="false">
      <c r="A161" s="158" t="n">
        <v>0.004174</v>
      </c>
      <c r="B161" s="158" t="n">
        <v>0.00266032</v>
      </c>
      <c r="C161" s="158" t="n">
        <v>0.00127267</v>
      </c>
      <c r="D161" s="158" t="n">
        <v>0.00062261</v>
      </c>
      <c r="E161" s="158" t="n">
        <v>-0.00059639</v>
      </c>
      <c r="F161" s="158" t="n">
        <v>-0.00116774</v>
      </c>
      <c r="G161" s="158" t="n">
        <v>-0.0022397</v>
      </c>
      <c r="H161" s="159" t="n">
        <v>-0.00322419</v>
      </c>
      <c r="S161" s="158" t="n">
        <f aca="false">A161-J161</f>
        <v>0.004174</v>
      </c>
      <c r="T161" s="158" t="n">
        <f aca="false">B161-K161</f>
        <v>0.00266032</v>
      </c>
      <c r="U161" s="158" t="n">
        <f aca="false">C161-L161</f>
        <v>0.00127267</v>
      </c>
      <c r="V161" s="158" t="n">
        <f aca="false">D161-M161</f>
        <v>0.00062261</v>
      </c>
      <c r="W161" s="158" t="n">
        <f aca="false">E161-N161</f>
        <v>-0.00059639</v>
      </c>
      <c r="X161" s="158" t="n">
        <f aca="false">F161-O161</f>
        <v>-0.00116774</v>
      </c>
      <c r="Y161" s="158" t="n">
        <f aca="false">G161-P161</f>
        <v>-0.0022397</v>
      </c>
      <c r="Z161" s="158" t="n">
        <f aca="false">H161-Q161</f>
        <v>-0.00322419</v>
      </c>
    </row>
    <row r="162" customFormat="false" ht="12.75" hidden="false" customHeight="false" outlineLevel="0" collapsed="false">
      <c r="A162" s="158" t="n">
        <v>0.00468268</v>
      </c>
      <c r="B162" s="158" t="n">
        <v>0.0029842</v>
      </c>
      <c r="C162" s="158" t="n">
        <v>0.00142745</v>
      </c>
      <c r="D162" s="158" t="n">
        <v>0.0006983</v>
      </c>
      <c r="E162" s="158" t="n">
        <v>-0.00066881</v>
      </c>
      <c r="F162" s="158" t="n">
        <v>-0.00130947</v>
      </c>
      <c r="G162" s="158" t="n">
        <v>-0.00251125</v>
      </c>
      <c r="H162" s="159" t="n">
        <v>-0.00361471</v>
      </c>
      <c r="S162" s="158" t="n">
        <f aca="false">A162-J162</f>
        <v>0.00468268</v>
      </c>
      <c r="T162" s="158" t="n">
        <f aca="false">B162-K162</f>
        <v>0.0029842</v>
      </c>
      <c r="U162" s="158" t="n">
        <f aca="false">C162-L162</f>
        <v>0.00142745</v>
      </c>
      <c r="V162" s="158" t="n">
        <f aca="false">D162-M162</f>
        <v>0.0006983</v>
      </c>
      <c r="W162" s="158" t="n">
        <f aca="false">E162-N162</f>
        <v>-0.00066881</v>
      </c>
      <c r="X162" s="158" t="n">
        <f aca="false">F162-O162</f>
        <v>-0.00130947</v>
      </c>
      <c r="Y162" s="158" t="n">
        <f aca="false">G162-P162</f>
        <v>-0.00251125</v>
      </c>
      <c r="Z162" s="158" t="n">
        <f aca="false">H162-Q162</f>
        <v>-0.00361471</v>
      </c>
    </row>
    <row r="163" customFormat="false" ht="12.75" hidden="false" customHeight="false" outlineLevel="0" collapsed="false">
      <c r="A163" s="158" t="n">
        <v>0.00336289</v>
      </c>
      <c r="B163" s="158" t="n">
        <v>0.00213864</v>
      </c>
      <c r="C163" s="158" t="n">
        <v>0.0010209</v>
      </c>
      <c r="D163" s="158" t="n">
        <v>0.00049891</v>
      </c>
      <c r="E163" s="158" t="n">
        <v>-0.00047691</v>
      </c>
      <c r="F163" s="158" t="n">
        <v>-0.00093284</v>
      </c>
      <c r="G163" s="158" t="n">
        <v>-0.00178558</v>
      </c>
      <c r="H163" s="159" t="n">
        <v>-0.00256543</v>
      </c>
      <c r="S163" s="158" t="n">
        <f aca="false">A163-J163</f>
        <v>0.00336289</v>
      </c>
      <c r="T163" s="158" t="n">
        <f aca="false">B163-K163</f>
        <v>0.00213864</v>
      </c>
      <c r="U163" s="158" t="n">
        <f aca="false">C163-L163</f>
        <v>0.0010209</v>
      </c>
      <c r="V163" s="158" t="n">
        <f aca="false">D163-M163</f>
        <v>0.00049891</v>
      </c>
      <c r="W163" s="158" t="n">
        <f aca="false">E163-N163</f>
        <v>-0.00047691</v>
      </c>
      <c r="X163" s="158" t="n">
        <f aca="false">F163-O163</f>
        <v>-0.00093284</v>
      </c>
      <c r="Y163" s="158" t="n">
        <f aca="false">G163-P163</f>
        <v>-0.00178558</v>
      </c>
      <c r="Z163" s="158" t="n">
        <f aca="false">H163-Q163</f>
        <v>-0.00256543</v>
      </c>
    </row>
    <row r="164" customFormat="false" ht="12.75" hidden="false" customHeight="false" outlineLevel="0" collapsed="false">
      <c r="A164" s="158" t="n">
        <v>0.00804938</v>
      </c>
      <c r="B164" s="158" t="n">
        <v>0.00511739</v>
      </c>
      <c r="C164" s="158" t="n">
        <v>0.00244203</v>
      </c>
      <c r="D164" s="158" t="n">
        <v>0.00119322</v>
      </c>
      <c r="E164" s="158" t="n">
        <v>-0.00114022</v>
      </c>
      <c r="F164" s="158" t="n">
        <v>-0.00222988</v>
      </c>
      <c r="G164" s="158" t="n">
        <v>-0.00426683</v>
      </c>
      <c r="H164" s="159" t="n">
        <v>-0.00612829</v>
      </c>
      <c r="S164" s="158" t="n">
        <f aca="false">A164-J164</f>
        <v>0.00804938</v>
      </c>
      <c r="T164" s="158" t="n">
        <f aca="false">B164-K164</f>
        <v>0.00511739</v>
      </c>
      <c r="U164" s="158" t="n">
        <f aca="false">C164-L164</f>
        <v>0.00244203</v>
      </c>
      <c r="V164" s="158" t="n">
        <f aca="false">D164-M164</f>
        <v>0.00119322</v>
      </c>
      <c r="W164" s="158" t="n">
        <f aca="false">E164-N164</f>
        <v>-0.00114022</v>
      </c>
      <c r="X164" s="158" t="n">
        <f aca="false">F164-O164</f>
        <v>-0.00222988</v>
      </c>
      <c r="Y164" s="158" t="n">
        <f aca="false">G164-P164</f>
        <v>-0.00426683</v>
      </c>
      <c r="Z164" s="158" t="n">
        <f aca="false">H164-Q164</f>
        <v>-0.00612829</v>
      </c>
    </row>
    <row r="165" customFormat="false" ht="12.75" hidden="false" customHeight="false" outlineLevel="0" collapsed="false">
      <c r="A165" s="158" t="n">
        <v>0.01101594</v>
      </c>
      <c r="B165" s="158" t="n">
        <v>0.00700446</v>
      </c>
      <c r="C165" s="158" t="n">
        <v>0.00334305</v>
      </c>
      <c r="D165" s="158" t="n">
        <v>0.00163359</v>
      </c>
      <c r="E165" s="158" t="n">
        <v>-0.00156124</v>
      </c>
      <c r="F165" s="158" t="n">
        <v>-0.00305347</v>
      </c>
      <c r="G165" s="158" t="n">
        <v>-0.00584353</v>
      </c>
      <c r="H165" s="159" t="n">
        <v>-0.00839393</v>
      </c>
      <c r="S165" s="158" t="n">
        <f aca="false">A165-J165</f>
        <v>0.01101594</v>
      </c>
      <c r="T165" s="158" t="n">
        <f aca="false">B165-K165</f>
        <v>0.00700446</v>
      </c>
      <c r="U165" s="158" t="n">
        <f aca="false">C165-L165</f>
        <v>0.00334305</v>
      </c>
      <c r="V165" s="158" t="n">
        <f aca="false">D165-M165</f>
        <v>0.00163359</v>
      </c>
      <c r="W165" s="158" t="n">
        <f aca="false">E165-N165</f>
        <v>-0.00156124</v>
      </c>
      <c r="X165" s="158" t="n">
        <f aca="false">F165-O165</f>
        <v>-0.00305347</v>
      </c>
      <c r="Y165" s="158" t="n">
        <f aca="false">G165-P165</f>
        <v>-0.00584353</v>
      </c>
      <c r="Z165" s="158" t="n">
        <f aca="false">H165-Q165</f>
        <v>-0.00839393</v>
      </c>
    </row>
    <row r="166" customFormat="false" ht="12.75" hidden="false" customHeight="false" outlineLevel="0" collapsed="false">
      <c r="A166" s="158" t="n">
        <v>0.00756801</v>
      </c>
      <c r="B166" s="158" t="n">
        <v>0.00481324</v>
      </c>
      <c r="C166" s="158" t="n">
        <v>0.00229777</v>
      </c>
      <c r="D166" s="158" t="n">
        <v>0.00112295</v>
      </c>
      <c r="E166" s="158" t="n">
        <v>-0.00107345</v>
      </c>
      <c r="F166" s="158" t="n">
        <v>-0.00209969</v>
      </c>
      <c r="G166" s="158" t="n">
        <v>-0.00401913</v>
      </c>
      <c r="H166" s="159" t="n">
        <v>-0.00577453</v>
      </c>
      <c r="S166" s="158" t="n">
        <f aca="false">A166-J166</f>
        <v>0.00756801</v>
      </c>
      <c r="T166" s="158" t="n">
        <f aca="false">B166-K166</f>
        <v>0.00481324</v>
      </c>
      <c r="U166" s="158" t="n">
        <f aca="false">C166-L166</f>
        <v>0.00229777</v>
      </c>
      <c r="V166" s="158" t="n">
        <f aca="false">D166-M166</f>
        <v>0.00112295</v>
      </c>
      <c r="W166" s="158" t="n">
        <f aca="false">E166-N166</f>
        <v>-0.00107345</v>
      </c>
      <c r="X166" s="158" t="n">
        <f aca="false">F166-O166</f>
        <v>-0.00209969</v>
      </c>
      <c r="Y166" s="158" t="n">
        <f aca="false">G166-P166</f>
        <v>-0.00401913</v>
      </c>
      <c r="Z166" s="158" t="n">
        <f aca="false">H166-Q166</f>
        <v>-0.00577453</v>
      </c>
    </row>
    <row r="167" customFormat="false" ht="12.75" hidden="false" customHeight="false" outlineLevel="0" collapsed="false">
      <c r="A167" s="158" t="n">
        <v>0.00735067</v>
      </c>
      <c r="B167" s="158" t="n">
        <v>0.00467589</v>
      </c>
      <c r="C167" s="158" t="n">
        <v>0.00223261</v>
      </c>
      <c r="D167" s="158" t="n">
        <v>0.0010912</v>
      </c>
      <c r="E167" s="158" t="n">
        <v>-0.00104328</v>
      </c>
      <c r="F167" s="158" t="n">
        <v>-0.00204086</v>
      </c>
      <c r="G167" s="158" t="n">
        <v>-0.00390719</v>
      </c>
      <c r="H167" s="159" t="n">
        <v>-0.00561462</v>
      </c>
      <c r="S167" s="158" t="n">
        <f aca="false">A167-J167</f>
        <v>0.00735067</v>
      </c>
      <c r="T167" s="158" t="n">
        <f aca="false">B167-K167</f>
        <v>0.00467589</v>
      </c>
      <c r="U167" s="158" t="n">
        <f aca="false">C167-L167</f>
        <v>0.00223261</v>
      </c>
      <c r="V167" s="158" t="n">
        <f aca="false">D167-M167</f>
        <v>0.0010912</v>
      </c>
      <c r="W167" s="158" t="n">
        <f aca="false">E167-N167</f>
        <v>-0.00104328</v>
      </c>
      <c r="X167" s="158" t="n">
        <f aca="false">F167-O167</f>
        <v>-0.00204086</v>
      </c>
      <c r="Y167" s="158" t="n">
        <f aca="false">G167-P167</f>
        <v>-0.00390719</v>
      </c>
      <c r="Z167" s="158" t="n">
        <f aca="false">H167-Q167</f>
        <v>-0.00561462</v>
      </c>
    </row>
    <row r="168" customFormat="false" ht="12.75" hidden="false" customHeight="false" outlineLevel="0" collapsed="false">
      <c r="A168" s="158" t="n">
        <v>0.00740425</v>
      </c>
      <c r="B168" s="158" t="n">
        <v>0.00471099</v>
      </c>
      <c r="C168" s="158" t="n">
        <v>0.00224985</v>
      </c>
      <c r="D168" s="158" t="n">
        <v>0.00109974</v>
      </c>
      <c r="E168" s="158" t="n">
        <v>-0.00105167</v>
      </c>
      <c r="F168" s="158" t="n">
        <v>-0.00205748</v>
      </c>
      <c r="G168" s="158" t="n">
        <v>-0.00393979</v>
      </c>
      <c r="H168" s="159" t="n">
        <v>-0.00566256</v>
      </c>
      <c r="S168" s="158" t="n">
        <f aca="false">A168-J168</f>
        <v>0.00740425</v>
      </c>
      <c r="T168" s="158" t="n">
        <f aca="false">B168-K168</f>
        <v>0.00471099</v>
      </c>
      <c r="U168" s="158" t="n">
        <f aca="false">C168-L168</f>
        <v>0.00224985</v>
      </c>
      <c r="V168" s="158" t="n">
        <f aca="false">D168-M168</f>
        <v>0.00109974</v>
      </c>
      <c r="W168" s="158" t="n">
        <f aca="false">E168-N168</f>
        <v>-0.00105167</v>
      </c>
      <c r="X168" s="158" t="n">
        <f aca="false">F168-O168</f>
        <v>-0.00205748</v>
      </c>
      <c r="Y168" s="158" t="n">
        <f aca="false">G168-P168</f>
        <v>-0.00393979</v>
      </c>
      <c r="Z168" s="158" t="n">
        <f aca="false">H168-Q168</f>
        <v>-0.00566256</v>
      </c>
    </row>
    <row r="169" customFormat="false" ht="12.75" hidden="false" customHeight="false" outlineLevel="0" collapsed="false">
      <c r="A169" s="158" t="n">
        <v>0.00942447</v>
      </c>
      <c r="B169" s="158" t="n">
        <v>0.00599766</v>
      </c>
      <c r="C169" s="158" t="n">
        <v>0.00286493</v>
      </c>
      <c r="D169" s="158" t="n">
        <v>0.00140054</v>
      </c>
      <c r="E169" s="158" t="n">
        <v>-0.00133961</v>
      </c>
      <c r="F169" s="158" t="n">
        <v>-0.00262106</v>
      </c>
      <c r="G169" s="158" t="n">
        <v>-0.00501996</v>
      </c>
      <c r="H169" s="159" t="n">
        <v>-0.00721646</v>
      </c>
      <c r="S169" s="158" t="n">
        <f aca="false">A169-J169</f>
        <v>0.00942447</v>
      </c>
      <c r="T169" s="158" t="n">
        <f aca="false">B169-K169</f>
        <v>0.00599766</v>
      </c>
      <c r="U169" s="158" t="n">
        <f aca="false">C169-L169</f>
        <v>0.00286493</v>
      </c>
      <c r="V169" s="158" t="n">
        <f aca="false">D169-M169</f>
        <v>0.00140054</v>
      </c>
      <c r="W169" s="158" t="n">
        <f aca="false">E169-N169</f>
        <v>-0.00133961</v>
      </c>
      <c r="X169" s="158" t="n">
        <f aca="false">F169-O169</f>
        <v>-0.00262106</v>
      </c>
      <c r="Y169" s="158" t="n">
        <f aca="false">G169-P169</f>
        <v>-0.00501996</v>
      </c>
      <c r="Z169" s="158" t="n">
        <f aca="false">H169-Q169</f>
        <v>-0.00721646</v>
      </c>
    </row>
    <row r="170" customFormat="false" ht="12.75" hidden="false" customHeight="false" outlineLevel="0" collapsed="false">
      <c r="A170" s="158" t="n">
        <v>0.00697267</v>
      </c>
      <c r="B170" s="158" t="n">
        <v>0.00443827</v>
      </c>
      <c r="C170" s="158" t="n">
        <v>0.00212048</v>
      </c>
      <c r="D170" s="158" t="n">
        <v>0.00103671</v>
      </c>
      <c r="E170" s="158" t="n">
        <v>-0.0009918</v>
      </c>
      <c r="F170" s="158" t="n">
        <v>-0.00194073</v>
      </c>
      <c r="G170" s="158" t="n">
        <v>-0.00371768</v>
      </c>
      <c r="H170" s="159" t="n">
        <v>-0.00534536</v>
      </c>
      <c r="S170" s="158" t="n">
        <f aca="false">A170-J170</f>
        <v>0.00697267</v>
      </c>
      <c r="T170" s="158" t="n">
        <f aca="false">B170-K170</f>
        <v>0.00443827</v>
      </c>
      <c r="U170" s="158" t="n">
        <f aca="false">C170-L170</f>
        <v>0.00212048</v>
      </c>
      <c r="V170" s="158" t="n">
        <f aca="false">D170-M170</f>
        <v>0.00103671</v>
      </c>
      <c r="W170" s="158" t="n">
        <f aca="false">E170-N170</f>
        <v>-0.0009918</v>
      </c>
      <c r="X170" s="158" t="n">
        <f aca="false">F170-O170</f>
        <v>-0.00194073</v>
      </c>
      <c r="Y170" s="158" t="n">
        <f aca="false">G170-P170</f>
        <v>-0.00371768</v>
      </c>
      <c r="Z170" s="158" t="n">
        <f aca="false">H170-Q170</f>
        <v>-0.00534536</v>
      </c>
    </row>
    <row r="171" customFormat="false" ht="12.75" hidden="false" customHeight="false" outlineLevel="0" collapsed="false">
      <c r="A171" s="158" t="n">
        <v>0.00591916</v>
      </c>
      <c r="B171" s="158" t="n">
        <v>0.00377003</v>
      </c>
      <c r="C171" s="158" t="n">
        <v>0.00180233</v>
      </c>
      <c r="D171" s="158" t="n">
        <v>0.00088144</v>
      </c>
      <c r="E171" s="158" t="n">
        <v>-0.00084377</v>
      </c>
      <c r="F171" s="158" t="n">
        <v>-0.00165157</v>
      </c>
      <c r="G171" s="158" t="n">
        <v>-0.00316564</v>
      </c>
      <c r="H171" s="159" t="n">
        <v>-0.00455429</v>
      </c>
      <c r="S171" s="158" t="n">
        <f aca="false">A171-J171</f>
        <v>0.00591916</v>
      </c>
      <c r="T171" s="158" t="n">
        <f aca="false">B171-K171</f>
        <v>0.00377003</v>
      </c>
      <c r="U171" s="158" t="n">
        <f aca="false">C171-L171</f>
        <v>0.00180233</v>
      </c>
      <c r="V171" s="158" t="n">
        <f aca="false">D171-M171</f>
        <v>0.00088144</v>
      </c>
      <c r="W171" s="158" t="n">
        <f aca="false">E171-N171</f>
        <v>-0.00084377</v>
      </c>
      <c r="X171" s="158" t="n">
        <f aca="false">F171-O171</f>
        <v>-0.00165157</v>
      </c>
      <c r="Y171" s="158" t="n">
        <f aca="false">G171-P171</f>
        <v>-0.00316564</v>
      </c>
      <c r="Z171" s="158" t="n">
        <f aca="false">H171-Q171</f>
        <v>-0.00455429</v>
      </c>
    </row>
    <row r="172" customFormat="false" ht="12.75" hidden="false" customHeight="false" outlineLevel="0" collapsed="false">
      <c r="A172" s="158" t="n">
        <v>0.00512262</v>
      </c>
      <c r="B172" s="158" t="n">
        <v>0.00326423</v>
      </c>
      <c r="C172" s="158" t="n">
        <v>0.00156125</v>
      </c>
      <c r="D172" s="158" t="n">
        <v>0.00076372</v>
      </c>
      <c r="E172" s="158" t="n">
        <v>-0.0007314</v>
      </c>
      <c r="F172" s="158" t="n">
        <v>-0.00143193</v>
      </c>
      <c r="G172" s="158" t="n">
        <v>-0.00274587</v>
      </c>
      <c r="H172" s="159" t="n">
        <v>-0.00395207</v>
      </c>
      <c r="S172" s="158" t="n">
        <f aca="false">A172-J172</f>
        <v>0.00512262</v>
      </c>
      <c r="T172" s="158" t="n">
        <f aca="false">B172-K172</f>
        <v>0.00326423</v>
      </c>
      <c r="U172" s="158" t="n">
        <f aca="false">C172-L172</f>
        <v>0.00156125</v>
      </c>
      <c r="V172" s="158" t="n">
        <f aca="false">D172-M172</f>
        <v>0.00076372</v>
      </c>
      <c r="W172" s="158" t="n">
        <f aca="false">E172-N172</f>
        <v>-0.0007314</v>
      </c>
      <c r="X172" s="158" t="n">
        <f aca="false">F172-O172</f>
        <v>-0.00143193</v>
      </c>
      <c r="Y172" s="158" t="n">
        <f aca="false">G172-P172</f>
        <v>-0.00274587</v>
      </c>
      <c r="Z172" s="158" t="n">
        <f aca="false">H172-Q172</f>
        <v>-0.00395207</v>
      </c>
    </row>
    <row r="173" customFormat="false" ht="12.75" hidden="false" customHeight="false" outlineLevel="0" collapsed="false">
      <c r="A173" s="158" t="n">
        <v>0.0036371</v>
      </c>
      <c r="B173" s="158" t="n">
        <v>0.00232075</v>
      </c>
      <c r="C173" s="158" t="n">
        <v>0.00111145</v>
      </c>
      <c r="D173" s="158" t="n">
        <v>0.00054404</v>
      </c>
      <c r="E173" s="158" t="n">
        <v>-0.00052167</v>
      </c>
      <c r="F173" s="158" t="n">
        <v>-0.00102196</v>
      </c>
      <c r="G173" s="158" t="n">
        <v>-0.00196206</v>
      </c>
      <c r="H173" s="159" t="n">
        <v>-0.00282726</v>
      </c>
      <c r="S173" s="158" t="n">
        <f aca="false">A173-J173</f>
        <v>0.0036371</v>
      </c>
      <c r="T173" s="158" t="n">
        <f aca="false">B173-K173</f>
        <v>0.00232075</v>
      </c>
      <c r="U173" s="158" t="n">
        <f aca="false">C173-L173</f>
        <v>0.00111145</v>
      </c>
      <c r="V173" s="158" t="n">
        <f aca="false">D173-M173</f>
        <v>0.00054404</v>
      </c>
      <c r="W173" s="158" t="n">
        <f aca="false">E173-N173</f>
        <v>-0.00052167</v>
      </c>
      <c r="X173" s="158" t="n">
        <f aca="false">F173-O173</f>
        <v>-0.00102196</v>
      </c>
      <c r="Y173" s="158" t="n">
        <f aca="false">G173-P173</f>
        <v>-0.00196206</v>
      </c>
      <c r="Z173" s="158" t="n">
        <f aca="false">H173-Q173</f>
        <v>-0.00282726</v>
      </c>
    </row>
    <row r="174" customFormat="false" ht="12.75" hidden="false" customHeight="false" outlineLevel="0" collapsed="false">
      <c r="A174" s="158" t="n">
        <v>0.00406911</v>
      </c>
      <c r="B174" s="158" t="n">
        <v>0.00259604</v>
      </c>
      <c r="C174" s="158" t="n">
        <v>0.00124311</v>
      </c>
      <c r="D174" s="158" t="n">
        <v>0.00060844</v>
      </c>
      <c r="E174" s="158" t="n">
        <v>-0.00058335</v>
      </c>
      <c r="F174" s="158" t="n">
        <v>-0.00114271</v>
      </c>
      <c r="G174" s="158" t="n">
        <v>-0.00219359</v>
      </c>
      <c r="H174" s="159" t="n">
        <v>-0.00316045</v>
      </c>
      <c r="S174" s="158" t="n">
        <f aca="false">A174-J174</f>
        <v>0.00406911</v>
      </c>
      <c r="T174" s="158" t="n">
        <f aca="false">B174-K174</f>
        <v>0.00259604</v>
      </c>
      <c r="U174" s="158" t="n">
        <f aca="false">C174-L174</f>
        <v>0.00124311</v>
      </c>
      <c r="V174" s="158" t="n">
        <f aca="false">D174-M174</f>
        <v>0.00060844</v>
      </c>
      <c r="W174" s="158" t="n">
        <f aca="false">E174-N174</f>
        <v>-0.00058335</v>
      </c>
      <c r="X174" s="158" t="n">
        <f aca="false">F174-O174</f>
        <v>-0.00114271</v>
      </c>
      <c r="Y174" s="158" t="n">
        <f aca="false">G174-P174</f>
        <v>-0.00219359</v>
      </c>
      <c r="Z174" s="158" t="n">
        <f aca="false">H174-Q174</f>
        <v>-0.00316045</v>
      </c>
    </row>
    <row r="175" customFormat="false" ht="12.75" hidden="false" customHeight="false" outlineLevel="0" collapsed="false">
      <c r="A175" s="158" t="n">
        <v>0.00301296</v>
      </c>
      <c r="B175" s="158" t="n">
        <v>0.001922</v>
      </c>
      <c r="C175" s="158" t="n">
        <v>0.00092024</v>
      </c>
      <c r="D175" s="158" t="n">
        <v>0.00045038</v>
      </c>
      <c r="E175" s="158" t="n">
        <v>-0.00043176</v>
      </c>
      <c r="F175" s="158" t="n">
        <v>-0.00084571</v>
      </c>
      <c r="G175" s="158" t="n">
        <v>-0.00162327</v>
      </c>
      <c r="H175" s="159" t="n">
        <v>-0.00233847</v>
      </c>
      <c r="S175" s="158" t="n">
        <f aca="false">A175-J175</f>
        <v>0.00301296</v>
      </c>
      <c r="T175" s="158" t="n">
        <f aca="false">B175-K175</f>
        <v>0.001922</v>
      </c>
      <c r="U175" s="158" t="n">
        <f aca="false">C175-L175</f>
        <v>0.00092024</v>
      </c>
      <c r="V175" s="158" t="n">
        <f aca="false">D175-M175</f>
        <v>0.00045038</v>
      </c>
      <c r="W175" s="158" t="n">
        <f aca="false">E175-N175</f>
        <v>-0.00043176</v>
      </c>
      <c r="X175" s="158" t="n">
        <f aca="false">F175-O175</f>
        <v>-0.00084571</v>
      </c>
      <c r="Y175" s="158" t="n">
        <f aca="false">G175-P175</f>
        <v>-0.00162327</v>
      </c>
      <c r="Z175" s="158" t="n">
        <f aca="false">H175-Q175</f>
        <v>-0.00233847</v>
      </c>
    </row>
    <row r="176" customFormat="false" ht="12.75" hidden="false" customHeight="false" outlineLevel="0" collapsed="false">
      <c r="A176" s="158" t="n">
        <v>0.00710436</v>
      </c>
      <c r="B176" s="158" t="n">
        <v>0.00453025</v>
      </c>
      <c r="C176" s="158" t="n">
        <v>0.00216823</v>
      </c>
      <c r="D176" s="158" t="n">
        <v>0.00106097</v>
      </c>
      <c r="E176" s="158" t="n">
        <v>-0.00101671</v>
      </c>
      <c r="F176" s="158" t="n">
        <v>-0.00199112</v>
      </c>
      <c r="G176" s="158" t="n">
        <v>-0.00382036</v>
      </c>
      <c r="H176" s="159" t="n">
        <v>-0.00550158</v>
      </c>
      <c r="S176" s="158" t="n">
        <f aca="false">A176-J176</f>
        <v>0.00710436</v>
      </c>
      <c r="T176" s="158" t="n">
        <f aca="false">B176-K176</f>
        <v>0.00453025</v>
      </c>
      <c r="U176" s="158" t="n">
        <f aca="false">C176-L176</f>
        <v>0.00216823</v>
      </c>
      <c r="V176" s="158" t="n">
        <f aca="false">D176-M176</f>
        <v>0.00106097</v>
      </c>
      <c r="W176" s="158" t="n">
        <f aca="false">E176-N176</f>
        <v>-0.00101671</v>
      </c>
      <c r="X176" s="158" t="n">
        <f aca="false">F176-O176</f>
        <v>-0.00199112</v>
      </c>
      <c r="Y176" s="158" t="n">
        <f aca="false">G176-P176</f>
        <v>-0.00382036</v>
      </c>
      <c r="Z176" s="158" t="n">
        <f aca="false">H176-Q176</f>
        <v>-0.00550158</v>
      </c>
    </row>
    <row r="177" customFormat="false" ht="12.75" hidden="false" customHeight="false" outlineLevel="0" collapsed="false">
      <c r="A177" s="158" t="n">
        <v>0.00970549</v>
      </c>
      <c r="B177" s="158" t="n">
        <v>0.00618967</v>
      </c>
      <c r="C177" s="158" t="n">
        <v>0.00296279</v>
      </c>
      <c r="D177" s="158" t="n">
        <v>0.00144985</v>
      </c>
      <c r="E177" s="158" t="n">
        <v>-0.00138954</v>
      </c>
      <c r="F177" s="158" t="n">
        <v>-0.00272139</v>
      </c>
      <c r="G177" s="158" t="n">
        <v>-0.00522207</v>
      </c>
      <c r="H177" s="159" t="n">
        <v>-0.0075209</v>
      </c>
      <c r="S177" s="158" t="n">
        <f aca="false">A177-J177</f>
        <v>0.00970549</v>
      </c>
      <c r="T177" s="158" t="n">
        <f aca="false">B177-K177</f>
        <v>0.00618967</v>
      </c>
      <c r="U177" s="158" t="n">
        <f aca="false">C177-L177</f>
        <v>0.00296279</v>
      </c>
      <c r="V177" s="158" t="n">
        <f aca="false">D177-M177</f>
        <v>0.00144985</v>
      </c>
      <c r="W177" s="158" t="n">
        <f aca="false">E177-N177</f>
        <v>-0.00138954</v>
      </c>
      <c r="X177" s="158" t="n">
        <f aca="false">F177-O177</f>
        <v>-0.00272139</v>
      </c>
      <c r="Y177" s="158" t="n">
        <f aca="false">G177-P177</f>
        <v>-0.00522207</v>
      </c>
      <c r="Z177" s="158" t="n">
        <f aca="false">H177-Q177</f>
        <v>-0.0075209</v>
      </c>
    </row>
    <row r="178" customFormat="false" ht="12.75" hidden="false" customHeight="false" outlineLevel="0" collapsed="false">
      <c r="A178" s="158" t="n">
        <v>0.00667665</v>
      </c>
      <c r="B178" s="158" t="n">
        <v>0.00425892</v>
      </c>
      <c r="C178" s="158" t="n">
        <v>0.00203903</v>
      </c>
      <c r="D178" s="158" t="n">
        <v>0.00099791</v>
      </c>
      <c r="E178" s="158" t="n">
        <v>-0.00095658</v>
      </c>
      <c r="F178" s="158" t="n">
        <v>-0.00187364</v>
      </c>
      <c r="G178" s="158" t="n">
        <v>-0.00359602</v>
      </c>
      <c r="H178" s="159" t="n">
        <v>-0.00518002</v>
      </c>
      <c r="S178" s="158" t="n">
        <f aca="false">A178-J178</f>
        <v>0.00667665</v>
      </c>
      <c r="T178" s="158" t="n">
        <f aca="false">B178-K178</f>
        <v>0.00425892</v>
      </c>
      <c r="U178" s="158" t="n">
        <f aca="false">C178-L178</f>
        <v>0.00203903</v>
      </c>
      <c r="V178" s="158" t="n">
        <f aca="false">D178-M178</f>
        <v>0.00099791</v>
      </c>
      <c r="W178" s="158" t="n">
        <f aca="false">E178-N178</f>
        <v>-0.00095658</v>
      </c>
      <c r="X178" s="158" t="n">
        <f aca="false">F178-O178</f>
        <v>-0.00187364</v>
      </c>
      <c r="Y178" s="158" t="n">
        <f aca="false">G178-P178</f>
        <v>-0.00359602</v>
      </c>
      <c r="Z178" s="158" t="n">
        <f aca="false">H178-Q178</f>
        <v>-0.00518002</v>
      </c>
    </row>
    <row r="179" customFormat="false" ht="12.75" hidden="false" customHeight="false" outlineLevel="0" collapsed="false">
      <c r="A179" s="158" t="n">
        <v>0.00648382</v>
      </c>
      <c r="B179" s="158" t="n">
        <v>0.0041366</v>
      </c>
      <c r="C179" s="158" t="n">
        <v>0.00198079</v>
      </c>
      <c r="D179" s="158" t="n">
        <v>0.00096948</v>
      </c>
      <c r="E179" s="158" t="n">
        <v>-0.00092948</v>
      </c>
      <c r="F179" s="158" t="n">
        <v>-0.00182071</v>
      </c>
      <c r="G179" s="158" t="n">
        <v>-0.00349496</v>
      </c>
      <c r="H179" s="159" t="n">
        <v>-0.00503519</v>
      </c>
      <c r="S179" s="158" t="n">
        <f aca="false">A179-J179</f>
        <v>0.00648382</v>
      </c>
      <c r="T179" s="158" t="n">
        <f aca="false">B179-K179</f>
        <v>0.0041366</v>
      </c>
      <c r="U179" s="158" t="n">
        <f aca="false">C179-L179</f>
        <v>0.00198079</v>
      </c>
      <c r="V179" s="158" t="n">
        <f aca="false">D179-M179</f>
        <v>0.00096948</v>
      </c>
      <c r="W179" s="158" t="n">
        <f aca="false">E179-N179</f>
        <v>-0.00092948</v>
      </c>
      <c r="X179" s="158" t="n">
        <f aca="false">F179-O179</f>
        <v>-0.00182071</v>
      </c>
      <c r="Y179" s="158" t="n">
        <f aca="false">G179-P179</f>
        <v>-0.00349496</v>
      </c>
      <c r="Z179" s="158" t="n">
        <f aca="false">H179-Q179</f>
        <v>-0.00503519</v>
      </c>
    </row>
    <row r="180" customFormat="false" ht="12.75" hidden="false" customHeight="false" outlineLevel="0" collapsed="false">
      <c r="A180" s="158" t="n">
        <v>0.00653228</v>
      </c>
      <c r="B180" s="158" t="n">
        <v>0.00416832</v>
      </c>
      <c r="C180" s="158" t="n">
        <v>0.00199635</v>
      </c>
      <c r="D180" s="158" t="n">
        <v>0.00097718</v>
      </c>
      <c r="E180" s="158" t="n">
        <v>-0.00093704</v>
      </c>
      <c r="F180" s="158" t="n">
        <v>-0.00183568</v>
      </c>
      <c r="G180" s="158" t="n">
        <v>-0.00352431</v>
      </c>
      <c r="H180" s="159" t="n">
        <v>-0.00507834</v>
      </c>
      <c r="S180" s="158" t="n">
        <f aca="false">A180-J180</f>
        <v>0.00653228</v>
      </c>
      <c r="T180" s="158" t="n">
        <f aca="false">B180-K180</f>
        <v>0.00416832</v>
      </c>
      <c r="U180" s="158" t="n">
        <f aca="false">C180-L180</f>
        <v>0.00199635</v>
      </c>
      <c r="V180" s="158" t="n">
        <f aca="false">D180-M180</f>
        <v>0.00097718</v>
      </c>
      <c r="W180" s="158" t="n">
        <f aca="false">E180-N180</f>
        <v>-0.00093704</v>
      </c>
      <c r="X180" s="158" t="n">
        <f aca="false">F180-O180</f>
        <v>-0.00183568</v>
      </c>
      <c r="Y180" s="158" t="n">
        <f aca="false">G180-P180</f>
        <v>-0.00352431</v>
      </c>
      <c r="Z180" s="158" t="n">
        <f aca="false">H180-Q180</f>
        <v>-0.00507834</v>
      </c>
    </row>
    <row r="181" customFormat="false" ht="12.75" hidden="false" customHeight="false" outlineLevel="0" collapsed="false">
      <c r="A181" s="158" t="n">
        <v>0.00832183</v>
      </c>
      <c r="B181" s="158" t="n">
        <v>0.00531128</v>
      </c>
      <c r="C181" s="158" t="n">
        <v>0.00254423</v>
      </c>
      <c r="D181" s="158" t="n">
        <v>0.00124549</v>
      </c>
      <c r="E181" s="158" t="n">
        <v>-0.00119454</v>
      </c>
      <c r="F181" s="158" t="n">
        <v>-0.00234033</v>
      </c>
      <c r="G181" s="158" t="n">
        <v>-0.004494</v>
      </c>
      <c r="H181" s="159" t="n">
        <v>-0.00647675</v>
      </c>
      <c r="S181" s="158" t="n">
        <f aca="false">A181-J181</f>
        <v>0.00832183</v>
      </c>
      <c r="T181" s="158" t="n">
        <f aca="false">B181-K181</f>
        <v>0.00531128</v>
      </c>
      <c r="U181" s="158" t="n">
        <f aca="false">C181-L181</f>
        <v>0.00254423</v>
      </c>
      <c r="V181" s="158" t="n">
        <f aca="false">D181-M181</f>
        <v>0.00124549</v>
      </c>
      <c r="W181" s="158" t="n">
        <f aca="false">E181-N181</f>
        <v>-0.00119454</v>
      </c>
      <c r="X181" s="158" t="n">
        <f aca="false">F181-O181</f>
        <v>-0.00234033</v>
      </c>
      <c r="Y181" s="158" t="n">
        <f aca="false">G181-P181</f>
        <v>-0.004494</v>
      </c>
      <c r="Z181" s="158" t="n">
        <f aca="false">H181-Q181</f>
        <v>-0.00647675</v>
      </c>
    </row>
    <row r="182" customFormat="false" ht="12.75" hidden="false" customHeight="false" outlineLevel="0" collapsed="false">
      <c r="A182" s="158" t="n">
        <v>0.00615835</v>
      </c>
      <c r="B182" s="158" t="n">
        <v>0.00393123</v>
      </c>
      <c r="C182" s="158" t="n">
        <v>0.00188352</v>
      </c>
      <c r="D182" s="158" t="n">
        <v>0.00092213</v>
      </c>
      <c r="E182" s="158" t="n">
        <v>-0.00088456</v>
      </c>
      <c r="F182" s="158" t="n">
        <v>-0.00173319</v>
      </c>
      <c r="G182" s="158" t="n">
        <v>-0.00332874</v>
      </c>
      <c r="H182" s="159" t="n">
        <v>-0.00479821</v>
      </c>
      <c r="S182" s="158" t="n">
        <f aca="false">A182-J182</f>
        <v>0.00615835</v>
      </c>
      <c r="T182" s="158" t="n">
        <f aca="false">B182-K182</f>
        <v>0.00393123</v>
      </c>
      <c r="U182" s="158" t="n">
        <f aca="false">C182-L182</f>
        <v>0.00188352</v>
      </c>
      <c r="V182" s="158" t="n">
        <f aca="false">D182-M182</f>
        <v>0.00092213</v>
      </c>
      <c r="W182" s="158" t="n">
        <f aca="false">E182-N182</f>
        <v>-0.00088456</v>
      </c>
      <c r="X182" s="158" t="n">
        <f aca="false">F182-O182</f>
        <v>-0.00173319</v>
      </c>
      <c r="Y182" s="158" t="n">
        <f aca="false">G182-P182</f>
        <v>-0.00332874</v>
      </c>
      <c r="Z182" s="158" t="n">
        <f aca="false">H182-Q182</f>
        <v>-0.00479821</v>
      </c>
    </row>
    <row r="183" customFormat="false" ht="12.75" hidden="false" customHeight="false" outlineLevel="0" collapsed="false">
      <c r="A183" s="158" t="n">
        <v>0.00528516</v>
      </c>
      <c r="B183" s="158" t="n">
        <v>0.00337585</v>
      </c>
      <c r="C183" s="158" t="n">
        <v>0.00161838</v>
      </c>
      <c r="D183" s="158" t="n">
        <v>0.00079256</v>
      </c>
      <c r="E183" s="158" t="n">
        <v>-0.00076072</v>
      </c>
      <c r="F183" s="158" t="n">
        <v>-0.00149096</v>
      </c>
      <c r="G183" s="158" t="n">
        <v>-0.00286514</v>
      </c>
      <c r="H183" s="159" t="n">
        <v>-0.00413224</v>
      </c>
      <c r="S183" s="158" t="n">
        <f aca="false">A183-J183</f>
        <v>0.00528516</v>
      </c>
      <c r="T183" s="158" t="n">
        <f aca="false">B183-K183</f>
        <v>0.00337585</v>
      </c>
      <c r="U183" s="158" t="n">
        <f aca="false">C183-L183</f>
        <v>0.00161838</v>
      </c>
      <c r="V183" s="158" t="n">
        <f aca="false">D183-M183</f>
        <v>0.00079256</v>
      </c>
      <c r="W183" s="158" t="n">
        <f aca="false">E183-N183</f>
        <v>-0.00076072</v>
      </c>
      <c r="X183" s="158" t="n">
        <f aca="false">F183-O183</f>
        <v>-0.00149096</v>
      </c>
      <c r="Y183" s="158" t="n">
        <f aca="false">G183-P183</f>
        <v>-0.00286514</v>
      </c>
      <c r="Z183" s="158" t="n">
        <f aca="false">H183-Q183</f>
        <v>-0.00413224</v>
      </c>
    </row>
    <row r="184" customFormat="false" ht="12.75" hidden="false" customHeight="false" outlineLevel="0" collapsed="false">
      <c r="A184" s="158" t="n">
        <v>0.00460539</v>
      </c>
      <c r="B184" s="158" t="n">
        <v>0.002943</v>
      </c>
      <c r="C184" s="158" t="n">
        <v>0.00141151</v>
      </c>
      <c r="D184" s="158" t="n">
        <v>0.0006914</v>
      </c>
      <c r="E184" s="158" t="n">
        <v>-0.00066392</v>
      </c>
      <c r="F184" s="158" t="n">
        <v>-0.00130151</v>
      </c>
      <c r="G184" s="158" t="n">
        <v>-0.00250214</v>
      </c>
      <c r="H184" s="159" t="n">
        <v>-0.0036102</v>
      </c>
      <c r="S184" s="158" t="n">
        <f aca="false">A184-J184</f>
        <v>0.00460539</v>
      </c>
      <c r="T184" s="158" t="n">
        <f aca="false">B184-K184</f>
        <v>0.002943</v>
      </c>
      <c r="U184" s="158" t="n">
        <f aca="false">C184-L184</f>
        <v>0.00141151</v>
      </c>
      <c r="V184" s="158" t="n">
        <f aca="false">D184-M184</f>
        <v>0.0006914</v>
      </c>
      <c r="W184" s="158" t="n">
        <f aca="false">E184-N184</f>
        <v>-0.00066392</v>
      </c>
      <c r="X184" s="158" t="n">
        <f aca="false">F184-O184</f>
        <v>-0.00130151</v>
      </c>
      <c r="Y184" s="158" t="n">
        <f aca="false">G184-P184</f>
        <v>-0.00250214</v>
      </c>
      <c r="Z184" s="158" t="n">
        <f aca="false">H184-Q184</f>
        <v>-0.0036102</v>
      </c>
    </row>
    <row r="185" customFormat="false" ht="12.75" hidden="false" customHeight="false" outlineLevel="0" collapsed="false">
      <c r="A185" s="158" t="n">
        <v>0.00328988</v>
      </c>
      <c r="B185" s="158" t="n">
        <v>0.00210502</v>
      </c>
      <c r="C185" s="158" t="n">
        <v>0.00101086</v>
      </c>
      <c r="D185" s="158" t="n">
        <v>0.00049545</v>
      </c>
      <c r="E185" s="158" t="n">
        <v>-0.00047632</v>
      </c>
      <c r="F185" s="158" t="n">
        <v>-0.00093429</v>
      </c>
      <c r="G185" s="158" t="n">
        <v>-0.00179822</v>
      </c>
      <c r="H185" s="159" t="n">
        <v>-0.00259742</v>
      </c>
      <c r="S185" s="158" t="n">
        <f aca="false">A185-J185</f>
        <v>0.00328988</v>
      </c>
      <c r="T185" s="158" t="n">
        <f aca="false">B185-K185</f>
        <v>0.00210502</v>
      </c>
      <c r="U185" s="158" t="n">
        <f aca="false">C185-L185</f>
        <v>0.00101086</v>
      </c>
      <c r="V185" s="158" t="n">
        <f aca="false">D185-M185</f>
        <v>0.00049545</v>
      </c>
      <c r="W185" s="158" t="n">
        <f aca="false">E185-N185</f>
        <v>-0.00047632</v>
      </c>
      <c r="X185" s="158" t="n">
        <f aca="false">F185-O185</f>
        <v>-0.00093429</v>
      </c>
      <c r="Y185" s="158" t="n">
        <f aca="false">G185-P185</f>
        <v>-0.00179822</v>
      </c>
      <c r="Z185" s="158" t="n">
        <f aca="false">H185-Q185</f>
        <v>-0.00259742</v>
      </c>
    </row>
    <row r="186" customFormat="false" ht="12.75" hidden="false" customHeight="false" outlineLevel="0" collapsed="false">
      <c r="A186" s="158" t="n">
        <v>0.0036536</v>
      </c>
      <c r="B186" s="158" t="n">
        <v>0.00233735</v>
      </c>
      <c r="C186" s="158" t="n">
        <v>0.00112223</v>
      </c>
      <c r="D186" s="158" t="n">
        <v>0.00054999</v>
      </c>
      <c r="E186" s="158" t="n">
        <v>-0.00052867</v>
      </c>
      <c r="F186" s="158" t="n">
        <v>-0.0010369</v>
      </c>
      <c r="G186" s="158" t="n">
        <v>-0.00199538</v>
      </c>
      <c r="H186" s="159" t="n">
        <v>-0.00288176</v>
      </c>
      <c r="S186" s="158" t="n">
        <f aca="false">A186-J186</f>
        <v>0.0036536</v>
      </c>
      <c r="T186" s="158" t="n">
        <f aca="false">B186-K186</f>
        <v>0.00233735</v>
      </c>
      <c r="U186" s="158" t="n">
        <f aca="false">C186-L186</f>
        <v>0.00112223</v>
      </c>
      <c r="V186" s="158" t="n">
        <f aca="false">D186-M186</f>
        <v>0.00054999</v>
      </c>
      <c r="W186" s="158" t="n">
        <f aca="false">E186-N186</f>
        <v>-0.00052867</v>
      </c>
      <c r="X186" s="158" t="n">
        <f aca="false">F186-O186</f>
        <v>-0.0010369</v>
      </c>
      <c r="Y186" s="158" t="n">
        <f aca="false">G186-P186</f>
        <v>-0.00199538</v>
      </c>
      <c r="Z186" s="158" t="n">
        <f aca="false">H186-Q186</f>
        <v>-0.00288176</v>
      </c>
    </row>
    <row r="187" customFormat="false" ht="12.75" hidden="false" customHeight="false" outlineLevel="0" collapsed="false">
      <c r="A187" s="158" t="n">
        <v>0.00268707</v>
      </c>
      <c r="B187" s="158" t="n">
        <v>0.00171878</v>
      </c>
      <c r="C187" s="158" t="n">
        <v>0.00082512</v>
      </c>
      <c r="D187" s="158" t="n">
        <v>0.00040436</v>
      </c>
      <c r="E187" s="158" t="n">
        <v>-0.00038863</v>
      </c>
      <c r="F187" s="158" t="n">
        <v>-0.00076218</v>
      </c>
      <c r="G187" s="158" t="n">
        <v>-0.00146651</v>
      </c>
      <c r="H187" s="159" t="n">
        <v>-0.00211768</v>
      </c>
      <c r="S187" s="158" t="n">
        <f aca="false">A187-J187</f>
        <v>0.00268707</v>
      </c>
      <c r="T187" s="158" t="n">
        <f aca="false">B187-K187</f>
        <v>0.00171878</v>
      </c>
      <c r="U187" s="158" t="n">
        <f aca="false">C187-L187</f>
        <v>0.00082512</v>
      </c>
      <c r="V187" s="158" t="n">
        <f aca="false">D187-M187</f>
        <v>0.00040436</v>
      </c>
      <c r="W187" s="158" t="n">
        <f aca="false">E187-N187</f>
        <v>-0.00038863</v>
      </c>
      <c r="X187" s="158" t="n">
        <f aca="false">F187-O187</f>
        <v>-0.00076218</v>
      </c>
      <c r="Y187" s="158" t="n">
        <f aca="false">G187-P187</f>
        <v>-0.00146651</v>
      </c>
      <c r="Z187" s="158" t="n">
        <f aca="false">H187-Q187</f>
        <v>-0.00211768</v>
      </c>
    </row>
    <row r="188" customFormat="false" ht="12.75" hidden="false" customHeight="false" outlineLevel="0" collapsed="false">
      <c r="A188" s="158" t="n">
        <v>0.00625037</v>
      </c>
      <c r="B188" s="158" t="n">
        <v>0.00399643</v>
      </c>
      <c r="C188" s="158" t="n">
        <v>0.00191777</v>
      </c>
      <c r="D188" s="158" t="n">
        <v>0.00093962</v>
      </c>
      <c r="E188" s="158" t="n">
        <v>-0.00090272</v>
      </c>
      <c r="F188" s="158" t="n">
        <v>-0.00177007</v>
      </c>
      <c r="G188" s="158" t="n">
        <v>-0.00340448</v>
      </c>
      <c r="H188" s="159" t="n">
        <v>-0.00491429</v>
      </c>
      <c r="S188" s="158" t="n">
        <f aca="false">A188-J188</f>
        <v>0.00625037</v>
      </c>
      <c r="T188" s="158" t="n">
        <f aca="false">B188-K188</f>
        <v>0.00399643</v>
      </c>
      <c r="U188" s="158" t="n">
        <f aca="false">C188-L188</f>
        <v>0.00191777</v>
      </c>
      <c r="V188" s="158" t="n">
        <f aca="false">D188-M188</f>
        <v>0.00093962</v>
      </c>
      <c r="W188" s="158" t="n">
        <f aca="false">E188-N188</f>
        <v>-0.00090272</v>
      </c>
      <c r="X188" s="158" t="n">
        <f aca="false">F188-O188</f>
        <v>-0.00177007</v>
      </c>
      <c r="Y188" s="158" t="n">
        <f aca="false">G188-P188</f>
        <v>-0.00340448</v>
      </c>
      <c r="Z188" s="158" t="n">
        <f aca="false">H188-Q188</f>
        <v>-0.00491429</v>
      </c>
    </row>
    <row r="189" customFormat="false" ht="12.75" hidden="false" customHeight="false" outlineLevel="0" collapsed="false">
      <c r="A189" s="158" t="n">
        <v>0.00786981</v>
      </c>
      <c r="B189" s="158" t="n">
        <v>0.00503336</v>
      </c>
      <c r="C189" s="158" t="n">
        <v>0.00241607</v>
      </c>
      <c r="D189" s="158" t="n">
        <v>0.00118394</v>
      </c>
      <c r="E189" s="158" t="n">
        <v>-0.00113775</v>
      </c>
      <c r="F189" s="158" t="n">
        <v>-0.00223124</v>
      </c>
      <c r="G189" s="158" t="n">
        <v>-0.00429267</v>
      </c>
      <c r="H189" s="159" t="n">
        <v>-0.00619805</v>
      </c>
      <c r="S189" s="158" t="n">
        <f aca="false">A189-J189</f>
        <v>0.00786981</v>
      </c>
      <c r="T189" s="158" t="n">
        <f aca="false">B189-K189</f>
        <v>0.00503336</v>
      </c>
      <c r="U189" s="158" t="n">
        <f aca="false">C189-L189</f>
        <v>0.00241607</v>
      </c>
      <c r="V189" s="158" t="n">
        <f aca="false">D189-M189</f>
        <v>0.00118394</v>
      </c>
      <c r="W189" s="158" t="n">
        <f aca="false">E189-N189</f>
        <v>-0.00113775</v>
      </c>
      <c r="X189" s="158" t="n">
        <f aca="false">F189-O189</f>
        <v>-0.00223124</v>
      </c>
      <c r="Y189" s="158" t="n">
        <f aca="false">G189-P189</f>
        <v>-0.00429267</v>
      </c>
      <c r="Z189" s="158" t="n">
        <f aca="false">H189-Q189</f>
        <v>-0.00619805</v>
      </c>
    </row>
    <row r="190" customFormat="false" ht="12.75" hidden="false" customHeight="false" outlineLevel="0" collapsed="false">
      <c r="A190" s="158" t="n">
        <v>0.00359199</v>
      </c>
      <c r="B190" s="158" t="n">
        <v>0.00229778</v>
      </c>
      <c r="C190" s="158" t="n">
        <v>0.00110316</v>
      </c>
      <c r="D190" s="158" t="n">
        <v>0.00054063</v>
      </c>
      <c r="E190" s="158" t="n">
        <v>-0.00051962</v>
      </c>
      <c r="F190" s="158" t="n">
        <v>-0.00101912</v>
      </c>
      <c r="G190" s="158" t="n">
        <v>-0.00196101</v>
      </c>
      <c r="H190" s="159" t="n">
        <v>-0.0028319</v>
      </c>
      <c r="S190" s="158" t="n">
        <f aca="false">A190-J190</f>
        <v>0.00359199</v>
      </c>
      <c r="T190" s="158" t="n">
        <f aca="false">B190-K190</f>
        <v>0.00229778</v>
      </c>
      <c r="U190" s="158" t="n">
        <f aca="false">C190-L190</f>
        <v>0.00110316</v>
      </c>
      <c r="V190" s="158" t="n">
        <f aca="false">D190-M190</f>
        <v>0.00054063</v>
      </c>
      <c r="W190" s="158" t="n">
        <f aca="false">E190-N190</f>
        <v>-0.00051962</v>
      </c>
      <c r="X190" s="158" t="n">
        <f aca="false">F190-O190</f>
        <v>-0.00101912</v>
      </c>
      <c r="Y190" s="158" t="n">
        <f aca="false">G190-P190</f>
        <v>-0.00196101</v>
      </c>
      <c r="Z190" s="158" t="n">
        <f aca="false">H190-Q190</f>
        <v>-0.0028319</v>
      </c>
    </row>
    <row r="191" customFormat="false" ht="12.75" hidden="false" customHeight="false" outlineLevel="0" collapsed="false">
      <c r="A191" s="158" t="n">
        <v>0.00513033</v>
      </c>
      <c r="B191" s="158" t="n">
        <v>0.00328238</v>
      </c>
      <c r="C191" s="158" t="n">
        <v>0.00157611</v>
      </c>
      <c r="D191" s="158" t="n">
        <v>0.00077246</v>
      </c>
      <c r="E191" s="158" t="n">
        <v>-0.00074257</v>
      </c>
      <c r="F191" s="158" t="n">
        <v>-0.00145648</v>
      </c>
      <c r="G191" s="158" t="n">
        <v>-0.002803</v>
      </c>
      <c r="H191" s="159" t="n">
        <v>-0.00404841</v>
      </c>
      <c r="S191" s="158" t="n">
        <f aca="false">A191-J191</f>
        <v>0.00513033</v>
      </c>
      <c r="T191" s="158" t="n">
        <f aca="false">B191-K191</f>
        <v>0.00328238</v>
      </c>
      <c r="U191" s="158" t="n">
        <f aca="false">C191-L191</f>
        <v>0.00157611</v>
      </c>
      <c r="V191" s="158" t="n">
        <f aca="false">D191-M191</f>
        <v>0.00077246</v>
      </c>
      <c r="W191" s="158" t="n">
        <f aca="false">E191-N191</f>
        <v>-0.00074257</v>
      </c>
      <c r="X191" s="158" t="n">
        <f aca="false">F191-O191</f>
        <v>-0.00145648</v>
      </c>
      <c r="Y191" s="158" t="n">
        <f aca="false">G191-P191</f>
        <v>-0.002803</v>
      </c>
      <c r="Z191" s="158" t="n">
        <f aca="false">H191-Q191</f>
        <v>-0.00404841</v>
      </c>
    </row>
    <row r="192" customFormat="false" ht="12.75" hidden="false" customHeight="false" outlineLevel="0" collapsed="false">
      <c r="A192" s="158" t="n">
        <v>0.00533039</v>
      </c>
      <c r="B192" s="158" t="n">
        <v>0.0034109</v>
      </c>
      <c r="C192" s="158" t="n">
        <v>0.00163806</v>
      </c>
      <c r="D192" s="158" t="n">
        <v>0.00080289</v>
      </c>
      <c r="E192" s="158" t="n">
        <v>-0.00077192</v>
      </c>
      <c r="F192" s="158" t="n">
        <v>-0.00151417</v>
      </c>
      <c r="G192" s="158" t="n">
        <v>-0.00291443</v>
      </c>
      <c r="H192" s="159" t="n">
        <v>-0.00420991</v>
      </c>
      <c r="S192" s="158" t="n">
        <f aca="false">A192-J192</f>
        <v>0.00533039</v>
      </c>
      <c r="T192" s="158" t="n">
        <f aca="false">B192-K192</f>
        <v>0.0034109</v>
      </c>
      <c r="U192" s="158" t="n">
        <f aca="false">C192-L192</f>
        <v>0.00163806</v>
      </c>
      <c r="V192" s="158" t="n">
        <f aca="false">D192-M192</f>
        <v>0.00080289</v>
      </c>
      <c r="W192" s="158" t="n">
        <f aca="false">E192-N192</f>
        <v>-0.00077192</v>
      </c>
      <c r="X192" s="158" t="n">
        <f aca="false">F192-O192</f>
        <v>-0.00151417</v>
      </c>
      <c r="Y192" s="158" t="n">
        <f aca="false">G192-P192</f>
        <v>-0.00291443</v>
      </c>
      <c r="Z192" s="158" t="n">
        <f aca="false">H192-Q192</f>
        <v>-0.00420991</v>
      </c>
    </row>
    <row r="193" customFormat="false" ht="12.75" hidden="false" customHeight="false" outlineLevel="0" collapsed="false">
      <c r="A193" s="158" t="n">
        <v>0.00682188</v>
      </c>
      <c r="B193" s="158" t="n">
        <v>0.00436609</v>
      </c>
      <c r="C193" s="158" t="n">
        <v>0.00209716</v>
      </c>
      <c r="D193" s="158" t="n">
        <v>0.001028</v>
      </c>
      <c r="E193" s="158" t="n">
        <v>-0.00098854</v>
      </c>
      <c r="F193" s="158" t="n">
        <v>-0.00193924</v>
      </c>
      <c r="G193" s="158" t="n">
        <v>-0.00373321</v>
      </c>
      <c r="H193" s="159" t="n">
        <v>-0.00539353</v>
      </c>
      <c r="S193" s="158" t="n">
        <f aca="false">A193-J193</f>
        <v>0.00682188</v>
      </c>
      <c r="T193" s="158" t="n">
        <f aca="false">B193-K193</f>
        <v>0.00436609</v>
      </c>
      <c r="U193" s="158" t="n">
        <f aca="false">C193-L193</f>
        <v>0.00209716</v>
      </c>
      <c r="V193" s="158" t="n">
        <f aca="false">D193-M193</f>
        <v>0.001028</v>
      </c>
      <c r="W193" s="158" t="n">
        <f aca="false">E193-N193</f>
        <v>-0.00098854</v>
      </c>
      <c r="X193" s="158" t="n">
        <f aca="false">F193-O193</f>
        <v>-0.00193924</v>
      </c>
      <c r="Y193" s="158" t="n">
        <f aca="false">G193-P193</f>
        <v>-0.00373321</v>
      </c>
      <c r="Z193" s="158" t="n">
        <f aca="false">H193-Q193</f>
        <v>-0.00539353</v>
      </c>
    </row>
    <row r="194" customFormat="false" ht="12.75" hidden="false" customHeight="false" outlineLevel="0" collapsed="false">
      <c r="A194" s="158" t="n">
        <v>0.00492404</v>
      </c>
      <c r="B194" s="158" t="n">
        <v>0.00315193</v>
      </c>
      <c r="C194" s="158" t="n">
        <v>0.0015142</v>
      </c>
      <c r="D194" s="158" t="n">
        <v>0.0007423</v>
      </c>
      <c r="E194" s="158" t="n">
        <v>-0.0007139</v>
      </c>
      <c r="F194" s="158" t="n">
        <v>-0.00140058</v>
      </c>
      <c r="G194" s="158" t="n">
        <v>-0.00269662</v>
      </c>
      <c r="H194" s="159" t="n">
        <v>-0.00389646</v>
      </c>
      <c r="S194" s="158" t="n">
        <f aca="false">A194-J194</f>
        <v>0.00492404</v>
      </c>
      <c r="T194" s="158" t="n">
        <f aca="false">B194-K194</f>
        <v>0.00315193</v>
      </c>
      <c r="U194" s="158" t="n">
        <f aca="false">C194-L194</f>
        <v>0.0015142</v>
      </c>
      <c r="V194" s="158" t="n">
        <f aca="false">D194-M194</f>
        <v>0.0007423</v>
      </c>
      <c r="W194" s="158" t="n">
        <f aca="false">E194-N194</f>
        <v>-0.0007139</v>
      </c>
      <c r="X194" s="158" t="n">
        <f aca="false">F194-O194</f>
        <v>-0.00140058</v>
      </c>
      <c r="Y194" s="158" t="n">
        <f aca="false">G194-P194</f>
        <v>-0.00269662</v>
      </c>
      <c r="Z194" s="158" t="n">
        <f aca="false">H194-Q194</f>
        <v>-0.00389646</v>
      </c>
    </row>
    <row r="195" customFormat="false" ht="12.75" hidden="false" customHeight="false" outlineLevel="0" collapsed="false">
      <c r="A195" s="158" t="n">
        <v>0.00306568</v>
      </c>
      <c r="B195" s="158" t="n">
        <v>0.00196323</v>
      </c>
      <c r="C195" s="158" t="n">
        <v>0.00094354</v>
      </c>
      <c r="D195" s="158" t="n">
        <v>0.00046265</v>
      </c>
      <c r="E195" s="158" t="n">
        <v>-0.00044513</v>
      </c>
      <c r="F195" s="158" t="n">
        <v>-0.00087346</v>
      </c>
      <c r="G195" s="158" t="n">
        <v>-0.0016824</v>
      </c>
      <c r="H195" s="159" t="n">
        <v>-0.00243193</v>
      </c>
      <c r="S195" s="158" t="n">
        <f aca="false">A195-J195</f>
        <v>0.00306568</v>
      </c>
      <c r="T195" s="158" t="n">
        <f aca="false">B195-K195</f>
        <v>0.00196323</v>
      </c>
      <c r="U195" s="158" t="n">
        <f aca="false">C195-L195</f>
        <v>0.00094354</v>
      </c>
      <c r="V195" s="158" t="n">
        <f aca="false">D195-M195</f>
        <v>0.00046265</v>
      </c>
      <c r="W195" s="158" t="n">
        <f aca="false">E195-N195</f>
        <v>-0.00044513</v>
      </c>
      <c r="X195" s="158" t="n">
        <f aca="false">F195-O195</f>
        <v>-0.00087346</v>
      </c>
      <c r="Y195" s="158" t="n">
        <f aca="false">G195-P195</f>
        <v>-0.0016824</v>
      </c>
      <c r="Z195" s="158" t="n">
        <f aca="false">H195-Q195</f>
        <v>-0.00243193</v>
      </c>
    </row>
    <row r="196" customFormat="false" ht="12.75" hidden="false" customHeight="false" outlineLevel="0" collapsed="false">
      <c r="A196" s="158" t="n">
        <v>0.00300945</v>
      </c>
      <c r="B196" s="158" t="n">
        <v>0.00192801</v>
      </c>
      <c r="C196" s="158" t="n">
        <v>0.00092699</v>
      </c>
      <c r="D196" s="158" t="n">
        <v>0.00045462</v>
      </c>
      <c r="E196" s="158" t="n">
        <v>-0.00043758</v>
      </c>
      <c r="F196" s="158" t="n">
        <v>-0.00085881</v>
      </c>
      <c r="G196" s="158" t="n">
        <v>-0.00165481</v>
      </c>
      <c r="H196" s="159" t="n">
        <v>-0.00239293</v>
      </c>
      <c r="S196" s="158" t="n">
        <f aca="false">A196-J196</f>
        <v>0.00300945</v>
      </c>
      <c r="T196" s="158" t="n">
        <f aca="false">B196-K196</f>
        <v>0.00192801</v>
      </c>
      <c r="U196" s="158" t="n">
        <f aca="false">C196-L196</f>
        <v>0.00092699</v>
      </c>
      <c r="V196" s="158" t="n">
        <f aca="false">D196-M196</f>
        <v>0.00045462</v>
      </c>
      <c r="W196" s="158" t="n">
        <f aca="false">E196-N196</f>
        <v>-0.00043758</v>
      </c>
      <c r="X196" s="158" t="n">
        <f aca="false">F196-O196</f>
        <v>-0.00085881</v>
      </c>
      <c r="Y196" s="158" t="n">
        <f aca="false">G196-P196</f>
        <v>-0.00165481</v>
      </c>
      <c r="Z196" s="158" t="n">
        <f aca="false">H196-Q196</f>
        <v>-0.00239293</v>
      </c>
    </row>
    <row r="197" customFormat="false" ht="12.75" hidden="false" customHeight="false" outlineLevel="0" collapsed="false">
      <c r="A197" s="158" t="n">
        <v>0.00300527</v>
      </c>
      <c r="B197" s="158" t="n">
        <v>0.00192755</v>
      </c>
      <c r="C197" s="158" t="n">
        <v>0.00092781</v>
      </c>
      <c r="D197" s="158" t="n">
        <v>0.00045527</v>
      </c>
      <c r="E197" s="158" t="n">
        <v>-0.00043868</v>
      </c>
      <c r="F197" s="158" t="n">
        <v>-0.00086143</v>
      </c>
      <c r="G197" s="158" t="n">
        <v>-0.00166157</v>
      </c>
      <c r="H197" s="159" t="n">
        <v>-0.00240511</v>
      </c>
      <c r="S197" s="158" t="n">
        <f aca="false">A197-J197</f>
        <v>0.00300527</v>
      </c>
      <c r="T197" s="158" t="n">
        <f aca="false">B197-K197</f>
        <v>0.00192755</v>
      </c>
      <c r="U197" s="158" t="n">
        <f aca="false">C197-L197</f>
        <v>0.00092781</v>
      </c>
      <c r="V197" s="158" t="n">
        <f aca="false">D197-M197</f>
        <v>0.00045527</v>
      </c>
      <c r="W197" s="158" t="n">
        <f aca="false">E197-N197</f>
        <v>-0.00043868</v>
      </c>
      <c r="X197" s="158" t="n">
        <f aca="false">F197-O197</f>
        <v>-0.00086143</v>
      </c>
      <c r="Y197" s="158" t="n">
        <f aca="false">G197-P197</f>
        <v>-0.00166157</v>
      </c>
      <c r="Z197" s="158" t="n">
        <f aca="false">H197-Q197</f>
        <v>-0.00240511</v>
      </c>
    </row>
    <row r="198" customFormat="false" ht="12.75" hidden="false" customHeight="false" outlineLevel="0" collapsed="false">
      <c r="A198" s="158" t="n">
        <v>0.00332796</v>
      </c>
      <c r="B198" s="158" t="n">
        <v>0.00213411</v>
      </c>
      <c r="C198" s="158" t="n">
        <v>0.00102704</v>
      </c>
      <c r="D198" s="158" t="n">
        <v>0.00050392</v>
      </c>
      <c r="E198" s="158" t="n">
        <v>-0.00048546</v>
      </c>
      <c r="F198" s="158" t="n">
        <v>-0.0009532</v>
      </c>
      <c r="G198" s="158" t="n">
        <v>-0.00183826</v>
      </c>
      <c r="H198" s="159" t="n">
        <v>-0.00266041</v>
      </c>
      <c r="S198" s="158" t="n">
        <f aca="false">A198-J198</f>
        <v>0.00332796</v>
      </c>
      <c r="T198" s="158" t="n">
        <f aca="false">B198-K198</f>
        <v>0.00213411</v>
      </c>
      <c r="U198" s="158" t="n">
        <f aca="false">C198-L198</f>
        <v>0.00102704</v>
      </c>
      <c r="V198" s="158" t="n">
        <f aca="false">D198-M198</f>
        <v>0.00050392</v>
      </c>
      <c r="W198" s="158" t="n">
        <f aca="false">E198-N198</f>
        <v>-0.00048546</v>
      </c>
      <c r="X198" s="158" t="n">
        <f aca="false">F198-O198</f>
        <v>-0.0009532</v>
      </c>
      <c r="Y198" s="158" t="n">
        <f aca="false">G198-P198</f>
        <v>-0.00183826</v>
      </c>
      <c r="Z198" s="158" t="n">
        <f aca="false">H198-Q198</f>
        <v>-0.00266041</v>
      </c>
    </row>
    <row r="199" customFormat="false" ht="12.75" hidden="false" customHeight="false" outlineLevel="0" collapsed="false">
      <c r="A199" s="158" t="n">
        <v>0.00242894</v>
      </c>
      <c r="B199" s="158" t="n">
        <v>0.00155736</v>
      </c>
      <c r="C199" s="158" t="n">
        <v>0.00074936</v>
      </c>
      <c r="D199" s="158" t="n">
        <v>0.00036764</v>
      </c>
      <c r="E199" s="158" t="n">
        <v>-0.00035413</v>
      </c>
      <c r="F199" s="158" t="n">
        <v>-0.00069528</v>
      </c>
      <c r="G199" s="158" t="n">
        <v>-0.00134067</v>
      </c>
      <c r="H199" s="159" t="n">
        <v>-0.00193999</v>
      </c>
      <c r="S199" s="158" t="n">
        <f aca="false">A199-J199</f>
        <v>0.00242894</v>
      </c>
      <c r="T199" s="158" t="n">
        <f aca="false">B199-K199</f>
        <v>0.00155736</v>
      </c>
      <c r="U199" s="158" t="n">
        <f aca="false">C199-L199</f>
        <v>0.00074936</v>
      </c>
      <c r="V199" s="158" t="n">
        <f aca="false">D199-M199</f>
        <v>0.00036764</v>
      </c>
      <c r="W199" s="158" t="n">
        <f aca="false">E199-N199</f>
        <v>-0.00035413</v>
      </c>
      <c r="X199" s="158" t="n">
        <f aca="false">F199-O199</f>
        <v>-0.00069528</v>
      </c>
      <c r="Y199" s="158" t="n">
        <f aca="false">G199-P199</f>
        <v>-0.00134067</v>
      </c>
      <c r="Z199" s="158" t="n">
        <f aca="false">H199-Q199</f>
        <v>-0.00193999</v>
      </c>
    </row>
    <row r="200" customFormat="false" ht="12.75" hidden="false" customHeight="false" outlineLevel="0" collapsed="false">
      <c r="A200" s="158" t="n">
        <v>0.00507759</v>
      </c>
      <c r="B200" s="158" t="n">
        <v>0.00325507</v>
      </c>
      <c r="C200" s="158" t="n">
        <v>0.00156602</v>
      </c>
      <c r="D200" s="158" t="n">
        <v>0.00076824</v>
      </c>
      <c r="E200" s="158" t="n">
        <v>-0.0007399</v>
      </c>
      <c r="F200" s="158" t="n">
        <v>-0.00145257</v>
      </c>
      <c r="G200" s="158" t="n">
        <v>-0.00280047</v>
      </c>
      <c r="H200" s="159" t="n">
        <v>-0.00405179</v>
      </c>
      <c r="S200" s="158" t="n">
        <f aca="false">A200-J200</f>
        <v>0.00507759</v>
      </c>
      <c r="T200" s="158" t="n">
        <f aca="false">B200-K200</f>
        <v>0.00325507</v>
      </c>
      <c r="U200" s="158" t="n">
        <f aca="false">C200-L200</f>
        <v>0.00156602</v>
      </c>
      <c r="V200" s="158" t="n">
        <f aca="false">D200-M200</f>
        <v>0.00076824</v>
      </c>
      <c r="W200" s="158" t="n">
        <f aca="false">E200-N200</f>
        <v>-0.0007399</v>
      </c>
      <c r="X200" s="158" t="n">
        <f aca="false">F200-O200</f>
        <v>-0.00145257</v>
      </c>
      <c r="Y200" s="158" t="n">
        <f aca="false">G200-P200</f>
        <v>-0.00280047</v>
      </c>
      <c r="Z200" s="158" t="n">
        <f aca="false">H200-Q200</f>
        <v>-0.00405179</v>
      </c>
    </row>
    <row r="201" customFormat="false" ht="12.75" hidden="false" customHeight="false" outlineLevel="0" collapsed="false">
      <c r="A201" s="158" t="n">
        <v>0.00694729</v>
      </c>
      <c r="B201" s="158" t="n">
        <v>0.00445388</v>
      </c>
      <c r="C201" s="158" t="n">
        <v>0.00214286</v>
      </c>
      <c r="D201" s="158" t="n">
        <v>0.00105125</v>
      </c>
      <c r="E201" s="158" t="n">
        <v>-0.0010125</v>
      </c>
      <c r="F201" s="158" t="n">
        <v>-0.00198778</v>
      </c>
      <c r="G201" s="158" t="n">
        <v>-0.0038325</v>
      </c>
      <c r="H201" s="159" t="n">
        <v>-0.00554517</v>
      </c>
      <c r="S201" s="158" t="n">
        <f aca="false">A201-J201</f>
        <v>0.00694729</v>
      </c>
      <c r="T201" s="158" t="n">
        <f aca="false">B201-K201</f>
        <v>0.00445388</v>
      </c>
      <c r="U201" s="158" t="n">
        <f aca="false">C201-L201</f>
        <v>0.00214286</v>
      </c>
      <c r="V201" s="158" t="n">
        <f aca="false">D201-M201</f>
        <v>0.00105125</v>
      </c>
      <c r="W201" s="158" t="n">
        <f aca="false">E201-N201</f>
        <v>-0.0010125</v>
      </c>
      <c r="X201" s="158" t="n">
        <f aca="false">F201-O201</f>
        <v>-0.00198778</v>
      </c>
      <c r="Y201" s="158" t="n">
        <f aca="false">G201-P201</f>
        <v>-0.0038325</v>
      </c>
      <c r="Z201" s="158" t="n">
        <f aca="false">H201-Q201</f>
        <v>-0.00554517</v>
      </c>
    </row>
    <row r="202" customFormat="false" ht="12.75" hidden="false" customHeight="false" outlineLevel="0" collapsed="false">
      <c r="A202" s="158" t="n">
        <v>0.00317296</v>
      </c>
      <c r="B202" s="158" t="n">
        <v>0.00203451</v>
      </c>
      <c r="C202" s="158" t="n">
        <v>0.00097901</v>
      </c>
      <c r="D202" s="158" t="n">
        <v>0.00048033</v>
      </c>
      <c r="E202" s="158" t="n">
        <v>-0.0004627</v>
      </c>
      <c r="F202" s="158" t="n">
        <v>-0.00090846</v>
      </c>
      <c r="G202" s="158" t="n">
        <v>-0.0017518</v>
      </c>
      <c r="H202" s="159" t="n">
        <v>-0.00253505</v>
      </c>
      <c r="S202" s="158" t="n">
        <f aca="false">A202-J202</f>
        <v>0.00317296</v>
      </c>
      <c r="T202" s="158" t="n">
        <f aca="false">B202-K202</f>
        <v>0.00203451</v>
      </c>
      <c r="U202" s="158" t="n">
        <f aca="false">C202-L202</f>
        <v>0.00097901</v>
      </c>
      <c r="V202" s="158" t="n">
        <f aca="false">D202-M202</f>
        <v>0.00048033</v>
      </c>
      <c r="W202" s="158" t="n">
        <f aca="false">E202-N202</f>
        <v>-0.0004627</v>
      </c>
      <c r="X202" s="158" t="n">
        <f aca="false">F202-O202</f>
        <v>-0.00090846</v>
      </c>
      <c r="Y202" s="158" t="n">
        <f aca="false">G202-P202</f>
        <v>-0.0017518</v>
      </c>
      <c r="Z202" s="158" t="n">
        <f aca="false">H202-Q202</f>
        <v>-0.00253505</v>
      </c>
    </row>
    <row r="203" customFormat="false" ht="12.75" hidden="false" customHeight="false" outlineLevel="0" collapsed="false">
      <c r="A203" s="158" t="n">
        <v>0.00513397</v>
      </c>
      <c r="B203" s="158" t="n">
        <v>0.00329239</v>
      </c>
      <c r="C203" s="158" t="n">
        <v>0.00158453</v>
      </c>
      <c r="D203" s="158" t="n">
        <v>0.00077746</v>
      </c>
      <c r="E203" s="158" t="n">
        <v>-0.00074902</v>
      </c>
      <c r="F203" s="158" t="n">
        <v>-0.00147073</v>
      </c>
      <c r="G203" s="158" t="n">
        <v>-0.00283641</v>
      </c>
      <c r="H203" s="159" t="n">
        <v>-0.0041051</v>
      </c>
      <c r="S203" s="158" t="n">
        <f aca="false">A203-J203</f>
        <v>0.00513397</v>
      </c>
      <c r="T203" s="158" t="n">
        <f aca="false">B203-K203</f>
        <v>0.00329239</v>
      </c>
      <c r="U203" s="158" t="n">
        <f aca="false">C203-L203</f>
        <v>0.00158453</v>
      </c>
      <c r="V203" s="158" t="n">
        <f aca="false">D203-M203</f>
        <v>0.00077746</v>
      </c>
      <c r="W203" s="158" t="n">
        <f aca="false">E203-N203</f>
        <v>-0.00074902</v>
      </c>
      <c r="X203" s="158" t="n">
        <f aca="false">F203-O203</f>
        <v>-0.00147073</v>
      </c>
      <c r="Y203" s="158" t="n">
        <f aca="false">G203-P203</f>
        <v>-0.00283641</v>
      </c>
      <c r="Z203" s="158" t="n">
        <f aca="false">H203-Q203</f>
        <v>-0.0041051</v>
      </c>
    </row>
    <row r="204" customFormat="false" ht="12.75" hidden="false" customHeight="false" outlineLevel="0" collapsed="false">
      <c r="A204" s="158" t="n">
        <v>0.00470916</v>
      </c>
      <c r="B204" s="158" t="n">
        <v>0.00302037</v>
      </c>
      <c r="C204" s="158" t="n">
        <v>0.0014538</v>
      </c>
      <c r="D204" s="158" t="n">
        <v>0.00071337</v>
      </c>
      <c r="E204" s="158" t="n">
        <v>-0.00068736</v>
      </c>
      <c r="F204" s="158" t="n">
        <v>-0.00134973</v>
      </c>
      <c r="G204" s="158" t="n">
        <v>-0.00260339</v>
      </c>
      <c r="H204" s="159" t="n">
        <v>-0.00376831</v>
      </c>
      <c r="S204" s="158" t="n">
        <f aca="false">A204-J204</f>
        <v>0.00470916</v>
      </c>
      <c r="T204" s="158" t="n">
        <f aca="false">B204-K204</f>
        <v>0.00302037</v>
      </c>
      <c r="U204" s="158" t="n">
        <f aca="false">C204-L204</f>
        <v>0.0014538</v>
      </c>
      <c r="V204" s="158" t="n">
        <f aca="false">D204-M204</f>
        <v>0.00071337</v>
      </c>
      <c r="W204" s="158" t="n">
        <f aca="false">E204-N204</f>
        <v>-0.00068736</v>
      </c>
      <c r="X204" s="158" t="n">
        <f aca="false">F204-O204</f>
        <v>-0.00134973</v>
      </c>
      <c r="Y204" s="158" t="n">
        <f aca="false">G204-P204</f>
        <v>-0.00260339</v>
      </c>
      <c r="Z204" s="158" t="n">
        <f aca="false">H204-Q204</f>
        <v>-0.00376831</v>
      </c>
    </row>
    <row r="205" customFormat="false" ht="12.75" hidden="false" customHeight="false" outlineLevel="0" collapsed="false">
      <c r="A205" s="158" t="n">
        <v>0.00602958</v>
      </c>
      <c r="B205" s="158" t="n">
        <v>0.0038679</v>
      </c>
      <c r="C205" s="158" t="n">
        <v>0.00186205</v>
      </c>
      <c r="D205" s="158" t="n">
        <v>0.00091376</v>
      </c>
      <c r="E205" s="158" t="n">
        <v>-0.00088059</v>
      </c>
      <c r="F205" s="158" t="n">
        <v>-0.00172931</v>
      </c>
      <c r="G205" s="158" t="n">
        <v>-0.00333602</v>
      </c>
      <c r="H205" s="159" t="n">
        <v>-0.00482948</v>
      </c>
      <c r="S205" s="158" t="n">
        <f aca="false">A205-J205</f>
        <v>0.00602958</v>
      </c>
      <c r="T205" s="158" t="n">
        <f aca="false">B205-K205</f>
        <v>0.0038679</v>
      </c>
      <c r="U205" s="158" t="n">
        <f aca="false">C205-L205</f>
        <v>0.00186205</v>
      </c>
      <c r="V205" s="158" t="n">
        <f aca="false">D205-M205</f>
        <v>0.00091376</v>
      </c>
      <c r="W205" s="158" t="n">
        <f aca="false">E205-N205</f>
        <v>-0.00088059</v>
      </c>
      <c r="X205" s="158" t="n">
        <f aca="false">F205-O205</f>
        <v>-0.00172931</v>
      </c>
      <c r="Y205" s="158" t="n">
        <f aca="false">G205-P205</f>
        <v>-0.00333602</v>
      </c>
      <c r="Z205" s="158" t="n">
        <f aca="false">H205-Q205</f>
        <v>-0.00482948</v>
      </c>
    </row>
    <row r="206" customFormat="false" ht="12.75" hidden="false" customHeight="false" outlineLevel="0" collapsed="false">
      <c r="A206" s="158" t="n">
        <v>0.00435348</v>
      </c>
      <c r="B206" s="158" t="n">
        <v>0.00279308</v>
      </c>
      <c r="C206" s="158" t="n">
        <v>0.00134479</v>
      </c>
      <c r="D206" s="158" t="n">
        <v>0.00065997</v>
      </c>
      <c r="E206" s="158" t="n">
        <v>-0.0006361</v>
      </c>
      <c r="F206" s="158" t="n">
        <v>-0.00124924</v>
      </c>
      <c r="G206" s="158" t="n">
        <v>-0.00241022</v>
      </c>
      <c r="H206" s="159" t="n">
        <v>-0.00348964</v>
      </c>
      <c r="S206" s="158" t="n">
        <f aca="false">A206-J206</f>
        <v>0.00435348</v>
      </c>
      <c r="T206" s="158" t="n">
        <f aca="false">B206-K206</f>
        <v>0.00279308</v>
      </c>
      <c r="U206" s="158" t="n">
        <f aca="false">C206-L206</f>
        <v>0.00134479</v>
      </c>
      <c r="V206" s="158" t="n">
        <f aca="false">D206-M206</f>
        <v>0.00065997</v>
      </c>
      <c r="W206" s="158" t="n">
        <f aca="false">E206-N206</f>
        <v>-0.0006361</v>
      </c>
      <c r="X206" s="158" t="n">
        <f aca="false">F206-O206</f>
        <v>-0.00124924</v>
      </c>
      <c r="Y206" s="158" t="n">
        <f aca="false">G206-P206</f>
        <v>-0.00241022</v>
      </c>
      <c r="Z206" s="158" t="n">
        <f aca="false">H206-Q206</f>
        <v>-0.00348964</v>
      </c>
    </row>
    <row r="207" customFormat="false" ht="12.75" hidden="false" customHeight="false" outlineLevel="0" collapsed="false">
      <c r="A207" s="158" t="n">
        <v>0.00272011</v>
      </c>
      <c r="B207" s="158" t="n">
        <v>0.00174589</v>
      </c>
      <c r="C207" s="158" t="n">
        <v>0.00084096</v>
      </c>
      <c r="D207" s="158" t="n">
        <v>0.0004128</v>
      </c>
      <c r="E207" s="158" t="n">
        <v>-0.00039801</v>
      </c>
      <c r="F207" s="158" t="n">
        <v>-0.00078183</v>
      </c>
      <c r="G207" s="158" t="n">
        <v>-0.00150902</v>
      </c>
      <c r="H207" s="159" t="n">
        <v>-0.00218567</v>
      </c>
      <c r="S207" s="158" t="n">
        <f aca="false">A207-J207</f>
        <v>0.00272011</v>
      </c>
      <c r="T207" s="158" t="n">
        <f aca="false">B207-K207</f>
        <v>0.00174589</v>
      </c>
      <c r="U207" s="158" t="n">
        <f aca="false">C207-L207</f>
        <v>0.00084096</v>
      </c>
      <c r="V207" s="158" t="n">
        <f aca="false">D207-M207</f>
        <v>0.0004128</v>
      </c>
      <c r="W207" s="158" t="n">
        <f aca="false">E207-N207</f>
        <v>-0.00039801</v>
      </c>
      <c r="X207" s="158" t="n">
        <f aca="false">F207-O207</f>
        <v>-0.00078183</v>
      </c>
      <c r="Y207" s="158" t="n">
        <f aca="false">G207-P207</f>
        <v>-0.00150902</v>
      </c>
      <c r="Z207" s="158" t="n">
        <f aca="false">H207-Q207</f>
        <v>-0.00218567</v>
      </c>
    </row>
    <row r="208" customFormat="false" ht="12.75" hidden="false" customHeight="false" outlineLevel="0" collapsed="false">
      <c r="A208" s="158" t="n">
        <v>0.00266822</v>
      </c>
      <c r="B208" s="158" t="n">
        <v>0.00171329</v>
      </c>
      <c r="C208" s="158" t="n">
        <v>0.00082558</v>
      </c>
      <c r="D208" s="158" t="n">
        <v>0.00040533</v>
      </c>
      <c r="E208" s="158" t="n">
        <v>-0.00039097</v>
      </c>
      <c r="F208" s="158" t="n">
        <v>-0.00076814</v>
      </c>
      <c r="G208" s="158" t="n">
        <v>-0.00148314</v>
      </c>
      <c r="H208" s="159" t="n">
        <v>-0.00214898</v>
      </c>
      <c r="S208" s="158" t="n">
        <f aca="false">A208-J208</f>
        <v>0.00266822</v>
      </c>
      <c r="T208" s="158" t="n">
        <f aca="false">B208-K208</f>
        <v>0.00171329</v>
      </c>
      <c r="U208" s="158" t="n">
        <f aca="false">C208-L208</f>
        <v>0.00082558</v>
      </c>
      <c r="V208" s="158" t="n">
        <f aca="false">D208-M208</f>
        <v>0.00040533</v>
      </c>
      <c r="W208" s="158" t="n">
        <f aca="false">E208-N208</f>
        <v>-0.00039097</v>
      </c>
      <c r="X208" s="158" t="n">
        <f aca="false">F208-O208</f>
        <v>-0.00076814</v>
      </c>
      <c r="Y208" s="158" t="n">
        <f aca="false">G208-P208</f>
        <v>-0.00148314</v>
      </c>
      <c r="Z208" s="158" t="n">
        <f aca="false">H208-Q208</f>
        <v>-0.00214898</v>
      </c>
    </row>
    <row r="209" customFormat="false" ht="12.75" hidden="false" customHeight="false" outlineLevel="0" collapsed="false">
      <c r="A209" s="158" t="n">
        <v>0</v>
      </c>
      <c r="B209" s="158" t="n">
        <v>0</v>
      </c>
      <c r="C209" s="158" t="n">
        <v>0</v>
      </c>
      <c r="D209" s="158" t="n">
        <v>0</v>
      </c>
      <c r="E209" s="158" t="n">
        <v>0</v>
      </c>
      <c r="F209" s="158" t="n">
        <v>0</v>
      </c>
      <c r="G209" s="158" t="n">
        <v>0</v>
      </c>
      <c r="H209" s="159" t="n">
        <v>0</v>
      </c>
      <c r="S209" s="158" t="n">
        <f aca="false">A209-J209</f>
        <v>0</v>
      </c>
      <c r="T209" s="158" t="n">
        <f aca="false">B209-K209</f>
        <v>0</v>
      </c>
      <c r="U209" s="158" t="n">
        <f aca="false">C209-L209</f>
        <v>0</v>
      </c>
      <c r="V209" s="158" t="n">
        <f aca="false">D209-M209</f>
        <v>0</v>
      </c>
      <c r="W209" s="158" t="n">
        <f aca="false">E209-N209</f>
        <v>0</v>
      </c>
      <c r="X209" s="158" t="n">
        <f aca="false">F209-O209</f>
        <v>0</v>
      </c>
      <c r="Y209" s="158" t="n">
        <f aca="false">G209-P209</f>
        <v>0</v>
      </c>
      <c r="Z209" s="158" t="n">
        <f aca="false">H209-Q209</f>
        <v>0</v>
      </c>
    </row>
    <row r="210" customFormat="false" ht="12.75" hidden="false" customHeight="false" outlineLevel="0" collapsed="false">
      <c r="A210" s="158" t="n">
        <v>0</v>
      </c>
      <c r="B210" s="158" t="n">
        <v>0</v>
      </c>
      <c r="C210" s="158" t="n">
        <v>0</v>
      </c>
      <c r="D210" s="158" t="n">
        <v>0</v>
      </c>
      <c r="E210" s="158" t="n">
        <v>0</v>
      </c>
      <c r="F210" s="158" t="n">
        <v>0</v>
      </c>
      <c r="G210" s="158" t="n">
        <v>0</v>
      </c>
      <c r="H210" s="159" t="n">
        <v>0</v>
      </c>
      <c r="S210" s="158" t="n">
        <f aca="false">A210-J210</f>
        <v>0</v>
      </c>
      <c r="T210" s="158" t="n">
        <f aca="false">B210-K210</f>
        <v>0</v>
      </c>
      <c r="U210" s="158" t="n">
        <f aca="false">C210-L210</f>
        <v>0</v>
      </c>
      <c r="V210" s="158" t="n">
        <f aca="false">D210-M210</f>
        <v>0</v>
      </c>
      <c r="W210" s="158" t="n">
        <f aca="false">E210-N210</f>
        <v>0</v>
      </c>
      <c r="X210" s="158" t="n">
        <f aca="false">F210-O210</f>
        <v>0</v>
      </c>
      <c r="Y210" s="158" t="n">
        <f aca="false">G210-P210</f>
        <v>0</v>
      </c>
      <c r="Z210" s="158" t="n">
        <f aca="false">H210-Q210</f>
        <v>0</v>
      </c>
    </row>
    <row r="211" customFormat="false" ht="12.75" hidden="false" customHeight="false" outlineLevel="0" collapsed="false">
      <c r="A211" s="158" t="n">
        <v>0</v>
      </c>
      <c r="B211" s="158" t="n">
        <v>0</v>
      </c>
      <c r="C211" s="158" t="n">
        <v>0</v>
      </c>
      <c r="D211" s="158" t="n">
        <v>0</v>
      </c>
      <c r="E211" s="158" t="n">
        <v>0</v>
      </c>
      <c r="F211" s="158" t="n">
        <v>0</v>
      </c>
      <c r="G211" s="158" t="n">
        <v>0</v>
      </c>
      <c r="H211" s="159" t="n">
        <v>0</v>
      </c>
      <c r="S211" s="158" t="n">
        <f aca="false">A211-J211</f>
        <v>0</v>
      </c>
      <c r="T211" s="158" t="n">
        <f aca="false">B211-K211</f>
        <v>0</v>
      </c>
      <c r="U211" s="158" t="n">
        <f aca="false">C211-L211</f>
        <v>0</v>
      </c>
      <c r="V211" s="158" t="n">
        <f aca="false">D211-M211</f>
        <v>0</v>
      </c>
      <c r="W211" s="158" t="n">
        <f aca="false">E211-N211</f>
        <v>0</v>
      </c>
      <c r="X211" s="158" t="n">
        <f aca="false">F211-O211</f>
        <v>0</v>
      </c>
      <c r="Y211" s="158" t="n">
        <f aca="false">G211-P211</f>
        <v>0</v>
      </c>
      <c r="Z211" s="158" t="n">
        <f aca="false">H211-Q211</f>
        <v>0</v>
      </c>
    </row>
    <row r="212" customFormat="false" ht="12.75" hidden="false" customHeight="false" outlineLevel="0" collapsed="false">
      <c r="A212" s="158"/>
      <c r="B212" s="158"/>
      <c r="C212" s="158"/>
      <c r="D212" s="158"/>
      <c r="E212" s="158"/>
      <c r="F212" s="158"/>
      <c r="G212" s="158"/>
      <c r="H212" s="159"/>
      <c r="S212" s="158" t="n">
        <f aca="false">A212-J212</f>
        <v>0</v>
      </c>
      <c r="T212" s="158" t="n">
        <f aca="false">B212-K212</f>
        <v>0</v>
      </c>
      <c r="U212" s="158" t="n">
        <f aca="false">C212-L212</f>
        <v>0</v>
      </c>
      <c r="V212" s="158" t="n">
        <f aca="false">D212-M212</f>
        <v>0</v>
      </c>
      <c r="W212" s="158" t="n">
        <f aca="false">E212-N212</f>
        <v>0</v>
      </c>
      <c r="X212" s="158" t="n">
        <f aca="false">F212-O212</f>
        <v>0</v>
      </c>
      <c r="Y212" s="158" t="n">
        <f aca="false">G212-P212</f>
        <v>0</v>
      </c>
      <c r="Z212" s="158" t="n">
        <f aca="false">H212-Q212</f>
        <v>0</v>
      </c>
    </row>
    <row r="213" customFormat="false" ht="12.75" hidden="false" customHeight="false" outlineLevel="0" collapsed="false">
      <c r="A213" s="158"/>
      <c r="B213" s="158"/>
      <c r="C213" s="158"/>
      <c r="D213" s="158"/>
      <c r="E213" s="158"/>
      <c r="F213" s="158"/>
      <c r="G213" s="158"/>
      <c r="H213" s="159"/>
      <c r="S213" s="158" t="n">
        <f aca="false">A213-J213</f>
        <v>0</v>
      </c>
      <c r="T213" s="158" t="n">
        <f aca="false">B213-K213</f>
        <v>0</v>
      </c>
      <c r="U213" s="158" t="n">
        <f aca="false">C213-L213</f>
        <v>0</v>
      </c>
      <c r="V213" s="158" t="n">
        <f aca="false">D213-M213</f>
        <v>0</v>
      </c>
      <c r="W213" s="158" t="n">
        <f aca="false">E213-N213</f>
        <v>0</v>
      </c>
      <c r="X213" s="158" t="n">
        <f aca="false">F213-O213</f>
        <v>0</v>
      </c>
      <c r="Y213" s="158" t="n">
        <f aca="false">G213-P213</f>
        <v>0</v>
      </c>
      <c r="Z213" s="158" t="n">
        <f aca="false">H213-Q213</f>
        <v>0</v>
      </c>
    </row>
    <row r="214" customFormat="false" ht="12.75" hidden="false" customHeight="false" outlineLevel="0" collapsed="false">
      <c r="S214" s="158" t="n">
        <f aca="false">A214-J214</f>
        <v>0</v>
      </c>
      <c r="T214" s="158" t="n">
        <f aca="false">B214-K214</f>
        <v>0</v>
      </c>
      <c r="U214" s="158" t="n">
        <f aca="false">C214-L214</f>
        <v>0</v>
      </c>
      <c r="V214" s="158" t="n">
        <f aca="false">D214-M214</f>
        <v>0</v>
      </c>
      <c r="W214" s="158" t="n">
        <f aca="false">E214-N214</f>
        <v>0</v>
      </c>
      <c r="X214" s="158" t="n">
        <f aca="false">F214-O214</f>
        <v>0</v>
      </c>
      <c r="Y214" s="158" t="n">
        <f aca="false">G214-P214</f>
        <v>0</v>
      </c>
      <c r="Z214" s="158" t="n">
        <f aca="false">H214-Q214</f>
        <v>0</v>
      </c>
    </row>
  </sheetData>
  <mergeCells count="3">
    <mergeCell ref="A2:H2"/>
    <mergeCell ref="J2:Q2"/>
    <mergeCell ref="S2:Z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X60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J14" activeCellId="0" sqref="J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1" width="9.14"/>
    <col collapsed="false" customWidth="true" hidden="false" outlineLevel="0" max="50" min="2" style="161" width="9.14"/>
    <col collapsed="false" customWidth="true" hidden="false" outlineLevel="0" max="92" min="51" style="162" width="9.14"/>
  </cols>
  <sheetData>
    <row r="3" customFormat="false" ht="12.75" hidden="false" customHeight="false" outlineLevel="0" collapsed="false">
      <c r="B3" s="163" t="n">
        <v>-0.5</v>
      </c>
      <c r="C3" s="163" t="n">
        <f aca="false">B3+0.01</f>
        <v>-0.49</v>
      </c>
      <c r="D3" s="163" t="n">
        <f aca="false">C3+0.01</f>
        <v>-0.48</v>
      </c>
      <c r="E3" s="163" t="n">
        <f aca="false">D3+0.01</f>
        <v>-0.47</v>
      </c>
      <c r="F3" s="163" t="n">
        <f aca="false">E3+0.01</f>
        <v>-0.46</v>
      </c>
      <c r="G3" s="163" t="n">
        <f aca="false">F3+0.01</f>
        <v>-0.45</v>
      </c>
      <c r="H3" s="163" t="n">
        <f aca="false">G3+0.01</f>
        <v>-0.44</v>
      </c>
      <c r="I3" s="163" t="n">
        <f aca="false">H3+0.01</f>
        <v>-0.43</v>
      </c>
      <c r="J3" s="163" t="n">
        <f aca="false">I3+0.01</f>
        <v>-0.42</v>
      </c>
      <c r="K3" s="163" t="n">
        <f aca="false">J3+0.01</f>
        <v>-0.41</v>
      </c>
      <c r="L3" s="163" t="n">
        <f aca="false">K3+0.01</f>
        <v>-0.4</v>
      </c>
      <c r="M3" s="163" t="n">
        <f aca="false">L3+0.01</f>
        <v>-0.39</v>
      </c>
      <c r="N3" s="163" t="n">
        <f aca="false">M3+0.01</f>
        <v>-0.38</v>
      </c>
      <c r="O3" s="163" t="n">
        <f aca="false">N3+0.01</f>
        <v>-0.37</v>
      </c>
      <c r="P3" s="163" t="n">
        <f aca="false">O3+0.01</f>
        <v>-0.36</v>
      </c>
      <c r="Q3" s="163" t="n">
        <f aca="false">P3+0.01</f>
        <v>-0.35</v>
      </c>
      <c r="R3" s="163" t="n">
        <f aca="false">Q3+0.01</f>
        <v>-0.34</v>
      </c>
      <c r="S3" s="163" t="n">
        <f aca="false">R3+0.01</f>
        <v>-0.33</v>
      </c>
      <c r="T3" s="163" t="n">
        <f aca="false">S3+0.01</f>
        <v>-0.32</v>
      </c>
      <c r="U3" s="163" t="n">
        <f aca="false">T3+0.01</f>
        <v>-0.31</v>
      </c>
      <c r="V3" s="163" t="n">
        <f aca="false">U3+0.01</f>
        <v>-0.3</v>
      </c>
      <c r="W3" s="163" t="n">
        <f aca="false">V3+0.01</f>
        <v>-0.29</v>
      </c>
      <c r="X3" s="163" t="n">
        <f aca="false">W3+0.01</f>
        <v>-0.28</v>
      </c>
      <c r="Y3" s="163" t="n">
        <f aca="false">X3+0.01</f>
        <v>-0.27</v>
      </c>
      <c r="Z3" s="163" t="n">
        <f aca="false">Y3+0.01</f>
        <v>-0.26</v>
      </c>
      <c r="AA3" s="163" t="n">
        <f aca="false">Z3+0.01</f>
        <v>-0.25</v>
      </c>
      <c r="AB3" s="163" t="n">
        <f aca="false">AA3+0.01</f>
        <v>-0.24</v>
      </c>
      <c r="AC3" s="163" t="n">
        <f aca="false">AB3+0.01</f>
        <v>-0.23</v>
      </c>
      <c r="AD3" s="163" t="n">
        <f aca="false">AC3+0.01</f>
        <v>-0.22</v>
      </c>
      <c r="AE3" s="163" t="n">
        <f aca="false">AD3+0.01</f>
        <v>-0.21</v>
      </c>
      <c r="AF3" s="163" t="n">
        <f aca="false">AE3+0.01</f>
        <v>-0.2</v>
      </c>
      <c r="AG3" s="163" t="n">
        <f aca="false">AF3+0.01</f>
        <v>-0.19</v>
      </c>
      <c r="AH3" s="163" t="n">
        <f aca="false">AG3+0.01</f>
        <v>-0.18</v>
      </c>
      <c r="AI3" s="163" t="n">
        <f aca="false">AH3+0.01</f>
        <v>-0.17</v>
      </c>
      <c r="AJ3" s="163" t="n">
        <f aca="false">AI3+0.01</f>
        <v>-0.16</v>
      </c>
      <c r="AK3" s="163" t="n">
        <f aca="false">AJ3+0.01</f>
        <v>-0.15</v>
      </c>
      <c r="AL3" s="163" t="n">
        <f aca="false">AK3+0.01</f>
        <v>-0.14</v>
      </c>
      <c r="AM3" s="163" t="n">
        <f aca="false">AL3+0.01</f>
        <v>-0.13</v>
      </c>
      <c r="AN3" s="163" t="n">
        <f aca="false">AM3+0.01</f>
        <v>-0.12</v>
      </c>
      <c r="AO3" s="163" t="n">
        <f aca="false">AN3+0.01</f>
        <v>-0.11</v>
      </c>
      <c r="AP3" s="163" t="n">
        <f aca="false">AO3+0.01</f>
        <v>-0.0999999999999997</v>
      </c>
      <c r="AQ3" s="163" t="n">
        <f aca="false">AP3+0.01</f>
        <v>-0.0899999999999997</v>
      </c>
      <c r="AR3" s="163" t="n">
        <f aca="false">AQ3+0.01</f>
        <v>-0.0799999999999997</v>
      </c>
      <c r="AS3" s="163" t="n">
        <f aca="false">AR3+0.01</f>
        <v>-0.0699999999999997</v>
      </c>
      <c r="AT3" s="163" t="n">
        <f aca="false">AS3+0.01</f>
        <v>-0.0599999999999997</v>
      </c>
      <c r="AU3" s="163" t="n">
        <f aca="false">AT3+0.01</f>
        <v>-0.0499999999999997</v>
      </c>
      <c r="AV3" s="163" t="n">
        <f aca="false">AU3+0.01</f>
        <v>-0.0399999999999997</v>
      </c>
      <c r="AW3" s="163" t="n">
        <f aca="false">AV3+0.01</f>
        <v>-0.0299999999999997</v>
      </c>
      <c r="AX3" s="163" t="n">
        <f aca="false">AW3+0.01</f>
        <v>-0.0199999999999997</v>
      </c>
      <c r="AY3" s="163" t="n">
        <f aca="false">AX3+0.01</f>
        <v>-0.00999999999999969</v>
      </c>
      <c r="AZ3" s="163" t="n">
        <v>0</v>
      </c>
      <c r="BA3" s="163" t="n">
        <f aca="false">AZ3+0.01</f>
        <v>0.01</v>
      </c>
      <c r="BB3" s="163" t="n">
        <f aca="false">BA3+0.01</f>
        <v>0.02</v>
      </c>
      <c r="BC3" s="163" t="n">
        <f aca="false">BB3+0.01</f>
        <v>0.03</v>
      </c>
      <c r="BD3" s="163" t="n">
        <f aca="false">BC3+0.01</f>
        <v>0.04</v>
      </c>
      <c r="BE3" s="163" t="n">
        <f aca="false">BD3+0.01</f>
        <v>0.05</v>
      </c>
      <c r="BF3" s="163" t="n">
        <f aca="false">BE3+0.01</f>
        <v>0.06</v>
      </c>
      <c r="BG3" s="163" t="n">
        <f aca="false">BF3+0.01</f>
        <v>0.07</v>
      </c>
      <c r="BH3" s="163" t="n">
        <f aca="false">BG3+0.01</f>
        <v>0.08</v>
      </c>
      <c r="BI3" s="163" t="n">
        <f aca="false">BH3+0.01</f>
        <v>0.09</v>
      </c>
      <c r="BJ3" s="163" t="n">
        <f aca="false">BI3+0.01</f>
        <v>0.1</v>
      </c>
      <c r="BK3" s="163" t="n">
        <f aca="false">BJ3+0.01</f>
        <v>0.11</v>
      </c>
      <c r="BL3" s="163" t="n">
        <f aca="false">BK3+0.01</f>
        <v>0.12</v>
      </c>
      <c r="BM3" s="163" t="n">
        <f aca="false">BL3+0.01</f>
        <v>0.13</v>
      </c>
      <c r="BN3" s="163" t="n">
        <f aca="false">BM3+0.01</f>
        <v>0.14</v>
      </c>
      <c r="BO3" s="163" t="n">
        <f aca="false">BN3+0.01</f>
        <v>0.15</v>
      </c>
      <c r="BP3" s="163" t="n">
        <f aca="false">BO3+0.01</f>
        <v>0.16</v>
      </c>
      <c r="BQ3" s="163" t="n">
        <f aca="false">BP3+0.01</f>
        <v>0.17</v>
      </c>
      <c r="BR3" s="163" t="n">
        <f aca="false">BQ3+0.01</f>
        <v>0.18</v>
      </c>
      <c r="BS3" s="163" t="n">
        <f aca="false">BR3+0.01</f>
        <v>0.19</v>
      </c>
      <c r="BT3" s="163" t="n">
        <f aca="false">BS3+0.01</f>
        <v>0.2</v>
      </c>
      <c r="BU3" s="163" t="n">
        <f aca="false">BT3+0.01</f>
        <v>0.21</v>
      </c>
      <c r="BV3" s="163" t="n">
        <f aca="false">BU3+0.01</f>
        <v>0.22</v>
      </c>
      <c r="BW3" s="163" t="n">
        <f aca="false">BV3+0.01</f>
        <v>0.23</v>
      </c>
      <c r="BX3" s="163" t="n">
        <f aca="false">BW3+0.01</f>
        <v>0.24</v>
      </c>
      <c r="BY3" s="163" t="n">
        <f aca="false">BX3+0.01</f>
        <v>0.25</v>
      </c>
      <c r="BZ3" s="163" t="n">
        <f aca="false">BY3+0.01</f>
        <v>0.26</v>
      </c>
      <c r="CA3" s="163" t="n">
        <f aca="false">BZ3+0.01</f>
        <v>0.27</v>
      </c>
      <c r="CB3" s="163" t="n">
        <f aca="false">CA3+0.01</f>
        <v>0.28</v>
      </c>
      <c r="CC3" s="163" t="n">
        <f aca="false">CB3+0.01</f>
        <v>0.29</v>
      </c>
      <c r="CD3" s="163" t="n">
        <f aca="false">CC3+0.01</f>
        <v>0.3</v>
      </c>
      <c r="CE3" s="163" t="n">
        <f aca="false">CD3+0.01</f>
        <v>0.31</v>
      </c>
      <c r="CF3" s="163" t="n">
        <f aca="false">CE3+0.01</f>
        <v>0.32</v>
      </c>
      <c r="CG3" s="163" t="n">
        <f aca="false">CF3+0.01</f>
        <v>0.33</v>
      </c>
      <c r="CH3" s="163" t="n">
        <f aca="false">CG3+0.01</f>
        <v>0.34</v>
      </c>
      <c r="CI3" s="163" t="n">
        <f aca="false">CH3+0.01</f>
        <v>0.35</v>
      </c>
      <c r="CJ3" s="163" t="n">
        <f aca="false">CI3+0.01</f>
        <v>0.36</v>
      </c>
      <c r="CK3" s="163" t="n">
        <f aca="false">CJ3+0.01</f>
        <v>0.37</v>
      </c>
      <c r="CL3" s="163" t="n">
        <f aca="false">CK3+0.01</f>
        <v>0.38</v>
      </c>
      <c r="CM3" s="163" t="n">
        <f aca="false">CL3+0.01</f>
        <v>0.39</v>
      </c>
      <c r="CN3" s="163" t="n">
        <f aca="false">CM3+0.01</f>
        <v>0.4</v>
      </c>
      <c r="CO3" s="163" t="n">
        <f aca="false">CN3+0.01</f>
        <v>0.41</v>
      </c>
      <c r="CP3" s="163" t="n">
        <f aca="false">CO3+0.01</f>
        <v>0.42</v>
      </c>
      <c r="CQ3" s="163" t="n">
        <f aca="false">CP3+0.01</f>
        <v>0.43</v>
      </c>
      <c r="CR3" s="163" t="n">
        <f aca="false">CQ3+0.01</f>
        <v>0.44</v>
      </c>
      <c r="CS3" s="163" t="n">
        <f aca="false">CR3+0.01</f>
        <v>0.45</v>
      </c>
      <c r="CT3" s="163" t="n">
        <f aca="false">CS3+0.01</f>
        <v>0.46</v>
      </c>
      <c r="CU3" s="163" t="n">
        <f aca="false">CT3+0.01</f>
        <v>0.47</v>
      </c>
      <c r="CV3" s="163" t="n">
        <f aca="false">CU3+0.01</f>
        <v>0.48</v>
      </c>
      <c r="CW3" s="163" t="n">
        <f aca="false">CV3+0.01</f>
        <v>0.49</v>
      </c>
      <c r="CX3" s="163" t="n">
        <f aca="false">CW3+0.01</f>
        <v>0.5</v>
      </c>
    </row>
    <row r="4" customFormat="false" ht="12.75" hidden="false" customHeight="false" outlineLevel="0" collapsed="false">
      <c r="B4" s="163" t="n">
        <v>2</v>
      </c>
      <c r="C4" s="163" t="n">
        <f aca="false">B4+1</f>
        <v>3</v>
      </c>
      <c r="D4" s="163" t="n">
        <f aca="false">C4+1</f>
        <v>4</v>
      </c>
      <c r="E4" s="163" t="n">
        <f aca="false">D4+1</f>
        <v>5</v>
      </c>
      <c r="F4" s="163" t="n">
        <f aca="false">E4+1</f>
        <v>6</v>
      </c>
      <c r="G4" s="163" t="n">
        <f aca="false">F4+1</f>
        <v>7</v>
      </c>
      <c r="H4" s="163" t="n">
        <f aca="false">G4+1</f>
        <v>8</v>
      </c>
      <c r="I4" s="163" t="n">
        <f aca="false">H4+1</f>
        <v>9</v>
      </c>
      <c r="J4" s="163" t="n">
        <f aca="false">I4+1</f>
        <v>10</v>
      </c>
      <c r="K4" s="163" t="n">
        <f aca="false">J4+1</f>
        <v>11</v>
      </c>
      <c r="L4" s="163" t="n">
        <f aca="false">K4+1</f>
        <v>12</v>
      </c>
      <c r="M4" s="163" t="n">
        <f aca="false">L4+1</f>
        <v>13</v>
      </c>
      <c r="N4" s="163" t="n">
        <f aca="false">M4+1</f>
        <v>14</v>
      </c>
      <c r="O4" s="163" t="n">
        <f aca="false">N4+1</f>
        <v>15</v>
      </c>
      <c r="P4" s="163" t="n">
        <f aca="false">O4+1</f>
        <v>16</v>
      </c>
      <c r="Q4" s="163" t="n">
        <f aca="false">P4+1</f>
        <v>17</v>
      </c>
      <c r="R4" s="163" t="n">
        <f aca="false">Q4+1</f>
        <v>18</v>
      </c>
      <c r="S4" s="163" t="n">
        <f aca="false">R4+1</f>
        <v>19</v>
      </c>
      <c r="T4" s="163" t="n">
        <f aca="false">S4+1</f>
        <v>20</v>
      </c>
      <c r="U4" s="163" t="n">
        <f aca="false">T4+1</f>
        <v>21</v>
      </c>
      <c r="V4" s="163" t="n">
        <f aca="false">U4+1</f>
        <v>22</v>
      </c>
      <c r="W4" s="163" t="n">
        <f aca="false">V4+1</f>
        <v>23</v>
      </c>
      <c r="X4" s="163" t="n">
        <f aca="false">W4+1</f>
        <v>24</v>
      </c>
      <c r="Y4" s="163" t="n">
        <f aca="false">X4+1</f>
        <v>25</v>
      </c>
      <c r="Z4" s="163" t="n">
        <f aca="false">Y4+1</f>
        <v>26</v>
      </c>
      <c r="AA4" s="163" t="n">
        <f aca="false">Z4+1</f>
        <v>27</v>
      </c>
      <c r="AB4" s="163" t="n">
        <f aca="false">AA4+1</f>
        <v>28</v>
      </c>
      <c r="AC4" s="163" t="n">
        <f aca="false">AB4+1</f>
        <v>29</v>
      </c>
      <c r="AD4" s="163" t="n">
        <f aca="false">AC4+1</f>
        <v>30</v>
      </c>
      <c r="AE4" s="163" t="n">
        <f aca="false">AD4+1</f>
        <v>31</v>
      </c>
      <c r="AF4" s="163" t="n">
        <f aca="false">AE4+1</f>
        <v>32</v>
      </c>
      <c r="AG4" s="163" t="n">
        <f aca="false">AF4+1</f>
        <v>33</v>
      </c>
      <c r="AH4" s="163" t="n">
        <f aca="false">AG4+1</f>
        <v>34</v>
      </c>
      <c r="AI4" s="163" t="n">
        <f aca="false">AH4+1</f>
        <v>35</v>
      </c>
      <c r="AJ4" s="163" t="n">
        <f aca="false">AI4+1</f>
        <v>36</v>
      </c>
      <c r="AK4" s="163" t="n">
        <f aca="false">AJ4+1</f>
        <v>37</v>
      </c>
      <c r="AL4" s="163" t="n">
        <f aca="false">AK4+1</f>
        <v>38</v>
      </c>
      <c r="AM4" s="163" t="n">
        <f aca="false">AL4+1</f>
        <v>39</v>
      </c>
      <c r="AN4" s="163" t="n">
        <f aca="false">AM4+1</f>
        <v>40</v>
      </c>
      <c r="AO4" s="163" t="n">
        <f aca="false">AN4+1</f>
        <v>41</v>
      </c>
      <c r="AP4" s="163" t="n">
        <f aca="false">AO4+1</f>
        <v>42</v>
      </c>
      <c r="AQ4" s="163" t="n">
        <f aca="false">AP4+1</f>
        <v>43</v>
      </c>
      <c r="AR4" s="163" t="n">
        <f aca="false">AQ4+1</f>
        <v>44</v>
      </c>
      <c r="AS4" s="163" t="n">
        <f aca="false">AR4+1</f>
        <v>45</v>
      </c>
      <c r="AT4" s="163" t="n">
        <f aca="false">AS4+1</f>
        <v>46</v>
      </c>
      <c r="AU4" s="163" t="n">
        <f aca="false">AT4+1</f>
        <v>47</v>
      </c>
      <c r="AV4" s="163" t="n">
        <f aca="false">AU4+1</f>
        <v>48</v>
      </c>
      <c r="AW4" s="163" t="n">
        <f aca="false">AV4+1</f>
        <v>49</v>
      </c>
      <c r="AX4" s="163" t="n">
        <f aca="false">AW4+1</f>
        <v>50</v>
      </c>
      <c r="AY4" s="163" t="n">
        <f aca="false">AX4+1</f>
        <v>51</v>
      </c>
      <c r="AZ4" s="163" t="n">
        <f aca="false">AY4+1</f>
        <v>52</v>
      </c>
      <c r="BA4" s="163" t="n">
        <f aca="false">AZ4+1</f>
        <v>53</v>
      </c>
      <c r="BB4" s="163" t="n">
        <f aca="false">BA4+1</f>
        <v>54</v>
      </c>
      <c r="BC4" s="163" t="n">
        <f aca="false">BB4+1</f>
        <v>55</v>
      </c>
      <c r="BD4" s="163" t="n">
        <f aca="false">BC4+1</f>
        <v>56</v>
      </c>
      <c r="BE4" s="163" t="n">
        <f aca="false">BD4+1</f>
        <v>57</v>
      </c>
      <c r="BF4" s="163" t="n">
        <f aca="false">BE4+1</f>
        <v>58</v>
      </c>
      <c r="BG4" s="163" t="n">
        <f aca="false">BF4+1</f>
        <v>59</v>
      </c>
      <c r="BH4" s="163" t="n">
        <f aca="false">BG4+1</f>
        <v>60</v>
      </c>
      <c r="BI4" s="163" t="n">
        <f aca="false">BH4+1</f>
        <v>61</v>
      </c>
      <c r="BJ4" s="163" t="n">
        <f aca="false">BI4+1</f>
        <v>62</v>
      </c>
      <c r="BK4" s="163" t="n">
        <f aca="false">BJ4+1</f>
        <v>63</v>
      </c>
      <c r="BL4" s="163" t="n">
        <f aca="false">BK4+1</f>
        <v>64</v>
      </c>
      <c r="BM4" s="163" t="n">
        <f aca="false">BL4+1</f>
        <v>65</v>
      </c>
      <c r="BN4" s="163" t="n">
        <f aca="false">BM4+1</f>
        <v>66</v>
      </c>
      <c r="BO4" s="163" t="n">
        <f aca="false">BN4+1</f>
        <v>67</v>
      </c>
      <c r="BP4" s="163" t="n">
        <f aca="false">BO4+1</f>
        <v>68</v>
      </c>
      <c r="BQ4" s="163" t="n">
        <f aca="false">BP4+1</f>
        <v>69</v>
      </c>
      <c r="BR4" s="163" t="n">
        <f aca="false">BQ4+1</f>
        <v>70</v>
      </c>
      <c r="BS4" s="163" t="n">
        <f aca="false">BR4+1</f>
        <v>71</v>
      </c>
      <c r="BT4" s="163" t="n">
        <f aca="false">BS4+1</f>
        <v>72</v>
      </c>
      <c r="BU4" s="163" t="n">
        <f aca="false">BT4+1</f>
        <v>73</v>
      </c>
      <c r="BV4" s="163" t="n">
        <f aca="false">BU4+1</f>
        <v>74</v>
      </c>
      <c r="BW4" s="163" t="n">
        <f aca="false">BV4+1</f>
        <v>75</v>
      </c>
      <c r="BX4" s="163" t="n">
        <f aca="false">BW4+1</f>
        <v>76</v>
      </c>
      <c r="BY4" s="163" t="n">
        <f aca="false">BX4+1</f>
        <v>77</v>
      </c>
      <c r="BZ4" s="163" t="n">
        <f aca="false">BY4+1</f>
        <v>78</v>
      </c>
      <c r="CA4" s="163" t="n">
        <f aca="false">BZ4+1</f>
        <v>79</v>
      </c>
      <c r="CB4" s="163" t="n">
        <f aca="false">CA4+1</f>
        <v>80</v>
      </c>
      <c r="CC4" s="163" t="n">
        <f aca="false">CB4+1</f>
        <v>81</v>
      </c>
      <c r="CD4" s="163" t="n">
        <f aca="false">CC4+1</f>
        <v>82</v>
      </c>
      <c r="CE4" s="163" t="n">
        <f aca="false">CD4+1</f>
        <v>83</v>
      </c>
      <c r="CF4" s="163" t="n">
        <f aca="false">CE4+1</f>
        <v>84</v>
      </c>
      <c r="CG4" s="163" t="n">
        <f aca="false">CF4+1</f>
        <v>85</v>
      </c>
      <c r="CH4" s="163" t="n">
        <f aca="false">CG4+1</f>
        <v>86</v>
      </c>
      <c r="CI4" s="163" t="n">
        <f aca="false">CH4+1</f>
        <v>87</v>
      </c>
      <c r="CJ4" s="163" t="n">
        <f aca="false">CI4+1</f>
        <v>88</v>
      </c>
      <c r="CK4" s="163" t="n">
        <f aca="false">CJ4+1</f>
        <v>89</v>
      </c>
      <c r="CL4" s="163" t="n">
        <f aca="false">CK4+1</f>
        <v>90</v>
      </c>
      <c r="CM4" s="163" t="n">
        <f aca="false">CL4+1</f>
        <v>91</v>
      </c>
      <c r="CN4" s="163" t="n">
        <f aca="false">CM4+1</f>
        <v>92</v>
      </c>
      <c r="CO4" s="163" t="n">
        <f aca="false">CN4+1</f>
        <v>93</v>
      </c>
      <c r="CP4" s="163" t="n">
        <f aca="false">CO4+1</f>
        <v>94</v>
      </c>
      <c r="CQ4" s="163" t="n">
        <f aca="false">CP4+1</f>
        <v>95</v>
      </c>
      <c r="CR4" s="163" t="n">
        <f aca="false">CQ4+1</f>
        <v>96</v>
      </c>
      <c r="CS4" s="163" t="n">
        <f aca="false">CR4+1</f>
        <v>97</v>
      </c>
      <c r="CT4" s="163" t="n">
        <f aca="false">CS4+1</f>
        <v>98</v>
      </c>
      <c r="CU4" s="163" t="n">
        <f aca="false">CT4+1</f>
        <v>99</v>
      </c>
      <c r="CV4" s="163" t="n">
        <f aca="false">CU4+1</f>
        <v>100</v>
      </c>
      <c r="CW4" s="163" t="n">
        <f aca="false">CV4+1</f>
        <v>101</v>
      </c>
      <c r="CX4" s="163" t="n">
        <f aca="false">CW4+1</f>
        <v>102</v>
      </c>
    </row>
    <row r="5" customFormat="false" ht="12.75" hidden="false" customHeight="false" outlineLevel="0" collapsed="false">
      <c r="A5" s="14" t="n">
        <v>36861</v>
      </c>
      <c r="B5" s="163" t="n">
        <f aca="false">($V5-$W5)+C5</f>
        <v>-366.96496232</v>
      </c>
      <c r="C5" s="163" t="n">
        <f aca="false">($V5-$W5)+D5</f>
        <v>-359.423092801</v>
      </c>
      <c r="D5" s="163" t="n">
        <f aca="false">($V5-$W5)+E5</f>
        <v>-351.881223282</v>
      </c>
      <c r="E5" s="163" t="n">
        <f aca="false">($V5-$W5)+F5</f>
        <v>-344.339353763</v>
      </c>
      <c r="F5" s="163" t="n">
        <f aca="false">($V5-$W5)+G5</f>
        <v>-336.797484244</v>
      </c>
      <c r="G5" s="163" t="n">
        <f aca="false">($V5-$W5)+H5</f>
        <v>-329.255614725</v>
      </c>
      <c r="H5" s="163" t="n">
        <f aca="false">($V5-$W5)+I5</f>
        <v>-321.713745206</v>
      </c>
      <c r="I5" s="163" t="n">
        <f aca="false">($V5-$W5)+J5</f>
        <v>-314.171875687</v>
      </c>
      <c r="J5" s="163" t="n">
        <f aca="false">($V5-$W5)+K5</f>
        <v>-306.630006168</v>
      </c>
      <c r="K5" s="163" t="n">
        <f aca="false">($V5-$W5)+L5</f>
        <v>-299.088136649</v>
      </c>
      <c r="L5" s="163" t="n">
        <f aca="false">($V5-$W5)+M5</f>
        <v>-291.54626713</v>
      </c>
      <c r="M5" s="163" t="n">
        <f aca="false">($V5-$W5)+N5</f>
        <v>-284.004397611</v>
      </c>
      <c r="N5" s="163" t="n">
        <f aca="false">($V5-$W5)+O5</f>
        <v>-276.462528092</v>
      </c>
      <c r="O5" s="163" t="n">
        <f aca="false">($V5-$W5)+P5</f>
        <v>-268.920658573</v>
      </c>
      <c r="P5" s="163" t="n">
        <f aca="false">($V5-$W5)+Q5</f>
        <v>-261.378789054</v>
      </c>
      <c r="Q5" s="163" t="n">
        <f aca="false">($V5-$W5)+R5</f>
        <v>-253.836919535</v>
      </c>
      <c r="R5" s="163" t="n">
        <f aca="false">($V5-$W5)+S5</f>
        <v>-246.295050016</v>
      </c>
      <c r="S5" s="163" t="n">
        <f aca="false">($V5-$W5)+T5</f>
        <v>-238.753180497</v>
      </c>
      <c r="T5" s="163" t="n">
        <f aca="false">($V5-$W5)+U5</f>
        <v>-231.211310978</v>
      </c>
      <c r="U5" s="163" t="n">
        <f aca="false">($V5-$W5)+V5</f>
        <v>-223.669441459</v>
      </c>
      <c r="V5" s="163" t="n">
        <f aca="false">VLOOKUP($A5,GAMMAGRIDS,11,FALSE())</f>
        <v>-216.12757194</v>
      </c>
      <c r="W5" s="163" t="n">
        <f aca="false">((V5-AF5)*0.9)+AF5</f>
        <v>-208.585702421</v>
      </c>
      <c r="X5" s="163" t="n">
        <f aca="false">((V5-AF5)*0.8)+AF5</f>
        <v>-201.043832902</v>
      </c>
      <c r="Y5" s="163" t="n">
        <f aca="false">((V5-AF5)*0.7)+AF5</f>
        <v>-193.501963383</v>
      </c>
      <c r="Z5" s="163" t="n">
        <f aca="false">((V5-AF5)*0.6)+AF5</f>
        <v>-185.960093864</v>
      </c>
      <c r="AA5" s="163" t="n">
        <f aca="false">((V5-AF5)*0.5)+AF5</f>
        <v>-178.418224345</v>
      </c>
      <c r="AB5" s="163" t="n">
        <f aca="false">((V5-AF5)*0.4)+AF5</f>
        <v>-170.876354826</v>
      </c>
      <c r="AC5" s="163" t="n">
        <f aca="false">((V5-AF5)*0.3)+AF5</f>
        <v>-163.334485307</v>
      </c>
      <c r="AD5" s="163" t="n">
        <f aca="false">((V5-AF5)*0.2)+AF5</f>
        <v>-155.792615788</v>
      </c>
      <c r="AE5" s="163" t="n">
        <f aca="false">((V5-AF5)*0.1)+AF5</f>
        <v>-148.250746269</v>
      </c>
      <c r="AF5" s="163" t="n">
        <f aca="false">VLOOKUP($A5,GAMMAGRIDS,12,FALSE())</f>
        <v>-140.70887675</v>
      </c>
      <c r="AG5" s="163" t="n">
        <f aca="false">((AF5-AP5)*0.9)+AP5</f>
        <v>-133.502357712</v>
      </c>
      <c r="AH5" s="163" t="n">
        <f aca="false">((AF5-AP5)*0.8)+AP5</f>
        <v>-126.295838674</v>
      </c>
      <c r="AI5" s="163" t="n">
        <f aca="false">((AF5-AP5)*0.7)+AP5</f>
        <v>-119.089319636</v>
      </c>
      <c r="AJ5" s="163" t="n">
        <f aca="false">((AF5-AP5)*0.6)+AP5</f>
        <v>-111.882800598</v>
      </c>
      <c r="AK5" s="163" t="n">
        <f aca="false">((AF5-AP5)*0.5)+AP5</f>
        <v>-104.67628156</v>
      </c>
      <c r="AL5" s="163" t="n">
        <f aca="false">((AF5-AP5)*0.4)+AP5</f>
        <v>-97.469762522</v>
      </c>
      <c r="AM5" s="163" t="n">
        <f aca="false">((AF5-AP5)*0.3)+AP5</f>
        <v>-90.263243484</v>
      </c>
      <c r="AN5" s="163" t="n">
        <f aca="false">((AF5-AP5)*0.2)+AP5</f>
        <v>-83.056724446</v>
      </c>
      <c r="AO5" s="163" t="n">
        <f aca="false">((AF5-AP5)*0.1)+AP5</f>
        <v>-75.850205408</v>
      </c>
      <c r="AP5" s="163" t="n">
        <f aca="false">VLOOKUP($A5,GAMMAGRIDS,13,FALSE())</f>
        <v>-68.64368637</v>
      </c>
      <c r="AQ5" s="163" t="n">
        <f aca="false">(($AP5-$AU5)*0.8)+$AU5</f>
        <v>-61.693120784</v>
      </c>
      <c r="AR5" s="163" t="n">
        <f aca="false">(($AP5-$AU5)*0.6)+$AU5</f>
        <v>-54.742555198</v>
      </c>
      <c r="AS5" s="163" t="n">
        <f aca="false">(($AP5-$AU5)*0.4)+$AU5</f>
        <v>-47.791989612</v>
      </c>
      <c r="AT5" s="163" t="n">
        <f aca="false">(($AP5-$AU5)*0.2)+$AU5</f>
        <v>-40.841424026</v>
      </c>
      <c r="AU5" s="163" t="n">
        <f aca="false">VLOOKUP($A5,GAMMAGRIDS,14,FALSE())</f>
        <v>-33.89085844</v>
      </c>
      <c r="AV5" s="163" t="n">
        <f aca="false">(($AU5-$AZ5)*0.8)+$AZ5</f>
        <v>-27.112686752</v>
      </c>
      <c r="AW5" s="163" t="n">
        <f aca="false">(($AU5-$AZ5)*0.6)+$AZ5</f>
        <v>-20.334515064</v>
      </c>
      <c r="AX5" s="163" t="n">
        <f aca="false">(($AU5-$AZ5)*0.4)+$AZ5</f>
        <v>-13.556343376</v>
      </c>
      <c r="AY5" s="163" t="n">
        <f aca="false">(($AU5-$AZ5)*0.2)+$AZ5</f>
        <v>-6.778171688</v>
      </c>
      <c r="AZ5" s="163" t="n">
        <v>0</v>
      </c>
      <c r="BA5" s="163" t="n">
        <f aca="false">(($BE5-$AZ5)*0.2)+$AZ5</f>
        <v>6.605070044</v>
      </c>
      <c r="BB5" s="163" t="n">
        <f aca="false">(($BE5-$AZ5)*0.4)+$AZ5</f>
        <v>13.210140088</v>
      </c>
      <c r="BC5" s="163" t="n">
        <f aca="false">(($BE5-$AZ5)*0.6)+$AZ5</f>
        <v>19.815210132</v>
      </c>
      <c r="BD5" s="163" t="n">
        <f aca="false">(($BE5-$AZ5)*0.8)+$AZ5</f>
        <v>26.420280176</v>
      </c>
      <c r="BE5" s="163" t="n">
        <f aca="false">VLOOKUP($A5,GAMMAGRIDS,15,FALSE())</f>
        <v>33.02535022</v>
      </c>
      <c r="BF5" s="163" t="n">
        <f aca="false">(($BJ5-$BE5)*0.2)+$BE5</f>
        <v>39.457007918</v>
      </c>
      <c r="BG5" s="163" t="n">
        <f aca="false">(($BJ5-$BE5)*0.4)+$BE5</f>
        <v>45.888665616</v>
      </c>
      <c r="BH5" s="163" t="n">
        <f aca="false">(($BJ5-$BE5)*0.6)+$BE5</f>
        <v>52.320323314</v>
      </c>
      <c r="BI5" s="163" t="n">
        <f aca="false">(($BJ5-$BE5)*0.8)+$BE5</f>
        <v>58.751981012</v>
      </c>
      <c r="BJ5" s="163" t="n">
        <f aca="false">VLOOKUP($A5,GAMMAGRIDS,16,FALSE())</f>
        <v>65.18363871</v>
      </c>
      <c r="BK5" s="163" t="n">
        <f aca="false">((BT5-BJ5)*0.1)+BJ5</f>
        <v>71.355358863</v>
      </c>
      <c r="BL5" s="163" t="n">
        <f aca="false">((BT5-BJ5)*0.2)+BJ5</f>
        <v>77.527079016</v>
      </c>
      <c r="BM5" s="163" t="n">
        <f aca="false">((BT5-BJ5)*0.3)+BJ5</f>
        <v>83.698799169</v>
      </c>
      <c r="BN5" s="163" t="n">
        <f aca="false">((BT5-BJ5)*0.4)+BJ5</f>
        <v>89.870519322</v>
      </c>
      <c r="BO5" s="163" t="n">
        <f aca="false">((BT5-BJ5)*0.5)+BJ5</f>
        <v>96.042239475</v>
      </c>
      <c r="BP5" s="163" t="n">
        <f aca="false">((BT5-BJ5)*0.6)+BJ5</f>
        <v>102.213959628</v>
      </c>
      <c r="BQ5" s="163" t="n">
        <f aca="false">((BT5-BJ5)*0.7)+BJ5</f>
        <v>108.385679781</v>
      </c>
      <c r="BR5" s="163" t="n">
        <f aca="false">((BT5-BJ5)*0.8)+BJ5</f>
        <v>114.557399934</v>
      </c>
      <c r="BS5" s="163" t="n">
        <f aca="false">((BT5-BJ5)*0.9)+BJ5</f>
        <v>120.729120087</v>
      </c>
      <c r="BT5" s="163" t="n">
        <f aca="false">VLOOKUP($A5,GAMMAGRIDS,17,FALSE())</f>
        <v>126.90084024</v>
      </c>
      <c r="BU5" s="163" t="n">
        <f aca="false">((CD5-BT5)*0.1)+BT5</f>
        <v>132.726959661</v>
      </c>
      <c r="BV5" s="163" t="n">
        <f aca="false">((CD5-BT5)*0.2)+BT5</f>
        <v>138.553079082</v>
      </c>
      <c r="BW5" s="163" t="n">
        <f aca="false">((CD5-BT5)*0.3)+BT5</f>
        <v>144.379198503</v>
      </c>
      <c r="BX5" s="163" t="n">
        <f aca="false">((CD5-BT5)*0.4)+BT5</f>
        <v>150.205317924</v>
      </c>
      <c r="BY5" s="163" t="n">
        <f aca="false">((CD5-BT5)*0.5)+BT5</f>
        <v>156.031437345</v>
      </c>
      <c r="BZ5" s="163" t="n">
        <f aca="false">((CD5-BT5)*0.6)+BT5</f>
        <v>161.857556766</v>
      </c>
      <c r="CA5" s="163" t="n">
        <f aca="false">((CD5-BT5)*0.7)+BT5</f>
        <v>167.683676187</v>
      </c>
      <c r="CB5" s="163" t="n">
        <f aca="false">((CD5-BT5)*0.8)+BT5</f>
        <v>173.509795608</v>
      </c>
      <c r="CC5" s="163" t="n">
        <f aca="false">((CD5-BT5)*0.9)+BT5</f>
        <v>179.335915029</v>
      </c>
      <c r="CD5" s="163" t="n">
        <f aca="false">VLOOKUP($A5,GAMMAGRIDS,18,FALSE())</f>
        <v>185.16203445</v>
      </c>
      <c r="CE5" s="163" t="n">
        <f aca="false">($CD5-$CC5)+CD5</f>
        <v>190.988153871</v>
      </c>
      <c r="CF5" s="163" t="n">
        <f aca="false">($CD5-$CC5)+CE5</f>
        <v>196.814273292</v>
      </c>
      <c r="CG5" s="163" t="n">
        <f aca="false">($CD5-$CC5)+CF5</f>
        <v>202.640392713</v>
      </c>
      <c r="CH5" s="163" t="n">
        <f aca="false">($CD5-$CC5)+CG5</f>
        <v>208.466512134</v>
      </c>
      <c r="CI5" s="163" t="n">
        <f aca="false">($CD5-$CC5)+CH5</f>
        <v>214.292631555</v>
      </c>
      <c r="CJ5" s="163" t="n">
        <f aca="false">($CD5-$CC5)+CI5</f>
        <v>220.118750976</v>
      </c>
      <c r="CK5" s="163" t="n">
        <f aca="false">($CD5-$CC5)+CJ5</f>
        <v>225.944870397</v>
      </c>
      <c r="CL5" s="163" t="n">
        <f aca="false">($CD5-$CC5)+CK5</f>
        <v>231.770989818</v>
      </c>
      <c r="CM5" s="163" t="n">
        <f aca="false">($CD5-$CC5)+CL5</f>
        <v>237.597109239</v>
      </c>
      <c r="CN5" s="163" t="n">
        <f aca="false">($CD5-$CC5)+CM5</f>
        <v>243.42322866</v>
      </c>
      <c r="CO5" s="163" t="n">
        <f aca="false">($CD5-$CC5)+CN5</f>
        <v>249.249348081</v>
      </c>
      <c r="CP5" s="163" t="n">
        <f aca="false">($CD5-$CC5)+CO5</f>
        <v>255.075467502</v>
      </c>
      <c r="CQ5" s="163" t="n">
        <f aca="false">($CD5-$CC5)+CP5</f>
        <v>260.901586923</v>
      </c>
      <c r="CR5" s="163" t="n">
        <f aca="false">($CD5-$CC5)+CQ5</f>
        <v>266.727706344</v>
      </c>
      <c r="CS5" s="163" t="n">
        <f aca="false">($CD5-$CC5)+CR5</f>
        <v>272.553825765</v>
      </c>
      <c r="CT5" s="163" t="n">
        <f aca="false">($CD5-$CC5)+CS5</f>
        <v>278.379945186</v>
      </c>
      <c r="CU5" s="163" t="n">
        <f aca="false">($CD5-$CC5)+CT5</f>
        <v>284.206064607</v>
      </c>
      <c r="CV5" s="163" t="n">
        <f aca="false">($CD5-$CC5)+CU5</f>
        <v>290.032184028</v>
      </c>
      <c r="CW5" s="163" t="n">
        <f aca="false">($CD5-$CC5)+CV5</f>
        <v>295.858303449</v>
      </c>
      <c r="CX5" s="163" t="n">
        <f aca="false">($CD5-$CC5)+CW5</f>
        <v>301.684422870001</v>
      </c>
    </row>
    <row r="6" customFormat="false" ht="12.75" hidden="false" customHeight="false" outlineLevel="0" collapsed="false">
      <c r="A6" s="14" t="n">
        <v>36892</v>
      </c>
      <c r="B6" s="163" t="n">
        <f aca="false">($V6-$W6)+C6</f>
        <v>-98.6162983500001</v>
      </c>
      <c r="C6" s="163" t="n">
        <f aca="false">($V6-$W6)+D6</f>
        <v>-96.5934487640001</v>
      </c>
      <c r="D6" s="163" t="n">
        <f aca="false">($V6-$W6)+E6</f>
        <v>-94.5705991780001</v>
      </c>
      <c r="E6" s="163" t="n">
        <f aca="false">($V6-$W6)+F6</f>
        <v>-92.5477495920001</v>
      </c>
      <c r="F6" s="163" t="n">
        <f aca="false">($V6-$W6)+G6</f>
        <v>-90.5249000060001</v>
      </c>
      <c r="G6" s="163" t="n">
        <f aca="false">($V6-$W6)+H6</f>
        <v>-88.5020504200001</v>
      </c>
      <c r="H6" s="163" t="n">
        <f aca="false">($V6-$W6)+I6</f>
        <v>-86.4792008340001</v>
      </c>
      <c r="I6" s="163" t="n">
        <f aca="false">($V6-$W6)+J6</f>
        <v>-84.4563512480001</v>
      </c>
      <c r="J6" s="163" t="n">
        <f aca="false">($V6-$W6)+K6</f>
        <v>-82.4335016620001</v>
      </c>
      <c r="K6" s="163" t="n">
        <f aca="false">($V6-$W6)+L6</f>
        <v>-80.4106520760001</v>
      </c>
      <c r="L6" s="163" t="n">
        <f aca="false">($V6-$W6)+M6</f>
        <v>-78.38780249</v>
      </c>
      <c r="M6" s="163" t="n">
        <f aca="false">($V6-$W6)+N6</f>
        <v>-76.364952904</v>
      </c>
      <c r="N6" s="163" t="n">
        <f aca="false">($V6-$W6)+O6</f>
        <v>-74.342103318</v>
      </c>
      <c r="O6" s="163" t="n">
        <f aca="false">($V6-$W6)+P6</f>
        <v>-72.319253732</v>
      </c>
      <c r="P6" s="163" t="n">
        <f aca="false">($V6-$W6)+Q6</f>
        <v>-70.296404146</v>
      </c>
      <c r="Q6" s="163" t="n">
        <f aca="false">($V6-$W6)+R6</f>
        <v>-68.27355456</v>
      </c>
      <c r="R6" s="163" t="n">
        <f aca="false">($V6-$W6)+S6</f>
        <v>-66.250704974</v>
      </c>
      <c r="S6" s="163" t="n">
        <f aca="false">($V6-$W6)+T6</f>
        <v>-64.227855388</v>
      </c>
      <c r="T6" s="163" t="n">
        <f aca="false">($V6-$W6)+U6</f>
        <v>-62.205005802</v>
      </c>
      <c r="U6" s="163" t="n">
        <f aca="false">($V6-$W6)+V6</f>
        <v>-60.182156216</v>
      </c>
      <c r="V6" s="163" t="n">
        <f aca="false">VLOOKUP($A6,GAMMAGRIDS,11,FALSE())</f>
        <v>-58.15930663</v>
      </c>
      <c r="W6" s="163" t="n">
        <f aca="false">((V6-AF6)*0.9)+AF6</f>
        <v>-56.136457044</v>
      </c>
      <c r="X6" s="163" t="n">
        <f aca="false">((V6-AF6)*0.8)+AF6</f>
        <v>-54.113607458</v>
      </c>
      <c r="Y6" s="163" t="n">
        <f aca="false">((V6-AF6)*0.7)+AF6</f>
        <v>-52.090757872</v>
      </c>
      <c r="Z6" s="163" t="n">
        <f aca="false">((V6-AF6)*0.6)+AF6</f>
        <v>-50.067908286</v>
      </c>
      <c r="AA6" s="163" t="n">
        <f aca="false">((V6-AF6)*0.5)+AF6</f>
        <v>-48.0450587</v>
      </c>
      <c r="AB6" s="163" t="n">
        <f aca="false">((V6-AF6)*0.4)+AF6</f>
        <v>-46.022209114</v>
      </c>
      <c r="AC6" s="163" t="n">
        <f aca="false">((V6-AF6)*0.3)+AF6</f>
        <v>-43.999359528</v>
      </c>
      <c r="AD6" s="163" t="n">
        <f aca="false">((V6-AF6)*0.2)+AF6</f>
        <v>-41.976509942</v>
      </c>
      <c r="AE6" s="163" t="n">
        <f aca="false">((V6-AF6)*0.1)+AF6</f>
        <v>-39.953660356</v>
      </c>
      <c r="AF6" s="163" t="n">
        <f aca="false">VLOOKUP($A6,GAMMAGRIDS,12,FALSE())</f>
        <v>-37.93081077</v>
      </c>
      <c r="AG6" s="163" t="n">
        <f aca="false">((AF6-AP6)*0.9)+AP6</f>
        <v>-35.992321915</v>
      </c>
      <c r="AH6" s="163" t="n">
        <f aca="false">((AF6-AP6)*0.8)+AP6</f>
        <v>-34.05383306</v>
      </c>
      <c r="AI6" s="163" t="n">
        <f aca="false">((AF6-AP6)*0.7)+AP6</f>
        <v>-32.115344205</v>
      </c>
      <c r="AJ6" s="163" t="n">
        <f aca="false">((AF6-AP6)*0.6)+AP6</f>
        <v>-30.17685535</v>
      </c>
      <c r="AK6" s="163" t="n">
        <f aca="false">((AF6-AP6)*0.5)+AP6</f>
        <v>-28.238366495</v>
      </c>
      <c r="AL6" s="163" t="n">
        <f aca="false">((AF6-AP6)*0.4)+AP6</f>
        <v>-26.29987764</v>
      </c>
      <c r="AM6" s="163" t="n">
        <f aca="false">((AF6-AP6)*0.3)+AP6</f>
        <v>-24.361388785</v>
      </c>
      <c r="AN6" s="163" t="n">
        <f aca="false">((AF6-AP6)*0.2)+AP6</f>
        <v>-22.42289993</v>
      </c>
      <c r="AO6" s="163" t="n">
        <f aca="false">((AF6-AP6)*0.1)+AP6</f>
        <v>-20.484411075</v>
      </c>
      <c r="AP6" s="163" t="n">
        <f aca="false">VLOOKUP($A6,GAMMAGRIDS,13,FALSE())</f>
        <v>-18.54592222</v>
      </c>
      <c r="AQ6" s="163" t="n">
        <f aca="false">(($AP6-$AU6)*0.8)+$AU6</f>
        <v>-16.67044598</v>
      </c>
      <c r="AR6" s="163" t="n">
        <f aca="false">(($AP6-$AU6)*0.6)+$AU6</f>
        <v>-14.79496974</v>
      </c>
      <c r="AS6" s="163" t="n">
        <f aca="false">(($AP6-$AU6)*0.4)+$AU6</f>
        <v>-12.9194935</v>
      </c>
      <c r="AT6" s="163" t="n">
        <f aca="false">(($AP6-$AU6)*0.2)+$AU6</f>
        <v>-11.04401726</v>
      </c>
      <c r="AU6" s="163" t="n">
        <f aca="false">VLOOKUP($A6,GAMMAGRIDS,14,FALSE())</f>
        <v>-9.16854102</v>
      </c>
      <c r="AV6" s="163" t="n">
        <f aca="false">(($AU6-$AZ6)*0.8)+$AZ6</f>
        <v>-7.334832816</v>
      </c>
      <c r="AW6" s="163" t="n">
        <f aca="false">(($AU6-$AZ6)*0.6)+$AZ6</f>
        <v>-5.501124612</v>
      </c>
      <c r="AX6" s="163" t="n">
        <f aca="false">(($AU6-$AZ6)*0.4)+$AZ6</f>
        <v>-3.667416408</v>
      </c>
      <c r="AY6" s="163" t="n">
        <f aca="false">(($AU6-$AZ6)*0.2)+$AZ6</f>
        <v>-1.833708204</v>
      </c>
      <c r="AZ6" s="163" t="n">
        <v>0</v>
      </c>
      <c r="BA6" s="163" t="n">
        <f aca="false">(($BE6-$AZ6)*0.2)+$AZ6</f>
        <v>1.792181884</v>
      </c>
      <c r="BB6" s="163" t="n">
        <f aca="false">(($BE6-$AZ6)*0.4)+$AZ6</f>
        <v>3.584363768</v>
      </c>
      <c r="BC6" s="163" t="n">
        <f aca="false">(($BE6-$AZ6)*0.6)+$AZ6</f>
        <v>5.376545652</v>
      </c>
      <c r="BD6" s="163" t="n">
        <f aca="false">(($BE6-$AZ6)*0.8)+$AZ6</f>
        <v>7.168727536</v>
      </c>
      <c r="BE6" s="163" t="n">
        <f aca="false">VLOOKUP($A6,GAMMAGRIDS,15,FALSE())</f>
        <v>8.96090942</v>
      </c>
      <c r="BF6" s="163" t="n">
        <f aca="false">(($BJ6-$BE6)*0.2)+$BE6</f>
        <v>10.711851312</v>
      </c>
      <c r="BG6" s="163" t="n">
        <f aca="false">(($BJ6-$BE6)*0.4)+$BE6</f>
        <v>12.462793204</v>
      </c>
      <c r="BH6" s="163" t="n">
        <f aca="false">(($BJ6-$BE6)*0.6)+$BE6</f>
        <v>14.213735096</v>
      </c>
      <c r="BI6" s="163" t="n">
        <f aca="false">(($BJ6-$BE6)*0.8)+$BE6</f>
        <v>15.964676988</v>
      </c>
      <c r="BJ6" s="163" t="n">
        <f aca="false">VLOOKUP($A6,GAMMAGRIDS,16,FALSE())</f>
        <v>17.71561888</v>
      </c>
      <c r="BK6" s="163" t="n">
        <f aca="false">((BT6-BJ6)*0.1)+BJ6</f>
        <v>19.404967267</v>
      </c>
      <c r="BL6" s="163" t="n">
        <f aca="false">((BT6-BJ6)*0.2)+BJ6</f>
        <v>21.094315654</v>
      </c>
      <c r="BM6" s="163" t="n">
        <f aca="false">((BT6-BJ6)*0.3)+BJ6</f>
        <v>22.783664041</v>
      </c>
      <c r="BN6" s="163" t="n">
        <f aca="false">((BT6-BJ6)*0.4)+BJ6</f>
        <v>24.473012428</v>
      </c>
      <c r="BO6" s="163" t="n">
        <f aca="false">((BT6-BJ6)*0.5)+BJ6</f>
        <v>26.162360815</v>
      </c>
      <c r="BP6" s="163" t="n">
        <f aca="false">((BT6-BJ6)*0.6)+BJ6</f>
        <v>27.851709202</v>
      </c>
      <c r="BQ6" s="163" t="n">
        <f aca="false">((BT6-BJ6)*0.7)+BJ6</f>
        <v>29.541057589</v>
      </c>
      <c r="BR6" s="163" t="n">
        <f aca="false">((BT6-BJ6)*0.8)+BJ6</f>
        <v>31.230405976</v>
      </c>
      <c r="BS6" s="163" t="n">
        <f aca="false">((BT6-BJ6)*0.9)+BJ6</f>
        <v>32.919754363</v>
      </c>
      <c r="BT6" s="163" t="n">
        <f aca="false">VLOOKUP($A6,GAMMAGRIDS,17,FALSE())</f>
        <v>34.60910275</v>
      </c>
      <c r="BU6" s="163" t="n">
        <f aca="false">((CD6-BT6)*0.1)+BT6</f>
        <v>36.217202465</v>
      </c>
      <c r="BV6" s="163" t="n">
        <f aca="false">((CD6-BT6)*0.2)+BT6</f>
        <v>37.82530218</v>
      </c>
      <c r="BW6" s="163" t="n">
        <f aca="false">((CD6-BT6)*0.3)+BT6</f>
        <v>39.433401895</v>
      </c>
      <c r="BX6" s="163" t="n">
        <f aca="false">((CD6-BT6)*0.4)+BT6</f>
        <v>41.04150161</v>
      </c>
      <c r="BY6" s="163" t="n">
        <f aca="false">((CD6-BT6)*0.5)+BT6</f>
        <v>42.649601325</v>
      </c>
      <c r="BZ6" s="163" t="n">
        <f aca="false">((CD6-BT6)*0.6)+BT6</f>
        <v>44.25770104</v>
      </c>
      <c r="CA6" s="163" t="n">
        <f aca="false">((CD6-BT6)*0.7)+BT6</f>
        <v>45.865800755</v>
      </c>
      <c r="CB6" s="163" t="n">
        <f aca="false">((CD6-BT6)*0.8)+BT6</f>
        <v>47.47390047</v>
      </c>
      <c r="CC6" s="163" t="n">
        <f aca="false">((CD6-BT6)*0.9)+BT6</f>
        <v>49.082000185</v>
      </c>
      <c r="CD6" s="163" t="n">
        <f aca="false">VLOOKUP($A6,GAMMAGRIDS,18,FALSE())</f>
        <v>50.6900999</v>
      </c>
      <c r="CE6" s="163" t="n">
        <f aca="false">($CD6-$CC6)+CD6</f>
        <v>52.298199615</v>
      </c>
      <c r="CF6" s="163" t="n">
        <f aca="false">($CD6-$CC6)+CE6</f>
        <v>53.90629933</v>
      </c>
      <c r="CG6" s="163" t="n">
        <f aca="false">($CD6-$CC6)+CF6</f>
        <v>55.514399045</v>
      </c>
      <c r="CH6" s="163" t="n">
        <f aca="false">($CD6-$CC6)+CG6</f>
        <v>57.12249876</v>
      </c>
      <c r="CI6" s="163" t="n">
        <f aca="false">($CD6-$CC6)+CH6</f>
        <v>58.730598475</v>
      </c>
      <c r="CJ6" s="163" t="n">
        <f aca="false">($CD6-$CC6)+CI6</f>
        <v>60.33869819</v>
      </c>
      <c r="CK6" s="163" t="n">
        <f aca="false">($CD6-$CC6)+CJ6</f>
        <v>61.946797905</v>
      </c>
      <c r="CL6" s="163" t="n">
        <f aca="false">($CD6-$CC6)+CK6</f>
        <v>63.55489762</v>
      </c>
      <c r="CM6" s="163" t="n">
        <f aca="false">($CD6-$CC6)+CL6</f>
        <v>65.162997335</v>
      </c>
      <c r="CN6" s="163" t="n">
        <f aca="false">($CD6-$CC6)+CM6</f>
        <v>66.77109705</v>
      </c>
      <c r="CO6" s="163" t="n">
        <f aca="false">($CD6-$CC6)+CN6</f>
        <v>68.3791967650001</v>
      </c>
      <c r="CP6" s="163" t="n">
        <f aca="false">($CD6-$CC6)+CO6</f>
        <v>69.9872964800001</v>
      </c>
      <c r="CQ6" s="163" t="n">
        <f aca="false">($CD6-$CC6)+CP6</f>
        <v>71.5953961950001</v>
      </c>
      <c r="CR6" s="163" t="n">
        <f aca="false">($CD6-$CC6)+CQ6</f>
        <v>73.2034959100001</v>
      </c>
      <c r="CS6" s="163" t="n">
        <f aca="false">($CD6-$CC6)+CR6</f>
        <v>74.8115956250001</v>
      </c>
      <c r="CT6" s="163" t="n">
        <f aca="false">($CD6-$CC6)+CS6</f>
        <v>76.4196953400001</v>
      </c>
      <c r="CU6" s="163" t="n">
        <f aca="false">($CD6-$CC6)+CT6</f>
        <v>78.0277950550001</v>
      </c>
      <c r="CV6" s="163" t="n">
        <f aca="false">($CD6-$CC6)+CU6</f>
        <v>79.6358947700001</v>
      </c>
      <c r="CW6" s="163" t="n">
        <f aca="false">($CD6-$CC6)+CV6</f>
        <v>81.2439944850001</v>
      </c>
      <c r="CX6" s="163" t="n">
        <f aca="false">($CD6-$CC6)+CW6</f>
        <v>82.8520942000001</v>
      </c>
    </row>
    <row r="7" customFormat="false" ht="12.75" hidden="false" customHeight="false" outlineLevel="0" collapsed="false">
      <c r="A7" s="14" t="n">
        <v>36923</v>
      </c>
      <c r="B7" s="163" t="n">
        <f aca="false">($V7-$W7)+C7</f>
        <v>-40.34347874</v>
      </c>
      <c r="C7" s="163" t="n">
        <f aca="false">($V7-$W7)+D7</f>
        <v>-39.533018066</v>
      </c>
      <c r="D7" s="163" t="n">
        <f aca="false">($V7-$W7)+E7</f>
        <v>-38.722557392</v>
      </c>
      <c r="E7" s="163" t="n">
        <f aca="false">($V7-$W7)+F7</f>
        <v>-37.912096718</v>
      </c>
      <c r="F7" s="163" t="n">
        <f aca="false">($V7-$W7)+G7</f>
        <v>-37.101636044</v>
      </c>
      <c r="G7" s="163" t="n">
        <f aca="false">($V7-$W7)+H7</f>
        <v>-36.29117537</v>
      </c>
      <c r="H7" s="163" t="n">
        <f aca="false">($V7-$W7)+I7</f>
        <v>-35.480714696</v>
      </c>
      <c r="I7" s="163" t="n">
        <f aca="false">($V7-$W7)+J7</f>
        <v>-34.670254022</v>
      </c>
      <c r="J7" s="163" t="n">
        <f aca="false">($V7-$W7)+K7</f>
        <v>-33.859793348</v>
      </c>
      <c r="K7" s="163" t="n">
        <f aca="false">($V7-$W7)+L7</f>
        <v>-33.049332674</v>
      </c>
      <c r="L7" s="163" t="n">
        <f aca="false">($V7-$W7)+M7</f>
        <v>-32.238872</v>
      </c>
      <c r="M7" s="163" t="n">
        <f aca="false">($V7-$W7)+N7</f>
        <v>-31.428411326</v>
      </c>
      <c r="N7" s="163" t="n">
        <f aca="false">($V7-$W7)+O7</f>
        <v>-30.617950652</v>
      </c>
      <c r="O7" s="163" t="n">
        <f aca="false">($V7-$W7)+P7</f>
        <v>-29.807489978</v>
      </c>
      <c r="P7" s="163" t="n">
        <f aca="false">($V7-$W7)+Q7</f>
        <v>-28.997029304</v>
      </c>
      <c r="Q7" s="163" t="n">
        <f aca="false">($V7-$W7)+R7</f>
        <v>-28.18656863</v>
      </c>
      <c r="R7" s="163" t="n">
        <f aca="false">($V7-$W7)+S7</f>
        <v>-27.376107956</v>
      </c>
      <c r="S7" s="163" t="n">
        <f aca="false">($V7-$W7)+T7</f>
        <v>-26.565647282</v>
      </c>
      <c r="T7" s="163" t="n">
        <f aca="false">($V7-$W7)+U7</f>
        <v>-25.755186608</v>
      </c>
      <c r="U7" s="163" t="n">
        <f aca="false">($V7-$W7)+V7</f>
        <v>-24.944725934</v>
      </c>
      <c r="V7" s="163" t="n">
        <f aca="false">VLOOKUP($A7,GAMMAGRIDS,11,FALSE())</f>
        <v>-24.13426526</v>
      </c>
      <c r="W7" s="163" t="n">
        <f aca="false">((V7-AF7)*0.9)+AF7</f>
        <v>-23.323804586</v>
      </c>
      <c r="X7" s="163" t="n">
        <f aca="false">((V7-AF7)*0.8)+AF7</f>
        <v>-22.513343912</v>
      </c>
      <c r="Y7" s="163" t="n">
        <f aca="false">((V7-AF7)*0.7)+AF7</f>
        <v>-21.702883238</v>
      </c>
      <c r="Z7" s="163" t="n">
        <f aca="false">((V7-AF7)*0.6)+AF7</f>
        <v>-20.892422564</v>
      </c>
      <c r="AA7" s="163" t="n">
        <f aca="false">((V7-AF7)*0.5)+AF7</f>
        <v>-20.08196189</v>
      </c>
      <c r="AB7" s="163" t="n">
        <f aca="false">((V7-AF7)*0.4)+AF7</f>
        <v>-19.271501216</v>
      </c>
      <c r="AC7" s="163" t="n">
        <f aca="false">((V7-AF7)*0.3)+AF7</f>
        <v>-18.461040542</v>
      </c>
      <c r="AD7" s="163" t="n">
        <f aca="false">((V7-AF7)*0.2)+AF7</f>
        <v>-17.650579868</v>
      </c>
      <c r="AE7" s="163" t="n">
        <f aca="false">((V7-AF7)*0.1)+AF7</f>
        <v>-16.840119194</v>
      </c>
      <c r="AF7" s="163" t="n">
        <f aca="false">VLOOKUP($A7,GAMMAGRIDS,12,FALSE())</f>
        <v>-16.02965852</v>
      </c>
      <c r="AG7" s="163" t="n">
        <f aca="false">((AF7-AP7)*0.9)+AP7</f>
        <v>-15.224480371</v>
      </c>
      <c r="AH7" s="163" t="n">
        <f aca="false">((AF7-AP7)*0.8)+AP7</f>
        <v>-14.419302222</v>
      </c>
      <c r="AI7" s="163" t="n">
        <f aca="false">((AF7-AP7)*0.7)+AP7</f>
        <v>-13.614124073</v>
      </c>
      <c r="AJ7" s="163" t="n">
        <f aca="false">((AF7-AP7)*0.6)+AP7</f>
        <v>-12.808945924</v>
      </c>
      <c r="AK7" s="163" t="n">
        <f aca="false">((AF7-AP7)*0.5)+AP7</f>
        <v>-12.003767775</v>
      </c>
      <c r="AL7" s="163" t="n">
        <f aca="false">((AF7-AP7)*0.4)+AP7</f>
        <v>-11.198589626</v>
      </c>
      <c r="AM7" s="163" t="n">
        <f aca="false">((AF7-AP7)*0.3)+AP7</f>
        <v>-10.393411477</v>
      </c>
      <c r="AN7" s="163" t="n">
        <f aca="false">((AF7-AP7)*0.2)+AP7</f>
        <v>-9.588233328</v>
      </c>
      <c r="AO7" s="163" t="n">
        <f aca="false">((AF7-AP7)*0.1)+AP7</f>
        <v>-8.783055179</v>
      </c>
      <c r="AP7" s="163" t="n">
        <f aca="false">VLOOKUP($A7,GAMMAGRIDS,13,FALSE())</f>
        <v>-7.97787703</v>
      </c>
      <c r="AQ7" s="163" t="n">
        <f aca="false">(($AP7-$AU7)*0.8)+$AU7</f>
        <v>-7.178000624</v>
      </c>
      <c r="AR7" s="163" t="n">
        <f aca="false">(($AP7-$AU7)*0.6)+$AU7</f>
        <v>-6.378124218</v>
      </c>
      <c r="AS7" s="163" t="n">
        <f aca="false">(($AP7-$AU7)*0.4)+$AU7</f>
        <v>-5.578247812</v>
      </c>
      <c r="AT7" s="163" t="n">
        <f aca="false">(($AP7-$AU7)*0.2)+$AU7</f>
        <v>-4.778371406</v>
      </c>
      <c r="AU7" s="163" t="n">
        <f aca="false">VLOOKUP($A7,GAMMAGRIDS,14,FALSE())</f>
        <v>-3.978495</v>
      </c>
      <c r="AV7" s="163" t="n">
        <f aca="false">(($AU7-$AZ7)*0.8)+$AZ7</f>
        <v>-3.182796</v>
      </c>
      <c r="AW7" s="163" t="n">
        <f aca="false">(($AU7-$AZ7)*0.6)+$AZ7</f>
        <v>-2.387097</v>
      </c>
      <c r="AX7" s="163" t="n">
        <f aca="false">(($AU7-$AZ7)*0.4)+$AZ7</f>
        <v>-1.591398</v>
      </c>
      <c r="AY7" s="163" t="n">
        <f aca="false">(($AU7-$AZ7)*0.2)+$AZ7</f>
        <v>-0.795699</v>
      </c>
      <c r="AZ7" s="163" t="n">
        <v>0</v>
      </c>
      <c r="BA7" s="163" t="n">
        <f aca="false">(($BE7-$AZ7)*0.2)+$AZ7</f>
        <v>0.791076592</v>
      </c>
      <c r="BB7" s="163" t="n">
        <f aca="false">(($BE7-$AZ7)*0.4)+$AZ7</f>
        <v>1.582153184</v>
      </c>
      <c r="BC7" s="163" t="n">
        <f aca="false">(($BE7-$AZ7)*0.6)+$AZ7</f>
        <v>2.373229776</v>
      </c>
      <c r="BD7" s="163" t="n">
        <f aca="false">(($BE7-$AZ7)*0.8)+$AZ7</f>
        <v>3.164306368</v>
      </c>
      <c r="BE7" s="163" t="n">
        <f aca="false">VLOOKUP($A7,GAMMAGRIDS,15,FALSE())</f>
        <v>3.95538296</v>
      </c>
      <c r="BF7" s="163" t="n">
        <f aca="false">(($BJ7-$BE7)*0.2)+$BE7</f>
        <v>4.741415216</v>
      </c>
      <c r="BG7" s="163" t="n">
        <f aca="false">(($BJ7-$BE7)*0.4)+$BE7</f>
        <v>5.527447472</v>
      </c>
      <c r="BH7" s="163" t="n">
        <f aca="false">(($BJ7-$BE7)*0.6)+$BE7</f>
        <v>6.313479728</v>
      </c>
      <c r="BI7" s="163" t="n">
        <f aca="false">(($BJ7-$BE7)*0.8)+$BE7</f>
        <v>7.099511984</v>
      </c>
      <c r="BJ7" s="163" t="n">
        <f aca="false">VLOOKUP($A7,GAMMAGRIDS,16,FALSE())</f>
        <v>7.88554424</v>
      </c>
      <c r="BK7" s="163" t="n">
        <f aca="false">((BT7-BJ7)*0.1)+BJ7</f>
        <v>8.663248547</v>
      </c>
      <c r="BL7" s="163" t="n">
        <f aca="false">((BT7-BJ7)*0.2)+BJ7</f>
        <v>9.440952854</v>
      </c>
      <c r="BM7" s="163" t="n">
        <f aca="false">((BT7-BJ7)*0.3)+BJ7</f>
        <v>10.218657161</v>
      </c>
      <c r="BN7" s="163" t="n">
        <f aca="false">((BT7-BJ7)*0.4)+BJ7</f>
        <v>10.996361468</v>
      </c>
      <c r="BO7" s="163" t="n">
        <f aca="false">((BT7-BJ7)*0.5)+BJ7</f>
        <v>11.774065775</v>
      </c>
      <c r="BP7" s="163" t="n">
        <f aca="false">((BT7-BJ7)*0.6)+BJ7</f>
        <v>12.551770082</v>
      </c>
      <c r="BQ7" s="163" t="n">
        <f aca="false">((BT7-BJ7)*0.7)+BJ7</f>
        <v>13.329474389</v>
      </c>
      <c r="BR7" s="163" t="n">
        <f aca="false">((BT7-BJ7)*0.8)+BJ7</f>
        <v>14.107178696</v>
      </c>
      <c r="BS7" s="163" t="n">
        <f aca="false">((BT7-BJ7)*0.9)+BJ7</f>
        <v>14.884883003</v>
      </c>
      <c r="BT7" s="163" t="n">
        <f aca="false">VLOOKUP($A7,GAMMAGRIDS,17,FALSE())</f>
        <v>15.66258731</v>
      </c>
      <c r="BU7" s="163" t="n">
        <f aca="false">((CD7-BT7)*0.1)+BT7</f>
        <v>16.428091712</v>
      </c>
      <c r="BV7" s="163" t="n">
        <f aca="false">((CD7-BT7)*0.2)+BT7</f>
        <v>17.193596114</v>
      </c>
      <c r="BW7" s="163" t="n">
        <f aca="false">((CD7-BT7)*0.3)+BT7</f>
        <v>17.959100516</v>
      </c>
      <c r="BX7" s="163" t="n">
        <f aca="false">((CD7-BT7)*0.4)+BT7</f>
        <v>18.724604918</v>
      </c>
      <c r="BY7" s="163" t="n">
        <f aca="false">((CD7-BT7)*0.5)+BT7</f>
        <v>19.49010932</v>
      </c>
      <c r="BZ7" s="163" t="n">
        <f aca="false">((CD7-BT7)*0.6)+BT7</f>
        <v>20.255613722</v>
      </c>
      <c r="CA7" s="163" t="n">
        <f aca="false">((CD7-BT7)*0.7)+BT7</f>
        <v>21.021118124</v>
      </c>
      <c r="CB7" s="163" t="n">
        <f aca="false">((CD7-BT7)*0.8)+BT7</f>
        <v>21.786622526</v>
      </c>
      <c r="CC7" s="163" t="n">
        <f aca="false">((CD7-BT7)*0.9)+BT7</f>
        <v>22.552126928</v>
      </c>
      <c r="CD7" s="163" t="n">
        <f aca="false">VLOOKUP($A7,GAMMAGRIDS,18,FALSE())</f>
        <v>23.31763133</v>
      </c>
      <c r="CE7" s="163" t="n">
        <f aca="false">($CD7-$CC7)+CD7</f>
        <v>24.083135732</v>
      </c>
      <c r="CF7" s="163" t="n">
        <f aca="false">($CD7-$CC7)+CE7</f>
        <v>24.848640134</v>
      </c>
      <c r="CG7" s="163" t="n">
        <f aca="false">($CD7-$CC7)+CF7</f>
        <v>25.614144536</v>
      </c>
      <c r="CH7" s="163" t="n">
        <f aca="false">($CD7-$CC7)+CG7</f>
        <v>26.379648938</v>
      </c>
      <c r="CI7" s="163" t="n">
        <f aca="false">($CD7-$CC7)+CH7</f>
        <v>27.14515334</v>
      </c>
      <c r="CJ7" s="163" t="n">
        <f aca="false">($CD7-$CC7)+CI7</f>
        <v>27.910657742</v>
      </c>
      <c r="CK7" s="163" t="n">
        <f aca="false">($CD7-$CC7)+CJ7</f>
        <v>28.676162144</v>
      </c>
      <c r="CL7" s="163" t="n">
        <f aca="false">($CD7-$CC7)+CK7</f>
        <v>29.441666546</v>
      </c>
      <c r="CM7" s="163" t="n">
        <f aca="false">($CD7-$CC7)+CL7</f>
        <v>30.207170948</v>
      </c>
      <c r="CN7" s="163" t="n">
        <f aca="false">($CD7-$CC7)+CM7</f>
        <v>30.97267535</v>
      </c>
      <c r="CO7" s="163" t="n">
        <f aca="false">($CD7-$CC7)+CN7</f>
        <v>31.738179752</v>
      </c>
      <c r="CP7" s="163" t="n">
        <f aca="false">($CD7-$CC7)+CO7</f>
        <v>32.503684154</v>
      </c>
      <c r="CQ7" s="163" t="n">
        <f aca="false">($CD7-$CC7)+CP7</f>
        <v>33.269188556</v>
      </c>
      <c r="CR7" s="163" t="n">
        <f aca="false">($CD7-$CC7)+CQ7</f>
        <v>34.034692958</v>
      </c>
      <c r="CS7" s="163" t="n">
        <f aca="false">($CD7-$CC7)+CR7</f>
        <v>34.80019736</v>
      </c>
      <c r="CT7" s="163" t="n">
        <f aca="false">($CD7-$CC7)+CS7</f>
        <v>35.565701762</v>
      </c>
      <c r="CU7" s="163" t="n">
        <f aca="false">($CD7-$CC7)+CT7</f>
        <v>36.331206164</v>
      </c>
      <c r="CV7" s="163" t="n">
        <f aca="false">($CD7-$CC7)+CU7</f>
        <v>37.096710566</v>
      </c>
      <c r="CW7" s="163" t="n">
        <f aca="false">($CD7-$CC7)+CV7</f>
        <v>37.862214968</v>
      </c>
      <c r="CX7" s="163" t="n">
        <f aca="false">($CD7-$CC7)+CW7</f>
        <v>38.6277193700001</v>
      </c>
    </row>
    <row r="8" customFormat="false" ht="12.75" hidden="false" customHeight="false" outlineLevel="0" collapsed="false">
      <c r="A8" s="14" t="n">
        <v>36951</v>
      </c>
      <c r="B8" s="163" t="n">
        <f aca="false">($V8-$W8)+C8</f>
        <v>-95.7677119999999</v>
      </c>
      <c r="C8" s="163" t="n">
        <f aca="false">($V8-$W8)+D8</f>
        <v>-93.8093125679999</v>
      </c>
      <c r="D8" s="163" t="n">
        <f aca="false">($V8-$W8)+E8</f>
        <v>-91.8509131359999</v>
      </c>
      <c r="E8" s="163" t="n">
        <f aca="false">($V8-$W8)+F8</f>
        <v>-89.8925137039999</v>
      </c>
      <c r="F8" s="163" t="n">
        <f aca="false">($V8-$W8)+G8</f>
        <v>-87.9341142719999</v>
      </c>
      <c r="G8" s="163" t="n">
        <f aca="false">($V8-$W8)+H8</f>
        <v>-85.9757148399999</v>
      </c>
      <c r="H8" s="163" t="n">
        <f aca="false">($V8-$W8)+I8</f>
        <v>-84.0173154079999</v>
      </c>
      <c r="I8" s="163" t="n">
        <f aca="false">($V8-$W8)+J8</f>
        <v>-82.058915976</v>
      </c>
      <c r="J8" s="163" t="n">
        <f aca="false">($V8-$W8)+K8</f>
        <v>-80.100516544</v>
      </c>
      <c r="K8" s="163" t="n">
        <f aca="false">($V8-$W8)+L8</f>
        <v>-78.142117112</v>
      </c>
      <c r="L8" s="163" t="n">
        <f aca="false">($V8-$W8)+M8</f>
        <v>-76.18371768</v>
      </c>
      <c r="M8" s="163" t="n">
        <f aca="false">($V8-$W8)+N8</f>
        <v>-74.225318248</v>
      </c>
      <c r="N8" s="163" t="n">
        <f aca="false">($V8-$W8)+O8</f>
        <v>-72.266918816</v>
      </c>
      <c r="O8" s="163" t="n">
        <f aca="false">($V8-$W8)+P8</f>
        <v>-70.308519384</v>
      </c>
      <c r="P8" s="163" t="n">
        <f aca="false">($V8-$W8)+Q8</f>
        <v>-68.350119952</v>
      </c>
      <c r="Q8" s="163" t="n">
        <f aca="false">($V8-$W8)+R8</f>
        <v>-66.39172052</v>
      </c>
      <c r="R8" s="163" t="n">
        <f aca="false">($V8-$W8)+S8</f>
        <v>-64.433321088</v>
      </c>
      <c r="S8" s="163" t="n">
        <f aca="false">($V8-$W8)+T8</f>
        <v>-62.474921656</v>
      </c>
      <c r="T8" s="163" t="n">
        <f aca="false">($V8-$W8)+U8</f>
        <v>-60.516522224</v>
      </c>
      <c r="U8" s="163" t="n">
        <f aca="false">($V8-$W8)+V8</f>
        <v>-58.558122792</v>
      </c>
      <c r="V8" s="163" t="n">
        <f aca="false">VLOOKUP($A8,GAMMAGRIDS,11,FALSE())</f>
        <v>-56.59972336</v>
      </c>
      <c r="W8" s="163" t="n">
        <f aca="false">((V8-AF8)*0.9)+AF8</f>
        <v>-54.641323928</v>
      </c>
      <c r="X8" s="163" t="n">
        <f aca="false">((V8-AF8)*0.8)+AF8</f>
        <v>-52.682924496</v>
      </c>
      <c r="Y8" s="163" t="n">
        <f aca="false">((V8-AF8)*0.7)+AF8</f>
        <v>-50.724525064</v>
      </c>
      <c r="Z8" s="163" t="n">
        <f aca="false">((V8-AF8)*0.6)+AF8</f>
        <v>-48.766125632</v>
      </c>
      <c r="AA8" s="163" t="n">
        <f aca="false">((V8-AF8)*0.5)+AF8</f>
        <v>-46.8077262</v>
      </c>
      <c r="AB8" s="163" t="n">
        <f aca="false">((V8-AF8)*0.4)+AF8</f>
        <v>-44.849326768</v>
      </c>
      <c r="AC8" s="163" t="n">
        <f aca="false">((V8-AF8)*0.3)+AF8</f>
        <v>-42.890927336</v>
      </c>
      <c r="AD8" s="163" t="n">
        <f aca="false">((V8-AF8)*0.2)+AF8</f>
        <v>-40.932527904</v>
      </c>
      <c r="AE8" s="163" t="n">
        <f aca="false">((V8-AF8)*0.1)+AF8</f>
        <v>-38.974128472</v>
      </c>
      <c r="AF8" s="163" t="n">
        <f aca="false">VLOOKUP($A8,GAMMAGRIDS,12,FALSE())</f>
        <v>-37.01572904</v>
      </c>
      <c r="AG8" s="163" t="n">
        <f aca="false">((AF8-AP8)*0.9)+AP8</f>
        <v>-35.12887465</v>
      </c>
      <c r="AH8" s="163" t="n">
        <f aca="false">((AF8-AP8)*0.8)+AP8</f>
        <v>-33.24202026</v>
      </c>
      <c r="AI8" s="163" t="n">
        <f aca="false">((AF8-AP8)*0.7)+AP8</f>
        <v>-31.35516587</v>
      </c>
      <c r="AJ8" s="163" t="n">
        <f aca="false">((AF8-AP8)*0.6)+AP8</f>
        <v>-29.46831148</v>
      </c>
      <c r="AK8" s="163" t="n">
        <f aca="false">((AF8-AP8)*0.5)+AP8</f>
        <v>-27.58145709</v>
      </c>
      <c r="AL8" s="163" t="n">
        <f aca="false">((AF8-AP8)*0.4)+AP8</f>
        <v>-25.6946027</v>
      </c>
      <c r="AM8" s="163" t="n">
        <f aca="false">((AF8-AP8)*0.3)+AP8</f>
        <v>-23.80774831</v>
      </c>
      <c r="AN8" s="163" t="n">
        <f aca="false">((AF8-AP8)*0.2)+AP8</f>
        <v>-21.92089392</v>
      </c>
      <c r="AO8" s="163" t="n">
        <f aca="false">((AF8-AP8)*0.1)+AP8</f>
        <v>-20.03403953</v>
      </c>
      <c r="AP8" s="163" t="n">
        <f aca="false">VLOOKUP($A8,GAMMAGRIDS,13,FALSE())</f>
        <v>-18.14718514</v>
      </c>
      <c r="AQ8" s="163" t="n">
        <f aca="false">(($AP8-$AU8)*0.8)+$AU8</f>
        <v>-16.314399114</v>
      </c>
      <c r="AR8" s="163" t="n">
        <f aca="false">(($AP8-$AU8)*0.6)+$AU8</f>
        <v>-14.481613088</v>
      </c>
      <c r="AS8" s="163" t="n">
        <f aca="false">(($AP8-$AU8)*0.4)+$AU8</f>
        <v>-12.648827062</v>
      </c>
      <c r="AT8" s="163" t="n">
        <f aca="false">(($AP8-$AU8)*0.2)+$AU8</f>
        <v>-10.816041036</v>
      </c>
      <c r="AU8" s="163" t="n">
        <f aca="false">VLOOKUP($A8,GAMMAGRIDS,14,FALSE())</f>
        <v>-8.98325501</v>
      </c>
      <c r="AV8" s="163" t="n">
        <f aca="false">(($AU8-$AZ8)*0.8)+$AZ8</f>
        <v>-7.186604008</v>
      </c>
      <c r="AW8" s="163" t="n">
        <f aca="false">(($AU8-$AZ8)*0.6)+$AZ8</f>
        <v>-5.389953006</v>
      </c>
      <c r="AX8" s="163" t="n">
        <f aca="false">(($AU8-$AZ8)*0.4)+$AZ8</f>
        <v>-3.593302004</v>
      </c>
      <c r="AY8" s="163" t="n">
        <f aca="false">(($AU8-$AZ8)*0.2)+$AZ8</f>
        <v>-1.796651002</v>
      </c>
      <c r="AZ8" s="163" t="n">
        <v>0</v>
      </c>
      <c r="BA8" s="163" t="n">
        <f aca="false">(($BE8-$AZ8)*0.2)+$AZ8</f>
        <v>1.76052235</v>
      </c>
      <c r="BB8" s="163" t="n">
        <f aca="false">(($BE8-$AZ8)*0.4)+$AZ8</f>
        <v>3.5210447</v>
      </c>
      <c r="BC8" s="163" t="n">
        <f aca="false">(($BE8-$AZ8)*0.6)+$AZ8</f>
        <v>5.28156705</v>
      </c>
      <c r="BD8" s="163" t="n">
        <f aca="false">(($BE8-$AZ8)*0.8)+$AZ8</f>
        <v>7.0420894</v>
      </c>
      <c r="BE8" s="163" t="n">
        <f aca="false">VLOOKUP($A8,GAMMAGRIDS,15,FALSE())</f>
        <v>8.80261175</v>
      </c>
      <c r="BF8" s="163" t="n">
        <f aca="false">(($BJ8-$BE8)*0.2)+$BE8</f>
        <v>10.527064414</v>
      </c>
      <c r="BG8" s="163" t="n">
        <f aca="false">(($BJ8-$BE8)*0.4)+$BE8</f>
        <v>12.251517078</v>
      </c>
      <c r="BH8" s="163" t="n">
        <f aca="false">(($BJ8-$BE8)*0.6)+$BE8</f>
        <v>13.975969742</v>
      </c>
      <c r="BI8" s="163" t="n">
        <f aca="false">(($BJ8-$BE8)*0.8)+$BE8</f>
        <v>15.700422406</v>
      </c>
      <c r="BJ8" s="163" t="n">
        <f aca="false">VLOOKUP($A8,GAMMAGRIDS,16,FALSE())</f>
        <v>17.42487507</v>
      </c>
      <c r="BK8" s="163" t="n">
        <f aca="false">((BT8-BJ8)*0.1)+BJ8</f>
        <v>19.095463702</v>
      </c>
      <c r="BL8" s="163" t="n">
        <f aca="false">((BT8-BJ8)*0.2)+BJ8</f>
        <v>20.766052334</v>
      </c>
      <c r="BM8" s="163" t="n">
        <f aca="false">((BT8-BJ8)*0.3)+BJ8</f>
        <v>22.436640966</v>
      </c>
      <c r="BN8" s="163" t="n">
        <f aca="false">((BT8-BJ8)*0.4)+BJ8</f>
        <v>24.107229598</v>
      </c>
      <c r="BO8" s="163" t="n">
        <f aca="false">((BT8-BJ8)*0.5)+BJ8</f>
        <v>25.77781823</v>
      </c>
      <c r="BP8" s="163" t="n">
        <f aca="false">((BT8-BJ8)*0.6)+BJ8</f>
        <v>27.448406862</v>
      </c>
      <c r="BQ8" s="163" t="n">
        <f aca="false">((BT8-BJ8)*0.7)+BJ8</f>
        <v>29.118995494</v>
      </c>
      <c r="BR8" s="163" t="n">
        <f aca="false">((BT8-BJ8)*0.8)+BJ8</f>
        <v>30.789584126</v>
      </c>
      <c r="BS8" s="163" t="n">
        <f aca="false">((BT8-BJ8)*0.9)+BJ8</f>
        <v>32.460172758</v>
      </c>
      <c r="BT8" s="163" t="n">
        <f aca="false">VLOOKUP($A8,GAMMAGRIDS,17,FALSE())</f>
        <v>34.13076139</v>
      </c>
      <c r="BU8" s="163" t="n">
        <f aca="false">((CD8-BT8)*0.1)+BT8</f>
        <v>35.730162473</v>
      </c>
      <c r="BV8" s="163" t="n">
        <f aca="false">((CD8-BT8)*0.2)+BT8</f>
        <v>37.329563556</v>
      </c>
      <c r="BW8" s="163" t="n">
        <f aca="false">((CD8-BT8)*0.3)+BT8</f>
        <v>38.928964639</v>
      </c>
      <c r="BX8" s="163" t="n">
        <f aca="false">((CD8-BT8)*0.4)+BT8</f>
        <v>40.528365722</v>
      </c>
      <c r="BY8" s="163" t="n">
        <f aca="false">((CD8-BT8)*0.5)+BT8</f>
        <v>42.127766805</v>
      </c>
      <c r="BZ8" s="163" t="n">
        <f aca="false">((CD8-BT8)*0.6)+BT8</f>
        <v>43.727167888</v>
      </c>
      <c r="CA8" s="163" t="n">
        <f aca="false">((CD8-BT8)*0.7)+BT8</f>
        <v>45.326568971</v>
      </c>
      <c r="CB8" s="163" t="n">
        <f aca="false">((CD8-BT8)*0.8)+BT8</f>
        <v>46.925970054</v>
      </c>
      <c r="CC8" s="163" t="n">
        <f aca="false">((CD8-BT8)*0.9)+BT8</f>
        <v>48.525371137</v>
      </c>
      <c r="CD8" s="163" t="n">
        <f aca="false">VLOOKUP($A8,GAMMAGRIDS,18,FALSE())</f>
        <v>50.12477222</v>
      </c>
      <c r="CE8" s="163" t="n">
        <f aca="false">($CD8-$CC8)+CD8</f>
        <v>51.724173303</v>
      </c>
      <c r="CF8" s="163" t="n">
        <f aca="false">($CD8-$CC8)+CE8</f>
        <v>53.323574386</v>
      </c>
      <c r="CG8" s="163" t="n">
        <f aca="false">($CD8-$CC8)+CF8</f>
        <v>54.922975469</v>
      </c>
      <c r="CH8" s="163" t="n">
        <f aca="false">($CD8-$CC8)+CG8</f>
        <v>56.522376552</v>
      </c>
      <c r="CI8" s="163" t="n">
        <f aca="false">($CD8-$CC8)+CH8</f>
        <v>58.121777635</v>
      </c>
      <c r="CJ8" s="163" t="n">
        <f aca="false">($CD8-$CC8)+CI8</f>
        <v>59.721178718</v>
      </c>
      <c r="CK8" s="163" t="n">
        <f aca="false">($CD8-$CC8)+CJ8</f>
        <v>61.320579801</v>
      </c>
      <c r="CL8" s="163" t="n">
        <f aca="false">($CD8-$CC8)+CK8</f>
        <v>62.919980884</v>
      </c>
      <c r="CM8" s="163" t="n">
        <f aca="false">($CD8-$CC8)+CL8</f>
        <v>64.519381967</v>
      </c>
      <c r="CN8" s="163" t="n">
        <f aca="false">($CD8-$CC8)+CM8</f>
        <v>66.11878305</v>
      </c>
      <c r="CO8" s="163" t="n">
        <f aca="false">($CD8-$CC8)+CN8</f>
        <v>67.718184133</v>
      </c>
      <c r="CP8" s="163" t="n">
        <f aca="false">($CD8-$CC8)+CO8</f>
        <v>69.317585216</v>
      </c>
      <c r="CQ8" s="163" t="n">
        <f aca="false">($CD8-$CC8)+CP8</f>
        <v>70.916986299</v>
      </c>
      <c r="CR8" s="163" t="n">
        <f aca="false">($CD8-$CC8)+CQ8</f>
        <v>72.516387382</v>
      </c>
      <c r="CS8" s="163" t="n">
        <f aca="false">($CD8-$CC8)+CR8</f>
        <v>74.115788465</v>
      </c>
      <c r="CT8" s="163" t="n">
        <f aca="false">($CD8-$CC8)+CS8</f>
        <v>75.715189548</v>
      </c>
      <c r="CU8" s="163" t="n">
        <f aca="false">($CD8-$CC8)+CT8</f>
        <v>77.314590631</v>
      </c>
      <c r="CV8" s="163" t="n">
        <f aca="false">($CD8-$CC8)+CU8</f>
        <v>78.913991714</v>
      </c>
      <c r="CW8" s="163" t="n">
        <f aca="false">($CD8-$CC8)+CV8</f>
        <v>80.513392797</v>
      </c>
      <c r="CX8" s="163" t="n">
        <f aca="false">($CD8-$CC8)+CW8</f>
        <v>82.11279388</v>
      </c>
    </row>
    <row r="9" customFormat="false" ht="12.75" hidden="false" customHeight="false" outlineLevel="0" collapsed="false">
      <c r="A9" s="14" t="n">
        <v>36982</v>
      </c>
      <c r="B9" s="163" t="n">
        <f aca="false">($V9-$W9)+C9</f>
        <v>-112.6696887</v>
      </c>
      <c r="C9" s="163" t="n">
        <f aca="false">($V9-$W9)+D9</f>
        <v>-110.375440541</v>
      </c>
      <c r="D9" s="163" t="n">
        <f aca="false">($V9-$W9)+E9</f>
        <v>-108.081192382</v>
      </c>
      <c r="E9" s="163" t="n">
        <f aca="false">($V9-$W9)+F9</f>
        <v>-105.786944223</v>
      </c>
      <c r="F9" s="163" t="n">
        <f aca="false">($V9-$W9)+G9</f>
        <v>-103.492696064</v>
      </c>
      <c r="G9" s="163" t="n">
        <f aca="false">($V9-$W9)+H9</f>
        <v>-101.198447905</v>
      </c>
      <c r="H9" s="163" t="n">
        <f aca="false">($V9-$W9)+I9</f>
        <v>-98.9041997460001</v>
      </c>
      <c r="I9" s="163" t="n">
        <f aca="false">($V9-$W9)+J9</f>
        <v>-96.6099515870001</v>
      </c>
      <c r="J9" s="163" t="n">
        <f aca="false">($V9-$W9)+K9</f>
        <v>-94.3157034280001</v>
      </c>
      <c r="K9" s="163" t="n">
        <f aca="false">($V9-$W9)+L9</f>
        <v>-92.0214552690001</v>
      </c>
      <c r="L9" s="163" t="n">
        <f aca="false">($V9-$W9)+M9</f>
        <v>-89.7272071100001</v>
      </c>
      <c r="M9" s="163" t="n">
        <f aca="false">($V9-$W9)+N9</f>
        <v>-87.4329589510001</v>
      </c>
      <c r="N9" s="163" t="n">
        <f aca="false">($V9-$W9)+O9</f>
        <v>-85.138710792</v>
      </c>
      <c r="O9" s="163" t="n">
        <f aca="false">($V9-$W9)+P9</f>
        <v>-82.844462633</v>
      </c>
      <c r="P9" s="163" t="n">
        <f aca="false">($V9-$W9)+Q9</f>
        <v>-80.550214474</v>
      </c>
      <c r="Q9" s="163" t="n">
        <f aca="false">($V9-$W9)+R9</f>
        <v>-78.255966315</v>
      </c>
      <c r="R9" s="163" t="n">
        <f aca="false">($V9-$W9)+S9</f>
        <v>-75.961718156</v>
      </c>
      <c r="S9" s="163" t="n">
        <f aca="false">($V9-$W9)+T9</f>
        <v>-73.667469997</v>
      </c>
      <c r="T9" s="163" t="n">
        <f aca="false">($V9-$W9)+U9</f>
        <v>-71.373221838</v>
      </c>
      <c r="U9" s="163" t="n">
        <f aca="false">($V9-$W9)+V9</f>
        <v>-69.078973679</v>
      </c>
      <c r="V9" s="163" t="n">
        <f aca="false">VLOOKUP($A9,GAMMAGRIDS,11,FALSE())</f>
        <v>-66.78472552</v>
      </c>
      <c r="W9" s="163" t="n">
        <f aca="false">((V9-AF9)*0.9)+AF9</f>
        <v>-64.490477361</v>
      </c>
      <c r="X9" s="163" t="n">
        <f aca="false">((V9-AF9)*0.8)+AF9</f>
        <v>-62.196229202</v>
      </c>
      <c r="Y9" s="163" t="n">
        <f aca="false">((V9-AF9)*0.7)+AF9</f>
        <v>-59.901981043</v>
      </c>
      <c r="Z9" s="163" t="n">
        <f aca="false">((V9-AF9)*0.6)+AF9</f>
        <v>-57.607732884</v>
      </c>
      <c r="AA9" s="163" t="n">
        <f aca="false">((V9-AF9)*0.5)+AF9</f>
        <v>-55.313484725</v>
      </c>
      <c r="AB9" s="163" t="n">
        <f aca="false">((V9-AF9)*0.4)+AF9</f>
        <v>-53.019236566</v>
      </c>
      <c r="AC9" s="163" t="n">
        <f aca="false">((V9-AF9)*0.3)+AF9</f>
        <v>-50.724988407</v>
      </c>
      <c r="AD9" s="163" t="n">
        <f aca="false">((V9-AF9)*0.2)+AF9</f>
        <v>-48.430740248</v>
      </c>
      <c r="AE9" s="163" t="n">
        <f aca="false">((V9-AF9)*0.1)+AF9</f>
        <v>-46.136492089</v>
      </c>
      <c r="AF9" s="163" t="n">
        <f aca="false">VLOOKUP($A9,GAMMAGRIDS,12,FALSE())</f>
        <v>-43.84224393</v>
      </c>
      <c r="AG9" s="163" t="n">
        <f aca="false">((AF9-AP9)*0.9)+AP9</f>
        <v>-41.614813484</v>
      </c>
      <c r="AH9" s="163" t="n">
        <f aca="false">((AF9-AP9)*0.8)+AP9</f>
        <v>-39.387383038</v>
      </c>
      <c r="AI9" s="163" t="n">
        <f aca="false">((AF9-AP9)*0.7)+AP9</f>
        <v>-37.159952592</v>
      </c>
      <c r="AJ9" s="163" t="n">
        <f aca="false">((AF9-AP9)*0.6)+AP9</f>
        <v>-34.932522146</v>
      </c>
      <c r="AK9" s="163" t="n">
        <f aca="false">((AF9-AP9)*0.5)+AP9</f>
        <v>-32.7050917</v>
      </c>
      <c r="AL9" s="163" t="n">
        <f aca="false">((AF9-AP9)*0.4)+AP9</f>
        <v>-30.477661254</v>
      </c>
      <c r="AM9" s="163" t="n">
        <f aca="false">((AF9-AP9)*0.3)+AP9</f>
        <v>-28.250230808</v>
      </c>
      <c r="AN9" s="163" t="n">
        <f aca="false">((AF9-AP9)*0.2)+AP9</f>
        <v>-26.022800362</v>
      </c>
      <c r="AO9" s="163" t="n">
        <f aca="false">((AF9-AP9)*0.1)+AP9</f>
        <v>-23.795369916</v>
      </c>
      <c r="AP9" s="163" t="n">
        <f aca="false">VLOOKUP($A9,GAMMAGRIDS,13,FALSE())</f>
        <v>-21.56793947</v>
      </c>
      <c r="AQ9" s="163" t="n">
        <f aca="false">(($AP9-$AU9)*0.8)+$AU9</f>
        <v>-19.392995112</v>
      </c>
      <c r="AR9" s="163" t="n">
        <f aca="false">(($AP9-$AU9)*0.6)+$AU9</f>
        <v>-17.218050754</v>
      </c>
      <c r="AS9" s="163" t="n">
        <f aca="false">(($AP9-$AU9)*0.4)+$AU9</f>
        <v>-15.043106396</v>
      </c>
      <c r="AT9" s="163" t="n">
        <f aca="false">(($AP9-$AU9)*0.2)+$AU9</f>
        <v>-12.868162038</v>
      </c>
      <c r="AU9" s="163" t="n">
        <f aca="false">VLOOKUP($A9,GAMMAGRIDS,14,FALSE())</f>
        <v>-10.69321768</v>
      </c>
      <c r="AV9" s="163" t="n">
        <f aca="false">(($AU9-$AZ9)*0.8)+$AZ9</f>
        <v>-8.554574144</v>
      </c>
      <c r="AW9" s="163" t="n">
        <f aca="false">(($AU9-$AZ9)*0.6)+$AZ9</f>
        <v>-6.415930608</v>
      </c>
      <c r="AX9" s="163" t="n">
        <f aca="false">(($AU9-$AZ9)*0.4)+$AZ9</f>
        <v>-4.277287072</v>
      </c>
      <c r="AY9" s="163" t="n">
        <f aca="false">(($AU9-$AZ9)*0.2)+$AZ9</f>
        <v>-2.138643536</v>
      </c>
      <c r="AZ9" s="163" t="n">
        <v>0</v>
      </c>
      <c r="BA9" s="163" t="n">
        <f aca="false">(($BE9-$AZ9)*0.2)+$AZ9</f>
        <v>2.101644356</v>
      </c>
      <c r="BB9" s="163" t="n">
        <f aca="false">(($BE9-$AZ9)*0.4)+$AZ9</f>
        <v>4.203288712</v>
      </c>
      <c r="BC9" s="163" t="n">
        <f aca="false">(($BE9-$AZ9)*0.6)+$AZ9</f>
        <v>6.304933068</v>
      </c>
      <c r="BD9" s="163" t="n">
        <f aca="false">(($BE9-$AZ9)*0.8)+$AZ9</f>
        <v>8.406577424</v>
      </c>
      <c r="BE9" s="163" t="n">
        <f aca="false">VLOOKUP($A9,GAMMAGRIDS,15,FALSE())</f>
        <v>10.50822178</v>
      </c>
      <c r="BF9" s="163" t="n">
        <f aca="false">(($BJ9-$BE9)*0.2)+$BE9</f>
        <v>12.57233551</v>
      </c>
      <c r="BG9" s="163" t="n">
        <f aca="false">(($BJ9-$BE9)*0.4)+$BE9</f>
        <v>14.63644924</v>
      </c>
      <c r="BH9" s="163" t="n">
        <f aca="false">(($BJ9-$BE9)*0.6)+$BE9</f>
        <v>16.70056297</v>
      </c>
      <c r="BI9" s="163" t="n">
        <f aca="false">(($BJ9-$BE9)*0.8)+$BE9</f>
        <v>18.7646767</v>
      </c>
      <c r="BJ9" s="163" t="n">
        <f aca="false">VLOOKUP($A9,GAMMAGRIDS,16,FALSE())</f>
        <v>20.82879043</v>
      </c>
      <c r="BK9" s="163" t="n">
        <f aca="false">((BT9-BJ9)*0.1)+BJ9</f>
        <v>22.835760417</v>
      </c>
      <c r="BL9" s="163" t="n">
        <f aca="false">((BT9-BJ9)*0.2)+BJ9</f>
        <v>24.842730404</v>
      </c>
      <c r="BM9" s="163" t="n">
        <f aca="false">((BT9-BJ9)*0.3)+BJ9</f>
        <v>26.849700391</v>
      </c>
      <c r="BN9" s="163" t="n">
        <f aca="false">((BT9-BJ9)*0.4)+BJ9</f>
        <v>28.856670378</v>
      </c>
      <c r="BO9" s="163" t="n">
        <f aca="false">((BT9-BJ9)*0.5)+BJ9</f>
        <v>30.863640365</v>
      </c>
      <c r="BP9" s="163" t="n">
        <f aca="false">((BT9-BJ9)*0.6)+BJ9</f>
        <v>32.870610352</v>
      </c>
      <c r="BQ9" s="163" t="n">
        <f aca="false">((BT9-BJ9)*0.7)+BJ9</f>
        <v>34.877580339</v>
      </c>
      <c r="BR9" s="163" t="n">
        <f aca="false">((BT9-BJ9)*0.8)+BJ9</f>
        <v>36.884550326</v>
      </c>
      <c r="BS9" s="163" t="n">
        <f aca="false">((BT9-BJ9)*0.9)+BJ9</f>
        <v>38.891520313</v>
      </c>
      <c r="BT9" s="163" t="n">
        <f aca="false">VLOOKUP($A9,GAMMAGRIDS,17,FALSE())</f>
        <v>40.8984903</v>
      </c>
      <c r="BU9" s="163" t="n">
        <f aca="false">((CD9-BT9)*0.1)+BT9</f>
        <v>42.828260644</v>
      </c>
      <c r="BV9" s="163" t="n">
        <f aca="false">((CD9-BT9)*0.2)+BT9</f>
        <v>44.758030988</v>
      </c>
      <c r="BW9" s="163" t="n">
        <f aca="false">((CD9-BT9)*0.3)+BT9</f>
        <v>46.687801332</v>
      </c>
      <c r="BX9" s="163" t="n">
        <f aca="false">((CD9-BT9)*0.4)+BT9</f>
        <v>48.617571676</v>
      </c>
      <c r="BY9" s="163" t="n">
        <f aca="false">((CD9-BT9)*0.5)+BT9</f>
        <v>50.54734202</v>
      </c>
      <c r="BZ9" s="163" t="n">
        <f aca="false">((CD9-BT9)*0.6)+BT9</f>
        <v>52.477112364</v>
      </c>
      <c r="CA9" s="163" t="n">
        <f aca="false">((CD9-BT9)*0.7)+BT9</f>
        <v>54.406882708</v>
      </c>
      <c r="CB9" s="163" t="n">
        <f aca="false">((CD9-BT9)*0.8)+BT9</f>
        <v>56.336653052</v>
      </c>
      <c r="CC9" s="163" t="n">
        <f aca="false">((CD9-BT9)*0.9)+BT9</f>
        <v>58.266423396</v>
      </c>
      <c r="CD9" s="163" t="n">
        <f aca="false">VLOOKUP($A9,GAMMAGRIDS,18,FALSE())</f>
        <v>60.19619374</v>
      </c>
      <c r="CE9" s="163" t="n">
        <f aca="false">($CD9-$CC9)+CD9</f>
        <v>62.125964084</v>
      </c>
      <c r="CF9" s="163" t="n">
        <f aca="false">($CD9-$CC9)+CE9</f>
        <v>64.055734428</v>
      </c>
      <c r="CG9" s="163" t="n">
        <f aca="false">($CD9-$CC9)+CF9</f>
        <v>65.985504772</v>
      </c>
      <c r="CH9" s="163" t="n">
        <f aca="false">($CD9-$CC9)+CG9</f>
        <v>67.915275116</v>
      </c>
      <c r="CI9" s="163" t="n">
        <f aca="false">($CD9-$CC9)+CH9</f>
        <v>69.84504546</v>
      </c>
      <c r="CJ9" s="163" t="n">
        <f aca="false">($CD9-$CC9)+CI9</f>
        <v>71.774815804</v>
      </c>
      <c r="CK9" s="163" t="n">
        <f aca="false">($CD9-$CC9)+CJ9</f>
        <v>73.704586148</v>
      </c>
      <c r="CL9" s="163" t="n">
        <f aca="false">($CD9-$CC9)+CK9</f>
        <v>75.6343564919999</v>
      </c>
      <c r="CM9" s="163" t="n">
        <f aca="false">($CD9-$CC9)+CL9</f>
        <v>77.5641268359999</v>
      </c>
      <c r="CN9" s="163" t="n">
        <f aca="false">($CD9-$CC9)+CM9</f>
        <v>79.4938971799999</v>
      </c>
      <c r="CO9" s="163" t="n">
        <f aca="false">($CD9-$CC9)+CN9</f>
        <v>81.4236675239999</v>
      </c>
      <c r="CP9" s="163" t="n">
        <f aca="false">($CD9-$CC9)+CO9</f>
        <v>83.3534378679999</v>
      </c>
      <c r="CQ9" s="163" t="n">
        <f aca="false">($CD9-$CC9)+CP9</f>
        <v>85.2832082119999</v>
      </c>
      <c r="CR9" s="163" t="n">
        <f aca="false">($CD9-$CC9)+CQ9</f>
        <v>87.2129785559999</v>
      </c>
      <c r="CS9" s="163" t="n">
        <f aca="false">($CD9-$CC9)+CR9</f>
        <v>89.1427488999999</v>
      </c>
      <c r="CT9" s="163" t="n">
        <f aca="false">($CD9-$CC9)+CS9</f>
        <v>91.0725192439999</v>
      </c>
      <c r="CU9" s="163" t="n">
        <f aca="false">($CD9-$CC9)+CT9</f>
        <v>93.0022895879999</v>
      </c>
      <c r="CV9" s="163" t="n">
        <f aca="false">($CD9-$CC9)+CU9</f>
        <v>94.9320599319999</v>
      </c>
      <c r="CW9" s="163" t="n">
        <f aca="false">($CD9-$CC9)+CV9</f>
        <v>96.8618302759998</v>
      </c>
      <c r="CX9" s="163" t="n">
        <f aca="false">($CD9-$CC9)+CW9</f>
        <v>98.7916006199998</v>
      </c>
    </row>
    <row r="10" customFormat="false" ht="12.75" hidden="false" customHeight="false" outlineLevel="0" collapsed="false">
      <c r="A10" s="14" t="n">
        <v>37012</v>
      </c>
      <c r="B10" s="163" t="n">
        <f aca="false">($V10-$W10)+C10</f>
        <v>-106.57862575</v>
      </c>
      <c r="C10" s="163" t="n">
        <f aca="false">($V10-$W10)+D10</f>
        <v>-104.410592188</v>
      </c>
      <c r="D10" s="163" t="n">
        <f aca="false">($V10-$W10)+E10</f>
        <v>-102.242558626</v>
      </c>
      <c r="E10" s="163" t="n">
        <f aca="false">($V10-$W10)+F10</f>
        <v>-100.074525064</v>
      </c>
      <c r="F10" s="163" t="n">
        <f aca="false">($V10-$W10)+G10</f>
        <v>-97.9064915020001</v>
      </c>
      <c r="G10" s="163" t="n">
        <f aca="false">($V10-$W10)+H10</f>
        <v>-95.7384579400001</v>
      </c>
      <c r="H10" s="163" t="n">
        <f aca="false">($V10-$W10)+I10</f>
        <v>-93.5704243780001</v>
      </c>
      <c r="I10" s="163" t="n">
        <f aca="false">($V10-$W10)+J10</f>
        <v>-91.4023908160001</v>
      </c>
      <c r="J10" s="163" t="n">
        <f aca="false">($V10-$W10)+K10</f>
        <v>-89.2343572540001</v>
      </c>
      <c r="K10" s="163" t="n">
        <f aca="false">($V10-$W10)+L10</f>
        <v>-87.0663236920001</v>
      </c>
      <c r="L10" s="163" t="n">
        <f aca="false">($V10-$W10)+M10</f>
        <v>-84.8982901300001</v>
      </c>
      <c r="M10" s="163" t="n">
        <f aca="false">($V10-$W10)+N10</f>
        <v>-82.730256568</v>
      </c>
      <c r="N10" s="163" t="n">
        <f aca="false">($V10-$W10)+O10</f>
        <v>-80.562223006</v>
      </c>
      <c r="O10" s="163" t="n">
        <f aca="false">($V10-$W10)+P10</f>
        <v>-78.394189444</v>
      </c>
      <c r="P10" s="163" t="n">
        <f aca="false">($V10-$W10)+Q10</f>
        <v>-76.226155882</v>
      </c>
      <c r="Q10" s="163" t="n">
        <f aca="false">($V10-$W10)+R10</f>
        <v>-74.05812232</v>
      </c>
      <c r="R10" s="163" t="n">
        <f aca="false">($V10-$W10)+S10</f>
        <v>-71.890088758</v>
      </c>
      <c r="S10" s="163" t="n">
        <f aca="false">($V10-$W10)+T10</f>
        <v>-69.722055196</v>
      </c>
      <c r="T10" s="163" t="n">
        <f aca="false">($V10-$W10)+U10</f>
        <v>-67.554021634</v>
      </c>
      <c r="U10" s="163" t="n">
        <f aca="false">($V10-$W10)+V10</f>
        <v>-65.385988072</v>
      </c>
      <c r="V10" s="163" t="n">
        <f aca="false">VLOOKUP($A10,GAMMAGRIDS,11,FALSE())</f>
        <v>-63.21795451</v>
      </c>
      <c r="W10" s="163" t="n">
        <f aca="false">((V10-AF10)*0.9)+AF10</f>
        <v>-61.049920948</v>
      </c>
      <c r="X10" s="163" t="n">
        <f aca="false">((V10-AF10)*0.8)+AF10</f>
        <v>-58.881887386</v>
      </c>
      <c r="Y10" s="163" t="n">
        <f aca="false">((V10-AF10)*0.7)+AF10</f>
        <v>-56.713853824</v>
      </c>
      <c r="Z10" s="163" t="n">
        <f aca="false">((V10-AF10)*0.6)+AF10</f>
        <v>-54.545820262</v>
      </c>
      <c r="AA10" s="163" t="n">
        <f aca="false">((V10-AF10)*0.5)+AF10</f>
        <v>-52.3777867</v>
      </c>
      <c r="AB10" s="163" t="n">
        <f aca="false">((V10-AF10)*0.4)+AF10</f>
        <v>-50.209753138</v>
      </c>
      <c r="AC10" s="163" t="n">
        <f aca="false">((V10-AF10)*0.3)+AF10</f>
        <v>-48.041719576</v>
      </c>
      <c r="AD10" s="163" t="n">
        <f aca="false">((V10-AF10)*0.2)+AF10</f>
        <v>-45.873686014</v>
      </c>
      <c r="AE10" s="163" t="n">
        <f aca="false">((V10-AF10)*0.1)+AF10</f>
        <v>-43.705652452</v>
      </c>
      <c r="AF10" s="163" t="n">
        <f aca="false">VLOOKUP($A10,GAMMAGRIDS,12,FALSE())</f>
        <v>-41.53761889</v>
      </c>
      <c r="AG10" s="163" t="n">
        <f aca="false">((AF10-AP10)*0.9)+AP10</f>
        <v>-39.429034456</v>
      </c>
      <c r="AH10" s="163" t="n">
        <f aca="false">((AF10-AP10)*0.8)+AP10</f>
        <v>-37.320450022</v>
      </c>
      <c r="AI10" s="163" t="n">
        <f aca="false">((AF10-AP10)*0.7)+AP10</f>
        <v>-35.211865588</v>
      </c>
      <c r="AJ10" s="163" t="n">
        <f aca="false">((AF10-AP10)*0.6)+AP10</f>
        <v>-33.103281154</v>
      </c>
      <c r="AK10" s="163" t="n">
        <f aca="false">((AF10-AP10)*0.5)+AP10</f>
        <v>-30.99469672</v>
      </c>
      <c r="AL10" s="163" t="n">
        <f aca="false">((AF10-AP10)*0.4)+AP10</f>
        <v>-28.886112286</v>
      </c>
      <c r="AM10" s="163" t="n">
        <f aca="false">((AF10-AP10)*0.3)+AP10</f>
        <v>-26.777527852</v>
      </c>
      <c r="AN10" s="163" t="n">
        <f aca="false">((AF10-AP10)*0.2)+AP10</f>
        <v>-24.668943418</v>
      </c>
      <c r="AO10" s="163" t="n">
        <f aca="false">((AF10-AP10)*0.1)+AP10</f>
        <v>-22.560358984</v>
      </c>
      <c r="AP10" s="163" t="n">
        <f aca="false">VLOOKUP($A10,GAMMAGRIDS,13,FALSE())</f>
        <v>-20.45177455</v>
      </c>
      <c r="AQ10" s="163" t="n">
        <f aca="false">(($AP10-$AU10)*0.8)+$AU10</f>
        <v>-18.390307198</v>
      </c>
      <c r="AR10" s="163" t="n">
        <f aca="false">(($AP10-$AU10)*0.6)+$AU10</f>
        <v>-16.328839846</v>
      </c>
      <c r="AS10" s="163" t="n">
        <f aca="false">(($AP10-$AU10)*0.4)+$AU10</f>
        <v>-14.267372494</v>
      </c>
      <c r="AT10" s="163" t="n">
        <f aca="false">(($AP10-$AU10)*0.2)+$AU10</f>
        <v>-12.205905142</v>
      </c>
      <c r="AU10" s="163" t="n">
        <f aca="false">VLOOKUP($A10,GAMMAGRIDS,14,FALSE())</f>
        <v>-10.14443779</v>
      </c>
      <c r="AV10" s="163" t="n">
        <f aca="false">(($AU10-$AZ10)*0.8)+$AZ10</f>
        <v>-8.115550232</v>
      </c>
      <c r="AW10" s="163" t="n">
        <f aca="false">(($AU10-$AZ10)*0.6)+$AZ10</f>
        <v>-6.086662674</v>
      </c>
      <c r="AX10" s="163" t="n">
        <f aca="false">(($AU10-$AZ10)*0.4)+$AZ10</f>
        <v>-4.057775116</v>
      </c>
      <c r="AY10" s="163" t="n">
        <f aca="false">(($AU10-$AZ10)*0.2)+$AZ10</f>
        <v>-2.028887558</v>
      </c>
      <c r="AZ10" s="163" t="n">
        <v>0</v>
      </c>
      <c r="BA10" s="163" t="n">
        <f aca="false">(($BE10-$AZ10)*0.2)+$AZ10</f>
        <v>1.995356512</v>
      </c>
      <c r="BB10" s="163" t="n">
        <f aca="false">(($BE10-$AZ10)*0.4)+$AZ10</f>
        <v>3.990713024</v>
      </c>
      <c r="BC10" s="163" t="n">
        <f aca="false">(($BE10-$AZ10)*0.6)+$AZ10</f>
        <v>5.986069536</v>
      </c>
      <c r="BD10" s="163" t="n">
        <f aca="false">(($BE10-$AZ10)*0.8)+$AZ10</f>
        <v>7.981426048</v>
      </c>
      <c r="BE10" s="163" t="n">
        <f aca="false">VLOOKUP($A10,GAMMAGRIDS,15,FALSE())</f>
        <v>9.97678256</v>
      </c>
      <c r="BF10" s="163" t="n">
        <f aca="false">(($BJ10-$BE10)*0.2)+$BE10</f>
        <v>11.938017666</v>
      </c>
      <c r="BG10" s="163" t="n">
        <f aca="false">(($BJ10-$BE10)*0.4)+$BE10</f>
        <v>13.899252772</v>
      </c>
      <c r="BH10" s="163" t="n">
        <f aca="false">(($BJ10-$BE10)*0.6)+$BE10</f>
        <v>15.860487878</v>
      </c>
      <c r="BI10" s="163" t="n">
        <f aca="false">(($BJ10-$BE10)*0.8)+$BE10</f>
        <v>17.821722984</v>
      </c>
      <c r="BJ10" s="163" t="n">
        <f aca="false">VLOOKUP($A10,GAMMAGRIDS,16,FALSE())</f>
        <v>19.78295809</v>
      </c>
      <c r="BK10" s="163" t="n">
        <f aca="false">((BT10-BJ10)*0.1)+BJ10</f>
        <v>21.692055028</v>
      </c>
      <c r="BL10" s="163" t="n">
        <f aca="false">((BT10-BJ10)*0.2)+BJ10</f>
        <v>23.601151966</v>
      </c>
      <c r="BM10" s="163" t="n">
        <f aca="false">((BT10-BJ10)*0.3)+BJ10</f>
        <v>25.510248904</v>
      </c>
      <c r="BN10" s="163" t="n">
        <f aca="false">((BT10-BJ10)*0.4)+BJ10</f>
        <v>27.419345842</v>
      </c>
      <c r="BO10" s="163" t="n">
        <f aca="false">((BT10-BJ10)*0.5)+BJ10</f>
        <v>29.32844278</v>
      </c>
      <c r="BP10" s="163" t="n">
        <f aca="false">((BT10-BJ10)*0.6)+BJ10</f>
        <v>31.237539718</v>
      </c>
      <c r="BQ10" s="163" t="n">
        <f aca="false">((BT10-BJ10)*0.7)+BJ10</f>
        <v>33.146636656</v>
      </c>
      <c r="BR10" s="163" t="n">
        <f aca="false">((BT10-BJ10)*0.8)+BJ10</f>
        <v>35.055733594</v>
      </c>
      <c r="BS10" s="163" t="n">
        <f aca="false">((BT10-BJ10)*0.9)+BJ10</f>
        <v>36.964830532</v>
      </c>
      <c r="BT10" s="163" t="n">
        <f aca="false">VLOOKUP($A10,GAMMAGRIDS,17,FALSE())</f>
        <v>38.87392747</v>
      </c>
      <c r="BU10" s="163" t="n">
        <f aca="false">((CD10-BT10)*0.1)+BT10</f>
        <v>40.712301811</v>
      </c>
      <c r="BV10" s="163" t="n">
        <f aca="false">((CD10-BT10)*0.2)+BT10</f>
        <v>42.550676152</v>
      </c>
      <c r="BW10" s="163" t="n">
        <f aca="false">((CD10-BT10)*0.3)+BT10</f>
        <v>44.389050493</v>
      </c>
      <c r="BX10" s="163" t="n">
        <f aca="false">((CD10-BT10)*0.4)+BT10</f>
        <v>46.227424834</v>
      </c>
      <c r="BY10" s="163" t="n">
        <f aca="false">((CD10-BT10)*0.5)+BT10</f>
        <v>48.065799175</v>
      </c>
      <c r="BZ10" s="163" t="n">
        <f aca="false">((CD10-BT10)*0.6)+BT10</f>
        <v>49.904173516</v>
      </c>
      <c r="CA10" s="163" t="n">
        <f aca="false">((CD10-BT10)*0.7)+BT10</f>
        <v>51.742547857</v>
      </c>
      <c r="CB10" s="163" t="n">
        <f aca="false">((CD10-BT10)*0.8)+BT10</f>
        <v>53.580922198</v>
      </c>
      <c r="CC10" s="163" t="n">
        <f aca="false">((CD10-BT10)*0.9)+BT10</f>
        <v>55.419296539</v>
      </c>
      <c r="CD10" s="163" t="n">
        <f aca="false">VLOOKUP($A10,GAMMAGRIDS,18,FALSE())</f>
        <v>57.25767088</v>
      </c>
      <c r="CE10" s="163" t="n">
        <f aca="false">($CD10-$CC10)+CD10</f>
        <v>59.096045221</v>
      </c>
      <c r="CF10" s="163" t="n">
        <f aca="false">($CD10-$CC10)+CE10</f>
        <v>60.934419562</v>
      </c>
      <c r="CG10" s="163" t="n">
        <f aca="false">($CD10-$CC10)+CF10</f>
        <v>62.772793903</v>
      </c>
      <c r="CH10" s="163" t="n">
        <f aca="false">($CD10-$CC10)+CG10</f>
        <v>64.611168244</v>
      </c>
      <c r="CI10" s="163" t="n">
        <f aca="false">($CD10-$CC10)+CH10</f>
        <v>66.449542585</v>
      </c>
      <c r="CJ10" s="163" t="n">
        <f aca="false">($CD10-$CC10)+CI10</f>
        <v>68.287916926</v>
      </c>
      <c r="CK10" s="163" t="n">
        <f aca="false">($CD10-$CC10)+CJ10</f>
        <v>70.126291267</v>
      </c>
      <c r="CL10" s="163" t="n">
        <f aca="false">($CD10-$CC10)+CK10</f>
        <v>71.964665608</v>
      </c>
      <c r="CM10" s="163" t="n">
        <f aca="false">($CD10-$CC10)+CL10</f>
        <v>73.803039949</v>
      </c>
      <c r="CN10" s="163" t="n">
        <f aca="false">($CD10-$CC10)+CM10</f>
        <v>75.6414142899999</v>
      </c>
      <c r="CO10" s="163" t="n">
        <f aca="false">($CD10-$CC10)+CN10</f>
        <v>77.4797886309999</v>
      </c>
      <c r="CP10" s="163" t="n">
        <f aca="false">($CD10-$CC10)+CO10</f>
        <v>79.3181629719999</v>
      </c>
      <c r="CQ10" s="163" t="n">
        <f aca="false">($CD10-$CC10)+CP10</f>
        <v>81.1565373129999</v>
      </c>
      <c r="CR10" s="163" t="n">
        <f aca="false">($CD10-$CC10)+CQ10</f>
        <v>82.9949116539999</v>
      </c>
      <c r="CS10" s="163" t="n">
        <f aca="false">($CD10-$CC10)+CR10</f>
        <v>84.8332859949999</v>
      </c>
      <c r="CT10" s="163" t="n">
        <f aca="false">($CD10-$CC10)+CS10</f>
        <v>86.6716603359999</v>
      </c>
      <c r="CU10" s="163" t="n">
        <f aca="false">($CD10-$CC10)+CT10</f>
        <v>88.5100346769999</v>
      </c>
      <c r="CV10" s="163" t="n">
        <f aca="false">($CD10-$CC10)+CU10</f>
        <v>90.3484090179999</v>
      </c>
      <c r="CW10" s="163" t="n">
        <f aca="false">($CD10-$CC10)+CV10</f>
        <v>92.1867833589999</v>
      </c>
      <c r="CX10" s="163" t="n">
        <f aca="false">($CD10-$CC10)+CW10</f>
        <v>94.0251576999999</v>
      </c>
    </row>
    <row r="11" customFormat="false" ht="12.75" hidden="false" customHeight="false" outlineLevel="0" collapsed="false">
      <c r="A11" s="14" t="n">
        <v>37043</v>
      </c>
      <c r="B11" s="163" t="n">
        <f aca="false">($V11-$W11)+C11</f>
        <v>-98.2213196300001</v>
      </c>
      <c r="C11" s="163" t="n">
        <f aca="false">($V11-$W11)+D11</f>
        <v>-96.2235339540001</v>
      </c>
      <c r="D11" s="163" t="n">
        <f aca="false">($V11-$W11)+E11</f>
        <v>-94.2257482780001</v>
      </c>
      <c r="E11" s="163" t="n">
        <f aca="false">($V11-$W11)+F11</f>
        <v>-92.2279626020001</v>
      </c>
      <c r="F11" s="163" t="n">
        <f aca="false">($V11-$W11)+G11</f>
        <v>-90.2301769260001</v>
      </c>
      <c r="G11" s="163" t="n">
        <f aca="false">($V11-$W11)+H11</f>
        <v>-88.2323912500001</v>
      </c>
      <c r="H11" s="163" t="n">
        <f aca="false">($V11-$W11)+I11</f>
        <v>-86.2346055740001</v>
      </c>
      <c r="I11" s="163" t="n">
        <f aca="false">($V11-$W11)+J11</f>
        <v>-84.2368198980001</v>
      </c>
      <c r="J11" s="163" t="n">
        <f aca="false">($V11-$W11)+K11</f>
        <v>-82.2390342220001</v>
      </c>
      <c r="K11" s="163" t="n">
        <f aca="false">($V11-$W11)+L11</f>
        <v>-80.2412485460001</v>
      </c>
      <c r="L11" s="163" t="n">
        <f aca="false">($V11-$W11)+M11</f>
        <v>-78.2434628700001</v>
      </c>
      <c r="M11" s="163" t="n">
        <f aca="false">($V11-$W11)+N11</f>
        <v>-76.2456771940001</v>
      </c>
      <c r="N11" s="163" t="n">
        <f aca="false">($V11-$W11)+O11</f>
        <v>-74.2478915180001</v>
      </c>
      <c r="O11" s="163" t="n">
        <f aca="false">($V11-$W11)+P11</f>
        <v>-72.250105842</v>
      </c>
      <c r="P11" s="163" t="n">
        <f aca="false">($V11-$W11)+Q11</f>
        <v>-70.252320166</v>
      </c>
      <c r="Q11" s="163" t="n">
        <f aca="false">($V11-$W11)+R11</f>
        <v>-68.25453449</v>
      </c>
      <c r="R11" s="163" t="n">
        <f aca="false">($V11-$W11)+S11</f>
        <v>-66.256748814</v>
      </c>
      <c r="S11" s="163" t="n">
        <f aca="false">($V11-$W11)+T11</f>
        <v>-64.258963138</v>
      </c>
      <c r="T11" s="163" t="n">
        <f aca="false">($V11-$W11)+U11</f>
        <v>-62.261177462</v>
      </c>
      <c r="U11" s="163" t="n">
        <f aca="false">($V11-$W11)+V11</f>
        <v>-60.263391786</v>
      </c>
      <c r="V11" s="163" t="n">
        <f aca="false">VLOOKUP($A11,GAMMAGRIDS,11,FALSE())</f>
        <v>-58.26560611</v>
      </c>
      <c r="W11" s="163" t="n">
        <f aca="false">((V11-AF11)*0.9)+AF11</f>
        <v>-56.267820434</v>
      </c>
      <c r="X11" s="163" t="n">
        <f aca="false">((V11-AF11)*0.8)+AF11</f>
        <v>-54.270034758</v>
      </c>
      <c r="Y11" s="163" t="n">
        <f aca="false">((V11-AF11)*0.7)+AF11</f>
        <v>-52.272249082</v>
      </c>
      <c r="Z11" s="163" t="n">
        <f aca="false">((V11-AF11)*0.6)+AF11</f>
        <v>-50.274463406</v>
      </c>
      <c r="AA11" s="163" t="n">
        <f aca="false">((V11-AF11)*0.5)+AF11</f>
        <v>-48.27667773</v>
      </c>
      <c r="AB11" s="163" t="n">
        <f aca="false">((V11-AF11)*0.4)+AF11</f>
        <v>-46.278892054</v>
      </c>
      <c r="AC11" s="163" t="n">
        <f aca="false">((V11-AF11)*0.3)+AF11</f>
        <v>-44.281106378</v>
      </c>
      <c r="AD11" s="163" t="n">
        <f aca="false">((V11-AF11)*0.2)+AF11</f>
        <v>-42.283320702</v>
      </c>
      <c r="AE11" s="163" t="n">
        <f aca="false">((V11-AF11)*0.1)+AF11</f>
        <v>-40.285535026</v>
      </c>
      <c r="AF11" s="163" t="n">
        <f aca="false">VLOOKUP($A11,GAMMAGRIDS,12,FALSE())</f>
        <v>-38.28774935</v>
      </c>
      <c r="AG11" s="163" t="n">
        <f aca="false">((AF11-AP11)*0.9)+AP11</f>
        <v>-36.344588232</v>
      </c>
      <c r="AH11" s="163" t="n">
        <f aca="false">((AF11-AP11)*0.8)+AP11</f>
        <v>-34.401427114</v>
      </c>
      <c r="AI11" s="163" t="n">
        <f aca="false">((AF11-AP11)*0.7)+AP11</f>
        <v>-32.458265996</v>
      </c>
      <c r="AJ11" s="163" t="n">
        <f aca="false">((AF11-AP11)*0.6)+AP11</f>
        <v>-30.515104878</v>
      </c>
      <c r="AK11" s="163" t="n">
        <f aca="false">((AF11-AP11)*0.5)+AP11</f>
        <v>-28.57194376</v>
      </c>
      <c r="AL11" s="163" t="n">
        <f aca="false">((AF11-AP11)*0.4)+AP11</f>
        <v>-26.628782642</v>
      </c>
      <c r="AM11" s="163" t="n">
        <f aca="false">((AF11-AP11)*0.3)+AP11</f>
        <v>-24.685621524</v>
      </c>
      <c r="AN11" s="163" t="n">
        <f aca="false">((AF11-AP11)*0.2)+AP11</f>
        <v>-22.742460406</v>
      </c>
      <c r="AO11" s="163" t="n">
        <f aca="false">((AF11-AP11)*0.1)+AP11</f>
        <v>-20.799299288</v>
      </c>
      <c r="AP11" s="163" t="n">
        <f aca="false">VLOOKUP($A11,GAMMAGRIDS,13,FALSE())</f>
        <v>-18.85613817</v>
      </c>
      <c r="AQ11" s="163" t="n">
        <f aca="false">(($AP11-$AU11)*0.8)+$AU11</f>
        <v>-16.955764402</v>
      </c>
      <c r="AR11" s="163" t="n">
        <f aca="false">(($AP11-$AU11)*0.6)+$AU11</f>
        <v>-15.055390634</v>
      </c>
      <c r="AS11" s="163" t="n">
        <f aca="false">(($AP11-$AU11)*0.4)+$AU11</f>
        <v>-13.155016866</v>
      </c>
      <c r="AT11" s="163" t="n">
        <f aca="false">(($AP11-$AU11)*0.2)+$AU11</f>
        <v>-11.254643098</v>
      </c>
      <c r="AU11" s="163" t="n">
        <f aca="false">VLOOKUP($A11,GAMMAGRIDS,14,FALSE())</f>
        <v>-9.35426933</v>
      </c>
      <c r="AV11" s="163" t="n">
        <f aca="false">(($AU11-$AZ11)*0.8)+$AZ11</f>
        <v>-7.483415464</v>
      </c>
      <c r="AW11" s="163" t="n">
        <f aca="false">(($AU11-$AZ11)*0.6)+$AZ11</f>
        <v>-5.612561598</v>
      </c>
      <c r="AX11" s="163" t="n">
        <f aca="false">(($AU11-$AZ11)*0.4)+$AZ11</f>
        <v>-3.741707732</v>
      </c>
      <c r="AY11" s="163" t="n">
        <f aca="false">(($AU11-$AZ11)*0.2)+$AZ11</f>
        <v>-1.870853866</v>
      </c>
      <c r="AZ11" s="163" t="n">
        <v>0</v>
      </c>
      <c r="BA11" s="163" t="n">
        <f aca="false">(($BE11-$AZ11)*0.2)+$AZ11</f>
        <v>1.840746468</v>
      </c>
      <c r="BB11" s="163" t="n">
        <f aca="false">(($BE11-$AZ11)*0.4)+$AZ11</f>
        <v>3.681492936</v>
      </c>
      <c r="BC11" s="163" t="n">
        <f aca="false">(($BE11-$AZ11)*0.6)+$AZ11</f>
        <v>5.522239404</v>
      </c>
      <c r="BD11" s="163" t="n">
        <f aca="false">(($BE11-$AZ11)*0.8)+$AZ11</f>
        <v>7.362985872</v>
      </c>
      <c r="BE11" s="163" t="n">
        <f aca="false">VLOOKUP($A11,GAMMAGRIDS,15,FALSE())</f>
        <v>9.20373234</v>
      </c>
      <c r="BF11" s="163" t="n">
        <f aca="false">(($BJ11-$BE11)*0.2)+$BE11</f>
        <v>11.013963456</v>
      </c>
      <c r="BG11" s="163" t="n">
        <f aca="false">(($BJ11-$BE11)*0.4)+$BE11</f>
        <v>12.824194572</v>
      </c>
      <c r="BH11" s="163" t="n">
        <f aca="false">(($BJ11-$BE11)*0.6)+$BE11</f>
        <v>14.634425688</v>
      </c>
      <c r="BI11" s="163" t="n">
        <f aca="false">(($BJ11-$BE11)*0.8)+$BE11</f>
        <v>16.444656804</v>
      </c>
      <c r="BJ11" s="163" t="n">
        <f aca="false">VLOOKUP($A11,GAMMAGRIDS,16,FALSE())</f>
        <v>18.25488792</v>
      </c>
      <c r="BK11" s="163" t="n">
        <f aca="false">((BT11-BJ11)*0.1)+BJ11</f>
        <v>20.018689129</v>
      </c>
      <c r="BL11" s="163" t="n">
        <f aca="false">((BT11-BJ11)*0.2)+BJ11</f>
        <v>21.782490338</v>
      </c>
      <c r="BM11" s="163" t="n">
        <f aca="false">((BT11-BJ11)*0.3)+BJ11</f>
        <v>23.546291547</v>
      </c>
      <c r="BN11" s="163" t="n">
        <f aca="false">((BT11-BJ11)*0.4)+BJ11</f>
        <v>25.310092756</v>
      </c>
      <c r="BO11" s="163" t="n">
        <f aca="false">((BT11-BJ11)*0.5)+BJ11</f>
        <v>27.073893965</v>
      </c>
      <c r="BP11" s="163" t="n">
        <f aca="false">((BT11-BJ11)*0.6)+BJ11</f>
        <v>28.837695174</v>
      </c>
      <c r="BQ11" s="163" t="n">
        <f aca="false">((BT11-BJ11)*0.7)+BJ11</f>
        <v>30.601496383</v>
      </c>
      <c r="BR11" s="163" t="n">
        <f aca="false">((BT11-BJ11)*0.8)+BJ11</f>
        <v>32.365297592</v>
      </c>
      <c r="BS11" s="163" t="n">
        <f aca="false">((BT11-BJ11)*0.9)+BJ11</f>
        <v>34.129098801</v>
      </c>
      <c r="BT11" s="163" t="n">
        <f aca="false">VLOOKUP($A11,GAMMAGRIDS,17,FALSE())</f>
        <v>35.89290001</v>
      </c>
      <c r="BU11" s="163" t="n">
        <f aca="false">((CD11-BT11)*0.1)+BT11</f>
        <v>37.593998071</v>
      </c>
      <c r="BV11" s="163" t="n">
        <f aca="false">((CD11-BT11)*0.2)+BT11</f>
        <v>39.295096132</v>
      </c>
      <c r="BW11" s="163" t="n">
        <f aca="false">((CD11-BT11)*0.3)+BT11</f>
        <v>40.996194193</v>
      </c>
      <c r="BX11" s="163" t="n">
        <f aca="false">((CD11-BT11)*0.4)+BT11</f>
        <v>42.697292254</v>
      </c>
      <c r="BY11" s="163" t="n">
        <f aca="false">((CD11-BT11)*0.5)+BT11</f>
        <v>44.398390315</v>
      </c>
      <c r="BZ11" s="163" t="n">
        <f aca="false">((CD11-BT11)*0.6)+BT11</f>
        <v>46.099488376</v>
      </c>
      <c r="CA11" s="163" t="n">
        <f aca="false">((CD11-BT11)*0.7)+BT11</f>
        <v>47.800586437</v>
      </c>
      <c r="CB11" s="163" t="n">
        <f aca="false">((CD11-BT11)*0.8)+BT11</f>
        <v>49.501684498</v>
      </c>
      <c r="CC11" s="163" t="n">
        <f aca="false">((CD11-BT11)*0.9)+BT11</f>
        <v>51.202782559</v>
      </c>
      <c r="CD11" s="163" t="n">
        <f aca="false">VLOOKUP($A11,GAMMAGRIDS,18,FALSE())</f>
        <v>52.90388062</v>
      </c>
      <c r="CE11" s="163" t="n">
        <f aca="false">($CD11-$CC11)+CD11</f>
        <v>54.604978681</v>
      </c>
      <c r="CF11" s="163" t="n">
        <f aca="false">($CD11-$CC11)+CE11</f>
        <v>56.306076742</v>
      </c>
      <c r="CG11" s="163" t="n">
        <f aca="false">($CD11-$CC11)+CF11</f>
        <v>58.007174803</v>
      </c>
      <c r="CH11" s="163" t="n">
        <f aca="false">($CD11-$CC11)+CG11</f>
        <v>59.708272864</v>
      </c>
      <c r="CI11" s="163" t="n">
        <f aca="false">($CD11-$CC11)+CH11</f>
        <v>61.409370925</v>
      </c>
      <c r="CJ11" s="163" t="n">
        <f aca="false">($CD11-$CC11)+CI11</f>
        <v>63.110468986</v>
      </c>
      <c r="CK11" s="163" t="n">
        <f aca="false">($CD11-$CC11)+CJ11</f>
        <v>64.811567047</v>
      </c>
      <c r="CL11" s="163" t="n">
        <f aca="false">($CD11-$CC11)+CK11</f>
        <v>66.512665108</v>
      </c>
      <c r="CM11" s="163" t="n">
        <f aca="false">($CD11-$CC11)+CL11</f>
        <v>68.213763169</v>
      </c>
      <c r="CN11" s="163" t="n">
        <f aca="false">($CD11-$CC11)+CM11</f>
        <v>69.91486123</v>
      </c>
      <c r="CO11" s="163" t="n">
        <f aca="false">($CD11-$CC11)+CN11</f>
        <v>71.6159592910001</v>
      </c>
      <c r="CP11" s="163" t="n">
        <f aca="false">($CD11-$CC11)+CO11</f>
        <v>73.3170573520001</v>
      </c>
      <c r="CQ11" s="163" t="n">
        <f aca="false">($CD11-$CC11)+CP11</f>
        <v>75.0181554130001</v>
      </c>
      <c r="CR11" s="163" t="n">
        <f aca="false">($CD11-$CC11)+CQ11</f>
        <v>76.7192534740001</v>
      </c>
      <c r="CS11" s="163" t="n">
        <f aca="false">($CD11-$CC11)+CR11</f>
        <v>78.4203515350001</v>
      </c>
      <c r="CT11" s="163" t="n">
        <f aca="false">($CD11-$CC11)+CS11</f>
        <v>80.1214495960001</v>
      </c>
      <c r="CU11" s="163" t="n">
        <f aca="false">($CD11-$CC11)+CT11</f>
        <v>81.8225476570001</v>
      </c>
      <c r="CV11" s="163" t="n">
        <f aca="false">($CD11-$CC11)+CU11</f>
        <v>83.5236457180001</v>
      </c>
      <c r="CW11" s="163" t="n">
        <f aca="false">($CD11-$CC11)+CV11</f>
        <v>85.2247437790001</v>
      </c>
      <c r="CX11" s="163" t="n">
        <f aca="false">($CD11-$CC11)+CW11</f>
        <v>86.9258418400002</v>
      </c>
    </row>
    <row r="12" customFormat="false" ht="12.75" hidden="false" customHeight="false" outlineLevel="0" collapsed="false">
      <c r="A12" s="14" t="n">
        <v>37073</v>
      </c>
      <c r="B12" s="163" t="n">
        <f aca="false">($V12-$W12)+C12</f>
        <v>-91.5512872899998</v>
      </c>
      <c r="C12" s="163" t="n">
        <f aca="false">($V12-$W12)+D12</f>
        <v>-89.6886166699998</v>
      </c>
      <c r="D12" s="163" t="n">
        <f aca="false">($V12-$W12)+E12</f>
        <v>-87.8259460499998</v>
      </c>
      <c r="E12" s="163" t="n">
        <f aca="false">($V12-$W12)+F12</f>
        <v>-85.9632754299998</v>
      </c>
      <c r="F12" s="163" t="n">
        <f aca="false">($V12-$W12)+G12</f>
        <v>-84.1006048099999</v>
      </c>
      <c r="G12" s="163" t="n">
        <f aca="false">($V12-$W12)+H12</f>
        <v>-82.2379341899999</v>
      </c>
      <c r="H12" s="163" t="n">
        <f aca="false">($V12-$W12)+I12</f>
        <v>-80.3752635699999</v>
      </c>
      <c r="I12" s="163" t="n">
        <f aca="false">($V12-$W12)+J12</f>
        <v>-78.5125929499999</v>
      </c>
      <c r="J12" s="163" t="n">
        <f aca="false">($V12-$W12)+K12</f>
        <v>-76.6499223299999</v>
      </c>
      <c r="K12" s="163" t="n">
        <f aca="false">($V12-$W12)+L12</f>
        <v>-74.7872517099999</v>
      </c>
      <c r="L12" s="163" t="n">
        <f aca="false">($V12-$W12)+M12</f>
        <v>-72.9245810899999</v>
      </c>
      <c r="M12" s="163" t="n">
        <f aca="false">($V12-$W12)+N12</f>
        <v>-71.0619104699999</v>
      </c>
      <c r="N12" s="163" t="n">
        <f aca="false">($V12-$W12)+O12</f>
        <v>-69.1992398499999</v>
      </c>
      <c r="O12" s="163" t="n">
        <f aca="false">($V12-$W12)+P12</f>
        <v>-67.33656923</v>
      </c>
      <c r="P12" s="163" t="n">
        <f aca="false">($V12-$W12)+Q12</f>
        <v>-65.47389861</v>
      </c>
      <c r="Q12" s="163" t="n">
        <f aca="false">($V12-$W12)+R12</f>
        <v>-63.61122799</v>
      </c>
      <c r="R12" s="163" t="n">
        <f aca="false">($V12-$W12)+S12</f>
        <v>-61.74855737</v>
      </c>
      <c r="S12" s="163" t="n">
        <f aca="false">($V12-$W12)+T12</f>
        <v>-59.88588675</v>
      </c>
      <c r="T12" s="163" t="n">
        <f aca="false">($V12-$W12)+U12</f>
        <v>-58.02321613</v>
      </c>
      <c r="U12" s="163" t="n">
        <f aca="false">($V12-$W12)+V12</f>
        <v>-56.16054551</v>
      </c>
      <c r="V12" s="163" t="n">
        <f aca="false">VLOOKUP($A12,GAMMAGRIDS,11,FALSE())</f>
        <v>-54.29787489</v>
      </c>
      <c r="W12" s="163" t="n">
        <f aca="false">((V12-AF12)*0.9)+AF12</f>
        <v>-52.43520427</v>
      </c>
      <c r="X12" s="163" t="n">
        <f aca="false">((V12-AF12)*0.8)+AF12</f>
        <v>-50.57253365</v>
      </c>
      <c r="Y12" s="163" t="n">
        <f aca="false">((V12-AF12)*0.7)+AF12</f>
        <v>-48.70986303</v>
      </c>
      <c r="Z12" s="163" t="n">
        <f aca="false">((V12-AF12)*0.6)+AF12</f>
        <v>-46.84719241</v>
      </c>
      <c r="AA12" s="163" t="n">
        <f aca="false">((V12-AF12)*0.5)+AF12</f>
        <v>-44.98452179</v>
      </c>
      <c r="AB12" s="163" t="n">
        <f aca="false">((V12-AF12)*0.4)+AF12</f>
        <v>-43.12185117</v>
      </c>
      <c r="AC12" s="163" t="n">
        <f aca="false">((V12-AF12)*0.3)+AF12</f>
        <v>-41.25918055</v>
      </c>
      <c r="AD12" s="163" t="n">
        <f aca="false">((V12-AF12)*0.2)+AF12</f>
        <v>-39.39650993</v>
      </c>
      <c r="AE12" s="163" t="n">
        <f aca="false">((V12-AF12)*0.1)+AF12</f>
        <v>-37.53383931</v>
      </c>
      <c r="AF12" s="163" t="n">
        <f aca="false">VLOOKUP($A12,GAMMAGRIDS,12,FALSE())</f>
        <v>-35.67116869</v>
      </c>
      <c r="AG12" s="163" t="n">
        <f aca="false">((AF12-AP12)*0.9)+AP12</f>
        <v>-33.860524885</v>
      </c>
      <c r="AH12" s="163" t="n">
        <f aca="false">((AF12-AP12)*0.8)+AP12</f>
        <v>-32.04988108</v>
      </c>
      <c r="AI12" s="163" t="n">
        <f aca="false">((AF12-AP12)*0.7)+AP12</f>
        <v>-30.239237275</v>
      </c>
      <c r="AJ12" s="163" t="n">
        <f aca="false">((AF12-AP12)*0.6)+AP12</f>
        <v>-28.42859347</v>
      </c>
      <c r="AK12" s="163" t="n">
        <f aca="false">((AF12-AP12)*0.5)+AP12</f>
        <v>-26.617949665</v>
      </c>
      <c r="AL12" s="163" t="n">
        <f aca="false">((AF12-AP12)*0.4)+AP12</f>
        <v>-24.80730586</v>
      </c>
      <c r="AM12" s="163" t="n">
        <f aca="false">((AF12-AP12)*0.3)+AP12</f>
        <v>-22.996662055</v>
      </c>
      <c r="AN12" s="163" t="n">
        <f aca="false">((AF12-AP12)*0.2)+AP12</f>
        <v>-21.18601825</v>
      </c>
      <c r="AO12" s="163" t="n">
        <f aca="false">((AF12-AP12)*0.1)+AP12</f>
        <v>-19.375374445</v>
      </c>
      <c r="AP12" s="163" t="n">
        <f aca="false">VLOOKUP($A12,GAMMAGRIDS,13,FALSE())</f>
        <v>-17.56473064</v>
      </c>
      <c r="AQ12" s="163" t="n">
        <f aca="false">(($AP12-$AU12)*0.8)+$AU12</f>
        <v>-15.794426122</v>
      </c>
      <c r="AR12" s="163" t="n">
        <f aca="false">(($AP12-$AU12)*0.6)+$AU12</f>
        <v>-14.024121604</v>
      </c>
      <c r="AS12" s="163" t="n">
        <f aca="false">(($AP12-$AU12)*0.4)+$AU12</f>
        <v>-12.253817086</v>
      </c>
      <c r="AT12" s="163" t="n">
        <f aca="false">(($AP12-$AU12)*0.2)+$AU12</f>
        <v>-10.483512568</v>
      </c>
      <c r="AU12" s="163" t="n">
        <f aca="false">VLOOKUP($A12,GAMMAGRIDS,14,FALSE())</f>
        <v>-8.71320805</v>
      </c>
      <c r="AV12" s="163" t="n">
        <f aca="false">(($AU12-$AZ12)*0.8)+$AZ12</f>
        <v>-6.97056644</v>
      </c>
      <c r="AW12" s="163" t="n">
        <f aca="false">(($AU12-$AZ12)*0.6)+$AZ12</f>
        <v>-5.22792483</v>
      </c>
      <c r="AX12" s="163" t="n">
        <f aca="false">(($AU12-$AZ12)*0.4)+$AZ12</f>
        <v>-3.48528322</v>
      </c>
      <c r="AY12" s="163" t="n">
        <f aca="false">(($AU12-$AZ12)*0.2)+$AZ12</f>
        <v>-1.74264161</v>
      </c>
      <c r="AZ12" s="163" t="n">
        <v>0</v>
      </c>
      <c r="BA12" s="163" t="n">
        <f aca="false">(($BE12-$AZ12)*0.2)+$AZ12</f>
        <v>1.714647876</v>
      </c>
      <c r="BB12" s="163" t="n">
        <f aca="false">(($BE12-$AZ12)*0.4)+$AZ12</f>
        <v>3.429295752</v>
      </c>
      <c r="BC12" s="163" t="n">
        <f aca="false">(($BE12-$AZ12)*0.6)+$AZ12</f>
        <v>5.143943628</v>
      </c>
      <c r="BD12" s="163" t="n">
        <f aca="false">(($BE12-$AZ12)*0.8)+$AZ12</f>
        <v>6.858591504</v>
      </c>
      <c r="BE12" s="163" t="n">
        <f aca="false">VLOOKUP($A12,GAMMAGRIDS,15,FALSE())</f>
        <v>8.57323938</v>
      </c>
      <c r="BF12" s="163" t="n">
        <f aca="false">(($BJ12-$BE12)*0.2)+$BE12</f>
        <v>10.259633588</v>
      </c>
      <c r="BG12" s="163" t="n">
        <f aca="false">(($BJ12-$BE12)*0.4)+$BE12</f>
        <v>11.946027796</v>
      </c>
      <c r="BH12" s="163" t="n">
        <f aca="false">(($BJ12-$BE12)*0.6)+$BE12</f>
        <v>13.632422004</v>
      </c>
      <c r="BI12" s="163" t="n">
        <f aca="false">(($BJ12-$BE12)*0.8)+$BE12</f>
        <v>15.318816212</v>
      </c>
      <c r="BJ12" s="163" t="n">
        <f aca="false">VLOOKUP($A12,GAMMAGRIDS,16,FALSE())</f>
        <v>17.00521042</v>
      </c>
      <c r="BK12" s="163" t="n">
        <f aca="false">((BT12-BJ12)*0.1)+BJ12</f>
        <v>18.648831123</v>
      </c>
      <c r="BL12" s="163" t="n">
        <f aca="false">((BT12-BJ12)*0.2)+BJ12</f>
        <v>20.292451826</v>
      </c>
      <c r="BM12" s="163" t="n">
        <f aca="false">((BT12-BJ12)*0.3)+BJ12</f>
        <v>21.936072529</v>
      </c>
      <c r="BN12" s="163" t="n">
        <f aca="false">((BT12-BJ12)*0.4)+BJ12</f>
        <v>23.579693232</v>
      </c>
      <c r="BO12" s="163" t="n">
        <f aca="false">((BT12-BJ12)*0.5)+BJ12</f>
        <v>25.223313935</v>
      </c>
      <c r="BP12" s="163" t="n">
        <f aca="false">((BT12-BJ12)*0.6)+BJ12</f>
        <v>26.866934638</v>
      </c>
      <c r="BQ12" s="163" t="n">
        <f aca="false">((BT12-BJ12)*0.7)+BJ12</f>
        <v>28.510555341</v>
      </c>
      <c r="BR12" s="163" t="n">
        <f aca="false">((BT12-BJ12)*0.8)+BJ12</f>
        <v>30.154176044</v>
      </c>
      <c r="BS12" s="163" t="n">
        <f aca="false">((BT12-BJ12)*0.9)+BJ12</f>
        <v>31.797796747</v>
      </c>
      <c r="BT12" s="163" t="n">
        <f aca="false">VLOOKUP($A12,GAMMAGRIDS,17,FALSE())</f>
        <v>33.44141745</v>
      </c>
      <c r="BU12" s="163" t="n">
        <f aca="false">((CD12-BT12)*0.1)+BT12</f>
        <v>35.027587398</v>
      </c>
      <c r="BV12" s="163" t="n">
        <f aca="false">((CD12-BT12)*0.2)+BT12</f>
        <v>36.613757346</v>
      </c>
      <c r="BW12" s="163" t="n">
        <f aca="false">((CD12-BT12)*0.3)+BT12</f>
        <v>38.199927294</v>
      </c>
      <c r="BX12" s="163" t="n">
        <f aca="false">((CD12-BT12)*0.4)+BT12</f>
        <v>39.786097242</v>
      </c>
      <c r="BY12" s="163" t="n">
        <f aca="false">((CD12-BT12)*0.5)+BT12</f>
        <v>41.37226719</v>
      </c>
      <c r="BZ12" s="163" t="n">
        <f aca="false">((CD12-BT12)*0.6)+BT12</f>
        <v>42.958437138</v>
      </c>
      <c r="CA12" s="163" t="n">
        <f aca="false">((CD12-BT12)*0.7)+BT12</f>
        <v>44.544607086</v>
      </c>
      <c r="CB12" s="163" t="n">
        <f aca="false">((CD12-BT12)*0.8)+BT12</f>
        <v>46.130777034</v>
      </c>
      <c r="CC12" s="163" t="n">
        <f aca="false">((CD12-BT12)*0.9)+BT12</f>
        <v>47.716946982</v>
      </c>
      <c r="CD12" s="163" t="n">
        <f aca="false">VLOOKUP($A12,GAMMAGRIDS,18,FALSE())</f>
        <v>49.30311693</v>
      </c>
      <c r="CE12" s="163" t="n">
        <f aca="false">($CD12-$CC12)+CD12</f>
        <v>50.889286878</v>
      </c>
      <c r="CF12" s="163" t="n">
        <f aca="false">($CD12-$CC12)+CE12</f>
        <v>52.475456826</v>
      </c>
      <c r="CG12" s="163" t="n">
        <f aca="false">($CD12-$CC12)+CF12</f>
        <v>54.061626774</v>
      </c>
      <c r="CH12" s="163" t="n">
        <f aca="false">($CD12-$CC12)+CG12</f>
        <v>55.647796722</v>
      </c>
      <c r="CI12" s="163" t="n">
        <f aca="false">($CD12-$CC12)+CH12</f>
        <v>57.23396667</v>
      </c>
      <c r="CJ12" s="163" t="n">
        <f aca="false">($CD12-$CC12)+CI12</f>
        <v>58.820136618</v>
      </c>
      <c r="CK12" s="163" t="n">
        <f aca="false">($CD12-$CC12)+CJ12</f>
        <v>60.406306566</v>
      </c>
      <c r="CL12" s="163" t="n">
        <f aca="false">($CD12-$CC12)+CK12</f>
        <v>61.992476514</v>
      </c>
      <c r="CM12" s="163" t="n">
        <f aca="false">($CD12-$CC12)+CL12</f>
        <v>63.578646462</v>
      </c>
      <c r="CN12" s="163" t="n">
        <f aca="false">($CD12-$CC12)+CM12</f>
        <v>65.16481641</v>
      </c>
      <c r="CO12" s="163" t="n">
        <f aca="false">($CD12-$CC12)+CN12</f>
        <v>66.750986358</v>
      </c>
      <c r="CP12" s="163" t="n">
        <f aca="false">($CD12-$CC12)+CO12</f>
        <v>68.337156306</v>
      </c>
      <c r="CQ12" s="163" t="n">
        <f aca="false">($CD12-$CC12)+CP12</f>
        <v>69.923326254</v>
      </c>
      <c r="CR12" s="163" t="n">
        <f aca="false">($CD12-$CC12)+CQ12</f>
        <v>71.509496202</v>
      </c>
      <c r="CS12" s="163" t="n">
        <f aca="false">($CD12-$CC12)+CR12</f>
        <v>73.0956661499999</v>
      </c>
      <c r="CT12" s="163" t="n">
        <f aca="false">($CD12-$CC12)+CS12</f>
        <v>74.6818360979999</v>
      </c>
      <c r="CU12" s="163" t="n">
        <f aca="false">($CD12-$CC12)+CT12</f>
        <v>76.2680060459999</v>
      </c>
      <c r="CV12" s="163" t="n">
        <f aca="false">($CD12-$CC12)+CU12</f>
        <v>77.8541759939999</v>
      </c>
      <c r="CW12" s="163" t="n">
        <f aca="false">($CD12-$CC12)+CV12</f>
        <v>79.4403459419999</v>
      </c>
      <c r="CX12" s="163" t="n">
        <f aca="false">($CD12-$CC12)+CW12</f>
        <v>81.0265158899999</v>
      </c>
    </row>
    <row r="13" customFormat="false" ht="12.75" hidden="false" customHeight="false" outlineLevel="0" collapsed="false">
      <c r="A13" s="14" t="n">
        <v>37104</v>
      </c>
      <c r="B13" s="163" t="n">
        <f aca="false">($V13-$W13)+C13</f>
        <v>-83.5637245800001</v>
      </c>
      <c r="C13" s="163" t="n">
        <f aca="false">($V13-$W13)+D13</f>
        <v>-81.8661795690001</v>
      </c>
      <c r="D13" s="163" t="n">
        <f aca="false">($V13-$W13)+E13</f>
        <v>-80.1686345580001</v>
      </c>
      <c r="E13" s="163" t="n">
        <f aca="false">($V13-$W13)+F13</f>
        <v>-78.4710895470001</v>
      </c>
      <c r="F13" s="163" t="n">
        <f aca="false">($V13-$W13)+G13</f>
        <v>-76.7735445360001</v>
      </c>
      <c r="G13" s="163" t="n">
        <f aca="false">($V13-$W13)+H13</f>
        <v>-75.075999525</v>
      </c>
      <c r="H13" s="163" t="n">
        <f aca="false">($V13-$W13)+I13</f>
        <v>-73.378454514</v>
      </c>
      <c r="I13" s="163" t="n">
        <f aca="false">($V13-$W13)+J13</f>
        <v>-71.680909503</v>
      </c>
      <c r="J13" s="163" t="n">
        <f aca="false">($V13-$W13)+K13</f>
        <v>-69.983364492</v>
      </c>
      <c r="K13" s="163" t="n">
        <f aca="false">($V13-$W13)+L13</f>
        <v>-68.285819481</v>
      </c>
      <c r="L13" s="163" t="n">
        <f aca="false">($V13-$W13)+M13</f>
        <v>-66.58827447</v>
      </c>
      <c r="M13" s="163" t="n">
        <f aca="false">($V13-$W13)+N13</f>
        <v>-64.890729459</v>
      </c>
      <c r="N13" s="163" t="n">
        <f aca="false">($V13-$W13)+O13</f>
        <v>-63.193184448</v>
      </c>
      <c r="O13" s="163" t="n">
        <f aca="false">($V13-$W13)+P13</f>
        <v>-61.495639437</v>
      </c>
      <c r="P13" s="163" t="n">
        <f aca="false">($V13-$W13)+Q13</f>
        <v>-59.798094426</v>
      </c>
      <c r="Q13" s="163" t="n">
        <f aca="false">($V13-$W13)+R13</f>
        <v>-58.100549415</v>
      </c>
      <c r="R13" s="163" t="n">
        <f aca="false">($V13-$W13)+S13</f>
        <v>-56.403004404</v>
      </c>
      <c r="S13" s="163" t="n">
        <f aca="false">($V13-$W13)+T13</f>
        <v>-54.705459393</v>
      </c>
      <c r="T13" s="163" t="n">
        <f aca="false">($V13-$W13)+U13</f>
        <v>-53.007914382</v>
      </c>
      <c r="U13" s="163" t="n">
        <f aca="false">($V13-$W13)+V13</f>
        <v>-51.310369371</v>
      </c>
      <c r="V13" s="163" t="n">
        <f aca="false">VLOOKUP($A13,GAMMAGRIDS,11,FALSE())</f>
        <v>-49.61282436</v>
      </c>
      <c r="W13" s="163" t="n">
        <f aca="false">((V13-AF13)*0.9)+AF13</f>
        <v>-47.915279349</v>
      </c>
      <c r="X13" s="163" t="n">
        <f aca="false">((V13-AF13)*0.8)+AF13</f>
        <v>-46.217734338</v>
      </c>
      <c r="Y13" s="163" t="n">
        <f aca="false">((V13-AF13)*0.7)+AF13</f>
        <v>-44.520189327</v>
      </c>
      <c r="Z13" s="163" t="n">
        <f aca="false">((V13-AF13)*0.6)+AF13</f>
        <v>-42.822644316</v>
      </c>
      <c r="AA13" s="163" t="n">
        <f aca="false">((V13-AF13)*0.5)+AF13</f>
        <v>-41.125099305</v>
      </c>
      <c r="AB13" s="163" t="n">
        <f aca="false">((V13-AF13)*0.4)+AF13</f>
        <v>-39.427554294</v>
      </c>
      <c r="AC13" s="163" t="n">
        <f aca="false">((V13-AF13)*0.3)+AF13</f>
        <v>-37.730009283</v>
      </c>
      <c r="AD13" s="163" t="n">
        <f aca="false">((V13-AF13)*0.2)+AF13</f>
        <v>-36.032464272</v>
      </c>
      <c r="AE13" s="163" t="n">
        <f aca="false">((V13-AF13)*0.1)+AF13</f>
        <v>-34.334919261</v>
      </c>
      <c r="AF13" s="163" t="n">
        <f aca="false">VLOOKUP($A13,GAMMAGRIDS,12,FALSE())</f>
        <v>-32.63737425</v>
      </c>
      <c r="AG13" s="163" t="n">
        <f aca="false">((AF13-AP13)*0.9)+AP13</f>
        <v>-30.982876132</v>
      </c>
      <c r="AH13" s="163" t="n">
        <f aca="false">((AF13-AP13)*0.8)+AP13</f>
        <v>-29.328378014</v>
      </c>
      <c r="AI13" s="163" t="n">
        <f aca="false">((AF13-AP13)*0.7)+AP13</f>
        <v>-27.673879896</v>
      </c>
      <c r="AJ13" s="163" t="n">
        <f aca="false">((AF13-AP13)*0.6)+AP13</f>
        <v>-26.019381778</v>
      </c>
      <c r="AK13" s="163" t="n">
        <f aca="false">((AF13-AP13)*0.5)+AP13</f>
        <v>-24.36488366</v>
      </c>
      <c r="AL13" s="163" t="n">
        <f aca="false">((AF13-AP13)*0.4)+AP13</f>
        <v>-22.710385542</v>
      </c>
      <c r="AM13" s="163" t="n">
        <f aca="false">((AF13-AP13)*0.3)+AP13</f>
        <v>-21.055887424</v>
      </c>
      <c r="AN13" s="163" t="n">
        <f aca="false">((AF13-AP13)*0.2)+AP13</f>
        <v>-19.401389306</v>
      </c>
      <c r="AO13" s="163" t="n">
        <f aca="false">((AF13-AP13)*0.1)+AP13</f>
        <v>-17.746891188</v>
      </c>
      <c r="AP13" s="163" t="n">
        <f aca="false">VLOOKUP($A13,GAMMAGRIDS,13,FALSE())</f>
        <v>-16.09239307</v>
      </c>
      <c r="AQ13" s="163" t="n">
        <f aca="false">(($AP13-$AU13)*0.8)+$AU13</f>
        <v>-14.471588192</v>
      </c>
      <c r="AR13" s="163" t="n">
        <f aca="false">(($AP13-$AU13)*0.6)+$AU13</f>
        <v>-12.850783314</v>
      </c>
      <c r="AS13" s="163" t="n">
        <f aca="false">(($AP13-$AU13)*0.4)+$AU13</f>
        <v>-11.229978436</v>
      </c>
      <c r="AT13" s="163" t="n">
        <f aca="false">(($AP13-$AU13)*0.2)+$AU13</f>
        <v>-9.609173558</v>
      </c>
      <c r="AU13" s="163" t="n">
        <f aca="false">VLOOKUP($A13,GAMMAGRIDS,14,FALSE())</f>
        <v>-7.98836868</v>
      </c>
      <c r="AV13" s="163" t="n">
        <f aca="false">(($AU13-$AZ13)*0.8)+$AZ13</f>
        <v>-6.390694944</v>
      </c>
      <c r="AW13" s="163" t="n">
        <f aca="false">(($AU13-$AZ13)*0.6)+$AZ13</f>
        <v>-4.793021208</v>
      </c>
      <c r="AX13" s="163" t="n">
        <f aca="false">(($AU13-$AZ13)*0.4)+$AZ13</f>
        <v>-3.195347472</v>
      </c>
      <c r="AY13" s="163" t="n">
        <f aca="false">(($AU13-$AZ13)*0.2)+$AZ13</f>
        <v>-1.597673736</v>
      </c>
      <c r="AZ13" s="163" t="n">
        <v>0</v>
      </c>
      <c r="BA13" s="163" t="n">
        <f aca="false">(($BE13-$AZ13)*0.2)+$AZ13</f>
        <v>1.57420303</v>
      </c>
      <c r="BB13" s="163" t="n">
        <f aca="false">(($BE13-$AZ13)*0.4)+$AZ13</f>
        <v>3.14840606</v>
      </c>
      <c r="BC13" s="163" t="n">
        <f aca="false">(($BE13-$AZ13)*0.6)+$AZ13</f>
        <v>4.72260909</v>
      </c>
      <c r="BD13" s="163" t="n">
        <f aca="false">(($BE13-$AZ13)*0.8)+$AZ13</f>
        <v>6.29681212</v>
      </c>
      <c r="BE13" s="163" t="n">
        <f aca="false">VLOOKUP($A13,GAMMAGRIDS,15,FALSE())</f>
        <v>7.87101515</v>
      </c>
      <c r="BF13" s="163" t="n">
        <f aca="false">(($BJ13-$BE13)*0.2)+$BE13</f>
        <v>9.421452942</v>
      </c>
      <c r="BG13" s="163" t="n">
        <f aca="false">(($BJ13-$BE13)*0.4)+$BE13</f>
        <v>10.971890734</v>
      </c>
      <c r="BH13" s="163" t="n">
        <f aca="false">(($BJ13-$BE13)*0.6)+$BE13</f>
        <v>12.522328526</v>
      </c>
      <c r="BI13" s="163" t="n">
        <f aca="false">(($BJ13-$BE13)*0.8)+$BE13</f>
        <v>14.072766318</v>
      </c>
      <c r="BJ13" s="163" t="n">
        <f aca="false">VLOOKUP($A13,GAMMAGRIDS,16,FALSE())</f>
        <v>15.62320411</v>
      </c>
      <c r="BK13" s="163" t="n">
        <f aca="false">((BT13-BJ13)*0.1)+BJ13</f>
        <v>17.137512705</v>
      </c>
      <c r="BL13" s="163" t="n">
        <f aca="false">((BT13-BJ13)*0.2)+BJ13</f>
        <v>18.6518213</v>
      </c>
      <c r="BM13" s="163" t="n">
        <f aca="false">((BT13-BJ13)*0.3)+BJ13</f>
        <v>20.166129895</v>
      </c>
      <c r="BN13" s="163" t="n">
        <f aca="false">((BT13-BJ13)*0.4)+BJ13</f>
        <v>21.68043849</v>
      </c>
      <c r="BO13" s="163" t="n">
        <f aca="false">((BT13-BJ13)*0.5)+BJ13</f>
        <v>23.194747085</v>
      </c>
      <c r="BP13" s="163" t="n">
        <f aca="false">((BT13-BJ13)*0.6)+BJ13</f>
        <v>24.70905568</v>
      </c>
      <c r="BQ13" s="163" t="n">
        <f aca="false">((BT13-BJ13)*0.7)+BJ13</f>
        <v>26.223364275</v>
      </c>
      <c r="BR13" s="163" t="n">
        <f aca="false">((BT13-BJ13)*0.8)+BJ13</f>
        <v>27.73767287</v>
      </c>
      <c r="BS13" s="163" t="n">
        <f aca="false">((BT13-BJ13)*0.9)+BJ13</f>
        <v>29.251981465</v>
      </c>
      <c r="BT13" s="163" t="n">
        <f aca="false">VLOOKUP($A13,GAMMAGRIDS,17,FALSE())</f>
        <v>30.76629006</v>
      </c>
      <c r="BU13" s="163" t="n">
        <f aca="false">((CD13-BT13)*0.1)+BT13</f>
        <v>32.231827851</v>
      </c>
      <c r="BV13" s="163" t="n">
        <f aca="false">((CD13-BT13)*0.2)+BT13</f>
        <v>33.697365642</v>
      </c>
      <c r="BW13" s="163" t="n">
        <f aca="false">((CD13-BT13)*0.3)+BT13</f>
        <v>35.162903433</v>
      </c>
      <c r="BX13" s="163" t="n">
        <f aca="false">((CD13-BT13)*0.4)+BT13</f>
        <v>36.628441224</v>
      </c>
      <c r="BY13" s="163" t="n">
        <f aca="false">((CD13-BT13)*0.5)+BT13</f>
        <v>38.093979015</v>
      </c>
      <c r="BZ13" s="163" t="n">
        <f aca="false">((CD13-BT13)*0.6)+BT13</f>
        <v>39.559516806</v>
      </c>
      <c r="CA13" s="163" t="n">
        <f aca="false">((CD13-BT13)*0.7)+BT13</f>
        <v>41.025054597</v>
      </c>
      <c r="CB13" s="163" t="n">
        <f aca="false">((CD13-BT13)*0.8)+BT13</f>
        <v>42.490592388</v>
      </c>
      <c r="CC13" s="163" t="n">
        <f aca="false">((CD13-BT13)*0.9)+BT13</f>
        <v>43.956130179</v>
      </c>
      <c r="CD13" s="163" t="n">
        <f aca="false">VLOOKUP($A13,GAMMAGRIDS,18,FALSE())</f>
        <v>45.42166797</v>
      </c>
      <c r="CE13" s="163" t="n">
        <f aca="false">($CD13-$CC13)+CD13</f>
        <v>46.887205761</v>
      </c>
      <c r="CF13" s="163" t="n">
        <f aca="false">($CD13-$CC13)+CE13</f>
        <v>48.352743552</v>
      </c>
      <c r="CG13" s="163" t="n">
        <f aca="false">($CD13-$CC13)+CF13</f>
        <v>49.818281343</v>
      </c>
      <c r="CH13" s="163" t="n">
        <f aca="false">($CD13-$CC13)+CG13</f>
        <v>51.283819134</v>
      </c>
      <c r="CI13" s="163" t="n">
        <f aca="false">($CD13-$CC13)+CH13</f>
        <v>52.749356925</v>
      </c>
      <c r="CJ13" s="163" t="n">
        <f aca="false">($CD13-$CC13)+CI13</f>
        <v>54.214894716</v>
      </c>
      <c r="CK13" s="163" t="n">
        <f aca="false">($CD13-$CC13)+CJ13</f>
        <v>55.680432507</v>
      </c>
      <c r="CL13" s="163" t="n">
        <f aca="false">($CD13-$CC13)+CK13</f>
        <v>57.145970298</v>
      </c>
      <c r="CM13" s="163" t="n">
        <f aca="false">($CD13-$CC13)+CL13</f>
        <v>58.611508089</v>
      </c>
      <c r="CN13" s="163" t="n">
        <f aca="false">($CD13-$CC13)+CM13</f>
        <v>60.07704588</v>
      </c>
      <c r="CO13" s="163" t="n">
        <f aca="false">($CD13-$CC13)+CN13</f>
        <v>61.5425836709999</v>
      </c>
      <c r="CP13" s="163" t="n">
        <f aca="false">($CD13-$CC13)+CO13</f>
        <v>63.0081214619999</v>
      </c>
      <c r="CQ13" s="163" t="n">
        <f aca="false">($CD13-$CC13)+CP13</f>
        <v>64.4736592529999</v>
      </c>
      <c r="CR13" s="163" t="n">
        <f aca="false">($CD13-$CC13)+CQ13</f>
        <v>65.9391970439999</v>
      </c>
      <c r="CS13" s="163" t="n">
        <f aca="false">($CD13-$CC13)+CR13</f>
        <v>67.4047348349999</v>
      </c>
      <c r="CT13" s="163" t="n">
        <f aca="false">($CD13-$CC13)+CS13</f>
        <v>68.870272626</v>
      </c>
      <c r="CU13" s="163" t="n">
        <f aca="false">($CD13-$CC13)+CT13</f>
        <v>70.335810417</v>
      </c>
      <c r="CV13" s="163" t="n">
        <f aca="false">($CD13-$CC13)+CU13</f>
        <v>71.801348208</v>
      </c>
      <c r="CW13" s="163" t="n">
        <f aca="false">($CD13-$CC13)+CV13</f>
        <v>73.266885999</v>
      </c>
      <c r="CX13" s="163" t="n">
        <f aca="false">($CD13-$CC13)+CW13</f>
        <v>74.73242379</v>
      </c>
    </row>
    <row r="14" customFormat="false" ht="12.75" hidden="false" customHeight="false" outlineLevel="0" collapsed="false">
      <c r="A14" s="14" t="n">
        <v>37135</v>
      </c>
      <c r="B14" s="163" t="n">
        <f aca="false">($V14-$W14)+C14</f>
        <v>-79.98885866</v>
      </c>
      <c r="C14" s="163" t="n">
        <f aca="false">($V14-$W14)+D14</f>
        <v>-78.363778507</v>
      </c>
      <c r="D14" s="163" t="n">
        <f aca="false">($V14-$W14)+E14</f>
        <v>-76.738698354</v>
      </c>
      <c r="E14" s="163" t="n">
        <f aca="false">($V14-$W14)+F14</f>
        <v>-75.113618201</v>
      </c>
      <c r="F14" s="163" t="n">
        <f aca="false">($V14-$W14)+G14</f>
        <v>-73.488538048</v>
      </c>
      <c r="G14" s="163" t="n">
        <f aca="false">($V14-$W14)+H14</f>
        <v>-71.863457895</v>
      </c>
      <c r="H14" s="163" t="n">
        <f aca="false">($V14-$W14)+I14</f>
        <v>-70.238377742</v>
      </c>
      <c r="I14" s="163" t="n">
        <f aca="false">($V14-$W14)+J14</f>
        <v>-68.613297589</v>
      </c>
      <c r="J14" s="163" t="n">
        <f aca="false">($V14-$W14)+K14</f>
        <v>-66.988217436</v>
      </c>
      <c r="K14" s="163" t="n">
        <f aca="false">($V14-$W14)+L14</f>
        <v>-65.363137283</v>
      </c>
      <c r="L14" s="163" t="n">
        <f aca="false">($V14-$W14)+M14</f>
        <v>-63.73805713</v>
      </c>
      <c r="M14" s="163" t="n">
        <f aca="false">($V14-$W14)+N14</f>
        <v>-62.112976977</v>
      </c>
      <c r="N14" s="163" t="n">
        <f aca="false">($V14-$W14)+O14</f>
        <v>-60.487896824</v>
      </c>
      <c r="O14" s="163" t="n">
        <f aca="false">($V14-$W14)+P14</f>
        <v>-58.862816671</v>
      </c>
      <c r="P14" s="163" t="n">
        <f aca="false">($V14-$W14)+Q14</f>
        <v>-57.237736518</v>
      </c>
      <c r="Q14" s="163" t="n">
        <f aca="false">($V14-$W14)+R14</f>
        <v>-55.612656365</v>
      </c>
      <c r="R14" s="163" t="n">
        <f aca="false">($V14-$W14)+S14</f>
        <v>-53.987576212</v>
      </c>
      <c r="S14" s="163" t="n">
        <f aca="false">($V14-$W14)+T14</f>
        <v>-52.362496059</v>
      </c>
      <c r="T14" s="163" t="n">
        <f aca="false">($V14-$W14)+U14</f>
        <v>-50.737415906</v>
      </c>
      <c r="U14" s="163" t="n">
        <f aca="false">($V14-$W14)+V14</f>
        <v>-49.112335753</v>
      </c>
      <c r="V14" s="163" t="n">
        <f aca="false">VLOOKUP($A14,GAMMAGRIDS,11,FALSE())</f>
        <v>-47.4872556</v>
      </c>
      <c r="W14" s="163" t="n">
        <f aca="false">((V14-AF14)*0.9)+AF14</f>
        <v>-45.862175447</v>
      </c>
      <c r="X14" s="163" t="n">
        <f aca="false">((V14-AF14)*0.8)+AF14</f>
        <v>-44.237095294</v>
      </c>
      <c r="Y14" s="163" t="n">
        <f aca="false">((V14-AF14)*0.7)+AF14</f>
        <v>-42.612015141</v>
      </c>
      <c r="Z14" s="163" t="n">
        <f aca="false">((V14-AF14)*0.6)+AF14</f>
        <v>-40.986934988</v>
      </c>
      <c r="AA14" s="163" t="n">
        <f aca="false">((V14-AF14)*0.5)+AF14</f>
        <v>-39.361854835</v>
      </c>
      <c r="AB14" s="163" t="n">
        <f aca="false">((V14-AF14)*0.4)+AF14</f>
        <v>-37.736774682</v>
      </c>
      <c r="AC14" s="163" t="n">
        <f aca="false">((V14-AF14)*0.3)+AF14</f>
        <v>-36.111694529</v>
      </c>
      <c r="AD14" s="163" t="n">
        <f aca="false">((V14-AF14)*0.2)+AF14</f>
        <v>-34.486614376</v>
      </c>
      <c r="AE14" s="163" t="n">
        <f aca="false">((V14-AF14)*0.1)+AF14</f>
        <v>-32.861534223</v>
      </c>
      <c r="AF14" s="163" t="n">
        <f aca="false">VLOOKUP($A14,GAMMAGRIDS,12,FALSE())</f>
        <v>-31.23645407</v>
      </c>
      <c r="AG14" s="163" t="n">
        <f aca="false">((AF14-AP14)*0.9)+AP14</f>
        <v>-29.652937233</v>
      </c>
      <c r="AH14" s="163" t="n">
        <f aca="false">((AF14-AP14)*0.8)+AP14</f>
        <v>-28.069420396</v>
      </c>
      <c r="AI14" s="163" t="n">
        <f aca="false">((AF14-AP14)*0.7)+AP14</f>
        <v>-26.485903559</v>
      </c>
      <c r="AJ14" s="163" t="n">
        <f aca="false">((AF14-AP14)*0.6)+AP14</f>
        <v>-24.902386722</v>
      </c>
      <c r="AK14" s="163" t="n">
        <f aca="false">((AF14-AP14)*0.5)+AP14</f>
        <v>-23.318869885</v>
      </c>
      <c r="AL14" s="163" t="n">
        <f aca="false">((AF14-AP14)*0.4)+AP14</f>
        <v>-21.735353048</v>
      </c>
      <c r="AM14" s="163" t="n">
        <f aca="false">((AF14-AP14)*0.3)+AP14</f>
        <v>-20.151836211</v>
      </c>
      <c r="AN14" s="163" t="n">
        <f aca="false">((AF14-AP14)*0.2)+AP14</f>
        <v>-18.568319374</v>
      </c>
      <c r="AO14" s="163" t="n">
        <f aca="false">((AF14-AP14)*0.1)+AP14</f>
        <v>-16.984802537</v>
      </c>
      <c r="AP14" s="163" t="n">
        <f aca="false">VLOOKUP($A14,GAMMAGRIDS,13,FALSE())</f>
        <v>-15.4012857</v>
      </c>
      <c r="AQ14" s="163" t="n">
        <f aca="false">(($AP14-$AU14)*0.8)+$AU14</f>
        <v>-13.850136456</v>
      </c>
      <c r="AR14" s="163" t="n">
        <f aca="false">(($AP14-$AU14)*0.6)+$AU14</f>
        <v>-12.298987212</v>
      </c>
      <c r="AS14" s="163" t="n">
        <f aca="false">(($AP14-$AU14)*0.4)+$AU14</f>
        <v>-10.747837968</v>
      </c>
      <c r="AT14" s="163" t="n">
        <f aca="false">(($AP14-$AU14)*0.2)+$AU14</f>
        <v>-9.196688724</v>
      </c>
      <c r="AU14" s="163" t="n">
        <f aca="false">VLOOKUP($A14,GAMMAGRIDS,14,FALSE())</f>
        <v>-7.64553948</v>
      </c>
      <c r="AV14" s="163" t="n">
        <f aca="false">(($AU14-$AZ14)*0.8)+$AZ14</f>
        <v>-6.116431584</v>
      </c>
      <c r="AW14" s="163" t="n">
        <f aca="false">(($AU14-$AZ14)*0.6)+$AZ14</f>
        <v>-4.587323688</v>
      </c>
      <c r="AX14" s="163" t="n">
        <f aca="false">(($AU14-$AZ14)*0.4)+$AZ14</f>
        <v>-3.058215792</v>
      </c>
      <c r="AY14" s="163" t="n">
        <f aca="false">(($AU14-$AZ14)*0.2)+$AZ14</f>
        <v>-1.529107896</v>
      </c>
      <c r="AZ14" s="163" t="n">
        <v>0</v>
      </c>
      <c r="BA14" s="163" t="n">
        <f aca="false">(($BE14-$AZ14)*0.2)+$AZ14</f>
        <v>1.506811002</v>
      </c>
      <c r="BB14" s="163" t="n">
        <f aca="false">(($BE14-$AZ14)*0.4)+$AZ14</f>
        <v>3.013622004</v>
      </c>
      <c r="BC14" s="163" t="n">
        <f aca="false">(($BE14-$AZ14)*0.6)+$AZ14</f>
        <v>4.520433006</v>
      </c>
      <c r="BD14" s="163" t="n">
        <f aca="false">(($BE14-$AZ14)*0.8)+$AZ14</f>
        <v>6.027244008</v>
      </c>
      <c r="BE14" s="163" t="n">
        <f aca="false">VLOOKUP($A14,GAMMAGRIDS,15,FALSE())</f>
        <v>7.53405501</v>
      </c>
      <c r="BF14" s="163" t="n">
        <f aca="false">(($BJ14-$BE14)*0.2)+$BE14</f>
        <v>9.018351578</v>
      </c>
      <c r="BG14" s="163" t="n">
        <f aca="false">(($BJ14-$BE14)*0.4)+$BE14</f>
        <v>10.502648146</v>
      </c>
      <c r="BH14" s="163" t="n">
        <f aca="false">(($BJ14-$BE14)*0.6)+$BE14</f>
        <v>11.986944714</v>
      </c>
      <c r="BI14" s="163" t="n">
        <f aca="false">(($BJ14-$BE14)*0.8)+$BE14</f>
        <v>13.471241282</v>
      </c>
      <c r="BJ14" s="163" t="n">
        <f aca="false">VLOOKUP($A14,GAMMAGRIDS,16,FALSE())</f>
        <v>14.95553785</v>
      </c>
      <c r="BK14" s="163" t="n">
        <f aca="false">((BT14-BJ14)*0.1)+BJ14</f>
        <v>16.405718168</v>
      </c>
      <c r="BL14" s="163" t="n">
        <f aca="false">((BT14-BJ14)*0.2)+BJ14</f>
        <v>17.855898486</v>
      </c>
      <c r="BM14" s="163" t="n">
        <f aca="false">((BT14-BJ14)*0.3)+BJ14</f>
        <v>19.306078804</v>
      </c>
      <c r="BN14" s="163" t="n">
        <f aca="false">((BT14-BJ14)*0.4)+BJ14</f>
        <v>20.756259122</v>
      </c>
      <c r="BO14" s="163" t="n">
        <f aca="false">((BT14-BJ14)*0.5)+BJ14</f>
        <v>22.20643944</v>
      </c>
      <c r="BP14" s="163" t="n">
        <f aca="false">((BT14-BJ14)*0.6)+BJ14</f>
        <v>23.656619758</v>
      </c>
      <c r="BQ14" s="163" t="n">
        <f aca="false">((BT14-BJ14)*0.7)+BJ14</f>
        <v>25.106800076</v>
      </c>
      <c r="BR14" s="163" t="n">
        <f aca="false">((BT14-BJ14)*0.8)+BJ14</f>
        <v>26.556980394</v>
      </c>
      <c r="BS14" s="163" t="n">
        <f aca="false">((BT14-BJ14)*0.9)+BJ14</f>
        <v>28.007160712</v>
      </c>
      <c r="BT14" s="163" t="n">
        <f aca="false">VLOOKUP($A14,GAMMAGRIDS,17,FALSE())</f>
        <v>29.45734103</v>
      </c>
      <c r="BU14" s="163" t="n">
        <f aca="false">((CD14-BT14)*0.1)+BT14</f>
        <v>30.861628937</v>
      </c>
      <c r="BV14" s="163" t="n">
        <f aca="false">((CD14-BT14)*0.2)+BT14</f>
        <v>32.265916844</v>
      </c>
      <c r="BW14" s="163" t="n">
        <f aca="false">((CD14-BT14)*0.3)+BT14</f>
        <v>33.670204751</v>
      </c>
      <c r="BX14" s="163" t="n">
        <f aca="false">((CD14-BT14)*0.4)+BT14</f>
        <v>35.074492658</v>
      </c>
      <c r="BY14" s="163" t="n">
        <f aca="false">((CD14-BT14)*0.5)+BT14</f>
        <v>36.478780565</v>
      </c>
      <c r="BZ14" s="163" t="n">
        <f aca="false">((CD14-BT14)*0.6)+BT14</f>
        <v>37.883068472</v>
      </c>
      <c r="CA14" s="163" t="n">
        <f aca="false">((CD14-BT14)*0.7)+BT14</f>
        <v>39.287356379</v>
      </c>
      <c r="CB14" s="163" t="n">
        <f aca="false">((CD14-BT14)*0.8)+BT14</f>
        <v>40.691644286</v>
      </c>
      <c r="CC14" s="163" t="n">
        <f aca="false">((CD14-BT14)*0.9)+BT14</f>
        <v>42.095932193</v>
      </c>
      <c r="CD14" s="163" t="n">
        <f aca="false">VLOOKUP($A14,GAMMAGRIDS,18,FALSE())</f>
        <v>43.5002201</v>
      </c>
      <c r="CE14" s="163" t="n">
        <f aca="false">($CD14-$CC14)+CD14</f>
        <v>44.904508007</v>
      </c>
      <c r="CF14" s="163" t="n">
        <f aca="false">($CD14-$CC14)+CE14</f>
        <v>46.308795914</v>
      </c>
      <c r="CG14" s="163" t="n">
        <f aca="false">($CD14-$CC14)+CF14</f>
        <v>47.713083821</v>
      </c>
      <c r="CH14" s="163" t="n">
        <f aca="false">($CD14-$CC14)+CG14</f>
        <v>49.117371728</v>
      </c>
      <c r="CI14" s="163" t="n">
        <f aca="false">($CD14-$CC14)+CH14</f>
        <v>50.521659635</v>
      </c>
      <c r="CJ14" s="163" t="n">
        <f aca="false">($CD14-$CC14)+CI14</f>
        <v>51.925947542</v>
      </c>
      <c r="CK14" s="163" t="n">
        <f aca="false">($CD14-$CC14)+CJ14</f>
        <v>53.330235449</v>
      </c>
      <c r="CL14" s="163" t="n">
        <f aca="false">($CD14-$CC14)+CK14</f>
        <v>54.734523356</v>
      </c>
      <c r="CM14" s="163" t="n">
        <f aca="false">($CD14-$CC14)+CL14</f>
        <v>56.138811263</v>
      </c>
      <c r="CN14" s="163" t="n">
        <f aca="false">($CD14-$CC14)+CM14</f>
        <v>57.54309917</v>
      </c>
      <c r="CO14" s="163" t="n">
        <f aca="false">($CD14-$CC14)+CN14</f>
        <v>58.947387077</v>
      </c>
      <c r="CP14" s="163" t="n">
        <f aca="false">($CD14-$CC14)+CO14</f>
        <v>60.351674984</v>
      </c>
      <c r="CQ14" s="163" t="n">
        <f aca="false">($CD14-$CC14)+CP14</f>
        <v>61.755962891</v>
      </c>
      <c r="CR14" s="163" t="n">
        <f aca="false">($CD14-$CC14)+CQ14</f>
        <v>63.160250798</v>
      </c>
      <c r="CS14" s="163" t="n">
        <f aca="false">($CD14-$CC14)+CR14</f>
        <v>64.564538705</v>
      </c>
      <c r="CT14" s="163" t="n">
        <f aca="false">($CD14-$CC14)+CS14</f>
        <v>65.968826612</v>
      </c>
      <c r="CU14" s="163" t="n">
        <f aca="false">($CD14-$CC14)+CT14</f>
        <v>67.373114519</v>
      </c>
      <c r="CV14" s="163" t="n">
        <f aca="false">($CD14-$CC14)+CU14</f>
        <v>68.777402426</v>
      </c>
      <c r="CW14" s="163" t="n">
        <f aca="false">($CD14-$CC14)+CV14</f>
        <v>70.181690333</v>
      </c>
      <c r="CX14" s="163" t="n">
        <f aca="false">($CD14-$CC14)+CW14</f>
        <v>71.58597824</v>
      </c>
    </row>
    <row r="15" customFormat="false" ht="12.75" hidden="false" customHeight="false" outlineLevel="0" collapsed="false">
      <c r="A15" s="14" t="n">
        <v>37165</v>
      </c>
      <c r="B15" s="163" t="n">
        <f aca="false">($V15-$W15)+C15</f>
        <v>-15.03977722</v>
      </c>
      <c r="C15" s="163" t="n">
        <f aca="false">($V15-$W15)+D15</f>
        <v>-14.738113198</v>
      </c>
      <c r="D15" s="163" t="n">
        <f aca="false">($V15-$W15)+E15</f>
        <v>-14.436449176</v>
      </c>
      <c r="E15" s="163" t="n">
        <f aca="false">($V15-$W15)+F15</f>
        <v>-14.134785154</v>
      </c>
      <c r="F15" s="163" t="n">
        <f aca="false">($V15-$W15)+G15</f>
        <v>-13.833121132</v>
      </c>
      <c r="G15" s="163" t="n">
        <f aca="false">($V15-$W15)+H15</f>
        <v>-13.53145711</v>
      </c>
      <c r="H15" s="163" t="n">
        <f aca="false">($V15-$W15)+I15</f>
        <v>-13.229793088</v>
      </c>
      <c r="I15" s="163" t="n">
        <f aca="false">($V15-$W15)+J15</f>
        <v>-12.928129066</v>
      </c>
      <c r="J15" s="163" t="n">
        <f aca="false">($V15-$W15)+K15</f>
        <v>-12.626465044</v>
      </c>
      <c r="K15" s="163" t="n">
        <f aca="false">($V15-$W15)+L15</f>
        <v>-12.324801022</v>
      </c>
      <c r="L15" s="163" t="n">
        <f aca="false">($V15-$W15)+M15</f>
        <v>-12.023137</v>
      </c>
      <c r="M15" s="163" t="n">
        <f aca="false">($V15-$W15)+N15</f>
        <v>-11.721472978</v>
      </c>
      <c r="N15" s="163" t="n">
        <f aca="false">($V15-$W15)+O15</f>
        <v>-11.419808956</v>
      </c>
      <c r="O15" s="163" t="n">
        <f aca="false">($V15-$W15)+P15</f>
        <v>-11.118144934</v>
      </c>
      <c r="P15" s="163" t="n">
        <f aca="false">($V15-$W15)+Q15</f>
        <v>-10.816480912</v>
      </c>
      <c r="Q15" s="163" t="n">
        <f aca="false">($V15-$W15)+R15</f>
        <v>-10.51481689</v>
      </c>
      <c r="R15" s="163" t="n">
        <f aca="false">($V15-$W15)+S15</f>
        <v>-10.213152868</v>
      </c>
      <c r="S15" s="163" t="n">
        <f aca="false">($V15-$W15)+T15</f>
        <v>-9.911488846</v>
      </c>
      <c r="T15" s="163" t="n">
        <f aca="false">($V15-$W15)+U15</f>
        <v>-9.609824824</v>
      </c>
      <c r="U15" s="163" t="n">
        <f aca="false">($V15-$W15)+V15</f>
        <v>-9.308160802</v>
      </c>
      <c r="V15" s="163" t="n">
        <f aca="false">VLOOKUP($A15,GAMMAGRIDS,11,FALSE())</f>
        <v>-9.00649678</v>
      </c>
      <c r="W15" s="163" t="n">
        <f aca="false">((V15-AF15)*0.9)+AF15</f>
        <v>-8.704832758</v>
      </c>
      <c r="X15" s="163" t="n">
        <f aca="false">((V15-AF15)*0.8)+AF15</f>
        <v>-8.403168736</v>
      </c>
      <c r="Y15" s="163" t="n">
        <f aca="false">((V15-AF15)*0.7)+AF15</f>
        <v>-8.101504714</v>
      </c>
      <c r="Z15" s="163" t="n">
        <f aca="false">((V15-AF15)*0.6)+AF15</f>
        <v>-7.799840692</v>
      </c>
      <c r="AA15" s="163" t="n">
        <f aca="false">((V15-AF15)*0.5)+AF15</f>
        <v>-7.49817667</v>
      </c>
      <c r="AB15" s="163" t="n">
        <f aca="false">((V15-AF15)*0.4)+AF15</f>
        <v>-7.196512648</v>
      </c>
      <c r="AC15" s="163" t="n">
        <f aca="false">((V15-AF15)*0.3)+AF15</f>
        <v>-6.894848626</v>
      </c>
      <c r="AD15" s="163" t="n">
        <f aca="false">((V15-AF15)*0.2)+AF15</f>
        <v>-6.593184604</v>
      </c>
      <c r="AE15" s="163" t="n">
        <f aca="false">((V15-AF15)*0.1)+AF15</f>
        <v>-6.291520582</v>
      </c>
      <c r="AF15" s="163" t="n">
        <f aca="false">VLOOKUP($A15,GAMMAGRIDS,12,FALSE())</f>
        <v>-5.98985656</v>
      </c>
      <c r="AG15" s="163" t="n">
        <f aca="false">((AF15-AP15)*0.9)+AP15</f>
        <v>-5.689501184</v>
      </c>
      <c r="AH15" s="163" t="n">
        <f aca="false">((AF15-AP15)*0.8)+AP15</f>
        <v>-5.389145808</v>
      </c>
      <c r="AI15" s="163" t="n">
        <f aca="false">((AF15-AP15)*0.7)+AP15</f>
        <v>-5.088790432</v>
      </c>
      <c r="AJ15" s="163" t="n">
        <f aca="false">((AF15-AP15)*0.6)+AP15</f>
        <v>-4.788435056</v>
      </c>
      <c r="AK15" s="163" t="n">
        <f aca="false">((AF15-AP15)*0.5)+AP15</f>
        <v>-4.48807968</v>
      </c>
      <c r="AL15" s="163" t="n">
        <f aca="false">((AF15-AP15)*0.4)+AP15</f>
        <v>-4.187724304</v>
      </c>
      <c r="AM15" s="163" t="n">
        <f aca="false">((AF15-AP15)*0.3)+AP15</f>
        <v>-3.887368928</v>
      </c>
      <c r="AN15" s="163" t="n">
        <f aca="false">((AF15-AP15)*0.2)+AP15</f>
        <v>-3.587013552</v>
      </c>
      <c r="AO15" s="163" t="n">
        <f aca="false">((AF15-AP15)*0.1)+AP15</f>
        <v>-3.286658176</v>
      </c>
      <c r="AP15" s="163" t="n">
        <f aca="false">VLOOKUP($A15,GAMMAGRIDS,13,FALSE())</f>
        <v>-2.9863028</v>
      </c>
      <c r="AQ15" s="163" t="n">
        <f aca="false">(($AP15-$AU15)*0.8)+$AU15</f>
        <v>-2.687190768</v>
      </c>
      <c r="AR15" s="163" t="n">
        <f aca="false">(($AP15-$AU15)*0.6)+$AU15</f>
        <v>-2.388078736</v>
      </c>
      <c r="AS15" s="163" t="n">
        <f aca="false">(($AP15-$AU15)*0.4)+$AU15</f>
        <v>-2.088966704</v>
      </c>
      <c r="AT15" s="163" t="n">
        <f aca="false">(($AP15-$AU15)*0.2)+$AU15</f>
        <v>-1.789854672</v>
      </c>
      <c r="AU15" s="163" t="n">
        <f aca="false">VLOOKUP($A15,GAMMAGRIDS,14,FALSE())</f>
        <v>-1.49074264</v>
      </c>
      <c r="AV15" s="163" t="n">
        <f aca="false">(($AU15-$AZ15)*0.8)+$AZ15</f>
        <v>-1.192594112</v>
      </c>
      <c r="AW15" s="163" t="n">
        <f aca="false">(($AU15-$AZ15)*0.6)+$AZ15</f>
        <v>-0.894445584</v>
      </c>
      <c r="AX15" s="163" t="n">
        <f aca="false">(($AU15-$AZ15)*0.4)+$AZ15</f>
        <v>-0.596297056</v>
      </c>
      <c r="AY15" s="163" t="n">
        <f aca="false">(($AU15-$AZ15)*0.2)+$AZ15</f>
        <v>-0.298148528</v>
      </c>
      <c r="AZ15" s="163" t="n">
        <v>0</v>
      </c>
      <c r="BA15" s="163" t="n">
        <f aca="false">(($BE15-$AZ15)*0.2)+$AZ15</f>
        <v>0.297086992</v>
      </c>
      <c r="BB15" s="163" t="n">
        <f aca="false">(($BE15-$AZ15)*0.4)+$AZ15</f>
        <v>0.594173984</v>
      </c>
      <c r="BC15" s="163" t="n">
        <f aca="false">(($BE15-$AZ15)*0.6)+$AZ15</f>
        <v>0.891260976</v>
      </c>
      <c r="BD15" s="163" t="n">
        <f aca="false">(($BE15-$AZ15)*0.8)+$AZ15</f>
        <v>1.188347968</v>
      </c>
      <c r="BE15" s="163" t="n">
        <f aca="false">VLOOKUP($A15,GAMMAGRIDS,15,FALSE())</f>
        <v>1.48543496</v>
      </c>
      <c r="BF15" s="163" t="n">
        <f aca="false">(($BJ15-$BE15)*0.2)+$BE15</f>
        <v>1.781364976</v>
      </c>
      <c r="BG15" s="163" t="n">
        <f aca="false">(($BJ15-$BE15)*0.4)+$BE15</f>
        <v>2.077294992</v>
      </c>
      <c r="BH15" s="163" t="n">
        <f aca="false">(($BJ15-$BE15)*0.6)+$BE15</f>
        <v>2.373225008</v>
      </c>
      <c r="BI15" s="163" t="n">
        <f aca="false">(($BJ15-$BE15)*0.8)+$BE15</f>
        <v>2.669155024</v>
      </c>
      <c r="BJ15" s="163" t="n">
        <f aca="false">VLOOKUP($A15,GAMMAGRIDS,16,FALSE())</f>
        <v>2.96508504</v>
      </c>
      <c r="BK15" s="163" t="n">
        <f aca="false">((BT15-BJ15)*0.1)+BJ15</f>
        <v>3.259095578</v>
      </c>
      <c r="BL15" s="163" t="n">
        <f aca="false">((BT15-BJ15)*0.2)+BJ15</f>
        <v>3.553106116</v>
      </c>
      <c r="BM15" s="163" t="n">
        <f aca="false">((BT15-BJ15)*0.3)+BJ15</f>
        <v>3.847116654</v>
      </c>
      <c r="BN15" s="163" t="n">
        <f aca="false">((BT15-BJ15)*0.4)+BJ15</f>
        <v>4.141127192</v>
      </c>
      <c r="BO15" s="163" t="n">
        <f aca="false">((BT15-BJ15)*0.5)+BJ15</f>
        <v>4.43513773</v>
      </c>
      <c r="BP15" s="163" t="n">
        <f aca="false">((BT15-BJ15)*0.6)+BJ15</f>
        <v>4.729148268</v>
      </c>
      <c r="BQ15" s="163" t="n">
        <f aca="false">((BT15-BJ15)*0.7)+BJ15</f>
        <v>5.023158806</v>
      </c>
      <c r="BR15" s="163" t="n">
        <f aca="false">((BT15-BJ15)*0.8)+BJ15</f>
        <v>5.317169344</v>
      </c>
      <c r="BS15" s="163" t="n">
        <f aca="false">((BT15-BJ15)*0.9)+BJ15</f>
        <v>5.611179882</v>
      </c>
      <c r="BT15" s="163" t="n">
        <f aca="false">VLOOKUP($A15,GAMMAGRIDS,17,FALSE())</f>
        <v>5.90519042</v>
      </c>
      <c r="BU15" s="163" t="n">
        <f aca="false">((CD15-BT15)*0.1)+BT15</f>
        <v>6.196349002</v>
      </c>
      <c r="BV15" s="163" t="n">
        <f aca="false">((CD15-BT15)*0.2)+BT15</f>
        <v>6.487507584</v>
      </c>
      <c r="BW15" s="163" t="n">
        <f aca="false">((CD15-BT15)*0.3)+BT15</f>
        <v>6.778666166</v>
      </c>
      <c r="BX15" s="163" t="n">
        <f aca="false">((CD15-BT15)*0.4)+BT15</f>
        <v>7.069824748</v>
      </c>
      <c r="BY15" s="163" t="n">
        <f aca="false">((CD15-BT15)*0.5)+BT15</f>
        <v>7.36098333</v>
      </c>
      <c r="BZ15" s="163" t="n">
        <f aca="false">((CD15-BT15)*0.6)+BT15</f>
        <v>7.652141912</v>
      </c>
      <c r="CA15" s="163" t="n">
        <f aca="false">((CD15-BT15)*0.7)+BT15</f>
        <v>7.943300494</v>
      </c>
      <c r="CB15" s="163" t="n">
        <f aca="false">((CD15-BT15)*0.8)+BT15</f>
        <v>8.234459076</v>
      </c>
      <c r="CC15" s="163" t="n">
        <f aca="false">((CD15-BT15)*0.9)+BT15</f>
        <v>8.525617658</v>
      </c>
      <c r="CD15" s="163" t="n">
        <f aca="false">VLOOKUP($A15,GAMMAGRIDS,18,FALSE())</f>
        <v>8.81677624</v>
      </c>
      <c r="CE15" s="163" t="n">
        <f aca="false">($CD15-$CC15)+CD15</f>
        <v>9.107934822</v>
      </c>
      <c r="CF15" s="163" t="n">
        <f aca="false">($CD15-$CC15)+CE15</f>
        <v>9.399093404</v>
      </c>
      <c r="CG15" s="163" t="n">
        <f aca="false">($CD15-$CC15)+CF15</f>
        <v>9.690251986</v>
      </c>
      <c r="CH15" s="163" t="n">
        <f aca="false">($CD15-$CC15)+CG15</f>
        <v>9.981410568</v>
      </c>
      <c r="CI15" s="163" t="n">
        <f aca="false">($CD15-$CC15)+CH15</f>
        <v>10.27256915</v>
      </c>
      <c r="CJ15" s="163" t="n">
        <f aca="false">($CD15-$CC15)+CI15</f>
        <v>10.563727732</v>
      </c>
      <c r="CK15" s="163" t="n">
        <f aca="false">($CD15-$CC15)+CJ15</f>
        <v>10.854886314</v>
      </c>
      <c r="CL15" s="163" t="n">
        <f aca="false">($CD15-$CC15)+CK15</f>
        <v>11.146044896</v>
      </c>
      <c r="CM15" s="163" t="n">
        <f aca="false">($CD15-$CC15)+CL15</f>
        <v>11.437203478</v>
      </c>
      <c r="CN15" s="163" t="n">
        <f aca="false">($CD15-$CC15)+CM15</f>
        <v>11.72836206</v>
      </c>
      <c r="CO15" s="163" t="n">
        <f aca="false">($CD15-$CC15)+CN15</f>
        <v>12.019520642</v>
      </c>
      <c r="CP15" s="163" t="n">
        <f aca="false">($CD15-$CC15)+CO15</f>
        <v>12.310679224</v>
      </c>
      <c r="CQ15" s="163" t="n">
        <f aca="false">($CD15-$CC15)+CP15</f>
        <v>12.601837806</v>
      </c>
      <c r="CR15" s="163" t="n">
        <f aca="false">($CD15-$CC15)+CQ15</f>
        <v>12.892996388</v>
      </c>
      <c r="CS15" s="163" t="n">
        <f aca="false">($CD15-$CC15)+CR15</f>
        <v>13.18415497</v>
      </c>
      <c r="CT15" s="163" t="n">
        <f aca="false">($CD15-$CC15)+CS15</f>
        <v>13.475313552</v>
      </c>
      <c r="CU15" s="163" t="n">
        <f aca="false">($CD15-$CC15)+CT15</f>
        <v>13.766472134</v>
      </c>
      <c r="CV15" s="163" t="n">
        <f aca="false">($CD15-$CC15)+CU15</f>
        <v>14.057630716</v>
      </c>
      <c r="CW15" s="163" t="n">
        <f aca="false">($CD15-$CC15)+CV15</f>
        <v>14.348789298</v>
      </c>
      <c r="CX15" s="163" t="n">
        <f aca="false">($CD15-$CC15)+CW15</f>
        <v>14.63994788</v>
      </c>
    </row>
    <row r="16" customFormat="false" ht="12.75" hidden="false" customHeight="false" outlineLevel="0" collapsed="false">
      <c r="A16" s="14" t="n">
        <v>37196</v>
      </c>
      <c r="B16" s="163" t="n">
        <f aca="false">($V16-$W16)+C16</f>
        <v>-13.98381837</v>
      </c>
      <c r="C16" s="163" t="n">
        <f aca="false">($V16-$W16)+D16</f>
        <v>-13.702685389</v>
      </c>
      <c r="D16" s="163" t="n">
        <f aca="false">($V16-$W16)+E16</f>
        <v>-13.421552408</v>
      </c>
      <c r="E16" s="163" t="n">
        <f aca="false">($V16-$W16)+F16</f>
        <v>-13.140419427</v>
      </c>
      <c r="F16" s="163" t="n">
        <f aca="false">($V16-$W16)+G16</f>
        <v>-12.859286446</v>
      </c>
      <c r="G16" s="163" t="n">
        <f aca="false">($V16-$W16)+H16</f>
        <v>-12.578153465</v>
      </c>
      <c r="H16" s="163" t="n">
        <f aca="false">($V16-$W16)+I16</f>
        <v>-12.297020484</v>
      </c>
      <c r="I16" s="163" t="n">
        <f aca="false">($V16-$W16)+J16</f>
        <v>-12.015887503</v>
      </c>
      <c r="J16" s="163" t="n">
        <f aca="false">($V16-$W16)+K16</f>
        <v>-11.734754522</v>
      </c>
      <c r="K16" s="163" t="n">
        <f aca="false">($V16-$W16)+L16</f>
        <v>-11.453621541</v>
      </c>
      <c r="L16" s="163" t="n">
        <f aca="false">($V16-$W16)+M16</f>
        <v>-11.17248856</v>
      </c>
      <c r="M16" s="163" t="n">
        <f aca="false">($V16-$W16)+N16</f>
        <v>-10.891355579</v>
      </c>
      <c r="N16" s="163" t="n">
        <f aca="false">($V16-$W16)+O16</f>
        <v>-10.610222598</v>
      </c>
      <c r="O16" s="163" t="n">
        <f aca="false">($V16-$W16)+P16</f>
        <v>-10.329089617</v>
      </c>
      <c r="P16" s="163" t="n">
        <f aca="false">($V16-$W16)+Q16</f>
        <v>-10.047956636</v>
      </c>
      <c r="Q16" s="163" t="n">
        <f aca="false">($V16-$W16)+R16</f>
        <v>-9.766823655</v>
      </c>
      <c r="R16" s="163" t="n">
        <f aca="false">($V16-$W16)+S16</f>
        <v>-9.485690674</v>
      </c>
      <c r="S16" s="163" t="n">
        <f aca="false">($V16-$W16)+T16</f>
        <v>-9.204557693</v>
      </c>
      <c r="T16" s="163" t="n">
        <f aca="false">($V16-$W16)+U16</f>
        <v>-8.923424712</v>
      </c>
      <c r="U16" s="163" t="n">
        <f aca="false">($V16-$W16)+V16</f>
        <v>-8.642291731</v>
      </c>
      <c r="V16" s="163" t="n">
        <f aca="false">VLOOKUP($A16,GAMMAGRIDS,11,FALSE())</f>
        <v>-8.36115875</v>
      </c>
      <c r="W16" s="163" t="n">
        <f aca="false">((V16-AF16)*0.9)+AF16</f>
        <v>-8.080025769</v>
      </c>
      <c r="X16" s="163" t="n">
        <f aca="false">((V16-AF16)*0.8)+AF16</f>
        <v>-7.798892788</v>
      </c>
      <c r="Y16" s="163" t="n">
        <f aca="false">((V16-AF16)*0.7)+AF16</f>
        <v>-7.517759807</v>
      </c>
      <c r="Z16" s="163" t="n">
        <f aca="false">((V16-AF16)*0.6)+AF16</f>
        <v>-7.236626826</v>
      </c>
      <c r="AA16" s="163" t="n">
        <f aca="false">((V16-AF16)*0.5)+AF16</f>
        <v>-6.955493845</v>
      </c>
      <c r="AB16" s="163" t="n">
        <f aca="false">((V16-AF16)*0.4)+AF16</f>
        <v>-6.674360864</v>
      </c>
      <c r="AC16" s="163" t="n">
        <f aca="false">((V16-AF16)*0.3)+AF16</f>
        <v>-6.393227883</v>
      </c>
      <c r="AD16" s="163" t="n">
        <f aca="false">((V16-AF16)*0.2)+AF16</f>
        <v>-6.112094902</v>
      </c>
      <c r="AE16" s="163" t="n">
        <f aca="false">((V16-AF16)*0.1)+AF16</f>
        <v>-5.830961921</v>
      </c>
      <c r="AF16" s="163" t="n">
        <f aca="false">VLOOKUP($A16,GAMMAGRIDS,12,FALSE())</f>
        <v>-5.54982894</v>
      </c>
      <c r="AG16" s="163" t="n">
        <f aca="false">((AF16-AP16)*0.9)+AP16</f>
        <v>-5.271028013</v>
      </c>
      <c r="AH16" s="163" t="n">
        <f aca="false">((AF16-AP16)*0.8)+AP16</f>
        <v>-4.992227086</v>
      </c>
      <c r="AI16" s="163" t="n">
        <f aca="false">((AF16-AP16)*0.7)+AP16</f>
        <v>-4.713426159</v>
      </c>
      <c r="AJ16" s="163" t="n">
        <f aca="false">((AF16-AP16)*0.6)+AP16</f>
        <v>-4.434625232</v>
      </c>
      <c r="AK16" s="163" t="n">
        <f aca="false">((AF16-AP16)*0.5)+AP16</f>
        <v>-4.155824305</v>
      </c>
      <c r="AL16" s="163" t="n">
        <f aca="false">((AF16-AP16)*0.4)+AP16</f>
        <v>-3.877023378</v>
      </c>
      <c r="AM16" s="163" t="n">
        <f aca="false">((AF16-AP16)*0.3)+AP16</f>
        <v>-3.598222451</v>
      </c>
      <c r="AN16" s="163" t="n">
        <f aca="false">((AF16-AP16)*0.2)+AP16</f>
        <v>-3.319421524</v>
      </c>
      <c r="AO16" s="163" t="n">
        <f aca="false">((AF16-AP16)*0.1)+AP16</f>
        <v>-3.040620597</v>
      </c>
      <c r="AP16" s="163" t="n">
        <f aca="false">VLOOKUP($A16,GAMMAGRIDS,13,FALSE())</f>
        <v>-2.76181967</v>
      </c>
      <c r="AQ16" s="163" t="n">
        <f aca="false">(($AP16-$AU16)*0.8)+$AU16</f>
        <v>-2.484948224</v>
      </c>
      <c r="AR16" s="163" t="n">
        <f aca="false">(($AP16-$AU16)*0.6)+$AU16</f>
        <v>-2.208076778</v>
      </c>
      <c r="AS16" s="163" t="n">
        <f aca="false">(($AP16-$AU16)*0.4)+$AU16</f>
        <v>-1.931205332</v>
      </c>
      <c r="AT16" s="163" t="n">
        <f aca="false">(($AP16-$AU16)*0.2)+$AU16</f>
        <v>-1.654333886</v>
      </c>
      <c r="AU16" s="163" t="n">
        <f aca="false">VLOOKUP($A16,GAMMAGRIDS,14,FALSE())</f>
        <v>-1.37746244</v>
      </c>
      <c r="AV16" s="163" t="n">
        <f aca="false">(($AU16-$AZ16)*0.8)+$AZ16</f>
        <v>-1.101969952</v>
      </c>
      <c r="AW16" s="163" t="n">
        <f aca="false">(($AU16-$AZ16)*0.6)+$AZ16</f>
        <v>-0.826477464</v>
      </c>
      <c r="AX16" s="163" t="n">
        <f aca="false">(($AU16-$AZ16)*0.4)+$AZ16</f>
        <v>-0.550984976</v>
      </c>
      <c r="AY16" s="163" t="n">
        <f aca="false">(($AU16-$AZ16)*0.2)+$AZ16</f>
        <v>-0.275492488</v>
      </c>
      <c r="AZ16" s="163" t="n">
        <v>0</v>
      </c>
      <c r="BA16" s="163" t="n">
        <f aca="false">(($BE16-$AZ16)*0.2)+$AZ16</f>
        <v>0.2740465</v>
      </c>
      <c r="BB16" s="163" t="n">
        <f aca="false">(($BE16-$AZ16)*0.4)+$AZ16</f>
        <v>0.548093</v>
      </c>
      <c r="BC16" s="163" t="n">
        <f aca="false">(($BE16-$AZ16)*0.6)+$AZ16</f>
        <v>0.8221395</v>
      </c>
      <c r="BD16" s="163" t="n">
        <f aca="false">(($BE16-$AZ16)*0.8)+$AZ16</f>
        <v>1.096186</v>
      </c>
      <c r="BE16" s="163" t="n">
        <f aca="false">VLOOKUP($A16,GAMMAGRIDS,15,FALSE())</f>
        <v>1.3702325</v>
      </c>
      <c r="BF16" s="163" t="n">
        <f aca="false">(($BJ16-$BE16)*0.2)+$BE16</f>
        <v>1.642768114</v>
      </c>
      <c r="BG16" s="163" t="n">
        <f aca="false">(($BJ16-$BE16)*0.4)+$BE16</f>
        <v>1.915303728</v>
      </c>
      <c r="BH16" s="163" t="n">
        <f aca="false">(($BJ16-$BE16)*0.6)+$BE16</f>
        <v>2.187839342</v>
      </c>
      <c r="BI16" s="163" t="n">
        <f aca="false">(($BJ16-$BE16)*0.8)+$BE16</f>
        <v>2.460374956</v>
      </c>
      <c r="BJ16" s="163" t="n">
        <f aca="false">VLOOKUP($A16,GAMMAGRIDS,16,FALSE())</f>
        <v>2.73291057</v>
      </c>
      <c r="BK16" s="163" t="n">
        <f aca="false">((BT16-BJ16)*0.1)+BJ16</f>
        <v>3.00305464</v>
      </c>
      <c r="BL16" s="163" t="n">
        <f aca="false">((BT16-BJ16)*0.2)+BJ16</f>
        <v>3.27319871</v>
      </c>
      <c r="BM16" s="163" t="n">
        <f aca="false">((BT16-BJ16)*0.3)+BJ16</f>
        <v>3.54334278</v>
      </c>
      <c r="BN16" s="163" t="n">
        <f aca="false">((BT16-BJ16)*0.4)+BJ16</f>
        <v>3.81348685</v>
      </c>
      <c r="BO16" s="163" t="n">
        <f aca="false">((BT16-BJ16)*0.5)+BJ16</f>
        <v>4.08363092</v>
      </c>
      <c r="BP16" s="163" t="n">
        <f aca="false">((BT16-BJ16)*0.6)+BJ16</f>
        <v>4.35377499</v>
      </c>
      <c r="BQ16" s="163" t="n">
        <f aca="false">((BT16-BJ16)*0.7)+BJ16</f>
        <v>4.62391906</v>
      </c>
      <c r="BR16" s="163" t="n">
        <f aca="false">((BT16-BJ16)*0.8)+BJ16</f>
        <v>4.89406313</v>
      </c>
      <c r="BS16" s="163" t="n">
        <f aca="false">((BT16-BJ16)*0.9)+BJ16</f>
        <v>5.1642072</v>
      </c>
      <c r="BT16" s="163" t="n">
        <f aca="false">VLOOKUP($A16,GAMMAGRIDS,17,FALSE())</f>
        <v>5.43435127</v>
      </c>
      <c r="BU16" s="163" t="n">
        <f aca="false">((CD16-BT16)*0.1)+BT16</f>
        <v>5.701109991</v>
      </c>
      <c r="BV16" s="163" t="n">
        <f aca="false">((CD16-BT16)*0.2)+BT16</f>
        <v>5.967868712</v>
      </c>
      <c r="BW16" s="163" t="n">
        <f aca="false">((CD16-BT16)*0.3)+BT16</f>
        <v>6.234627433</v>
      </c>
      <c r="BX16" s="163" t="n">
        <f aca="false">((CD16-BT16)*0.4)+BT16</f>
        <v>6.501386154</v>
      </c>
      <c r="BY16" s="163" t="n">
        <f aca="false">((CD16-BT16)*0.5)+BT16</f>
        <v>6.768144875</v>
      </c>
      <c r="BZ16" s="163" t="n">
        <f aca="false">((CD16-BT16)*0.6)+BT16</f>
        <v>7.034903596</v>
      </c>
      <c r="CA16" s="163" t="n">
        <f aca="false">((CD16-BT16)*0.7)+BT16</f>
        <v>7.301662317</v>
      </c>
      <c r="CB16" s="163" t="n">
        <f aca="false">((CD16-BT16)*0.8)+BT16</f>
        <v>7.568421038</v>
      </c>
      <c r="CC16" s="163" t="n">
        <f aca="false">((CD16-BT16)*0.9)+BT16</f>
        <v>7.835179759</v>
      </c>
      <c r="CD16" s="163" t="n">
        <f aca="false">VLOOKUP($A16,GAMMAGRIDS,18,FALSE())</f>
        <v>8.10193848</v>
      </c>
      <c r="CE16" s="163" t="n">
        <f aca="false">($CD16-$CC16)+CD16</f>
        <v>8.368697201</v>
      </c>
      <c r="CF16" s="163" t="n">
        <f aca="false">($CD16-$CC16)+CE16</f>
        <v>8.635455922</v>
      </c>
      <c r="CG16" s="163" t="n">
        <f aca="false">($CD16-$CC16)+CF16</f>
        <v>8.902214643</v>
      </c>
      <c r="CH16" s="163" t="n">
        <f aca="false">($CD16-$CC16)+CG16</f>
        <v>9.168973364</v>
      </c>
      <c r="CI16" s="163" t="n">
        <f aca="false">($CD16-$CC16)+CH16</f>
        <v>9.435732085</v>
      </c>
      <c r="CJ16" s="163" t="n">
        <f aca="false">($CD16-$CC16)+CI16</f>
        <v>9.702490806</v>
      </c>
      <c r="CK16" s="163" t="n">
        <f aca="false">($CD16-$CC16)+CJ16</f>
        <v>9.969249527</v>
      </c>
      <c r="CL16" s="163" t="n">
        <f aca="false">($CD16-$CC16)+CK16</f>
        <v>10.236008248</v>
      </c>
      <c r="CM16" s="163" t="n">
        <f aca="false">($CD16-$CC16)+CL16</f>
        <v>10.502766969</v>
      </c>
      <c r="CN16" s="163" t="n">
        <f aca="false">($CD16-$CC16)+CM16</f>
        <v>10.76952569</v>
      </c>
      <c r="CO16" s="163" t="n">
        <f aca="false">($CD16-$CC16)+CN16</f>
        <v>11.036284411</v>
      </c>
      <c r="CP16" s="163" t="n">
        <f aca="false">($CD16-$CC16)+CO16</f>
        <v>11.303043132</v>
      </c>
      <c r="CQ16" s="163" t="n">
        <f aca="false">($CD16-$CC16)+CP16</f>
        <v>11.569801853</v>
      </c>
      <c r="CR16" s="163" t="n">
        <f aca="false">($CD16-$CC16)+CQ16</f>
        <v>11.836560574</v>
      </c>
      <c r="CS16" s="163" t="n">
        <f aca="false">($CD16-$CC16)+CR16</f>
        <v>12.103319295</v>
      </c>
      <c r="CT16" s="163" t="n">
        <f aca="false">($CD16-$CC16)+CS16</f>
        <v>12.370078016</v>
      </c>
      <c r="CU16" s="163" t="n">
        <f aca="false">($CD16-$CC16)+CT16</f>
        <v>12.636836737</v>
      </c>
      <c r="CV16" s="163" t="n">
        <f aca="false">($CD16-$CC16)+CU16</f>
        <v>12.903595458</v>
      </c>
      <c r="CW16" s="163" t="n">
        <f aca="false">($CD16-$CC16)+CV16</f>
        <v>13.170354179</v>
      </c>
      <c r="CX16" s="163" t="n">
        <f aca="false">($CD16-$CC16)+CW16</f>
        <v>13.4371129</v>
      </c>
    </row>
    <row r="17" customFormat="false" ht="12.75" hidden="false" customHeight="false" outlineLevel="0" collapsed="false">
      <c r="A17" s="14" t="n">
        <v>37226</v>
      </c>
      <c r="B17" s="163" t="n">
        <f aca="false">($V17-$W17)+C17</f>
        <v>-4.64518755</v>
      </c>
      <c r="C17" s="163" t="n">
        <f aca="false">($V17-$W17)+D17</f>
        <v>-4.542647129</v>
      </c>
      <c r="D17" s="163" t="n">
        <f aca="false">($V17-$W17)+E17</f>
        <v>-4.440106708</v>
      </c>
      <c r="E17" s="163" t="n">
        <f aca="false">($V17-$W17)+F17</f>
        <v>-4.337566287</v>
      </c>
      <c r="F17" s="163" t="n">
        <f aca="false">($V17-$W17)+G17</f>
        <v>-4.235025866</v>
      </c>
      <c r="G17" s="163" t="n">
        <f aca="false">($V17-$W17)+H17</f>
        <v>-4.132485445</v>
      </c>
      <c r="H17" s="163" t="n">
        <f aca="false">($V17-$W17)+I17</f>
        <v>-4.029945024</v>
      </c>
      <c r="I17" s="163" t="n">
        <f aca="false">($V17-$W17)+J17</f>
        <v>-3.927404603</v>
      </c>
      <c r="J17" s="163" t="n">
        <f aca="false">($V17-$W17)+K17</f>
        <v>-3.824864182</v>
      </c>
      <c r="K17" s="163" t="n">
        <f aca="false">($V17-$W17)+L17</f>
        <v>-3.722323761</v>
      </c>
      <c r="L17" s="163" t="n">
        <f aca="false">($V17-$W17)+M17</f>
        <v>-3.61978334</v>
      </c>
      <c r="M17" s="163" t="n">
        <f aca="false">($V17-$W17)+N17</f>
        <v>-3.517242919</v>
      </c>
      <c r="N17" s="163" t="n">
        <f aca="false">($V17-$W17)+O17</f>
        <v>-3.414702498</v>
      </c>
      <c r="O17" s="163" t="n">
        <f aca="false">($V17-$W17)+P17</f>
        <v>-3.312162077</v>
      </c>
      <c r="P17" s="163" t="n">
        <f aca="false">($V17-$W17)+Q17</f>
        <v>-3.209621656</v>
      </c>
      <c r="Q17" s="163" t="n">
        <f aca="false">($V17-$W17)+R17</f>
        <v>-3.107081235</v>
      </c>
      <c r="R17" s="163" t="n">
        <f aca="false">($V17-$W17)+S17</f>
        <v>-3.004540814</v>
      </c>
      <c r="S17" s="163" t="n">
        <f aca="false">($V17-$W17)+T17</f>
        <v>-2.902000393</v>
      </c>
      <c r="T17" s="163" t="n">
        <f aca="false">($V17-$W17)+U17</f>
        <v>-2.799459972</v>
      </c>
      <c r="U17" s="163" t="n">
        <f aca="false">($V17-$W17)+V17</f>
        <v>-2.696919551</v>
      </c>
      <c r="V17" s="163" t="n">
        <f aca="false">VLOOKUP($A17,GAMMAGRIDS,11,FALSE())</f>
        <v>-2.59437913</v>
      </c>
      <c r="W17" s="163" t="n">
        <f aca="false">((V17-AF17)*0.9)+AF17</f>
        <v>-2.491838709</v>
      </c>
      <c r="X17" s="163" t="n">
        <f aca="false">((V17-AF17)*0.8)+AF17</f>
        <v>-2.389298288</v>
      </c>
      <c r="Y17" s="163" t="n">
        <f aca="false">((V17-AF17)*0.7)+AF17</f>
        <v>-2.286757867</v>
      </c>
      <c r="Z17" s="163" t="n">
        <f aca="false">((V17-AF17)*0.6)+AF17</f>
        <v>-2.184217446</v>
      </c>
      <c r="AA17" s="163" t="n">
        <f aca="false">((V17-AF17)*0.5)+AF17</f>
        <v>-2.081677025</v>
      </c>
      <c r="AB17" s="163" t="n">
        <f aca="false">((V17-AF17)*0.4)+AF17</f>
        <v>-1.979136604</v>
      </c>
      <c r="AC17" s="163" t="n">
        <f aca="false">((V17-AF17)*0.3)+AF17</f>
        <v>-1.876596183</v>
      </c>
      <c r="AD17" s="163" t="n">
        <f aca="false">((V17-AF17)*0.2)+AF17</f>
        <v>-1.774055762</v>
      </c>
      <c r="AE17" s="163" t="n">
        <f aca="false">((V17-AF17)*0.1)+AF17</f>
        <v>-1.671515341</v>
      </c>
      <c r="AF17" s="163" t="n">
        <f aca="false">VLOOKUP($A17,GAMMAGRIDS,12,FALSE())</f>
        <v>-1.56897492</v>
      </c>
      <c r="AG17" s="163" t="n">
        <f aca="false">((AF17-AP17)*0.9)+AP17</f>
        <v>-1.482939296</v>
      </c>
      <c r="AH17" s="163" t="n">
        <f aca="false">((AF17-AP17)*0.8)+AP17</f>
        <v>-1.396903672</v>
      </c>
      <c r="AI17" s="163" t="n">
        <f aca="false">((AF17-AP17)*0.7)+AP17</f>
        <v>-1.310868048</v>
      </c>
      <c r="AJ17" s="163" t="n">
        <f aca="false">((AF17-AP17)*0.6)+AP17</f>
        <v>-1.224832424</v>
      </c>
      <c r="AK17" s="163" t="n">
        <f aca="false">((AF17-AP17)*0.5)+AP17</f>
        <v>-1.1387968</v>
      </c>
      <c r="AL17" s="163" t="n">
        <f aca="false">((AF17-AP17)*0.4)+AP17</f>
        <v>-1.052761176</v>
      </c>
      <c r="AM17" s="163" t="n">
        <f aca="false">((AF17-AP17)*0.3)+AP17</f>
        <v>-0.966725552</v>
      </c>
      <c r="AN17" s="163" t="n">
        <f aca="false">((AF17-AP17)*0.2)+AP17</f>
        <v>-0.880689928</v>
      </c>
      <c r="AO17" s="163" t="n">
        <f aca="false">((AF17-AP17)*0.1)+AP17</f>
        <v>-0.794654304</v>
      </c>
      <c r="AP17" s="163" t="n">
        <f aca="false">VLOOKUP($A17,GAMMAGRIDS,13,FALSE())</f>
        <v>-0.70861868</v>
      </c>
      <c r="AQ17" s="163" t="n">
        <f aca="false">(($AP17-$AU17)*0.8)+$AU17</f>
        <v>-0.634124012</v>
      </c>
      <c r="AR17" s="163" t="n">
        <f aca="false">(($AP17-$AU17)*0.6)+$AU17</f>
        <v>-0.559629344</v>
      </c>
      <c r="AS17" s="163" t="n">
        <f aca="false">(($AP17-$AU17)*0.4)+$AU17</f>
        <v>-0.485134676</v>
      </c>
      <c r="AT17" s="163" t="n">
        <f aca="false">(($AP17-$AU17)*0.2)+$AU17</f>
        <v>-0.410640008</v>
      </c>
      <c r="AU17" s="163" t="n">
        <f aca="false">VLOOKUP($A17,GAMMAGRIDS,14,FALSE())</f>
        <v>-0.33614534</v>
      </c>
      <c r="AV17" s="163" t="n">
        <f aca="false">(($AU17-$AZ17)*0.8)+$AZ17</f>
        <v>-0.268916272</v>
      </c>
      <c r="AW17" s="163" t="n">
        <f aca="false">(($AU17-$AZ17)*0.6)+$AZ17</f>
        <v>-0.201687204</v>
      </c>
      <c r="AX17" s="163" t="n">
        <f aca="false">(($AU17-$AZ17)*0.4)+$AZ17</f>
        <v>-0.134458136</v>
      </c>
      <c r="AY17" s="163" t="n">
        <f aca="false">(($AU17-$AZ17)*0.2)+$AZ17</f>
        <v>-0.067229068</v>
      </c>
      <c r="AZ17" s="163" t="n">
        <v>0</v>
      </c>
      <c r="BA17" s="163" t="n">
        <f aca="false">(($BE17-$AZ17)*0.2)+$AZ17</f>
        <v>0.06027308</v>
      </c>
      <c r="BB17" s="163" t="n">
        <f aca="false">(($BE17-$AZ17)*0.4)+$AZ17</f>
        <v>0.12054616</v>
      </c>
      <c r="BC17" s="163" t="n">
        <f aca="false">(($BE17-$AZ17)*0.6)+$AZ17</f>
        <v>0.18081924</v>
      </c>
      <c r="BD17" s="163" t="n">
        <f aca="false">(($BE17-$AZ17)*0.8)+$AZ17</f>
        <v>0.24109232</v>
      </c>
      <c r="BE17" s="163" t="n">
        <f aca="false">VLOOKUP($A17,GAMMAGRIDS,15,FALSE())</f>
        <v>0.3013654</v>
      </c>
      <c r="BF17" s="163" t="n">
        <f aca="false">(($BJ17-$BE17)*0.2)+$BE17</f>
        <v>0.354982506</v>
      </c>
      <c r="BG17" s="163" t="n">
        <f aca="false">(($BJ17-$BE17)*0.4)+$BE17</f>
        <v>0.408599612</v>
      </c>
      <c r="BH17" s="163" t="n">
        <f aca="false">(($BJ17-$BE17)*0.6)+$BE17</f>
        <v>0.462216718</v>
      </c>
      <c r="BI17" s="163" t="n">
        <f aca="false">(($BJ17-$BE17)*0.8)+$BE17</f>
        <v>0.515833824</v>
      </c>
      <c r="BJ17" s="163" t="n">
        <f aca="false">VLOOKUP($A17,GAMMAGRIDS,16,FALSE())</f>
        <v>0.56945093</v>
      </c>
      <c r="BK17" s="163" t="n">
        <f aca="false">((BT17-BJ17)*0.1)+BJ17</f>
        <v>0.613672494</v>
      </c>
      <c r="BL17" s="163" t="n">
        <f aca="false">((BT17-BJ17)*0.2)+BJ17</f>
        <v>0.657894058</v>
      </c>
      <c r="BM17" s="163" t="n">
        <f aca="false">((BT17-BJ17)*0.3)+BJ17</f>
        <v>0.702115622</v>
      </c>
      <c r="BN17" s="163" t="n">
        <f aca="false">((BT17-BJ17)*0.4)+BJ17</f>
        <v>0.746337186</v>
      </c>
      <c r="BO17" s="163" t="n">
        <f aca="false">((BT17-BJ17)*0.5)+BJ17</f>
        <v>0.79055875</v>
      </c>
      <c r="BP17" s="163" t="n">
        <f aca="false">((BT17-BJ17)*0.6)+BJ17</f>
        <v>0.834780314</v>
      </c>
      <c r="BQ17" s="163" t="n">
        <f aca="false">((BT17-BJ17)*0.7)+BJ17</f>
        <v>0.879001878</v>
      </c>
      <c r="BR17" s="163" t="n">
        <f aca="false">((BT17-BJ17)*0.8)+BJ17</f>
        <v>0.923223442</v>
      </c>
      <c r="BS17" s="163" t="n">
        <f aca="false">((BT17-BJ17)*0.9)+BJ17</f>
        <v>0.967445006</v>
      </c>
      <c r="BT17" s="163" t="n">
        <f aca="false">VLOOKUP($A17,GAMMAGRIDS,17,FALSE())</f>
        <v>1.01166657</v>
      </c>
      <c r="BU17" s="163" t="n">
        <f aca="false">((CD17-BT17)*0.1)+BT17</f>
        <v>1.044319995</v>
      </c>
      <c r="BV17" s="163" t="n">
        <f aca="false">((CD17-BT17)*0.2)+BT17</f>
        <v>1.07697342</v>
      </c>
      <c r="BW17" s="163" t="n">
        <f aca="false">((CD17-BT17)*0.3)+BT17</f>
        <v>1.109626845</v>
      </c>
      <c r="BX17" s="163" t="n">
        <f aca="false">((CD17-BT17)*0.4)+BT17</f>
        <v>1.14228027</v>
      </c>
      <c r="BY17" s="163" t="n">
        <f aca="false">((CD17-BT17)*0.5)+BT17</f>
        <v>1.174933695</v>
      </c>
      <c r="BZ17" s="163" t="n">
        <f aca="false">((CD17-BT17)*0.6)+BT17</f>
        <v>1.20758712</v>
      </c>
      <c r="CA17" s="163" t="n">
        <f aca="false">((CD17-BT17)*0.7)+BT17</f>
        <v>1.240240545</v>
      </c>
      <c r="CB17" s="163" t="n">
        <f aca="false">((CD17-BT17)*0.8)+BT17</f>
        <v>1.27289397</v>
      </c>
      <c r="CC17" s="163" t="n">
        <f aca="false">((CD17-BT17)*0.9)+BT17</f>
        <v>1.305547395</v>
      </c>
      <c r="CD17" s="163" t="n">
        <f aca="false">VLOOKUP($A17,GAMMAGRIDS,18,FALSE())</f>
        <v>1.33820082</v>
      </c>
      <c r="CE17" s="163" t="n">
        <f aca="false">($CD17-$CC17)+CD17</f>
        <v>1.370854245</v>
      </c>
      <c r="CF17" s="163" t="n">
        <f aca="false">($CD17-$CC17)+CE17</f>
        <v>1.40350767</v>
      </c>
      <c r="CG17" s="163" t="n">
        <f aca="false">($CD17-$CC17)+CF17</f>
        <v>1.436161095</v>
      </c>
      <c r="CH17" s="163" t="n">
        <f aca="false">($CD17-$CC17)+CG17</f>
        <v>1.46881452</v>
      </c>
      <c r="CI17" s="163" t="n">
        <f aca="false">($CD17-$CC17)+CH17</f>
        <v>1.501467945</v>
      </c>
      <c r="CJ17" s="163" t="n">
        <f aca="false">($CD17-$CC17)+CI17</f>
        <v>1.53412137</v>
      </c>
      <c r="CK17" s="163" t="n">
        <f aca="false">($CD17-$CC17)+CJ17</f>
        <v>1.566774795</v>
      </c>
      <c r="CL17" s="163" t="n">
        <f aca="false">($CD17-$CC17)+CK17</f>
        <v>1.59942822</v>
      </c>
      <c r="CM17" s="163" t="n">
        <f aca="false">($CD17-$CC17)+CL17</f>
        <v>1.632081645</v>
      </c>
      <c r="CN17" s="163" t="n">
        <f aca="false">($CD17-$CC17)+CM17</f>
        <v>1.66473507</v>
      </c>
      <c r="CO17" s="163" t="n">
        <f aca="false">($CD17-$CC17)+CN17</f>
        <v>1.697388495</v>
      </c>
      <c r="CP17" s="163" t="n">
        <f aca="false">($CD17-$CC17)+CO17</f>
        <v>1.73004192</v>
      </c>
      <c r="CQ17" s="163" t="n">
        <f aca="false">($CD17-$CC17)+CP17</f>
        <v>1.762695345</v>
      </c>
      <c r="CR17" s="163" t="n">
        <f aca="false">($CD17-$CC17)+CQ17</f>
        <v>1.79534877</v>
      </c>
      <c r="CS17" s="163" t="n">
        <f aca="false">($CD17-$CC17)+CR17</f>
        <v>1.828002195</v>
      </c>
      <c r="CT17" s="163" t="n">
        <f aca="false">($CD17-$CC17)+CS17</f>
        <v>1.86065562</v>
      </c>
      <c r="CU17" s="163" t="n">
        <f aca="false">($CD17-$CC17)+CT17</f>
        <v>1.893309045</v>
      </c>
      <c r="CV17" s="163" t="n">
        <f aca="false">($CD17-$CC17)+CU17</f>
        <v>1.92596247</v>
      </c>
      <c r="CW17" s="163" t="n">
        <f aca="false">($CD17-$CC17)+CV17</f>
        <v>1.958615895</v>
      </c>
      <c r="CX17" s="163" t="n">
        <f aca="false">($CD17-$CC17)+CW17</f>
        <v>1.99126932</v>
      </c>
    </row>
    <row r="18" customFormat="false" ht="12.75" hidden="false" customHeight="false" outlineLevel="0" collapsed="false">
      <c r="A18" s="14" t="n">
        <v>37257</v>
      </c>
      <c r="B18" s="163" t="n">
        <f aca="false">($V18-$W18)+C18</f>
        <v>-5.94526280999999</v>
      </c>
      <c r="C18" s="163" t="n">
        <f aca="false">($V18-$W18)+D18</f>
        <v>-5.81581823099999</v>
      </c>
      <c r="D18" s="163" t="n">
        <f aca="false">($V18-$W18)+E18</f>
        <v>-5.68637365199999</v>
      </c>
      <c r="E18" s="163" t="n">
        <f aca="false">($V18-$W18)+F18</f>
        <v>-5.55692907299999</v>
      </c>
      <c r="F18" s="163" t="n">
        <f aca="false">($V18-$W18)+G18</f>
        <v>-5.42748449399999</v>
      </c>
      <c r="G18" s="163" t="n">
        <f aca="false">($V18-$W18)+H18</f>
        <v>-5.29803991499999</v>
      </c>
      <c r="H18" s="163" t="n">
        <f aca="false">($V18-$W18)+I18</f>
        <v>-5.16859533599999</v>
      </c>
      <c r="I18" s="163" t="n">
        <f aca="false">($V18-$W18)+J18</f>
        <v>-5.03915075699999</v>
      </c>
      <c r="J18" s="163" t="n">
        <f aca="false">($V18-$W18)+K18</f>
        <v>-4.909706178</v>
      </c>
      <c r="K18" s="163" t="n">
        <f aca="false">($V18-$W18)+L18</f>
        <v>-4.780261599</v>
      </c>
      <c r="L18" s="163" t="n">
        <f aca="false">($V18-$W18)+M18</f>
        <v>-4.65081702</v>
      </c>
      <c r="M18" s="163" t="n">
        <f aca="false">($V18-$W18)+N18</f>
        <v>-4.521372441</v>
      </c>
      <c r="N18" s="163" t="n">
        <f aca="false">($V18-$W18)+O18</f>
        <v>-4.391927862</v>
      </c>
      <c r="O18" s="163" t="n">
        <f aca="false">($V18-$W18)+P18</f>
        <v>-4.262483283</v>
      </c>
      <c r="P18" s="163" t="n">
        <f aca="false">($V18-$W18)+Q18</f>
        <v>-4.133038704</v>
      </c>
      <c r="Q18" s="163" t="n">
        <f aca="false">($V18-$W18)+R18</f>
        <v>-4.003594125</v>
      </c>
      <c r="R18" s="163" t="n">
        <f aca="false">($V18-$W18)+S18</f>
        <v>-3.874149546</v>
      </c>
      <c r="S18" s="163" t="n">
        <f aca="false">($V18-$W18)+T18</f>
        <v>-3.744704967</v>
      </c>
      <c r="T18" s="163" t="n">
        <f aca="false">($V18-$W18)+U18</f>
        <v>-3.615260388</v>
      </c>
      <c r="U18" s="163" t="n">
        <f aca="false">($V18-$W18)+V18</f>
        <v>-3.485815809</v>
      </c>
      <c r="V18" s="163" t="n">
        <f aca="false">VLOOKUP($A18,GAMMAGRIDS,11,FALSE())</f>
        <v>-3.35637123</v>
      </c>
      <c r="W18" s="163" t="n">
        <f aca="false">((V18-AF18)*0.9)+AF18</f>
        <v>-3.226926651</v>
      </c>
      <c r="X18" s="163" t="n">
        <f aca="false">((V18-AF18)*0.8)+AF18</f>
        <v>-3.097482072</v>
      </c>
      <c r="Y18" s="163" t="n">
        <f aca="false">((V18-AF18)*0.7)+AF18</f>
        <v>-2.968037493</v>
      </c>
      <c r="Z18" s="163" t="n">
        <f aca="false">((V18-AF18)*0.6)+AF18</f>
        <v>-2.838592914</v>
      </c>
      <c r="AA18" s="163" t="n">
        <f aca="false">((V18-AF18)*0.5)+AF18</f>
        <v>-2.709148335</v>
      </c>
      <c r="AB18" s="163" t="n">
        <f aca="false">((V18-AF18)*0.4)+AF18</f>
        <v>-2.579703756</v>
      </c>
      <c r="AC18" s="163" t="n">
        <f aca="false">((V18-AF18)*0.3)+AF18</f>
        <v>-2.450259177</v>
      </c>
      <c r="AD18" s="163" t="n">
        <f aca="false">((V18-AF18)*0.2)+AF18</f>
        <v>-2.320814598</v>
      </c>
      <c r="AE18" s="163" t="n">
        <f aca="false">((V18-AF18)*0.1)+AF18</f>
        <v>-2.191370019</v>
      </c>
      <c r="AF18" s="163" t="n">
        <f aca="false">VLOOKUP($A18,GAMMAGRIDS,12,FALSE())</f>
        <v>-2.06192544</v>
      </c>
      <c r="AG18" s="163" t="n">
        <f aca="false">((AF18-AP18)*0.9)+AP18</f>
        <v>-1.950503169</v>
      </c>
      <c r="AH18" s="163" t="n">
        <f aca="false">((AF18-AP18)*0.8)+AP18</f>
        <v>-1.839080898</v>
      </c>
      <c r="AI18" s="163" t="n">
        <f aca="false">((AF18-AP18)*0.7)+AP18</f>
        <v>-1.727658627</v>
      </c>
      <c r="AJ18" s="163" t="n">
        <f aca="false">((AF18-AP18)*0.6)+AP18</f>
        <v>-1.616236356</v>
      </c>
      <c r="AK18" s="163" t="n">
        <f aca="false">((AF18-AP18)*0.5)+AP18</f>
        <v>-1.504814085</v>
      </c>
      <c r="AL18" s="163" t="n">
        <f aca="false">((AF18-AP18)*0.4)+AP18</f>
        <v>-1.393391814</v>
      </c>
      <c r="AM18" s="163" t="n">
        <f aca="false">((AF18-AP18)*0.3)+AP18</f>
        <v>-1.281969543</v>
      </c>
      <c r="AN18" s="163" t="n">
        <f aca="false">((AF18-AP18)*0.2)+AP18</f>
        <v>-1.170547272</v>
      </c>
      <c r="AO18" s="163" t="n">
        <f aca="false">((AF18-AP18)*0.1)+AP18</f>
        <v>-1.059125001</v>
      </c>
      <c r="AP18" s="163" t="n">
        <f aca="false">VLOOKUP($A18,GAMMAGRIDS,13,FALSE())</f>
        <v>-0.94770273</v>
      </c>
      <c r="AQ18" s="163" t="n">
        <f aca="false">(($AP18-$AU18)*0.8)+$AU18</f>
        <v>-0.848935502</v>
      </c>
      <c r="AR18" s="163" t="n">
        <f aca="false">(($AP18-$AU18)*0.6)+$AU18</f>
        <v>-0.750168274</v>
      </c>
      <c r="AS18" s="163" t="n">
        <f aca="false">(($AP18-$AU18)*0.4)+$AU18</f>
        <v>-0.651401046</v>
      </c>
      <c r="AT18" s="163" t="n">
        <f aca="false">(($AP18-$AU18)*0.2)+$AU18</f>
        <v>-0.552633818</v>
      </c>
      <c r="AU18" s="163" t="n">
        <f aca="false">VLOOKUP($A18,GAMMAGRIDS,14,FALSE())</f>
        <v>-0.45386659</v>
      </c>
      <c r="AV18" s="163" t="n">
        <f aca="false">(($AU18-$AZ18)*0.8)+$AZ18</f>
        <v>-0.363093272</v>
      </c>
      <c r="AW18" s="163" t="n">
        <f aca="false">(($AU18-$AZ18)*0.6)+$AZ18</f>
        <v>-0.272319954</v>
      </c>
      <c r="AX18" s="163" t="n">
        <f aca="false">(($AU18-$AZ18)*0.4)+$AZ18</f>
        <v>-0.181546636</v>
      </c>
      <c r="AY18" s="163" t="n">
        <f aca="false">(($AU18-$AZ18)*0.2)+$AZ18</f>
        <v>-0.090773318</v>
      </c>
      <c r="AZ18" s="163" t="n">
        <v>0</v>
      </c>
      <c r="BA18" s="163" t="n">
        <f aca="false">(($BE18-$AZ18)*0.2)+$AZ18</f>
        <v>0.083100214</v>
      </c>
      <c r="BB18" s="163" t="n">
        <f aca="false">(($BE18-$AZ18)*0.4)+$AZ18</f>
        <v>0.166200428</v>
      </c>
      <c r="BC18" s="163" t="n">
        <f aca="false">(($BE18-$AZ18)*0.6)+$AZ18</f>
        <v>0.249300642</v>
      </c>
      <c r="BD18" s="163" t="n">
        <f aca="false">(($BE18-$AZ18)*0.8)+$AZ18</f>
        <v>0.332400856</v>
      </c>
      <c r="BE18" s="163" t="n">
        <f aca="false">VLOOKUP($A18,GAMMAGRIDS,15,FALSE())</f>
        <v>0.41550107</v>
      </c>
      <c r="BF18" s="163" t="n">
        <f aca="false">(($BJ18-$BE18)*0.2)+$BE18</f>
        <v>0.491240984</v>
      </c>
      <c r="BG18" s="163" t="n">
        <f aca="false">(($BJ18-$BE18)*0.4)+$BE18</f>
        <v>0.566980898</v>
      </c>
      <c r="BH18" s="163" t="n">
        <f aca="false">(($BJ18-$BE18)*0.6)+$BE18</f>
        <v>0.642720812</v>
      </c>
      <c r="BI18" s="163" t="n">
        <f aca="false">(($BJ18-$BE18)*0.8)+$BE18</f>
        <v>0.718460726</v>
      </c>
      <c r="BJ18" s="163" t="n">
        <f aca="false">VLOOKUP($A18,GAMMAGRIDS,16,FALSE())</f>
        <v>0.79420064</v>
      </c>
      <c r="BK18" s="163" t="n">
        <f aca="false">((BT18-BJ18)*0.1)+BJ18</f>
        <v>0.859504088</v>
      </c>
      <c r="BL18" s="163" t="n">
        <f aca="false">((BT18-BJ18)*0.2)+BJ18</f>
        <v>0.924807536</v>
      </c>
      <c r="BM18" s="163" t="n">
        <f aca="false">((BT18-BJ18)*0.3)+BJ18</f>
        <v>0.990110984</v>
      </c>
      <c r="BN18" s="163" t="n">
        <f aca="false">((BT18-BJ18)*0.4)+BJ18</f>
        <v>1.055414432</v>
      </c>
      <c r="BO18" s="163" t="n">
        <f aca="false">((BT18-BJ18)*0.5)+BJ18</f>
        <v>1.12071788</v>
      </c>
      <c r="BP18" s="163" t="n">
        <f aca="false">((BT18-BJ18)*0.6)+BJ18</f>
        <v>1.186021328</v>
      </c>
      <c r="BQ18" s="163" t="n">
        <f aca="false">((BT18-BJ18)*0.7)+BJ18</f>
        <v>1.251324776</v>
      </c>
      <c r="BR18" s="163" t="n">
        <f aca="false">((BT18-BJ18)*0.8)+BJ18</f>
        <v>1.316628224</v>
      </c>
      <c r="BS18" s="163" t="n">
        <f aca="false">((BT18-BJ18)*0.9)+BJ18</f>
        <v>1.381931672</v>
      </c>
      <c r="BT18" s="163" t="n">
        <f aca="false">VLOOKUP($A18,GAMMAGRIDS,17,FALSE())</f>
        <v>1.44723512</v>
      </c>
      <c r="BU18" s="163" t="n">
        <f aca="false">((CD18-BT18)*0.1)+BT18</f>
        <v>1.499586179</v>
      </c>
      <c r="BV18" s="163" t="n">
        <f aca="false">((CD18-BT18)*0.2)+BT18</f>
        <v>1.551937238</v>
      </c>
      <c r="BW18" s="163" t="n">
        <f aca="false">((CD18-BT18)*0.3)+BT18</f>
        <v>1.604288297</v>
      </c>
      <c r="BX18" s="163" t="n">
        <f aca="false">((CD18-BT18)*0.4)+BT18</f>
        <v>1.656639356</v>
      </c>
      <c r="BY18" s="163" t="n">
        <f aca="false">((CD18-BT18)*0.5)+BT18</f>
        <v>1.708990415</v>
      </c>
      <c r="BZ18" s="163" t="n">
        <f aca="false">((CD18-BT18)*0.6)+BT18</f>
        <v>1.761341474</v>
      </c>
      <c r="CA18" s="163" t="n">
        <f aca="false">((CD18-BT18)*0.7)+BT18</f>
        <v>1.813692533</v>
      </c>
      <c r="CB18" s="163" t="n">
        <f aca="false">((CD18-BT18)*0.8)+BT18</f>
        <v>1.866043592</v>
      </c>
      <c r="CC18" s="163" t="n">
        <f aca="false">((CD18-BT18)*0.9)+BT18</f>
        <v>1.918394651</v>
      </c>
      <c r="CD18" s="163" t="n">
        <f aca="false">VLOOKUP($A18,GAMMAGRIDS,18,FALSE())</f>
        <v>1.97074571</v>
      </c>
      <c r="CE18" s="163" t="n">
        <f aca="false">($CD18-$CC18)+CD18</f>
        <v>2.023096769</v>
      </c>
      <c r="CF18" s="163" t="n">
        <f aca="false">($CD18-$CC18)+CE18</f>
        <v>2.075447828</v>
      </c>
      <c r="CG18" s="163" t="n">
        <f aca="false">($CD18-$CC18)+CF18</f>
        <v>2.127798887</v>
      </c>
      <c r="CH18" s="163" t="n">
        <f aca="false">($CD18-$CC18)+CG18</f>
        <v>2.180149946</v>
      </c>
      <c r="CI18" s="163" t="n">
        <f aca="false">($CD18-$CC18)+CH18</f>
        <v>2.232501005</v>
      </c>
      <c r="CJ18" s="163" t="n">
        <f aca="false">($CD18-$CC18)+CI18</f>
        <v>2.284852064</v>
      </c>
      <c r="CK18" s="163" t="n">
        <f aca="false">($CD18-$CC18)+CJ18</f>
        <v>2.337203123</v>
      </c>
      <c r="CL18" s="163" t="n">
        <f aca="false">($CD18-$CC18)+CK18</f>
        <v>2.389554182</v>
      </c>
      <c r="CM18" s="163" t="n">
        <f aca="false">($CD18-$CC18)+CL18</f>
        <v>2.441905241</v>
      </c>
      <c r="CN18" s="163" t="n">
        <f aca="false">($CD18-$CC18)+CM18</f>
        <v>2.4942563</v>
      </c>
      <c r="CO18" s="163" t="n">
        <f aca="false">($CD18-$CC18)+CN18</f>
        <v>2.546607359</v>
      </c>
      <c r="CP18" s="163" t="n">
        <f aca="false">($CD18-$CC18)+CO18</f>
        <v>2.598958418</v>
      </c>
      <c r="CQ18" s="163" t="n">
        <f aca="false">($CD18-$CC18)+CP18</f>
        <v>2.651309477</v>
      </c>
      <c r="CR18" s="163" t="n">
        <f aca="false">($CD18-$CC18)+CQ18</f>
        <v>2.703660536</v>
      </c>
      <c r="CS18" s="163" t="n">
        <f aca="false">($CD18-$CC18)+CR18</f>
        <v>2.756011595</v>
      </c>
      <c r="CT18" s="163" t="n">
        <f aca="false">($CD18-$CC18)+CS18</f>
        <v>2.808362654</v>
      </c>
      <c r="CU18" s="163" t="n">
        <f aca="false">($CD18-$CC18)+CT18</f>
        <v>2.860713713</v>
      </c>
      <c r="CV18" s="163" t="n">
        <f aca="false">($CD18-$CC18)+CU18</f>
        <v>2.913064772</v>
      </c>
      <c r="CW18" s="163" t="n">
        <f aca="false">($CD18-$CC18)+CV18</f>
        <v>2.96541583100001</v>
      </c>
      <c r="CX18" s="163" t="n">
        <f aca="false">($CD18-$CC18)+CW18</f>
        <v>3.01776689000001</v>
      </c>
    </row>
    <row r="19" customFormat="false" ht="12.75" hidden="false" customHeight="false" outlineLevel="0" collapsed="false">
      <c r="A19" s="14" t="n">
        <v>37288</v>
      </c>
      <c r="B19" s="163" t="n">
        <f aca="false">($V19-$W19)+C19</f>
        <v>-9.61721324000001</v>
      </c>
      <c r="C19" s="163" t="n">
        <f aca="false">($V19-$W19)+D19</f>
        <v>-9.41020692400001</v>
      </c>
      <c r="D19" s="163" t="n">
        <f aca="false">($V19-$W19)+E19</f>
        <v>-9.20320060800001</v>
      </c>
      <c r="E19" s="163" t="n">
        <f aca="false">($V19-$W19)+F19</f>
        <v>-8.99619429200001</v>
      </c>
      <c r="F19" s="163" t="n">
        <f aca="false">($V19-$W19)+G19</f>
        <v>-8.789187976</v>
      </c>
      <c r="G19" s="163" t="n">
        <f aca="false">($V19-$W19)+H19</f>
        <v>-8.58218166</v>
      </c>
      <c r="H19" s="163" t="n">
        <f aca="false">($V19-$W19)+I19</f>
        <v>-8.375175344</v>
      </c>
      <c r="I19" s="163" t="n">
        <f aca="false">($V19-$W19)+J19</f>
        <v>-8.168169028</v>
      </c>
      <c r="J19" s="163" t="n">
        <f aca="false">($V19-$W19)+K19</f>
        <v>-7.961162712</v>
      </c>
      <c r="K19" s="163" t="n">
        <f aca="false">($V19-$W19)+L19</f>
        <v>-7.754156396</v>
      </c>
      <c r="L19" s="163" t="n">
        <f aca="false">($V19-$W19)+M19</f>
        <v>-7.54715008</v>
      </c>
      <c r="M19" s="163" t="n">
        <f aca="false">($V19-$W19)+N19</f>
        <v>-7.340143764</v>
      </c>
      <c r="N19" s="163" t="n">
        <f aca="false">($V19-$W19)+O19</f>
        <v>-7.133137448</v>
      </c>
      <c r="O19" s="163" t="n">
        <f aca="false">($V19-$W19)+P19</f>
        <v>-6.926131132</v>
      </c>
      <c r="P19" s="163" t="n">
        <f aca="false">($V19-$W19)+Q19</f>
        <v>-6.719124816</v>
      </c>
      <c r="Q19" s="163" t="n">
        <f aca="false">($V19-$W19)+R19</f>
        <v>-6.5121185</v>
      </c>
      <c r="R19" s="163" t="n">
        <f aca="false">($V19-$W19)+S19</f>
        <v>-6.305112184</v>
      </c>
      <c r="S19" s="163" t="n">
        <f aca="false">($V19-$W19)+T19</f>
        <v>-6.098105868</v>
      </c>
      <c r="T19" s="163" t="n">
        <f aca="false">($V19-$W19)+U19</f>
        <v>-5.891099552</v>
      </c>
      <c r="U19" s="163" t="n">
        <f aca="false">($V19-$W19)+V19</f>
        <v>-5.684093236</v>
      </c>
      <c r="V19" s="163" t="n">
        <f aca="false">VLOOKUP($A19,GAMMAGRIDS,11,FALSE())</f>
        <v>-5.47708692</v>
      </c>
      <c r="W19" s="163" t="n">
        <f aca="false">((V19-AF19)*0.9)+AF19</f>
        <v>-5.270080604</v>
      </c>
      <c r="X19" s="163" t="n">
        <f aca="false">((V19-AF19)*0.8)+AF19</f>
        <v>-5.063074288</v>
      </c>
      <c r="Y19" s="163" t="n">
        <f aca="false">((V19-AF19)*0.7)+AF19</f>
        <v>-4.856067972</v>
      </c>
      <c r="Z19" s="163" t="n">
        <f aca="false">((V19-AF19)*0.6)+AF19</f>
        <v>-4.649061656</v>
      </c>
      <c r="AA19" s="163" t="n">
        <f aca="false">((V19-AF19)*0.5)+AF19</f>
        <v>-4.44205534</v>
      </c>
      <c r="AB19" s="163" t="n">
        <f aca="false">((V19-AF19)*0.4)+AF19</f>
        <v>-4.235049024</v>
      </c>
      <c r="AC19" s="163" t="n">
        <f aca="false">((V19-AF19)*0.3)+AF19</f>
        <v>-4.028042708</v>
      </c>
      <c r="AD19" s="163" t="n">
        <f aca="false">((V19-AF19)*0.2)+AF19</f>
        <v>-3.821036392</v>
      </c>
      <c r="AE19" s="163" t="n">
        <f aca="false">((V19-AF19)*0.1)+AF19</f>
        <v>-3.614030076</v>
      </c>
      <c r="AF19" s="163" t="n">
        <f aca="false">VLOOKUP($A19,GAMMAGRIDS,12,FALSE())</f>
        <v>-3.40702376</v>
      </c>
      <c r="AG19" s="163" t="n">
        <f aca="false">((AF19-AP19)*0.9)+AP19</f>
        <v>-3.225031156</v>
      </c>
      <c r="AH19" s="163" t="n">
        <f aca="false">((AF19-AP19)*0.8)+AP19</f>
        <v>-3.043038552</v>
      </c>
      <c r="AI19" s="163" t="n">
        <f aca="false">((AF19-AP19)*0.7)+AP19</f>
        <v>-2.861045948</v>
      </c>
      <c r="AJ19" s="163" t="n">
        <f aca="false">((AF19-AP19)*0.6)+AP19</f>
        <v>-2.679053344</v>
      </c>
      <c r="AK19" s="163" t="n">
        <f aca="false">((AF19-AP19)*0.5)+AP19</f>
        <v>-2.49706074</v>
      </c>
      <c r="AL19" s="163" t="n">
        <f aca="false">((AF19-AP19)*0.4)+AP19</f>
        <v>-2.315068136</v>
      </c>
      <c r="AM19" s="163" t="n">
        <f aca="false">((AF19-AP19)*0.3)+AP19</f>
        <v>-2.133075532</v>
      </c>
      <c r="AN19" s="163" t="n">
        <f aca="false">((AF19-AP19)*0.2)+AP19</f>
        <v>-1.951082928</v>
      </c>
      <c r="AO19" s="163" t="n">
        <f aca="false">((AF19-AP19)*0.1)+AP19</f>
        <v>-1.769090324</v>
      </c>
      <c r="AP19" s="163" t="n">
        <f aca="false">VLOOKUP($A19,GAMMAGRIDS,13,FALSE())</f>
        <v>-1.58709772</v>
      </c>
      <c r="AQ19" s="163" t="n">
        <f aca="false">(($AP19-$AU19)*0.8)+$AU19</f>
        <v>-1.422779446</v>
      </c>
      <c r="AR19" s="163" t="n">
        <f aca="false">(($AP19-$AU19)*0.6)+$AU19</f>
        <v>-1.258461172</v>
      </c>
      <c r="AS19" s="163" t="n">
        <f aca="false">(($AP19-$AU19)*0.4)+$AU19</f>
        <v>-1.094142898</v>
      </c>
      <c r="AT19" s="163" t="n">
        <f aca="false">(($AP19-$AU19)*0.2)+$AU19</f>
        <v>-0.929824624</v>
      </c>
      <c r="AU19" s="163" t="n">
        <f aca="false">VLOOKUP($A19,GAMMAGRIDS,14,FALSE())</f>
        <v>-0.76550635</v>
      </c>
      <c r="AV19" s="163" t="n">
        <f aca="false">(($AU19-$AZ19)*0.8)+$AZ19</f>
        <v>-0.61240508</v>
      </c>
      <c r="AW19" s="163" t="n">
        <f aca="false">(($AU19-$AZ19)*0.6)+$AZ19</f>
        <v>-0.45930381</v>
      </c>
      <c r="AX19" s="163" t="n">
        <f aca="false">(($AU19-$AZ19)*0.4)+$AZ19</f>
        <v>-0.30620254</v>
      </c>
      <c r="AY19" s="163" t="n">
        <f aca="false">(($AU19-$AZ19)*0.2)+$AZ19</f>
        <v>-0.15310127</v>
      </c>
      <c r="AZ19" s="163" t="n">
        <v>0</v>
      </c>
      <c r="BA19" s="163" t="n">
        <f aca="false">(($BE19-$AZ19)*0.2)+$AZ19</f>
        <v>0.14229944</v>
      </c>
      <c r="BB19" s="163" t="n">
        <f aca="false">(($BE19-$AZ19)*0.4)+$AZ19</f>
        <v>0.28459888</v>
      </c>
      <c r="BC19" s="163" t="n">
        <f aca="false">(($BE19-$AZ19)*0.6)+$AZ19</f>
        <v>0.42689832</v>
      </c>
      <c r="BD19" s="163" t="n">
        <f aca="false">(($BE19-$AZ19)*0.8)+$AZ19</f>
        <v>0.56919776</v>
      </c>
      <c r="BE19" s="163" t="n">
        <f aca="false">VLOOKUP($A19,GAMMAGRIDS,15,FALSE())</f>
        <v>0.7114972</v>
      </c>
      <c r="BF19" s="163" t="n">
        <f aca="false">(($BJ19-$BE19)*0.2)+$BE19</f>
        <v>0.84340205</v>
      </c>
      <c r="BG19" s="163" t="n">
        <f aca="false">(($BJ19-$BE19)*0.4)+$BE19</f>
        <v>0.9753069</v>
      </c>
      <c r="BH19" s="163" t="n">
        <f aca="false">(($BJ19-$BE19)*0.6)+$BE19</f>
        <v>1.10721175</v>
      </c>
      <c r="BI19" s="163" t="n">
        <f aca="false">(($BJ19-$BE19)*0.8)+$BE19</f>
        <v>1.2391166</v>
      </c>
      <c r="BJ19" s="163" t="n">
        <f aca="false">VLOOKUP($A19,GAMMAGRIDS,16,FALSE())</f>
        <v>1.37102145</v>
      </c>
      <c r="BK19" s="163" t="n">
        <f aca="false">((BT19-BJ19)*0.1)+BJ19</f>
        <v>1.488127844</v>
      </c>
      <c r="BL19" s="163" t="n">
        <f aca="false">((BT19-BJ19)*0.2)+BJ19</f>
        <v>1.605234238</v>
      </c>
      <c r="BM19" s="163" t="n">
        <f aca="false">((BT19-BJ19)*0.3)+BJ19</f>
        <v>1.722340632</v>
      </c>
      <c r="BN19" s="163" t="n">
        <f aca="false">((BT19-BJ19)*0.4)+BJ19</f>
        <v>1.839447026</v>
      </c>
      <c r="BO19" s="163" t="n">
        <f aca="false">((BT19-BJ19)*0.5)+BJ19</f>
        <v>1.95655342</v>
      </c>
      <c r="BP19" s="163" t="n">
        <f aca="false">((BT19-BJ19)*0.6)+BJ19</f>
        <v>2.073659814</v>
      </c>
      <c r="BQ19" s="163" t="n">
        <f aca="false">((BT19-BJ19)*0.7)+BJ19</f>
        <v>2.190766208</v>
      </c>
      <c r="BR19" s="163" t="n">
        <f aca="false">((BT19-BJ19)*0.8)+BJ19</f>
        <v>2.307872602</v>
      </c>
      <c r="BS19" s="163" t="n">
        <f aca="false">((BT19-BJ19)*0.9)+BJ19</f>
        <v>2.424978996</v>
      </c>
      <c r="BT19" s="163" t="n">
        <f aca="false">VLOOKUP($A19,GAMMAGRIDS,17,FALSE())</f>
        <v>2.54208539</v>
      </c>
      <c r="BU19" s="163" t="n">
        <f aca="false">((CD19-BT19)*0.1)+BT19</f>
        <v>2.640738825</v>
      </c>
      <c r="BV19" s="163" t="n">
        <f aca="false">((CD19-BT19)*0.2)+BT19</f>
        <v>2.73939226</v>
      </c>
      <c r="BW19" s="163" t="n">
        <f aca="false">((CD19-BT19)*0.3)+BT19</f>
        <v>2.838045695</v>
      </c>
      <c r="BX19" s="163" t="n">
        <f aca="false">((CD19-BT19)*0.4)+BT19</f>
        <v>2.93669913</v>
      </c>
      <c r="BY19" s="163" t="n">
        <f aca="false">((CD19-BT19)*0.5)+BT19</f>
        <v>3.035352565</v>
      </c>
      <c r="BZ19" s="163" t="n">
        <f aca="false">((CD19-BT19)*0.6)+BT19</f>
        <v>3.134006</v>
      </c>
      <c r="CA19" s="163" t="n">
        <f aca="false">((CD19-BT19)*0.7)+BT19</f>
        <v>3.232659435</v>
      </c>
      <c r="CB19" s="163" t="n">
        <f aca="false">((CD19-BT19)*0.8)+BT19</f>
        <v>3.33131287</v>
      </c>
      <c r="CC19" s="163" t="n">
        <f aca="false">((CD19-BT19)*0.9)+BT19</f>
        <v>3.429966305</v>
      </c>
      <c r="CD19" s="163" t="n">
        <f aca="false">VLOOKUP($A19,GAMMAGRIDS,18,FALSE())</f>
        <v>3.52861974</v>
      </c>
      <c r="CE19" s="163" t="n">
        <f aca="false">($CD19-$CC19)+CD19</f>
        <v>3.627273175</v>
      </c>
      <c r="CF19" s="163" t="n">
        <f aca="false">($CD19-$CC19)+CE19</f>
        <v>3.72592661</v>
      </c>
      <c r="CG19" s="163" t="n">
        <f aca="false">($CD19-$CC19)+CF19</f>
        <v>3.824580045</v>
      </c>
      <c r="CH19" s="163" t="n">
        <f aca="false">($CD19-$CC19)+CG19</f>
        <v>3.92323348</v>
      </c>
      <c r="CI19" s="163" t="n">
        <f aca="false">($CD19-$CC19)+CH19</f>
        <v>4.021886915</v>
      </c>
      <c r="CJ19" s="163" t="n">
        <f aca="false">($CD19-$CC19)+CI19</f>
        <v>4.12054035</v>
      </c>
      <c r="CK19" s="163" t="n">
        <f aca="false">($CD19-$CC19)+CJ19</f>
        <v>4.219193785</v>
      </c>
      <c r="CL19" s="163" t="n">
        <f aca="false">($CD19-$CC19)+CK19</f>
        <v>4.31784722</v>
      </c>
      <c r="CM19" s="163" t="n">
        <f aca="false">($CD19-$CC19)+CL19</f>
        <v>4.416500655</v>
      </c>
      <c r="CN19" s="163" t="n">
        <f aca="false">($CD19-$CC19)+CM19</f>
        <v>4.51515409</v>
      </c>
      <c r="CO19" s="163" t="n">
        <f aca="false">($CD19-$CC19)+CN19</f>
        <v>4.613807525</v>
      </c>
      <c r="CP19" s="163" t="n">
        <f aca="false">($CD19-$CC19)+CO19</f>
        <v>4.71246096</v>
      </c>
      <c r="CQ19" s="163" t="n">
        <f aca="false">($CD19-$CC19)+CP19</f>
        <v>4.811114395</v>
      </c>
      <c r="CR19" s="163" t="n">
        <f aca="false">($CD19-$CC19)+CQ19</f>
        <v>4.90976783</v>
      </c>
      <c r="CS19" s="163" t="n">
        <f aca="false">($CD19-$CC19)+CR19</f>
        <v>5.008421265</v>
      </c>
      <c r="CT19" s="163" t="n">
        <f aca="false">($CD19-$CC19)+CS19</f>
        <v>5.1070747</v>
      </c>
      <c r="CU19" s="163" t="n">
        <f aca="false">($CD19-$CC19)+CT19</f>
        <v>5.205728135</v>
      </c>
      <c r="CV19" s="163" t="n">
        <f aca="false">($CD19-$CC19)+CU19</f>
        <v>5.30438157</v>
      </c>
      <c r="CW19" s="163" t="n">
        <f aca="false">($CD19-$CC19)+CV19</f>
        <v>5.403035005</v>
      </c>
      <c r="CX19" s="163" t="n">
        <f aca="false">($CD19-$CC19)+CW19</f>
        <v>5.50168844</v>
      </c>
    </row>
    <row r="20" customFormat="false" ht="12.75" hidden="false" customHeight="false" outlineLevel="0" collapsed="false">
      <c r="A20" s="14" t="n">
        <v>37316</v>
      </c>
      <c r="B20" s="163" t="n">
        <f aca="false">($V20-$W20)+C20</f>
        <v>-2.46261008</v>
      </c>
      <c r="C20" s="163" t="n">
        <f aca="false">($V20-$W20)+D20</f>
        <v>-2.402102116</v>
      </c>
      <c r="D20" s="163" t="n">
        <f aca="false">($V20-$W20)+E20</f>
        <v>-2.341594152</v>
      </c>
      <c r="E20" s="163" t="n">
        <f aca="false">($V20-$W20)+F20</f>
        <v>-2.281086188</v>
      </c>
      <c r="F20" s="163" t="n">
        <f aca="false">($V20-$W20)+G20</f>
        <v>-2.220578224</v>
      </c>
      <c r="G20" s="163" t="n">
        <f aca="false">($V20-$W20)+H20</f>
        <v>-2.16007026</v>
      </c>
      <c r="H20" s="163" t="n">
        <f aca="false">($V20-$W20)+I20</f>
        <v>-2.099562296</v>
      </c>
      <c r="I20" s="163" t="n">
        <f aca="false">($V20-$W20)+J20</f>
        <v>-2.039054332</v>
      </c>
      <c r="J20" s="163" t="n">
        <f aca="false">($V20-$W20)+K20</f>
        <v>-1.978546368</v>
      </c>
      <c r="K20" s="163" t="n">
        <f aca="false">($V20-$W20)+L20</f>
        <v>-1.918038404</v>
      </c>
      <c r="L20" s="163" t="n">
        <f aca="false">($V20-$W20)+M20</f>
        <v>-1.85753044</v>
      </c>
      <c r="M20" s="163" t="n">
        <f aca="false">($V20-$W20)+N20</f>
        <v>-1.797022476</v>
      </c>
      <c r="N20" s="163" t="n">
        <f aca="false">($V20-$W20)+O20</f>
        <v>-1.736514512</v>
      </c>
      <c r="O20" s="163" t="n">
        <f aca="false">($V20-$W20)+P20</f>
        <v>-1.676006548</v>
      </c>
      <c r="P20" s="163" t="n">
        <f aca="false">($V20-$W20)+Q20</f>
        <v>-1.615498584</v>
      </c>
      <c r="Q20" s="163" t="n">
        <f aca="false">($V20-$W20)+R20</f>
        <v>-1.55499062</v>
      </c>
      <c r="R20" s="163" t="n">
        <f aca="false">($V20-$W20)+S20</f>
        <v>-1.494482656</v>
      </c>
      <c r="S20" s="163" t="n">
        <f aca="false">($V20-$W20)+T20</f>
        <v>-1.433974692</v>
      </c>
      <c r="T20" s="163" t="n">
        <f aca="false">($V20-$W20)+U20</f>
        <v>-1.373466728</v>
      </c>
      <c r="U20" s="163" t="n">
        <f aca="false">($V20-$W20)+V20</f>
        <v>-1.312958764</v>
      </c>
      <c r="V20" s="163" t="n">
        <f aca="false">VLOOKUP($A20,GAMMAGRIDS,11,FALSE())</f>
        <v>-1.2524508</v>
      </c>
      <c r="W20" s="163" t="n">
        <f aca="false">((V20-AF20)*0.9)+AF20</f>
        <v>-1.191942836</v>
      </c>
      <c r="X20" s="163" t="n">
        <f aca="false">((V20-AF20)*0.8)+AF20</f>
        <v>-1.131434872</v>
      </c>
      <c r="Y20" s="163" t="n">
        <f aca="false">((V20-AF20)*0.7)+AF20</f>
        <v>-1.070926908</v>
      </c>
      <c r="Z20" s="163" t="n">
        <f aca="false">((V20-AF20)*0.6)+AF20</f>
        <v>-1.010418944</v>
      </c>
      <c r="AA20" s="163" t="n">
        <f aca="false">((V20-AF20)*0.5)+AF20</f>
        <v>-0.94991098</v>
      </c>
      <c r="AB20" s="163" t="n">
        <f aca="false">((V20-AF20)*0.4)+AF20</f>
        <v>-0.889403016</v>
      </c>
      <c r="AC20" s="163" t="n">
        <f aca="false">((V20-AF20)*0.3)+AF20</f>
        <v>-0.828895052</v>
      </c>
      <c r="AD20" s="163" t="n">
        <f aca="false">((V20-AF20)*0.2)+AF20</f>
        <v>-0.768387088</v>
      </c>
      <c r="AE20" s="163" t="n">
        <f aca="false">((V20-AF20)*0.1)+AF20</f>
        <v>-0.707879124</v>
      </c>
      <c r="AF20" s="163" t="n">
        <f aca="false">VLOOKUP($A20,GAMMAGRIDS,12,FALSE())</f>
        <v>-0.64737116</v>
      </c>
      <c r="AG20" s="163" t="n">
        <f aca="false">((AF20-AP20)*0.9)+AP20</f>
        <v>-0.606023636</v>
      </c>
      <c r="AH20" s="163" t="n">
        <f aca="false">((AF20-AP20)*0.8)+AP20</f>
        <v>-0.564676112</v>
      </c>
      <c r="AI20" s="163" t="n">
        <f aca="false">((AF20-AP20)*0.7)+AP20</f>
        <v>-0.523328588</v>
      </c>
      <c r="AJ20" s="163" t="n">
        <f aca="false">((AF20-AP20)*0.6)+AP20</f>
        <v>-0.481981064</v>
      </c>
      <c r="AK20" s="163" t="n">
        <f aca="false">((AF20-AP20)*0.5)+AP20</f>
        <v>-0.44063354</v>
      </c>
      <c r="AL20" s="163" t="n">
        <f aca="false">((AF20-AP20)*0.4)+AP20</f>
        <v>-0.399286016</v>
      </c>
      <c r="AM20" s="163" t="n">
        <f aca="false">((AF20-AP20)*0.3)+AP20</f>
        <v>-0.357938492</v>
      </c>
      <c r="AN20" s="163" t="n">
        <f aca="false">((AF20-AP20)*0.2)+AP20</f>
        <v>-0.316590968</v>
      </c>
      <c r="AO20" s="163" t="n">
        <f aca="false">((AF20-AP20)*0.1)+AP20</f>
        <v>-0.275243444</v>
      </c>
      <c r="AP20" s="163" t="n">
        <f aca="false">VLOOKUP($A20,GAMMAGRIDS,13,FALSE())</f>
        <v>-0.23389592</v>
      </c>
      <c r="AQ20" s="163" t="n">
        <f aca="false">(($AP20-$AU20)*0.8)+$AU20</f>
        <v>-0.206168758</v>
      </c>
      <c r="AR20" s="163" t="n">
        <f aca="false">(($AP20-$AU20)*0.6)+$AU20</f>
        <v>-0.178441596</v>
      </c>
      <c r="AS20" s="163" t="n">
        <f aca="false">(($AP20-$AU20)*0.4)+$AU20</f>
        <v>-0.150714434</v>
      </c>
      <c r="AT20" s="163" t="n">
        <f aca="false">(($AP20-$AU20)*0.2)+$AU20</f>
        <v>-0.122987272</v>
      </c>
      <c r="AU20" s="163" t="n">
        <f aca="false">VLOOKUP($A20,GAMMAGRIDS,14,FALSE())</f>
        <v>-0.09526011</v>
      </c>
      <c r="AV20" s="163" t="n">
        <f aca="false">(($AU20-$AZ20)*0.8)+$AZ20</f>
        <v>-0.076208088</v>
      </c>
      <c r="AW20" s="163" t="n">
        <f aca="false">(($AU20-$AZ20)*0.6)+$AZ20</f>
        <v>-0.057156066</v>
      </c>
      <c r="AX20" s="163" t="n">
        <f aca="false">(($AU20-$AZ20)*0.4)+$AZ20</f>
        <v>-0.038104044</v>
      </c>
      <c r="AY20" s="163" t="n">
        <f aca="false">(($AU20-$AZ20)*0.2)+$AZ20</f>
        <v>-0.019052022</v>
      </c>
      <c r="AZ20" s="163" t="n">
        <v>0</v>
      </c>
      <c r="BA20" s="163" t="n">
        <f aca="false">(($BE20-$AZ20)*0.2)+$AZ20</f>
        <v>0.010654878</v>
      </c>
      <c r="BB20" s="163" t="n">
        <f aca="false">(($BE20-$AZ20)*0.4)+$AZ20</f>
        <v>0.021309756</v>
      </c>
      <c r="BC20" s="163" t="n">
        <f aca="false">(($BE20-$AZ20)*0.6)+$AZ20</f>
        <v>0.031964634</v>
      </c>
      <c r="BD20" s="163" t="n">
        <f aca="false">(($BE20-$AZ20)*0.8)+$AZ20</f>
        <v>0.042619512</v>
      </c>
      <c r="BE20" s="163" t="n">
        <f aca="false">VLOOKUP($A20,GAMMAGRIDS,15,FALSE())</f>
        <v>0.05327439</v>
      </c>
      <c r="BF20" s="163" t="n">
        <f aca="false">(($BJ20-$BE20)*0.2)+$BE20</f>
        <v>0.05584388</v>
      </c>
      <c r="BG20" s="163" t="n">
        <f aca="false">(($BJ20-$BE20)*0.4)+$BE20</f>
        <v>0.05841337</v>
      </c>
      <c r="BH20" s="163" t="n">
        <f aca="false">(($BJ20-$BE20)*0.6)+$BE20</f>
        <v>0.06098286</v>
      </c>
      <c r="BI20" s="163" t="n">
        <f aca="false">(($BJ20-$BE20)*0.8)+$BE20</f>
        <v>0.06355235</v>
      </c>
      <c r="BJ20" s="163" t="n">
        <f aca="false">VLOOKUP($A20,GAMMAGRIDS,16,FALSE())</f>
        <v>0.06612184</v>
      </c>
      <c r="BK20" s="163" t="n">
        <f aca="false">((BT20-BJ20)*0.1)+BJ20</f>
        <v>0.057192992</v>
      </c>
      <c r="BL20" s="163" t="n">
        <f aca="false">((BT20-BJ20)*0.2)+BJ20</f>
        <v>0.048264144</v>
      </c>
      <c r="BM20" s="163" t="n">
        <f aca="false">((BT20-BJ20)*0.3)+BJ20</f>
        <v>0.039335296</v>
      </c>
      <c r="BN20" s="163" t="n">
        <f aca="false">((BT20-BJ20)*0.4)+BJ20</f>
        <v>0.030406448</v>
      </c>
      <c r="BO20" s="163" t="n">
        <f aca="false">((BT20-BJ20)*0.5)+BJ20</f>
        <v>0.0214776</v>
      </c>
      <c r="BP20" s="163" t="n">
        <f aca="false">((BT20-BJ20)*0.6)+BJ20</f>
        <v>0.0125487520000001</v>
      </c>
      <c r="BQ20" s="163" t="n">
        <f aca="false">((BT20-BJ20)*0.7)+BJ20</f>
        <v>0.00361990400000006</v>
      </c>
      <c r="BR20" s="163" t="n">
        <f aca="false">((BT20-BJ20)*0.8)+BJ20</f>
        <v>-0.00530894399999993</v>
      </c>
      <c r="BS20" s="163" t="n">
        <f aca="false">((BT20-BJ20)*0.9)+BJ20</f>
        <v>-0.0142377919999999</v>
      </c>
      <c r="BT20" s="163" t="n">
        <f aca="false">VLOOKUP($A20,GAMMAGRIDS,17,FALSE())</f>
        <v>-0.0231666399999999</v>
      </c>
      <c r="BU20" s="163" t="n">
        <f aca="false">((CD20-BT20)*0.1)+BT20</f>
        <v>-0.0463842389999999</v>
      </c>
      <c r="BV20" s="163" t="n">
        <f aca="false">((CD20-BT20)*0.2)+BT20</f>
        <v>-0.0696018379999999</v>
      </c>
      <c r="BW20" s="163" t="n">
        <f aca="false">((CD20-BT20)*0.3)+BT20</f>
        <v>-0.092819437</v>
      </c>
      <c r="BX20" s="163" t="n">
        <f aca="false">((CD20-BT20)*0.4)+BT20</f>
        <v>-0.116037036</v>
      </c>
      <c r="BY20" s="163" t="n">
        <f aca="false">((CD20-BT20)*0.5)+BT20</f>
        <v>-0.139254635</v>
      </c>
      <c r="BZ20" s="163" t="n">
        <f aca="false">((CD20-BT20)*0.6)+BT20</f>
        <v>-0.162472234</v>
      </c>
      <c r="CA20" s="163" t="n">
        <f aca="false">((CD20-BT20)*0.7)+BT20</f>
        <v>-0.185689833</v>
      </c>
      <c r="CB20" s="163" t="n">
        <f aca="false">((CD20-BT20)*0.8)+BT20</f>
        <v>-0.208907432</v>
      </c>
      <c r="CC20" s="163" t="n">
        <f aca="false">((CD20-BT20)*0.9)+BT20</f>
        <v>-0.232125031</v>
      </c>
      <c r="CD20" s="163" t="n">
        <f aca="false">VLOOKUP($A20,GAMMAGRIDS,18,FALSE())</f>
        <v>-0.25534263</v>
      </c>
      <c r="CE20" s="163" t="n">
        <f aca="false">($CD20-$CC20)+CD20</f>
        <v>-0.278560229</v>
      </c>
      <c r="CF20" s="163" t="n">
        <f aca="false">($CD20-$CC20)+CE20</f>
        <v>-0.301777828</v>
      </c>
      <c r="CG20" s="163" t="n">
        <f aca="false">($CD20-$CC20)+CF20</f>
        <v>-0.324995427</v>
      </c>
      <c r="CH20" s="163" t="n">
        <f aca="false">($CD20-$CC20)+CG20</f>
        <v>-0.348213026</v>
      </c>
      <c r="CI20" s="163" t="n">
        <f aca="false">($CD20-$CC20)+CH20</f>
        <v>-0.371430625</v>
      </c>
      <c r="CJ20" s="163" t="n">
        <f aca="false">($CD20-$CC20)+CI20</f>
        <v>-0.394648224</v>
      </c>
      <c r="CK20" s="163" t="n">
        <f aca="false">($CD20-$CC20)+CJ20</f>
        <v>-0.417865823</v>
      </c>
      <c r="CL20" s="163" t="n">
        <f aca="false">($CD20-$CC20)+CK20</f>
        <v>-0.441083422</v>
      </c>
      <c r="CM20" s="163" t="n">
        <f aca="false">($CD20-$CC20)+CL20</f>
        <v>-0.464301021</v>
      </c>
      <c r="CN20" s="163" t="n">
        <f aca="false">($CD20-$CC20)+CM20</f>
        <v>-0.48751862</v>
      </c>
      <c r="CO20" s="163" t="n">
        <f aca="false">($CD20-$CC20)+CN20</f>
        <v>-0.510736219</v>
      </c>
      <c r="CP20" s="163" t="n">
        <f aca="false">($CD20-$CC20)+CO20</f>
        <v>-0.533953818</v>
      </c>
      <c r="CQ20" s="163" t="n">
        <f aca="false">($CD20-$CC20)+CP20</f>
        <v>-0.557171417</v>
      </c>
      <c r="CR20" s="163" t="n">
        <f aca="false">($CD20-$CC20)+CQ20</f>
        <v>-0.580389016</v>
      </c>
      <c r="CS20" s="163" t="n">
        <f aca="false">($CD20-$CC20)+CR20</f>
        <v>-0.603606615</v>
      </c>
      <c r="CT20" s="163" t="n">
        <f aca="false">($CD20-$CC20)+CS20</f>
        <v>-0.626824214</v>
      </c>
      <c r="CU20" s="163" t="n">
        <f aca="false">($CD20-$CC20)+CT20</f>
        <v>-0.650041813</v>
      </c>
      <c r="CV20" s="163" t="n">
        <f aca="false">($CD20-$CC20)+CU20</f>
        <v>-0.673259412</v>
      </c>
      <c r="CW20" s="163" t="n">
        <f aca="false">($CD20-$CC20)+CV20</f>
        <v>-0.696477011</v>
      </c>
      <c r="CX20" s="163" t="n">
        <f aca="false">($CD20-$CC20)+CW20</f>
        <v>-0.71969461</v>
      </c>
    </row>
    <row r="21" customFormat="false" ht="12.75" hidden="false" customHeight="false" outlineLevel="0" collapsed="false">
      <c r="A21" s="14" t="n">
        <v>37347</v>
      </c>
      <c r="B21" s="163" t="n">
        <f aca="false">($V21-$W21)+C21</f>
        <v>-3.26813895</v>
      </c>
      <c r="C21" s="163" t="n">
        <f aca="false">($V21-$W21)+D21</f>
        <v>-3.190263276</v>
      </c>
      <c r="D21" s="163" t="n">
        <f aca="false">($V21-$W21)+E21</f>
        <v>-3.112387602</v>
      </c>
      <c r="E21" s="163" t="n">
        <f aca="false">($V21-$W21)+F21</f>
        <v>-3.034511928</v>
      </c>
      <c r="F21" s="163" t="n">
        <f aca="false">($V21-$W21)+G21</f>
        <v>-2.956636254</v>
      </c>
      <c r="G21" s="163" t="n">
        <f aca="false">($V21-$W21)+H21</f>
        <v>-2.87876058</v>
      </c>
      <c r="H21" s="163" t="n">
        <f aca="false">($V21-$W21)+I21</f>
        <v>-2.800884906</v>
      </c>
      <c r="I21" s="163" t="n">
        <f aca="false">($V21-$W21)+J21</f>
        <v>-2.723009232</v>
      </c>
      <c r="J21" s="163" t="n">
        <f aca="false">($V21-$W21)+K21</f>
        <v>-2.645133558</v>
      </c>
      <c r="K21" s="163" t="n">
        <f aca="false">($V21-$W21)+L21</f>
        <v>-2.567257884</v>
      </c>
      <c r="L21" s="163" t="n">
        <f aca="false">($V21-$W21)+M21</f>
        <v>-2.48938221</v>
      </c>
      <c r="M21" s="163" t="n">
        <f aca="false">($V21-$W21)+N21</f>
        <v>-2.411506536</v>
      </c>
      <c r="N21" s="163" t="n">
        <f aca="false">($V21-$W21)+O21</f>
        <v>-2.333630862</v>
      </c>
      <c r="O21" s="163" t="n">
        <f aca="false">($V21-$W21)+P21</f>
        <v>-2.255755188</v>
      </c>
      <c r="P21" s="163" t="n">
        <f aca="false">($V21-$W21)+Q21</f>
        <v>-2.177879514</v>
      </c>
      <c r="Q21" s="163" t="n">
        <f aca="false">($V21-$W21)+R21</f>
        <v>-2.10000384</v>
      </c>
      <c r="R21" s="163" t="n">
        <f aca="false">($V21-$W21)+S21</f>
        <v>-2.022128166</v>
      </c>
      <c r="S21" s="163" t="n">
        <f aca="false">($V21-$W21)+T21</f>
        <v>-1.944252492</v>
      </c>
      <c r="T21" s="163" t="n">
        <f aca="false">($V21-$W21)+U21</f>
        <v>-1.866376818</v>
      </c>
      <c r="U21" s="163" t="n">
        <f aca="false">($V21-$W21)+V21</f>
        <v>-1.788501144</v>
      </c>
      <c r="V21" s="163" t="n">
        <f aca="false">VLOOKUP($A21,GAMMAGRIDS,11,FALSE())</f>
        <v>-1.71062547</v>
      </c>
      <c r="W21" s="163" t="n">
        <f aca="false">((V21-AF21)*0.9)+AF21</f>
        <v>-1.632749796</v>
      </c>
      <c r="X21" s="163" t="n">
        <f aca="false">((V21-AF21)*0.8)+AF21</f>
        <v>-1.554874122</v>
      </c>
      <c r="Y21" s="163" t="n">
        <f aca="false">((V21-AF21)*0.7)+AF21</f>
        <v>-1.476998448</v>
      </c>
      <c r="Z21" s="163" t="n">
        <f aca="false">((V21-AF21)*0.6)+AF21</f>
        <v>-1.399122774</v>
      </c>
      <c r="AA21" s="163" t="n">
        <f aca="false">((V21-AF21)*0.5)+AF21</f>
        <v>-1.3212471</v>
      </c>
      <c r="AB21" s="163" t="n">
        <f aca="false">((V21-AF21)*0.4)+AF21</f>
        <v>-1.243371426</v>
      </c>
      <c r="AC21" s="163" t="n">
        <f aca="false">((V21-AF21)*0.3)+AF21</f>
        <v>-1.165495752</v>
      </c>
      <c r="AD21" s="163" t="n">
        <f aca="false">((V21-AF21)*0.2)+AF21</f>
        <v>-1.087620078</v>
      </c>
      <c r="AE21" s="163" t="n">
        <f aca="false">((V21-AF21)*0.1)+AF21</f>
        <v>-1.009744404</v>
      </c>
      <c r="AF21" s="163" t="n">
        <f aca="false">VLOOKUP($A21,GAMMAGRIDS,12,FALSE())</f>
        <v>-0.93186873</v>
      </c>
      <c r="AG21" s="163" t="n">
        <f aca="false">((AF21-AP21)*0.9)+AP21</f>
        <v>-0.875254772</v>
      </c>
      <c r="AH21" s="163" t="n">
        <f aca="false">((AF21-AP21)*0.8)+AP21</f>
        <v>-0.818640814</v>
      </c>
      <c r="AI21" s="163" t="n">
        <f aca="false">((AF21-AP21)*0.7)+AP21</f>
        <v>-0.762026856</v>
      </c>
      <c r="AJ21" s="163" t="n">
        <f aca="false">((AF21-AP21)*0.6)+AP21</f>
        <v>-0.705412898</v>
      </c>
      <c r="AK21" s="163" t="n">
        <f aca="false">((AF21-AP21)*0.5)+AP21</f>
        <v>-0.64879894</v>
      </c>
      <c r="AL21" s="163" t="n">
        <f aca="false">((AF21-AP21)*0.4)+AP21</f>
        <v>-0.592184982</v>
      </c>
      <c r="AM21" s="163" t="n">
        <f aca="false">((AF21-AP21)*0.3)+AP21</f>
        <v>-0.535571024</v>
      </c>
      <c r="AN21" s="163" t="n">
        <f aca="false">((AF21-AP21)*0.2)+AP21</f>
        <v>-0.478957066</v>
      </c>
      <c r="AO21" s="163" t="n">
        <f aca="false">((AF21-AP21)*0.1)+AP21</f>
        <v>-0.422343108</v>
      </c>
      <c r="AP21" s="163" t="n">
        <f aca="false">VLOOKUP($A21,GAMMAGRIDS,13,FALSE())</f>
        <v>-0.36572915</v>
      </c>
      <c r="AQ21" s="163" t="n">
        <f aca="false">(($AP21-$AU21)*0.8)+$AU21</f>
        <v>-0.324304408</v>
      </c>
      <c r="AR21" s="163" t="n">
        <f aca="false">(($AP21-$AU21)*0.6)+$AU21</f>
        <v>-0.282879666</v>
      </c>
      <c r="AS21" s="163" t="n">
        <f aca="false">(($AP21-$AU21)*0.4)+$AU21</f>
        <v>-0.241454924</v>
      </c>
      <c r="AT21" s="163" t="n">
        <f aca="false">(($AP21-$AU21)*0.2)+$AU21</f>
        <v>-0.200030182</v>
      </c>
      <c r="AU21" s="163" t="n">
        <f aca="false">VLOOKUP($A21,GAMMAGRIDS,14,FALSE())</f>
        <v>-0.15860544</v>
      </c>
      <c r="AV21" s="163" t="n">
        <f aca="false">(($AU21-$AZ21)*0.8)+$AZ21</f>
        <v>-0.126884352</v>
      </c>
      <c r="AW21" s="163" t="n">
        <f aca="false">(($AU21-$AZ21)*0.6)+$AZ21</f>
        <v>-0.095163264</v>
      </c>
      <c r="AX21" s="163" t="n">
        <f aca="false">(($AU21-$AZ21)*0.4)+$AZ21</f>
        <v>-0.063442176</v>
      </c>
      <c r="AY21" s="163" t="n">
        <f aca="false">(($AU21-$AZ21)*0.2)+$AZ21</f>
        <v>-0.031721088</v>
      </c>
      <c r="AZ21" s="163" t="n">
        <v>0</v>
      </c>
      <c r="BA21" s="163" t="n">
        <f aca="false">(($BE21-$AZ21)*0.2)+$AZ21</f>
        <v>0.022343118</v>
      </c>
      <c r="BB21" s="163" t="n">
        <f aca="false">(($BE21-$AZ21)*0.4)+$AZ21</f>
        <v>0.044686236</v>
      </c>
      <c r="BC21" s="163" t="n">
        <f aca="false">(($BE21-$AZ21)*0.6)+$AZ21</f>
        <v>0.067029354</v>
      </c>
      <c r="BD21" s="163" t="n">
        <f aca="false">(($BE21-$AZ21)*0.8)+$AZ21</f>
        <v>0.089372472</v>
      </c>
      <c r="BE21" s="163" t="n">
        <f aca="false">VLOOKUP($A21,GAMMAGRIDS,15,FALSE())</f>
        <v>0.11171559</v>
      </c>
      <c r="BF21" s="163" t="n">
        <f aca="false">(($BJ21-$BE21)*0.2)+$BE21</f>
        <v>0.124990426</v>
      </c>
      <c r="BG21" s="163" t="n">
        <f aca="false">(($BJ21-$BE21)*0.4)+$BE21</f>
        <v>0.138265262</v>
      </c>
      <c r="BH21" s="163" t="n">
        <f aca="false">(($BJ21-$BE21)*0.6)+$BE21</f>
        <v>0.151540098</v>
      </c>
      <c r="BI21" s="163" t="n">
        <f aca="false">(($BJ21-$BE21)*0.8)+$BE21</f>
        <v>0.164814934</v>
      </c>
      <c r="BJ21" s="163" t="n">
        <f aca="false">VLOOKUP($A21,GAMMAGRIDS,16,FALSE())</f>
        <v>0.17808977</v>
      </c>
      <c r="BK21" s="163" t="n">
        <f aca="false">((BT21-BJ21)*0.1)+BJ21</f>
        <v>0.178394763</v>
      </c>
      <c r="BL21" s="163" t="n">
        <f aca="false">((BT21-BJ21)*0.2)+BJ21</f>
        <v>0.178699756</v>
      </c>
      <c r="BM21" s="163" t="n">
        <f aca="false">((BT21-BJ21)*0.3)+BJ21</f>
        <v>0.179004749</v>
      </c>
      <c r="BN21" s="163" t="n">
        <f aca="false">((BT21-BJ21)*0.4)+BJ21</f>
        <v>0.179309742</v>
      </c>
      <c r="BO21" s="163" t="n">
        <f aca="false">((BT21-BJ21)*0.5)+BJ21</f>
        <v>0.179614735</v>
      </c>
      <c r="BP21" s="163" t="n">
        <f aca="false">((BT21-BJ21)*0.6)+BJ21</f>
        <v>0.179919728</v>
      </c>
      <c r="BQ21" s="163" t="n">
        <f aca="false">((BT21-BJ21)*0.7)+BJ21</f>
        <v>0.180224721</v>
      </c>
      <c r="BR21" s="163" t="n">
        <f aca="false">((BT21-BJ21)*0.8)+BJ21</f>
        <v>0.180529714</v>
      </c>
      <c r="BS21" s="163" t="n">
        <f aca="false">((BT21-BJ21)*0.9)+BJ21</f>
        <v>0.180834707</v>
      </c>
      <c r="BT21" s="163" t="n">
        <f aca="false">VLOOKUP($A21,GAMMAGRIDS,17,FALSE())</f>
        <v>0.1811397</v>
      </c>
      <c r="BU21" s="163" t="n">
        <f aca="false">((CD21-BT21)*0.1)+BT21</f>
        <v>0.165275511</v>
      </c>
      <c r="BV21" s="163" t="n">
        <f aca="false">((CD21-BT21)*0.2)+BT21</f>
        <v>0.149411322</v>
      </c>
      <c r="BW21" s="163" t="n">
        <f aca="false">((CD21-BT21)*0.3)+BT21</f>
        <v>0.133547133</v>
      </c>
      <c r="BX21" s="163" t="n">
        <f aca="false">((CD21-BT21)*0.4)+BT21</f>
        <v>0.117682944</v>
      </c>
      <c r="BY21" s="163" t="n">
        <f aca="false">((CD21-BT21)*0.5)+BT21</f>
        <v>0.101818755</v>
      </c>
      <c r="BZ21" s="163" t="n">
        <f aca="false">((CD21-BT21)*0.6)+BT21</f>
        <v>0.085954566</v>
      </c>
      <c r="CA21" s="163" t="n">
        <f aca="false">((CD21-BT21)*0.7)+BT21</f>
        <v>0.070090377</v>
      </c>
      <c r="CB21" s="163" t="n">
        <f aca="false">((CD21-BT21)*0.8)+BT21</f>
        <v>0.054226188</v>
      </c>
      <c r="CC21" s="163" t="n">
        <f aca="false">((CD21-BT21)*0.9)+BT21</f>
        <v>0.038361999</v>
      </c>
      <c r="CD21" s="163" t="n">
        <f aca="false">VLOOKUP($A21,GAMMAGRIDS,18,FALSE())</f>
        <v>0.02249781</v>
      </c>
      <c r="CE21" s="163" t="n">
        <f aca="false">($CD21-$CC21)+CD21</f>
        <v>0.00663362099999995</v>
      </c>
      <c r="CF21" s="163" t="n">
        <f aca="false">($CD21-$CC21)+CE21</f>
        <v>-0.00923056800000005</v>
      </c>
      <c r="CG21" s="163" t="n">
        <f aca="false">($CD21-$CC21)+CF21</f>
        <v>-0.0250947570000001</v>
      </c>
      <c r="CH21" s="163" t="n">
        <f aca="false">($CD21-$CC21)+CG21</f>
        <v>-0.0409589460000001</v>
      </c>
      <c r="CI21" s="163" t="n">
        <f aca="false">($CD21-$CC21)+CH21</f>
        <v>-0.0568231350000001</v>
      </c>
      <c r="CJ21" s="163" t="n">
        <f aca="false">($CD21-$CC21)+CI21</f>
        <v>-0.0726873240000001</v>
      </c>
      <c r="CK21" s="163" t="n">
        <f aca="false">($CD21-$CC21)+CJ21</f>
        <v>-0.0885515130000001</v>
      </c>
      <c r="CL21" s="163" t="n">
        <f aca="false">($CD21-$CC21)+CK21</f>
        <v>-0.104415702</v>
      </c>
      <c r="CM21" s="163" t="n">
        <f aca="false">($CD21-$CC21)+CL21</f>
        <v>-0.120279891</v>
      </c>
      <c r="CN21" s="163" t="n">
        <f aca="false">($CD21-$CC21)+CM21</f>
        <v>-0.13614408</v>
      </c>
      <c r="CO21" s="163" t="n">
        <f aca="false">($CD21-$CC21)+CN21</f>
        <v>-0.152008269</v>
      </c>
      <c r="CP21" s="163" t="n">
        <f aca="false">($CD21-$CC21)+CO21</f>
        <v>-0.167872458</v>
      </c>
      <c r="CQ21" s="163" t="n">
        <f aca="false">($CD21-$CC21)+CP21</f>
        <v>-0.183736647</v>
      </c>
      <c r="CR21" s="163" t="n">
        <f aca="false">($CD21-$CC21)+CQ21</f>
        <v>-0.199600836</v>
      </c>
      <c r="CS21" s="163" t="n">
        <f aca="false">($CD21-$CC21)+CR21</f>
        <v>-0.215465025</v>
      </c>
      <c r="CT21" s="163" t="n">
        <f aca="false">($CD21-$CC21)+CS21</f>
        <v>-0.231329214</v>
      </c>
      <c r="CU21" s="163" t="n">
        <f aca="false">($CD21-$CC21)+CT21</f>
        <v>-0.247193403</v>
      </c>
      <c r="CV21" s="163" t="n">
        <f aca="false">($CD21-$CC21)+CU21</f>
        <v>-0.263057592</v>
      </c>
      <c r="CW21" s="163" t="n">
        <f aca="false">($CD21-$CC21)+CV21</f>
        <v>-0.278921781</v>
      </c>
      <c r="CX21" s="163" t="n">
        <f aca="false">($CD21-$CC21)+CW21</f>
        <v>-0.29478597</v>
      </c>
    </row>
    <row r="22" customFormat="false" ht="12.75" hidden="false" customHeight="false" outlineLevel="0" collapsed="false">
      <c r="A22" s="14" t="n">
        <v>37377</v>
      </c>
      <c r="B22" s="163" t="n">
        <f aca="false">($V22-$W22)+C22</f>
        <v>-3.09991443</v>
      </c>
      <c r="C22" s="163" t="n">
        <f aca="false">($V22-$W22)+D22</f>
        <v>-3.026173277</v>
      </c>
      <c r="D22" s="163" t="n">
        <f aca="false">($V22-$W22)+E22</f>
        <v>-2.952432124</v>
      </c>
      <c r="E22" s="163" t="n">
        <f aca="false">($V22-$W22)+F22</f>
        <v>-2.878690971</v>
      </c>
      <c r="F22" s="163" t="n">
        <f aca="false">($V22-$W22)+G22</f>
        <v>-2.804949818</v>
      </c>
      <c r="G22" s="163" t="n">
        <f aca="false">($V22-$W22)+H22</f>
        <v>-2.731208665</v>
      </c>
      <c r="H22" s="163" t="n">
        <f aca="false">($V22-$W22)+I22</f>
        <v>-2.657467512</v>
      </c>
      <c r="I22" s="163" t="n">
        <f aca="false">($V22-$W22)+J22</f>
        <v>-2.583726359</v>
      </c>
      <c r="J22" s="163" t="n">
        <f aca="false">($V22-$W22)+K22</f>
        <v>-2.509985206</v>
      </c>
      <c r="K22" s="163" t="n">
        <f aca="false">($V22-$W22)+L22</f>
        <v>-2.436244053</v>
      </c>
      <c r="L22" s="163" t="n">
        <f aca="false">($V22-$W22)+M22</f>
        <v>-2.3625029</v>
      </c>
      <c r="M22" s="163" t="n">
        <f aca="false">($V22-$W22)+N22</f>
        <v>-2.288761747</v>
      </c>
      <c r="N22" s="163" t="n">
        <f aca="false">($V22-$W22)+O22</f>
        <v>-2.215020594</v>
      </c>
      <c r="O22" s="163" t="n">
        <f aca="false">($V22-$W22)+P22</f>
        <v>-2.141279441</v>
      </c>
      <c r="P22" s="163" t="n">
        <f aca="false">($V22-$W22)+Q22</f>
        <v>-2.067538288</v>
      </c>
      <c r="Q22" s="163" t="n">
        <f aca="false">($V22-$W22)+R22</f>
        <v>-1.993797135</v>
      </c>
      <c r="R22" s="163" t="n">
        <f aca="false">($V22-$W22)+S22</f>
        <v>-1.920055982</v>
      </c>
      <c r="S22" s="163" t="n">
        <f aca="false">($V22-$W22)+T22</f>
        <v>-1.846314829</v>
      </c>
      <c r="T22" s="163" t="n">
        <f aca="false">($V22-$W22)+U22</f>
        <v>-1.772573676</v>
      </c>
      <c r="U22" s="163" t="n">
        <f aca="false">($V22-$W22)+V22</f>
        <v>-1.698832523</v>
      </c>
      <c r="V22" s="163" t="n">
        <f aca="false">VLOOKUP($A22,GAMMAGRIDS,11,FALSE())</f>
        <v>-1.62509137</v>
      </c>
      <c r="W22" s="163" t="n">
        <f aca="false">((V22-AF22)*0.9)+AF22</f>
        <v>-1.551350217</v>
      </c>
      <c r="X22" s="163" t="n">
        <f aca="false">((V22-AF22)*0.8)+AF22</f>
        <v>-1.477609064</v>
      </c>
      <c r="Y22" s="163" t="n">
        <f aca="false">((V22-AF22)*0.7)+AF22</f>
        <v>-1.403867911</v>
      </c>
      <c r="Z22" s="163" t="n">
        <f aca="false">((V22-AF22)*0.6)+AF22</f>
        <v>-1.330126758</v>
      </c>
      <c r="AA22" s="163" t="n">
        <f aca="false">((V22-AF22)*0.5)+AF22</f>
        <v>-1.256385605</v>
      </c>
      <c r="AB22" s="163" t="n">
        <f aca="false">((V22-AF22)*0.4)+AF22</f>
        <v>-1.182644452</v>
      </c>
      <c r="AC22" s="163" t="n">
        <f aca="false">((V22-AF22)*0.3)+AF22</f>
        <v>-1.108903299</v>
      </c>
      <c r="AD22" s="163" t="n">
        <f aca="false">((V22-AF22)*0.2)+AF22</f>
        <v>-1.035162146</v>
      </c>
      <c r="AE22" s="163" t="n">
        <f aca="false">((V22-AF22)*0.1)+AF22</f>
        <v>-0.961420993</v>
      </c>
      <c r="AF22" s="163" t="n">
        <f aca="false">VLOOKUP($A22,GAMMAGRIDS,12,FALSE())</f>
        <v>-0.88767984</v>
      </c>
      <c r="AG22" s="163" t="n">
        <f aca="false">((AF22-AP22)*0.9)+AP22</f>
        <v>-0.833891958</v>
      </c>
      <c r="AH22" s="163" t="n">
        <f aca="false">((AF22-AP22)*0.8)+AP22</f>
        <v>-0.780104076</v>
      </c>
      <c r="AI22" s="163" t="n">
        <f aca="false">((AF22-AP22)*0.7)+AP22</f>
        <v>-0.726316194</v>
      </c>
      <c r="AJ22" s="163" t="n">
        <f aca="false">((AF22-AP22)*0.6)+AP22</f>
        <v>-0.672528312</v>
      </c>
      <c r="AK22" s="163" t="n">
        <f aca="false">((AF22-AP22)*0.5)+AP22</f>
        <v>-0.61874043</v>
      </c>
      <c r="AL22" s="163" t="n">
        <f aca="false">((AF22-AP22)*0.4)+AP22</f>
        <v>-0.564952548</v>
      </c>
      <c r="AM22" s="163" t="n">
        <f aca="false">((AF22-AP22)*0.3)+AP22</f>
        <v>-0.511164666</v>
      </c>
      <c r="AN22" s="163" t="n">
        <f aca="false">((AF22-AP22)*0.2)+AP22</f>
        <v>-0.457376784</v>
      </c>
      <c r="AO22" s="163" t="n">
        <f aca="false">((AF22-AP22)*0.1)+AP22</f>
        <v>-0.403588902</v>
      </c>
      <c r="AP22" s="163" t="n">
        <f aca="false">VLOOKUP($A22,GAMMAGRIDS,13,FALSE())</f>
        <v>-0.34980102</v>
      </c>
      <c r="AQ22" s="163" t="n">
        <f aca="false">(($AP22-$AU22)*0.8)+$AU22</f>
        <v>-0.31026728</v>
      </c>
      <c r="AR22" s="163" t="n">
        <f aca="false">(($AP22-$AU22)*0.6)+$AU22</f>
        <v>-0.27073354</v>
      </c>
      <c r="AS22" s="163" t="n">
        <f aca="false">(($AP22-$AU22)*0.4)+$AU22</f>
        <v>-0.2311998</v>
      </c>
      <c r="AT22" s="163" t="n">
        <f aca="false">(($AP22-$AU22)*0.2)+$AU22</f>
        <v>-0.19166606</v>
      </c>
      <c r="AU22" s="163" t="n">
        <f aca="false">VLOOKUP($A22,GAMMAGRIDS,14,FALSE())</f>
        <v>-0.15213232</v>
      </c>
      <c r="AV22" s="163" t="n">
        <f aca="false">(($AU22-$AZ22)*0.8)+$AZ22</f>
        <v>-0.121705856</v>
      </c>
      <c r="AW22" s="163" t="n">
        <f aca="false">(($AU22-$AZ22)*0.6)+$AZ22</f>
        <v>-0.091279392</v>
      </c>
      <c r="AX22" s="163" t="n">
        <f aca="false">(($AU22-$AZ22)*0.4)+$AZ22</f>
        <v>-0.060852928</v>
      </c>
      <c r="AY22" s="163" t="n">
        <f aca="false">(($AU22-$AZ22)*0.2)+$AZ22</f>
        <v>-0.030426464</v>
      </c>
      <c r="AZ22" s="163" t="n">
        <v>0</v>
      </c>
      <c r="BA22" s="163" t="n">
        <f aca="false">(($BE22-$AZ22)*0.2)+$AZ22</f>
        <v>0.021623472</v>
      </c>
      <c r="BB22" s="163" t="n">
        <f aca="false">(($BE22-$AZ22)*0.4)+$AZ22</f>
        <v>0.043246944</v>
      </c>
      <c r="BC22" s="163" t="n">
        <f aca="false">(($BE22-$AZ22)*0.6)+$AZ22</f>
        <v>0.064870416</v>
      </c>
      <c r="BD22" s="163" t="n">
        <f aca="false">(($BE22-$AZ22)*0.8)+$AZ22</f>
        <v>0.086493888</v>
      </c>
      <c r="BE22" s="163" t="n">
        <f aca="false">VLOOKUP($A22,GAMMAGRIDS,15,FALSE())</f>
        <v>0.10811736</v>
      </c>
      <c r="BF22" s="163" t="n">
        <f aca="false">(($BJ22-$BE22)*0.2)+$BE22</f>
        <v>0.121227894</v>
      </c>
      <c r="BG22" s="163" t="n">
        <f aca="false">(($BJ22-$BE22)*0.4)+$BE22</f>
        <v>0.134338428</v>
      </c>
      <c r="BH22" s="163" t="n">
        <f aca="false">(($BJ22-$BE22)*0.6)+$BE22</f>
        <v>0.147448962</v>
      </c>
      <c r="BI22" s="163" t="n">
        <f aca="false">(($BJ22-$BE22)*0.8)+$BE22</f>
        <v>0.160559496</v>
      </c>
      <c r="BJ22" s="163" t="n">
        <f aca="false">VLOOKUP($A22,GAMMAGRIDS,16,FALSE())</f>
        <v>0.17367003</v>
      </c>
      <c r="BK22" s="163" t="n">
        <f aca="false">((BT22-BJ22)*0.1)+BJ22</f>
        <v>0.174597417</v>
      </c>
      <c r="BL22" s="163" t="n">
        <f aca="false">((BT22-BJ22)*0.2)+BJ22</f>
        <v>0.175524804</v>
      </c>
      <c r="BM22" s="163" t="n">
        <f aca="false">((BT22-BJ22)*0.3)+BJ22</f>
        <v>0.176452191</v>
      </c>
      <c r="BN22" s="163" t="n">
        <f aca="false">((BT22-BJ22)*0.4)+BJ22</f>
        <v>0.177379578</v>
      </c>
      <c r="BO22" s="163" t="n">
        <f aca="false">((BT22-BJ22)*0.5)+BJ22</f>
        <v>0.178306965</v>
      </c>
      <c r="BP22" s="163" t="n">
        <f aca="false">((BT22-BJ22)*0.6)+BJ22</f>
        <v>0.179234352</v>
      </c>
      <c r="BQ22" s="163" t="n">
        <f aca="false">((BT22-BJ22)*0.7)+BJ22</f>
        <v>0.180161739</v>
      </c>
      <c r="BR22" s="163" t="n">
        <f aca="false">((BT22-BJ22)*0.8)+BJ22</f>
        <v>0.181089126</v>
      </c>
      <c r="BS22" s="163" t="n">
        <f aca="false">((BT22-BJ22)*0.9)+BJ22</f>
        <v>0.182016513</v>
      </c>
      <c r="BT22" s="163" t="n">
        <f aca="false">VLOOKUP($A22,GAMMAGRIDS,17,FALSE())</f>
        <v>0.1829439</v>
      </c>
      <c r="BU22" s="163" t="n">
        <f aca="false">((CD22-BT22)*0.1)+BT22</f>
        <v>0.16867338</v>
      </c>
      <c r="BV22" s="163" t="n">
        <f aca="false">((CD22-BT22)*0.2)+BT22</f>
        <v>0.15440286</v>
      </c>
      <c r="BW22" s="163" t="n">
        <f aca="false">((CD22-BT22)*0.3)+BT22</f>
        <v>0.14013234</v>
      </c>
      <c r="BX22" s="163" t="n">
        <f aca="false">((CD22-BT22)*0.4)+BT22</f>
        <v>0.12586182</v>
      </c>
      <c r="BY22" s="163" t="n">
        <f aca="false">((CD22-BT22)*0.5)+BT22</f>
        <v>0.1115913</v>
      </c>
      <c r="BZ22" s="163" t="n">
        <f aca="false">((CD22-BT22)*0.6)+BT22</f>
        <v>0.09732078</v>
      </c>
      <c r="CA22" s="163" t="n">
        <f aca="false">((CD22-BT22)*0.7)+BT22</f>
        <v>0.08305026</v>
      </c>
      <c r="CB22" s="163" t="n">
        <f aca="false">((CD22-BT22)*0.8)+BT22</f>
        <v>0.06877974</v>
      </c>
      <c r="CC22" s="163" t="n">
        <f aca="false">((CD22-BT22)*0.9)+BT22</f>
        <v>0.0545092199999999</v>
      </c>
      <c r="CD22" s="163" t="n">
        <f aca="false">VLOOKUP($A22,GAMMAGRIDS,18,FALSE())</f>
        <v>0.0402387</v>
      </c>
      <c r="CE22" s="163" t="n">
        <f aca="false">($CD22-$CC22)+CD22</f>
        <v>0.02596818</v>
      </c>
      <c r="CF22" s="163" t="n">
        <f aca="false">($CD22-$CC22)+CE22</f>
        <v>0.01169766</v>
      </c>
      <c r="CG22" s="163" t="n">
        <f aca="false">($CD22-$CC22)+CF22</f>
        <v>-0.00257285999999998</v>
      </c>
      <c r="CH22" s="163" t="n">
        <f aca="false">($CD22-$CC22)+CG22</f>
        <v>-0.01684338</v>
      </c>
      <c r="CI22" s="163" t="n">
        <f aca="false">($CD22-$CC22)+CH22</f>
        <v>-0.0311138999999999</v>
      </c>
      <c r="CJ22" s="163" t="n">
        <f aca="false">($CD22-$CC22)+CI22</f>
        <v>-0.0453844199999999</v>
      </c>
      <c r="CK22" s="163" t="n">
        <f aca="false">($CD22-$CC22)+CJ22</f>
        <v>-0.0596549399999999</v>
      </c>
      <c r="CL22" s="163" t="n">
        <f aca="false">($CD22-$CC22)+CK22</f>
        <v>-0.0739254599999999</v>
      </c>
      <c r="CM22" s="163" t="n">
        <f aca="false">($CD22-$CC22)+CL22</f>
        <v>-0.0881959799999999</v>
      </c>
      <c r="CN22" s="163" t="n">
        <f aca="false">($CD22-$CC22)+CM22</f>
        <v>-0.1024665</v>
      </c>
      <c r="CO22" s="163" t="n">
        <f aca="false">($CD22-$CC22)+CN22</f>
        <v>-0.11673702</v>
      </c>
      <c r="CP22" s="163" t="n">
        <f aca="false">($CD22-$CC22)+CO22</f>
        <v>-0.13100754</v>
      </c>
      <c r="CQ22" s="163" t="n">
        <f aca="false">($CD22-$CC22)+CP22</f>
        <v>-0.14527806</v>
      </c>
      <c r="CR22" s="163" t="n">
        <f aca="false">($CD22-$CC22)+CQ22</f>
        <v>-0.15954858</v>
      </c>
      <c r="CS22" s="163" t="n">
        <f aca="false">($CD22-$CC22)+CR22</f>
        <v>-0.1738191</v>
      </c>
      <c r="CT22" s="163" t="n">
        <f aca="false">($CD22-$CC22)+CS22</f>
        <v>-0.18808962</v>
      </c>
      <c r="CU22" s="163" t="n">
        <f aca="false">($CD22-$CC22)+CT22</f>
        <v>-0.20236014</v>
      </c>
      <c r="CV22" s="163" t="n">
        <f aca="false">($CD22-$CC22)+CU22</f>
        <v>-0.21663066</v>
      </c>
      <c r="CW22" s="163" t="n">
        <f aca="false">($CD22-$CC22)+CV22</f>
        <v>-0.23090118</v>
      </c>
      <c r="CX22" s="163" t="n">
        <f aca="false">($CD22-$CC22)+CW22</f>
        <v>-0.2451717</v>
      </c>
    </row>
    <row r="23" customFormat="false" ht="12.75" hidden="false" customHeight="false" outlineLevel="0" collapsed="false">
      <c r="A23" s="14" t="n">
        <v>37408</v>
      </c>
      <c r="B23" s="163" t="n">
        <f aca="false">($V23-$W23)+C23</f>
        <v>-2.80698145</v>
      </c>
      <c r="C23" s="163" t="n">
        <f aca="false">($V23-$W23)+D23</f>
        <v>-2.739662446</v>
      </c>
      <c r="D23" s="163" t="n">
        <f aca="false">($V23-$W23)+E23</f>
        <v>-2.672343442</v>
      </c>
      <c r="E23" s="163" t="n">
        <f aca="false">($V23-$W23)+F23</f>
        <v>-2.605024438</v>
      </c>
      <c r="F23" s="163" t="n">
        <f aca="false">($V23-$W23)+G23</f>
        <v>-2.537705434</v>
      </c>
      <c r="G23" s="163" t="n">
        <f aca="false">($V23-$W23)+H23</f>
        <v>-2.47038643</v>
      </c>
      <c r="H23" s="163" t="n">
        <f aca="false">($V23-$W23)+I23</f>
        <v>-2.403067426</v>
      </c>
      <c r="I23" s="163" t="n">
        <f aca="false">($V23-$W23)+J23</f>
        <v>-2.335748422</v>
      </c>
      <c r="J23" s="163" t="n">
        <f aca="false">($V23-$W23)+K23</f>
        <v>-2.268429418</v>
      </c>
      <c r="K23" s="163" t="n">
        <f aca="false">($V23-$W23)+L23</f>
        <v>-2.201110414</v>
      </c>
      <c r="L23" s="163" t="n">
        <f aca="false">($V23-$W23)+M23</f>
        <v>-2.13379141</v>
      </c>
      <c r="M23" s="163" t="n">
        <f aca="false">($V23-$W23)+N23</f>
        <v>-2.066472406</v>
      </c>
      <c r="N23" s="163" t="n">
        <f aca="false">($V23-$W23)+O23</f>
        <v>-1.999153402</v>
      </c>
      <c r="O23" s="163" t="n">
        <f aca="false">($V23-$W23)+P23</f>
        <v>-1.931834398</v>
      </c>
      <c r="P23" s="163" t="n">
        <f aca="false">($V23-$W23)+Q23</f>
        <v>-1.864515394</v>
      </c>
      <c r="Q23" s="163" t="n">
        <f aca="false">($V23-$W23)+R23</f>
        <v>-1.79719639</v>
      </c>
      <c r="R23" s="163" t="n">
        <f aca="false">($V23-$W23)+S23</f>
        <v>-1.729877386</v>
      </c>
      <c r="S23" s="163" t="n">
        <f aca="false">($V23-$W23)+T23</f>
        <v>-1.662558382</v>
      </c>
      <c r="T23" s="163" t="n">
        <f aca="false">($V23-$W23)+U23</f>
        <v>-1.595239378</v>
      </c>
      <c r="U23" s="163" t="n">
        <f aca="false">($V23-$W23)+V23</f>
        <v>-1.527920374</v>
      </c>
      <c r="V23" s="163" t="n">
        <f aca="false">VLOOKUP($A23,GAMMAGRIDS,11,FALSE())</f>
        <v>-1.46060137</v>
      </c>
      <c r="W23" s="163" t="n">
        <f aca="false">((V23-AF23)*0.9)+AF23</f>
        <v>-1.393282366</v>
      </c>
      <c r="X23" s="163" t="n">
        <f aca="false">((V23-AF23)*0.8)+AF23</f>
        <v>-1.325963362</v>
      </c>
      <c r="Y23" s="163" t="n">
        <f aca="false">((V23-AF23)*0.7)+AF23</f>
        <v>-1.258644358</v>
      </c>
      <c r="Z23" s="163" t="n">
        <f aca="false">((V23-AF23)*0.6)+AF23</f>
        <v>-1.191325354</v>
      </c>
      <c r="AA23" s="163" t="n">
        <f aca="false">((V23-AF23)*0.5)+AF23</f>
        <v>-1.12400635</v>
      </c>
      <c r="AB23" s="163" t="n">
        <f aca="false">((V23-AF23)*0.4)+AF23</f>
        <v>-1.056687346</v>
      </c>
      <c r="AC23" s="163" t="n">
        <f aca="false">((V23-AF23)*0.3)+AF23</f>
        <v>-0.989368342</v>
      </c>
      <c r="AD23" s="163" t="n">
        <f aca="false">((V23-AF23)*0.2)+AF23</f>
        <v>-0.922049338</v>
      </c>
      <c r="AE23" s="163" t="n">
        <f aca="false">((V23-AF23)*0.1)+AF23</f>
        <v>-0.854730334</v>
      </c>
      <c r="AF23" s="163" t="n">
        <f aca="false">VLOOKUP($A23,GAMMAGRIDS,12,FALSE())</f>
        <v>-0.78741133</v>
      </c>
      <c r="AG23" s="163" t="n">
        <f aca="false">((AF23-AP23)*0.9)+AP23</f>
        <v>-0.739107753</v>
      </c>
      <c r="AH23" s="163" t="n">
        <f aca="false">((AF23-AP23)*0.8)+AP23</f>
        <v>-0.690804176</v>
      </c>
      <c r="AI23" s="163" t="n">
        <f aca="false">((AF23-AP23)*0.7)+AP23</f>
        <v>-0.642500599</v>
      </c>
      <c r="AJ23" s="163" t="n">
        <f aca="false">((AF23-AP23)*0.6)+AP23</f>
        <v>-0.594197022</v>
      </c>
      <c r="AK23" s="163" t="n">
        <f aca="false">((AF23-AP23)*0.5)+AP23</f>
        <v>-0.545893445</v>
      </c>
      <c r="AL23" s="163" t="n">
        <f aca="false">((AF23-AP23)*0.4)+AP23</f>
        <v>-0.497589868</v>
      </c>
      <c r="AM23" s="163" t="n">
        <f aca="false">((AF23-AP23)*0.3)+AP23</f>
        <v>-0.449286291</v>
      </c>
      <c r="AN23" s="163" t="n">
        <f aca="false">((AF23-AP23)*0.2)+AP23</f>
        <v>-0.400982714</v>
      </c>
      <c r="AO23" s="163" t="n">
        <f aca="false">((AF23-AP23)*0.1)+AP23</f>
        <v>-0.352679137</v>
      </c>
      <c r="AP23" s="163" t="n">
        <f aca="false">VLOOKUP($A23,GAMMAGRIDS,13,FALSE())</f>
        <v>-0.30437556</v>
      </c>
      <c r="AQ23" s="163" t="n">
        <f aca="false">(($AP23-$AU23)*0.8)+$AU23</f>
        <v>-0.269618818</v>
      </c>
      <c r="AR23" s="163" t="n">
        <f aca="false">(($AP23-$AU23)*0.6)+$AU23</f>
        <v>-0.234862076</v>
      </c>
      <c r="AS23" s="163" t="n">
        <f aca="false">(($AP23-$AU23)*0.4)+$AU23</f>
        <v>-0.200105334</v>
      </c>
      <c r="AT23" s="163" t="n">
        <f aca="false">(($AP23-$AU23)*0.2)+$AU23</f>
        <v>-0.165348592</v>
      </c>
      <c r="AU23" s="163" t="n">
        <f aca="false">VLOOKUP($A23,GAMMAGRIDS,14,FALSE())</f>
        <v>-0.13059185</v>
      </c>
      <c r="AV23" s="163" t="n">
        <f aca="false">(($AU23-$AZ23)*0.8)+$AZ23</f>
        <v>-0.10447348</v>
      </c>
      <c r="AW23" s="163" t="n">
        <f aca="false">(($AU23-$AZ23)*0.6)+$AZ23</f>
        <v>-0.07835511</v>
      </c>
      <c r="AX23" s="163" t="n">
        <f aca="false">(($AU23-$AZ23)*0.4)+$AZ23</f>
        <v>-0.05223674</v>
      </c>
      <c r="AY23" s="163" t="n">
        <f aca="false">(($AU23-$AZ23)*0.2)+$AZ23</f>
        <v>-0.02611837</v>
      </c>
      <c r="AZ23" s="163" t="n">
        <v>0</v>
      </c>
      <c r="BA23" s="163" t="n">
        <f aca="false">(($BE23-$AZ23)*0.2)+$AZ23</f>
        <v>0.01777812</v>
      </c>
      <c r="BB23" s="163" t="n">
        <f aca="false">(($BE23-$AZ23)*0.4)+$AZ23</f>
        <v>0.03555624</v>
      </c>
      <c r="BC23" s="163" t="n">
        <f aca="false">(($BE23-$AZ23)*0.6)+$AZ23</f>
        <v>0.05333436</v>
      </c>
      <c r="BD23" s="163" t="n">
        <f aca="false">(($BE23-$AZ23)*0.8)+$AZ23</f>
        <v>0.07111248</v>
      </c>
      <c r="BE23" s="163" t="n">
        <f aca="false">VLOOKUP($A23,GAMMAGRIDS,15,FALSE())</f>
        <v>0.0888906</v>
      </c>
      <c r="BF23" s="163" t="n">
        <f aca="false">(($BJ23-$BE23)*0.2)+$BE23</f>
        <v>0.098598308</v>
      </c>
      <c r="BG23" s="163" t="n">
        <f aca="false">(($BJ23-$BE23)*0.4)+$BE23</f>
        <v>0.108306016</v>
      </c>
      <c r="BH23" s="163" t="n">
        <f aca="false">(($BJ23-$BE23)*0.6)+$BE23</f>
        <v>0.118013724</v>
      </c>
      <c r="BI23" s="163" t="n">
        <f aca="false">(($BJ23-$BE23)*0.8)+$BE23</f>
        <v>0.127721432</v>
      </c>
      <c r="BJ23" s="163" t="n">
        <f aca="false">VLOOKUP($A23,GAMMAGRIDS,16,FALSE())</f>
        <v>0.13742914</v>
      </c>
      <c r="BK23" s="163" t="n">
        <f aca="false">((BT23-BJ23)*0.1)+BJ23</f>
        <v>0.13562686</v>
      </c>
      <c r="BL23" s="163" t="n">
        <f aca="false">((BT23-BJ23)*0.2)+BJ23</f>
        <v>0.13382458</v>
      </c>
      <c r="BM23" s="163" t="n">
        <f aca="false">((BT23-BJ23)*0.3)+BJ23</f>
        <v>0.1320223</v>
      </c>
      <c r="BN23" s="163" t="n">
        <f aca="false">((BT23-BJ23)*0.4)+BJ23</f>
        <v>0.13022002</v>
      </c>
      <c r="BO23" s="163" t="n">
        <f aca="false">((BT23-BJ23)*0.5)+BJ23</f>
        <v>0.12841774</v>
      </c>
      <c r="BP23" s="163" t="n">
        <f aca="false">((BT23-BJ23)*0.6)+BJ23</f>
        <v>0.12661546</v>
      </c>
      <c r="BQ23" s="163" t="n">
        <f aca="false">((BT23-BJ23)*0.7)+BJ23</f>
        <v>0.12481318</v>
      </c>
      <c r="BR23" s="163" t="n">
        <f aca="false">((BT23-BJ23)*0.8)+BJ23</f>
        <v>0.1230109</v>
      </c>
      <c r="BS23" s="163" t="n">
        <f aca="false">((BT23-BJ23)*0.9)+BJ23</f>
        <v>0.12120862</v>
      </c>
      <c r="BT23" s="163" t="n">
        <f aca="false">VLOOKUP($A23,GAMMAGRIDS,17,FALSE())</f>
        <v>0.11940634</v>
      </c>
      <c r="BU23" s="163" t="n">
        <f aca="false">((CD23-BT23)*0.1)+BT23</f>
        <v>0.103265973</v>
      </c>
      <c r="BV23" s="163" t="n">
        <f aca="false">((CD23-BT23)*0.2)+BT23</f>
        <v>0.087125606</v>
      </c>
      <c r="BW23" s="163" t="n">
        <f aca="false">((CD23-BT23)*0.3)+BT23</f>
        <v>0.070985239</v>
      </c>
      <c r="BX23" s="163" t="n">
        <f aca="false">((CD23-BT23)*0.4)+BT23</f>
        <v>0.054844872</v>
      </c>
      <c r="BY23" s="163" t="n">
        <f aca="false">((CD23-BT23)*0.5)+BT23</f>
        <v>0.038704505</v>
      </c>
      <c r="BZ23" s="163" t="n">
        <f aca="false">((CD23-BT23)*0.6)+BT23</f>
        <v>0.022564138</v>
      </c>
      <c r="CA23" s="163" t="n">
        <f aca="false">((CD23-BT23)*0.7)+BT23</f>
        <v>0.00642377099999998</v>
      </c>
      <c r="CB23" s="163" t="n">
        <f aca="false">((CD23-BT23)*0.8)+BT23</f>
        <v>-0.00971659600000005</v>
      </c>
      <c r="CC23" s="163" t="n">
        <f aca="false">((CD23-BT23)*0.9)+BT23</f>
        <v>-0.025856963</v>
      </c>
      <c r="CD23" s="163" t="n">
        <f aca="false">VLOOKUP($A23,GAMMAGRIDS,18,FALSE())</f>
        <v>-0.0419973300000001</v>
      </c>
      <c r="CE23" s="163" t="n">
        <f aca="false">($CD23-$CC23)+CD23</f>
        <v>-0.0581376970000001</v>
      </c>
      <c r="CF23" s="163" t="n">
        <f aca="false">($CD23-$CC23)+CE23</f>
        <v>-0.0742780640000001</v>
      </c>
      <c r="CG23" s="163" t="n">
        <f aca="false">($CD23-$CC23)+CF23</f>
        <v>-0.0904184310000001</v>
      </c>
      <c r="CH23" s="163" t="n">
        <f aca="false">($CD23-$CC23)+CG23</f>
        <v>-0.106558798</v>
      </c>
      <c r="CI23" s="163" t="n">
        <f aca="false">($CD23-$CC23)+CH23</f>
        <v>-0.122699165</v>
      </c>
      <c r="CJ23" s="163" t="n">
        <f aca="false">($CD23-$CC23)+CI23</f>
        <v>-0.138839532</v>
      </c>
      <c r="CK23" s="163" t="n">
        <f aca="false">($CD23-$CC23)+CJ23</f>
        <v>-0.154979899</v>
      </c>
      <c r="CL23" s="163" t="n">
        <f aca="false">($CD23-$CC23)+CK23</f>
        <v>-0.171120266</v>
      </c>
      <c r="CM23" s="163" t="n">
        <f aca="false">($CD23-$CC23)+CL23</f>
        <v>-0.187260633</v>
      </c>
      <c r="CN23" s="163" t="n">
        <f aca="false">($CD23-$CC23)+CM23</f>
        <v>-0.203401</v>
      </c>
      <c r="CO23" s="163" t="n">
        <f aca="false">($CD23-$CC23)+CN23</f>
        <v>-0.219541367</v>
      </c>
      <c r="CP23" s="163" t="n">
        <f aca="false">($CD23-$CC23)+CO23</f>
        <v>-0.235681734</v>
      </c>
      <c r="CQ23" s="163" t="n">
        <f aca="false">($CD23-$CC23)+CP23</f>
        <v>-0.251822101</v>
      </c>
      <c r="CR23" s="163" t="n">
        <f aca="false">($CD23-$CC23)+CQ23</f>
        <v>-0.267962468</v>
      </c>
      <c r="CS23" s="163" t="n">
        <f aca="false">($CD23-$CC23)+CR23</f>
        <v>-0.284102835</v>
      </c>
      <c r="CT23" s="163" t="n">
        <f aca="false">($CD23-$CC23)+CS23</f>
        <v>-0.300243202</v>
      </c>
      <c r="CU23" s="163" t="n">
        <f aca="false">($CD23-$CC23)+CT23</f>
        <v>-0.316383569</v>
      </c>
      <c r="CV23" s="163" t="n">
        <f aca="false">($CD23-$CC23)+CU23</f>
        <v>-0.332523936</v>
      </c>
      <c r="CW23" s="163" t="n">
        <f aca="false">($CD23-$CC23)+CV23</f>
        <v>-0.348664303</v>
      </c>
      <c r="CX23" s="163" t="n">
        <f aca="false">($CD23-$CC23)+CW23</f>
        <v>-0.36480467</v>
      </c>
    </row>
    <row r="24" customFormat="false" ht="12.75" hidden="false" customHeight="false" outlineLevel="0" collapsed="false">
      <c r="A24" s="14" t="n">
        <v>37438</v>
      </c>
      <c r="B24" s="163" t="n">
        <f aca="false">($V24-$W24)+C24</f>
        <v>-2.48470722000001</v>
      </c>
      <c r="C24" s="163" t="n">
        <f aca="false">($V24-$W24)+D24</f>
        <v>-2.424734133</v>
      </c>
      <c r="D24" s="163" t="n">
        <f aca="false">($V24-$W24)+E24</f>
        <v>-2.364761046</v>
      </c>
      <c r="E24" s="163" t="n">
        <f aca="false">($V24-$W24)+F24</f>
        <v>-2.304787959</v>
      </c>
      <c r="F24" s="163" t="n">
        <f aca="false">($V24-$W24)+G24</f>
        <v>-2.244814872</v>
      </c>
      <c r="G24" s="163" t="n">
        <f aca="false">($V24-$W24)+H24</f>
        <v>-2.184841785</v>
      </c>
      <c r="H24" s="163" t="n">
        <f aca="false">($V24-$W24)+I24</f>
        <v>-2.124868698</v>
      </c>
      <c r="I24" s="163" t="n">
        <f aca="false">($V24-$W24)+J24</f>
        <v>-2.064895611</v>
      </c>
      <c r="J24" s="163" t="n">
        <f aca="false">($V24-$W24)+K24</f>
        <v>-2.004922524</v>
      </c>
      <c r="K24" s="163" t="n">
        <f aca="false">($V24-$W24)+L24</f>
        <v>-1.944949437</v>
      </c>
      <c r="L24" s="163" t="n">
        <f aca="false">($V24-$W24)+M24</f>
        <v>-1.88497635</v>
      </c>
      <c r="M24" s="163" t="n">
        <f aca="false">($V24-$W24)+N24</f>
        <v>-1.825003263</v>
      </c>
      <c r="N24" s="163" t="n">
        <f aca="false">($V24-$W24)+O24</f>
        <v>-1.765030176</v>
      </c>
      <c r="O24" s="163" t="n">
        <f aca="false">($V24-$W24)+P24</f>
        <v>-1.705057089</v>
      </c>
      <c r="P24" s="163" t="n">
        <f aca="false">($V24-$W24)+Q24</f>
        <v>-1.645084002</v>
      </c>
      <c r="Q24" s="163" t="n">
        <f aca="false">($V24-$W24)+R24</f>
        <v>-1.585110915</v>
      </c>
      <c r="R24" s="163" t="n">
        <f aca="false">($V24-$W24)+S24</f>
        <v>-1.525137828</v>
      </c>
      <c r="S24" s="163" t="n">
        <f aca="false">($V24-$W24)+T24</f>
        <v>-1.465164741</v>
      </c>
      <c r="T24" s="163" t="n">
        <f aca="false">($V24-$W24)+U24</f>
        <v>-1.405191654</v>
      </c>
      <c r="U24" s="163" t="n">
        <f aca="false">($V24-$W24)+V24</f>
        <v>-1.345218567</v>
      </c>
      <c r="V24" s="163" t="n">
        <f aca="false">VLOOKUP($A24,GAMMAGRIDS,11,FALSE())</f>
        <v>-1.28524548</v>
      </c>
      <c r="W24" s="163" t="n">
        <f aca="false">((V24-AF24)*0.9)+AF24</f>
        <v>-1.225272393</v>
      </c>
      <c r="X24" s="163" t="n">
        <f aca="false">((V24-AF24)*0.8)+AF24</f>
        <v>-1.165299306</v>
      </c>
      <c r="Y24" s="163" t="n">
        <f aca="false">((V24-AF24)*0.7)+AF24</f>
        <v>-1.105326219</v>
      </c>
      <c r="Z24" s="163" t="n">
        <f aca="false">((V24-AF24)*0.6)+AF24</f>
        <v>-1.045353132</v>
      </c>
      <c r="AA24" s="163" t="n">
        <f aca="false">((V24-AF24)*0.5)+AF24</f>
        <v>-0.985380045</v>
      </c>
      <c r="AB24" s="163" t="n">
        <f aca="false">((V24-AF24)*0.4)+AF24</f>
        <v>-0.925406958</v>
      </c>
      <c r="AC24" s="163" t="n">
        <f aca="false">((V24-AF24)*0.3)+AF24</f>
        <v>-0.865433871</v>
      </c>
      <c r="AD24" s="163" t="n">
        <f aca="false">((V24-AF24)*0.2)+AF24</f>
        <v>-0.805460784</v>
      </c>
      <c r="AE24" s="163" t="n">
        <f aca="false">((V24-AF24)*0.1)+AF24</f>
        <v>-0.745487697</v>
      </c>
      <c r="AF24" s="163" t="n">
        <f aca="false">VLOOKUP($A24,GAMMAGRIDS,12,FALSE())</f>
        <v>-0.68551461</v>
      </c>
      <c r="AG24" s="163" t="n">
        <f aca="false">((AF24-AP24)*0.9)+AP24</f>
        <v>-0.643035808</v>
      </c>
      <c r="AH24" s="163" t="n">
        <f aca="false">((AF24-AP24)*0.8)+AP24</f>
        <v>-0.600557006</v>
      </c>
      <c r="AI24" s="163" t="n">
        <f aca="false">((AF24-AP24)*0.7)+AP24</f>
        <v>-0.558078204</v>
      </c>
      <c r="AJ24" s="163" t="n">
        <f aca="false">((AF24-AP24)*0.6)+AP24</f>
        <v>-0.515599402</v>
      </c>
      <c r="AK24" s="163" t="n">
        <f aca="false">((AF24-AP24)*0.5)+AP24</f>
        <v>-0.4731206</v>
      </c>
      <c r="AL24" s="163" t="n">
        <f aca="false">((AF24-AP24)*0.4)+AP24</f>
        <v>-0.430641798</v>
      </c>
      <c r="AM24" s="163" t="n">
        <f aca="false">((AF24-AP24)*0.3)+AP24</f>
        <v>-0.388162996</v>
      </c>
      <c r="AN24" s="163" t="n">
        <f aca="false">((AF24-AP24)*0.2)+AP24</f>
        <v>-0.345684194</v>
      </c>
      <c r="AO24" s="163" t="n">
        <f aca="false">((AF24-AP24)*0.1)+AP24</f>
        <v>-0.303205392</v>
      </c>
      <c r="AP24" s="163" t="n">
        <f aca="false">VLOOKUP($A24,GAMMAGRIDS,13,FALSE())</f>
        <v>-0.26072659</v>
      </c>
      <c r="AQ24" s="163" t="n">
        <f aca="false">(($AP24-$AU24)*0.8)+$AU24</f>
        <v>-0.230690936</v>
      </c>
      <c r="AR24" s="163" t="n">
        <f aca="false">(($AP24-$AU24)*0.6)+$AU24</f>
        <v>-0.200655282</v>
      </c>
      <c r="AS24" s="163" t="n">
        <f aca="false">(($AP24-$AU24)*0.4)+$AU24</f>
        <v>-0.170619628</v>
      </c>
      <c r="AT24" s="163" t="n">
        <f aca="false">(($AP24-$AU24)*0.2)+$AU24</f>
        <v>-0.140583974</v>
      </c>
      <c r="AU24" s="163" t="n">
        <f aca="false">VLOOKUP($A24,GAMMAGRIDS,14,FALSE())</f>
        <v>-0.11054832</v>
      </c>
      <c r="AV24" s="163" t="n">
        <f aca="false">(($AU24-$AZ24)*0.8)+$AZ24</f>
        <v>-0.088438656</v>
      </c>
      <c r="AW24" s="163" t="n">
        <f aca="false">(($AU24-$AZ24)*0.6)+$AZ24</f>
        <v>-0.066328992</v>
      </c>
      <c r="AX24" s="163" t="n">
        <f aca="false">(($AU24-$AZ24)*0.4)+$AZ24</f>
        <v>-0.044219328</v>
      </c>
      <c r="AY24" s="163" t="n">
        <f aca="false">(($AU24-$AZ24)*0.2)+$AZ24</f>
        <v>-0.022109664</v>
      </c>
      <c r="AZ24" s="163" t="n">
        <v>0</v>
      </c>
      <c r="BA24" s="163" t="n">
        <f aca="false">(($BE24-$AZ24)*0.2)+$AZ24</f>
        <v>0.014452774</v>
      </c>
      <c r="BB24" s="163" t="n">
        <f aca="false">(($BE24-$AZ24)*0.4)+$AZ24</f>
        <v>0.028905548</v>
      </c>
      <c r="BC24" s="163" t="n">
        <f aca="false">(($BE24-$AZ24)*0.6)+$AZ24</f>
        <v>0.043358322</v>
      </c>
      <c r="BD24" s="163" t="n">
        <f aca="false">(($BE24-$AZ24)*0.8)+$AZ24</f>
        <v>0.057811096</v>
      </c>
      <c r="BE24" s="163" t="n">
        <f aca="false">VLOOKUP($A24,GAMMAGRIDS,15,FALSE())</f>
        <v>0.07226387</v>
      </c>
      <c r="BF24" s="163" t="n">
        <f aca="false">(($BJ24-$BE24)*0.2)+$BE24</f>
        <v>0.079312604</v>
      </c>
      <c r="BG24" s="163" t="n">
        <f aca="false">(($BJ24-$BE24)*0.4)+$BE24</f>
        <v>0.086361338</v>
      </c>
      <c r="BH24" s="163" t="n">
        <f aca="false">(($BJ24-$BE24)*0.6)+$BE24</f>
        <v>0.093410072</v>
      </c>
      <c r="BI24" s="163" t="n">
        <f aca="false">(($BJ24-$BE24)*0.8)+$BE24</f>
        <v>0.100458806</v>
      </c>
      <c r="BJ24" s="163" t="n">
        <f aca="false">VLOOKUP($A24,GAMMAGRIDS,16,FALSE())</f>
        <v>0.10750754</v>
      </c>
      <c r="BK24" s="163" t="n">
        <f aca="false">((BT24-BJ24)*0.1)+BJ24</f>
        <v>0.104013728</v>
      </c>
      <c r="BL24" s="163" t="n">
        <f aca="false">((BT24-BJ24)*0.2)+BJ24</f>
        <v>0.100519916</v>
      </c>
      <c r="BM24" s="163" t="n">
        <f aca="false">((BT24-BJ24)*0.3)+BJ24</f>
        <v>0.097026104</v>
      </c>
      <c r="BN24" s="163" t="n">
        <f aca="false">((BT24-BJ24)*0.4)+BJ24</f>
        <v>0.093532292</v>
      </c>
      <c r="BO24" s="163" t="n">
        <f aca="false">((BT24-BJ24)*0.5)+BJ24</f>
        <v>0.09003848</v>
      </c>
      <c r="BP24" s="163" t="n">
        <f aca="false">((BT24-BJ24)*0.6)+BJ24</f>
        <v>0.086544668</v>
      </c>
      <c r="BQ24" s="163" t="n">
        <f aca="false">((BT24-BJ24)*0.7)+BJ24</f>
        <v>0.083050856</v>
      </c>
      <c r="BR24" s="163" t="n">
        <f aca="false">((BT24-BJ24)*0.8)+BJ24</f>
        <v>0.079557044</v>
      </c>
      <c r="BS24" s="163" t="n">
        <f aca="false">((BT24-BJ24)*0.9)+BJ24</f>
        <v>0.076063232</v>
      </c>
      <c r="BT24" s="163" t="n">
        <f aca="false">VLOOKUP($A24,GAMMAGRIDS,17,FALSE())</f>
        <v>0.07256942</v>
      </c>
      <c r="BU24" s="163" t="n">
        <f aca="false">((CD24-BT24)*0.1)+BT24</f>
        <v>0.055949631</v>
      </c>
      <c r="BV24" s="163" t="n">
        <f aca="false">((CD24-BT24)*0.2)+BT24</f>
        <v>0.039329842</v>
      </c>
      <c r="BW24" s="163" t="n">
        <f aca="false">((CD24-BT24)*0.3)+BT24</f>
        <v>0.022710053</v>
      </c>
      <c r="BX24" s="163" t="n">
        <f aca="false">((CD24-BT24)*0.4)+BT24</f>
        <v>0.00609026399999997</v>
      </c>
      <c r="BY24" s="163" t="n">
        <f aca="false">((CD24-BT24)*0.5)+BT24</f>
        <v>-0.010529525</v>
      </c>
      <c r="BZ24" s="163" t="n">
        <f aca="false">((CD24-BT24)*0.6)+BT24</f>
        <v>-0.0271493140000001</v>
      </c>
      <c r="CA24" s="163" t="n">
        <f aca="false">((CD24-BT24)*0.7)+BT24</f>
        <v>-0.043769103</v>
      </c>
      <c r="CB24" s="163" t="n">
        <f aca="false">((CD24-BT24)*0.8)+BT24</f>
        <v>-0.0603888920000001</v>
      </c>
      <c r="CC24" s="163" t="n">
        <f aca="false">((CD24-BT24)*0.9)+BT24</f>
        <v>-0.0770086810000001</v>
      </c>
      <c r="CD24" s="163" t="n">
        <f aca="false">VLOOKUP($A24,GAMMAGRIDS,18,FALSE())</f>
        <v>-0.0936284700000001</v>
      </c>
      <c r="CE24" s="163" t="n">
        <f aca="false">($CD24-$CC24)+CD24</f>
        <v>-0.110248259</v>
      </c>
      <c r="CF24" s="163" t="n">
        <f aca="false">($CD24-$CC24)+CE24</f>
        <v>-0.126868048</v>
      </c>
      <c r="CG24" s="163" t="n">
        <f aca="false">($CD24-$CC24)+CF24</f>
        <v>-0.143487837</v>
      </c>
      <c r="CH24" s="163" t="n">
        <f aca="false">($CD24-$CC24)+CG24</f>
        <v>-0.160107626</v>
      </c>
      <c r="CI24" s="163" t="n">
        <f aca="false">($CD24-$CC24)+CH24</f>
        <v>-0.176727415</v>
      </c>
      <c r="CJ24" s="163" t="n">
        <f aca="false">($CD24-$CC24)+CI24</f>
        <v>-0.193347204</v>
      </c>
      <c r="CK24" s="163" t="n">
        <f aca="false">($CD24-$CC24)+CJ24</f>
        <v>-0.209966993</v>
      </c>
      <c r="CL24" s="163" t="n">
        <f aca="false">($CD24-$CC24)+CK24</f>
        <v>-0.226586782</v>
      </c>
      <c r="CM24" s="163" t="n">
        <f aca="false">($CD24-$CC24)+CL24</f>
        <v>-0.243206571</v>
      </c>
      <c r="CN24" s="163" t="n">
        <f aca="false">($CD24-$CC24)+CM24</f>
        <v>-0.25982636</v>
      </c>
      <c r="CO24" s="163" t="n">
        <f aca="false">($CD24-$CC24)+CN24</f>
        <v>-0.276446149</v>
      </c>
      <c r="CP24" s="163" t="n">
        <f aca="false">($CD24-$CC24)+CO24</f>
        <v>-0.293065938</v>
      </c>
      <c r="CQ24" s="163" t="n">
        <f aca="false">($CD24-$CC24)+CP24</f>
        <v>-0.309685727</v>
      </c>
      <c r="CR24" s="163" t="n">
        <f aca="false">($CD24-$CC24)+CQ24</f>
        <v>-0.326305516</v>
      </c>
      <c r="CS24" s="163" t="n">
        <f aca="false">($CD24-$CC24)+CR24</f>
        <v>-0.342925305</v>
      </c>
      <c r="CT24" s="163" t="n">
        <f aca="false">($CD24-$CC24)+CS24</f>
        <v>-0.359545094</v>
      </c>
      <c r="CU24" s="163" t="n">
        <f aca="false">($CD24-$CC24)+CT24</f>
        <v>-0.376164883</v>
      </c>
      <c r="CV24" s="163" t="n">
        <f aca="false">($CD24-$CC24)+CU24</f>
        <v>-0.392784672</v>
      </c>
      <c r="CW24" s="163" t="n">
        <f aca="false">($CD24-$CC24)+CV24</f>
        <v>-0.409404461</v>
      </c>
      <c r="CX24" s="163" t="n">
        <f aca="false">($CD24-$CC24)+CW24</f>
        <v>-0.42602425</v>
      </c>
    </row>
    <row r="25" customFormat="false" ht="12.75" hidden="false" customHeight="false" outlineLevel="0" collapsed="false">
      <c r="A25" s="14" t="n">
        <v>37469</v>
      </c>
      <c r="B25" s="163" t="n">
        <f aca="false">($V25-$W25)+C25</f>
        <v>-2.19109362</v>
      </c>
      <c r="C25" s="163" t="n">
        <f aca="false">($V25-$W25)+D25</f>
        <v>-2.137751098</v>
      </c>
      <c r="D25" s="163" t="n">
        <f aca="false">($V25-$W25)+E25</f>
        <v>-2.084408576</v>
      </c>
      <c r="E25" s="163" t="n">
        <f aca="false">($V25-$W25)+F25</f>
        <v>-2.031066054</v>
      </c>
      <c r="F25" s="163" t="n">
        <f aca="false">($V25-$W25)+G25</f>
        <v>-1.977723532</v>
      </c>
      <c r="G25" s="163" t="n">
        <f aca="false">($V25-$W25)+H25</f>
        <v>-1.92438101</v>
      </c>
      <c r="H25" s="163" t="n">
        <f aca="false">($V25-$W25)+I25</f>
        <v>-1.871038488</v>
      </c>
      <c r="I25" s="163" t="n">
        <f aca="false">($V25-$W25)+J25</f>
        <v>-1.817695966</v>
      </c>
      <c r="J25" s="163" t="n">
        <f aca="false">($V25-$W25)+K25</f>
        <v>-1.764353444</v>
      </c>
      <c r="K25" s="163" t="n">
        <f aca="false">($V25-$W25)+L25</f>
        <v>-1.711010922</v>
      </c>
      <c r="L25" s="163" t="n">
        <f aca="false">($V25-$W25)+M25</f>
        <v>-1.6576684</v>
      </c>
      <c r="M25" s="163" t="n">
        <f aca="false">($V25-$W25)+N25</f>
        <v>-1.604325878</v>
      </c>
      <c r="N25" s="163" t="n">
        <f aca="false">($V25-$W25)+O25</f>
        <v>-1.550983356</v>
      </c>
      <c r="O25" s="163" t="n">
        <f aca="false">($V25-$W25)+P25</f>
        <v>-1.497640834</v>
      </c>
      <c r="P25" s="163" t="n">
        <f aca="false">($V25-$W25)+Q25</f>
        <v>-1.444298312</v>
      </c>
      <c r="Q25" s="163" t="n">
        <f aca="false">($V25-$W25)+R25</f>
        <v>-1.39095579</v>
      </c>
      <c r="R25" s="163" t="n">
        <f aca="false">($V25-$W25)+S25</f>
        <v>-1.337613268</v>
      </c>
      <c r="S25" s="163" t="n">
        <f aca="false">($V25-$W25)+T25</f>
        <v>-1.284270746</v>
      </c>
      <c r="T25" s="163" t="n">
        <f aca="false">($V25-$W25)+U25</f>
        <v>-1.230928224</v>
      </c>
      <c r="U25" s="163" t="n">
        <f aca="false">($V25-$W25)+V25</f>
        <v>-1.177585702</v>
      </c>
      <c r="V25" s="163" t="n">
        <f aca="false">VLOOKUP($A25,GAMMAGRIDS,11,FALSE())</f>
        <v>-1.12424318</v>
      </c>
      <c r="W25" s="163" t="n">
        <f aca="false">((V25-AF25)*0.9)+AF25</f>
        <v>-1.070900658</v>
      </c>
      <c r="X25" s="163" t="n">
        <f aca="false">((V25-AF25)*0.8)+AF25</f>
        <v>-1.017558136</v>
      </c>
      <c r="Y25" s="163" t="n">
        <f aca="false">((V25-AF25)*0.7)+AF25</f>
        <v>-0.964215614</v>
      </c>
      <c r="Z25" s="163" t="n">
        <f aca="false">((V25-AF25)*0.6)+AF25</f>
        <v>-0.910873092</v>
      </c>
      <c r="AA25" s="163" t="n">
        <f aca="false">((V25-AF25)*0.5)+AF25</f>
        <v>-0.85753057</v>
      </c>
      <c r="AB25" s="163" t="n">
        <f aca="false">((V25-AF25)*0.4)+AF25</f>
        <v>-0.804188048</v>
      </c>
      <c r="AC25" s="163" t="n">
        <f aca="false">((V25-AF25)*0.3)+AF25</f>
        <v>-0.750845526</v>
      </c>
      <c r="AD25" s="163" t="n">
        <f aca="false">((V25-AF25)*0.2)+AF25</f>
        <v>-0.697503004</v>
      </c>
      <c r="AE25" s="163" t="n">
        <f aca="false">((V25-AF25)*0.1)+AF25</f>
        <v>-0.644160482</v>
      </c>
      <c r="AF25" s="163" t="n">
        <f aca="false">VLOOKUP($A25,GAMMAGRIDS,12,FALSE())</f>
        <v>-0.59081796</v>
      </c>
      <c r="AG25" s="163" t="n">
        <f aca="false">((AF25-AP25)*0.9)+AP25</f>
        <v>-0.553685651</v>
      </c>
      <c r="AH25" s="163" t="n">
        <f aca="false">((AF25-AP25)*0.8)+AP25</f>
        <v>-0.516553342</v>
      </c>
      <c r="AI25" s="163" t="n">
        <f aca="false">((AF25-AP25)*0.7)+AP25</f>
        <v>-0.479421033</v>
      </c>
      <c r="AJ25" s="163" t="n">
        <f aca="false">((AF25-AP25)*0.6)+AP25</f>
        <v>-0.442288724</v>
      </c>
      <c r="AK25" s="163" t="n">
        <f aca="false">((AF25-AP25)*0.5)+AP25</f>
        <v>-0.405156415</v>
      </c>
      <c r="AL25" s="163" t="n">
        <f aca="false">((AF25-AP25)*0.4)+AP25</f>
        <v>-0.368024106</v>
      </c>
      <c r="AM25" s="163" t="n">
        <f aca="false">((AF25-AP25)*0.3)+AP25</f>
        <v>-0.330891797</v>
      </c>
      <c r="AN25" s="163" t="n">
        <f aca="false">((AF25-AP25)*0.2)+AP25</f>
        <v>-0.293759488</v>
      </c>
      <c r="AO25" s="163" t="n">
        <f aca="false">((AF25-AP25)*0.1)+AP25</f>
        <v>-0.256627179</v>
      </c>
      <c r="AP25" s="163" t="n">
        <f aca="false">VLOOKUP($A25,GAMMAGRIDS,13,FALSE())</f>
        <v>-0.21949487</v>
      </c>
      <c r="AQ25" s="163" t="n">
        <f aca="false">(($AP25-$AU25)*0.8)+$AU25</f>
        <v>-0.19388016</v>
      </c>
      <c r="AR25" s="163" t="n">
        <f aca="false">(($AP25-$AU25)*0.6)+$AU25</f>
        <v>-0.16826545</v>
      </c>
      <c r="AS25" s="163" t="n">
        <f aca="false">(($AP25-$AU25)*0.4)+$AU25</f>
        <v>-0.14265074</v>
      </c>
      <c r="AT25" s="163" t="n">
        <f aca="false">(($AP25-$AU25)*0.2)+$AU25</f>
        <v>-0.11703603</v>
      </c>
      <c r="AU25" s="163" t="n">
        <f aca="false">VLOOKUP($A25,GAMMAGRIDS,14,FALSE())</f>
        <v>-0.09142132</v>
      </c>
      <c r="AV25" s="163" t="n">
        <f aca="false">(($AU25-$AZ25)*0.8)+$AZ25</f>
        <v>-0.073137056</v>
      </c>
      <c r="AW25" s="163" t="n">
        <f aca="false">(($AU25-$AZ25)*0.6)+$AZ25</f>
        <v>-0.054852792</v>
      </c>
      <c r="AX25" s="163" t="n">
        <f aca="false">(($AU25-$AZ25)*0.4)+$AZ25</f>
        <v>-0.036568528</v>
      </c>
      <c r="AY25" s="163" t="n">
        <f aca="false">(($AU25-$AZ25)*0.2)+$AZ25</f>
        <v>-0.018284264</v>
      </c>
      <c r="AZ25" s="163" t="n">
        <v>0</v>
      </c>
      <c r="BA25" s="163" t="n">
        <f aca="false">(($BE25-$AZ25)*0.2)+$AZ25</f>
        <v>0.01119106</v>
      </c>
      <c r="BB25" s="163" t="n">
        <f aca="false">(($BE25-$AZ25)*0.4)+$AZ25</f>
        <v>0.02238212</v>
      </c>
      <c r="BC25" s="163" t="n">
        <f aca="false">(($BE25-$AZ25)*0.6)+$AZ25</f>
        <v>0.03357318</v>
      </c>
      <c r="BD25" s="163" t="n">
        <f aca="false">(($BE25-$AZ25)*0.8)+$AZ25</f>
        <v>0.04476424</v>
      </c>
      <c r="BE25" s="163" t="n">
        <f aca="false">VLOOKUP($A25,GAMMAGRIDS,15,FALSE())</f>
        <v>0.0559553</v>
      </c>
      <c r="BF25" s="163" t="n">
        <f aca="false">(($BJ25-$BE25)*0.2)+$BE25</f>
        <v>0.06030298</v>
      </c>
      <c r="BG25" s="163" t="n">
        <f aca="false">(($BJ25-$BE25)*0.4)+$BE25</f>
        <v>0.06465066</v>
      </c>
      <c r="BH25" s="163" t="n">
        <f aca="false">(($BJ25-$BE25)*0.6)+$BE25</f>
        <v>0.06899834</v>
      </c>
      <c r="BI25" s="163" t="n">
        <f aca="false">(($BJ25-$BE25)*0.8)+$BE25</f>
        <v>0.07334602</v>
      </c>
      <c r="BJ25" s="163" t="n">
        <f aca="false">VLOOKUP($A25,GAMMAGRIDS,16,FALSE())</f>
        <v>0.0776937</v>
      </c>
      <c r="BK25" s="163" t="n">
        <f aca="false">((BT25-BJ25)*0.1)+BJ25</f>
        <v>0.072301015</v>
      </c>
      <c r="BL25" s="163" t="n">
        <f aca="false">((BT25-BJ25)*0.2)+BJ25</f>
        <v>0.06690833</v>
      </c>
      <c r="BM25" s="163" t="n">
        <f aca="false">((BT25-BJ25)*0.3)+BJ25</f>
        <v>0.061515645</v>
      </c>
      <c r="BN25" s="163" t="n">
        <f aca="false">((BT25-BJ25)*0.4)+BJ25</f>
        <v>0.05612296</v>
      </c>
      <c r="BO25" s="163" t="n">
        <f aca="false">((BT25-BJ25)*0.5)+BJ25</f>
        <v>0.050730275</v>
      </c>
      <c r="BP25" s="163" t="n">
        <f aca="false">((BT25-BJ25)*0.6)+BJ25</f>
        <v>0.04533759</v>
      </c>
      <c r="BQ25" s="163" t="n">
        <f aca="false">((BT25-BJ25)*0.7)+BJ25</f>
        <v>0.039944905</v>
      </c>
      <c r="BR25" s="163" t="n">
        <f aca="false">((BT25-BJ25)*0.8)+BJ25</f>
        <v>0.03455222</v>
      </c>
      <c r="BS25" s="163" t="n">
        <f aca="false">((BT25-BJ25)*0.9)+BJ25</f>
        <v>0.029159535</v>
      </c>
      <c r="BT25" s="163" t="n">
        <f aca="false">VLOOKUP($A25,GAMMAGRIDS,17,FALSE())</f>
        <v>0.02376685</v>
      </c>
      <c r="BU25" s="163" t="n">
        <f aca="false">((CD25-BT25)*0.1)+BT25</f>
        <v>0.00625135500000001</v>
      </c>
      <c r="BV25" s="163" t="n">
        <f aca="false">((CD25-BT25)*0.2)+BT25</f>
        <v>-0.01126414</v>
      </c>
      <c r="BW25" s="163" t="n">
        <f aca="false">((CD25-BT25)*0.3)+BT25</f>
        <v>-0.028779635</v>
      </c>
      <c r="BX25" s="163" t="n">
        <f aca="false">((CD25-BT25)*0.4)+BT25</f>
        <v>-0.04629513</v>
      </c>
      <c r="BY25" s="163" t="n">
        <f aca="false">((CD25-BT25)*0.5)+BT25</f>
        <v>-0.063810625</v>
      </c>
      <c r="BZ25" s="163" t="n">
        <f aca="false">((CD25-BT25)*0.6)+BT25</f>
        <v>-0.08132612</v>
      </c>
      <c r="CA25" s="163" t="n">
        <f aca="false">((CD25-BT25)*0.7)+BT25</f>
        <v>-0.0988416149999999</v>
      </c>
      <c r="CB25" s="163" t="n">
        <f aca="false">((CD25-BT25)*0.8)+BT25</f>
        <v>-0.11635711</v>
      </c>
      <c r="CC25" s="163" t="n">
        <f aca="false">((CD25-BT25)*0.9)+BT25</f>
        <v>-0.133872605</v>
      </c>
      <c r="CD25" s="163" t="n">
        <f aca="false">VLOOKUP($A25,GAMMAGRIDS,18,FALSE())</f>
        <v>-0.1513881</v>
      </c>
      <c r="CE25" s="163" t="n">
        <f aca="false">($CD25-$CC25)+CD25</f>
        <v>-0.168903595</v>
      </c>
      <c r="CF25" s="163" t="n">
        <f aca="false">($CD25-$CC25)+CE25</f>
        <v>-0.18641909</v>
      </c>
      <c r="CG25" s="163" t="n">
        <f aca="false">($CD25-$CC25)+CF25</f>
        <v>-0.203934585</v>
      </c>
      <c r="CH25" s="163" t="n">
        <f aca="false">($CD25-$CC25)+CG25</f>
        <v>-0.22145008</v>
      </c>
      <c r="CI25" s="163" t="n">
        <f aca="false">($CD25-$CC25)+CH25</f>
        <v>-0.238965575</v>
      </c>
      <c r="CJ25" s="163" t="n">
        <f aca="false">($CD25-$CC25)+CI25</f>
        <v>-0.25648107</v>
      </c>
      <c r="CK25" s="163" t="n">
        <f aca="false">($CD25-$CC25)+CJ25</f>
        <v>-0.273996565</v>
      </c>
      <c r="CL25" s="163" t="n">
        <f aca="false">($CD25-$CC25)+CK25</f>
        <v>-0.29151206</v>
      </c>
      <c r="CM25" s="163" t="n">
        <f aca="false">($CD25-$CC25)+CL25</f>
        <v>-0.309027555</v>
      </c>
      <c r="CN25" s="163" t="n">
        <f aca="false">($CD25-$CC25)+CM25</f>
        <v>-0.32654305</v>
      </c>
      <c r="CO25" s="163" t="n">
        <f aca="false">($CD25-$CC25)+CN25</f>
        <v>-0.344058545</v>
      </c>
      <c r="CP25" s="163" t="n">
        <f aca="false">($CD25-$CC25)+CO25</f>
        <v>-0.36157404</v>
      </c>
      <c r="CQ25" s="163" t="n">
        <f aca="false">($CD25-$CC25)+CP25</f>
        <v>-0.379089535</v>
      </c>
      <c r="CR25" s="163" t="n">
        <f aca="false">($CD25-$CC25)+CQ25</f>
        <v>-0.39660503</v>
      </c>
      <c r="CS25" s="163" t="n">
        <f aca="false">($CD25-$CC25)+CR25</f>
        <v>-0.414120525</v>
      </c>
      <c r="CT25" s="163" t="n">
        <f aca="false">($CD25-$CC25)+CS25</f>
        <v>-0.43163602</v>
      </c>
      <c r="CU25" s="163" t="n">
        <f aca="false">($CD25-$CC25)+CT25</f>
        <v>-0.449151515</v>
      </c>
      <c r="CV25" s="163" t="n">
        <f aca="false">($CD25-$CC25)+CU25</f>
        <v>-0.46666701</v>
      </c>
      <c r="CW25" s="163" t="n">
        <f aca="false">($CD25-$CC25)+CV25</f>
        <v>-0.484182505</v>
      </c>
      <c r="CX25" s="163" t="n">
        <f aca="false">($CD25-$CC25)+CW25</f>
        <v>-0.501698</v>
      </c>
    </row>
    <row r="26" customFormat="false" ht="12.75" hidden="false" customHeight="false" outlineLevel="0" collapsed="false">
      <c r="A26" s="14" t="n">
        <v>37500</v>
      </c>
      <c r="B26" s="163" t="n">
        <f aca="false">($V26-$W26)+C26</f>
        <v>-2.17117816</v>
      </c>
      <c r="C26" s="163" t="n">
        <f aca="false">($V26-$W26)+D26</f>
        <v>-2.118498252</v>
      </c>
      <c r="D26" s="163" t="n">
        <f aca="false">($V26-$W26)+E26</f>
        <v>-2.065818344</v>
      </c>
      <c r="E26" s="163" t="n">
        <f aca="false">($V26-$W26)+F26</f>
        <v>-2.013138436</v>
      </c>
      <c r="F26" s="163" t="n">
        <f aca="false">($V26-$W26)+G26</f>
        <v>-1.960458528</v>
      </c>
      <c r="G26" s="163" t="n">
        <f aca="false">($V26-$W26)+H26</f>
        <v>-1.90777862</v>
      </c>
      <c r="H26" s="163" t="n">
        <f aca="false">($V26-$W26)+I26</f>
        <v>-1.855098712</v>
      </c>
      <c r="I26" s="163" t="n">
        <f aca="false">($V26-$W26)+J26</f>
        <v>-1.802418804</v>
      </c>
      <c r="J26" s="163" t="n">
        <f aca="false">($V26-$W26)+K26</f>
        <v>-1.749738896</v>
      </c>
      <c r="K26" s="163" t="n">
        <f aca="false">($V26-$W26)+L26</f>
        <v>-1.697058988</v>
      </c>
      <c r="L26" s="163" t="n">
        <f aca="false">($V26-$W26)+M26</f>
        <v>-1.64437908</v>
      </c>
      <c r="M26" s="163" t="n">
        <f aca="false">($V26-$W26)+N26</f>
        <v>-1.591699172</v>
      </c>
      <c r="N26" s="163" t="n">
        <f aca="false">($V26-$W26)+O26</f>
        <v>-1.539019264</v>
      </c>
      <c r="O26" s="163" t="n">
        <f aca="false">($V26-$W26)+P26</f>
        <v>-1.486339356</v>
      </c>
      <c r="P26" s="163" t="n">
        <f aca="false">($V26-$W26)+Q26</f>
        <v>-1.433659448</v>
      </c>
      <c r="Q26" s="163" t="n">
        <f aca="false">($V26-$W26)+R26</f>
        <v>-1.38097954</v>
      </c>
      <c r="R26" s="163" t="n">
        <f aca="false">($V26-$W26)+S26</f>
        <v>-1.328299632</v>
      </c>
      <c r="S26" s="163" t="n">
        <f aca="false">($V26-$W26)+T26</f>
        <v>-1.275619724</v>
      </c>
      <c r="T26" s="163" t="n">
        <f aca="false">($V26-$W26)+U26</f>
        <v>-1.222939816</v>
      </c>
      <c r="U26" s="163" t="n">
        <f aca="false">($V26-$W26)+V26</f>
        <v>-1.170259908</v>
      </c>
      <c r="V26" s="163" t="n">
        <f aca="false">VLOOKUP($A26,GAMMAGRIDS,11,FALSE())</f>
        <v>-1.11758</v>
      </c>
      <c r="W26" s="163" t="n">
        <f aca="false">((V26-AF26)*0.9)+AF26</f>
        <v>-1.064900092</v>
      </c>
      <c r="X26" s="163" t="n">
        <f aca="false">((V26-AF26)*0.8)+AF26</f>
        <v>-1.012220184</v>
      </c>
      <c r="Y26" s="163" t="n">
        <f aca="false">((V26-AF26)*0.7)+AF26</f>
        <v>-0.959540276</v>
      </c>
      <c r="Z26" s="163" t="n">
        <f aca="false">((V26-AF26)*0.6)+AF26</f>
        <v>-0.906860368</v>
      </c>
      <c r="AA26" s="163" t="n">
        <f aca="false">((V26-AF26)*0.5)+AF26</f>
        <v>-0.85418046</v>
      </c>
      <c r="AB26" s="163" t="n">
        <f aca="false">((V26-AF26)*0.4)+AF26</f>
        <v>-0.801500552</v>
      </c>
      <c r="AC26" s="163" t="n">
        <f aca="false">((V26-AF26)*0.3)+AF26</f>
        <v>-0.748820644</v>
      </c>
      <c r="AD26" s="163" t="n">
        <f aca="false">((V26-AF26)*0.2)+AF26</f>
        <v>-0.696140736</v>
      </c>
      <c r="AE26" s="163" t="n">
        <f aca="false">((V26-AF26)*0.1)+AF26</f>
        <v>-0.643460828</v>
      </c>
      <c r="AF26" s="163" t="n">
        <f aca="false">VLOOKUP($A26,GAMMAGRIDS,12,FALSE())</f>
        <v>-0.59078092</v>
      </c>
      <c r="AG26" s="163" t="n">
        <f aca="false">((AF26-AP26)*0.9)+AP26</f>
        <v>-0.553868348</v>
      </c>
      <c r="AH26" s="163" t="n">
        <f aca="false">((AF26-AP26)*0.8)+AP26</f>
        <v>-0.516955776</v>
      </c>
      <c r="AI26" s="163" t="n">
        <f aca="false">((AF26-AP26)*0.7)+AP26</f>
        <v>-0.480043204</v>
      </c>
      <c r="AJ26" s="163" t="n">
        <f aca="false">((AF26-AP26)*0.6)+AP26</f>
        <v>-0.443130632</v>
      </c>
      <c r="AK26" s="163" t="n">
        <f aca="false">((AF26-AP26)*0.5)+AP26</f>
        <v>-0.40621806</v>
      </c>
      <c r="AL26" s="163" t="n">
        <f aca="false">((AF26-AP26)*0.4)+AP26</f>
        <v>-0.369305488</v>
      </c>
      <c r="AM26" s="163" t="n">
        <f aca="false">((AF26-AP26)*0.3)+AP26</f>
        <v>-0.332392916</v>
      </c>
      <c r="AN26" s="163" t="n">
        <f aca="false">((AF26-AP26)*0.2)+AP26</f>
        <v>-0.295480344</v>
      </c>
      <c r="AO26" s="163" t="n">
        <f aca="false">((AF26-AP26)*0.1)+AP26</f>
        <v>-0.258567772</v>
      </c>
      <c r="AP26" s="163" t="n">
        <f aca="false">VLOOKUP($A26,GAMMAGRIDS,13,FALSE())</f>
        <v>-0.2216552</v>
      </c>
      <c r="AQ26" s="163" t="n">
        <f aca="false">(($AP26-$AU26)*0.8)+$AU26</f>
        <v>-0.195931764</v>
      </c>
      <c r="AR26" s="163" t="n">
        <f aca="false">(($AP26-$AU26)*0.6)+$AU26</f>
        <v>-0.170208328</v>
      </c>
      <c r="AS26" s="163" t="n">
        <f aca="false">(($AP26-$AU26)*0.4)+$AU26</f>
        <v>-0.144484892</v>
      </c>
      <c r="AT26" s="163" t="n">
        <f aca="false">(($AP26-$AU26)*0.2)+$AU26</f>
        <v>-0.118761456</v>
      </c>
      <c r="AU26" s="163" t="n">
        <f aca="false">VLOOKUP($A26,GAMMAGRIDS,14,FALSE())</f>
        <v>-0.09303802</v>
      </c>
      <c r="AV26" s="163" t="n">
        <f aca="false">(($AU26-$AZ26)*0.8)+$AZ26</f>
        <v>-0.074430416</v>
      </c>
      <c r="AW26" s="163" t="n">
        <f aca="false">(($AU26-$AZ26)*0.6)+$AZ26</f>
        <v>-0.055822812</v>
      </c>
      <c r="AX26" s="163" t="n">
        <f aca="false">(($AU26-$AZ26)*0.4)+$AZ26</f>
        <v>-0.037215208</v>
      </c>
      <c r="AY26" s="163" t="n">
        <f aca="false">(($AU26-$AZ26)*0.2)+$AZ26</f>
        <v>-0.018607604</v>
      </c>
      <c r="AZ26" s="163" t="n">
        <v>0</v>
      </c>
      <c r="BA26" s="163" t="n">
        <f aca="false">(($BE26-$AZ26)*0.2)+$AZ26</f>
        <v>0.011723928</v>
      </c>
      <c r="BB26" s="163" t="n">
        <f aca="false">(($BE26-$AZ26)*0.4)+$AZ26</f>
        <v>0.023447856</v>
      </c>
      <c r="BC26" s="163" t="n">
        <f aca="false">(($BE26-$AZ26)*0.6)+$AZ26</f>
        <v>0.035171784</v>
      </c>
      <c r="BD26" s="163" t="n">
        <f aca="false">(($BE26-$AZ26)*0.8)+$AZ26</f>
        <v>0.046895712</v>
      </c>
      <c r="BE26" s="163" t="n">
        <f aca="false">VLOOKUP($A26,GAMMAGRIDS,15,FALSE())</f>
        <v>0.05861964</v>
      </c>
      <c r="BF26" s="163" t="n">
        <f aca="false">(($BJ26-$BE26)*0.2)+$BE26</f>
        <v>0.063707592</v>
      </c>
      <c r="BG26" s="163" t="n">
        <f aca="false">(($BJ26-$BE26)*0.4)+$BE26</f>
        <v>0.068795544</v>
      </c>
      <c r="BH26" s="163" t="n">
        <f aca="false">(($BJ26-$BE26)*0.6)+$BE26</f>
        <v>0.073883496</v>
      </c>
      <c r="BI26" s="163" t="n">
        <f aca="false">(($BJ26-$BE26)*0.8)+$BE26</f>
        <v>0.078971448</v>
      </c>
      <c r="BJ26" s="163" t="n">
        <f aca="false">VLOOKUP($A26,GAMMAGRIDS,16,FALSE())</f>
        <v>0.0840594</v>
      </c>
      <c r="BK26" s="163" t="n">
        <f aca="false">((BT26-BJ26)*0.1)+BJ26</f>
        <v>0.079707003</v>
      </c>
      <c r="BL26" s="163" t="n">
        <f aca="false">((BT26-BJ26)*0.2)+BJ26</f>
        <v>0.075354606</v>
      </c>
      <c r="BM26" s="163" t="n">
        <f aca="false">((BT26-BJ26)*0.3)+BJ26</f>
        <v>0.071002209</v>
      </c>
      <c r="BN26" s="163" t="n">
        <f aca="false">((BT26-BJ26)*0.4)+BJ26</f>
        <v>0.066649812</v>
      </c>
      <c r="BO26" s="163" t="n">
        <f aca="false">((BT26-BJ26)*0.5)+BJ26</f>
        <v>0.062297415</v>
      </c>
      <c r="BP26" s="163" t="n">
        <f aca="false">((BT26-BJ26)*0.6)+BJ26</f>
        <v>0.057945018</v>
      </c>
      <c r="BQ26" s="163" t="n">
        <f aca="false">((BT26-BJ26)*0.7)+BJ26</f>
        <v>0.053592621</v>
      </c>
      <c r="BR26" s="163" t="n">
        <f aca="false">((BT26-BJ26)*0.8)+BJ26</f>
        <v>0.049240224</v>
      </c>
      <c r="BS26" s="163" t="n">
        <f aca="false">((BT26-BJ26)*0.9)+BJ26</f>
        <v>0.044887827</v>
      </c>
      <c r="BT26" s="163" t="n">
        <f aca="false">VLOOKUP($A26,GAMMAGRIDS,17,FALSE())</f>
        <v>0.04053543</v>
      </c>
      <c r="BU26" s="163" t="n">
        <f aca="false">((CD26-BT26)*0.1)+BT26</f>
        <v>0.02443933</v>
      </c>
      <c r="BV26" s="163" t="n">
        <f aca="false">((CD26-BT26)*0.2)+BT26</f>
        <v>0.00834323000000001</v>
      </c>
      <c r="BW26" s="163" t="n">
        <f aca="false">((CD26-BT26)*0.3)+BT26</f>
        <v>-0.00775287</v>
      </c>
      <c r="BX26" s="163" t="n">
        <f aca="false">((CD26-BT26)*0.4)+BT26</f>
        <v>-0.02384897</v>
      </c>
      <c r="BY26" s="163" t="n">
        <f aca="false">((CD26-BT26)*0.5)+BT26</f>
        <v>-0.03994507</v>
      </c>
      <c r="BZ26" s="163" t="n">
        <f aca="false">((CD26-BT26)*0.6)+BT26</f>
        <v>-0.05604117</v>
      </c>
      <c r="CA26" s="163" t="n">
        <f aca="false">((CD26-BT26)*0.7)+BT26</f>
        <v>-0.07213727</v>
      </c>
      <c r="CB26" s="163" t="n">
        <f aca="false">((CD26-BT26)*0.8)+BT26</f>
        <v>-0.0882333700000001</v>
      </c>
      <c r="CC26" s="163" t="n">
        <f aca="false">((CD26-BT26)*0.9)+BT26</f>
        <v>-0.10432947</v>
      </c>
      <c r="CD26" s="163" t="n">
        <f aca="false">VLOOKUP($A26,GAMMAGRIDS,18,FALSE())</f>
        <v>-0.12042557</v>
      </c>
      <c r="CE26" s="163" t="n">
        <f aca="false">($CD26-$CC26)+CD26</f>
        <v>-0.13652167</v>
      </c>
      <c r="CF26" s="163" t="n">
        <f aca="false">($CD26-$CC26)+CE26</f>
        <v>-0.15261777</v>
      </c>
      <c r="CG26" s="163" t="n">
        <f aca="false">($CD26-$CC26)+CF26</f>
        <v>-0.16871387</v>
      </c>
      <c r="CH26" s="163" t="n">
        <f aca="false">($CD26-$CC26)+CG26</f>
        <v>-0.18480997</v>
      </c>
      <c r="CI26" s="163" t="n">
        <f aca="false">($CD26-$CC26)+CH26</f>
        <v>-0.20090607</v>
      </c>
      <c r="CJ26" s="163" t="n">
        <f aca="false">($CD26-$CC26)+CI26</f>
        <v>-0.21700217</v>
      </c>
      <c r="CK26" s="163" t="n">
        <f aca="false">($CD26-$CC26)+CJ26</f>
        <v>-0.23309827</v>
      </c>
      <c r="CL26" s="163" t="n">
        <f aca="false">($CD26-$CC26)+CK26</f>
        <v>-0.24919437</v>
      </c>
      <c r="CM26" s="163" t="n">
        <f aca="false">($CD26-$CC26)+CL26</f>
        <v>-0.26529047</v>
      </c>
      <c r="CN26" s="163" t="n">
        <f aca="false">($CD26-$CC26)+CM26</f>
        <v>-0.28138657</v>
      </c>
      <c r="CO26" s="163" t="n">
        <f aca="false">($CD26-$CC26)+CN26</f>
        <v>-0.29748267</v>
      </c>
      <c r="CP26" s="163" t="n">
        <f aca="false">($CD26-$CC26)+CO26</f>
        <v>-0.31357877</v>
      </c>
      <c r="CQ26" s="163" t="n">
        <f aca="false">($CD26-$CC26)+CP26</f>
        <v>-0.32967487</v>
      </c>
      <c r="CR26" s="163" t="n">
        <f aca="false">($CD26-$CC26)+CQ26</f>
        <v>-0.34577097</v>
      </c>
      <c r="CS26" s="163" t="n">
        <f aca="false">($CD26-$CC26)+CR26</f>
        <v>-0.36186707</v>
      </c>
      <c r="CT26" s="163" t="n">
        <f aca="false">($CD26-$CC26)+CS26</f>
        <v>-0.37796317</v>
      </c>
      <c r="CU26" s="163" t="n">
        <f aca="false">($CD26-$CC26)+CT26</f>
        <v>-0.39405927</v>
      </c>
      <c r="CV26" s="163" t="n">
        <f aca="false">($CD26-$CC26)+CU26</f>
        <v>-0.41015537</v>
      </c>
      <c r="CW26" s="163" t="n">
        <f aca="false">($CD26-$CC26)+CV26</f>
        <v>-0.42625147</v>
      </c>
      <c r="CX26" s="163" t="n">
        <f aca="false">($CD26-$CC26)+CW26</f>
        <v>-0.44234757</v>
      </c>
    </row>
    <row r="27" customFormat="false" ht="12.75" hidden="false" customHeight="false" outlineLevel="0" collapsed="false">
      <c r="A27" s="14" t="n">
        <v>37530</v>
      </c>
      <c r="B27" s="163" t="n">
        <f aca="false">($V27-$W27)+C27</f>
        <v>-1.0756321</v>
      </c>
      <c r="C27" s="163" t="n">
        <f aca="false">($V27-$W27)+D27</f>
        <v>-1.043634808</v>
      </c>
      <c r="D27" s="163" t="n">
        <f aca="false">($V27-$W27)+E27</f>
        <v>-1.011637516</v>
      </c>
      <c r="E27" s="163" t="n">
        <f aca="false">($V27-$W27)+F27</f>
        <v>-0.979640224</v>
      </c>
      <c r="F27" s="163" t="n">
        <f aca="false">($V27-$W27)+G27</f>
        <v>-0.947642932</v>
      </c>
      <c r="G27" s="163" t="n">
        <f aca="false">($V27-$W27)+H27</f>
        <v>-0.91564564</v>
      </c>
      <c r="H27" s="163" t="n">
        <f aca="false">($V27-$W27)+I27</f>
        <v>-0.883648348</v>
      </c>
      <c r="I27" s="163" t="n">
        <f aca="false">($V27-$W27)+J27</f>
        <v>-0.851651056</v>
      </c>
      <c r="J27" s="163" t="n">
        <f aca="false">($V27-$W27)+K27</f>
        <v>-0.819653764</v>
      </c>
      <c r="K27" s="163" t="n">
        <f aca="false">($V27-$W27)+L27</f>
        <v>-0.787656472</v>
      </c>
      <c r="L27" s="163" t="n">
        <f aca="false">($V27-$W27)+M27</f>
        <v>-0.75565918</v>
      </c>
      <c r="M27" s="163" t="n">
        <f aca="false">($V27-$W27)+N27</f>
        <v>-0.723661888</v>
      </c>
      <c r="N27" s="163" t="n">
        <f aca="false">($V27-$W27)+O27</f>
        <v>-0.691664596</v>
      </c>
      <c r="O27" s="163" t="n">
        <f aca="false">($V27-$W27)+P27</f>
        <v>-0.659667304</v>
      </c>
      <c r="P27" s="163" t="n">
        <f aca="false">($V27-$W27)+Q27</f>
        <v>-0.627670012</v>
      </c>
      <c r="Q27" s="163" t="n">
        <f aca="false">($V27-$W27)+R27</f>
        <v>-0.59567272</v>
      </c>
      <c r="R27" s="163" t="n">
        <f aca="false">($V27-$W27)+S27</f>
        <v>-0.563675428</v>
      </c>
      <c r="S27" s="163" t="n">
        <f aca="false">($V27-$W27)+T27</f>
        <v>-0.531678136</v>
      </c>
      <c r="T27" s="163" t="n">
        <f aca="false">($V27-$W27)+U27</f>
        <v>-0.499680844</v>
      </c>
      <c r="U27" s="163" t="n">
        <f aca="false">($V27-$W27)+V27</f>
        <v>-0.467683552</v>
      </c>
      <c r="V27" s="163" t="n">
        <f aca="false">VLOOKUP($A27,GAMMAGRIDS,11,FALSE())</f>
        <v>-0.43568626</v>
      </c>
      <c r="W27" s="163" t="n">
        <f aca="false">((V27-AF27)*0.9)+AF27</f>
        <v>-0.403688968</v>
      </c>
      <c r="X27" s="163" t="n">
        <f aca="false">((V27-AF27)*0.8)+AF27</f>
        <v>-0.371691676</v>
      </c>
      <c r="Y27" s="163" t="n">
        <f aca="false">((V27-AF27)*0.7)+AF27</f>
        <v>-0.339694384</v>
      </c>
      <c r="Z27" s="163" t="n">
        <f aca="false">((V27-AF27)*0.6)+AF27</f>
        <v>-0.307697092</v>
      </c>
      <c r="AA27" s="163" t="n">
        <f aca="false">((V27-AF27)*0.5)+AF27</f>
        <v>-0.2756998</v>
      </c>
      <c r="AB27" s="163" t="n">
        <f aca="false">((V27-AF27)*0.4)+AF27</f>
        <v>-0.243702508</v>
      </c>
      <c r="AC27" s="163" t="n">
        <f aca="false">((V27-AF27)*0.3)+AF27</f>
        <v>-0.211705216</v>
      </c>
      <c r="AD27" s="163" t="n">
        <f aca="false">((V27-AF27)*0.2)+AF27</f>
        <v>-0.179707924</v>
      </c>
      <c r="AE27" s="163" t="n">
        <f aca="false">((V27-AF27)*0.1)+AF27</f>
        <v>-0.147710632</v>
      </c>
      <c r="AF27" s="163" t="n">
        <f aca="false">VLOOKUP($A27,GAMMAGRIDS,12,FALSE())</f>
        <v>-0.11571334</v>
      </c>
      <c r="AG27" s="163" t="n">
        <f aca="false">((AF27-AP27)*0.9)+AP27</f>
        <v>-0.101683515</v>
      </c>
      <c r="AH27" s="163" t="n">
        <f aca="false">((AF27-AP27)*0.8)+AP27</f>
        <v>-0.0876536900000001</v>
      </c>
      <c r="AI27" s="163" t="n">
        <f aca="false">((AF27-AP27)*0.7)+AP27</f>
        <v>-0.0736238650000001</v>
      </c>
      <c r="AJ27" s="163" t="n">
        <f aca="false">((AF27-AP27)*0.6)+AP27</f>
        <v>-0.0595940400000001</v>
      </c>
      <c r="AK27" s="163" t="n">
        <f aca="false">((AF27-AP27)*0.5)+AP27</f>
        <v>-0.0455642150000001</v>
      </c>
      <c r="AL27" s="163" t="n">
        <f aca="false">((AF27-AP27)*0.4)+AP27</f>
        <v>-0.0315343900000001</v>
      </c>
      <c r="AM27" s="163" t="n">
        <f aca="false">((AF27-AP27)*0.3)+AP27</f>
        <v>-0.0175045650000001</v>
      </c>
      <c r="AN27" s="163" t="n">
        <f aca="false">((AF27-AP27)*0.2)+AP27</f>
        <v>-0.00347474000000006</v>
      </c>
      <c r="AO27" s="163" t="n">
        <f aca="false">((AF27-AP27)*0.1)+AP27</f>
        <v>0.010555085</v>
      </c>
      <c r="AP27" s="163" t="n">
        <f aca="false">VLOOKUP($A27,GAMMAGRIDS,13,FALSE())</f>
        <v>0.02458491</v>
      </c>
      <c r="AQ27" s="163" t="n">
        <f aca="false">(($AP27-$AU27)*0.8)+$AU27</f>
        <v>0.026067134</v>
      </c>
      <c r="AR27" s="163" t="n">
        <f aca="false">(($AP27-$AU27)*0.6)+$AU27</f>
        <v>0.027549358</v>
      </c>
      <c r="AS27" s="163" t="n">
        <f aca="false">(($AP27-$AU27)*0.4)+$AU27</f>
        <v>0.029031582</v>
      </c>
      <c r="AT27" s="163" t="n">
        <f aca="false">(($AP27-$AU27)*0.2)+$AU27</f>
        <v>0.030513806</v>
      </c>
      <c r="AU27" s="163" t="n">
        <f aca="false">VLOOKUP($A27,GAMMAGRIDS,14,FALSE())</f>
        <v>0.03199603</v>
      </c>
      <c r="AV27" s="163" t="n">
        <f aca="false">(($AU27-$AZ27)*0.8)+$AZ27</f>
        <v>0.025596824</v>
      </c>
      <c r="AW27" s="163" t="n">
        <f aca="false">(($AU27-$AZ27)*0.6)+$AZ27</f>
        <v>0.019197618</v>
      </c>
      <c r="AX27" s="163" t="n">
        <f aca="false">(($AU27-$AZ27)*0.4)+$AZ27</f>
        <v>0.012798412</v>
      </c>
      <c r="AY27" s="163" t="n">
        <f aca="false">(($AU27-$AZ27)*0.2)+$AZ27</f>
        <v>0.006399206</v>
      </c>
      <c r="AZ27" s="163" t="n">
        <v>0</v>
      </c>
      <c r="BA27" s="163" t="n">
        <f aca="false">(($BE27-$AZ27)*0.2)+$AZ27</f>
        <v>-0.013925922</v>
      </c>
      <c r="BB27" s="163" t="n">
        <f aca="false">(($BE27-$AZ27)*0.4)+$AZ27</f>
        <v>-0.027851844</v>
      </c>
      <c r="BC27" s="163" t="n">
        <f aca="false">(($BE27-$AZ27)*0.6)+$AZ27</f>
        <v>-0.041777766</v>
      </c>
      <c r="BD27" s="163" t="n">
        <f aca="false">(($BE27-$AZ27)*0.8)+$AZ27</f>
        <v>-0.055703688</v>
      </c>
      <c r="BE27" s="163" t="n">
        <f aca="false">VLOOKUP($A27,GAMMAGRIDS,15,FALSE())</f>
        <v>-0.06962961</v>
      </c>
      <c r="BF27" s="163" t="n">
        <f aca="false">(($BJ27-$BE27)*0.2)+$BE27</f>
        <v>-0.09073452</v>
      </c>
      <c r="BG27" s="163" t="n">
        <f aca="false">(($BJ27-$BE27)*0.4)+$BE27</f>
        <v>-0.11183943</v>
      </c>
      <c r="BH27" s="163" t="n">
        <f aca="false">(($BJ27-$BE27)*0.6)+$BE27</f>
        <v>-0.13294434</v>
      </c>
      <c r="BI27" s="163" t="n">
        <f aca="false">(($BJ27-$BE27)*0.8)+$BE27</f>
        <v>-0.15404925</v>
      </c>
      <c r="BJ27" s="163" t="n">
        <f aca="false">VLOOKUP($A27,GAMMAGRIDS,16,FALSE())</f>
        <v>-0.17515416</v>
      </c>
      <c r="BK27" s="163" t="n">
        <f aca="false">((BT27-BJ27)*0.1)+BJ27</f>
        <v>-0.20635079</v>
      </c>
      <c r="BL27" s="163" t="n">
        <f aca="false">((BT27-BJ27)*0.2)+BJ27</f>
        <v>-0.23754742</v>
      </c>
      <c r="BM27" s="163" t="n">
        <f aca="false">((BT27-BJ27)*0.3)+BJ27</f>
        <v>-0.26874405</v>
      </c>
      <c r="BN27" s="163" t="n">
        <f aca="false">((BT27-BJ27)*0.4)+BJ27</f>
        <v>-0.29994068</v>
      </c>
      <c r="BO27" s="163" t="n">
        <f aca="false">((BT27-BJ27)*0.5)+BJ27</f>
        <v>-0.33113731</v>
      </c>
      <c r="BP27" s="163" t="n">
        <f aca="false">((BT27-BJ27)*0.6)+BJ27</f>
        <v>-0.36233394</v>
      </c>
      <c r="BQ27" s="163" t="n">
        <f aca="false">((BT27-BJ27)*0.7)+BJ27</f>
        <v>-0.39353057</v>
      </c>
      <c r="BR27" s="163" t="n">
        <f aca="false">((BT27-BJ27)*0.8)+BJ27</f>
        <v>-0.4247272</v>
      </c>
      <c r="BS27" s="163" t="n">
        <f aca="false">((BT27-BJ27)*0.9)+BJ27</f>
        <v>-0.45592383</v>
      </c>
      <c r="BT27" s="163" t="n">
        <f aca="false">VLOOKUP($A27,GAMMAGRIDS,17,FALSE())</f>
        <v>-0.48712046</v>
      </c>
      <c r="BU27" s="163" t="n">
        <f aca="false">((CD27-BT27)*0.1)+BT27</f>
        <v>-0.53068429</v>
      </c>
      <c r="BV27" s="163" t="n">
        <f aca="false">((CD27-BT27)*0.2)+BT27</f>
        <v>-0.57424812</v>
      </c>
      <c r="BW27" s="163" t="n">
        <f aca="false">((CD27-BT27)*0.3)+BT27</f>
        <v>-0.61781195</v>
      </c>
      <c r="BX27" s="163" t="n">
        <f aca="false">((CD27-BT27)*0.4)+BT27</f>
        <v>-0.66137578</v>
      </c>
      <c r="BY27" s="163" t="n">
        <f aca="false">((CD27-BT27)*0.5)+BT27</f>
        <v>-0.70493961</v>
      </c>
      <c r="BZ27" s="163" t="n">
        <f aca="false">((CD27-BT27)*0.6)+BT27</f>
        <v>-0.74850344</v>
      </c>
      <c r="CA27" s="163" t="n">
        <f aca="false">((CD27-BT27)*0.7)+BT27</f>
        <v>-0.79206727</v>
      </c>
      <c r="CB27" s="163" t="n">
        <f aca="false">((CD27-BT27)*0.8)+BT27</f>
        <v>-0.8356311</v>
      </c>
      <c r="CC27" s="163" t="n">
        <f aca="false">((CD27-BT27)*0.9)+BT27</f>
        <v>-0.87919493</v>
      </c>
      <c r="CD27" s="163" t="n">
        <f aca="false">VLOOKUP($A27,GAMMAGRIDS,18,FALSE())</f>
        <v>-0.92275876</v>
      </c>
      <c r="CE27" s="163" t="n">
        <f aca="false">($CD27-$CC27)+CD27</f>
        <v>-0.96632259</v>
      </c>
      <c r="CF27" s="163" t="n">
        <f aca="false">($CD27-$CC27)+CE27</f>
        <v>-1.00988642</v>
      </c>
      <c r="CG27" s="163" t="n">
        <f aca="false">($CD27-$CC27)+CF27</f>
        <v>-1.05345025</v>
      </c>
      <c r="CH27" s="163" t="n">
        <f aca="false">($CD27-$CC27)+CG27</f>
        <v>-1.09701408</v>
      </c>
      <c r="CI27" s="163" t="n">
        <f aca="false">($CD27-$CC27)+CH27</f>
        <v>-1.14057791</v>
      </c>
      <c r="CJ27" s="163" t="n">
        <f aca="false">($CD27-$CC27)+CI27</f>
        <v>-1.18414174</v>
      </c>
      <c r="CK27" s="163" t="n">
        <f aca="false">($CD27-$CC27)+CJ27</f>
        <v>-1.22770557</v>
      </c>
      <c r="CL27" s="163" t="n">
        <f aca="false">($CD27-$CC27)+CK27</f>
        <v>-1.2712694</v>
      </c>
      <c r="CM27" s="163" t="n">
        <f aca="false">($CD27-$CC27)+CL27</f>
        <v>-1.31483323</v>
      </c>
      <c r="CN27" s="163" t="n">
        <f aca="false">($CD27-$CC27)+CM27</f>
        <v>-1.35839706</v>
      </c>
      <c r="CO27" s="163" t="n">
        <f aca="false">($CD27-$CC27)+CN27</f>
        <v>-1.40196089</v>
      </c>
      <c r="CP27" s="163" t="n">
        <f aca="false">($CD27-$CC27)+CO27</f>
        <v>-1.44552472</v>
      </c>
      <c r="CQ27" s="163" t="n">
        <f aca="false">($CD27-$CC27)+CP27</f>
        <v>-1.48908855</v>
      </c>
      <c r="CR27" s="163" t="n">
        <f aca="false">($CD27-$CC27)+CQ27</f>
        <v>-1.53265238</v>
      </c>
      <c r="CS27" s="163" t="n">
        <f aca="false">($CD27-$CC27)+CR27</f>
        <v>-1.57621621</v>
      </c>
      <c r="CT27" s="163" t="n">
        <f aca="false">($CD27-$CC27)+CS27</f>
        <v>-1.61978004</v>
      </c>
      <c r="CU27" s="163" t="n">
        <f aca="false">($CD27-$CC27)+CT27</f>
        <v>-1.66334387</v>
      </c>
      <c r="CV27" s="163" t="n">
        <f aca="false">($CD27-$CC27)+CU27</f>
        <v>-1.7069077</v>
      </c>
      <c r="CW27" s="163" t="n">
        <f aca="false">($CD27-$CC27)+CV27</f>
        <v>-1.75047153</v>
      </c>
      <c r="CX27" s="163" t="n">
        <f aca="false">($CD27-$CC27)+CW27</f>
        <v>-1.79403536</v>
      </c>
    </row>
    <row r="28" customFormat="false" ht="12.75" hidden="false" customHeight="false" outlineLevel="0" collapsed="false">
      <c r="A28" s="14" t="n">
        <v>37561</v>
      </c>
      <c r="B28" s="163" t="n">
        <f aca="false">($V28-$W28)+C28</f>
        <v>10.17380538</v>
      </c>
      <c r="C28" s="163" t="n">
        <f aca="false">($V28-$W28)+D28</f>
        <v>9.97076348100001</v>
      </c>
      <c r="D28" s="163" t="n">
        <f aca="false">($V28-$W28)+E28</f>
        <v>9.76772158200001</v>
      </c>
      <c r="E28" s="163" t="n">
        <f aca="false">($V28-$W28)+F28</f>
        <v>9.56467968300001</v>
      </c>
      <c r="F28" s="163" t="n">
        <f aca="false">($V28-$W28)+G28</f>
        <v>9.36163778400001</v>
      </c>
      <c r="G28" s="163" t="n">
        <f aca="false">($V28-$W28)+H28</f>
        <v>9.15859588500001</v>
      </c>
      <c r="H28" s="163" t="n">
        <f aca="false">($V28-$W28)+I28</f>
        <v>8.95555398600001</v>
      </c>
      <c r="I28" s="163" t="n">
        <f aca="false">($V28-$W28)+J28</f>
        <v>8.75251208700001</v>
      </c>
      <c r="J28" s="163" t="n">
        <f aca="false">($V28-$W28)+K28</f>
        <v>8.54947018800001</v>
      </c>
      <c r="K28" s="163" t="n">
        <f aca="false">($V28-$W28)+L28</f>
        <v>8.34642828900001</v>
      </c>
      <c r="L28" s="163" t="n">
        <f aca="false">($V28-$W28)+M28</f>
        <v>8.14338639000001</v>
      </c>
      <c r="M28" s="163" t="n">
        <f aca="false">($V28-$W28)+N28</f>
        <v>7.94034449100001</v>
      </c>
      <c r="N28" s="163" t="n">
        <f aca="false">($V28-$W28)+O28</f>
        <v>7.737302592</v>
      </c>
      <c r="O28" s="163" t="n">
        <f aca="false">($V28-$W28)+P28</f>
        <v>7.534260693</v>
      </c>
      <c r="P28" s="163" t="n">
        <f aca="false">($V28-$W28)+Q28</f>
        <v>7.331218794</v>
      </c>
      <c r="Q28" s="163" t="n">
        <f aca="false">($V28-$W28)+R28</f>
        <v>7.128176895</v>
      </c>
      <c r="R28" s="163" t="n">
        <f aca="false">($V28-$W28)+S28</f>
        <v>6.925134996</v>
      </c>
      <c r="S28" s="163" t="n">
        <f aca="false">($V28-$W28)+T28</f>
        <v>6.722093097</v>
      </c>
      <c r="T28" s="163" t="n">
        <f aca="false">($V28-$W28)+U28</f>
        <v>6.519051198</v>
      </c>
      <c r="U28" s="163" t="n">
        <f aca="false">($V28-$W28)+V28</f>
        <v>6.316009299</v>
      </c>
      <c r="V28" s="163" t="n">
        <f aca="false">VLOOKUP($A28,GAMMAGRIDS,11,FALSE())</f>
        <v>6.1129674</v>
      </c>
      <c r="W28" s="163" t="n">
        <f aca="false">((V28-AF28)*0.9)+AF28</f>
        <v>5.909925501</v>
      </c>
      <c r="X28" s="163" t="n">
        <f aca="false">((V28-AF28)*0.8)+AF28</f>
        <v>5.706883602</v>
      </c>
      <c r="Y28" s="163" t="n">
        <f aca="false">((V28-AF28)*0.7)+AF28</f>
        <v>5.503841703</v>
      </c>
      <c r="Z28" s="163" t="n">
        <f aca="false">((V28-AF28)*0.6)+AF28</f>
        <v>5.300799804</v>
      </c>
      <c r="AA28" s="163" t="n">
        <f aca="false">((V28-AF28)*0.5)+AF28</f>
        <v>5.097757905</v>
      </c>
      <c r="AB28" s="163" t="n">
        <f aca="false">((V28-AF28)*0.4)+AF28</f>
        <v>4.894716006</v>
      </c>
      <c r="AC28" s="163" t="n">
        <f aca="false">((V28-AF28)*0.3)+AF28</f>
        <v>4.691674107</v>
      </c>
      <c r="AD28" s="163" t="n">
        <f aca="false">((V28-AF28)*0.2)+AF28</f>
        <v>4.488632208</v>
      </c>
      <c r="AE28" s="163" t="n">
        <f aca="false">((V28-AF28)*0.1)+AF28</f>
        <v>4.285590309</v>
      </c>
      <c r="AF28" s="163" t="n">
        <f aca="false">VLOOKUP($A28,GAMMAGRIDS,12,FALSE())</f>
        <v>4.08254841</v>
      </c>
      <c r="AG28" s="163" t="n">
        <f aca="false">((AF28-AP28)*0.9)+AP28</f>
        <v>3.878626357</v>
      </c>
      <c r="AH28" s="163" t="n">
        <f aca="false">((AF28-AP28)*0.8)+AP28</f>
        <v>3.674704304</v>
      </c>
      <c r="AI28" s="163" t="n">
        <f aca="false">((AF28-AP28)*0.7)+AP28</f>
        <v>3.470782251</v>
      </c>
      <c r="AJ28" s="163" t="n">
        <f aca="false">((AF28-AP28)*0.6)+AP28</f>
        <v>3.266860198</v>
      </c>
      <c r="AK28" s="163" t="n">
        <f aca="false">((AF28-AP28)*0.5)+AP28</f>
        <v>3.062938145</v>
      </c>
      <c r="AL28" s="163" t="n">
        <f aca="false">((AF28-AP28)*0.4)+AP28</f>
        <v>2.859016092</v>
      </c>
      <c r="AM28" s="163" t="n">
        <f aca="false">((AF28-AP28)*0.3)+AP28</f>
        <v>2.655094039</v>
      </c>
      <c r="AN28" s="163" t="n">
        <f aca="false">((AF28-AP28)*0.2)+AP28</f>
        <v>2.451171986</v>
      </c>
      <c r="AO28" s="163" t="n">
        <f aca="false">((AF28-AP28)*0.1)+AP28</f>
        <v>2.247249933</v>
      </c>
      <c r="AP28" s="163" t="n">
        <f aca="false">VLOOKUP($A28,GAMMAGRIDS,13,FALSE())</f>
        <v>2.04332788</v>
      </c>
      <c r="AQ28" s="163" t="n">
        <f aca="false">(($AP28-$AU28)*0.8)+$AU28</f>
        <v>1.839041044</v>
      </c>
      <c r="AR28" s="163" t="n">
        <f aca="false">(($AP28-$AU28)*0.6)+$AU28</f>
        <v>1.634754208</v>
      </c>
      <c r="AS28" s="163" t="n">
        <f aca="false">(($AP28-$AU28)*0.4)+$AU28</f>
        <v>1.430467372</v>
      </c>
      <c r="AT28" s="163" t="n">
        <f aca="false">(($AP28-$AU28)*0.2)+$AU28</f>
        <v>1.226180536</v>
      </c>
      <c r="AU28" s="163" t="n">
        <f aca="false">VLOOKUP($A28,GAMMAGRIDS,14,FALSE())</f>
        <v>1.0218937</v>
      </c>
      <c r="AV28" s="163" t="n">
        <f aca="false">(($AU28-$AZ28)*0.8)+$AZ28</f>
        <v>0.81751496</v>
      </c>
      <c r="AW28" s="163" t="n">
        <f aca="false">(($AU28-$AZ28)*0.6)+$AZ28</f>
        <v>0.61313622</v>
      </c>
      <c r="AX28" s="163" t="n">
        <f aca="false">(($AU28-$AZ28)*0.4)+$AZ28</f>
        <v>0.40875748</v>
      </c>
      <c r="AY28" s="163" t="n">
        <f aca="false">(($AU28-$AZ28)*0.2)+$AZ28</f>
        <v>0.20437874</v>
      </c>
      <c r="AZ28" s="163" t="n">
        <v>0</v>
      </c>
      <c r="BA28" s="163" t="n">
        <f aca="false">(($BE28-$AZ28)*0.2)+$AZ28</f>
        <v>-0.204361246</v>
      </c>
      <c r="BB28" s="163" t="n">
        <f aca="false">(($BE28-$AZ28)*0.4)+$AZ28</f>
        <v>-0.408722492</v>
      </c>
      <c r="BC28" s="163" t="n">
        <f aca="false">(($BE28-$AZ28)*0.6)+$AZ28</f>
        <v>-0.613083738</v>
      </c>
      <c r="BD28" s="163" t="n">
        <f aca="false">(($BE28-$AZ28)*0.8)+$AZ28</f>
        <v>-0.817444984</v>
      </c>
      <c r="BE28" s="163" t="n">
        <f aca="false">VLOOKUP($A28,GAMMAGRIDS,15,FALSE())</f>
        <v>-1.02180623</v>
      </c>
      <c r="BF28" s="163" t="n">
        <f aca="false">(($BJ28-$BE28)*0.2)+$BE28</f>
        <v>-1.226043952</v>
      </c>
      <c r="BG28" s="163" t="n">
        <f aca="false">(($BJ28-$BE28)*0.4)+$BE28</f>
        <v>-1.430281674</v>
      </c>
      <c r="BH28" s="163" t="n">
        <f aca="false">(($BJ28-$BE28)*0.6)+$BE28</f>
        <v>-1.634519396</v>
      </c>
      <c r="BI28" s="163" t="n">
        <f aca="false">(($BJ28-$BE28)*0.8)+$BE28</f>
        <v>-1.838757118</v>
      </c>
      <c r="BJ28" s="163" t="n">
        <f aca="false">VLOOKUP($A28,GAMMAGRIDS,16,FALSE())</f>
        <v>-2.04299484</v>
      </c>
      <c r="BK28" s="163" t="n">
        <f aca="false">((BT28-BJ28)*0.1)+BJ28</f>
        <v>-2.246843769</v>
      </c>
      <c r="BL28" s="163" t="n">
        <f aca="false">((BT28-BJ28)*0.2)+BJ28</f>
        <v>-2.450692698</v>
      </c>
      <c r="BM28" s="163" t="n">
        <f aca="false">((BT28-BJ28)*0.3)+BJ28</f>
        <v>-2.654541627</v>
      </c>
      <c r="BN28" s="163" t="n">
        <f aca="false">((BT28-BJ28)*0.4)+BJ28</f>
        <v>-2.858390556</v>
      </c>
      <c r="BO28" s="163" t="n">
        <f aca="false">((BT28-BJ28)*0.5)+BJ28</f>
        <v>-3.062239485</v>
      </c>
      <c r="BP28" s="163" t="n">
        <f aca="false">((BT28-BJ28)*0.6)+BJ28</f>
        <v>-3.266088414</v>
      </c>
      <c r="BQ28" s="163" t="n">
        <f aca="false">((BT28-BJ28)*0.7)+BJ28</f>
        <v>-3.469937343</v>
      </c>
      <c r="BR28" s="163" t="n">
        <f aca="false">((BT28-BJ28)*0.8)+BJ28</f>
        <v>-3.673786272</v>
      </c>
      <c r="BS28" s="163" t="n">
        <f aca="false">((BT28-BJ28)*0.9)+BJ28</f>
        <v>-3.877635201</v>
      </c>
      <c r="BT28" s="163" t="n">
        <f aca="false">VLOOKUP($A28,GAMMAGRIDS,17,FALSE())</f>
        <v>-4.08148413</v>
      </c>
      <c r="BU28" s="163" t="n">
        <f aca="false">((CD28-BT28)*0.1)+BT28</f>
        <v>-4.284493049</v>
      </c>
      <c r="BV28" s="163" t="n">
        <f aca="false">((CD28-BT28)*0.2)+BT28</f>
        <v>-4.487501968</v>
      </c>
      <c r="BW28" s="163" t="n">
        <f aca="false">((CD28-BT28)*0.3)+BT28</f>
        <v>-4.690510887</v>
      </c>
      <c r="BX28" s="163" t="n">
        <f aca="false">((CD28-BT28)*0.4)+BT28</f>
        <v>-4.893519806</v>
      </c>
      <c r="BY28" s="163" t="n">
        <f aca="false">((CD28-BT28)*0.5)+BT28</f>
        <v>-5.096528725</v>
      </c>
      <c r="BZ28" s="163" t="n">
        <f aca="false">((CD28-BT28)*0.6)+BT28</f>
        <v>-5.299537644</v>
      </c>
      <c r="CA28" s="163" t="n">
        <f aca="false">((CD28-BT28)*0.7)+BT28</f>
        <v>-5.502546563</v>
      </c>
      <c r="CB28" s="163" t="n">
        <f aca="false">((CD28-BT28)*0.8)+BT28</f>
        <v>-5.705555482</v>
      </c>
      <c r="CC28" s="163" t="n">
        <f aca="false">((CD28-BT28)*0.9)+BT28</f>
        <v>-5.908564401</v>
      </c>
      <c r="CD28" s="163" t="n">
        <f aca="false">VLOOKUP($A28,GAMMAGRIDS,18,FALSE())</f>
        <v>-6.11157332</v>
      </c>
      <c r="CE28" s="163" t="n">
        <f aca="false">($CD28-$CC28)+CD28</f>
        <v>-6.314582239</v>
      </c>
      <c r="CF28" s="163" t="n">
        <f aca="false">($CD28-$CC28)+CE28</f>
        <v>-6.517591158</v>
      </c>
      <c r="CG28" s="163" t="n">
        <f aca="false">($CD28-$CC28)+CF28</f>
        <v>-6.720600077</v>
      </c>
      <c r="CH28" s="163" t="n">
        <f aca="false">($CD28-$CC28)+CG28</f>
        <v>-6.923608996</v>
      </c>
      <c r="CI28" s="163" t="n">
        <f aca="false">($CD28-$CC28)+CH28</f>
        <v>-7.126617915</v>
      </c>
      <c r="CJ28" s="163" t="n">
        <f aca="false">($CD28-$CC28)+CI28</f>
        <v>-7.329626834</v>
      </c>
      <c r="CK28" s="163" t="n">
        <f aca="false">($CD28-$CC28)+CJ28</f>
        <v>-7.532635753</v>
      </c>
      <c r="CL28" s="163" t="n">
        <f aca="false">($CD28-$CC28)+CK28</f>
        <v>-7.735644672</v>
      </c>
      <c r="CM28" s="163" t="n">
        <f aca="false">($CD28-$CC28)+CL28</f>
        <v>-7.938653591</v>
      </c>
      <c r="CN28" s="163" t="n">
        <f aca="false">($CD28-$CC28)+CM28</f>
        <v>-8.14166251</v>
      </c>
      <c r="CO28" s="163" t="n">
        <f aca="false">($CD28-$CC28)+CN28</f>
        <v>-8.344671429</v>
      </c>
      <c r="CP28" s="163" t="n">
        <f aca="false">($CD28-$CC28)+CO28</f>
        <v>-8.547680348</v>
      </c>
      <c r="CQ28" s="163" t="n">
        <f aca="false">($CD28-$CC28)+CP28</f>
        <v>-8.750689267</v>
      </c>
      <c r="CR28" s="163" t="n">
        <f aca="false">($CD28-$CC28)+CQ28</f>
        <v>-8.953698186</v>
      </c>
      <c r="CS28" s="163" t="n">
        <f aca="false">($CD28-$CC28)+CR28</f>
        <v>-9.156707105</v>
      </c>
      <c r="CT28" s="163" t="n">
        <f aca="false">($CD28-$CC28)+CS28</f>
        <v>-9.359716024</v>
      </c>
      <c r="CU28" s="163" t="n">
        <f aca="false">($CD28-$CC28)+CT28</f>
        <v>-9.562724943</v>
      </c>
      <c r="CV28" s="163" t="n">
        <f aca="false">($CD28-$CC28)+CU28</f>
        <v>-9.765733862</v>
      </c>
      <c r="CW28" s="163" t="n">
        <f aca="false">($CD28-$CC28)+CV28</f>
        <v>-9.968742781</v>
      </c>
      <c r="CX28" s="163" t="n">
        <f aca="false">($CD28-$CC28)+CW28</f>
        <v>-10.1717517</v>
      </c>
    </row>
    <row r="29" customFormat="false" ht="12.75" hidden="false" customHeight="false" outlineLevel="0" collapsed="false">
      <c r="A29" s="14" t="n">
        <v>37591</v>
      </c>
      <c r="B29" s="163" t="n">
        <f aca="false">($V29-$W29)+C29</f>
        <v>-1.08750028</v>
      </c>
      <c r="C29" s="163" t="n">
        <f aca="false">($V29-$W29)+D29</f>
        <v>-1.065462227</v>
      </c>
      <c r="D29" s="163" t="n">
        <f aca="false">($V29-$W29)+E29</f>
        <v>-1.043424174</v>
      </c>
      <c r="E29" s="163" t="n">
        <f aca="false">($V29-$W29)+F29</f>
        <v>-1.021386121</v>
      </c>
      <c r="F29" s="163" t="n">
        <f aca="false">($V29-$W29)+G29</f>
        <v>-0.999348067999999</v>
      </c>
      <c r="G29" s="163" t="n">
        <f aca="false">($V29-$W29)+H29</f>
        <v>-0.977310014999999</v>
      </c>
      <c r="H29" s="163" t="n">
        <f aca="false">($V29-$W29)+I29</f>
        <v>-0.955271961999999</v>
      </c>
      <c r="I29" s="163" t="n">
        <f aca="false">($V29-$W29)+J29</f>
        <v>-0.933233908999999</v>
      </c>
      <c r="J29" s="163" t="n">
        <f aca="false">($V29-$W29)+K29</f>
        <v>-0.911195855999999</v>
      </c>
      <c r="K29" s="163" t="n">
        <f aca="false">($V29-$W29)+L29</f>
        <v>-0.889157802999999</v>
      </c>
      <c r="L29" s="163" t="n">
        <f aca="false">($V29-$W29)+M29</f>
        <v>-0.867119749999999</v>
      </c>
      <c r="M29" s="163" t="n">
        <f aca="false">($V29-$W29)+N29</f>
        <v>-0.845081697</v>
      </c>
      <c r="N29" s="163" t="n">
        <f aca="false">($V29-$W29)+O29</f>
        <v>-0.823043644</v>
      </c>
      <c r="O29" s="163" t="n">
        <f aca="false">($V29-$W29)+P29</f>
        <v>-0.801005591</v>
      </c>
      <c r="P29" s="163" t="n">
        <f aca="false">($V29-$W29)+Q29</f>
        <v>-0.778967538</v>
      </c>
      <c r="Q29" s="163" t="n">
        <f aca="false">($V29-$W29)+R29</f>
        <v>-0.756929485</v>
      </c>
      <c r="R29" s="163" t="n">
        <f aca="false">($V29-$W29)+S29</f>
        <v>-0.734891432</v>
      </c>
      <c r="S29" s="163" t="n">
        <f aca="false">($V29-$W29)+T29</f>
        <v>-0.712853379</v>
      </c>
      <c r="T29" s="163" t="n">
        <f aca="false">($V29-$W29)+U29</f>
        <v>-0.690815326</v>
      </c>
      <c r="U29" s="163" t="n">
        <f aca="false">($V29-$W29)+V29</f>
        <v>-0.668777273</v>
      </c>
      <c r="V29" s="163" t="n">
        <f aca="false">VLOOKUP($A29,GAMMAGRIDS,11,FALSE())</f>
        <v>-0.64673922</v>
      </c>
      <c r="W29" s="163" t="n">
        <f aca="false">((V29-AF29)*0.9)+AF29</f>
        <v>-0.624701167</v>
      </c>
      <c r="X29" s="163" t="n">
        <f aca="false">((V29-AF29)*0.8)+AF29</f>
        <v>-0.602663114</v>
      </c>
      <c r="Y29" s="163" t="n">
        <f aca="false">((V29-AF29)*0.7)+AF29</f>
        <v>-0.580625061</v>
      </c>
      <c r="Z29" s="163" t="n">
        <f aca="false">((V29-AF29)*0.6)+AF29</f>
        <v>-0.558587008</v>
      </c>
      <c r="AA29" s="163" t="n">
        <f aca="false">((V29-AF29)*0.5)+AF29</f>
        <v>-0.536548955</v>
      </c>
      <c r="AB29" s="163" t="n">
        <f aca="false">((V29-AF29)*0.4)+AF29</f>
        <v>-0.514510902</v>
      </c>
      <c r="AC29" s="163" t="n">
        <f aca="false">((V29-AF29)*0.3)+AF29</f>
        <v>-0.492472849</v>
      </c>
      <c r="AD29" s="163" t="n">
        <f aca="false">((V29-AF29)*0.2)+AF29</f>
        <v>-0.470434796</v>
      </c>
      <c r="AE29" s="163" t="n">
        <f aca="false">((V29-AF29)*0.1)+AF29</f>
        <v>-0.448396743</v>
      </c>
      <c r="AF29" s="163" t="n">
        <f aca="false">VLOOKUP($A29,GAMMAGRIDS,12,FALSE())</f>
        <v>-0.42635869</v>
      </c>
      <c r="AG29" s="163" t="n">
        <f aca="false">((AF29-AP29)*0.9)+AP29</f>
        <v>-0.404792095</v>
      </c>
      <c r="AH29" s="163" t="n">
        <f aca="false">((AF29-AP29)*0.8)+AP29</f>
        <v>-0.3832255</v>
      </c>
      <c r="AI29" s="163" t="n">
        <f aca="false">((AF29-AP29)*0.7)+AP29</f>
        <v>-0.361658905</v>
      </c>
      <c r="AJ29" s="163" t="n">
        <f aca="false">((AF29-AP29)*0.6)+AP29</f>
        <v>-0.34009231</v>
      </c>
      <c r="AK29" s="163" t="n">
        <f aca="false">((AF29-AP29)*0.5)+AP29</f>
        <v>-0.318525715</v>
      </c>
      <c r="AL29" s="163" t="n">
        <f aca="false">((AF29-AP29)*0.4)+AP29</f>
        <v>-0.29695912</v>
      </c>
      <c r="AM29" s="163" t="n">
        <f aca="false">((AF29-AP29)*0.3)+AP29</f>
        <v>-0.275392525</v>
      </c>
      <c r="AN29" s="163" t="n">
        <f aca="false">((AF29-AP29)*0.2)+AP29</f>
        <v>-0.25382593</v>
      </c>
      <c r="AO29" s="163" t="n">
        <f aca="false">((AF29-AP29)*0.1)+AP29</f>
        <v>-0.232259335</v>
      </c>
      <c r="AP29" s="163" t="n">
        <f aca="false">VLOOKUP($A29,GAMMAGRIDS,13,FALSE())</f>
        <v>-0.21069274</v>
      </c>
      <c r="AQ29" s="163" t="n">
        <f aca="false">(($AP29-$AU29)*0.8)+$AU29</f>
        <v>-0.189496264</v>
      </c>
      <c r="AR29" s="163" t="n">
        <f aca="false">(($AP29-$AU29)*0.6)+$AU29</f>
        <v>-0.168299788</v>
      </c>
      <c r="AS29" s="163" t="n">
        <f aca="false">(($AP29-$AU29)*0.4)+$AU29</f>
        <v>-0.147103312</v>
      </c>
      <c r="AT29" s="163" t="n">
        <f aca="false">(($AP29-$AU29)*0.2)+$AU29</f>
        <v>-0.125906836</v>
      </c>
      <c r="AU29" s="163" t="n">
        <f aca="false">VLOOKUP($A29,GAMMAGRIDS,14,FALSE())</f>
        <v>-0.10471036</v>
      </c>
      <c r="AV29" s="163" t="n">
        <f aca="false">(($AU29-$AZ29)*0.8)+$AZ29</f>
        <v>-0.083768288</v>
      </c>
      <c r="AW29" s="163" t="n">
        <f aca="false">(($AU29-$AZ29)*0.6)+$AZ29</f>
        <v>-0.062826216</v>
      </c>
      <c r="AX29" s="163" t="n">
        <f aca="false">(($AU29-$AZ29)*0.4)+$AZ29</f>
        <v>-0.041884144</v>
      </c>
      <c r="AY29" s="163" t="n">
        <f aca="false">(($AU29-$AZ29)*0.2)+$AZ29</f>
        <v>-0.020942072</v>
      </c>
      <c r="AZ29" s="163" t="n">
        <v>0</v>
      </c>
      <c r="BA29" s="163" t="n">
        <f aca="false">(($BE29-$AZ29)*0.2)+$AZ29</f>
        <v>0.020680502</v>
      </c>
      <c r="BB29" s="163" t="n">
        <f aca="false">(($BE29-$AZ29)*0.4)+$AZ29</f>
        <v>0.041361004</v>
      </c>
      <c r="BC29" s="163" t="n">
        <f aca="false">(($BE29-$AZ29)*0.6)+$AZ29</f>
        <v>0.062041506</v>
      </c>
      <c r="BD29" s="163" t="n">
        <f aca="false">(($BE29-$AZ29)*0.8)+$AZ29</f>
        <v>0.082722008</v>
      </c>
      <c r="BE29" s="163" t="n">
        <f aca="false">VLOOKUP($A29,GAMMAGRIDS,15,FALSE())</f>
        <v>0.10340251</v>
      </c>
      <c r="BF29" s="163" t="n">
        <f aca="false">(($BJ29-$BE29)*0.2)+$BE29</f>
        <v>0.12381497</v>
      </c>
      <c r="BG29" s="163" t="n">
        <f aca="false">(($BJ29-$BE29)*0.4)+$BE29</f>
        <v>0.14422743</v>
      </c>
      <c r="BH29" s="163" t="n">
        <f aca="false">(($BJ29-$BE29)*0.6)+$BE29</f>
        <v>0.16463989</v>
      </c>
      <c r="BI29" s="163" t="n">
        <f aca="false">(($BJ29-$BE29)*0.8)+$BE29</f>
        <v>0.18505235</v>
      </c>
      <c r="BJ29" s="163" t="n">
        <f aca="false">VLOOKUP($A29,GAMMAGRIDS,16,FALSE())</f>
        <v>0.20546481</v>
      </c>
      <c r="BK29" s="163" t="n">
        <f aca="false">((BT29-BJ29)*0.1)+BJ29</f>
        <v>0.22546405</v>
      </c>
      <c r="BL29" s="163" t="n">
        <f aca="false">((BT29-BJ29)*0.2)+BJ29</f>
        <v>0.24546329</v>
      </c>
      <c r="BM29" s="163" t="n">
        <f aca="false">((BT29-BJ29)*0.3)+BJ29</f>
        <v>0.26546253</v>
      </c>
      <c r="BN29" s="163" t="n">
        <f aca="false">((BT29-BJ29)*0.4)+BJ29</f>
        <v>0.28546177</v>
      </c>
      <c r="BO29" s="163" t="n">
        <f aca="false">((BT29-BJ29)*0.5)+BJ29</f>
        <v>0.30546101</v>
      </c>
      <c r="BP29" s="163" t="n">
        <f aca="false">((BT29-BJ29)*0.6)+BJ29</f>
        <v>0.32546025</v>
      </c>
      <c r="BQ29" s="163" t="n">
        <f aca="false">((BT29-BJ29)*0.7)+BJ29</f>
        <v>0.34545949</v>
      </c>
      <c r="BR29" s="163" t="n">
        <f aca="false">((BT29-BJ29)*0.8)+BJ29</f>
        <v>0.36545873</v>
      </c>
      <c r="BS29" s="163" t="n">
        <f aca="false">((BT29-BJ29)*0.9)+BJ29</f>
        <v>0.38545797</v>
      </c>
      <c r="BT29" s="163" t="n">
        <f aca="false">VLOOKUP($A29,GAMMAGRIDS,17,FALSE())</f>
        <v>0.40545721</v>
      </c>
      <c r="BU29" s="163" t="n">
        <f aca="false">((CD29-BT29)*0.1)+BT29</f>
        <v>0.424890361</v>
      </c>
      <c r="BV29" s="163" t="n">
        <f aca="false">((CD29-BT29)*0.2)+BT29</f>
        <v>0.444323512</v>
      </c>
      <c r="BW29" s="163" t="n">
        <f aca="false">((CD29-BT29)*0.3)+BT29</f>
        <v>0.463756663</v>
      </c>
      <c r="BX29" s="163" t="n">
        <f aca="false">((CD29-BT29)*0.4)+BT29</f>
        <v>0.483189814</v>
      </c>
      <c r="BY29" s="163" t="n">
        <f aca="false">((CD29-BT29)*0.5)+BT29</f>
        <v>0.502622965</v>
      </c>
      <c r="BZ29" s="163" t="n">
        <f aca="false">((CD29-BT29)*0.6)+BT29</f>
        <v>0.522056116</v>
      </c>
      <c r="CA29" s="163" t="n">
        <f aca="false">((CD29-BT29)*0.7)+BT29</f>
        <v>0.541489267</v>
      </c>
      <c r="CB29" s="163" t="n">
        <f aca="false">((CD29-BT29)*0.8)+BT29</f>
        <v>0.560922418</v>
      </c>
      <c r="CC29" s="163" t="n">
        <f aca="false">((CD29-BT29)*0.9)+BT29</f>
        <v>0.580355569</v>
      </c>
      <c r="CD29" s="163" t="n">
        <f aca="false">VLOOKUP($A29,GAMMAGRIDS,18,FALSE())</f>
        <v>0.59978872</v>
      </c>
      <c r="CE29" s="163" t="n">
        <f aca="false">($CD29-$CC29)+CD29</f>
        <v>0.619221871</v>
      </c>
      <c r="CF29" s="163" t="n">
        <f aca="false">($CD29-$CC29)+CE29</f>
        <v>0.638655022</v>
      </c>
      <c r="CG29" s="163" t="n">
        <f aca="false">($CD29-$CC29)+CF29</f>
        <v>0.658088173</v>
      </c>
      <c r="CH29" s="163" t="n">
        <f aca="false">($CD29-$CC29)+CG29</f>
        <v>0.677521324</v>
      </c>
      <c r="CI29" s="163" t="n">
        <f aca="false">($CD29-$CC29)+CH29</f>
        <v>0.696954475</v>
      </c>
      <c r="CJ29" s="163" t="n">
        <f aca="false">($CD29-$CC29)+CI29</f>
        <v>0.716387626</v>
      </c>
      <c r="CK29" s="163" t="n">
        <f aca="false">($CD29-$CC29)+CJ29</f>
        <v>0.735820777</v>
      </c>
      <c r="CL29" s="163" t="n">
        <f aca="false">($CD29-$CC29)+CK29</f>
        <v>0.755253928</v>
      </c>
      <c r="CM29" s="163" t="n">
        <f aca="false">($CD29-$CC29)+CL29</f>
        <v>0.774687079</v>
      </c>
      <c r="CN29" s="163" t="n">
        <f aca="false">($CD29-$CC29)+CM29</f>
        <v>0.79412023</v>
      </c>
      <c r="CO29" s="163" t="n">
        <f aca="false">($CD29-$CC29)+CN29</f>
        <v>0.813553381</v>
      </c>
      <c r="CP29" s="163" t="n">
        <f aca="false">($CD29-$CC29)+CO29</f>
        <v>0.832986532</v>
      </c>
      <c r="CQ29" s="163" t="n">
        <f aca="false">($CD29-$CC29)+CP29</f>
        <v>0.852419683</v>
      </c>
      <c r="CR29" s="163" t="n">
        <f aca="false">($CD29-$CC29)+CQ29</f>
        <v>0.871852834</v>
      </c>
      <c r="CS29" s="163" t="n">
        <f aca="false">($CD29-$CC29)+CR29</f>
        <v>0.891285985</v>
      </c>
      <c r="CT29" s="163" t="n">
        <f aca="false">($CD29-$CC29)+CS29</f>
        <v>0.910719136</v>
      </c>
      <c r="CU29" s="163" t="n">
        <f aca="false">($CD29-$CC29)+CT29</f>
        <v>0.930152287</v>
      </c>
      <c r="CV29" s="163" t="n">
        <f aca="false">($CD29-$CC29)+CU29</f>
        <v>0.949585438</v>
      </c>
      <c r="CW29" s="163" t="n">
        <f aca="false">($CD29-$CC29)+CV29</f>
        <v>0.969018589</v>
      </c>
      <c r="CX29" s="163" t="n">
        <f aca="false">($CD29-$CC29)+CW29</f>
        <v>0.98845174</v>
      </c>
    </row>
    <row r="30" customFormat="false" ht="12.75" hidden="false" customHeight="false" outlineLevel="0" collapsed="false">
      <c r="A30" s="14" t="n">
        <v>37622</v>
      </c>
      <c r="B30" s="163" t="n">
        <f aca="false">($V30-$W30)+C30</f>
        <v>-0.993979719999999</v>
      </c>
      <c r="C30" s="163" t="n">
        <f aca="false">($V30-$W30)+D30</f>
        <v>-0.973954051999999</v>
      </c>
      <c r="D30" s="163" t="n">
        <f aca="false">($V30-$W30)+E30</f>
        <v>-0.953928383999999</v>
      </c>
      <c r="E30" s="163" t="n">
        <f aca="false">($V30-$W30)+F30</f>
        <v>-0.933902715999999</v>
      </c>
      <c r="F30" s="163" t="n">
        <f aca="false">($V30-$W30)+G30</f>
        <v>-0.913877047999999</v>
      </c>
      <c r="G30" s="163" t="n">
        <f aca="false">($V30-$W30)+H30</f>
        <v>-0.893851379999999</v>
      </c>
      <c r="H30" s="163" t="n">
        <f aca="false">($V30-$W30)+I30</f>
        <v>-0.873825711999999</v>
      </c>
      <c r="I30" s="163" t="n">
        <f aca="false">($V30-$W30)+J30</f>
        <v>-0.853800043999999</v>
      </c>
      <c r="J30" s="163" t="n">
        <f aca="false">($V30-$W30)+K30</f>
        <v>-0.833774375999999</v>
      </c>
      <c r="K30" s="163" t="n">
        <f aca="false">($V30-$W30)+L30</f>
        <v>-0.813748707999999</v>
      </c>
      <c r="L30" s="163" t="n">
        <f aca="false">($V30-$W30)+M30</f>
        <v>-0.793723039999999</v>
      </c>
      <c r="M30" s="163" t="n">
        <f aca="false">($V30-$W30)+N30</f>
        <v>-0.773697371999999</v>
      </c>
      <c r="N30" s="163" t="n">
        <f aca="false">($V30-$W30)+O30</f>
        <v>-0.753671703999999</v>
      </c>
      <c r="O30" s="163" t="n">
        <f aca="false">($V30-$W30)+P30</f>
        <v>-0.733646035999999</v>
      </c>
      <c r="P30" s="163" t="n">
        <f aca="false">($V30-$W30)+Q30</f>
        <v>-0.713620368</v>
      </c>
      <c r="Q30" s="163" t="n">
        <f aca="false">($V30-$W30)+R30</f>
        <v>-0.6935947</v>
      </c>
      <c r="R30" s="163" t="n">
        <f aca="false">($V30-$W30)+S30</f>
        <v>-0.673569032</v>
      </c>
      <c r="S30" s="163" t="n">
        <f aca="false">($V30-$W30)+T30</f>
        <v>-0.653543364</v>
      </c>
      <c r="T30" s="163" t="n">
        <f aca="false">($V30-$W30)+U30</f>
        <v>-0.633517696</v>
      </c>
      <c r="U30" s="163" t="n">
        <f aca="false">($V30-$W30)+V30</f>
        <v>-0.613492028</v>
      </c>
      <c r="V30" s="163" t="n">
        <f aca="false">VLOOKUP($A30,GAMMAGRIDS,11,FALSE())</f>
        <v>-0.59346636</v>
      </c>
      <c r="W30" s="163" t="n">
        <f aca="false">((V30-AF30)*0.9)+AF30</f>
        <v>-0.573440692</v>
      </c>
      <c r="X30" s="163" t="n">
        <f aca="false">((V30-AF30)*0.8)+AF30</f>
        <v>-0.553415024</v>
      </c>
      <c r="Y30" s="163" t="n">
        <f aca="false">((V30-AF30)*0.7)+AF30</f>
        <v>-0.533389356</v>
      </c>
      <c r="Z30" s="163" t="n">
        <f aca="false">((V30-AF30)*0.6)+AF30</f>
        <v>-0.513363688</v>
      </c>
      <c r="AA30" s="163" t="n">
        <f aca="false">((V30-AF30)*0.5)+AF30</f>
        <v>-0.49333802</v>
      </c>
      <c r="AB30" s="163" t="n">
        <f aca="false">((V30-AF30)*0.4)+AF30</f>
        <v>-0.473312352</v>
      </c>
      <c r="AC30" s="163" t="n">
        <f aca="false">((V30-AF30)*0.3)+AF30</f>
        <v>-0.453286684</v>
      </c>
      <c r="AD30" s="163" t="n">
        <f aca="false">((V30-AF30)*0.2)+AF30</f>
        <v>-0.433261016</v>
      </c>
      <c r="AE30" s="163" t="n">
        <f aca="false">((V30-AF30)*0.1)+AF30</f>
        <v>-0.413235348</v>
      </c>
      <c r="AF30" s="163" t="n">
        <f aca="false">VLOOKUP($A30,GAMMAGRIDS,12,FALSE())</f>
        <v>-0.39320968</v>
      </c>
      <c r="AG30" s="163" t="n">
        <f aca="false">((AF30-AP30)*0.9)+AP30</f>
        <v>-0.373410932</v>
      </c>
      <c r="AH30" s="163" t="n">
        <f aca="false">((AF30-AP30)*0.8)+AP30</f>
        <v>-0.353612184</v>
      </c>
      <c r="AI30" s="163" t="n">
        <f aca="false">((AF30-AP30)*0.7)+AP30</f>
        <v>-0.333813436</v>
      </c>
      <c r="AJ30" s="163" t="n">
        <f aca="false">((AF30-AP30)*0.6)+AP30</f>
        <v>-0.314014688</v>
      </c>
      <c r="AK30" s="163" t="n">
        <f aca="false">((AF30-AP30)*0.5)+AP30</f>
        <v>-0.29421594</v>
      </c>
      <c r="AL30" s="163" t="n">
        <f aca="false">((AF30-AP30)*0.4)+AP30</f>
        <v>-0.274417192</v>
      </c>
      <c r="AM30" s="163" t="n">
        <f aca="false">((AF30-AP30)*0.3)+AP30</f>
        <v>-0.254618444</v>
      </c>
      <c r="AN30" s="163" t="n">
        <f aca="false">((AF30-AP30)*0.2)+AP30</f>
        <v>-0.234819696</v>
      </c>
      <c r="AO30" s="163" t="n">
        <f aca="false">((AF30-AP30)*0.1)+AP30</f>
        <v>-0.215020948</v>
      </c>
      <c r="AP30" s="163" t="n">
        <f aca="false">VLOOKUP($A30,GAMMAGRIDS,13,FALSE())</f>
        <v>-0.1952222</v>
      </c>
      <c r="AQ30" s="163" t="n">
        <f aca="false">(($AP30-$AU30)*0.8)+$AU30</f>
        <v>-0.1756251</v>
      </c>
      <c r="AR30" s="163" t="n">
        <f aca="false">(($AP30-$AU30)*0.6)+$AU30</f>
        <v>-0.156028</v>
      </c>
      <c r="AS30" s="163" t="n">
        <f aca="false">(($AP30-$AU30)*0.4)+$AU30</f>
        <v>-0.1364309</v>
      </c>
      <c r="AT30" s="163" t="n">
        <f aca="false">(($AP30-$AU30)*0.2)+$AU30</f>
        <v>-0.1168338</v>
      </c>
      <c r="AU30" s="163" t="n">
        <f aca="false">VLOOKUP($A30,GAMMAGRIDS,14,FALSE())</f>
        <v>-0.0972367</v>
      </c>
      <c r="AV30" s="163" t="n">
        <f aca="false">(($AU30-$AZ30)*0.8)+$AZ30</f>
        <v>-0.07778936</v>
      </c>
      <c r="AW30" s="163" t="n">
        <f aca="false">(($AU30-$AZ30)*0.6)+$AZ30</f>
        <v>-0.05834202</v>
      </c>
      <c r="AX30" s="163" t="n">
        <f aca="false">(($AU30-$AZ30)*0.4)+$AZ30</f>
        <v>-0.03889468</v>
      </c>
      <c r="AY30" s="163" t="n">
        <f aca="false">(($AU30-$AZ30)*0.2)+$AZ30</f>
        <v>-0.01944734</v>
      </c>
      <c r="AZ30" s="163" t="n">
        <v>0</v>
      </c>
      <c r="BA30" s="163" t="n">
        <f aca="false">(($BE30-$AZ30)*0.2)+$AZ30</f>
        <v>0.019286788</v>
      </c>
      <c r="BB30" s="163" t="n">
        <f aca="false">(($BE30-$AZ30)*0.4)+$AZ30</f>
        <v>0.038573576</v>
      </c>
      <c r="BC30" s="163" t="n">
        <f aca="false">(($BE30-$AZ30)*0.6)+$AZ30</f>
        <v>0.057860364</v>
      </c>
      <c r="BD30" s="163" t="n">
        <f aca="false">(($BE30-$AZ30)*0.8)+$AZ30</f>
        <v>0.077147152</v>
      </c>
      <c r="BE30" s="163" t="n">
        <f aca="false">VLOOKUP($A30,GAMMAGRIDS,15,FALSE())</f>
        <v>0.09643394</v>
      </c>
      <c r="BF30" s="163" t="n">
        <f aca="false">(($BJ30-$BE30)*0.2)+$BE30</f>
        <v>0.115552564</v>
      </c>
      <c r="BG30" s="163" t="n">
        <f aca="false">(($BJ30-$BE30)*0.4)+$BE30</f>
        <v>0.134671188</v>
      </c>
      <c r="BH30" s="163" t="n">
        <f aca="false">(($BJ30-$BE30)*0.6)+$BE30</f>
        <v>0.153789812</v>
      </c>
      <c r="BI30" s="163" t="n">
        <f aca="false">(($BJ30-$BE30)*0.8)+$BE30</f>
        <v>0.172908436</v>
      </c>
      <c r="BJ30" s="163" t="n">
        <f aca="false">VLOOKUP($A30,GAMMAGRIDS,16,FALSE())</f>
        <v>0.19202706</v>
      </c>
      <c r="BK30" s="163" t="n">
        <f aca="false">((BT30-BJ30)*0.1)+BJ30</f>
        <v>0.210879664</v>
      </c>
      <c r="BL30" s="163" t="n">
        <f aca="false">((BT30-BJ30)*0.2)+BJ30</f>
        <v>0.229732268</v>
      </c>
      <c r="BM30" s="163" t="n">
        <f aca="false">((BT30-BJ30)*0.3)+BJ30</f>
        <v>0.248584872</v>
      </c>
      <c r="BN30" s="163" t="n">
        <f aca="false">((BT30-BJ30)*0.4)+BJ30</f>
        <v>0.267437476</v>
      </c>
      <c r="BO30" s="163" t="n">
        <f aca="false">((BT30-BJ30)*0.5)+BJ30</f>
        <v>0.28629008</v>
      </c>
      <c r="BP30" s="163" t="n">
        <f aca="false">((BT30-BJ30)*0.6)+BJ30</f>
        <v>0.305142684</v>
      </c>
      <c r="BQ30" s="163" t="n">
        <f aca="false">((BT30-BJ30)*0.7)+BJ30</f>
        <v>0.323995288</v>
      </c>
      <c r="BR30" s="163" t="n">
        <f aca="false">((BT30-BJ30)*0.8)+BJ30</f>
        <v>0.342847892</v>
      </c>
      <c r="BS30" s="163" t="n">
        <f aca="false">((BT30-BJ30)*0.9)+BJ30</f>
        <v>0.361700496</v>
      </c>
      <c r="BT30" s="163" t="n">
        <f aca="false">VLOOKUP($A30,GAMMAGRIDS,17,FALSE())</f>
        <v>0.3805531</v>
      </c>
      <c r="BU30" s="163" t="n">
        <f aca="false">((CD30-BT30)*0.1)+BT30</f>
        <v>0.399022628</v>
      </c>
      <c r="BV30" s="163" t="n">
        <f aca="false">((CD30-BT30)*0.2)+BT30</f>
        <v>0.417492156</v>
      </c>
      <c r="BW30" s="163" t="n">
        <f aca="false">((CD30-BT30)*0.3)+BT30</f>
        <v>0.435961684</v>
      </c>
      <c r="BX30" s="163" t="n">
        <f aca="false">((CD30-BT30)*0.4)+BT30</f>
        <v>0.454431212</v>
      </c>
      <c r="BY30" s="163" t="n">
        <f aca="false">((CD30-BT30)*0.5)+BT30</f>
        <v>0.47290074</v>
      </c>
      <c r="BZ30" s="163" t="n">
        <f aca="false">((CD30-BT30)*0.6)+BT30</f>
        <v>0.491370268</v>
      </c>
      <c r="CA30" s="163" t="n">
        <f aca="false">((CD30-BT30)*0.7)+BT30</f>
        <v>0.509839796</v>
      </c>
      <c r="CB30" s="163" t="n">
        <f aca="false">((CD30-BT30)*0.8)+BT30</f>
        <v>0.528309324</v>
      </c>
      <c r="CC30" s="163" t="n">
        <f aca="false">((CD30-BT30)*0.9)+BT30</f>
        <v>0.546778852</v>
      </c>
      <c r="CD30" s="163" t="n">
        <f aca="false">VLOOKUP($A30,GAMMAGRIDS,18,FALSE())</f>
        <v>0.56524838</v>
      </c>
      <c r="CE30" s="163" t="n">
        <f aca="false">($CD30-$CC30)+CD30</f>
        <v>0.583717908</v>
      </c>
      <c r="CF30" s="163" t="n">
        <f aca="false">($CD30-$CC30)+CE30</f>
        <v>0.602187436</v>
      </c>
      <c r="CG30" s="163" t="n">
        <f aca="false">($CD30-$CC30)+CF30</f>
        <v>0.620656964</v>
      </c>
      <c r="CH30" s="163" t="n">
        <f aca="false">($CD30-$CC30)+CG30</f>
        <v>0.639126492</v>
      </c>
      <c r="CI30" s="163" t="n">
        <f aca="false">($CD30-$CC30)+CH30</f>
        <v>0.65759602</v>
      </c>
      <c r="CJ30" s="163" t="n">
        <f aca="false">($CD30-$CC30)+CI30</f>
        <v>0.676065548</v>
      </c>
      <c r="CK30" s="163" t="n">
        <f aca="false">($CD30-$CC30)+CJ30</f>
        <v>0.694535076</v>
      </c>
      <c r="CL30" s="163" t="n">
        <f aca="false">($CD30-$CC30)+CK30</f>
        <v>0.713004604</v>
      </c>
      <c r="CM30" s="163" t="n">
        <f aca="false">($CD30-$CC30)+CL30</f>
        <v>0.731474132</v>
      </c>
      <c r="CN30" s="163" t="n">
        <f aca="false">($CD30-$CC30)+CM30</f>
        <v>0.74994366</v>
      </c>
      <c r="CO30" s="163" t="n">
        <f aca="false">($CD30-$CC30)+CN30</f>
        <v>0.768413188</v>
      </c>
      <c r="CP30" s="163" t="n">
        <f aca="false">($CD30-$CC30)+CO30</f>
        <v>0.786882716</v>
      </c>
      <c r="CQ30" s="163" t="n">
        <f aca="false">($CD30-$CC30)+CP30</f>
        <v>0.805352244</v>
      </c>
      <c r="CR30" s="163" t="n">
        <f aca="false">($CD30-$CC30)+CQ30</f>
        <v>0.823821772</v>
      </c>
      <c r="CS30" s="163" t="n">
        <f aca="false">($CD30-$CC30)+CR30</f>
        <v>0.8422913</v>
      </c>
      <c r="CT30" s="163" t="n">
        <f aca="false">($CD30-$CC30)+CS30</f>
        <v>0.860760828</v>
      </c>
      <c r="CU30" s="163" t="n">
        <f aca="false">($CD30-$CC30)+CT30</f>
        <v>0.879230356</v>
      </c>
      <c r="CV30" s="163" t="n">
        <f aca="false">($CD30-$CC30)+CU30</f>
        <v>0.897699884</v>
      </c>
      <c r="CW30" s="163" t="n">
        <f aca="false">($CD30-$CC30)+CV30</f>
        <v>0.916169412</v>
      </c>
      <c r="CX30" s="163" t="n">
        <f aca="false">($CD30-$CC30)+CW30</f>
        <v>0.93463894</v>
      </c>
    </row>
    <row r="31" customFormat="false" ht="12.75" hidden="false" customHeight="false" outlineLevel="0" collapsed="false">
      <c r="A31" s="14" t="n">
        <v>37653</v>
      </c>
      <c r="B31" s="163" t="n">
        <f aca="false">($V31-$W31)+C31</f>
        <v>9.77646385000001</v>
      </c>
      <c r="C31" s="163" t="n">
        <f aca="false">($V31-$W31)+D31</f>
        <v>9.57114667500001</v>
      </c>
      <c r="D31" s="163" t="n">
        <f aca="false">($V31-$W31)+E31</f>
        <v>9.36582950000001</v>
      </c>
      <c r="E31" s="163" t="n">
        <f aca="false">($V31-$W31)+F31</f>
        <v>9.16051232500001</v>
      </c>
      <c r="F31" s="163" t="n">
        <f aca="false">($V31-$W31)+G31</f>
        <v>8.95519515000001</v>
      </c>
      <c r="G31" s="163" t="n">
        <f aca="false">($V31-$W31)+H31</f>
        <v>8.74987797500001</v>
      </c>
      <c r="H31" s="163" t="n">
        <f aca="false">($V31-$W31)+I31</f>
        <v>8.54456080000001</v>
      </c>
      <c r="I31" s="163" t="n">
        <f aca="false">($V31-$W31)+J31</f>
        <v>8.33924362500001</v>
      </c>
      <c r="J31" s="163" t="n">
        <f aca="false">($V31-$W31)+K31</f>
        <v>8.13392645</v>
      </c>
      <c r="K31" s="163" t="n">
        <f aca="false">($V31-$W31)+L31</f>
        <v>7.928609275</v>
      </c>
      <c r="L31" s="163" t="n">
        <f aca="false">($V31-$W31)+M31</f>
        <v>7.7232921</v>
      </c>
      <c r="M31" s="163" t="n">
        <f aca="false">($V31-$W31)+N31</f>
        <v>7.517974925</v>
      </c>
      <c r="N31" s="163" t="n">
        <f aca="false">($V31-$W31)+O31</f>
        <v>7.31265775</v>
      </c>
      <c r="O31" s="163" t="n">
        <f aca="false">($V31-$W31)+P31</f>
        <v>7.107340575</v>
      </c>
      <c r="P31" s="163" t="n">
        <f aca="false">($V31-$W31)+Q31</f>
        <v>6.9020234</v>
      </c>
      <c r="Q31" s="163" t="n">
        <f aca="false">($V31-$W31)+R31</f>
        <v>6.696706225</v>
      </c>
      <c r="R31" s="163" t="n">
        <f aca="false">($V31-$W31)+S31</f>
        <v>6.49138905</v>
      </c>
      <c r="S31" s="163" t="n">
        <f aca="false">($V31-$W31)+T31</f>
        <v>6.286071875</v>
      </c>
      <c r="T31" s="163" t="n">
        <f aca="false">($V31-$W31)+U31</f>
        <v>6.0807547</v>
      </c>
      <c r="U31" s="163" t="n">
        <f aca="false">($V31-$W31)+V31</f>
        <v>5.875437525</v>
      </c>
      <c r="V31" s="163" t="n">
        <f aca="false">VLOOKUP($A31,GAMMAGRIDS,11,FALSE())</f>
        <v>5.67012035</v>
      </c>
      <c r="W31" s="163" t="n">
        <f aca="false">((V31-AF31)*0.9)+AF31</f>
        <v>5.464803175</v>
      </c>
      <c r="X31" s="163" t="n">
        <f aca="false">((V31-AF31)*0.8)+AF31</f>
        <v>5.259486</v>
      </c>
      <c r="Y31" s="163" t="n">
        <f aca="false">((V31-AF31)*0.7)+AF31</f>
        <v>5.054168825</v>
      </c>
      <c r="Z31" s="163" t="n">
        <f aca="false">((V31-AF31)*0.6)+AF31</f>
        <v>4.84885165</v>
      </c>
      <c r="AA31" s="163" t="n">
        <f aca="false">((V31-AF31)*0.5)+AF31</f>
        <v>4.643534475</v>
      </c>
      <c r="AB31" s="163" t="n">
        <f aca="false">((V31-AF31)*0.4)+AF31</f>
        <v>4.4382173</v>
      </c>
      <c r="AC31" s="163" t="n">
        <f aca="false">((V31-AF31)*0.3)+AF31</f>
        <v>4.232900125</v>
      </c>
      <c r="AD31" s="163" t="n">
        <f aca="false">((V31-AF31)*0.2)+AF31</f>
        <v>4.02758295</v>
      </c>
      <c r="AE31" s="163" t="n">
        <f aca="false">((V31-AF31)*0.1)+AF31</f>
        <v>3.822265775</v>
      </c>
      <c r="AF31" s="163" t="n">
        <f aca="false">VLOOKUP($A31,GAMMAGRIDS,12,FALSE())</f>
        <v>3.6169486</v>
      </c>
      <c r="AG31" s="163" t="n">
        <f aca="false">((AF31-AP31)*0.9)+AP31</f>
        <v>3.428325504</v>
      </c>
      <c r="AH31" s="163" t="n">
        <f aca="false">((AF31-AP31)*0.8)+AP31</f>
        <v>3.239702408</v>
      </c>
      <c r="AI31" s="163" t="n">
        <f aca="false">((AF31-AP31)*0.7)+AP31</f>
        <v>3.051079312</v>
      </c>
      <c r="AJ31" s="163" t="n">
        <f aca="false">((AF31-AP31)*0.6)+AP31</f>
        <v>2.862456216</v>
      </c>
      <c r="AK31" s="163" t="n">
        <f aca="false">((AF31-AP31)*0.5)+AP31</f>
        <v>2.67383312</v>
      </c>
      <c r="AL31" s="163" t="n">
        <f aca="false">((AF31-AP31)*0.4)+AP31</f>
        <v>2.485210024</v>
      </c>
      <c r="AM31" s="163" t="n">
        <f aca="false">((AF31-AP31)*0.3)+AP31</f>
        <v>2.296586928</v>
      </c>
      <c r="AN31" s="163" t="n">
        <f aca="false">((AF31-AP31)*0.2)+AP31</f>
        <v>2.107963832</v>
      </c>
      <c r="AO31" s="163" t="n">
        <f aca="false">((AF31-AP31)*0.1)+AP31</f>
        <v>1.919340736</v>
      </c>
      <c r="AP31" s="163" t="n">
        <f aca="false">VLOOKUP($A31,GAMMAGRIDS,13,FALSE())</f>
        <v>1.73071764</v>
      </c>
      <c r="AQ31" s="163" t="n">
        <f aca="false">(($AP31-$AU31)*0.8)+$AU31</f>
        <v>1.553897882</v>
      </c>
      <c r="AR31" s="163" t="n">
        <f aca="false">(($AP31-$AU31)*0.6)+$AU31</f>
        <v>1.377078124</v>
      </c>
      <c r="AS31" s="163" t="n">
        <f aca="false">(($AP31-$AU31)*0.4)+$AU31</f>
        <v>1.200258366</v>
      </c>
      <c r="AT31" s="163" t="n">
        <f aca="false">(($AP31-$AU31)*0.2)+$AU31</f>
        <v>1.023438608</v>
      </c>
      <c r="AU31" s="163" t="n">
        <f aca="false">VLOOKUP($A31,GAMMAGRIDS,14,FALSE())</f>
        <v>0.84661885</v>
      </c>
      <c r="AV31" s="163" t="n">
        <f aca="false">(($AU31-$AZ31)*0.8)+$AZ31</f>
        <v>0.67729508</v>
      </c>
      <c r="AW31" s="163" t="n">
        <f aca="false">(($AU31-$AZ31)*0.6)+$AZ31</f>
        <v>0.50797131</v>
      </c>
      <c r="AX31" s="163" t="n">
        <f aca="false">(($AU31-$AZ31)*0.4)+$AZ31</f>
        <v>0.33864754</v>
      </c>
      <c r="AY31" s="163" t="n">
        <f aca="false">(($AU31-$AZ31)*0.2)+$AZ31</f>
        <v>0.16932377</v>
      </c>
      <c r="AZ31" s="163" t="n">
        <v>0</v>
      </c>
      <c r="BA31" s="163" t="n">
        <f aca="false">(($BE31-$AZ31)*0.2)+$AZ31</f>
        <v>-0.162101838</v>
      </c>
      <c r="BB31" s="163" t="n">
        <f aca="false">(($BE31-$AZ31)*0.4)+$AZ31</f>
        <v>-0.324203676</v>
      </c>
      <c r="BC31" s="163" t="n">
        <f aca="false">(($BE31-$AZ31)*0.6)+$AZ31</f>
        <v>-0.486305514</v>
      </c>
      <c r="BD31" s="163" t="n">
        <f aca="false">(($BE31-$AZ31)*0.8)+$AZ31</f>
        <v>-0.648407352</v>
      </c>
      <c r="BE31" s="163" t="n">
        <f aca="false">VLOOKUP($A31,GAMMAGRIDS,15,FALSE())</f>
        <v>-0.81050919</v>
      </c>
      <c r="BF31" s="163" t="n">
        <f aca="false">(($BJ31-$BE31)*0.2)+$BE31</f>
        <v>-0.965656216</v>
      </c>
      <c r="BG31" s="163" t="n">
        <f aca="false">(($BJ31-$BE31)*0.4)+$BE31</f>
        <v>-1.120803242</v>
      </c>
      <c r="BH31" s="163" t="n">
        <f aca="false">(($BJ31-$BE31)*0.6)+$BE31</f>
        <v>-1.275950268</v>
      </c>
      <c r="BI31" s="163" t="n">
        <f aca="false">(($BJ31-$BE31)*0.8)+$BE31</f>
        <v>-1.431097294</v>
      </c>
      <c r="BJ31" s="163" t="n">
        <f aca="false">VLOOKUP($A31,GAMMAGRIDS,16,FALSE())</f>
        <v>-1.58624432</v>
      </c>
      <c r="BK31" s="163" t="n">
        <f aca="false">((BT31-BJ31)*0.1)+BJ31</f>
        <v>-1.731476757</v>
      </c>
      <c r="BL31" s="163" t="n">
        <f aca="false">((BT31-BJ31)*0.2)+BJ31</f>
        <v>-1.876709194</v>
      </c>
      <c r="BM31" s="163" t="n">
        <f aca="false">((BT31-BJ31)*0.3)+BJ31</f>
        <v>-2.021941631</v>
      </c>
      <c r="BN31" s="163" t="n">
        <f aca="false">((BT31-BJ31)*0.4)+BJ31</f>
        <v>-2.167174068</v>
      </c>
      <c r="BO31" s="163" t="n">
        <f aca="false">((BT31-BJ31)*0.5)+BJ31</f>
        <v>-2.312406505</v>
      </c>
      <c r="BP31" s="163" t="n">
        <f aca="false">((BT31-BJ31)*0.6)+BJ31</f>
        <v>-2.457638942</v>
      </c>
      <c r="BQ31" s="163" t="n">
        <f aca="false">((BT31-BJ31)*0.7)+BJ31</f>
        <v>-2.602871379</v>
      </c>
      <c r="BR31" s="163" t="n">
        <f aca="false">((BT31-BJ31)*0.8)+BJ31</f>
        <v>-2.748103816</v>
      </c>
      <c r="BS31" s="163" t="n">
        <f aca="false">((BT31-BJ31)*0.9)+BJ31</f>
        <v>-2.893336253</v>
      </c>
      <c r="BT31" s="163" t="n">
        <f aca="false">VLOOKUP($A31,GAMMAGRIDS,17,FALSE())</f>
        <v>-3.03856869</v>
      </c>
      <c r="BU31" s="163" t="n">
        <f aca="false">((CD31-BT31)*0.1)+BT31</f>
        <v>-3.171410332</v>
      </c>
      <c r="BV31" s="163" t="n">
        <f aca="false">((CD31-BT31)*0.2)+BT31</f>
        <v>-3.304251974</v>
      </c>
      <c r="BW31" s="163" t="n">
        <f aca="false">((CD31-BT31)*0.3)+BT31</f>
        <v>-3.437093616</v>
      </c>
      <c r="BX31" s="163" t="n">
        <f aca="false">((CD31-BT31)*0.4)+BT31</f>
        <v>-3.569935258</v>
      </c>
      <c r="BY31" s="163" t="n">
        <f aca="false">((CD31-BT31)*0.5)+BT31</f>
        <v>-3.7027769</v>
      </c>
      <c r="BZ31" s="163" t="n">
        <f aca="false">((CD31-BT31)*0.6)+BT31</f>
        <v>-3.835618542</v>
      </c>
      <c r="CA31" s="163" t="n">
        <f aca="false">((CD31-BT31)*0.7)+BT31</f>
        <v>-3.968460184</v>
      </c>
      <c r="CB31" s="163" t="n">
        <f aca="false">((CD31-BT31)*0.8)+BT31</f>
        <v>-4.101301826</v>
      </c>
      <c r="CC31" s="163" t="n">
        <f aca="false">((CD31-BT31)*0.9)+BT31</f>
        <v>-4.234143468</v>
      </c>
      <c r="CD31" s="163" t="n">
        <f aca="false">VLOOKUP($A31,GAMMAGRIDS,18,FALSE())</f>
        <v>-4.36698511</v>
      </c>
      <c r="CE31" s="163" t="n">
        <f aca="false">($CD31-$CC31)+CD31</f>
        <v>-4.499826752</v>
      </c>
      <c r="CF31" s="163" t="n">
        <f aca="false">($CD31-$CC31)+CE31</f>
        <v>-4.632668394</v>
      </c>
      <c r="CG31" s="163" t="n">
        <f aca="false">($CD31-$CC31)+CF31</f>
        <v>-4.765510036</v>
      </c>
      <c r="CH31" s="163" t="n">
        <f aca="false">($CD31-$CC31)+CG31</f>
        <v>-4.898351678</v>
      </c>
      <c r="CI31" s="163" t="n">
        <f aca="false">($CD31-$CC31)+CH31</f>
        <v>-5.03119332</v>
      </c>
      <c r="CJ31" s="163" t="n">
        <f aca="false">($CD31-$CC31)+CI31</f>
        <v>-5.164034962</v>
      </c>
      <c r="CK31" s="163" t="n">
        <f aca="false">($CD31-$CC31)+CJ31</f>
        <v>-5.296876604</v>
      </c>
      <c r="CL31" s="163" t="n">
        <f aca="false">($CD31-$CC31)+CK31</f>
        <v>-5.429718246</v>
      </c>
      <c r="CM31" s="163" t="n">
        <f aca="false">($CD31-$CC31)+CL31</f>
        <v>-5.562559888</v>
      </c>
      <c r="CN31" s="163" t="n">
        <f aca="false">($CD31-$CC31)+CM31</f>
        <v>-5.69540153</v>
      </c>
      <c r="CO31" s="163" t="n">
        <f aca="false">($CD31-$CC31)+CN31</f>
        <v>-5.828243172</v>
      </c>
      <c r="CP31" s="163" t="n">
        <f aca="false">($CD31-$CC31)+CO31</f>
        <v>-5.961084814</v>
      </c>
      <c r="CQ31" s="163" t="n">
        <f aca="false">($CD31-$CC31)+CP31</f>
        <v>-6.093926456</v>
      </c>
      <c r="CR31" s="163" t="n">
        <f aca="false">($CD31-$CC31)+CQ31</f>
        <v>-6.226768098</v>
      </c>
      <c r="CS31" s="163" t="n">
        <f aca="false">($CD31-$CC31)+CR31</f>
        <v>-6.35960974</v>
      </c>
      <c r="CT31" s="163" t="n">
        <f aca="false">($CD31-$CC31)+CS31</f>
        <v>-6.492451382</v>
      </c>
      <c r="CU31" s="163" t="n">
        <f aca="false">($CD31-$CC31)+CT31</f>
        <v>-6.625293024</v>
      </c>
      <c r="CV31" s="163" t="n">
        <f aca="false">($CD31-$CC31)+CU31</f>
        <v>-6.758134666</v>
      </c>
      <c r="CW31" s="163" t="n">
        <f aca="false">($CD31-$CC31)+CV31</f>
        <v>-6.890976308</v>
      </c>
      <c r="CX31" s="163" t="n">
        <f aca="false">($CD31-$CC31)+CW31</f>
        <v>-7.02381795</v>
      </c>
    </row>
    <row r="32" customFormat="false" ht="12.75" hidden="false" customHeight="false" outlineLevel="0" collapsed="false">
      <c r="A32" s="14" t="n">
        <v>37681</v>
      </c>
      <c r="B32" s="163" t="n">
        <f aca="false">($V32-$W32)+C32</f>
        <v>-1.13483956</v>
      </c>
      <c r="C32" s="163" t="n">
        <f aca="false">($V32-$W32)+D32</f>
        <v>-1.112178635</v>
      </c>
      <c r="D32" s="163" t="n">
        <f aca="false">($V32-$W32)+E32</f>
        <v>-1.08951771</v>
      </c>
      <c r="E32" s="163" t="n">
        <f aca="false">($V32-$W32)+F32</f>
        <v>-1.066856785</v>
      </c>
      <c r="F32" s="163" t="n">
        <f aca="false">($V32-$W32)+G32</f>
        <v>-1.04419586</v>
      </c>
      <c r="G32" s="163" t="n">
        <f aca="false">($V32-$W32)+H32</f>
        <v>-1.021534935</v>
      </c>
      <c r="H32" s="163" t="n">
        <f aca="false">($V32-$W32)+I32</f>
        <v>-0.998874009999999</v>
      </c>
      <c r="I32" s="163" t="n">
        <f aca="false">($V32-$W32)+J32</f>
        <v>-0.976213084999999</v>
      </c>
      <c r="J32" s="163" t="n">
        <f aca="false">($V32-$W32)+K32</f>
        <v>-0.953552159999999</v>
      </c>
      <c r="K32" s="163" t="n">
        <f aca="false">($V32-$W32)+L32</f>
        <v>-0.930891234999999</v>
      </c>
      <c r="L32" s="163" t="n">
        <f aca="false">($V32-$W32)+M32</f>
        <v>-0.908230309999999</v>
      </c>
      <c r="M32" s="163" t="n">
        <f aca="false">($V32-$W32)+N32</f>
        <v>-0.885569384999999</v>
      </c>
      <c r="N32" s="163" t="n">
        <f aca="false">($V32-$W32)+O32</f>
        <v>-0.862908459999999</v>
      </c>
      <c r="O32" s="163" t="n">
        <f aca="false">($V32-$W32)+P32</f>
        <v>-0.840247535</v>
      </c>
      <c r="P32" s="163" t="n">
        <f aca="false">($V32-$W32)+Q32</f>
        <v>-0.81758661</v>
      </c>
      <c r="Q32" s="163" t="n">
        <f aca="false">($V32-$W32)+R32</f>
        <v>-0.794925685</v>
      </c>
      <c r="R32" s="163" t="n">
        <f aca="false">($V32-$W32)+S32</f>
        <v>-0.77226476</v>
      </c>
      <c r="S32" s="163" t="n">
        <f aca="false">($V32-$W32)+T32</f>
        <v>-0.749603835</v>
      </c>
      <c r="T32" s="163" t="n">
        <f aca="false">($V32-$W32)+U32</f>
        <v>-0.72694291</v>
      </c>
      <c r="U32" s="163" t="n">
        <f aca="false">($V32-$W32)+V32</f>
        <v>-0.704281985</v>
      </c>
      <c r="V32" s="163" t="n">
        <f aca="false">VLOOKUP($A32,GAMMAGRIDS,11,FALSE())</f>
        <v>-0.68162106</v>
      </c>
      <c r="W32" s="163" t="n">
        <f aca="false">((V32-AF32)*0.9)+AF32</f>
        <v>-0.658960135</v>
      </c>
      <c r="X32" s="163" t="n">
        <f aca="false">((V32-AF32)*0.8)+AF32</f>
        <v>-0.63629921</v>
      </c>
      <c r="Y32" s="163" t="n">
        <f aca="false">((V32-AF32)*0.7)+AF32</f>
        <v>-0.613638285</v>
      </c>
      <c r="Z32" s="163" t="n">
        <f aca="false">((V32-AF32)*0.6)+AF32</f>
        <v>-0.59097736</v>
      </c>
      <c r="AA32" s="163" t="n">
        <f aca="false">((V32-AF32)*0.5)+AF32</f>
        <v>-0.568316435</v>
      </c>
      <c r="AB32" s="163" t="n">
        <f aca="false">((V32-AF32)*0.4)+AF32</f>
        <v>-0.54565551</v>
      </c>
      <c r="AC32" s="163" t="n">
        <f aca="false">((V32-AF32)*0.3)+AF32</f>
        <v>-0.522994585</v>
      </c>
      <c r="AD32" s="163" t="n">
        <f aca="false">((V32-AF32)*0.2)+AF32</f>
        <v>-0.50033366</v>
      </c>
      <c r="AE32" s="163" t="n">
        <f aca="false">((V32-AF32)*0.1)+AF32</f>
        <v>-0.477672735</v>
      </c>
      <c r="AF32" s="163" t="n">
        <f aca="false">VLOOKUP($A32,GAMMAGRIDS,12,FALSE())</f>
        <v>-0.45501181</v>
      </c>
      <c r="AG32" s="163" t="n">
        <f aca="false">((AF32-AP32)*0.9)+AP32</f>
        <v>-0.43227569</v>
      </c>
      <c r="AH32" s="163" t="n">
        <f aca="false">((AF32-AP32)*0.8)+AP32</f>
        <v>-0.40953957</v>
      </c>
      <c r="AI32" s="163" t="n">
        <f aca="false">((AF32-AP32)*0.7)+AP32</f>
        <v>-0.38680345</v>
      </c>
      <c r="AJ32" s="163" t="n">
        <f aca="false">((AF32-AP32)*0.6)+AP32</f>
        <v>-0.36406733</v>
      </c>
      <c r="AK32" s="163" t="n">
        <f aca="false">((AF32-AP32)*0.5)+AP32</f>
        <v>-0.34133121</v>
      </c>
      <c r="AL32" s="163" t="n">
        <f aca="false">((AF32-AP32)*0.4)+AP32</f>
        <v>-0.31859509</v>
      </c>
      <c r="AM32" s="163" t="n">
        <f aca="false">((AF32-AP32)*0.3)+AP32</f>
        <v>-0.29585897</v>
      </c>
      <c r="AN32" s="163" t="n">
        <f aca="false">((AF32-AP32)*0.2)+AP32</f>
        <v>-0.27312285</v>
      </c>
      <c r="AO32" s="163" t="n">
        <f aca="false">((AF32-AP32)*0.1)+AP32</f>
        <v>-0.25038673</v>
      </c>
      <c r="AP32" s="163" t="n">
        <f aca="false">VLOOKUP($A32,GAMMAGRIDS,13,FALSE())</f>
        <v>-0.22765061</v>
      </c>
      <c r="AQ32" s="163" t="n">
        <f aca="false">(($AP32-$AU32)*0.8)+$AU32</f>
        <v>-0.204886392</v>
      </c>
      <c r="AR32" s="163" t="n">
        <f aca="false">(($AP32-$AU32)*0.6)+$AU32</f>
        <v>-0.182122174</v>
      </c>
      <c r="AS32" s="163" t="n">
        <f aca="false">(($AP32-$AU32)*0.4)+$AU32</f>
        <v>-0.159357956</v>
      </c>
      <c r="AT32" s="163" t="n">
        <f aca="false">(($AP32-$AU32)*0.2)+$AU32</f>
        <v>-0.136593738</v>
      </c>
      <c r="AU32" s="163" t="n">
        <f aca="false">VLOOKUP($A32,GAMMAGRIDS,14,FALSE())</f>
        <v>-0.11382952</v>
      </c>
      <c r="AV32" s="163" t="n">
        <f aca="false">(($AU32-$AZ32)*0.8)+$AZ32</f>
        <v>-0.091063616</v>
      </c>
      <c r="AW32" s="163" t="n">
        <f aca="false">(($AU32-$AZ32)*0.6)+$AZ32</f>
        <v>-0.068297712</v>
      </c>
      <c r="AX32" s="163" t="n">
        <f aca="false">(($AU32-$AZ32)*0.4)+$AZ32</f>
        <v>-0.045531808</v>
      </c>
      <c r="AY32" s="163" t="n">
        <f aca="false">(($AU32-$AZ32)*0.2)+$AZ32</f>
        <v>-0.022765904</v>
      </c>
      <c r="AZ32" s="163" t="n">
        <v>0</v>
      </c>
      <c r="BA32" s="163" t="n">
        <f aca="false">(($BE32-$AZ32)*0.2)+$AZ32</f>
        <v>0.022753988</v>
      </c>
      <c r="BB32" s="163" t="n">
        <f aca="false">(($BE32-$AZ32)*0.4)+$AZ32</f>
        <v>0.045507976</v>
      </c>
      <c r="BC32" s="163" t="n">
        <f aca="false">(($BE32-$AZ32)*0.6)+$AZ32</f>
        <v>0.068261964</v>
      </c>
      <c r="BD32" s="163" t="n">
        <f aca="false">(($BE32-$AZ32)*0.8)+$AZ32</f>
        <v>0.091015952</v>
      </c>
      <c r="BE32" s="163" t="n">
        <f aca="false">VLOOKUP($A32,GAMMAGRIDS,15,FALSE())</f>
        <v>0.11376994</v>
      </c>
      <c r="BF32" s="163" t="n">
        <f aca="false">(($BJ32-$BE32)*0.2)+$BE32</f>
        <v>0.136498074</v>
      </c>
      <c r="BG32" s="163" t="n">
        <f aca="false">(($BJ32-$BE32)*0.4)+$BE32</f>
        <v>0.159226208</v>
      </c>
      <c r="BH32" s="163" t="n">
        <f aca="false">(($BJ32-$BE32)*0.6)+$BE32</f>
        <v>0.181954342</v>
      </c>
      <c r="BI32" s="163" t="n">
        <f aca="false">(($BJ32-$BE32)*0.8)+$BE32</f>
        <v>0.204682476</v>
      </c>
      <c r="BJ32" s="163" t="n">
        <f aca="false">VLOOKUP($A32,GAMMAGRIDS,16,FALSE())</f>
        <v>0.22741061</v>
      </c>
      <c r="BK32" s="163" t="n">
        <f aca="false">((BT32-BJ32)*0.1)+BJ32</f>
        <v>0.250071808</v>
      </c>
      <c r="BL32" s="163" t="n">
        <f aca="false">((BT32-BJ32)*0.2)+BJ32</f>
        <v>0.272733006</v>
      </c>
      <c r="BM32" s="163" t="n">
        <f aca="false">((BT32-BJ32)*0.3)+BJ32</f>
        <v>0.295394204</v>
      </c>
      <c r="BN32" s="163" t="n">
        <f aca="false">((BT32-BJ32)*0.4)+BJ32</f>
        <v>0.318055402</v>
      </c>
      <c r="BO32" s="163" t="n">
        <f aca="false">((BT32-BJ32)*0.5)+BJ32</f>
        <v>0.3407166</v>
      </c>
      <c r="BP32" s="163" t="n">
        <f aca="false">((BT32-BJ32)*0.6)+BJ32</f>
        <v>0.363377798</v>
      </c>
      <c r="BQ32" s="163" t="n">
        <f aca="false">((BT32-BJ32)*0.7)+BJ32</f>
        <v>0.386038996</v>
      </c>
      <c r="BR32" s="163" t="n">
        <f aca="false">((BT32-BJ32)*0.8)+BJ32</f>
        <v>0.408700194</v>
      </c>
      <c r="BS32" s="163" t="n">
        <f aca="false">((BT32-BJ32)*0.9)+BJ32</f>
        <v>0.431361392</v>
      </c>
      <c r="BT32" s="163" t="n">
        <f aca="false">VLOOKUP($A32,GAMMAGRIDS,17,FALSE())</f>
        <v>0.45402259</v>
      </c>
      <c r="BU32" s="163" t="n">
        <f aca="false">((CD32-BT32)*0.1)+BT32</f>
        <v>0.476545912</v>
      </c>
      <c r="BV32" s="163" t="n">
        <f aca="false">((CD32-BT32)*0.2)+BT32</f>
        <v>0.499069234</v>
      </c>
      <c r="BW32" s="163" t="n">
        <f aca="false">((CD32-BT32)*0.3)+BT32</f>
        <v>0.521592556</v>
      </c>
      <c r="BX32" s="163" t="n">
        <f aca="false">((CD32-BT32)*0.4)+BT32</f>
        <v>0.544115878</v>
      </c>
      <c r="BY32" s="163" t="n">
        <f aca="false">((CD32-BT32)*0.5)+BT32</f>
        <v>0.5666392</v>
      </c>
      <c r="BZ32" s="163" t="n">
        <f aca="false">((CD32-BT32)*0.6)+BT32</f>
        <v>0.589162522</v>
      </c>
      <c r="CA32" s="163" t="n">
        <f aca="false">((CD32-BT32)*0.7)+BT32</f>
        <v>0.611685844</v>
      </c>
      <c r="CB32" s="163" t="n">
        <f aca="false">((CD32-BT32)*0.8)+BT32</f>
        <v>0.634209166</v>
      </c>
      <c r="CC32" s="163" t="n">
        <f aca="false">((CD32-BT32)*0.9)+BT32</f>
        <v>0.656732488</v>
      </c>
      <c r="CD32" s="163" t="n">
        <f aca="false">VLOOKUP($A32,GAMMAGRIDS,18,FALSE())</f>
        <v>0.67925581</v>
      </c>
      <c r="CE32" s="163" t="n">
        <f aca="false">($CD32-$CC32)+CD32</f>
        <v>0.701779132</v>
      </c>
      <c r="CF32" s="163" t="n">
        <f aca="false">($CD32-$CC32)+CE32</f>
        <v>0.724302454</v>
      </c>
      <c r="CG32" s="163" t="n">
        <f aca="false">($CD32-$CC32)+CF32</f>
        <v>0.746825776</v>
      </c>
      <c r="CH32" s="163" t="n">
        <f aca="false">($CD32-$CC32)+CG32</f>
        <v>0.769349098</v>
      </c>
      <c r="CI32" s="163" t="n">
        <f aca="false">($CD32-$CC32)+CH32</f>
        <v>0.79187242</v>
      </c>
      <c r="CJ32" s="163" t="n">
        <f aca="false">($CD32-$CC32)+CI32</f>
        <v>0.814395742</v>
      </c>
      <c r="CK32" s="163" t="n">
        <f aca="false">($CD32-$CC32)+CJ32</f>
        <v>0.836919064</v>
      </c>
      <c r="CL32" s="163" t="n">
        <f aca="false">($CD32-$CC32)+CK32</f>
        <v>0.859442386</v>
      </c>
      <c r="CM32" s="163" t="n">
        <f aca="false">($CD32-$CC32)+CL32</f>
        <v>0.881965708</v>
      </c>
      <c r="CN32" s="163" t="n">
        <f aca="false">($CD32-$CC32)+CM32</f>
        <v>0.90448903</v>
      </c>
      <c r="CO32" s="163" t="n">
        <f aca="false">($CD32-$CC32)+CN32</f>
        <v>0.927012351999999</v>
      </c>
      <c r="CP32" s="163" t="n">
        <f aca="false">($CD32-$CC32)+CO32</f>
        <v>0.949535673999999</v>
      </c>
      <c r="CQ32" s="163" t="n">
        <f aca="false">($CD32-$CC32)+CP32</f>
        <v>0.972058995999999</v>
      </c>
      <c r="CR32" s="163" t="n">
        <f aca="false">($CD32-$CC32)+CQ32</f>
        <v>0.994582317999999</v>
      </c>
      <c r="CS32" s="163" t="n">
        <f aca="false">($CD32-$CC32)+CR32</f>
        <v>1.01710564</v>
      </c>
      <c r="CT32" s="163" t="n">
        <f aca="false">($CD32-$CC32)+CS32</f>
        <v>1.039628962</v>
      </c>
      <c r="CU32" s="163" t="n">
        <f aca="false">($CD32-$CC32)+CT32</f>
        <v>1.062152284</v>
      </c>
      <c r="CV32" s="163" t="n">
        <f aca="false">($CD32-$CC32)+CU32</f>
        <v>1.084675606</v>
      </c>
      <c r="CW32" s="163" t="n">
        <f aca="false">($CD32-$CC32)+CV32</f>
        <v>1.107198928</v>
      </c>
      <c r="CX32" s="163" t="n">
        <f aca="false">($CD32-$CC32)+CW32</f>
        <v>1.12972225</v>
      </c>
    </row>
    <row r="33" customFormat="false" ht="12.75" hidden="false" customHeight="false" outlineLevel="0" collapsed="false">
      <c r="A33" s="14" t="n">
        <v>37712</v>
      </c>
      <c r="B33" s="163" t="n">
        <f aca="false">($V33-$W33)+C33</f>
        <v>-1.10006171</v>
      </c>
      <c r="C33" s="163" t="n">
        <f aca="false">($V33-$W33)+D33</f>
        <v>-1.078068339</v>
      </c>
      <c r="D33" s="163" t="n">
        <f aca="false">($V33-$W33)+E33</f>
        <v>-1.056074968</v>
      </c>
      <c r="E33" s="163" t="n">
        <f aca="false">($V33-$W33)+F33</f>
        <v>-1.034081597</v>
      </c>
      <c r="F33" s="163" t="n">
        <f aca="false">($V33-$W33)+G33</f>
        <v>-1.012088226</v>
      </c>
      <c r="G33" s="163" t="n">
        <f aca="false">($V33-$W33)+H33</f>
        <v>-0.990094855</v>
      </c>
      <c r="H33" s="163" t="n">
        <f aca="false">($V33-$W33)+I33</f>
        <v>-0.968101484</v>
      </c>
      <c r="I33" s="163" t="n">
        <f aca="false">($V33-$W33)+J33</f>
        <v>-0.946108113</v>
      </c>
      <c r="J33" s="163" t="n">
        <f aca="false">($V33-$W33)+K33</f>
        <v>-0.924114742</v>
      </c>
      <c r="K33" s="163" t="n">
        <f aca="false">($V33-$W33)+L33</f>
        <v>-0.902121371</v>
      </c>
      <c r="L33" s="163" t="n">
        <f aca="false">($V33-$W33)+M33</f>
        <v>-0.880128</v>
      </c>
      <c r="M33" s="163" t="n">
        <f aca="false">($V33-$W33)+N33</f>
        <v>-0.858134629</v>
      </c>
      <c r="N33" s="163" t="n">
        <f aca="false">($V33-$W33)+O33</f>
        <v>-0.836141258</v>
      </c>
      <c r="O33" s="163" t="n">
        <f aca="false">($V33-$W33)+P33</f>
        <v>-0.814147887</v>
      </c>
      <c r="P33" s="163" t="n">
        <f aca="false">($V33-$W33)+Q33</f>
        <v>-0.792154516</v>
      </c>
      <c r="Q33" s="163" t="n">
        <f aca="false">($V33-$W33)+R33</f>
        <v>-0.770161145</v>
      </c>
      <c r="R33" s="163" t="n">
        <f aca="false">($V33-$W33)+S33</f>
        <v>-0.748167774</v>
      </c>
      <c r="S33" s="163" t="n">
        <f aca="false">($V33-$W33)+T33</f>
        <v>-0.726174403</v>
      </c>
      <c r="T33" s="163" t="n">
        <f aca="false">($V33-$W33)+U33</f>
        <v>-0.704181032</v>
      </c>
      <c r="U33" s="163" t="n">
        <f aca="false">($V33-$W33)+V33</f>
        <v>-0.682187661</v>
      </c>
      <c r="V33" s="163" t="n">
        <f aca="false">VLOOKUP($A33,GAMMAGRIDS,11,FALSE())</f>
        <v>-0.66019429</v>
      </c>
      <c r="W33" s="163" t="n">
        <f aca="false">((V33-AF33)*0.9)+AF33</f>
        <v>-0.638200919</v>
      </c>
      <c r="X33" s="163" t="n">
        <f aca="false">((V33-AF33)*0.8)+AF33</f>
        <v>-0.616207548</v>
      </c>
      <c r="Y33" s="163" t="n">
        <f aca="false">((V33-AF33)*0.7)+AF33</f>
        <v>-0.594214177</v>
      </c>
      <c r="Z33" s="163" t="n">
        <f aca="false">((V33-AF33)*0.6)+AF33</f>
        <v>-0.572220806</v>
      </c>
      <c r="AA33" s="163" t="n">
        <f aca="false">((V33-AF33)*0.5)+AF33</f>
        <v>-0.550227435</v>
      </c>
      <c r="AB33" s="163" t="n">
        <f aca="false">((V33-AF33)*0.4)+AF33</f>
        <v>-0.528234064</v>
      </c>
      <c r="AC33" s="163" t="n">
        <f aca="false">((V33-AF33)*0.3)+AF33</f>
        <v>-0.506240693</v>
      </c>
      <c r="AD33" s="163" t="n">
        <f aca="false">((V33-AF33)*0.2)+AF33</f>
        <v>-0.484247322</v>
      </c>
      <c r="AE33" s="163" t="n">
        <f aca="false">((V33-AF33)*0.1)+AF33</f>
        <v>-0.462253951</v>
      </c>
      <c r="AF33" s="163" t="n">
        <f aca="false">VLOOKUP($A33,GAMMAGRIDS,12,FALSE())</f>
        <v>-0.44026058</v>
      </c>
      <c r="AG33" s="163" t="n">
        <f aca="false">((AF33-AP33)*0.9)+AP33</f>
        <v>-0.418244364</v>
      </c>
      <c r="AH33" s="163" t="n">
        <f aca="false">((AF33-AP33)*0.8)+AP33</f>
        <v>-0.396228148</v>
      </c>
      <c r="AI33" s="163" t="n">
        <f aca="false">((AF33-AP33)*0.7)+AP33</f>
        <v>-0.374211932</v>
      </c>
      <c r="AJ33" s="163" t="n">
        <f aca="false">((AF33-AP33)*0.6)+AP33</f>
        <v>-0.352195716</v>
      </c>
      <c r="AK33" s="163" t="n">
        <f aca="false">((AF33-AP33)*0.5)+AP33</f>
        <v>-0.3301795</v>
      </c>
      <c r="AL33" s="163" t="n">
        <f aca="false">((AF33-AP33)*0.4)+AP33</f>
        <v>-0.308163284</v>
      </c>
      <c r="AM33" s="163" t="n">
        <f aca="false">((AF33-AP33)*0.3)+AP33</f>
        <v>-0.286147068</v>
      </c>
      <c r="AN33" s="163" t="n">
        <f aca="false">((AF33-AP33)*0.2)+AP33</f>
        <v>-0.264130852</v>
      </c>
      <c r="AO33" s="163" t="n">
        <f aca="false">((AF33-AP33)*0.1)+AP33</f>
        <v>-0.242114636</v>
      </c>
      <c r="AP33" s="163" t="n">
        <f aca="false">VLOOKUP($A33,GAMMAGRIDS,13,FALSE())</f>
        <v>-0.22009842</v>
      </c>
      <c r="AQ33" s="163" t="n">
        <f aca="false">(($AP33-$AU33)*0.8)+$AU33</f>
        <v>-0.198082464</v>
      </c>
      <c r="AR33" s="163" t="n">
        <f aca="false">(($AP33-$AU33)*0.6)+$AU33</f>
        <v>-0.176066508</v>
      </c>
      <c r="AS33" s="163" t="n">
        <f aca="false">(($AP33-$AU33)*0.4)+$AU33</f>
        <v>-0.154050552</v>
      </c>
      <c r="AT33" s="163" t="n">
        <f aca="false">(($AP33-$AU33)*0.2)+$AU33</f>
        <v>-0.132034596</v>
      </c>
      <c r="AU33" s="163" t="n">
        <f aca="false">VLOOKUP($A33,GAMMAGRIDS,14,FALSE())</f>
        <v>-0.11001864</v>
      </c>
      <c r="AV33" s="163" t="n">
        <f aca="false">(($AU33-$AZ33)*0.8)+$AZ33</f>
        <v>-0.088014912</v>
      </c>
      <c r="AW33" s="163" t="n">
        <f aca="false">(($AU33-$AZ33)*0.6)+$AZ33</f>
        <v>-0.066011184</v>
      </c>
      <c r="AX33" s="163" t="n">
        <f aca="false">(($AU33-$AZ33)*0.4)+$AZ33</f>
        <v>-0.044007456</v>
      </c>
      <c r="AY33" s="163" t="n">
        <f aca="false">(($AU33-$AZ33)*0.2)+$AZ33</f>
        <v>-0.022003728</v>
      </c>
      <c r="AZ33" s="163" t="n">
        <v>0</v>
      </c>
      <c r="BA33" s="163" t="n">
        <f aca="false">(($BE33-$AZ33)*0.2)+$AZ33</f>
        <v>0.021981226</v>
      </c>
      <c r="BB33" s="163" t="n">
        <f aca="false">(($BE33-$AZ33)*0.4)+$AZ33</f>
        <v>0.043962452</v>
      </c>
      <c r="BC33" s="163" t="n">
        <f aca="false">(($BE33-$AZ33)*0.6)+$AZ33</f>
        <v>0.065943678</v>
      </c>
      <c r="BD33" s="163" t="n">
        <f aca="false">(($BE33-$AZ33)*0.8)+$AZ33</f>
        <v>0.087924904</v>
      </c>
      <c r="BE33" s="163" t="n">
        <f aca="false">VLOOKUP($A33,GAMMAGRIDS,15,FALSE())</f>
        <v>0.10990613</v>
      </c>
      <c r="BF33" s="163" t="n">
        <f aca="false">(($BJ33-$BE33)*0.2)+$BE33</f>
        <v>0.131853914</v>
      </c>
      <c r="BG33" s="163" t="n">
        <f aca="false">(($BJ33-$BE33)*0.4)+$BE33</f>
        <v>0.153801698</v>
      </c>
      <c r="BH33" s="163" t="n">
        <f aca="false">(($BJ33-$BE33)*0.6)+$BE33</f>
        <v>0.175749482</v>
      </c>
      <c r="BI33" s="163" t="n">
        <f aca="false">(($BJ33-$BE33)*0.8)+$BE33</f>
        <v>0.197697266</v>
      </c>
      <c r="BJ33" s="163" t="n">
        <f aca="false">VLOOKUP($A33,GAMMAGRIDS,16,FALSE())</f>
        <v>0.21964505</v>
      </c>
      <c r="BK33" s="163" t="n">
        <f aca="false">((BT33-BJ33)*0.1)+BJ33</f>
        <v>0.241519668</v>
      </c>
      <c r="BL33" s="163" t="n">
        <f aca="false">((BT33-BJ33)*0.2)+BJ33</f>
        <v>0.263394286</v>
      </c>
      <c r="BM33" s="163" t="n">
        <f aca="false">((BT33-BJ33)*0.3)+BJ33</f>
        <v>0.285268904</v>
      </c>
      <c r="BN33" s="163" t="n">
        <f aca="false">((BT33-BJ33)*0.4)+BJ33</f>
        <v>0.307143522</v>
      </c>
      <c r="BO33" s="163" t="n">
        <f aca="false">((BT33-BJ33)*0.5)+BJ33</f>
        <v>0.32901814</v>
      </c>
      <c r="BP33" s="163" t="n">
        <f aca="false">((BT33-BJ33)*0.6)+BJ33</f>
        <v>0.350892758</v>
      </c>
      <c r="BQ33" s="163" t="n">
        <f aca="false">((BT33-BJ33)*0.7)+BJ33</f>
        <v>0.372767376</v>
      </c>
      <c r="BR33" s="163" t="n">
        <f aca="false">((BT33-BJ33)*0.8)+BJ33</f>
        <v>0.394641994</v>
      </c>
      <c r="BS33" s="163" t="n">
        <f aca="false">((BT33-BJ33)*0.9)+BJ33</f>
        <v>0.416516612</v>
      </c>
      <c r="BT33" s="163" t="n">
        <f aca="false">VLOOKUP($A33,GAMMAGRIDS,17,FALSE())</f>
        <v>0.43839123</v>
      </c>
      <c r="BU33" s="163" t="n">
        <f aca="false">((CD33-BT33)*0.1)+BT33</f>
        <v>0.460128095</v>
      </c>
      <c r="BV33" s="163" t="n">
        <f aca="false">((CD33-BT33)*0.2)+BT33</f>
        <v>0.48186496</v>
      </c>
      <c r="BW33" s="163" t="n">
        <f aca="false">((CD33-BT33)*0.3)+BT33</f>
        <v>0.503601825</v>
      </c>
      <c r="BX33" s="163" t="n">
        <f aca="false">((CD33-BT33)*0.4)+BT33</f>
        <v>0.52533869</v>
      </c>
      <c r="BY33" s="163" t="n">
        <f aca="false">((CD33-BT33)*0.5)+BT33</f>
        <v>0.547075555</v>
      </c>
      <c r="BZ33" s="163" t="n">
        <f aca="false">((CD33-BT33)*0.6)+BT33</f>
        <v>0.56881242</v>
      </c>
      <c r="CA33" s="163" t="n">
        <f aca="false">((CD33-BT33)*0.7)+BT33</f>
        <v>0.590549285</v>
      </c>
      <c r="CB33" s="163" t="n">
        <f aca="false">((CD33-BT33)*0.8)+BT33</f>
        <v>0.61228615</v>
      </c>
      <c r="CC33" s="163" t="n">
        <f aca="false">((CD33-BT33)*0.9)+BT33</f>
        <v>0.634023015</v>
      </c>
      <c r="CD33" s="163" t="n">
        <f aca="false">VLOOKUP($A33,GAMMAGRIDS,18,FALSE())</f>
        <v>0.65575988</v>
      </c>
      <c r="CE33" s="163" t="n">
        <f aca="false">($CD33-$CC33)+CD33</f>
        <v>0.677496745</v>
      </c>
      <c r="CF33" s="163" t="n">
        <f aca="false">($CD33-$CC33)+CE33</f>
        <v>0.69923361</v>
      </c>
      <c r="CG33" s="163" t="n">
        <f aca="false">($CD33-$CC33)+CF33</f>
        <v>0.720970475</v>
      </c>
      <c r="CH33" s="163" t="n">
        <f aca="false">($CD33-$CC33)+CG33</f>
        <v>0.74270734</v>
      </c>
      <c r="CI33" s="163" t="n">
        <f aca="false">($CD33-$CC33)+CH33</f>
        <v>0.764444205</v>
      </c>
      <c r="CJ33" s="163" t="n">
        <f aca="false">($CD33-$CC33)+CI33</f>
        <v>0.78618107</v>
      </c>
      <c r="CK33" s="163" t="n">
        <f aca="false">($CD33-$CC33)+CJ33</f>
        <v>0.807917935</v>
      </c>
      <c r="CL33" s="163" t="n">
        <f aca="false">($CD33-$CC33)+CK33</f>
        <v>0.8296548</v>
      </c>
      <c r="CM33" s="163" t="n">
        <f aca="false">($CD33-$CC33)+CL33</f>
        <v>0.851391665</v>
      </c>
      <c r="CN33" s="163" t="n">
        <f aca="false">($CD33-$CC33)+CM33</f>
        <v>0.873128530000001</v>
      </c>
      <c r="CO33" s="163" t="n">
        <f aca="false">($CD33-$CC33)+CN33</f>
        <v>0.894865395000001</v>
      </c>
      <c r="CP33" s="163" t="n">
        <f aca="false">($CD33-$CC33)+CO33</f>
        <v>0.916602260000001</v>
      </c>
      <c r="CQ33" s="163" t="n">
        <f aca="false">($CD33-$CC33)+CP33</f>
        <v>0.938339125000001</v>
      </c>
      <c r="CR33" s="163" t="n">
        <f aca="false">($CD33-$CC33)+CQ33</f>
        <v>0.960075990000001</v>
      </c>
      <c r="CS33" s="163" t="n">
        <f aca="false">($CD33-$CC33)+CR33</f>
        <v>0.981812855000001</v>
      </c>
      <c r="CT33" s="163" t="n">
        <f aca="false">($CD33-$CC33)+CS33</f>
        <v>1.00354972</v>
      </c>
      <c r="CU33" s="163" t="n">
        <f aca="false">($CD33-$CC33)+CT33</f>
        <v>1.025286585</v>
      </c>
      <c r="CV33" s="163" t="n">
        <f aca="false">($CD33-$CC33)+CU33</f>
        <v>1.04702345</v>
      </c>
      <c r="CW33" s="163" t="n">
        <f aca="false">($CD33-$CC33)+CV33</f>
        <v>1.068760315</v>
      </c>
      <c r="CX33" s="163" t="n">
        <f aca="false">($CD33-$CC33)+CW33</f>
        <v>1.09049718</v>
      </c>
    </row>
    <row r="34" customFormat="false" ht="12.75" hidden="false" customHeight="false" outlineLevel="0" collapsed="false">
      <c r="A34" s="14" t="n">
        <v>37742</v>
      </c>
      <c r="B34" s="163" t="n">
        <f aca="false">($V34-$W34)+C34</f>
        <v>-1.10448479</v>
      </c>
      <c r="C34" s="163" t="n">
        <f aca="false">($V34-$W34)+D34</f>
        <v>-1.082404324</v>
      </c>
      <c r="D34" s="163" t="n">
        <f aca="false">($V34-$W34)+E34</f>
        <v>-1.060323858</v>
      </c>
      <c r="E34" s="163" t="n">
        <f aca="false">($V34-$W34)+F34</f>
        <v>-1.038243392</v>
      </c>
      <c r="F34" s="163" t="n">
        <f aca="false">($V34-$W34)+G34</f>
        <v>-1.016162926</v>
      </c>
      <c r="G34" s="163" t="n">
        <f aca="false">($V34-$W34)+H34</f>
        <v>-0.99408246</v>
      </c>
      <c r="H34" s="163" t="n">
        <f aca="false">($V34-$W34)+I34</f>
        <v>-0.972001994</v>
      </c>
      <c r="I34" s="163" t="n">
        <f aca="false">($V34-$W34)+J34</f>
        <v>-0.949921528</v>
      </c>
      <c r="J34" s="163" t="n">
        <f aca="false">($V34-$W34)+K34</f>
        <v>-0.927841062</v>
      </c>
      <c r="K34" s="163" t="n">
        <f aca="false">($V34-$W34)+L34</f>
        <v>-0.905760596</v>
      </c>
      <c r="L34" s="163" t="n">
        <f aca="false">($V34-$W34)+M34</f>
        <v>-0.88368013</v>
      </c>
      <c r="M34" s="163" t="n">
        <f aca="false">($V34-$W34)+N34</f>
        <v>-0.861599664</v>
      </c>
      <c r="N34" s="163" t="n">
        <f aca="false">($V34-$W34)+O34</f>
        <v>-0.839519198</v>
      </c>
      <c r="O34" s="163" t="n">
        <f aca="false">($V34-$W34)+P34</f>
        <v>-0.817438732</v>
      </c>
      <c r="P34" s="163" t="n">
        <f aca="false">($V34-$W34)+Q34</f>
        <v>-0.795358266</v>
      </c>
      <c r="Q34" s="163" t="n">
        <f aca="false">($V34-$W34)+R34</f>
        <v>-0.7732778</v>
      </c>
      <c r="R34" s="163" t="n">
        <f aca="false">($V34-$W34)+S34</f>
        <v>-0.751197334</v>
      </c>
      <c r="S34" s="163" t="n">
        <f aca="false">($V34-$W34)+T34</f>
        <v>-0.729116868</v>
      </c>
      <c r="T34" s="163" t="n">
        <f aca="false">($V34-$W34)+U34</f>
        <v>-0.707036402</v>
      </c>
      <c r="U34" s="163" t="n">
        <f aca="false">($V34-$W34)+V34</f>
        <v>-0.684955936</v>
      </c>
      <c r="V34" s="163" t="n">
        <f aca="false">VLOOKUP($A34,GAMMAGRIDS,11,FALSE())</f>
        <v>-0.66287547</v>
      </c>
      <c r="W34" s="163" t="n">
        <f aca="false">((V34-AF34)*0.9)+AF34</f>
        <v>-0.640795004</v>
      </c>
      <c r="X34" s="163" t="n">
        <f aca="false">((V34-AF34)*0.8)+AF34</f>
        <v>-0.618714538</v>
      </c>
      <c r="Y34" s="163" t="n">
        <f aca="false">((V34-AF34)*0.7)+AF34</f>
        <v>-0.596634072</v>
      </c>
      <c r="Z34" s="163" t="n">
        <f aca="false">((V34-AF34)*0.6)+AF34</f>
        <v>-0.574553606</v>
      </c>
      <c r="AA34" s="163" t="n">
        <f aca="false">((V34-AF34)*0.5)+AF34</f>
        <v>-0.55247314</v>
      </c>
      <c r="AB34" s="163" t="n">
        <f aca="false">((V34-AF34)*0.4)+AF34</f>
        <v>-0.530392674</v>
      </c>
      <c r="AC34" s="163" t="n">
        <f aca="false">((V34-AF34)*0.3)+AF34</f>
        <v>-0.508312208</v>
      </c>
      <c r="AD34" s="163" t="n">
        <f aca="false">((V34-AF34)*0.2)+AF34</f>
        <v>-0.486231742</v>
      </c>
      <c r="AE34" s="163" t="n">
        <f aca="false">((V34-AF34)*0.1)+AF34</f>
        <v>-0.464151276</v>
      </c>
      <c r="AF34" s="163" t="n">
        <f aca="false">VLOOKUP($A34,GAMMAGRIDS,12,FALSE())</f>
        <v>-0.44207081</v>
      </c>
      <c r="AG34" s="163" t="n">
        <f aca="false">((AF34-AP34)*0.9)+AP34</f>
        <v>-0.419962406</v>
      </c>
      <c r="AH34" s="163" t="n">
        <f aca="false">((AF34-AP34)*0.8)+AP34</f>
        <v>-0.397854002</v>
      </c>
      <c r="AI34" s="163" t="n">
        <f aca="false">((AF34-AP34)*0.7)+AP34</f>
        <v>-0.375745598</v>
      </c>
      <c r="AJ34" s="163" t="n">
        <f aca="false">((AF34-AP34)*0.6)+AP34</f>
        <v>-0.353637194</v>
      </c>
      <c r="AK34" s="163" t="n">
        <f aca="false">((AF34-AP34)*0.5)+AP34</f>
        <v>-0.33152879</v>
      </c>
      <c r="AL34" s="163" t="n">
        <f aca="false">((AF34-AP34)*0.4)+AP34</f>
        <v>-0.309420386</v>
      </c>
      <c r="AM34" s="163" t="n">
        <f aca="false">((AF34-AP34)*0.3)+AP34</f>
        <v>-0.287311982</v>
      </c>
      <c r="AN34" s="163" t="n">
        <f aca="false">((AF34-AP34)*0.2)+AP34</f>
        <v>-0.265203578</v>
      </c>
      <c r="AO34" s="163" t="n">
        <f aca="false">((AF34-AP34)*0.1)+AP34</f>
        <v>-0.243095174</v>
      </c>
      <c r="AP34" s="163" t="n">
        <f aca="false">VLOOKUP($A34,GAMMAGRIDS,13,FALSE())</f>
        <v>-0.22098677</v>
      </c>
      <c r="AQ34" s="163" t="n">
        <f aca="false">(($AP34-$AU34)*0.8)+$AU34</f>
        <v>-0.1988803</v>
      </c>
      <c r="AR34" s="163" t="n">
        <f aca="false">(($AP34-$AU34)*0.6)+$AU34</f>
        <v>-0.17677383</v>
      </c>
      <c r="AS34" s="163" t="n">
        <f aca="false">(($AP34-$AU34)*0.4)+$AU34</f>
        <v>-0.15466736</v>
      </c>
      <c r="AT34" s="163" t="n">
        <f aca="false">(($AP34-$AU34)*0.2)+$AU34</f>
        <v>-0.13256089</v>
      </c>
      <c r="AU34" s="163" t="n">
        <f aca="false">VLOOKUP($A34,GAMMAGRIDS,14,FALSE())</f>
        <v>-0.11045442</v>
      </c>
      <c r="AV34" s="163" t="n">
        <f aca="false">(($AU34-$AZ34)*0.8)+$AZ34</f>
        <v>-0.088363536</v>
      </c>
      <c r="AW34" s="163" t="n">
        <f aca="false">(($AU34-$AZ34)*0.6)+$AZ34</f>
        <v>-0.066272652</v>
      </c>
      <c r="AX34" s="163" t="n">
        <f aca="false">(($AU34-$AZ34)*0.4)+$AZ34</f>
        <v>-0.044181768</v>
      </c>
      <c r="AY34" s="163" t="n">
        <f aca="false">(($AU34-$AZ34)*0.2)+$AZ34</f>
        <v>-0.022090884</v>
      </c>
      <c r="AZ34" s="163" t="n">
        <v>0</v>
      </c>
      <c r="BA34" s="163" t="n">
        <f aca="false">(($BE34-$AZ34)*0.2)+$AZ34</f>
        <v>0.022063748</v>
      </c>
      <c r="BB34" s="163" t="n">
        <f aca="false">(($BE34-$AZ34)*0.4)+$AZ34</f>
        <v>0.044127496</v>
      </c>
      <c r="BC34" s="163" t="n">
        <f aca="false">(($BE34-$AZ34)*0.6)+$AZ34</f>
        <v>0.066191244</v>
      </c>
      <c r="BD34" s="163" t="n">
        <f aca="false">(($BE34-$AZ34)*0.8)+$AZ34</f>
        <v>0.088254992</v>
      </c>
      <c r="BE34" s="163" t="n">
        <f aca="false">VLOOKUP($A34,GAMMAGRIDS,15,FALSE())</f>
        <v>0.11031874</v>
      </c>
      <c r="BF34" s="163" t="n">
        <f aca="false">(($BJ34-$BE34)*0.2)+$BE34</f>
        <v>0.132343358</v>
      </c>
      <c r="BG34" s="163" t="n">
        <f aca="false">(($BJ34-$BE34)*0.4)+$BE34</f>
        <v>0.154367976</v>
      </c>
      <c r="BH34" s="163" t="n">
        <f aca="false">(($BJ34-$BE34)*0.6)+$BE34</f>
        <v>0.176392594</v>
      </c>
      <c r="BI34" s="163" t="n">
        <f aca="false">(($BJ34-$BE34)*0.8)+$BE34</f>
        <v>0.198417212</v>
      </c>
      <c r="BJ34" s="163" t="n">
        <f aca="false">VLOOKUP($A34,GAMMAGRIDS,16,FALSE())</f>
        <v>0.22044183</v>
      </c>
      <c r="BK34" s="163" t="n">
        <f aca="false">((BT34-BJ34)*0.1)+BJ34</f>
        <v>0.242383216</v>
      </c>
      <c r="BL34" s="163" t="n">
        <f aca="false">((BT34-BJ34)*0.2)+BJ34</f>
        <v>0.264324602</v>
      </c>
      <c r="BM34" s="163" t="n">
        <f aca="false">((BT34-BJ34)*0.3)+BJ34</f>
        <v>0.286265988</v>
      </c>
      <c r="BN34" s="163" t="n">
        <f aca="false">((BT34-BJ34)*0.4)+BJ34</f>
        <v>0.308207374</v>
      </c>
      <c r="BO34" s="163" t="n">
        <f aca="false">((BT34-BJ34)*0.5)+BJ34</f>
        <v>0.33014876</v>
      </c>
      <c r="BP34" s="163" t="n">
        <f aca="false">((BT34-BJ34)*0.6)+BJ34</f>
        <v>0.352090146</v>
      </c>
      <c r="BQ34" s="163" t="n">
        <f aca="false">((BT34-BJ34)*0.7)+BJ34</f>
        <v>0.374031532</v>
      </c>
      <c r="BR34" s="163" t="n">
        <f aca="false">((BT34-BJ34)*0.8)+BJ34</f>
        <v>0.395972918</v>
      </c>
      <c r="BS34" s="163" t="n">
        <f aca="false">((BT34-BJ34)*0.9)+BJ34</f>
        <v>0.417914304</v>
      </c>
      <c r="BT34" s="163" t="n">
        <f aca="false">VLOOKUP($A34,GAMMAGRIDS,17,FALSE())</f>
        <v>0.43985569</v>
      </c>
      <c r="BU34" s="163" t="n">
        <f aca="false">((CD34-BT34)*0.1)+BT34</f>
        <v>0.461643728</v>
      </c>
      <c r="BV34" s="163" t="n">
        <f aca="false">((CD34-BT34)*0.2)+BT34</f>
        <v>0.483431766</v>
      </c>
      <c r="BW34" s="163" t="n">
        <f aca="false">((CD34-BT34)*0.3)+BT34</f>
        <v>0.505219804</v>
      </c>
      <c r="BX34" s="163" t="n">
        <f aca="false">((CD34-BT34)*0.4)+BT34</f>
        <v>0.527007842</v>
      </c>
      <c r="BY34" s="163" t="n">
        <f aca="false">((CD34-BT34)*0.5)+BT34</f>
        <v>0.54879588</v>
      </c>
      <c r="BZ34" s="163" t="n">
        <f aca="false">((CD34-BT34)*0.6)+BT34</f>
        <v>0.570583918</v>
      </c>
      <c r="CA34" s="163" t="n">
        <f aca="false">((CD34-BT34)*0.7)+BT34</f>
        <v>0.592371956</v>
      </c>
      <c r="CB34" s="163" t="n">
        <f aca="false">((CD34-BT34)*0.8)+BT34</f>
        <v>0.614159994</v>
      </c>
      <c r="CC34" s="163" t="n">
        <f aca="false">((CD34-BT34)*0.9)+BT34</f>
        <v>0.635948032</v>
      </c>
      <c r="CD34" s="163" t="n">
        <f aca="false">VLOOKUP($A34,GAMMAGRIDS,18,FALSE())</f>
        <v>0.65773607</v>
      </c>
      <c r="CE34" s="163" t="n">
        <f aca="false">($CD34-$CC34)+CD34</f>
        <v>0.679524108</v>
      </c>
      <c r="CF34" s="163" t="n">
        <f aca="false">($CD34-$CC34)+CE34</f>
        <v>0.701312146</v>
      </c>
      <c r="CG34" s="163" t="n">
        <f aca="false">($CD34-$CC34)+CF34</f>
        <v>0.723100184</v>
      </c>
      <c r="CH34" s="163" t="n">
        <f aca="false">($CD34-$CC34)+CG34</f>
        <v>0.744888222</v>
      </c>
      <c r="CI34" s="163" t="n">
        <f aca="false">($CD34-$CC34)+CH34</f>
        <v>0.76667626</v>
      </c>
      <c r="CJ34" s="163" t="n">
        <f aca="false">($CD34-$CC34)+CI34</f>
        <v>0.788464298</v>
      </c>
      <c r="CK34" s="163" t="n">
        <f aca="false">($CD34-$CC34)+CJ34</f>
        <v>0.810252336</v>
      </c>
      <c r="CL34" s="163" t="n">
        <f aca="false">($CD34-$CC34)+CK34</f>
        <v>0.832040374</v>
      </c>
      <c r="CM34" s="163" t="n">
        <f aca="false">($CD34-$CC34)+CL34</f>
        <v>0.853828412</v>
      </c>
      <c r="CN34" s="163" t="n">
        <f aca="false">($CD34-$CC34)+CM34</f>
        <v>0.875616449999999</v>
      </c>
      <c r="CO34" s="163" t="n">
        <f aca="false">($CD34-$CC34)+CN34</f>
        <v>0.897404487999999</v>
      </c>
      <c r="CP34" s="163" t="n">
        <f aca="false">($CD34-$CC34)+CO34</f>
        <v>0.919192525999999</v>
      </c>
      <c r="CQ34" s="163" t="n">
        <f aca="false">($CD34-$CC34)+CP34</f>
        <v>0.940980563999999</v>
      </c>
      <c r="CR34" s="163" t="n">
        <f aca="false">($CD34-$CC34)+CQ34</f>
        <v>0.962768601999999</v>
      </c>
      <c r="CS34" s="163" t="n">
        <f aca="false">($CD34-$CC34)+CR34</f>
        <v>0.984556639999999</v>
      </c>
      <c r="CT34" s="163" t="n">
        <f aca="false">($CD34-$CC34)+CS34</f>
        <v>1.006344678</v>
      </c>
      <c r="CU34" s="163" t="n">
        <f aca="false">($CD34-$CC34)+CT34</f>
        <v>1.028132716</v>
      </c>
      <c r="CV34" s="163" t="n">
        <f aca="false">($CD34-$CC34)+CU34</f>
        <v>1.049920754</v>
      </c>
      <c r="CW34" s="163" t="n">
        <f aca="false">($CD34-$CC34)+CV34</f>
        <v>1.071708792</v>
      </c>
      <c r="CX34" s="163" t="n">
        <f aca="false">($CD34-$CC34)+CW34</f>
        <v>1.09349683</v>
      </c>
    </row>
    <row r="35" customFormat="false" ht="12.75" hidden="false" customHeight="false" outlineLevel="0" collapsed="false">
      <c r="A35" s="14" t="n">
        <v>37773</v>
      </c>
      <c r="B35" s="163" t="n">
        <f aca="false">($V35-$W35)+C35</f>
        <v>-1.12983863</v>
      </c>
      <c r="C35" s="163" t="n">
        <f aca="false">($V35-$W35)+D35</f>
        <v>-1.107167056</v>
      </c>
      <c r="D35" s="163" t="n">
        <f aca="false">($V35-$W35)+E35</f>
        <v>-1.084495482</v>
      </c>
      <c r="E35" s="163" t="n">
        <f aca="false">($V35-$W35)+F35</f>
        <v>-1.061823908</v>
      </c>
      <c r="F35" s="163" t="n">
        <f aca="false">($V35-$W35)+G35</f>
        <v>-1.039152334</v>
      </c>
      <c r="G35" s="163" t="n">
        <f aca="false">($V35-$W35)+H35</f>
        <v>-1.01648076</v>
      </c>
      <c r="H35" s="163" t="n">
        <f aca="false">($V35-$W35)+I35</f>
        <v>-0.993809186</v>
      </c>
      <c r="I35" s="163" t="n">
        <f aca="false">($V35-$W35)+J35</f>
        <v>-0.971137612</v>
      </c>
      <c r="J35" s="163" t="n">
        <f aca="false">($V35-$W35)+K35</f>
        <v>-0.948466038</v>
      </c>
      <c r="K35" s="163" t="n">
        <f aca="false">($V35-$W35)+L35</f>
        <v>-0.925794464</v>
      </c>
      <c r="L35" s="163" t="n">
        <f aca="false">($V35-$W35)+M35</f>
        <v>-0.90312289</v>
      </c>
      <c r="M35" s="163" t="n">
        <f aca="false">($V35-$W35)+N35</f>
        <v>-0.880451316</v>
      </c>
      <c r="N35" s="163" t="n">
        <f aca="false">($V35-$W35)+O35</f>
        <v>-0.857779742</v>
      </c>
      <c r="O35" s="163" t="n">
        <f aca="false">($V35-$W35)+P35</f>
        <v>-0.835108168</v>
      </c>
      <c r="P35" s="163" t="n">
        <f aca="false">($V35-$W35)+Q35</f>
        <v>-0.812436594</v>
      </c>
      <c r="Q35" s="163" t="n">
        <f aca="false">($V35-$W35)+R35</f>
        <v>-0.78976502</v>
      </c>
      <c r="R35" s="163" t="n">
        <f aca="false">($V35-$W35)+S35</f>
        <v>-0.767093446</v>
      </c>
      <c r="S35" s="163" t="n">
        <f aca="false">($V35-$W35)+T35</f>
        <v>-0.744421872</v>
      </c>
      <c r="T35" s="163" t="n">
        <f aca="false">($V35-$W35)+U35</f>
        <v>-0.721750298</v>
      </c>
      <c r="U35" s="163" t="n">
        <f aca="false">($V35-$W35)+V35</f>
        <v>-0.699078724</v>
      </c>
      <c r="V35" s="163" t="n">
        <f aca="false">VLOOKUP($A35,GAMMAGRIDS,11,FALSE())</f>
        <v>-0.67640715</v>
      </c>
      <c r="W35" s="163" t="n">
        <f aca="false">((V35-AF35)*0.9)+AF35</f>
        <v>-0.653735576</v>
      </c>
      <c r="X35" s="163" t="n">
        <f aca="false">((V35-AF35)*0.8)+AF35</f>
        <v>-0.631064002</v>
      </c>
      <c r="Y35" s="163" t="n">
        <f aca="false">((V35-AF35)*0.7)+AF35</f>
        <v>-0.608392428</v>
      </c>
      <c r="Z35" s="163" t="n">
        <f aca="false">((V35-AF35)*0.6)+AF35</f>
        <v>-0.585720854</v>
      </c>
      <c r="AA35" s="163" t="n">
        <f aca="false">((V35-AF35)*0.5)+AF35</f>
        <v>-0.56304928</v>
      </c>
      <c r="AB35" s="163" t="n">
        <f aca="false">((V35-AF35)*0.4)+AF35</f>
        <v>-0.540377706</v>
      </c>
      <c r="AC35" s="163" t="n">
        <f aca="false">((V35-AF35)*0.3)+AF35</f>
        <v>-0.517706132</v>
      </c>
      <c r="AD35" s="163" t="n">
        <f aca="false">((V35-AF35)*0.2)+AF35</f>
        <v>-0.495034558</v>
      </c>
      <c r="AE35" s="163" t="n">
        <f aca="false">((V35-AF35)*0.1)+AF35</f>
        <v>-0.472362984</v>
      </c>
      <c r="AF35" s="163" t="n">
        <f aca="false">VLOOKUP($A35,GAMMAGRIDS,12,FALSE())</f>
        <v>-0.44969141</v>
      </c>
      <c r="AG35" s="163" t="n">
        <f aca="false">((AF35-AP35)*0.9)+AP35</f>
        <v>-0.427136848</v>
      </c>
      <c r="AH35" s="163" t="n">
        <f aca="false">((AF35-AP35)*0.8)+AP35</f>
        <v>-0.404582286</v>
      </c>
      <c r="AI35" s="163" t="n">
        <f aca="false">((AF35-AP35)*0.7)+AP35</f>
        <v>-0.382027724</v>
      </c>
      <c r="AJ35" s="163" t="n">
        <f aca="false">((AF35-AP35)*0.6)+AP35</f>
        <v>-0.359473162</v>
      </c>
      <c r="AK35" s="163" t="n">
        <f aca="false">((AF35-AP35)*0.5)+AP35</f>
        <v>-0.3369186</v>
      </c>
      <c r="AL35" s="163" t="n">
        <f aca="false">((AF35-AP35)*0.4)+AP35</f>
        <v>-0.314364038</v>
      </c>
      <c r="AM35" s="163" t="n">
        <f aca="false">((AF35-AP35)*0.3)+AP35</f>
        <v>-0.291809476</v>
      </c>
      <c r="AN35" s="163" t="n">
        <f aca="false">((AF35-AP35)*0.2)+AP35</f>
        <v>-0.269254914</v>
      </c>
      <c r="AO35" s="163" t="n">
        <f aca="false">((AF35-AP35)*0.1)+AP35</f>
        <v>-0.246700352</v>
      </c>
      <c r="AP35" s="163" t="n">
        <f aca="false">VLOOKUP($A35,GAMMAGRIDS,13,FALSE())</f>
        <v>-0.22414579</v>
      </c>
      <c r="AQ35" s="163" t="n">
        <f aca="false">(($AP35-$AU35)*0.8)+$AU35</f>
        <v>-0.201692652</v>
      </c>
      <c r="AR35" s="163" t="n">
        <f aca="false">(($AP35-$AU35)*0.6)+$AU35</f>
        <v>-0.179239514</v>
      </c>
      <c r="AS35" s="163" t="n">
        <f aca="false">(($AP35-$AU35)*0.4)+$AU35</f>
        <v>-0.156786376</v>
      </c>
      <c r="AT35" s="163" t="n">
        <f aca="false">(($AP35-$AU35)*0.2)+$AU35</f>
        <v>-0.134333238</v>
      </c>
      <c r="AU35" s="163" t="n">
        <f aca="false">VLOOKUP($A35,GAMMAGRIDS,14,FALSE())</f>
        <v>-0.1118801</v>
      </c>
      <c r="AV35" s="163" t="n">
        <f aca="false">(($AU35-$AZ35)*0.8)+$AZ35</f>
        <v>-0.08950408</v>
      </c>
      <c r="AW35" s="163" t="n">
        <f aca="false">(($AU35-$AZ35)*0.6)+$AZ35</f>
        <v>-0.06712806</v>
      </c>
      <c r="AX35" s="163" t="n">
        <f aca="false">(($AU35-$AZ35)*0.4)+$AZ35</f>
        <v>-0.04475204</v>
      </c>
      <c r="AY35" s="163" t="n">
        <f aca="false">(($AU35-$AZ35)*0.2)+$AZ35</f>
        <v>-0.02237602</v>
      </c>
      <c r="AZ35" s="163" t="n">
        <v>0</v>
      </c>
      <c r="BA35" s="163" t="n">
        <f aca="false">(($BE35-$AZ35)*0.2)+$AZ35</f>
        <v>0.02229078</v>
      </c>
      <c r="BB35" s="163" t="n">
        <f aca="false">(($BE35-$AZ35)*0.4)+$AZ35</f>
        <v>0.04458156</v>
      </c>
      <c r="BC35" s="163" t="n">
        <f aca="false">(($BE35-$AZ35)*0.6)+$AZ35</f>
        <v>0.06687234</v>
      </c>
      <c r="BD35" s="163" t="n">
        <f aca="false">(($BE35-$AZ35)*0.8)+$AZ35</f>
        <v>0.08916312</v>
      </c>
      <c r="BE35" s="163" t="n">
        <f aca="false">VLOOKUP($A35,GAMMAGRIDS,15,FALSE())</f>
        <v>0.1114539</v>
      </c>
      <c r="BF35" s="163" t="n">
        <f aca="false">(($BJ35-$BE35)*0.2)+$BE35</f>
        <v>0.133650808</v>
      </c>
      <c r="BG35" s="163" t="n">
        <f aca="false">(($BJ35-$BE35)*0.4)+$BE35</f>
        <v>0.155847716</v>
      </c>
      <c r="BH35" s="163" t="n">
        <f aca="false">(($BJ35-$BE35)*0.6)+$BE35</f>
        <v>0.178044624</v>
      </c>
      <c r="BI35" s="163" t="n">
        <f aca="false">(($BJ35-$BE35)*0.8)+$BE35</f>
        <v>0.200241532</v>
      </c>
      <c r="BJ35" s="163" t="n">
        <f aca="false">VLOOKUP($A35,GAMMAGRIDS,16,FALSE())</f>
        <v>0.22243844</v>
      </c>
      <c r="BK35" s="163" t="n">
        <f aca="false">((BT35-BJ35)*0.1)+BJ35</f>
        <v>0.24447644</v>
      </c>
      <c r="BL35" s="163" t="n">
        <f aca="false">((BT35-BJ35)*0.2)+BJ35</f>
        <v>0.26651444</v>
      </c>
      <c r="BM35" s="163" t="n">
        <f aca="false">((BT35-BJ35)*0.3)+BJ35</f>
        <v>0.28855244</v>
      </c>
      <c r="BN35" s="163" t="n">
        <f aca="false">((BT35-BJ35)*0.4)+BJ35</f>
        <v>0.31059044</v>
      </c>
      <c r="BO35" s="163" t="n">
        <f aca="false">((BT35-BJ35)*0.5)+BJ35</f>
        <v>0.33262844</v>
      </c>
      <c r="BP35" s="163" t="n">
        <f aca="false">((BT35-BJ35)*0.6)+BJ35</f>
        <v>0.35466644</v>
      </c>
      <c r="BQ35" s="163" t="n">
        <f aca="false">((BT35-BJ35)*0.7)+BJ35</f>
        <v>0.37670444</v>
      </c>
      <c r="BR35" s="163" t="n">
        <f aca="false">((BT35-BJ35)*0.8)+BJ35</f>
        <v>0.39874244</v>
      </c>
      <c r="BS35" s="163" t="n">
        <f aca="false">((BT35-BJ35)*0.9)+BJ35</f>
        <v>0.42078044</v>
      </c>
      <c r="BT35" s="163" t="n">
        <f aca="false">VLOOKUP($A35,GAMMAGRIDS,17,FALSE())</f>
        <v>0.44281844</v>
      </c>
      <c r="BU35" s="163" t="n">
        <f aca="false">((CD35-BT35)*0.1)+BT35</f>
        <v>0.46461171</v>
      </c>
      <c r="BV35" s="163" t="n">
        <f aca="false">((CD35-BT35)*0.2)+BT35</f>
        <v>0.48640498</v>
      </c>
      <c r="BW35" s="163" t="n">
        <f aca="false">((CD35-BT35)*0.3)+BT35</f>
        <v>0.50819825</v>
      </c>
      <c r="BX35" s="163" t="n">
        <f aca="false">((CD35-BT35)*0.4)+BT35</f>
        <v>0.52999152</v>
      </c>
      <c r="BY35" s="163" t="n">
        <f aca="false">((CD35-BT35)*0.5)+BT35</f>
        <v>0.55178479</v>
      </c>
      <c r="BZ35" s="163" t="n">
        <f aca="false">((CD35-BT35)*0.6)+BT35</f>
        <v>0.57357806</v>
      </c>
      <c r="CA35" s="163" t="n">
        <f aca="false">((CD35-BT35)*0.7)+BT35</f>
        <v>0.59537133</v>
      </c>
      <c r="CB35" s="163" t="n">
        <f aca="false">((CD35-BT35)*0.8)+BT35</f>
        <v>0.6171646</v>
      </c>
      <c r="CC35" s="163" t="n">
        <f aca="false">((CD35-BT35)*0.9)+BT35</f>
        <v>0.63895787</v>
      </c>
      <c r="CD35" s="163" t="n">
        <f aca="false">VLOOKUP($A35,GAMMAGRIDS,18,FALSE())</f>
        <v>0.66075114</v>
      </c>
      <c r="CE35" s="163" t="n">
        <f aca="false">($CD35-$CC35)+CD35</f>
        <v>0.68254441</v>
      </c>
      <c r="CF35" s="163" t="n">
        <f aca="false">($CD35-$CC35)+CE35</f>
        <v>0.70433768</v>
      </c>
      <c r="CG35" s="163" t="n">
        <f aca="false">($CD35-$CC35)+CF35</f>
        <v>0.72613095</v>
      </c>
      <c r="CH35" s="163" t="n">
        <f aca="false">($CD35-$CC35)+CG35</f>
        <v>0.74792422</v>
      </c>
      <c r="CI35" s="163" t="n">
        <f aca="false">($CD35-$CC35)+CH35</f>
        <v>0.76971749</v>
      </c>
      <c r="CJ35" s="163" t="n">
        <f aca="false">($CD35-$CC35)+CI35</f>
        <v>0.79151076</v>
      </c>
      <c r="CK35" s="163" t="n">
        <f aca="false">($CD35-$CC35)+CJ35</f>
        <v>0.81330403</v>
      </c>
      <c r="CL35" s="163" t="n">
        <f aca="false">($CD35-$CC35)+CK35</f>
        <v>0.8350973</v>
      </c>
      <c r="CM35" s="163" t="n">
        <f aca="false">($CD35-$CC35)+CL35</f>
        <v>0.85689057</v>
      </c>
      <c r="CN35" s="163" t="n">
        <f aca="false">($CD35-$CC35)+CM35</f>
        <v>0.87868384</v>
      </c>
      <c r="CO35" s="163" t="n">
        <f aca="false">($CD35-$CC35)+CN35</f>
        <v>0.90047711</v>
      </c>
      <c r="CP35" s="163" t="n">
        <f aca="false">($CD35-$CC35)+CO35</f>
        <v>0.92227038</v>
      </c>
      <c r="CQ35" s="163" t="n">
        <f aca="false">($CD35-$CC35)+CP35</f>
        <v>0.94406365</v>
      </c>
      <c r="CR35" s="163" t="n">
        <f aca="false">($CD35-$CC35)+CQ35</f>
        <v>0.96585692</v>
      </c>
      <c r="CS35" s="163" t="n">
        <f aca="false">($CD35-$CC35)+CR35</f>
        <v>0.98765019</v>
      </c>
      <c r="CT35" s="163" t="n">
        <f aca="false">($CD35-$CC35)+CS35</f>
        <v>1.00944346</v>
      </c>
      <c r="CU35" s="163" t="n">
        <f aca="false">($CD35-$CC35)+CT35</f>
        <v>1.03123673</v>
      </c>
      <c r="CV35" s="163" t="n">
        <f aca="false">($CD35-$CC35)+CU35</f>
        <v>1.05303</v>
      </c>
      <c r="CW35" s="163" t="n">
        <f aca="false">($CD35-$CC35)+CV35</f>
        <v>1.07482327</v>
      </c>
      <c r="CX35" s="163" t="n">
        <f aca="false">($CD35-$CC35)+CW35</f>
        <v>1.09661654</v>
      </c>
    </row>
    <row r="36" customFormat="false" ht="12.75" hidden="false" customHeight="false" outlineLevel="0" collapsed="false">
      <c r="A36" s="14" t="n">
        <v>37803</v>
      </c>
      <c r="B36" s="163" t="n">
        <f aca="false">($V36-$W36)+C36</f>
        <v>-1.14289803</v>
      </c>
      <c r="C36" s="163" t="n">
        <f aca="false">($V36-$W36)+D36</f>
        <v>-1.119911882</v>
      </c>
      <c r="D36" s="163" t="n">
        <f aca="false">($V36-$W36)+E36</f>
        <v>-1.096925734</v>
      </c>
      <c r="E36" s="163" t="n">
        <f aca="false">($V36-$W36)+F36</f>
        <v>-1.073939586</v>
      </c>
      <c r="F36" s="163" t="n">
        <f aca="false">($V36-$W36)+G36</f>
        <v>-1.050953438</v>
      </c>
      <c r="G36" s="163" t="n">
        <f aca="false">($V36-$W36)+H36</f>
        <v>-1.02796729</v>
      </c>
      <c r="H36" s="163" t="n">
        <f aca="false">($V36-$W36)+I36</f>
        <v>-1.004981142</v>
      </c>
      <c r="I36" s="163" t="n">
        <f aca="false">($V36-$W36)+J36</f>
        <v>-0.981994994</v>
      </c>
      <c r="J36" s="163" t="n">
        <f aca="false">($V36-$W36)+K36</f>
        <v>-0.959008846</v>
      </c>
      <c r="K36" s="163" t="n">
        <f aca="false">($V36-$W36)+L36</f>
        <v>-0.936022698</v>
      </c>
      <c r="L36" s="163" t="n">
        <f aca="false">($V36-$W36)+M36</f>
        <v>-0.91303655</v>
      </c>
      <c r="M36" s="163" t="n">
        <f aca="false">($V36-$W36)+N36</f>
        <v>-0.890050402</v>
      </c>
      <c r="N36" s="163" t="n">
        <f aca="false">($V36-$W36)+O36</f>
        <v>-0.867064254</v>
      </c>
      <c r="O36" s="163" t="n">
        <f aca="false">($V36-$W36)+P36</f>
        <v>-0.844078106</v>
      </c>
      <c r="P36" s="163" t="n">
        <f aca="false">($V36-$W36)+Q36</f>
        <v>-0.821091958</v>
      </c>
      <c r="Q36" s="163" t="n">
        <f aca="false">($V36-$W36)+R36</f>
        <v>-0.79810581</v>
      </c>
      <c r="R36" s="163" t="n">
        <f aca="false">($V36-$W36)+S36</f>
        <v>-0.775119662</v>
      </c>
      <c r="S36" s="163" t="n">
        <f aca="false">($V36-$W36)+T36</f>
        <v>-0.752133514</v>
      </c>
      <c r="T36" s="163" t="n">
        <f aca="false">($V36-$W36)+U36</f>
        <v>-0.729147366</v>
      </c>
      <c r="U36" s="163" t="n">
        <f aca="false">($V36-$W36)+V36</f>
        <v>-0.706161218</v>
      </c>
      <c r="V36" s="163" t="n">
        <f aca="false">VLOOKUP($A36,GAMMAGRIDS,11,FALSE())</f>
        <v>-0.68317507</v>
      </c>
      <c r="W36" s="163" t="n">
        <f aca="false">((V36-AF36)*0.9)+AF36</f>
        <v>-0.660188922</v>
      </c>
      <c r="X36" s="163" t="n">
        <f aca="false">((V36-AF36)*0.8)+AF36</f>
        <v>-0.637202774</v>
      </c>
      <c r="Y36" s="163" t="n">
        <f aca="false">((V36-AF36)*0.7)+AF36</f>
        <v>-0.614216626</v>
      </c>
      <c r="Z36" s="163" t="n">
        <f aca="false">((V36-AF36)*0.6)+AF36</f>
        <v>-0.591230478</v>
      </c>
      <c r="AA36" s="163" t="n">
        <f aca="false">((V36-AF36)*0.5)+AF36</f>
        <v>-0.56824433</v>
      </c>
      <c r="AB36" s="163" t="n">
        <f aca="false">((V36-AF36)*0.4)+AF36</f>
        <v>-0.545258182</v>
      </c>
      <c r="AC36" s="163" t="n">
        <f aca="false">((V36-AF36)*0.3)+AF36</f>
        <v>-0.522272034</v>
      </c>
      <c r="AD36" s="163" t="n">
        <f aca="false">((V36-AF36)*0.2)+AF36</f>
        <v>-0.499285886</v>
      </c>
      <c r="AE36" s="163" t="n">
        <f aca="false">((V36-AF36)*0.1)+AF36</f>
        <v>-0.476299738</v>
      </c>
      <c r="AF36" s="163" t="n">
        <f aca="false">VLOOKUP($A36,GAMMAGRIDS,12,FALSE())</f>
        <v>-0.45331359</v>
      </c>
      <c r="AG36" s="163" t="n">
        <f aca="false">((AF36-AP36)*0.9)+AP36</f>
        <v>-0.430535985</v>
      </c>
      <c r="AH36" s="163" t="n">
        <f aca="false">((AF36-AP36)*0.8)+AP36</f>
        <v>-0.40775838</v>
      </c>
      <c r="AI36" s="163" t="n">
        <f aca="false">((AF36-AP36)*0.7)+AP36</f>
        <v>-0.384980775</v>
      </c>
      <c r="AJ36" s="163" t="n">
        <f aca="false">((AF36-AP36)*0.6)+AP36</f>
        <v>-0.36220317</v>
      </c>
      <c r="AK36" s="163" t="n">
        <f aca="false">((AF36-AP36)*0.5)+AP36</f>
        <v>-0.339425565</v>
      </c>
      <c r="AL36" s="163" t="n">
        <f aca="false">((AF36-AP36)*0.4)+AP36</f>
        <v>-0.31664796</v>
      </c>
      <c r="AM36" s="163" t="n">
        <f aca="false">((AF36-AP36)*0.3)+AP36</f>
        <v>-0.293870355</v>
      </c>
      <c r="AN36" s="163" t="n">
        <f aca="false">((AF36-AP36)*0.2)+AP36</f>
        <v>-0.27109275</v>
      </c>
      <c r="AO36" s="163" t="n">
        <f aca="false">((AF36-AP36)*0.1)+AP36</f>
        <v>-0.248315145</v>
      </c>
      <c r="AP36" s="163" t="n">
        <f aca="false">VLOOKUP($A36,GAMMAGRIDS,13,FALSE())</f>
        <v>-0.22553754</v>
      </c>
      <c r="AQ36" s="163" t="n">
        <f aca="false">(($AP36-$AU36)*0.8)+$AU36</f>
        <v>-0.20292523</v>
      </c>
      <c r="AR36" s="163" t="n">
        <f aca="false">(($AP36-$AU36)*0.6)+$AU36</f>
        <v>-0.18031292</v>
      </c>
      <c r="AS36" s="163" t="n">
        <f aca="false">(($AP36-$AU36)*0.4)+$AU36</f>
        <v>-0.15770061</v>
      </c>
      <c r="AT36" s="163" t="n">
        <f aca="false">(($AP36-$AU36)*0.2)+$AU36</f>
        <v>-0.1350883</v>
      </c>
      <c r="AU36" s="163" t="n">
        <f aca="false">VLOOKUP($A36,GAMMAGRIDS,14,FALSE())</f>
        <v>-0.11247599</v>
      </c>
      <c r="AV36" s="163" t="n">
        <f aca="false">(($AU36-$AZ36)*0.8)+$AZ36</f>
        <v>-0.089980792</v>
      </c>
      <c r="AW36" s="163" t="n">
        <f aca="false">(($AU36-$AZ36)*0.6)+$AZ36</f>
        <v>-0.067485594</v>
      </c>
      <c r="AX36" s="163" t="n">
        <f aca="false">(($AU36-$AZ36)*0.4)+$AZ36</f>
        <v>-0.044990396</v>
      </c>
      <c r="AY36" s="163" t="n">
        <f aca="false">(($AU36-$AZ36)*0.2)+$AZ36</f>
        <v>-0.022495198</v>
      </c>
      <c r="AZ36" s="163" t="n">
        <v>0</v>
      </c>
      <c r="BA36" s="163" t="n">
        <f aca="false">(($BE36-$AZ36)*0.2)+$AZ36</f>
        <v>0.022371954</v>
      </c>
      <c r="BB36" s="163" t="n">
        <f aca="false">(($BE36-$AZ36)*0.4)+$AZ36</f>
        <v>0.044743908</v>
      </c>
      <c r="BC36" s="163" t="n">
        <f aca="false">(($BE36-$AZ36)*0.6)+$AZ36</f>
        <v>0.067115862</v>
      </c>
      <c r="BD36" s="163" t="n">
        <f aca="false">(($BE36-$AZ36)*0.8)+$AZ36</f>
        <v>0.089487816</v>
      </c>
      <c r="BE36" s="163" t="n">
        <f aca="false">VLOOKUP($A36,GAMMAGRIDS,15,FALSE())</f>
        <v>0.11185977</v>
      </c>
      <c r="BF36" s="163" t="n">
        <f aca="false">(($BJ36-$BE36)*0.2)+$BE36</f>
        <v>0.134101822</v>
      </c>
      <c r="BG36" s="163" t="n">
        <f aca="false">(($BJ36-$BE36)*0.4)+$BE36</f>
        <v>0.156343874</v>
      </c>
      <c r="BH36" s="163" t="n">
        <f aca="false">(($BJ36-$BE36)*0.6)+$BE36</f>
        <v>0.178585926</v>
      </c>
      <c r="BI36" s="163" t="n">
        <f aca="false">(($BJ36-$BE36)*0.8)+$BE36</f>
        <v>0.200827978</v>
      </c>
      <c r="BJ36" s="163" t="n">
        <f aca="false">VLOOKUP($A36,GAMMAGRIDS,16,FALSE())</f>
        <v>0.22307003</v>
      </c>
      <c r="BK36" s="163" t="n">
        <f aca="false">((BT36-BJ36)*0.1)+BJ36</f>
        <v>0.245102985</v>
      </c>
      <c r="BL36" s="163" t="n">
        <f aca="false">((BT36-BJ36)*0.2)+BJ36</f>
        <v>0.26713594</v>
      </c>
      <c r="BM36" s="163" t="n">
        <f aca="false">((BT36-BJ36)*0.3)+BJ36</f>
        <v>0.289168895</v>
      </c>
      <c r="BN36" s="163" t="n">
        <f aca="false">((BT36-BJ36)*0.4)+BJ36</f>
        <v>0.31120185</v>
      </c>
      <c r="BO36" s="163" t="n">
        <f aca="false">((BT36-BJ36)*0.5)+BJ36</f>
        <v>0.333234805</v>
      </c>
      <c r="BP36" s="163" t="n">
        <f aca="false">((BT36-BJ36)*0.6)+BJ36</f>
        <v>0.35526776</v>
      </c>
      <c r="BQ36" s="163" t="n">
        <f aca="false">((BT36-BJ36)*0.7)+BJ36</f>
        <v>0.377300715</v>
      </c>
      <c r="BR36" s="163" t="n">
        <f aca="false">((BT36-BJ36)*0.8)+BJ36</f>
        <v>0.39933367</v>
      </c>
      <c r="BS36" s="163" t="n">
        <f aca="false">((BT36-BJ36)*0.9)+BJ36</f>
        <v>0.421366625</v>
      </c>
      <c r="BT36" s="163" t="n">
        <f aca="false">VLOOKUP($A36,GAMMAGRIDS,17,FALSE())</f>
        <v>0.44339958</v>
      </c>
      <c r="BU36" s="163" t="n">
        <f aca="false">((CD36-BT36)*0.1)+BT36</f>
        <v>0.465127102</v>
      </c>
      <c r="BV36" s="163" t="n">
        <f aca="false">((CD36-BT36)*0.2)+BT36</f>
        <v>0.486854624</v>
      </c>
      <c r="BW36" s="163" t="n">
        <f aca="false">((CD36-BT36)*0.3)+BT36</f>
        <v>0.508582146</v>
      </c>
      <c r="BX36" s="163" t="n">
        <f aca="false">((CD36-BT36)*0.4)+BT36</f>
        <v>0.530309668</v>
      </c>
      <c r="BY36" s="163" t="n">
        <f aca="false">((CD36-BT36)*0.5)+BT36</f>
        <v>0.55203719</v>
      </c>
      <c r="BZ36" s="163" t="n">
        <f aca="false">((CD36-BT36)*0.6)+BT36</f>
        <v>0.573764712</v>
      </c>
      <c r="CA36" s="163" t="n">
        <f aca="false">((CD36-BT36)*0.7)+BT36</f>
        <v>0.595492234</v>
      </c>
      <c r="CB36" s="163" t="n">
        <f aca="false">((CD36-BT36)*0.8)+BT36</f>
        <v>0.617219756</v>
      </c>
      <c r="CC36" s="163" t="n">
        <f aca="false">((CD36-BT36)*0.9)+BT36</f>
        <v>0.638947278</v>
      </c>
      <c r="CD36" s="163" t="n">
        <f aca="false">VLOOKUP($A36,GAMMAGRIDS,18,FALSE())</f>
        <v>0.6606748</v>
      </c>
      <c r="CE36" s="163" t="n">
        <f aca="false">($CD36-$CC36)+CD36</f>
        <v>0.682402322</v>
      </c>
      <c r="CF36" s="163" t="n">
        <f aca="false">($CD36-$CC36)+CE36</f>
        <v>0.704129844</v>
      </c>
      <c r="CG36" s="163" t="n">
        <f aca="false">($CD36-$CC36)+CF36</f>
        <v>0.725857366</v>
      </c>
      <c r="CH36" s="163" t="n">
        <f aca="false">($CD36-$CC36)+CG36</f>
        <v>0.747584888</v>
      </c>
      <c r="CI36" s="163" t="n">
        <f aca="false">($CD36-$CC36)+CH36</f>
        <v>0.76931241</v>
      </c>
      <c r="CJ36" s="163" t="n">
        <f aca="false">($CD36-$CC36)+CI36</f>
        <v>0.791039932</v>
      </c>
      <c r="CK36" s="163" t="n">
        <f aca="false">($CD36-$CC36)+CJ36</f>
        <v>0.812767454</v>
      </c>
      <c r="CL36" s="163" t="n">
        <f aca="false">($CD36-$CC36)+CK36</f>
        <v>0.834494976</v>
      </c>
      <c r="CM36" s="163" t="n">
        <f aca="false">($CD36-$CC36)+CL36</f>
        <v>0.856222498</v>
      </c>
      <c r="CN36" s="163" t="n">
        <f aca="false">($CD36-$CC36)+CM36</f>
        <v>0.877950019999999</v>
      </c>
      <c r="CO36" s="163" t="n">
        <f aca="false">($CD36-$CC36)+CN36</f>
        <v>0.899677541999999</v>
      </c>
      <c r="CP36" s="163" t="n">
        <f aca="false">($CD36-$CC36)+CO36</f>
        <v>0.921405063999999</v>
      </c>
      <c r="CQ36" s="163" t="n">
        <f aca="false">($CD36-$CC36)+CP36</f>
        <v>0.943132585999999</v>
      </c>
      <c r="CR36" s="163" t="n">
        <f aca="false">($CD36-$CC36)+CQ36</f>
        <v>0.964860107999999</v>
      </c>
      <c r="CS36" s="163" t="n">
        <f aca="false">($CD36-$CC36)+CR36</f>
        <v>0.986587629999999</v>
      </c>
      <c r="CT36" s="163" t="n">
        <f aca="false">($CD36-$CC36)+CS36</f>
        <v>1.008315152</v>
      </c>
      <c r="CU36" s="163" t="n">
        <f aca="false">($CD36-$CC36)+CT36</f>
        <v>1.030042674</v>
      </c>
      <c r="CV36" s="163" t="n">
        <f aca="false">($CD36-$CC36)+CU36</f>
        <v>1.051770196</v>
      </c>
      <c r="CW36" s="163" t="n">
        <f aca="false">($CD36-$CC36)+CV36</f>
        <v>1.073497718</v>
      </c>
      <c r="CX36" s="163" t="n">
        <f aca="false">($CD36-$CC36)+CW36</f>
        <v>1.09522524</v>
      </c>
    </row>
    <row r="37" customFormat="false" ht="12.75" hidden="false" customHeight="false" outlineLevel="0" collapsed="false">
      <c r="A37" s="14" t="n">
        <v>37834</v>
      </c>
      <c r="B37" s="163" t="n">
        <f aca="false">($V37-$W37)+C37</f>
        <v>-1.14411925</v>
      </c>
      <c r="C37" s="163" t="n">
        <f aca="false">($V37-$W37)+D37</f>
        <v>-1.121102654</v>
      </c>
      <c r="D37" s="163" t="n">
        <f aca="false">($V37-$W37)+E37</f>
        <v>-1.098086058</v>
      </c>
      <c r="E37" s="163" t="n">
        <f aca="false">($V37-$W37)+F37</f>
        <v>-1.075069462</v>
      </c>
      <c r="F37" s="163" t="n">
        <f aca="false">($V37-$W37)+G37</f>
        <v>-1.052052866</v>
      </c>
      <c r="G37" s="163" t="n">
        <f aca="false">($V37-$W37)+H37</f>
        <v>-1.02903627</v>
      </c>
      <c r="H37" s="163" t="n">
        <f aca="false">($V37-$W37)+I37</f>
        <v>-1.006019674</v>
      </c>
      <c r="I37" s="163" t="n">
        <f aca="false">($V37-$W37)+J37</f>
        <v>-0.983003077999999</v>
      </c>
      <c r="J37" s="163" t="n">
        <f aca="false">($V37-$W37)+K37</f>
        <v>-0.959986481999999</v>
      </c>
      <c r="K37" s="163" t="n">
        <f aca="false">($V37-$W37)+L37</f>
        <v>-0.936969885999999</v>
      </c>
      <c r="L37" s="163" t="n">
        <f aca="false">($V37-$W37)+M37</f>
        <v>-0.913953289999999</v>
      </c>
      <c r="M37" s="163" t="n">
        <f aca="false">($V37-$W37)+N37</f>
        <v>-0.890936693999999</v>
      </c>
      <c r="N37" s="163" t="n">
        <f aca="false">($V37-$W37)+O37</f>
        <v>-0.867920098</v>
      </c>
      <c r="O37" s="163" t="n">
        <f aca="false">($V37-$W37)+P37</f>
        <v>-0.844903502</v>
      </c>
      <c r="P37" s="163" t="n">
        <f aca="false">($V37-$W37)+Q37</f>
        <v>-0.821886906</v>
      </c>
      <c r="Q37" s="163" t="n">
        <f aca="false">($V37-$W37)+R37</f>
        <v>-0.79887031</v>
      </c>
      <c r="R37" s="163" t="n">
        <f aca="false">($V37-$W37)+S37</f>
        <v>-0.775853714</v>
      </c>
      <c r="S37" s="163" t="n">
        <f aca="false">($V37-$W37)+T37</f>
        <v>-0.752837118</v>
      </c>
      <c r="T37" s="163" t="n">
        <f aca="false">($V37-$W37)+U37</f>
        <v>-0.729820522</v>
      </c>
      <c r="U37" s="163" t="n">
        <f aca="false">($V37-$W37)+V37</f>
        <v>-0.706803926</v>
      </c>
      <c r="V37" s="163" t="n">
        <f aca="false">VLOOKUP($A37,GAMMAGRIDS,11,FALSE())</f>
        <v>-0.68378733</v>
      </c>
      <c r="W37" s="163" t="n">
        <f aca="false">((V37-AF37)*0.9)+AF37</f>
        <v>-0.660770734</v>
      </c>
      <c r="X37" s="163" t="n">
        <f aca="false">((V37-AF37)*0.8)+AF37</f>
        <v>-0.637754138</v>
      </c>
      <c r="Y37" s="163" t="n">
        <f aca="false">((V37-AF37)*0.7)+AF37</f>
        <v>-0.614737542</v>
      </c>
      <c r="Z37" s="163" t="n">
        <f aca="false">((V37-AF37)*0.6)+AF37</f>
        <v>-0.591720946</v>
      </c>
      <c r="AA37" s="163" t="n">
        <f aca="false">((V37-AF37)*0.5)+AF37</f>
        <v>-0.56870435</v>
      </c>
      <c r="AB37" s="163" t="n">
        <f aca="false">((V37-AF37)*0.4)+AF37</f>
        <v>-0.545687754</v>
      </c>
      <c r="AC37" s="163" t="n">
        <f aca="false">((V37-AF37)*0.3)+AF37</f>
        <v>-0.522671158</v>
      </c>
      <c r="AD37" s="163" t="n">
        <f aca="false">((V37-AF37)*0.2)+AF37</f>
        <v>-0.499654562</v>
      </c>
      <c r="AE37" s="163" t="n">
        <f aca="false">((V37-AF37)*0.1)+AF37</f>
        <v>-0.476637966</v>
      </c>
      <c r="AF37" s="163" t="n">
        <f aca="false">VLOOKUP($A37,GAMMAGRIDS,12,FALSE())</f>
        <v>-0.45362137</v>
      </c>
      <c r="AG37" s="163" t="n">
        <f aca="false">((AF37-AP37)*0.9)+AP37</f>
        <v>-0.430821388</v>
      </c>
      <c r="AH37" s="163" t="n">
        <f aca="false">((AF37-AP37)*0.8)+AP37</f>
        <v>-0.408021406</v>
      </c>
      <c r="AI37" s="163" t="n">
        <f aca="false">((AF37-AP37)*0.7)+AP37</f>
        <v>-0.385221424</v>
      </c>
      <c r="AJ37" s="163" t="n">
        <f aca="false">((AF37-AP37)*0.6)+AP37</f>
        <v>-0.362421442</v>
      </c>
      <c r="AK37" s="163" t="n">
        <f aca="false">((AF37-AP37)*0.5)+AP37</f>
        <v>-0.33962146</v>
      </c>
      <c r="AL37" s="163" t="n">
        <f aca="false">((AF37-AP37)*0.4)+AP37</f>
        <v>-0.316821478</v>
      </c>
      <c r="AM37" s="163" t="n">
        <f aca="false">((AF37-AP37)*0.3)+AP37</f>
        <v>-0.294021496</v>
      </c>
      <c r="AN37" s="163" t="n">
        <f aca="false">((AF37-AP37)*0.2)+AP37</f>
        <v>-0.271221514</v>
      </c>
      <c r="AO37" s="163" t="n">
        <f aca="false">((AF37-AP37)*0.1)+AP37</f>
        <v>-0.248421532</v>
      </c>
      <c r="AP37" s="163" t="n">
        <f aca="false">VLOOKUP($A37,GAMMAGRIDS,13,FALSE())</f>
        <v>-0.22562155</v>
      </c>
      <c r="AQ37" s="163" t="n">
        <f aca="false">(($AP37-$AU37)*0.8)+$AU37</f>
        <v>-0.202996796</v>
      </c>
      <c r="AR37" s="163" t="n">
        <f aca="false">(($AP37-$AU37)*0.6)+$AU37</f>
        <v>-0.180372042</v>
      </c>
      <c r="AS37" s="163" t="n">
        <f aca="false">(($AP37-$AU37)*0.4)+$AU37</f>
        <v>-0.157747288</v>
      </c>
      <c r="AT37" s="163" t="n">
        <f aca="false">(($AP37-$AU37)*0.2)+$AU37</f>
        <v>-0.135122534</v>
      </c>
      <c r="AU37" s="163" t="n">
        <f aca="false">VLOOKUP($A37,GAMMAGRIDS,14,FALSE())</f>
        <v>-0.11249778</v>
      </c>
      <c r="AV37" s="163" t="n">
        <f aca="false">(($AU37-$AZ37)*0.8)+$AZ37</f>
        <v>-0.089998224</v>
      </c>
      <c r="AW37" s="163" t="n">
        <f aca="false">(($AU37-$AZ37)*0.6)+$AZ37</f>
        <v>-0.067498668</v>
      </c>
      <c r="AX37" s="163" t="n">
        <f aca="false">(($AU37-$AZ37)*0.4)+$AZ37</f>
        <v>-0.044999112</v>
      </c>
      <c r="AY37" s="163" t="n">
        <f aca="false">(($AU37-$AZ37)*0.2)+$AZ37</f>
        <v>-0.022499556</v>
      </c>
      <c r="AZ37" s="163" t="n">
        <v>0</v>
      </c>
      <c r="BA37" s="163" t="n">
        <f aca="false">(($BE37-$AZ37)*0.2)+$AZ37</f>
        <v>0.022367412</v>
      </c>
      <c r="BB37" s="163" t="n">
        <f aca="false">(($BE37-$AZ37)*0.4)+$AZ37</f>
        <v>0.044734824</v>
      </c>
      <c r="BC37" s="163" t="n">
        <f aca="false">(($BE37-$AZ37)*0.6)+$AZ37</f>
        <v>0.067102236</v>
      </c>
      <c r="BD37" s="163" t="n">
        <f aca="false">(($BE37-$AZ37)*0.8)+$AZ37</f>
        <v>0.089469648</v>
      </c>
      <c r="BE37" s="163" t="n">
        <f aca="false">VLOOKUP($A37,GAMMAGRIDS,15,FALSE())</f>
        <v>0.11183706</v>
      </c>
      <c r="BF37" s="163" t="n">
        <f aca="false">(($BJ37-$BE37)*0.2)+$BE37</f>
        <v>0.134065076</v>
      </c>
      <c r="BG37" s="163" t="n">
        <f aca="false">(($BJ37-$BE37)*0.4)+$BE37</f>
        <v>0.156293092</v>
      </c>
      <c r="BH37" s="163" t="n">
        <f aca="false">(($BJ37-$BE37)*0.6)+$BE37</f>
        <v>0.178521108</v>
      </c>
      <c r="BI37" s="163" t="n">
        <f aca="false">(($BJ37-$BE37)*0.8)+$BE37</f>
        <v>0.200749124</v>
      </c>
      <c r="BJ37" s="163" t="n">
        <f aca="false">VLOOKUP($A37,GAMMAGRIDS,16,FALSE())</f>
        <v>0.22297714</v>
      </c>
      <c r="BK37" s="163" t="n">
        <f aca="false">((BT37-BJ37)*0.1)+BJ37</f>
        <v>0.244980754</v>
      </c>
      <c r="BL37" s="163" t="n">
        <f aca="false">((BT37-BJ37)*0.2)+BJ37</f>
        <v>0.266984368</v>
      </c>
      <c r="BM37" s="163" t="n">
        <f aca="false">((BT37-BJ37)*0.3)+BJ37</f>
        <v>0.288987982</v>
      </c>
      <c r="BN37" s="163" t="n">
        <f aca="false">((BT37-BJ37)*0.4)+BJ37</f>
        <v>0.310991596</v>
      </c>
      <c r="BO37" s="163" t="n">
        <f aca="false">((BT37-BJ37)*0.5)+BJ37</f>
        <v>0.33299521</v>
      </c>
      <c r="BP37" s="163" t="n">
        <f aca="false">((BT37-BJ37)*0.6)+BJ37</f>
        <v>0.354998824</v>
      </c>
      <c r="BQ37" s="163" t="n">
        <f aca="false">((BT37-BJ37)*0.7)+BJ37</f>
        <v>0.377002438</v>
      </c>
      <c r="BR37" s="163" t="n">
        <f aca="false">((BT37-BJ37)*0.8)+BJ37</f>
        <v>0.399006052</v>
      </c>
      <c r="BS37" s="163" t="n">
        <f aca="false">((BT37-BJ37)*0.9)+BJ37</f>
        <v>0.421009666</v>
      </c>
      <c r="BT37" s="163" t="n">
        <f aca="false">VLOOKUP($A37,GAMMAGRIDS,17,FALSE())</f>
        <v>0.44301328</v>
      </c>
      <c r="BU37" s="163" t="n">
        <f aca="false">((CD37-BT37)*0.1)+BT37</f>
        <v>0.464690573</v>
      </c>
      <c r="BV37" s="163" t="n">
        <f aca="false">((CD37-BT37)*0.2)+BT37</f>
        <v>0.486367866</v>
      </c>
      <c r="BW37" s="163" t="n">
        <f aca="false">((CD37-BT37)*0.3)+BT37</f>
        <v>0.508045159</v>
      </c>
      <c r="BX37" s="163" t="n">
        <f aca="false">((CD37-BT37)*0.4)+BT37</f>
        <v>0.529722452</v>
      </c>
      <c r="BY37" s="163" t="n">
        <f aca="false">((CD37-BT37)*0.5)+BT37</f>
        <v>0.551399745</v>
      </c>
      <c r="BZ37" s="163" t="n">
        <f aca="false">((CD37-BT37)*0.6)+BT37</f>
        <v>0.573077038</v>
      </c>
      <c r="CA37" s="163" t="n">
        <f aca="false">((CD37-BT37)*0.7)+BT37</f>
        <v>0.594754331</v>
      </c>
      <c r="CB37" s="163" t="n">
        <f aca="false">((CD37-BT37)*0.8)+BT37</f>
        <v>0.616431624</v>
      </c>
      <c r="CC37" s="163" t="n">
        <f aca="false">((CD37-BT37)*0.9)+BT37</f>
        <v>0.638108917</v>
      </c>
      <c r="CD37" s="163" t="n">
        <f aca="false">VLOOKUP($A37,GAMMAGRIDS,18,FALSE())</f>
        <v>0.65978621</v>
      </c>
      <c r="CE37" s="163" t="n">
        <f aca="false">($CD37-$CC37)+CD37</f>
        <v>0.681463503</v>
      </c>
      <c r="CF37" s="163" t="n">
        <f aca="false">($CD37-$CC37)+CE37</f>
        <v>0.703140796</v>
      </c>
      <c r="CG37" s="163" t="n">
        <f aca="false">($CD37-$CC37)+CF37</f>
        <v>0.724818089</v>
      </c>
      <c r="CH37" s="163" t="n">
        <f aca="false">($CD37-$CC37)+CG37</f>
        <v>0.746495382</v>
      </c>
      <c r="CI37" s="163" t="n">
        <f aca="false">($CD37-$CC37)+CH37</f>
        <v>0.768172675</v>
      </c>
      <c r="CJ37" s="163" t="n">
        <f aca="false">($CD37-$CC37)+CI37</f>
        <v>0.789849968</v>
      </c>
      <c r="CK37" s="163" t="n">
        <f aca="false">($CD37-$CC37)+CJ37</f>
        <v>0.811527261</v>
      </c>
      <c r="CL37" s="163" t="n">
        <f aca="false">($CD37-$CC37)+CK37</f>
        <v>0.833204554</v>
      </c>
      <c r="CM37" s="163" t="n">
        <f aca="false">($CD37-$CC37)+CL37</f>
        <v>0.854881847</v>
      </c>
      <c r="CN37" s="163" t="n">
        <f aca="false">($CD37-$CC37)+CM37</f>
        <v>0.87655914</v>
      </c>
      <c r="CO37" s="163" t="n">
        <f aca="false">($CD37-$CC37)+CN37</f>
        <v>0.898236433</v>
      </c>
      <c r="CP37" s="163" t="n">
        <f aca="false">($CD37-$CC37)+CO37</f>
        <v>0.919913726</v>
      </c>
      <c r="CQ37" s="163" t="n">
        <f aca="false">($CD37-$CC37)+CP37</f>
        <v>0.941591019</v>
      </c>
      <c r="CR37" s="163" t="n">
        <f aca="false">($CD37-$CC37)+CQ37</f>
        <v>0.963268312</v>
      </c>
      <c r="CS37" s="163" t="n">
        <f aca="false">($CD37-$CC37)+CR37</f>
        <v>0.984945605</v>
      </c>
      <c r="CT37" s="163" t="n">
        <f aca="false">($CD37-$CC37)+CS37</f>
        <v>1.006622898</v>
      </c>
      <c r="CU37" s="163" t="n">
        <f aca="false">($CD37-$CC37)+CT37</f>
        <v>1.028300191</v>
      </c>
      <c r="CV37" s="163" t="n">
        <f aca="false">($CD37-$CC37)+CU37</f>
        <v>1.049977484</v>
      </c>
      <c r="CW37" s="163" t="n">
        <f aca="false">($CD37-$CC37)+CV37</f>
        <v>1.071654777</v>
      </c>
      <c r="CX37" s="163" t="n">
        <f aca="false">($CD37-$CC37)+CW37</f>
        <v>1.09333207</v>
      </c>
    </row>
    <row r="38" customFormat="false" ht="12.75" hidden="false" customHeight="false" outlineLevel="0" collapsed="false">
      <c r="A38" s="14" t="n">
        <v>37865</v>
      </c>
      <c r="B38" s="163" t="n">
        <f aca="false">($V38-$W38)+C38</f>
        <v>-0.87139371</v>
      </c>
      <c r="C38" s="163" t="n">
        <f aca="false">($V38-$W38)+D38</f>
        <v>-0.853933431</v>
      </c>
      <c r="D38" s="163" t="n">
        <f aca="false">($V38-$W38)+E38</f>
        <v>-0.836473152</v>
      </c>
      <c r="E38" s="163" t="n">
        <f aca="false">($V38-$W38)+F38</f>
        <v>-0.819012873</v>
      </c>
      <c r="F38" s="163" t="n">
        <f aca="false">($V38-$W38)+G38</f>
        <v>-0.801552594</v>
      </c>
      <c r="G38" s="163" t="n">
        <f aca="false">($V38-$W38)+H38</f>
        <v>-0.784092315</v>
      </c>
      <c r="H38" s="163" t="n">
        <f aca="false">($V38-$W38)+I38</f>
        <v>-0.766632036</v>
      </c>
      <c r="I38" s="163" t="n">
        <f aca="false">($V38-$W38)+J38</f>
        <v>-0.749171757</v>
      </c>
      <c r="J38" s="163" t="n">
        <f aca="false">($V38-$W38)+K38</f>
        <v>-0.731711478</v>
      </c>
      <c r="K38" s="163" t="n">
        <f aca="false">($V38-$W38)+L38</f>
        <v>-0.714251199</v>
      </c>
      <c r="L38" s="163" t="n">
        <f aca="false">($V38-$W38)+M38</f>
        <v>-0.69679092</v>
      </c>
      <c r="M38" s="163" t="n">
        <f aca="false">($V38-$W38)+N38</f>
        <v>-0.679330641</v>
      </c>
      <c r="N38" s="163" t="n">
        <f aca="false">($V38-$W38)+O38</f>
        <v>-0.661870362</v>
      </c>
      <c r="O38" s="163" t="n">
        <f aca="false">($V38-$W38)+P38</f>
        <v>-0.644410083</v>
      </c>
      <c r="P38" s="163" t="n">
        <f aca="false">($V38-$W38)+Q38</f>
        <v>-0.626949804</v>
      </c>
      <c r="Q38" s="163" t="n">
        <f aca="false">($V38-$W38)+R38</f>
        <v>-0.609489525</v>
      </c>
      <c r="R38" s="163" t="n">
        <f aca="false">($V38-$W38)+S38</f>
        <v>-0.592029246</v>
      </c>
      <c r="S38" s="163" t="n">
        <f aca="false">($V38-$W38)+T38</f>
        <v>-0.574568967</v>
      </c>
      <c r="T38" s="163" t="n">
        <f aca="false">($V38-$W38)+U38</f>
        <v>-0.557108688</v>
      </c>
      <c r="U38" s="163" t="n">
        <f aca="false">($V38-$W38)+V38</f>
        <v>-0.539648409</v>
      </c>
      <c r="V38" s="163" t="n">
        <f aca="false">VLOOKUP($A38,GAMMAGRIDS,11,FALSE())</f>
        <v>-0.52218813</v>
      </c>
      <c r="W38" s="163" t="n">
        <f aca="false">((V38-AF38)*0.9)+AF38</f>
        <v>-0.504727851</v>
      </c>
      <c r="X38" s="163" t="n">
        <f aca="false">((V38-AF38)*0.8)+AF38</f>
        <v>-0.487267572</v>
      </c>
      <c r="Y38" s="163" t="n">
        <f aca="false">((V38-AF38)*0.7)+AF38</f>
        <v>-0.469807293</v>
      </c>
      <c r="Z38" s="163" t="n">
        <f aca="false">((V38-AF38)*0.6)+AF38</f>
        <v>-0.452347014</v>
      </c>
      <c r="AA38" s="163" t="n">
        <f aca="false">((V38-AF38)*0.5)+AF38</f>
        <v>-0.434886735</v>
      </c>
      <c r="AB38" s="163" t="n">
        <f aca="false">((V38-AF38)*0.4)+AF38</f>
        <v>-0.417426456</v>
      </c>
      <c r="AC38" s="163" t="n">
        <f aca="false">((V38-AF38)*0.3)+AF38</f>
        <v>-0.399966177</v>
      </c>
      <c r="AD38" s="163" t="n">
        <f aca="false">((V38-AF38)*0.2)+AF38</f>
        <v>-0.382505898</v>
      </c>
      <c r="AE38" s="163" t="n">
        <f aca="false">((V38-AF38)*0.1)+AF38</f>
        <v>-0.365045619</v>
      </c>
      <c r="AF38" s="163" t="n">
        <f aca="false">VLOOKUP($A38,GAMMAGRIDS,12,FALSE())</f>
        <v>-0.34758534</v>
      </c>
      <c r="AG38" s="163" t="n">
        <f aca="false">((AF38-AP38)*0.9)+AP38</f>
        <v>-0.330180797</v>
      </c>
      <c r="AH38" s="163" t="n">
        <f aca="false">((AF38-AP38)*0.8)+AP38</f>
        <v>-0.312776254</v>
      </c>
      <c r="AI38" s="163" t="n">
        <f aca="false">((AF38-AP38)*0.7)+AP38</f>
        <v>-0.295371711</v>
      </c>
      <c r="AJ38" s="163" t="n">
        <f aca="false">((AF38-AP38)*0.6)+AP38</f>
        <v>-0.277967168</v>
      </c>
      <c r="AK38" s="163" t="n">
        <f aca="false">((AF38-AP38)*0.5)+AP38</f>
        <v>-0.260562625</v>
      </c>
      <c r="AL38" s="163" t="n">
        <f aca="false">((AF38-AP38)*0.4)+AP38</f>
        <v>-0.243158082</v>
      </c>
      <c r="AM38" s="163" t="n">
        <f aca="false">((AF38-AP38)*0.3)+AP38</f>
        <v>-0.225753539</v>
      </c>
      <c r="AN38" s="163" t="n">
        <f aca="false">((AF38-AP38)*0.2)+AP38</f>
        <v>-0.208348996</v>
      </c>
      <c r="AO38" s="163" t="n">
        <f aca="false">((AF38-AP38)*0.1)+AP38</f>
        <v>-0.190944453</v>
      </c>
      <c r="AP38" s="163" t="n">
        <f aca="false">VLOOKUP($A38,GAMMAGRIDS,13,FALSE())</f>
        <v>-0.17353991</v>
      </c>
      <c r="AQ38" s="163" t="n">
        <f aca="false">(($AP38-$AU38)*0.8)+$AU38</f>
        <v>-0.156172912</v>
      </c>
      <c r="AR38" s="163" t="n">
        <f aca="false">(($AP38-$AU38)*0.6)+$AU38</f>
        <v>-0.138805914</v>
      </c>
      <c r="AS38" s="163" t="n">
        <f aca="false">(($AP38-$AU38)*0.4)+$AU38</f>
        <v>-0.121438916</v>
      </c>
      <c r="AT38" s="163" t="n">
        <f aca="false">(($AP38-$AU38)*0.2)+$AU38</f>
        <v>-0.104071918</v>
      </c>
      <c r="AU38" s="163" t="n">
        <f aca="false">VLOOKUP($A38,GAMMAGRIDS,14,FALSE())</f>
        <v>-0.08670492</v>
      </c>
      <c r="AV38" s="163" t="n">
        <f aca="false">(($AU38-$AZ38)*0.8)+$AZ38</f>
        <v>-0.069363936</v>
      </c>
      <c r="AW38" s="163" t="n">
        <f aca="false">(($AU38-$AZ38)*0.6)+$AZ38</f>
        <v>-0.052022952</v>
      </c>
      <c r="AX38" s="163" t="n">
        <f aca="false">(($AU38-$AZ38)*0.4)+$AZ38</f>
        <v>-0.034681968</v>
      </c>
      <c r="AY38" s="163" t="n">
        <f aca="false">(($AU38-$AZ38)*0.2)+$AZ38</f>
        <v>-0.017340984</v>
      </c>
      <c r="AZ38" s="163" t="n">
        <v>0</v>
      </c>
      <c r="BA38" s="163" t="n">
        <f aca="false">(($BE38-$AZ38)*0.2)+$AZ38</f>
        <v>0.0173126</v>
      </c>
      <c r="BB38" s="163" t="n">
        <f aca="false">(($BE38-$AZ38)*0.4)+$AZ38</f>
        <v>0.0346252</v>
      </c>
      <c r="BC38" s="163" t="n">
        <f aca="false">(($BE38-$AZ38)*0.6)+$AZ38</f>
        <v>0.0519378</v>
      </c>
      <c r="BD38" s="163" t="n">
        <f aca="false">(($BE38-$AZ38)*0.8)+$AZ38</f>
        <v>0.0692504</v>
      </c>
      <c r="BE38" s="163" t="n">
        <f aca="false">VLOOKUP($A38,GAMMAGRIDS,15,FALSE())</f>
        <v>0.086563</v>
      </c>
      <c r="BF38" s="163" t="n">
        <f aca="false">(($BJ38-$BE38)*0.2)+$BE38</f>
        <v>0.10384385</v>
      </c>
      <c r="BG38" s="163" t="n">
        <f aca="false">(($BJ38-$BE38)*0.4)+$BE38</f>
        <v>0.1211247</v>
      </c>
      <c r="BH38" s="163" t="n">
        <f aca="false">(($BJ38-$BE38)*0.6)+$BE38</f>
        <v>0.13840555</v>
      </c>
      <c r="BI38" s="163" t="n">
        <f aca="false">(($BJ38-$BE38)*0.8)+$BE38</f>
        <v>0.1556864</v>
      </c>
      <c r="BJ38" s="163" t="n">
        <f aca="false">VLOOKUP($A38,GAMMAGRIDS,16,FALSE())</f>
        <v>0.17296725</v>
      </c>
      <c r="BK38" s="163" t="n">
        <f aca="false">((BT38-BJ38)*0.1)+BJ38</f>
        <v>0.19019085</v>
      </c>
      <c r="BL38" s="163" t="n">
        <f aca="false">((BT38-BJ38)*0.2)+BJ38</f>
        <v>0.20741445</v>
      </c>
      <c r="BM38" s="163" t="n">
        <f aca="false">((BT38-BJ38)*0.3)+BJ38</f>
        <v>0.22463805</v>
      </c>
      <c r="BN38" s="163" t="n">
        <f aca="false">((BT38-BJ38)*0.4)+BJ38</f>
        <v>0.24186165</v>
      </c>
      <c r="BO38" s="163" t="n">
        <f aca="false">((BT38-BJ38)*0.5)+BJ38</f>
        <v>0.25908525</v>
      </c>
      <c r="BP38" s="163" t="n">
        <f aca="false">((BT38-BJ38)*0.6)+BJ38</f>
        <v>0.27630885</v>
      </c>
      <c r="BQ38" s="163" t="n">
        <f aca="false">((BT38-BJ38)*0.7)+BJ38</f>
        <v>0.29353245</v>
      </c>
      <c r="BR38" s="163" t="n">
        <f aca="false">((BT38-BJ38)*0.8)+BJ38</f>
        <v>0.31075605</v>
      </c>
      <c r="BS38" s="163" t="n">
        <f aca="false">((BT38-BJ38)*0.9)+BJ38</f>
        <v>0.32797965</v>
      </c>
      <c r="BT38" s="163" t="n">
        <f aca="false">VLOOKUP($A38,GAMMAGRIDS,17,FALSE())</f>
        <v>0.34520325</v>
      </c>
      <c r="BU38" s="163" t="n">
        <f aca="false">((CD38-BT38)*0.1)+BT38</f>
        <v>0.362331173</v>
      </c>
      <c r="BV38" s="163" t="n">
        <f aca="false">((CD38-BT38)*0.2)+BT38</f>
        <v>0.379459096</v>
      </c>
      <c r="BW38" s="163" t="n">
        <f aca="false">((CD38-BT38)*0.3)+BT38</f>
        <v>0.396587019</v>
      </c>
      <c r="BX38" s="163" t="n">
        <f aca="false">((CD38-BT38)*0.4)+BT38</f>
        <v>0.413714942</v>
      </c>
      <c r="BY38" s="163" t="n">
        <f aca="false">((CD38-BT38)*0.5)+BT38</f>
        <v>0.430842865</v>
      </c>
      <c r="BZ38" s="163" t="n">
        <f aca="false">((CD38-BT38)*0.6)+BT38</f>
        <v>0.447970788</v>
      </c>
      <c r="CA38" s="163" t="n">
        <f aca="false">((CD38-BT38)*0.7)+BT38</f>
        <v>0.465098711</v>
      </c>
      <c r="CB38" s="163" t="n">
        <f aca="false">((CD38-BT38)*0.8)+BT38</f>
        <v>0.482226634</v>
      </c>
      <c r="CC38" s="163" t="n">
        <f aca="false">((CD38-BT38)*0.9)+BT38</f>
        <v>0.499354557</v>
      </c>
      <c r="CD38" s="163" t="n">
        <f aca="false">VLOOKUP($A38,GAMMAGRIDS,18,FALSE())</f>
        <v>0.51648248</v>
      </c>
      <c r="CE38" s="163" t="n">
        <f aca="false">($CD38-$CC38)+CD38</f>
        <v>0.533610403</v>
      </c>
      <c r="CF38" s="163" t="n">
        <f aca="false">($CD38-$CC38)+CE38</f>
        <v>0.550738326</v>
      </c>
      <c r="CG38" s="163" t="n">
        <f aca="false">($CD38-$CC38)+CF38</f>
        <v>0.567866249</v>
      </c>
      <c r="CH38" s="163" t="n">
        <f aca="false">($CD38-$CC38)+CG38</f>
        <v>0.584994172</v>
      </c>
      <c r="CI38" s="163" t="n">
        <f aca="false">($CD38-$CC38)+CH38</f>
        <v>0.602122095</v>
      </c>
      <c r="CJ38" s="163" t="n">
        <f aca="false">($CD38-$CC38)+CI38</f>
        <v>0.619250018</v>
      </c>
      <c r="CK38" s="163" t="n">
        <f aca="false">($CD38-$CC38)+CJ38</f>
        <v>0.636377941</v>
      </c>
      <c r="CL38" s="163" t="n">
        <f aca="false">($CD38-$CC38)+CK38</f>
        <v>0.653505864</v>
      </c>
      <c r="CM38" s="163" t="n">
        <f aca="false">($CD38-$CC38)+CL38</f>
        <v>0.670633787</v>
      </c>
      <c r="CN38" s="163" t="n">
        <f aca="false">($CD38-$CC38)+CM38</f>
        <v>0.68776171</v>
      </c>
      <c r="CO38" s="163" t="n">
        <f aca="false">($CD38-$CC38)+CN38</f>
        <v>0.704889633</v>
      </c>
      <c r="CP38" s="163" t="n">
        <f aca="false">($CD38-$CC38)+CO38</f>
        <v>0.722017556</v>
      </c>
      <c r="CQ38" s="163" t="n">
        <f aca="false">($CD38-$CC38)+CP38</f>
        <v>0.739145479</v>
      </c>
      <c r="CR38" s="163" t="n">
        <f aca="false">($CD38-$CC38)+CQ38</f>
        <v>0.756273402</v>
      </c>
      <c r="CS38" s="163" t="n">
        <f aca="false">($CD38-$CC38)+CR38</f>
        <v>0.773401325</v>
      </c>
      <c r="CT38" s="163" t="n">
        <f aca="false">($CD38-$CC38)+CS38</f>
        <v>0.790529248</v>
      </c>
      <c r="CU38" s="163" t="n">
        <f aca="false">($CD38-$CC38)+CT38</f>
        <v>0.807657171</v>
      </c>
      <c r="CV38" s="163" t="n">
        <f aca="false">($CD38-$CC38)+CU38</f>
        <v>0.824785094</v>
      </c>
      <c r="CW38" s="163" t="n">
        <f aca="false">($CD38-$CC38)+CV38</f>
        <v>0.841913017</v>
      </c>
      <c r="CX38" s="163" t="n">
        <f aca="false">($CD38-$CC38)+CW38</f>
        <v>0.85904094</v>
      </c>
    </row>
    <row r="39" customFormat="false" ht="12.75" hidden="false" customHeight="false" outlineLevel="0" collapsed="false">
      <c r="A39" s="14" t="n">
        <v>37895</v>
      </c>
      <c r="B39" s="163" t="n">
        <f aca="false">($V39-$W39)+C39</f>
        <v>-0.955310169999999</v>
      </c>
      <c r="C39" s="163" t="n">
        <f aca="false">($V39-$W39)+D39</f>
        <v>-0.936125281999999</v>
      </c>
      <c r="D39" s="163" t="n">
        <f aca="false">($V39-$W39)+E39</f>
        <v>-0.916940393999999</v>
      </c>
      <c r="E39" s="163" t="n">
        <f aca="false">($V39-$W39)+F39</f>
        <v>-0.897755505999999</v>
      </c>
      <c r="F39" s="163" t="n">
        <f aca="false">($V39-$W39)+G39</f>
        <v>-0.878570617999999</v>
      </c>
      <c r="G39" s="163" t="n">
        <f aca="false">($V39-$W39)+H39</f>
        <v>-0.859385729999999</v>
      </c>
      <c r="H39" s="163" t="n">
        <f aca="false">($V39-$W39)+I39</f>
        <v>-0.840200841999999</v>
      </c>
      <c r="I39" s="163" t="n">
        <f aca="false">($V39-$W39)+J39</f>
        <v>-0.821015953999999</v>
      </c>
      <c r="J39" s="163" t="n">
        <f aca="false">($V39-$W39)+K39</f>
        <v>-0.801831065999999</v>
      </c>
      <c r="K39" s="163" t="n">
        <f aca="false">($V39-$W39)+L39</f>
        <v>-0.782646178</v>
      </c>
      <c r="L39" s="163" t="n">
        <f aca="false">($V39-$W39)+M39</f>
        <v>-0.76346129</v>
      </c>
      <c r="M39" s="163" t="n">
        <f aca="false">($V39-$W39)+N39</f>
        <v>-0.744276402</v>
      </c>
      <c r="N39" s="163" t="n">
        <f aca="false">($V39-$W39)+O39</f>
        <v>-0.725091514</v>
      </c>
      <c r="O39" s="163" t="n">
        <f aca="false">($V39-$W39)+P39</f>
        <v>-0.705906626</v>
      </c>
      <c r="P39" s="163" t="n">
        <f aca="false">($V39-$W39)+Q39</f>
        <v>-0.686721738</v>
      </c>
      <c r="Q39" s="163" t="n">
        <f aca="false">($V39-$W39)+R39</f>
        <v>-0.66753685</v>
      </c>
      <c r="R39" s="163" t="n">
        <f aca="false">($V39-$W39)+S39</f>
        <v>-0.648351962</v>
      </c>
      <c r="S39" s="163" t="n">
        <f aca="false">($V39-$W39)+T39</f>
        <v>-0.629167074</v>
      </c>
      <c r="T39" s="163" t="n">
        <f aca="false">($V39-$W39)+U39</f>
        <v>-0.609982186</v>
      </c>
      <c r="U39" s="163" t="n">
        <f aca="false">($V39-$W39)+V39</f>
        <v>-0.590797298</v>
      </c>
      <c r="V39" s="163" t="n">
        <f aca="false">VLOOKUP($A39,GAMMAGRIDS,11,FALSE())</f>
        <v>-0.57161241</v>
      </c>
      <c r="W39" s="163" t="n">
        <f aca="false">((V39-AF39)*0.9)+AF39</f>
        <v>-0.552427522</v>
      </c>
      <c r="X39" s="163" t="n">
        <f aca="false">((V39-AF39)*0.8)+AF39</f>
        <v>-0.533242634</v>
      </c>
      <c r="Y39" s="163" t="n">
        <f aca="false">((V39-AF39)*0.7)+AF39</f>
        <v>-0.514057746</v>
      </c>
      <c r="Z39" s="163" t="n">
        <f aca="false">((V39-AF39)*0.6)+AF39</f>
        <v>-0.494872858</v>
      </c>
      <c r="AA39" s="163" t="n">
        <f aca="false">((V39-AF39)*0.5)+AF39</f>
        <v>-0.47568797</v>
      </c>
      <c r="AB39" s="163" t="n">
        <f aca="false">((V39-AF39)*0.4)+AF39</f>
        <v>-0.456503082</v>
      </c>
      <c r="AC39" s="163" t="n">
        <f aca="false">((V39-AF39)*0.3)+AF39</f>
        <v>-0.437318194</v>
      </c>
      <c r="AD39" s="163" t="n">
        <f aca="false">((V39-AF39)*0.2)+AF39</f>
        <v>-0.418133306</v>
      </c>
      <c r="AE39" s="163" t="n">
        <f aca="false">((V39-AF39)*0.1)+AF39</f>
        <v>-0.398948418</v>
      </c>
      <c r="AF39" s="163" t="n">
        <f aca="false">VLOOKUP($A39,GAMMAGRIDS,12,FALSE())</f>
        <v>-0.37976353</v>
      </c>
      <c r="AG39" s="163" t="n">
        <f aca="false">((AF39-AP39)*0.9)+AP39</f>
        <v>-0.360704274</v>
      </c>
      <c r="AH39" s="163" t="n">
        <f aca="false">((AF39-AP39)*0.8)+AP39</f>
        <v>-0.341645018</v>
      </c>
      <c r="AI39" s="163" t="n">
        <f aca="false">((AF39-AP39)*0.7)+AP39</f>
        <v>-0.322585762</v>
      </c>
      <c r="AJ39" s="163" t="n">
        <f aca="false">((AF39-AP39)*0.6)+AP39</f>
        <v>-0.303526506</v>
      </c>
      <c r="AK39" s="163" t="n">
        <f aca="false">((AF39-AP39)*0.5)+AP39</f>
        <v>-0.28446725</v>
      </c>
      <c r="AL39" s="163" t="n">
        <f aca="false">((AF39-AP39)*0.4)+AP39</f>
        <v>-0.265407994</v>
      </c>
      <c r="AM39" s="163" t="n">
        <f aca="false">((AF39-AP39)*0.3)+AP39</f>
        <v>-0.246348738</v>
      </c>
      <c r="AN39" s="163" t="n">
        <f aca="false">((AF39-AP39)*0.2)+AP39</f>
        <v>-0.227289482</v>
      </c>
      <c r="AO39" s="163" t="n">
        <f aca="false">((AF39-AP39)*0.1)+AP39</f>
        <v>-0.208230226</v>
      </c>
      <c r="AP39" s="163" t="n">
        <f aca="false">VLOOKUP($A39,GAMMAGRIDS,13,FALSE())</f>
        <v>-0.18917097</v>
      </c>
      <c r="AQ39" s="163" t="n">
        <f aca="false">(($AP39-$AU39)*0.8)+$AU39</f>
        <v>-0.170215818</v>
      </c>
      <c r="AR39" s="163" t="n">
        <f aca="false">(($AP39-$AU39)*0.6)+$AU39</f>
        <v>-0.151260666</v>
      </c>
      <c r="AS39" s="163" t="n">
        <f aca="false">(($AP39-$AU39)*0.4)+$AU39</f>
        <v>-0.132305514</v>
      </c>
      <c r="AT39" s="163" t="n">
        <f aca="false">(($AP39-$AU39)*0.2)+$AU39</f>
        <v>-0.113350362</v>
      </c>
      <c r="AU39" s="163" t="n">
        <f aca="false">VLOOKUP($A39,GAMMAGRIDS,14,FALSE())</f>
        <v>-0.09439521</v>
      </c>
      <c r="AV39" s="163" t="n">
        <f aca="false">(($AU39-$AZ39)*0.8)+$AZ39</f>
        <v>-0.075516168</v>
      </c>
      <c r="AW39" s="163" t="n">
        <f aca="false">(($AU39-$AZ39)*0.6)+$AZ39</f>
        <v>-0.056637126</v>
      </c>
      <c r="AX39" s="163" t="n">
        <f aca="false">(($AU39-$AZ39)*0.4)+$AZ39</f>
        <v>-0.037758084</v>
      </c>
      <c r="AY39" s="163" t="n">
        <f aca="false">(($AU39-$AZ39)*0.2)+$AZ39</f>
        <v>-0.018879042</v>
      </c>
      <c r="AZ39" s="163" t="n">
        <v>0</v>
      </c>
      <c r="BA39" s="163" t="n">
        <f aca="false">(($BE39-$AZ39)*0.2)+$AZ39</f>
        <v>0.018796176</v>
      </c>
      <c r="BB39" s="163" t="n">
        <f aca="false">(($BE39-$AZ39)*0.4)+$AZ39</f>
        <v>0.037592352</v>
      </c>
      <c r="BC39" s="163" t="n">
        <f aca="false">(($BE39-$AZ39)*0.6)+$AZ39</f>
        <v>0.056388528</v>
      </c>
      <c r="BD39" s="163" t="n">
        <f aca="false">(($BE39-$AZ39)*0.8)+$AZ39</f>
        <v>0.075184704</v>
      </c>
      <c r="BE39" s="163" t="n">
        <f aca="false">VLOOKUP($A39,GAMMAGRIDS,15,FALSE())</f>
        <v>0.09398088</v>
      </c>
      <c r="BF39" s="163" t="n">
        <f aca="false">(($BJ39-$BE39)*0.2)+$BE39</f>
        <v>0.112687834</v>
      </c>
      <c r="BG39" s="163" t="n">
        <f aca="false">(($BJ39-$BE39)*0.4)+$BE39</f>
        <v>0.131394788</v>
      </c>
      <c r="BH39" s="163" t="n">
        <f aca="false">(($BJ39-$BE39)*0.6)+$BE39</f>
        <v>0.150101742</v>
      </c>
      <c r="BI39" s="163" t="n">
        <f aca="false">(($BJ39-$BE39)*0.8)+$BE39</f>
        <v>0.168808696</v>
      </c>
      <c r="BJ39" s="163" t="n">
        <f aca="false">VLOOKUP($A39,GAMMAGRIDS,16,FALSE())</f>
        <v>0.18751565</v>
      </c>
      <c r="BK39" s="163" t="n">
        <f aca="false">((BT39-BJ39)*0.1)+BJ39</f>
        <v>0.206076274</v>
      </c>
      <c r="BL39" s="163" t="n">
        <f aca="false">((BT39-BJ39)*0.2)+BJ39</f>
        <v>0.224636898</v>
      </c>
      <c r="BM39" s="163" t="n">
        <f aca="false">((BT39-BJ39)*0.3)+BJ39</f>
        <v>0.243197522</v>
      </c>
      <c r="BN39" s="163" t="n">
        <f aca="false">((BT39-BJ39)*0.4)+BJ39</f>
        <v>0.261758146</v>
      </c>
      <c r="BO39" s="163" t="n">
        <f aca="false">((BT39-BJ39)*0.5)+BJ39</f>
        <v>0.28031877</v>
      </c>
      <c r="BP39" s="163" t="n">
        <f aca="false">((BT39-BJ39)*0.6)+BJ39</f>
        <v>0.298879394</v>
      </c>
      <c r="BQ39" s="163" t="n">
        <f aca="false">((BT39-BJ39)*0.7)+BJ39</f>
        <v>0.317440018</v>
      </c>
      <c r="BR39" s="163" t="n">
        <f aca="false">((BT39-BJ39)*0.8)+BJ39</f>
        <v>0.336000642</v>
      </c>
      <c r="BS39" s="163" t="n">
        <f aca="false">((BT39-BJ39)*0.9)+BJ39</f>
        <v>0.354561266</v>
      </c>
      <c r="BT39" s="163" t="n">
        <f aca="false">VLOOKUP($A39,GAMMAGRIDS,17,FALSE())</f>
        <v>0.37312189</v>
      </c>
      <c r="BU39" s="163" t="n">
        <f aca="false">((CD39-BT39)*0.1)+BT39</f>
        <v>0.391467442</v>
      </c>
      <c r="BV39" s="163" t="n">
        <f aca="false">((CD39-BT39)*0.2)+BT39</f>
        <v>0.409812994</v>
      </c>
      <c r="BW39" s="163" t="n">
        <f aca="false">((CD39-BT39)*0.3)+BT39</f>
        <v>0.428158546</v>
      </c>
      <c r="BX39" s="163" t="n">
        <f aca="false">((CD39-BT39)*0.4)+BT39</f>
        <v>0.446504098</v>
      </c>
      <c r="BY39" s="163" t="n">
        <f aca="false">((CD39-BT39)*0.5)+BT39</f>
        <v>0.46484965</v>
      </c>
      <c r="BZ39" s="163" t="n">
        <f aca="false">((CD39-BT39)*0.6)+BT39</f>
        <v>0.483195202</v>
      </c>
      <c r="CA39" s="163" t="n">
        <f aca="false">((CD39-BT39)*0.7)+BT39</f>
        <v>0.501540754</v>
      </c>
      <c r="CB39" s="163" t="n">
        <f aca="false">((CD39-BT39)*0.8)+BT39</f>
        <v>0.519886306</v>
      </c>
      <c r="CC39" s="163" t="n">
        <f aca="false">((CD39-BT39)*0.9)+BT39</f>
        <v>0.538231858</v>
      </c>
      <c r="CD39" s="163" t="n">
        <f aca="false">VLOOKUP($A39,GAMMAGRIDS,18,FALSE())</f>
        <v>0.55657741</v>
      </c>
      <c r="CE39" s="163" t="n">
        <f aca="false">($CD39-$CC39)+CD39</f>
        <v>0.574922962</v>
      </c>
      <c r="CF39" s="163" t="n">
        <f aca="false">($CD39-$CC39)+CE39</f>
        <v>0.593268514</v>
      </c>
      <c r="CG39" s="163" t="n">
        <f aca="false">($CD39-$CC39)+CF39</f>
        <v>0.611614066</v>
      </c>
      <c r="CH39" s="163" t="n">
        <f aca="false">($CD39-$CC39)+CG39</f>
        <v>0.629959618</v>
      </c>
      <c r="CI39" s="163" t="n">
        <f aca="false">($CD39-$CC39)+CH39</f>
        <v>0.64830517</v>
      </c>
      <c r="CJ39" s="163" t="n">
        <f aca="false">($CD39-$CC39)+CI39</f>
        <v>0.666650722</v>
      </c>
      <c r="CK39" s="163" t="n">
        <f aca="false">($CD39-$CC39)+CJ39</f>
        <v>0.684996274</v>
      </c>
      <c r="CL39" s="163" t="n">
        <f aca="false">($CD39-$CC39)+CK39</f>
        <v>0.703341826</v>
      </c>
      <c r="CM39" s="163" t="n">
        <f aca="false">($CD39-$CC39)+CL39</f>
        <v>0.721687378</v>
      </c>
      <c r="CN39" s="163" t="n">
        <f aca="false">($CD39-$CC39)+CM39</f>
        <v>0.74003293</v>
      </c>
      <c r="CO39" s="163" t="n">
        <f aca="false">($CD39-$CC39)+CN39</f>
        <v>0.758378482</v>
      </c>
      <c r="CP39" s="163" t="n">
        <f aca="false">($CD39-$CC39)+CO39</f>
        <v>0.776724034</v>
      </c>
      <c r="CQ39" s="163" t="n">
        <f aca="false">($CD39-$CC39)+CP39</f>
        <v>0.795069586</v>
      </c>
      <c r="CR39" s="163" t="n">
        <f aca="false">($CD39-$CC39)+CQ39</f>
        <v>0.813415138</v>
      </c>
      <c r="CS39" s="163" t="n">
        <f aca="false">($CD39-$CC39)+CR39</f>
        <v>0.83176069</v>
      </c>
      <c r="CT39" s="163" t="n">
        <f aca="false">($CD39-$CC39)+CS39</f>
        <v>0.850106242</v>
      </c>
      <c r="CU39" s="163" t="n">
        <f aca="false">($CD39-$CC39)+CT39</f>
        <v>0.868451794</v>
      </c>
      <c r="CV39" s="163" t="n">
        <f aca="false">($CD39-$CC39)+CU39</f>
        <v>0.886797346</v>
      </c>
      <c r="CW39" s="163" t="n">
        <f aca="false">($CD39-$CC39)+CV39</f>
        <v>0.905142898</v>
      </c>
      <c r="CX39" s="163" t="n">
        <f aca="false">($CD39-$CC39)+CW39</f>
        <v>0.92348845</v>
      </c>
    </row>
    <row r="40" customFormat="false" ht="12.75" hidden="false" customHeight="false" outlineLevel="0" collapsed="false">
      <c r="A40" s="14" t="n">
        <v>37926</v>
      </c>
      <c r="B40" s="163" t="n">
        <f aca="false">($V40-$W40)+C40</f>
        <v>-0.61374937</v>
      </c>
      <c r="C40" s="163" t="n">
        <f aca="false">($V40-$W40)+D40</f>
        <v>-0.601365072</v>
      </c>
      <c r="D40" s="163" t="n">
        <f aca="false">($V40-$W40)+E40</f>
        <v>-0.588980774</v>
      </c>
      <c r="E40" s="163" t="n">
        <f aca="false">($V40-$W40)+F40</f>
        <v>-0.576596476</v>
      </c>
      <c r="F40" s="163" t="n">
        <f aca="false">($V40-$W40)+G40</f>
        <v>-0.564212178</v>
      </c>
      <c r="G40" s="163" t="n">
        <f aca="false">($V40-$W40)+H40</f>
        <v>-0.55182788</v>
      </c>
      <c r="H40" s="163" t="n">
        <f aca="false">($V40-$W40)+I40</f>
        <v>-0.539443582</v>
      </c>
      <c r="I40" s="163" t="n">
        <f aca="false">($V40-$W40)+J40</f>
        <v>-0.527059284</v>
      </c>
      <c r="J40" s="163" t="n">
        <f aca="false">($V40-$W40)+K40</f>
        <v>-0.514674986</v>
      </c>
      <c r="K40" s="163" t="n">
        <f aca="false">($V40-$W40)+L40</f>
        <v>-0.502290688</v>
      </c>
      <c r="L40" s="163" t="n">
        <f aca="false">($V40-$W40)+M40</f>
        <v>-0.48990639</v>
      </c>
      <c r="M40" s="163" t="n">
        <f aca="false">($V40-$W40)+N40</f>
        <v>-0.477522092</v>
      </c>
      <c r="N40" s="163" t="n">
        <f aca="false">($V40-$W40)+O40</f>
        <v>-0.465137794</v>
      </c>
      <c r="O40" s="163" t="n">
        <f aca="false">($V40-$W40)+P40</f>
        <v>-0.452753496</v>
      </c>
      <c r="P40" s="163" t="n">
        <f aca="false">($V40-$W40)+Q40</f>
        <v>-0.440369198</v>
      </c>
      <c r="Q40" s="163" t="n">
        <f aca="false">($V40-$W40)+R40</f>
        <v>-0.4279849</v>
      </c>
      <c r="R40" s="163" t="n">
        <f aca="false">($V40-$W40)+S40</f>
        <v>-0.415600602</v>
      </c>
      <c r="S40" s="163" t="n">
        <f aca="false">($V40-$W40)+T40</f>
        <v>-0.403216304</v>
      </c>
      <c r="T40" s="163" t="n">
        <f aca="false">($V40-$W40)+U40</f>
        <v>-0.390832006</v>
      </c>
      <c r="U40" s="163" t="n">
        <f aca="false">($V40-$W40)+V40</f>
        <v>-0.378447708</v>
      </c>
      <c r="V40" s="163" t="n">
        <f aca="false">VLOOKUP($A40,GAMMAGRIDS,11,FALSE())</f>
        <v>-0.36606341</v>
      </c>
      <c r="W40" s="163" t="n">
        <f aca="false">((V40-AF40)*0.9)+AF40</f>
        <v>-0.353679112</v>
      </c>
      <c r="X40" s="163" t="n">
        <f aca="false">((V40-AF40)*0.8)+AF40</f>
        <v>-0.341294814</v>
      </c>
      <c r="Y40" s="163" t="n">
        <f aca="false">((V40-AF40)*0.7)+AF40</f>
        <v>-0.328910516</v>
      </c>
      <c r="Z40" s="163" t="n">
        <f aca="false">((V40-AF40)*0.6)+AF40</f>
        <v>-0.316526218</v>
      </c>
      <c r="AA40" s="163" t="n">
        <f aca="false">((V40-AF40)*0.5)+AF40</f>
        <v>-0.30414192</v>
      </c>
      <c r="AB40" s="163" t="n">
        <f aca="false">((V40-AF40)*0.4)+AF40</f>
        <v>-0.291757622</v>
      </c>
      <c r="AC40" s="163" t="n">
        <f aca="false">((V40-AF40)*0.3)+AF40</f>
        <v>-0.279373324</v>
      </c>
      <c r="AD40" s="163" t="n">
        <f aca="false">((V40-AF40)*0.2)+AF40</f>
        <v>-0.266989026</v>
      </c>
      <c r="AE40" s="163" t="n">
        <f aca="false">((V40-AF40)*0.1)+AF40</f>
        <v>-0.254604728</v>
      </c>
      <c r="AF40" s="163" t="n">
        <f aca="false">VLOOKUP($A40,GAMMAGRIDS,12,FALSE())</f>
        <v>-0.24222043</v>
      </c>
      <c r="AG40" s="163" t="n">
        <f aca="false">((AF40-AP40)*0.9)+AP40</f>
        <v>-0.230017815</v>
      </c>
      <c r="AH40" s="163" t="n">
        <f aca="false">((AF40-AP40)*0.8)+AP40</f>
        <v>-0.2178152</v>
      </c>
      <c r="AI40" s="163" t="n">
        <f aca="false">((AF40-AP40)*0.7)+AP40</f>
        <v>-0.205612585</v>
      </c>
      <c r="AJ40" s="163" t="n">
        <f aca="false">((AF40-AP40)*0.6)+AP40</f>
        <v>-0.19340997</v>
      </c>
      <c r="AK40" s="163" t="n">
        <f aca="false">((AF40-AP40)*0.5)+AP40</f>
        <v>-0.181207355</v>
      </c>
      <c r="AL40" s="163" t="n">
        <f aca="false">((AF40-AP40)*0.4)+AP40</f>
        <v>-0.16900474</v>
      </c>
      <c r="AM40" s="163" t="n">
        <f aca="false">((AF40-AP40)*0.3)+AP40</f>
        <v>-0.156802125</v>
      </c>
      <c r="AN40" s="163" t="n">
        <f aca="false">((AF40-AP40)*0.2)+AP40</f>
        <v>-0.14459951</v>
      </c>
      <c r="AO40" s="163" t="n">
        <f aca="false">((AF40-AP40)*0.1)+AP40</f>
        <v>-0.132396895</v>
      </c>
      <c r="AP40" s="163" t="n">
        <f aca="false">VLOOKUP($A40,GAMMAGRIDS,13,FALSE())</f>
        <v>-0.12019428</v>
      </c>
      <c r="AQ40" s="163" t="n">
        <f aca="false">(($AP40-$AU40)*0.8)+$AU40</f>
        <v>-0.108128646</v>
      </c>
      <c r="AR40" s="163" t="n">
        <f aca="false">(($AP40-$AU40)*0.6)+$AU40</f>
        <v>-0.096063012</v>
      </c>
      <c r="AS40" s="163" t="n">
        <f aca="false">(($AP40-$AU40)*0.4)+$AU40</f>
        <v>-0.083997378</v>
      </c>
      <c r="AT40" s="163" t="n">
        <f aca="false">(($AP40-$AU40)*0.2)+$AU40</f>
        <v>-0.071931744</v>
      </c>
      <c r="AU40" s="163" t="n">
        <f aca="false">VLOOKUP($A40,GAMMAGRIDS,14,FALSE())</f>
        <v>-0.05986611</v>
      </c>
      <c r="AV40" s="163" t="n">
        <f aca="false">(($AU40-$AZ40)*0.8)+$AZ40</f>
        <v>-0.047892888</v>
      </c>
      <c r="AW40" s="163" t="n">
        <f aca="false">(($AU40-$AZ40)*0.6)+$AZ40</f>
        <v>-0.035919666</v>
      </c>
      <c r="AX40" s="163" t="n">
        <f aca="false">(($AU40-$AZ40)*0.4)+$AZ40</f>
        <v>-0.023946444</v>
      </c>
      <c r="AY40" s="163" t="n">
        <f aca="false">(($AU40-$AZ40)*0.2)+$AZ40</f>
        <v>-0.011973222</v>
      </c>
      <c r="AZ40" s="163" t="n">
        <v>0</v>
      </c>
      <c r="BA40" s="163" t="n">
        <f aca="false">(($BE40-$AZ40)*0.2)+$AZ40</f>
        <v>0.011879558</v>
      </c>
      <c r="BB40" s="163" t="n">
        <f aca="false">(($BE40-$AZ40)*0.4)+$AZ40</f>
        <v>0.023759116</v>
      </c>
      <c r="BC40" s="163" t="n">
        <f aca="false">(($BE40-$AZ40)*0.6)+$AZ40</f>
        <v>0.035638674</v>
      </c>
      <c r="BD40" s="163" t="n">
        <f aca="false">(($BE40-$AZ40)*0.8)+$AZ40</f>
        <v>0.047518232</v>
      </c>
      <c r="BE40" s="163" t="n">
        <f aca="false">VLOOKUP($A40,GAMMAGRIDS,15,FALSE())</f>
        <v>0.05939779</v>
      </c>
      <c r="BF40" s="163" t="n">
        <f aca="false">(($BJ40-$BE40)*0.2)+$BE40</f>
        <v>0.071181842</v>
      </c>
      <c r="BG40" s="163" t="n">
        <f aca="false">(($BJ40-$BE40)*0.4)+$BE40</f>
        <v>0.082965894</v>
      </c>
      <c r="BH40" s="163" t="n">
        <f aca="false">(($BJ40-$BE40)*0.6)+$BE40</f>
        <v>0.094749946</v>
      </c>
      <c r="BI40" s="163" t="n">
        <f aca="false">(($BJ40-$BE40)*0.8)+$BE40</f>
        <v>0.106533998</v>
      </c>
      <c r="BJ40" s="163" t="n">
        <f aca="false">VLOOKUP($A40,GAMMAGRIDS,16,FALSE())</f>
        <v>0.11831805</v>
      </c>
      <c r="BK40" s="163" t="n">
        <f aca="false">((BT40-BJ40)*0.1)+BJ40</f>
        <v>0.129961147</v>
      </c>
      <c r="BL40" s="163" t="n">
        <f aca="false">((BT40-BJ40)*0.2)+BJ40</f>
        <v>0.141604244</v>
      </c>
      <c r="BM40" s="163" t="n">
        <f aca="false">((BT40-BJ40)*0.3)+BJ40</f>
        <v>0.153247341</v>
      </c>
      <c r="BN40" s="163" t="n">
        <f aca="false">((BT40-BJ40)*0.4)+BJ40</f>
        <v>0.164890438</v>
      </c>
      <c r="BO40" s="163" t="n">
        <f aca="false">((BT40-BJ40)*0.5)+BJ40</f>
        <v>0.176533535</v>
      </c>
      <c r="BP40" s="163" t="n">
        <f aca="false">((BT40-BJ40)*0.6)+BJ40</f>
        <v>0.188176632</v>
      </c>
      <c r="BQ40" s="163" t="n">
        <f aca="false">((BT40-BJ40)*0.7)+BJ40</f>
        <v>0.199819729</v>
      </c>
      <c r="BR40" s="163" t="n">
        <f aca="false">((BT40-BJ40)*0.8)+BJ40</f>
        <v>0.211462826</v>
      </c>
      <c r="BS40" s="163" t="n">
        <f aca="false">((BT40-BJ40)*0.9)+BJ40</f>
        <v>0.223105923</v>
      </c>
      <c r="BT40" s="163" t="n">
        <f aca="false">VLOOKUP($A40,GAMMAGRIDS,17,FALSE())</f>
        <v>0.23474902</v>
      </c>
      <c r="BU40" s="163" t="n">
        <f aca="false">((CD40-BT40)*0.1)+BT40</f>
        <v>0.246199894</v>
      </c>
      <c r="BV40" s="163" t="n">
        <f aca="false">((CD40-BT40)*0.2)+BT40</f>
        <v>0.257650768</v>
      </c>
      <c r="BW40" s="163" t="n">
        <f aca="false">((CD40-BT40)*0.3)+BT40</f>
        <v>0.269101642</v>
      </c>
      <c r="BX40" s="163" t="n">
        <f aca="false">((CD40-BT40)*0.4)+BT40</f>
        <v>0.280552516</v>
      </c>
      <c r="BY40" s="163" t="n">
        <f aca="false">((CD40-BT40)*0.5)+BT40</f>
        <v>0.29200339</v>
      </c>
      <c r="BZ40" s="163" t="n">
        <f aca="false">((CD40-BT40)*0.6)+BT40</f>
        <v>0.303454264</v>
      </c>
      <c r="CA40" s="163" t="n">
        <f aca="false">((CD40-BT40)*0.7)+BT40</f>
        <v>0.314905138</v>
      </c>
      <c r="CB40" s="163" t="n">
        <f aca="false">((CD40-BT40)*0.8)+BT40</f>
        <v>0.326356012</v>
      </c>
      <c r="CC40" s="163" t="n">
        <f aca="false">((CD40-BT40)*0.9)+BT40</f>
        <v>0.337806886</v>
      </c>
      <c r="CD40" s="163" t="n">
        <f aca="false">VLOOKUP($A40,GAMMAGRIDS,18,FALSE())</f>
        <v>0.34925776</v>
      </c>
      <c r="CE40" s="163" t="n">
        <f aca="false">($CD40-$CC40)+CD40</f>
        <v>0.360708634</v>
      </c>
      <c r="CF40" s="163" t="n">
        <f aca="false">($CD40-$CC40)+CE40</f>
        <v>0.372159508</v>
      </c>
      <c r="CG40" s="163" t="n">
        <f aca="false">($CD40-$CC40)+CF40</f>
        <v>0.383610382</v>
      </c>
      <c r="CH40" s="163" t="n">
        <f aca="false">($CD40-$CC40)+CG40</f>
        <v>0.395061256</v>
      </c>
      <c r="CI40" s="163" t="n">
        <f aca="false">($CD40-$CC40)+CH40</f>
        <v>0.40651213</v>
      </c>
      <c r="CJ40" s="163" t="n">
        <f aca="false">($CD40-$CC40)+CI40</f>
        <v>0.417963004</v>
      </c>
      <c r="CK40" s="163" t="n">
        <f aca="false">($CD40-$CC40)+CJ40</f>
        <v>0.429413878</v>
      </c>
      <c r="CL40" s="163" t="n">
        <f aca="false">($CD40-$CC40)+CK40</f>
        <v>0.440864752</v>
      </c>
      <c r="CM40" s="163" t="n">
        <f aca="false">($CD40-$CC40)+CL40</f>
        <v>0.452315626</v>
      </c>
      <c r="CN40" s="163" t="n">
        <f aca="false">($CD40-$CC40)+CM40</f>
        <v>0.4637665</v>
      </c>
      <c r="CO40" s="163" t="n">
        <f aca="false">($CD40-$CC40)+CN40</f>
        <v>0.475217374</v>
      </c>
      <c r="CP40" s="163" t="n">
        <f aca="false">($CD40-$CC40)+CO40</f>
        <v>0.486668248</v>
      </c>
      <c r="CQ40" s="163" t="n">
        <f aca="false">($CD40-$CC40)+CP40</f>
        <v>0.498119122</v>
      </c>
      <c r="CR40" s="163" t="n">
        <f aca="false">($CD40-$CC40)+CQ40</f>
        <v>0.509569996</v>
      </c>
      <c r="CS40" s="163" t="n">
        <f aca="false">($CD40-$CC40)+CR40</f>
        <v>0.52102087</v>
      </c>
      <c r="CT40" s="163" t="n">
        <f aca="false">($CD40-$CC40)+CS40</f>
        <v>0.532471744</v>
      </c>
      <c r="CU40" s="163" t="n">
        <f aca="false">($CD40-$CC40)+CT40</f>
        <v>0.543922618</v>
      </c>
      <c r="CV40" s="163" t="n">
        <f aca="false">($CD40-$CC40)+CU40</f>
        <v>0.555373492</v>
      </c>
      <c r="CW40" s="163" t="n">
        <f aca="false">($CD40-$CC40)+CV40</f>
        <v>0.566824366</v>
      </c>
      <c r="CX40" s="163" t="n">
        <f aca="false">($CD40-$CC40)+CW40</f>
        <v>0.57827524</v>
      </c>
    </row>
    <row r="41" customFormat="false" ht="12.75" hidden="false" customHeight="false" outlineLevel="0" collapsed="false">
      <c r="A41" s="14" t="n">
        <v>37956</v>
      </c>
      <c r="B41" s="163" t="n">
        <f aca="false">($V41-$W41)+C41</f>
        <v>-0.42880622</v>
      </c>
      <c r="C41" s="163" t="n">
        <f aca="false">($V41-$W41)+D41</f>
        <v>-0.419584777</v>
      </c>
      <c r="D41" s="163" t="n">
        <f aca="false">($V41-$W41)+E41</f>
        <v>-0.410363334</v>
      </c>
      <c r="E41" s="163" t="n">
        <f aca="false">($V41-$W41)+F41</f>
        <v>-0.401141891</v>
      </c>
      <c r="F41" s="163" t="n">
        <f aca="false">($V41-$W41)+G41</f>
        <v>-0.391920448</v>
      </c>
      <c r="G41" s="163" t="n">
        <f aca="false">($V41-$W41)+H41</f>
        <v>-0.382699005</v>
      </c>
      <c r="H41" s="163" t="n">
        <f aca="false">($V41-$W41)+I41</f>
        <v>-0.373477562</v>
      </c>
      <c r="I41" s="163" t="n">
        <f aca="false">($V41-$W41)+J41</f>
        <v>-0.364256119</v>
      </c>
      <c r="J41" s="163" t="n">
        <f aca="false">($V41-$W41)+K41</f>
        <v>-0.355034676</v>
      </c>
      <c r="K41" s="163" t="n">
        <f aca="false">($V41-$W41)+L41</f>
        <v>-0.345813233</v>
      </c>
      <c r="L41" s="163" t="n">
        <f aca="false">($V41-$W41)+M41</f>
        <v>-0.33659179</v>
      </c>
      <c r="M41" s="163" t="n">
        <f aca="false">($V41-$W41)+N41</f>
        <v>-0.327370347</v>
      </c>
      <c r="N41" s="163" t="n">
        <f aca="false">($V41-$W41)+O41</f>
        <v>-0.318148904</v>
      </c>
      <c r="O41" s="163" t="n">
        <f aca="false">($V41-$W41)+P41</f>
        <v>-0.308927461</v>
      </c>
      <c r="P41" s="163" t="n">
        <f aca="false">($V41-$W41)+Q41</f>
        <v>-0.299706018</v>
      </c>
      <c r="Q41" s="163" t="n">
        <f aca="false">($V41-$W41)+R41</f>
        <v>-0.290484575</v>
      </c>
      <c r="R41" s="163" t="n">
        <f aca="false">($V41-$W41)+S41</f>
        <v>-0.281263132</v>
      </c>
      <c r="S41" s="163" t="n">
        <f aca="false">($V41-$W41)+T41</f>
        <v>-0.272041689</v>
      </c>
      <c r="T41" s="163" t="n">
        <f aca="false">($V41-$W41)+U41</f>
        <v>-0.262820246</v>
      </c>
      <c r="U41" s="163" t="n">
        <f aca="false">($V41-$W41)+V41</f>
        <v>-0.253598803</v>
      </c>
      <c r="V41" s="163" t="n">
        <f aca="false">VLOOKUP($A41,GAMMAGRIDS,11,FALSE())</f>
        <v>-0.24437736</v>
      </c>
      <c r="W41" s="163" t="n">
        <f aca="false">((V41-AF41)*0.9)+AF41</f>
        <v>-0.235155917</v>
      </c>
      <c r="X41" s="163" t="n">
        <f aca="false">((V41-AF41)*0.8)+AF41</f>
        <v>-0.225934474</v>
      </c>
      <c r="Y41" s="163" t="n">
        <f aca="false">((V41-AF41)*0.7)+AF41</f>
        <v>-0.216713031</v>
      </c>
      <c r="Z41" s="163" t="n">
        <f aca="false">((V41-AF41)*0.6)+AF41</f>
        <v>-0.207491588</v>
      </c>
      <c r="AA41" s="163" t="n">
        <f aca="false">((V41-AF41)*0.5)+AF41</f>
        <v>-0.198270145</v>
      </c>
      <c r="AB41" s="163" t="n">
        <f aca="false">((V41-AF41)*0.4)+AF41</f>
        <v>-0.189048702</v>
      </c>
      <c r="AC41" s="163" t="n">
        <f aca="false">((V41-AF41)*0.3)+AF41</f>
        <v>-0.179827259</v>
      </c>
      <c r="AD41" s="163" t="n">
        <f aca="false">((V41-AF41)*0.2)+AF41</f>
        <v>-0.170605816</v>
      </c>
      <c r="AE41" s="163" t="n">
        <f aca="false">((V41-AF41)*0.1)+AF41</f>
        <v>-0.161384373</v>
      </c>
      <c r="AF41" s="163" t="n">
        <f aca="false">VLOOKUP($A41,GAMMAGRIDS,12,FALSE())</f>
        <v>-0.15216293</v>
      </c>
      <c r="AG41" s="163" t="n">
        <f aca="false">((AF41-AP41)*0.9)+AP41</f>
        <v>-0.144042307</v>
      </c>
      <c r="AH41" s="163" t="n">
        <f aca="false">((AF41-AP41)*0.8)+AP41</f>
        <v>-0.135921684</v>
      </c>
      <c r="AI41" s="163" t="n">
        <f aca="false">((AF41-AP41)*0.7)+AP41</f>
        <v>-0.127801061</v>
      </c>
      <c r="AJ41" s="163" t="n">
        <f aca="false">((AF41-AP41)*0.6)+AP41</f>
        <v>-0.119680438</v>
      </c>
      <c r="AK41" s="163" t="n">
        <f aca="false">((AF41-AP41)*0.5)+AP41</f>
        <v>-0.111559815</v>
      </c>
      <c r="AL41" s="163" t="n">
        <f aca="false">((AF41-AP41)*0.4)+AP41</f>
        <v>-0.103439192</v>
      </c>
      <c r="AM41" s="163" t="n">
        <f aca="false">((AF41-AP41)*0.3)+AP41</f>
        <v>-0.095318569</v>
      </c>
      <c r="AN41" s="163" t="n">
        <f aca="false">((AF41-AP41)*0.2)+AP41</f>
        <v>-0.087197946</v>
      </c>
      <c r="AO41" s="163" t="n">
        <f aca="false">((AF41-AP41)*0.1)+AP41</f>
        <v>-0.079077323</v>
      </c>
      <c r="AP41" s="163" t="n">
        <f aca="false">VLOOKUP($A41,GAMMAGRIDS,13,FALSE())</f>
        <v>-0.0709567</v>
      </c>
      <c r="AQ41" s="163" t="n">
        <f aca="false">(($AP41-$AU41)*0.8)+$AU41</f>
        <v>-0.063613832</v>
      </c>
      <c r="AR41" s="163" t="n">
        <f aca="false">(($AP41-$AU41)*0.6)+$AU41</f>
        <v>-0.056270964</v>
      </c>
      <c r="AS41" s="163" t="n">
        <f aca="false">(($AP41-$AU41)*0.4)+$AU41</f>
        <v>-0.048928096</v>
      </c>
      <c r="AT41" s="163" t="n">
        <f aca="false">(($AP41-$AU41)*0.2)+$AU41</f>
        <v>-0.041585228</v>
      </c>
      <c r="AU41" s="163" t="n">
        <f aca="false">VLOOKUP($A41,GAMMAGRIDS,14,FALSE())</f>
        <v>-0.03424236</v>
      </c>
      <c r="AV41" s="163" t="n">
        <f aca="false">(($AU41-$AZ41)*0.8)+$AZ41</f>
        <v>-0.027393888</v>
      </c>
      <c r="AW41" s="163" t="n">
        <f aca="false">(($AU41-$AZ41)*0.6)+$AZ41</f>
        <v>-0.020545416</v>
      </c>
      <c r="AX41" s="163" t="n">
        <f aca="false">(($AU41-$AZ41)*0.4)+$AZ41</f>
        <v>-0.013696944</v>
      </c>
      <c r="AY41" s="163" t="n">
        <f aca="false">(($AU41-$AZ41)*0.2)+$AZ41</f>
        <v>-0.006848472</v>
      </c>
      <c r="AZ41" s="163" t="n">
        <v>0</v>
      </c>
      <c r="BA41" s="163" t="n">
        <f aca="false">(($BE41-$AZ41)*0.2)+$AZ41</f>
        <v>0.00637139</v>
      </c>
      <c r="BB41" s="163" t="n">
        <f aca="false">(($BE41-$AZ41)*0.4)+$AZ41</f>
        <v>0.01274278</v>
      </c>
      <c r="BC41" s="163" t="n">
        <f aca="false">(($BE41-$AZ41)*0.6)+$AZ41</f>
        <v>0.01911417</v>
      </c>
      <c r="BD41" s="163" t="n">
        <f aca="false">(($BE41-$AZ41)*0.8)+$AZ41</f>
        <v>0.02548556</v>
      </c>
      <c r="BE41" s="163" t="n">
        <f aca="false">VLOOKUP($A41,GAMMAGRIDS,15,FALSE())</f>
        <v>0.03185695</v>
      </c>
      <c r="BF41" s="163" t="n">
        <f aca="false">(($BJ41-$BE41)*0.2)+$BE41</f>
        <v>0.037768018</v>
      </c>
      <c r="BG41" s="163" t="n">
        <f aca="false">(($BJ41-$BE41)*0.4)+$BE41</f>
        <v>0.043679086</v>
      </c>
      <c r="BH41" s="163" t="n">
        <f aca="false">(($BJ41-$BE41)*0.6)+$BE41</f>
        <v>0.049590154</v>
      </c>
      <c r="BI41" s="163" t="n">
        <f aca="false">(($BJ41-$BE41)*0.8)+$BE41</f>
        <v>0.055501222</v>
      </c>
      <c r="BJ41" s="163" t="n">
        <f aca="false">VLOOKUP($A41,GAMMAGRIDS,16,FALSE())</f>
        <v>0.06141229</v>
      </c>
      <c r="BK41" s="163" t="n">
        <f aca="false">((BT41-BJ41)*0.1)+BJ41</f>
        <v>0.066665095</v>
      </c>
      <c r="BL41" s="163" t="n">
        <f aca="false">((BT41-BJ41)*0.2)+BJ41</f>
        <v>0.0719179</v>
      </c>
      <c r="BM41" s="163" t="n">
        <f aca="false">((BT41-BJ41)*0.3)+BJ41</f>
        <v>0.077170705</v>
      </c>
      <c r="BN41" s="163" t="n">
        <f aca="false">((BT41-BJ41)*0.4)+BJ41</f>
        <v>0.08242351</v>
      </c>
      <c r="BO41" s="163" t="n">
        <f aca="false">((BT41-BJ41)*0.5)+BJ41</f>
        <v>0.087676315</v>
      </c>
      <c r="BP41" s="163" t="n">
        <f aca="false">((BT41-BJ41)*0.6)+BJ41</f>
        <v>0.09292912</v>
      </c>
      <c r="BQ41" s="163" t="n">
        <f aca="false">((BT41-BJ41)*0.7)+BJ41</f>
        <v>0.098181925</v>
      </c>
      <c r="BR41" s="163" t="n">
        <f aca="false">((BT41-BJ41)*0.8)+BJ41</f>
        <v>0.10343473</v>
      </c>
      <c r="BS41" s="163" t="n">
        <f aca="false">((BT41-BJ41)*0.9)+BJ41</f>
        <v>0.108687535</v>
      </c>
      <c r="BT41" s="163" t="n">
        <f aca="false">VLOOKUP($A41,GAMMAGRIDS,17,FALSE())</f>
        <v>0.11394034</v>
      </c>
      <c r="BU41" s="163" t="n">
        <f aca="false">((CD41-BT41)*0.1)+BT41</f>
        <v>0.118369463</v>
      </c>
      <c r="BV41" s="163" t="n">
        <f aca="false">((CD41-BT41)*0.2)+BT41</f>
        <v>0.122798586</v>
      </c>
      <c r="BW41" s="163" t="n">
        <f aca="false">((CD41-BT41)*0.3)+BT41</f>
        <v>0.127227709</v>
      </c>
      <c r="BX41" s="163" t="n">
        <f aca="false">((CD41-BT41)*0.4)+BT41</f>
        <v>0.131656832</v>
      </c>
      <c r="BY41" s="163" t="n">
        <f aca="false">((CD41-BT41)*0.5)+BT41</f>
        <v>0.136085955</v>
      </c>
      <c r="BZ41" s="163" t="n">
        <f aca="false">((CD41-BT41)*0.6)+BT41</f>
        <v>0.140515078</v>
      </c>
      <c r="CA41" s="163" t="n">
        <f aca="false">((CD41-BT41)*0.7)+BT41</f>
        <v>0.144944201</v>
      </c>
      <c r="CB41" s="163" t="n">
        <f aca="false">((CD41-BT41)*0.8)+BT41</f>
        <v>0.149373324</v>
      </c>
      <c r="CC41" s="163" t="n">
        <f aca="false">((CD41-BT41)*0.9)+BT41</f>
        <v>0.153802447</v>
      </c>
      <c r="CD41" s="163" t="n">
        <f aca="false">VLOOKUP($A41,GAMMAGRIDS,18,FALSE())</f>
        <v>0.15823157</v>
      </c>
      <c r="CE41" s="163" t="n">
        <f aca="false">($CD41-$CC41)+CD41</f>
        <v>0.162660693</v>
      </c>
      <c r="CF41" s="163" t="n">
        <f aca="false">($CD41-$CC41)+CE41</f>
        <v>0.167089816</v>
      </c>
      <c r="CG41" s="163" t="n">
        <f aca="false">($CD41-$CC41)+CF41</f>
        <v>0.171518939</v>
      </c>
      <c r="CH41" s="163" t="n">
        <f aca="false">($CD41-$CC41)+CG41</f>
        <v>0.175948062</v>
      </c>
      <c r="CI41" s="163" t="n">
        <f aca="false">($CD41-$CC41)+CH41</f>
        <v>0.180377185</v>
      </c>
      <c r="CJ41" s="163" t="n">
        <f aca="false">($CD41-$CC41)+CI41</f>
        <v>0.184806308</v>
      </c>
      <c r="CK41" s="163" t="n">
        <f aca="false">($CD41-$CC41)+CJ41</f>
        <v>0.189235431</v>
      </c>
      <c r="CL41" s="163" t="n">
        <f aca="false">($CD41-$CC41)+CK41</f>
        <v>0.193664554</v>
      </c>
      <c r="CM41" s="163" t="n">
        <f aca="false">($CD41-$CC41)+CL41</f>
        <v>0.198093677</v>
      </c>
      <c r="CN41" s="163" t="n">
        <f aca="false">($CD41-$CC41)+CM41</f>
        <v>0.2025228</v>
      </c>
      <c r="CO41" s="163" t="n">
        <f aca="false">($CD41-$CC41)+CN41</f>
        <v>0.206951923</v>
      </c>
      <c r="CP41" s="163" t="n">
        <f aca="false">($CD41-$CC41)+CO41</f>
        <v>0.211381046</v>
      </c>
      <c r="CQ41" s="163" t="n">
        <f aca="false">($CD41-$CC41)+CP41</f>
        <v>0.215810169</v>
      </c>
      <c r="CR41" s="163" t="n">
        <f aca="false">($CD41-$CC41)+CQ41</f>
        <v>0.220239292</v>
      </c>
      <c r="CS41" s="163" t="n">
        <f aca="false">($CD41-$CC41)+CR41</f>
        <v>0.224668415</v>
      </c>
      <c r="CT41" s="163" t="n">
        <f aca="false">($CD41-$CC41)+CS41</f>
        <v>0.229097538</v>
      </c>
      <c r="CU41" s="163" t="n">
        <f aca="false">($CD41-$CC41)+CT41</f>
        <v>0.233526661</v>
      </c>
      <c r="CV41" s="163" t="n">
        <f aca="false">($CD41-$CC41)+CU41</f>
        <v>0.237955784</v>
      </c>
      <c r="CW41" s="163" t="n">
        <f aca="false">($CD41-$CC41)+CV41</f>
        <v>0.242384907</v>
      </c>
      <c r="CX41" s="163" t="n">
        <f aca="false">($CD41-$CC41)+CW41</f>
        <v>0.24681403</v>
      </c>
    </row>
    <row r="42" customFormat="false" ht="12.75" hidden="false" customHeight="false" outlineLevel="0" collapsed="false">
      <c r="A42" s="14" t="n">
        <v>37987</v>
      </c>
      <c r="B42" s="163" t="n">
        <f aca="false">($V42-$W42)+C42</f>
        <v>-0.3877646</v>
      </c>
      <c r="C42" s="163" t="n">
        <f aca="false">($V42-$W42)+D42</f>
        <v>-0.379374086</v>
      </c>
      <c r="D42" s="163" t="n">
        <f aca="false">($V42-$W42)+E42</f>
        <v>-0.370983572</v>
      </c>
      <c r="E42" s="163" t="n">
        <f aca="false">($V42-$W42)+F42</f>
        <v>-0.362593058</v>
      </c>
      <c r="F42" s="163" t="n">
        <f aca="false">($V42-$W42)+G42</f>
        <v>-0.354202544</v>
      </c>
      <c r="G42" s="163" t="n">
        <f aca="false">($V42-$W42)+H42</f>
        <v>-0.34581203</v>
      </c>
      <c r="H42" s="163" t="n">
        <f aca="false">($V42-$W42)+I42</f>
        <v>-0.337421516</v>
      </c>
      <c r="I42" s="163" t="n">
        <f aca="false">($V42-$W42)+J42</f>
        <v>-0.329031002</v>
      </c>
      <c r="J42" s="163" t="n">
        <f aca="false">($V42-$W42)+K42</f>
        <v>-0.320640488</v>
      </c>
      <c r="K42" s="163" t="n">
        <f aca="false">($V42-$W42)+L42</f>
        <v>-0.312249974</v>
      </c>
      <c r="L42" s="163" t="n">
        <f aca="false">($V42-$W42)+M42</f>
        <v>-0.30385946</v>
      </c>
      <c r="M42" s="163" t="n">
        <f aca="false">($V42-$W42)+N42</f>
        <v>-0.295468946</v>
      </c>
      <c r="N42" s="163" t="n">
        <f aca="false">($V42-$W42)+O42</f>
        <v>-0.287078432</v>
      </c>
      <c r="O42" s="163" t="n">
        <f aca="false">($V42-$W42)+P42</f>
        <v>-0.278687918</v>
      </c>
      <c r="P42" s="163" t="n">
        <f aca="false">($V42-$W42)+Q42</f>
        <v>-0.270297404</v>
      </c>
      <c r="Q42" s="163" t="n">
        <f aca="false">($V42-$W42)+R42</f>
        <v>-0.26190689</v>
      </c>
      <c r="R42" s="163" t="n">
        <f aca="false">($V42-$W42)+S42</f>
        <v>-0.253516376</v>
      </c>
      <c r="S42" s="163" t="n">
        <f aca="false">($V42-$W42)+T42</f>
        <v>-0.245125862</v>
      </c>
      <c r="T42" s="163" t="n">
        <f aca="false">($V42-$W42)+U42</f>
        <v>-0.236735348</v>
      </c>
      <c r="U42" s="163" t="n">
        <f aca="false">($V42-$W42)+V42</f>
        <v>-0.228344834</v>
      </c>
      <c r="V42" s="163" t="n">
        <f aca="false">VLOOKUP($A42,GAMMAGRIDS,11,FALSE())</f>
        <v>-0.21995432</v>
      </c>
      <c r="W42" s="163" t="n">
        <f aca="false">((V42-AF42)*0.9)+AF42</f>
        <v>-0.211563806</v>
      </c>
      <c r="X42" s="163" t="n">
        <f aca="false">((V42-AF42)*0.8)+AF42</f>
        <v>-0.203173292</v>
      </c>
      <c r="Y42" s="163" t="n">
        <f aca="false">((V42-AF42)*0.7)+AF42</f>
        <v>-0.194782778</v>
      </c>
      <c r="Z42" s="163" t="n">
        <f aca="false">((V42-AF42)*0.6)+AF42</f>
        <v>-0.186392264</v>
      </c>
      <c r="AA42" s="163" t="n">
        <f aca="false">((V42-AF42)*0.5)+AF42</f>
        <v>-0.17800175</v>
      </c>
      <c r="AB42" s="163" t="n">
        <f aca="false">((V42-AF42)*0.4)+AF42</f>
        <v>-0.169611236</v>
      </c>
      <c r="AC42" s="163" t="n">
        <f aca="false">((V42-AF42)*0.3)+AF42</f>
        <v>-0.161220722</v>
      </c>
      <c r="AD42" s="163" t="n">
        <f aca="false">((V42-AF42)*0.2)+AF42</f>
        <v>-0.152830208</v>
      </c>
      <c r="AE42" s="163" t="n">
        <f aca="false">((V42-AF42)*0.1)+AF42</f>
        <v>-0.144439694</v>
      </c>
      <c r="AF42" s="163" t="n">
        <f aca="false">VLOOKUP($A42,GAMMAGRIDS,12,FALSE())</f>
        <v>-0.13604918</v>
      </c>
      <c r="AG42" s="163" t="n">
        <f aca="false">((AF42-AP42)*0.9)+AP42</f>
        <v>-0.128745612</v>
      </c>
      <c r="AH42" s="163" t="n">
        <f aca="false">((AF42-AP42)*0.8)+AP42</f>
        <v>-0.121442044</v>
      </c>
      <c r="AI42" s="163" t="n">
        <f aca="false">((AF42-AP42)*0.7)+AP42</f>
        <v>-0.114138476</v>
      </c>
      <c r="AJ42" s="163" t="n">
        <f aca="false">((AF42-AP42)*0.6)+AP42</f>
        <v>-0.106834908</v>
      </c>
      <c r="AK42" s="163" t="n">
        <f aca="false">((AF42-AP42)*0.5)+AP42</f>
        <v>-0.09953134</v>
      </c>
      <c r="AL42" s="163" t="n">
        <f aca="false">((AF42-AP42)*0.4)+AP42</f>
        <v>-0.092227772</v>
      </c>
      <c r="AM42" s="163" t="n">
        <f aca="false">((AF42-AP42)*0.3)+AP42</f>
        <v>-0.084924204</v>
      </c>
      <c r="AN42" s="163" t="n">
        <f aca="false">((AF42-AP42)*0.2)+AP42</f>
        <v>-0.077620636</v>
      </c>
      <c r="AO42" s="163" t="n">
        <f aca="false">((AF42-AP42)*0.1)+AP42</f>
        <v>-0.070317068</v>
      </c>
      <c r="AP42" s="163" t="n">
        <f aca="false">VLOOKUP($A42,GAMMAGRIDS,13,FALSE())</f>
        <v>-0.0630135</v>
      </c>
      <c r="AQ42" s="163" t="n">
        <f aca="false">(($AP42-$AU42)*0.8)+$AU42</f>
        <v>-0.056471578</v>
      </c>
      <c r="AR42" s="163" t="n">
        <f aca="false">(($AP42-$AU42)*0.6)+$AU42</f>
        <v>-0.049929656</v>
      </c>
      <c r="AS42" s="163" t="n">
        <f aca="false">(($AP42-$AU42)*0.4)+$AU42</f>
        <v>-0.043387734</v>
      </c>
      <c r="AT42" s="163" t="n">
        <f aca="false">(($AP42-$AU42)*0.2)+$AU42</f>
        <v>-0.036845812</v>
      </c>
      <c r="AU42" s="163" t="n">
        <f aca="false">VLOOKUP($A42,GAMMAGRIDS,14,FALSE())</f>
        <v>-0.03030389</v>
      </c>
      <c r="AV42" s="163" t="n">
        <f aca="false">(($AU42-$AZ42)*0.8)+$AZ42</f>
        <v>-0.024243112</v>
      </c>
      <c r="AW42" s="163" t="n">
        <f aca="false">(($AU42-$AZ42)*0.6)+$AZ42</f>
        <v>-0.018182334</v>
      </c>
      <c r="AX42" s="163" t="n">
        <f aca="false">(($AU42-$AZ42)*0.4)+$AZ42</f>
        <v>-0.012121556</v>
      </c>
      <c r="AY42" s="163" t="n">
        <f aca="false">(($AU42-$AZ42)*0.2)+$AZ42</f>
        <v>-0.006060778</v>
      </c>
      <c r="AZ42" s="163" t="n">
        <v>0</v>
      </c>
      <c r="BA42" s="163" t="n">
        <f aca="false">(($BE42-$AZ42)*0.2)+$AZ42</f>
        <v>0.005598526</v>
      </c>
      <c r="BB42" s="163" t="n">
        <f aca="false">(($BE42-$AZ42)*0.4)+$AZ42</f>
        <v>0.011197052</v>
      </c>
      <c r="BC42" s="163" t="n">
        <f aca="false">(($BE42-$AZ42)*0.6)+$AZ42</f>
        <v>0.016795578</v>
      </c>
      <c r="BD42" s="163" t="n">
        <f aca="false">(($BE42-$AZ42)*0.8)+$AZ42</f>
        <v>0.022394104</v>
      </c>
      <c r="BE42" s="163" t="n">
        <f aca="false">VLOOKUP($A42,GAMMAGRIDS,15,FALSE())</f>
        <v>0.02799263</v>
      </c>
      <c r="BF42" s="163" t="n">
        <f aca="false">(($BJ42-$BE42)*0.2)+$BE42</f>
        <v>0.033147034</v>
      </c>
      <c r="BG42" s="163" t="n">
        <f aca="false">(($BJ42-$BE42)*0.4)+$BE42</f>
        <v>0.038301438</v>
      </c>
      <c r="BH42" s="163" t="n">
        <f aca="false">(($BJ42-$BE42)*0.6)+$BE42</f>
        <v>0.043455842</v>
      </c>
      <c r="BI42" s="163" t="n">
        <f aca="false">(($BJ42-$BE42)*0.8)+$BE42</f>
        <v>0.048610246</v>
      </c>
      <c r="BJ42" s="163" t="n">
        <f aca="false">VLOOKUP($A42,GAMMAGRIDS,16,FALSE())</f>
        <v>0.05376465</v>
      </c>
      <c r="BK42" s="163" t="n">
        <f aca="false">((BT42-BJ42)*0.1)+BJ42</f>
        <v>0.058287364</v>
      </c>
      <c r="BL42" s="163" t="n">
        <f aca="false">((BT42-BJ42)*0.2)+BJ42</f>
        <v>0.062810078</v>
      </c>
      <c r="BM42" s="163" t="n">
        <f aca="false">((BT42-BJ42)*0.3)+BJ42</f>
        <v>0.067332792</v>
      </c>
      <c r="BN42" s="163" t="n">
        <f aca="false">((BT42-BJ42)*0.4)+BJ42</f>
        <v>0.071855506</v>
      </c>
      <c r="BO42" s="163" t="n">
        <f aca="false">((BT42-BJ42)*0.5)+BJ42</f>
        <v>0.07637822</v>
      </c>
      <c r="BP42" s="163" t="n">
        <f aca="false">((BT42-BJ42)*0.6)+BJ42</f>
        <v>0.080900934</v>
      </c>
      <c r="BQ42" s="163" t="n">
        <f aca="false">((BT42-BJ42)*0.7)+BJ42</f>
        <v>0.085423648</v>
      </c>
      <c r="BR42" s="163" t="n">
        <f aca="false">((BT42-BJ42)*0.8)+BJ42</f>
        <v>0.089946362</v>
      </c>
      <c r="BS42" s="163" t="n">
        <f aca="false">((BT42-BJ42)*0.9)+BJ42</f>
        <v>0.094469076</v>
      </c>
      <c r="BT42" s="163" t="n">
        <f aca="false">VLOOKUP($A42,GAMMAGRIDS,17,FALSE())</f>
        <v>0.09899179</v>
      </c>
      <c r="BU42" s="163" t="n">
        <f aca="false">((CD42-BT42)*0.1)+BT42</f>
        <v>0.102726594</v>
      </c>
      <c r="BV42" s="163" t="n">
        <f aca="false">((CD42-BT42)*0.2)+BT42</f>
        <v>0.106461398</v>
      </c>
      <c r="BW42" s="163" t="n">
        <f aca="false">((CD42-BT42)*0.3)+BT42</f>
        <v>0.110196202</v>
      </c>
      <c r="BX42" s="163" t="n">
        <f aca="false">((CD42-BT42)*0.4)+BT42</f>
        <v>0.113931006</v>
      </c>
      <c r="BY42" s="163" t="n">
        <f aca="false">((CD42-BT42)*0.5)+BT42</f>
        <v>0.11766581</v>
      </c>
      <c r="BZ42" s="163" t="n">
        <f aca="false">((CD42-BT42)*0.6)+BT42</f>
        <v>0.121400614</v>
      </c>
      <c r="CA42" s="163" t="n">
        <f aca="false">((CD42-BT42)*0.7)+BT42</f>
        <v>0.125135418</v>
      </c>
      <c r="CB42" s="163" t="n">
        <f aca="false">((CD42-BT42)*0.8)+BT42</f>
        <v>0.128870222</v>
      </c>
      <c r="CC42" s="163" t="n">
        <f aca="false">((CD42-BT42)*0.9)+BT42</f>
        <v>0.132605026</v>
      </c>
      <c r="CD42" s="163" t="n">
        <f aca="false">VLOOKUP($A42,GAMMAGRIDS,18,FALSE())</f>
        <v>0.13633983</v>
      </c>
      <c r="CE42" s="163" t="n">
        <f aca="false">($CD42-$CC42)+CD42</f>
        <v>0.140074634</v>
      </c>
      <c r="CF42" s="163" t="n">
        <f aca="false">($CD42-$CC42)+CE42</f>
        <v>0.143809438</v>
      </c>
      <c r="CG42" s="163" t="n">
        <f aca="false">($CD42-$CC42)+CF42</f>
        <v>0.147544242</v>
      </c>
      <c r="CH42" s="163" t="n">
        <f aca="false">($CD42-$CC42)+CG42</f>
        <v>0.151279046</v>
      </c>
      <c r="CI42" s="163" t="n">
        <f aca="false">($CD42-$CC42)+CH42</f>
        <v>0.15501385</v>
      </c>
      <c r="CJ42" s="163" t="n">
        <f aca="false">($CD42-$CC42)+CI42</f>
        <v>0.158748654</v>
      </c>
      <c r="CK42" s="163" t="n">
        <f aca="false">($CD42-$CC42)+CJ42</f>
        <v>0.162483458</v>
      </c>
      <c r="CL42" s="163" t="n">
        <f aca="false">($CD42-$CC42)+CK42</f>
        <v>0.166218262</v>
      </c>
      <c r="CM42" s="163" t="n">
        <f aca="false">($CD42-$CC42)+CL42</f>
        <v>0.169953066</v>
      </c>
      <c r="CN42" s="163" t="n">
        <f aca="false">($CD42-$CC42)+CM42</f>
        <v>0.17368787</v>
      </c>
      <c r="CO42" s="163" t="n">
        <f aca="false">($CD42-$CC42)+CN42</f>
        <v>0.177422674</v>
      </c>
      <c r="CP42" s="163" t="n">
        <f aca="false">($CD42-$CC42)+CO42</f>
        <v>0.181157478</v>
      </c>
      <c r="CQ42" s="163" t="n">
        <f aca="false">($CD42-$CC42)+CP42</f>
        <v>0.184892282</v>
      </c>
      <c r="CR42" s="163" t="n">
        <f aca="false">($CD42-$CC42)+CQ42</f>
        <v>0.188627086</v>
      </c>
      <c r="CS42" s="163" t="n">
        <f aca="false">($CD42-$CC42)+CR42</f>
        <v>0.19236189</v>
      </c>
      <c r="CT42" s="163" t="n">
        <f aca="false">($CD42-$CC42)+CS42</f>
        <v>0.196096694</v>
      </c>
      <c r="CU42" s="163" t="n">
        <f aca="false">($CD42-$CC42)+CT42</f>
        <v>0.199831498</v>
      </c>
      <c r="CV42" s="163" t="n">
        <f aca="false">($CD42-$CC42)+CU42</f>
        <v>0.203566302</v>
      </c>
      <c r="CW42" s="163" t="n">
        <f aca="false">($CD42-$CC42)+CV42</f>
        <v>0.207301106</v>
      </c>
      <c r="CX42" s="163" t="n">
        <f aca="false">($CD42-$CC42)+CW42</f>
        <v>0.21103591</v>
      </c>
    </row>
    <row r="43" customFormat="false" ht="12.75" hidden="false" customHeight="false" outlineLevel="0" collapsed="false">
      <c r="A43" s="14" t="n">
        <v>38018</v>
      </c>
      <c r="B43" s="163" t="n">
        <f aca="false">($V43-$W43)+C43</f>
        <v>-0.85052132</v>
      </c>
      <c r="C43" s="163" t="n">
        <f aca="false">($V43-$W43)+D43</f>
        <v>-0.832670576</v>
      </c>
      <c r="D43" s="163" t="n">
        <f aca="false">($V43-$W43)+E43</f>
        <v>-0.814819832</v>
      </c>
      <c r="E43" s="163" t="n">
        <f aca="false">($V43-$W43)+F43</f>
        <v>-0.796969088</v>
      </c>
      <c r="F43" s="163" t="n">
        <f aca="false">($V43-$W43)+G43</f>
        <v>-0.779118344</v>
      </c>
      <c r="G43" s="163" t="n">
        <f aca="false">($V43-$W43)+H43</f>
        <v>-0.7612676</v>
      </c>
      <c r="H43" s="163" t="n">
        <f aca="false">($V43-$W43)+I43</f>
        <v>-0.743416856</v>
      </c>
      <c r="I43" s="163" t="n">
        <f aca="false">($V43-$W43)+J43</f>
        <v>-0.725566112</v>
      </c>
      <c r="J43" s="163" t="n">
        <f aca="false">($V43-$W43)+K43</f>
        <v>-0.707715368</v>
      </c>
      <c r="K43" s="163" t="n">
        <f aca="false">($V43-$W43)+L43</f>
        <v>-0.689864624</v>
      </c>
      <c r="L43" s="163" t="n">
        <f aca="false">($V43-$W43)+M43</f>
        <v>-0.67201388</v>
      </c>
      <c r="M43" s="163" t="n">
        <f aca="false">($V43-$W43)+N43</f>
        <v>-0.654163136</v>
      </c>
      <c r="N43" s="163" t="n">
        <f aca="false">($V43-$W43)+O43</f>
        <v>-0.636312392</v>
      </c>
      <c r="O43" s="163" t="n">
        <f aca="false">($V43-$W43)+P43</f>
        <v>-0.618461648</v>
      </c>
      <c r="P43" s="163" t="n">
        <f aca="false">($V43-$W43)+Q43</f>
        <v>-0.600610904</v>
      </c>
      <c r="Q43" s="163" t="n">
        <f aca="false">($V43-$W43)+R43</f>
        <v>-0.58276016</v>
      </c>
      <c r="R43" s="163" t="n">
        <f aca="false">($V43-$W43)+S43</f>
        <v>-0.564909416</v>
      </c>
      <c r="S43" s="163" t="n">
        <f aca="false">($V43-$W43)+T43</f>
        <v>-0.547058672</v>
      </c>
      <c r="T43" s="163" t="n">
        <f aca="false">($V43-$W43)+U43</f>
        <v>-0.529207928</v>
      </c>
      <c r="U43" s="163" t="n">
        <f aca="false">($V43-$W43)+V43</f>
        <v>-0.511357184</v>
      </c>
      <c r="V43" s="163" t="n">
        <f aca="false">VLOOKUP($A43,GAMMAGRIDS,11,FALSE())</f>
        <v>-0.49350644</v>
      </c>
      <c r="W43" s="163" t="n">
        <f aca="false">((V43-AF43)*0.9)+AF43</f>
        <v>-0.475655696</v>
      </c>
      <c r="X43" s="163" t="n">
        <f aca="false">((V43-AF43)*0.8)+AF43</f>
        <v>-0.457804952</v>
      </c>
      <c r="Y43" s="163" t="n">
        <f aca="false">((V43-AF43)*0.7)+AF43</f>
        <v>-0.439954208</v>
      </c>
      <c r="Z43" s="163" t="n">
        <f aca="false">((V43-AF43)*0.6)+AF43</f>
        <v>-0.422103464</v>
      </c>
      <c r="AA43" s="163" t="n">
        <f aca="false">((V43-AF43)*0.5)+AF43</f>
        <v>-0.40425272</v>
      </c>
      <c r="AB43" s="163" t="n">
        <f aca="false">((V43-AF43)*0.4)+AF43</f>
        <v>-0.386401976</v>
      </c>
      <c r="AC43" s="163" t="n">
        <f aca="false">((V43-AF43)*0.3)+AF43</f>
        <v>-0.368551232</v>
      </c>
      <c r="AD43" s="163" t="n">
        <f aca="false">((V43-AF43)*0.2)+AF43</f>
        <v>-0.350700488</v>
      </c>
      <c r="AE43" s="163" t="n">
        <f aca="false">((V43-AF43)*0.1)+AF43</f>
        <v>-0.332849744</v>
      </c>
      <c r="AF43" s="163" t="n">
        <f aca="false">VLOOKUP($A43,GAMMAGRIDS,12,FALSE())</f>
        <v>-0.314999</v>
      </c>
      <c r="AG43" s="163" t="n">
        <f aca="false">((AF43-AP43)*0.9)+AP43</f>
        <v>-0.298582893</v>
      </c>
      <c r="AH43" s="163" t="n">
        <f aca="false">((AF43-AP43)*0.8)+AP43</f>
        <v>-0.282166786</v>
      </c>
      <c r="AI43" s="163" t="n">
        <f aca="false">((AF43-AP43)*0.7)+AP43</f>
        <v>-0.265750679</v>
      </c>
      <c r="AJ43" s="163" t="n">
        <f aca="false">((AF43-AP43)*0.6)+AP43</f>
        <v>-0.249334572</v>
      </c>
      <c r="AK43" s="163" t="n">
        <f aca="false">((AF43-AP43)*0.5)+AP43</f>
        <v>-0.232918465</v>
      </c>
      <c r="AL43" s="163" t="n">
        <f aca="false">((AF43-AP43)*0.4)+AP43</f>
        <v>-0.216502358</v>
      </c>
      <c r="AM43" s="163" t="n">
        <f aca="false">((AF43-AP43)*0.3)+AP43</f>
        <v>-0.200086251</v>
      </c>
      <c r="AN43" s="163" t="n">
        <f aca="false">((AF43-AP43)*0.2)+AP43</f>
        <v>-0.183670144</v>
      </c>
      <c r="AO43" s="163" t="n">
        <f aca="false">((AF43-AP43)*0.1)+AP43</f>
        <v>-0.167254037</v>
      </c>
      <c r="AP43" s="163" t="n">
        <f aca="false">VLOOKUP($A43,GAMMAGRIDS,13,FALSE())</f>
        <v>-0.15083793</v>
      </c>
      <c r="AQ43" s="163" t="n">
        <f aca="false">(($AP43-$AU43)*0.8)+$AU43</f>
        <v>-0.13543306</v>
      </c>
      <c r="AR43" s="163" t="n">
        <f aca="false">(($AP43-$AU43)*0.6)+$AU43</f>
        <v>-0.12002819</v>
      </c>
      <c r="AS43" s="163" t="n">
        <f aca="false">(($AP43-$AU43)*0.4)+$AU43</f>
        <v>-0.10462332</v>
      </c>
      <c r="AT43" s="163" t="n">
        <f aca="false">(($AP43-$AU43)*0.2)+$AU43</f>
        <v>-0.08921845</v>
      </c>
      <c r="AU43" s="163" t="n">
        <f aca="false">VLOOKUP($A43,GAMMAGRIDS,14,FALSE())</f>
        <v>-0.07381358</v>
      </c>
      <c r="AV43" s="163" t="n">
        <f aca="false">(($AU43-$AZ43)*0.8)+$AZ43</f>
        <v>-0.059050864</v>
      </c>
      <c r="AW43" s="163" t="n">
        <f aca="false">(($AU43-$AZ43)*0.6)+$AZ43</f>
        <v>-0.044288148</v>
      </c>
      <c r="AX43" s="163" t="n">
        <f aca="false">(($AU43-$AZ43)*0.4)+$AZ43</f>
        <v>-0.029525432</v>
      </c>
      <c r="AY43" s="163" t="n">
        <f aca="false">(($AU43-$AZ43)*0.2)+$AZ43</f>
        <v>-0.014762716</v>
      </c>
      <c r="AZ43" s="163" t="n">
        <v>0</v>
      </c>
      <c r="BA43" s="163" t="n">
        <f aca="false">(($BE43-$AZ43)*0.2)+$AZ43</f>
        <v>0.014143188</v>
      </c>
      <c r="BB43" s="163" t="n">
        <f aca="false">(($BE43-$AZ43)*0.4)+$AZ43</f>
        <v>0.028286376</v>
      </c>
      <c r="BC43" s="163" t="n">
        <f aca="false">(($BE43-$AZ43)*0.6)+$AZ43</f>
        <v>0.042429564</v>
      </c>
      <c r="BD43" s="163" t="n">
        <f aca="false">(($BE43-$AZ43)*0.8)+$AZ43</f>
        <v>0.056572752</v>
      </c>
      <c r="BE43" s="163" t="n">
        <f aca="false">VLOOKUP($A43,GAMMAGRIDS,15,FALSE())</f>
        <v>0.07071594</v>
      </c>
      <c r="BF43" s="163" t="n">
        <f aca="false">(($BJ43-$BE43)*0.2)+$BE43</f>
        <v>0.084261246</v>
      </c>
      <c r="BG43" s="163" t="n">
        <f aca="false">(($BJ43-$BE43)*0.4)+$BE43</f>
        <v>0.097806552</v>
      </c>
      <c r="BH43" s="163" t="n">
        <f aca="false">(($BJ43-$BE43)*0.6)+$BE43</f>
        <v>0.111351858</v>
      </c>
      <c r="BI43" s="163" t="n">
        <f aca="false">(($BJ43-$BE43)*0.8)+$BE43</f>
        <v>0.124897164</v>
      </c>
      <c r="BJ43" s="163" t="n">
        <f aca="false">VLOOKUP($A43,GAMMAGRIDS,16,FALSE())</f>
        <v>0.13844247</v>
      </c>
      <c r="BK43" s="163" t="n">
        <f aca="false">((BT43-BJ43)*0.1)+BJ43</f>
        <v>0.151132032</v>
      </c>
      <c r="BL43" s="163" t="n">
        <f aca="false">((BT43-BJ43)*0.2)+BJ43</f>
        <v>0.163821594</v>
      </c>
      <c r="BM43" s="163" t="n">
        <f aca="false">((BT43-BJ43)*0.3)+BJ43</f>
        <v>0.176511156</v>
      </c>
      <c r="BN43" s="163" t="n">
        <f aca="false">((BT43-BJ43)*0.4)+BJ43</f>
        <v>0.189200718</v>
      </c>
      <c r="BO43" s="163" t="n">
        <f aca="false">((BT43-BJ43)*0.5)+BJ43</f>
        <v>0.20189028</v>
      </c>
      <c r="BP43" s="163" t="n">
        <f aca="false">((BT43-BJ43)*0.6)+BJ43</f>
        <v>0.214579842</v>
      </c>
      <c r="BQ43" s="163" t="n">
        <f aca="false">((BT43-BJ43)*0.7)+BJ43</f>
        <v>0.227269404</v>
      </c>
      <c r="BR43" s="163" t="n">
        <f aca="false">((BT43-BJ43)*0.8)+BJ43</f>
        <v>0.239958966</v>
      </c>
      <c r="BS43" s="163" t="n">
        <f aca="false">((BT43-BJ43)*0.9)+BJ43</f>
        <v>0.252648528</v>
      </c>
      <c r="BT43" s="163" t="n">
        <f aca="false">VLOOKUP($A43,GAMMAGRIDS,17,FALSE())</f>
        <v>0.26533809</v>
      </c>
      <c r="BU43" s="163" t="n">
        <f aca="false">((CD43-BT43)*0.1)+BT43</f>
        <v>0.276951157</v>
      </c>
      <c r="BV43" s="163" t="n">
        <f aca="false">((CD43-BT43)*0.2)+BT43</f>
        <v>0.288564224</v>
      </c>
      <c r="BW43" s="163" t="n">
        <f aca="false">((CD43-BT43)*0.3)+BT43</f>
        <v>0.300177291</v>
      </c>
      <c r="BX43" s="163" t="n">
        <f aca="false">((CD43-BT43)*0.4)+BT43</f>
        <v>0.311790358</v>
      </c>
      <c r="BY43" s="163" t="n">
        <f aca="false">((CD43-BT43)*0.5)+BT43</f>
        <v>0.323403425</v>
      </c>
      <c r="BZ43" s="163" t="n">
        <f aca="false">((CD43-BT43)*0.6)+BT43</f>
        <v>0.335016492</v>
      </c>
      <c r="CA43" s="163" t="n">
        <f aca="false">((CD43-BT43)*0.7)+BT43</f>
        <v>0.346629559</v>
      </c>
      <c r="CB43" s="163" t="n">
        <f aca="false">((CD43-BT43)*0.8)+BT43</f>
        <v>0.358242626</v>
      </c>
      <c r="CC43" s="163" t="n">
        <f aca="false">((CD43-BT43)*0.9)+BT43</f>
        <v>0.369855693</v>
      </c>
      <c r="CD43" s="163" t="n">
        <f aca="false">VLOOKUP($A43,GAMMAGRIDS,18,FALSE())</f>
        <v>0.38146876</v>
      </c>
      <c r="CE43" s="163" t="n">
        <f aca="false">($CD43-$CC43)+CD43</f>
        <v>0.393081827</v>
      </c>
      <c r="CF43" s="163" t="n">
        <f aca="false">($CD43-$CC43)+CE43</f>
        <v>0.404694894</v>
      </c>
      <c r="CG43" s="163" t="n">
        <f aca="false">($CD43-$CC43)+CF43</f>
        <v>0.416307961</v>
      </c>
      <c r="CH43" s="163" t="n">
        <f aca="false">($CD43-$CC43)+CG43</f>
        <v>0.427921028</v>
      </c>
      <c r="CI43" s="163" t="n">
        <f aca="false">($CD43-$CC43)+CH43</f>
        <v>0.439534095</v>
      </c>
      <c r="CJ43" s="163" t="n">
        <f aca="false">($CD43-$CC43)+CI43</f>
        <v>0.451147162</v>
      </c>
      <c r="CK43" s="163" t="n">
        <f aca="false">($CD43-$CC43)+CJ43</f>
        <v>0.462760229</v>
      </c>
      <c r="CL43" s="163" t="n">
        <f aca="false">($CD43-$CC43)+CK43</f>
        <v>0.474373296</v>
      </c>
      <c r="CM43" s="163" t="n">
        <f aca="false">($CD43-$CC43)+CL43</f>
        <v>0.485986363</v>
      </c>
      <c r="CN43" s="163" t="n">
        <f aca="false">($CD43-$CC43)+CM43</f>
        <v>0.49759943</v>
      </c>
      <c r="CO43" s="163" t="n">
        <f aca="false">($CD43-$CC43)+CN43</f>
        <v>0.509212497</v>
      </c>
      <c r="CP43" s="163" t="n">
        <f aca="false">($CD43-$CC43)+CO43</f>
        <v>0.520825564</v>
      </c>
      <c r="CQ43" s="163" t="n">
        <f aca="false">($CD43-$CC43)+CP43</f>
        <v>0.532438631</v>
      </c>
      <c r="CR43" s="163" t="n">
        <f aca="false">($CD43-$CC43)+CQ43</f>
        <v>0.544051698000001</v>
      </c>
      <c r="CS43" s="163" t="n">
        <f aca="false">($CD43-$CC43)+CR43</f>
        <v>0.555664765000001</v>
      </c>
      <c r="CT43" s="163" t="n">
        <f aca="false">($CD43-$CC43)+CS43</f>
        <v>0.567277832000001</v>
      </c>
      <c r="CU43" s="163" t="n">
        <f aca="false">($CD43-$CC43)+CT43</f>
        <v>0.578890899000001</v>
      </c>
      <c r="CV43" s="163" t="n">
        <f aca="false">($CD43-$CC43)+CU43</f>
        <v>0.590503966000001</v>
      </c>
      <c r="CW43" s="163" t="n">
        <f aca="false">($CD43-$CC43)+CV43</f>
        <v>0.602117033000001</v>
      </c>
      <c r="CX43" s="163" t="n">
        <f aca="false">($CD43-$CC43)+CW43</f>
        <v>0.613730100000001</v>
      </c>
    </row>
    <row r="44" customFormat="false" ht="12.75" hidden="false" customHeight="false" outlineLevel="0" collapsed="false">
      <c r="A44" s="14" t="n">
        <v>38047</v>
      </c>
      <c r="B44" s="163" t="n">
        <f aca="false">($V44-$W44)+C44</f>
        <v>0.22653163</v>
      </c>
      <c r="C44" s="163" t="n">
        <f aca="false">($V44-$W44)+D44</f>
        <v>0.221556328</v>
      </c>
      <c r="D44" s="163" t="n">
        <f aca="false">($V44-$W44)+E44</f>
        <v>0.216581026</v>
      </c>
      <c r="E44" s="163" t="n">
        <f aca="false">($V44-$W44)+F44</f>
        <v>0.211605724</v>
      </c>
      <c r="F44" s="163" t="n">
        <f aca="false">($V44-$W44)+G44</f>
        <v>0.206630422</v>
      </c>
      <c r="G44" s="163" t="n">
        <f aca="false">($V44-$W44)+H44</f>
        <v>0.20165512</v>
      </c>
      <c r="H44" s="163" t="n">
        <f aca="false">($V44-$W44)+I44</f>
        <v>0.196679818</v>
      </c>
      <c r="I44" s="163" t="n">
        <f aca="false">($V44-$W44)+J44</f>
        <v>0.191704516</v>
      </c>
      <c r="J44" s="163" t="n">
        <f aca="false">($V44-$W44)+K44</f>
        <v>0.186729214</v>
      </c>
      <c r="K44" s="163" t="n">
        <f aca="false">($V44-$W44)+L44</f>
        <v>0.181753912</v>
      </c>
      <c r="L44" s="163" t="n">
        <f aca="false">($V44-$W44)+M44</f>
        <v>0.17677861</v>
      </c>
      <c r="M44" s="163" t="n">
        <f aca="false">($V44-$W44)+N44</f>
        <v>0.171803308</v>
      </c>
      <c r="N44" s="163" t="n">
        <f aca="false">($V44-$W44)+O44</f>
        <v>0.166828006</v>
      </c>
      <c r="O44" s="163" t="n">
        <f aca="false">($V44-$W44)+P44</f>
        <v>0.161852704</v>
      </c>
      <c r="P44" s="163" t="n">
        <f aca="false">($V44-$W44)+Q44</f>
        <v>0.156877402</v>
      </c>
      <c r="Q44" s="163" t="n">
        <f aca="false">($V44-$W44)+R44</f>
        <v>0.1519021</v>
      </c>
      <c r="R44" s="163" t="n">
        <f aca="false">($V44-$W44)+S44</f>
        <v>0.146926798</v>
      </c>
      <c r="S44" s="163" t="n">
        <f aca="false">($V44-$W44)+T44</f>
        <v>0.141951496</v>
      </c>
      <c r="T44" s="163" t="n">
        <f aca="false">($V44-$W44)+U44</f>
        <v>0.136976194</v>
      </c>
      <c r="U44" s="163" t="n">
        <f aca="false">($V44-$W44)+V44</f>
        <v>0.132000892</v>
      </c>
      <c r="V44" s="163" t="n">
        <f aca="false">VLOOKUP($A44,GAMMAGRIDS,11,FALSE())</f>
        <v>0.12702559</v>
      </c>
      <c r="W44" s="163" t="n">
        <f aca="false">((V44-AF44)*0.9)+AF44</f>
        <v>0.122050288</v>
      </c>
      <c r="X44" s="163" t="n">
        <f aca="false">((V44-AF44)*0.8)+AF44</f>
        <v>0.117074986</v>
      </c>
      <c r="Y44" s="163" t="n">
        <f aca="false">((V44-AF44)*0.7)+AF44</f>
        <v>0.112099684</v>
      </c>
      <c r="Z44" s="163" t="n">
        <f aca="false">((V44-AF44)*0.6)+AF44</f>
        <v>0.107124382</v>
      </c>
      <c r="AA44" s="163" t="n">
        <f aca="false">((V44-AF44)*0.5)+AF44</f>
        <v>0.10214908</v>
      </c>
      <c r="AB44" s="163" t="n">
        <f aca="false">((V44-AF44)*0.4)+AF44</f>
        <v>0.097173778</v>
      </c>
      <c r="AC44" s="163" t="n">
        <f aca="false">((V44-AF44)*0.3)+AF44</f>
        <v>0.092198476</v>
      </c>
      <c r="AD44" s="163" t="n">
        <f aca="false">((V44-AF44)*0.2)+AF44</f>
        <v>0.087223174</v>
      </c>
      <c r="AE44" s="163" t="n">
        <f aca="false">((V44-AF44)*0.1)+AF44</f>
        <v>0.082247872</v>
      </c>
      <c r="AF44" s="163" t="n">
        <f aca="false">VLOOKUP($A44,GAMMAGRIDS,12,FALSE())</f>
        <v>0.07727257</v>
      </c>
      <c r="AG44" s="163" t="n">
        <f aca="false">((AF44-AP44)*0.9)+AP44</f>
        <v>0.073078801</v>
      </c>
      <c r="AH44" s="163" t="n">
        <f aca="false">((AF44-AP44)*0.8)+AP44</f>
        <v>0.068885032</v>
      </c>
      <c r="AI44" s="163" t="n">
        <f aca="false">((AF44-AP44)*0.7)+AP44</f>
        <v>0.064691263</v>
      </c>
      <c r="AJ44" s="163" t="n">
        <f aca="false">((AF44-AP44)*0.6)+AP44</f>
        <v>0.060497494</v>
      </c>
      <c r="AK44" s="163" t="n">
        <f aca="false">((AF44-AP44)*0.5)+AP44</f>
        <v>0.056303725</v>
      </c>
      <c r="AL44" s="163" t="n">
        <f aca="false">((AF44-AP44)*0.4)+AP44</f>
        <v>0.052109956</v>
      </c>
      <c r="AM44" s="163" t="n">
        <f aca="false">((AF44-AP44)*0.3)+AP44</f>
        <v>0.047916187</v>
      </c>
      <c r="AN44" s="163" t="n">
        <f aca="false">((AF44-AP44)*0.2)+AP44</f>
        <v>0.043722418</v>
      </c>
      <c r="AO44" s="163" t="n">
        <f aca="false">((AF44-AP44)*0.1)+AP44</f>
        <v>0.039528649</v>
      </c>
      <c r="AP44" s="163" t="n">
        <f aca="false">VLOOKUP($A44,GAMMAGRIDS,13,FALSE())</f>
        <v>0.03533488</v>
      </c>
      <c r="AQ44" s="163" t="n">
        <f aca="false">(($AP44-$AU44)*0.8)+$AU44</f>
        <v>0.031650488</v>
      </c>
      <c r="AR44" s="163" t="n">
        <f aca="false">(($AP44-$AU44)*0.6)+$AU44</f>
        <v>0.027966096</v>
      </c>
      <c r="AS44" s="163" t="n">
        <f aca="false">(($AP44-$AU44)*0.4)+$AU44</f>
        <v>0.024281704</v>
      </c>
      <c r="AT44" s="163" t="n">
        <f aca="false">(($AP44-$AU44)*0.2)+$AU44</f>
        <v>0.020597312</v>
      </c>
      <c r="AU44" s="163" t="n">
        <f aca="false">VLOOKUP($A44,GAMMAGRIDS,14,FALSE())</f>
        <v>0.01691292</v>
      </c>
      <c r="AV44" s="163" t="n">
        <f aca="false">(($AU44-$AZ44)*0.8)+$AZ44</f>
        <v>0.013530336</v>
      </c>
      <c r="AW44" s="163" t="n">
        <f aca="false">(($AU44-$AZ44)*0.6)+$AZ44</f>
        <v>0.010147752</v>
      </c>
      <c r="AX44" s="163" t="n">
        <f aca="false">(($AU44-$AZ44)*0.4)+$AZ44</f>
        <v>0.006765168</v>
      </c>
      <c r="AY44" s="163" t="n">
        <f aca="false">(($AU44-$AZ44)*0.2)+$AZ44</f>
        <v>0.003382584</v>
      </c>
      <c r="AZ44" s="163" t="n">
        <v>0</v>
      </c>
      <c r="BA44" s="163" t="n">
        <f aca="false">(($BE44-$AZ44)*0.2)+$AZ44</f>
        <v>-0.003107142</v>
      </c>
      <c r="BB44" s="163" t="n">
        <f aca="false">(($BE44-$AZ44)*0.4)+$AZ44</f>
        <v>-0.006214284</v>
      </c>
      <c r="BC44" s="163" t="n">
        <f aca="false">(($BE44-$AZ44)*0.6)+$AZ44</f>
        <v>-0.009321426</v>
      </c>
      <c r="BD44" s="163" t="n">
        <f aca="false">(($BE44-$AZ44)*0.8)+$AZ44</f>
        <v>-0.012428568</v>
      </c>
      <c r="BE44" s="163" t="n">
        <f aca="false">VLOOKUP($A44,GAMMAGRIDS,15,FALSE())</f>
        <v>-0.01553571</v>
      </c>
      <c r="BF44" s="163" t="n">
        <f aca="false">(($BJ44-$BE44)*0.2)+$BE44</f>
        <v>-0.01839224</v>
      </c>
      <c r="BG44" s="163" t="n">
        <f aca="false">(($BJ44-$BE44)*0.4)+$BE44</f>
        <v>-0.02124877</v>
      </c>
      <c r="BH44" s="163" t="n">
        <f aca="false">(($BJ44-$BE44)*0.6)+$BE44</f>
        <v>-0.0241053</v>
      </c>
      <c r="BI44" s="163" t="n">
        <f aca="false">(($BJ44-$BE44)*0.8)+$BE44</f>
        <v>-0.02696183</v>
      </c>
      <c r="BJ44" s="163" t="n">
        <f aca="false">VLOOKUP($A44,GAMMAGRIDS,16,FALSE())</f>
        <v>-0.02981836</v>
      </c>
      <c r="BK44" s="163" t="n">
        <f aca="false">((BT44-BJ44)*0.1)+BJ44</f>
        <v>-0.032344873</v>
      </c>
      <c r="BL44" s="163" t="n">
        <f aca="false">((BT44-BJ44)*0.2)+BJ44</f>
        <v>-0.034871386</v>
      </c>
      <c r="BM44" s="163" t="n">
        <f aca="false">((BT44-BJ44)*0.3)+BJ44</f>
        <v>-0.037397899</v>
      </c>
      <c r="BN44" s="163" t="n">
        <f aca="false">((BT44-BJ44)*0.4)+BJ44</f>
        <v>-0.039924412</v>
      </c>
      <c r="BO44" s="163" t="n">
        <f aca="false">((BT44-BJ44)*0.5)+BJ44</f>
        <v>-0.042450925</v>
      </c>
      <c r="BP44" s="163" t="n">
        <f aca="false">((BT44-BJ44)*0.6)+BJ44</f>
        <v>-0.044977438</v>
      </c>
      <c r="BQ44" s="163" t="n">
        <f aca="false">((BT44-BJ44)*0.7)+BJ44</f>
        <v>-0.047503951</v>
      </c>
      <c r="BR44" s="163" t="n">
        <f aca="false">((BT44-BJ44)*0.8)+BJ44</f>
        <v>-0.050030464</v>
      </c>
      <c r="BS44" s="163" t="n">
        <f aca="false">((BT44-BJ44)*0.9)+BJ44</f>
        <v>-0.052556977</v>
      </c>
      <c r="BT44" s="163" t="n">
        <f aca="false">VLOOKUP($A44,GAMMAGRIDS,17,FALSE())</f>
        <v>-0.05508349</v>
      </c>
      <c r="BU44" s="163" t="n">
        <f aca="false">((CD44-BT44)*0.1)+BT44</f>
        <v>-0.057239295</v>
      </c>
      <c r="BV44" s="163" t="n">
        <f aca="false">((CD44-BT44)*0.2)+BT44</f>
        <v>-0.0593951</v>
      </c>
      <c r="BW44" s="163" t="n">
        <f aca="false">((CD44-BT44)*0.3)+BT44</f>
        <v>-0.061550905</v>
      </c>
      <c r="BX44" s="163" t="n">
        <f aca="false">((CD44-BT44)*0.4)+BT44</f>
        <v>-0.06370671</v>
      </c>
      <c r="BY44" s="163" t="n">
        <f aca="false">((CD44-BT44)*0.5)+BT44</f>
        <v>-0.065862515</v>
      </c>
      <c r="BZ44" s="163" t="n">
        <f aca="false">((CD44-BT44)*0.6)+BT44</f>
        <v>-0.06801832</v>
      </c>
      <c r="CA44" s="163" t="n">
        <f aca="false">((CD44-BT44)*0.7)+BT44</f>
        <v>-0.070174125</v>
      </c>
      <c r="CB44" s="163" t="n">
        <f aca="false">((CD44-BT44)*0.8)+BT44</f>
        <v>-0.07232993</v>
      </c>
      <c r="CC44" s="163" t="n">
        <f aca="false">((CD44-BT44)*0.9)+BT44</f>
        <v>-0.074485735</v>
      </c>
      <c r="CD44" s="163" t="n">
        <f aca="false">VLOOKUP($A44,GAMMAGRIDS,18,FALSE())</f>
        <v>-0.07664154</v>
      </c>
      <c r="CE44" s="163" t="n">
        <f aca="false">($CD44-$CC44)+CD44</f>
        <v>-0.078797345</v>
      </c>
      <c r="CF44" s="163" t="n">
        <f aca="false">($CD44-$CC44)+CE44</f>
        <v>-0.08095315</v>
      </c>
      <c r="CG44" s="163" t="n">
        <f aca="false">($CD44-$CC44)+CF44</f>
        <v>-0.083108955</v>
      </c>
      <c r="CH44" s="163" t="n">
        <f aca="false">($CD44-$CC44)+CG44</f>
        <v>-0.08526476</v>
      </c>
      <c r="CI44" s="163" t="n">
        <f aca="false">($CD44-$CC44)+CH44</f>
        <v>-0.087420565</v>
      </c>
      <c r="CJ44" s="163" t="n">
        <f aca="false">($CD44-$CC44)+CI44</f>
        <v>-0.08957637</v>
      </c>
      <c r="CK44" s="163" t="n">
        <f aca="false">($CD44-$CC44)+CJ44</f>
        <v>-0.091732175</v>
      </c>
      <c r="CL44" s="163" t="n">
        <f aca="false">($CD44-$CC44)+CK44</f>
        <v>-0.09388798</v>
      </c>
      <c r="CM44" s="163" t="n">
        <f aca="false">($CD44-$CC44)+CL44</f>
        <v>-0.096043785</v>
      </c>
      <c r="CN44" s="163" t="n">
        <f aca="false">($CD44-$CC44)+CM44</f>
        <v>-0.09819959</v>
      </c>
      <c r="CO44" s="163" t="n">
        <f aca="false">($CD44-$CC44)+CN44</f>
        <v>-0.100355395</v>
      </c>
      <c r="CP44" s="163" t="n">
        <f aca="false">($CD44-$CC44)+CO44</f>
        <v>-0.1025112</v>
      </c>
      <c r="CQ44" s="163" t="n">
        <f aca="false">($CD44-$CC44)+CP44</f>
        <v>-0.104667005</v>
      </c>
      <c r="CR44" s="163" t="n">
        <f aca="false">($CD44-$CC44)+CQ44</f>
        <v>-0.10682281</v>
      </c>
      <c r="CS44" s="163" t="n">
        <f aca="false">($CD44-$CC44)+CR44</f>
        <v>-0.108978615</v>
      </c>
      <c r="CT44" s="163" t="n">
        <f aca="false">($CD44-$CC44)+CS44</f>
        <v>-0.11113442</v>
      </c>
      <c r="CU44" s="163" t="n">
        <f aca="false">($CD44-$CC44)+CT44</f>
        <v>-0.113290225</v>
      </c>
      <c r="CV44" s="163" t="n">
        <f aca="false">($CD44-$CC44)+CU44</f>
        <v>-0.11544603</v>
      </c>
      <c r="CW44" s="163" t="n">
        <f aca="false">($CD44-$CC44)+CV44</f>
        <v>-0.117601835</v>
      </c>
      <c r="CX44" s="163" t="n">
        <f aca="false">($CD44-$CC44)+CW44</f>
        <v>-0.11975764</v>
      </c>
    </row>
    <row r="45" customFormat="false" ht="12.75" hidden="false" customHeight="false" outlineLevel="0" collapsed="false">
      <c r="A45" s="14" t="n">
        <v>38078</v>
      </c>
      <c r="B45" s="163" t="n">
        <f aca="false">($V45-$W45)+C45</f>
        <v>0.29987686</v>
      </c>
      <c r="C45" s="163" t="n">
        <f aca="false">($V45-$W45)+D45</f>
        <v>0.29339758</v>
      </c>
      <c r="D45" s="163" t="n">
        <f aca="false">($V45-$W45)+E45</f>
        <v>0.2869183</v>
      </c>
      <c r="E45" s="163" t="n">
        <f aca="false">($V45-$W45)+F45</f>
        <v>0.28043902</v>
      </c>
      <c r="F45" s="163" t="n">
        <f aca="false">($V45-$W45)+G45</f>
        <v>0.27395974</v>
      </c>
      <c r="G45" s="163" t="n">
        <f aca="false">($V45-$W45)+H45</f>
        <v>0.26748046</v>
      </c>
      <c r="H45" s="163" t="n">
        <f aca="false">($V45-$W45)+I45</f>
        <v>0.26100118</v>
      </c>
      <c r="I45" s="163" t="n">
        <f aca="false">($V45-$W45)+J45</f>
        <v>0.2545219</v>
      </c>
      <c r="J45" s="163" t="n">
        <f aca="false">($V45-$W45)+K45</f>
        <v>0.24804262</v>
      </c>
      <c r="K45" s="163" t="n">
        <f aca="false">($V45-$W45)+L45</f>
        <v>0.24156334</v>
      </c>
      <c r="L45" s="163" t="n">
        <f aca="false">($V45-$W45)+M45</f>
        <v>0.23508406</v>
      </c>
      <c r="M45" s="163" t="n">
        <f aca="false">($V45-$W45)+N45</f>
        <v>0.22860478</v>
      </c>
      <c r="N45" s="163" t="n">
        <f aca="false">($V45-$W45)+O45</f>
        <v>0.2221255</v>
      </c>
      <c r="O45" s="163" t="n">
        <f aca="false">($V45-$W45)+P45</f>
        <v>0.21564622</v>
      </c>
      <c r="P45" s="163" t="n">
        <f aca="false">($V45-$W45)+Q45</f>
        <v>0.20916694</v>
      </c>
      <c r="Q45" s="163" t="n">
        <f aca="false">($V45-$W45)+R45</f>
        <v>0.20268766</v>
      </c>
      <c r="R45" s="163" t="n">
        <f aca="false">($V45-$W45)+S45</f>
        <v>0.19620838</v>
      </c>
      <c r="S45" s="163" t="n">
        <f aca="false">($V45-$W45)+T45</f>
        <v>0.1897291</v>
      </c>
      <c r="T45" s="163" t="n">
        <f aca="false">($V45-$W45)+U45</f>
        <v>0.18324982</v>
      </c>
      <c r="U45" s="163" t="n">
        <f aca="false">($V45-$W45)+V45</f>
        <v>0.17677054</v>
      </c>
      <c r="V45" s="163" t="n">
        <f aca="false">VLOOKUP($A45,GAMMAGRIDS,11,FALSE())</f>
        <v>0.17029126</v>
      </c>
      <c r="W45" s="163" t="n">
        <f aca="false">((V45-AF45)*0.9)+AF45</f>
        <v>0.16381198</v>
      </c>
      <c r="X45" s="163" t="n">
        <f aca="false">((V45-AF45)*0.8)+AF45</f>
        <v>0.1573327</v>
      </c>
      <c r="Y45" s="163" t="n">
        <f aca="false">((V45-AF45)*0.7)+AF45</f>
        <v>0.15085342</v>
      </c>
      <c r="Z45" s="163" t="n">
        <f aca="false">((V45-AF45)*0.6)+AF45</f>
        <v>0.14437414</v>
      </c>
      <c r="AA45" s="163" t="n">
        <f aca="false">((V45-AF45)*0.5)+AF45</f>
        <v>0.13789486</v>
      </c>
      <c r="AB45" s="163" t="n">
        <f aca="false">((V45-AF45)*0.4)+AF45</f>
        <v>0.13141558</v>
      </c>
      <c r="AC45" s="163" t="n">
        <f aca="false">((V45-AF45)*0.3)+AF45</f>
        <v>0.1249363</v>
      </c>
      <c r="AD45" s="163" t="n">
        <f aca="false">((V45-AF45)*0.2)+AF45</f>
        <v>0.11845702</v>
      </c>
      <c r="AE45" s="163" t="n">
        <f aca="false">((V45-AF45)*0.1)+AF45</f>
        <v>0.11197774</v>
      </c>
      <c r="AF45" s="163" t="n">
        <f aca="false">VLOOKUP($A45,GAMMAGRIDS,12,FALSE())</f>
        <v>0.10549846</v>
      </c>
      <c r="AG45" s="163" t="n">
        <f aca="false">((AF45-AP45)*0.9)+AP45</f>
        <v>0.099862877</v>
      </c>
      <c r="AH45" s="163" t="n">
        <f aca="false">((AF45-AP45)*0.8)+AP45</f>
        <v>0.094227294</v>
      </c>
      <c r="AI45" s="163" t="n">
        <f aca="false">((AF45-AP45)*0.7)+AP45</f>
        <v>0.088591711</v>
      </c>
      <c r="AJ45" s="163" t="n">
        <f aca="false">((AF45-AP45)*0.6)+AP45</f>
        <v>0.082956128</v>
      </c>
      <c r="AK45" s="163" t="n">
        <f aca="false">((AF45-AP45)*0.5)+AP45</f>
        <v>0.077320545</v>
      </c>
      <c r="AL45" s="163" t="n">
        <f aca="false">((AF45-AP45)*0.4)+AP45</f>
        <v>0.071684962</v>
      </c>
      <c r="AM45" s="163" t="n">
        <f aca="false">((AF45-AP45)*0.3)+AP45</f>
        <v>0.066049379</v>
      </c>
      <c r="AN45" s="163" t="n">
        <f aca="false">((AF45-AP45)*0.2)+AP45</f>
        <v>0.060413796</v>
      </c>
      <c r="AO45" s="163" t="n">
        <f aca="false">((AF45-AP45)*0.1)+AP45</f>
        <v>0.054778213</v>
      </c>
      <c r="AP45" s="163" t="n">
        <f aca="false">VLOOKUP($A45,GAMMAGRIDS,13,FALSE())</f>
        <v>0.04914263</v>
      </c>
      <c r="AQ45" s="163" t="n">
        <f aca="false">(($AP45-$AU45)*0.8)+$AU45</f>
        <v>0.044062394</v>
      </c>
      <c r="AR45" s="163" t="n">
        <f aca="false">(($AP45-$AU45)*0.6)+$AU45</f>
        <v>0.038982158</v>
      </c>
      <c r="AS45" s="163" t="n">
        <f aca="false">(($AP45-$AU45)*0.4)+$AU45</f>
        <v>0.033901922</v>
      </c>
      <c r="AT45" s="163" t="n">
        <f aca="false">(($AP45-$AU45)*0.2)+$AU45</f>
        <v>0.028821686</v>
      </c>
      <c r="AU45" s="163" t="n">
        <f aca="false">VLOOKUP($A45,GAMMAGRIDS,14,FALSE())</f>
        <v>0.02374145</v>
      </c>
      <c r="AV45" s="163" t="n">
        <f aca="false">(($AU45-$AZ45)*0.8)+$AZ45</f>
        <v>0.01899316</v>
      </c>
      <c r="AW45" s="163" t="n">
        <f aca="false">(($AU45-$AZ45)*0.6)+$AZ45</f>
        <v>0.01424487</v>
      </c>
      <c r="AX45" s="163" t="n">
        <f aca="false">(($AU45-$AZ45)*0.4)+$AZ45</f>
        <v>0.00949658</v>
      </c>
      <c r="AY45" s="163" t="n">
        <f aca="false">(($AU45-$AZ45)*0.2)+$AZ45</f>
        <v>0.00474829</v>
      </c>
      <c r="AZ45" s="163" t="n">
        <v>0</v>
      </c>
      <c r="BA45" s="163" t="n">
        <f aca="false">(($BE45-$AZ45)*0.2)+$AZ45</f>
        <v>-0.004443164</v>
      </c>
      <c r="BB45" s="163" t="n">
        <f aca="false">(($BE45-$AZ45)*0.4)+$AZ45</f>
        <v>-0.008886328</v>
      </c>
      <c r="BC45" s="163" t="n">
        <f aca="false">(($BE45-$AZ45)*0.6)+$AZ45</f>
        <v>-0.013329492</v>
      </c>
      <c r="BD45" s="163" t="n">
        <f aca="false">(($BE45-$AZ45)*0.8)+$AZ45</f>
        <v>-0.017772656</v>
      </c>
      <c r="BE45" s="163" t="n">
        <f aca="false">VLOOKUP($A45,GAMMAGRIDS,15,FALSE())</f>
        <v>-0.02221582</v>
      </c>
      <c r="BF45" s="163" t="n">
        <f aca="false">(($BJ45-$BE45)*0.2)+$BE45</f>
        <v>-0.026379166</v>
      </c>
      <c r="BG45" s="163" t="n">
        <f aca="false">(($BJ45-$BE45)*0.4)+$BE45</f>
        <v>-0.030542512</v>
      </c>
      <c r="BH45" s="163" t="n">
        <f aca="false">(($BJ45-$BE45)*0.6)+$BE45</f>
        <v>-0.034705858</v>
      </c>
      <c r="BI45" s="163" t="n">
        <f aca="false">(($BJ45-$BE45)*0.8)+$BE45</f>
        <v>-0.038869204</v>
      </c>
      <c r="BJ45" s="163" t="n">
        <f aca="false">VLOOKUP($A45,GAMMAGRIDS,16,FALSE())</f>
        <v>-0.04303255</v>
      </c>
      <c r="BK45" s="163" t="n">
        <f aca="false">((BT45-BJ45)*0.1)+BJ45</f>
        <v>-0.046823179</v>
      </c>
      <c r="BL45" s="163" t="n">
        <f aca="false">((BT45-BJ45)*0.2)+BJ45</f>
        <v>-0.050613808</v>
      </c>
      <c r="BM45" s="163" t="n">
        <f aca="false">((BT45-BJ45)*0.3)+BJ45</f>
        <v>-0.054404437</v>
      </c>
      <c r="BN45" s="163" t="n">
        <f aca="false">((BT45-BJ45)*0.4)+BJ45</f>
        <v>-0.058195066</v>
      </c>
      <c r="BO45" s="163" t="n">
        <f aca="false">((BT45-BJ45)*0.5)+BJ45</f>
        <v>-0.061985695</v>
      </c>
      <c r="BP45" s="163" t="n">
        <f aca="false">((BT45-BJ45)*0.6)+BJ45</f>
        <v>-0.065776324</v>
      </c>
      <c r="BQ45" s="163" t="n">
        <f aca="false">((BT45-BJ45)*0.7)+BJ45</f>
        <v>-0.069566953</v>
      </c>
      <c r="BR45" s="163" t="n">
        <f aca="false">((BT45-BJ45)*0.8)+BJ45</f>
        <v>-0.073357582</v>
      </c>
      <c r="BS45" s="163" t="n">
        <f aca="false">((BT45-BJ45)*0.9)+BJ45</f>
        <v>-0.077148211</v>
      </c>
      <c r="BT45" s="163" t="n">
        <f aca="false">VLOOKUP($A45,GAMMAGRIDS,17,FALSE())</f>
        <v>-0.08093884</v>
      </c>
      <c r="BU45" s="163" t="n">
        <f aca="false">((CD45-BT45)*0.1)+BT45</f>
        <v>-0.084303706</v>
      </c>
      <c r="BV45" s="163" t="n">
        <f aca="false">((CD45-BT45)*0.2)+BT45</f>
        <v>-0.087668572</v>
      </c>
      <c r="BW45" s="163" t="n">
        <f aca="false">((CD45-BT45)*0.3)+BT45</f>
        <v>-0.091033438</v>
      </c>
      <c r="BX45" s="163" t="n">
        <f aca="false">((CD45-BT45)*0.4)+BT45</f>
        <v>-0.094398304</v>
      </c>
      <c r="BY45" s="163" t="n">
        <f aca="false">((CD45-BT45)*0.5)+BT45</f>
        <v>-0.09776317</v>
      </c>
      <c r="BZ45" s="163" t="n">
        <f aca="false">((CD45-BT45)*0.6)+BT45</f>
        <v>-0.101128036</v>
      </c>
      <c r="CA45" s="163" t="n">
        <f aca="false">((CD45-BT45)*0.7)+BT45</f>
        <v>-0.104492902</v>
      </c>
      <c r="CB45" s="163" t="n">
        <f aca="false">((CD45-BT45)*0.8)+BT45</f>
        <v>-0.107857768</v>
      </c>
      <c r="CC45" s="163" t="n">
        <f aca="false">((CD45-BT45)*0.9)+BT45</f>
        <v>-0.111222634</v>
      </c>
      <c r="CD45" s="163" t="n">
        <f aca="false">VLOOKUP($A45,GAMMAGRIDS,18,FALSE())</f>
        <v>-0.1145875</v>
      </c>
      <c r="CE45" s="163" t="n">
        <f aca="false">($CD45-$CC45)+CD45</f>
        <v>-0.117952366</v>
      </c>
      <c r="CF45" s="163" t="n">
        <f aca="false">($CD45-$CC45)+CE45</f>
        <v>-0.121317232</v>
      </c>
      <c r="CG45" s="163" t="n">
        <f aca="false">($CD45-$CC45)+CF45</f>
        <v>-0.124682098</v>
      </c>
      <c r="CH45" s="163" t="n">
        <f aca="false">($CD45-$CC45)+CG45</f>
        <v>-0.128046964</v>
      </c>
      <c r="CI45" s="163" t="n">
        <f aca="false">($CD45-$CC45)+CH45</f>
        <v>-0.13141183</v>
      </c>
      <c r="CJ45" s="163" t="n">
        <f aca="false">($CD45-$CC45)+CI45</f>
        <v>-0.134776696</v>
      </c>
      <c r="CK45" s="163" t="n">
        <f aca="false">($CD45-$CC45)+CJ45</f>
        <v>-0.138141562</v>
      </c>
      <c r="CL45" s="163" t="n">
        <f aca="false">($CD45-$CC45)+CK45</f>
        <v>-0.141506428</v>
      </c>
      <c r="CM45" s="163" t="n">
        <f aca="false">($CD45-$CC45)+CL45</f>
        <v>-0.144871294</v>
      </c>
      <c r="CN45" s="163" t="n">
        <f aca="false">($CD45-$CC45)+CM45</f>
        <v>-0.14823616</v>
      </c>
      <c r="CO45" s="163" t="n">
        <f aca="false">($CD45-$CC45)+CN45</f>
        <v>-0.151601026</v>
      </c>
      <c r="CP45" s="163" t="n">
        <f aca="false">($CD45-$CC45)+CO45</f>
        <v>-0.154965892</v>
      </c>
      <c r="CQ45" s="163" t="n">
        <f aca="false">($CD45-$CC45)+CP45</f>
        <v>-0.158330758</v>
      </c>
      <c r="CR45" s="163" t="n">
        <f aca="false">($CD45-$CC45)+CQ45</f>
        <v>-0.161695624</v>
      </c>
      <c r="CS45" s="163" t="n">
        <f aca="false">($CD45-$CC45)+CR45</f>
        <v>-0.16506049</v>
      </c>
      <c r="CT45" s="163" t="n">
        <f aca="false">($CD45-$CC45)+CS45</f>
        <v>-0.168425356</v>
      </c>
      <c r="CU45" s="163" t="n">
        <f aca="false">($CD45-$CC45)+CT45</f>
        <v>-0.171790222</v>
      </c>
      <c r="CV45" s="163" t="n">
        <f aca="false">($CD45-$CC45)+CU45</f>
        <v>-0.175155088</v>
      </c>
      <c r="CW45" s="163" t="n">
        <f aca="false">($CD45-$CC45)+CV45</f>
        <v>-0.178519954</v>
      </c>
      <c r="CX45" s="163" t="n">
        <f aca="false">($CD45-$CC45)+CW45</f>
        <v>-0.18188482</v>
      </c>
    </row>
    <row r="46" customFormat="false" ht="12.75" hidden="false" customHeight="false" outlineLevel="0" collapsed="false">
      <c r="A46" s="14" t="n">
        <v>38108</v>
      </c>
      <c r="B46" s="163" t="n">
        <f aca="false">($V46-$W46)+C46</f>
        <v>0.26015453</v>
      </c>
      <c r="C46" s="163" t="n">
        <f aca="false">($V46-$W46)+D46</f>
        <v>0.254488772</v>
      </c>
      <c r="D46" s="163" t="n">
        <f aca="false">($V46-$W46)+E46</f>
        <v>0.248823014</v>
      </c>
      <c r="E46" s="163" t="n">
        <f aca="false">($V46-$W46)+F46</f>
        <v>0.243157256</v>
      </c>
      <c r="F46" s="163" t="n">
        <f aca="false">($V46-$W46)+G46</f>
        <v>0.237491498</v>
      </c>
      <c r="G46" s="163" t="n">
        <f aca="false">($V46-$W46)+H46</f>
        <v>0.23182574</v>
      </c>
      <c r="H46" s="163" t="n">
        <f aca="false">($V46-$W46)+I46</f>
        <v>0.226159982</v>
      </c>
      <c r="I46" s="163" t="n">
        <f aca="false">($V46-$W46)+J46</f>
        <v>0.220494224</v>
      </c>
      <c r="J46" s="163" t="n">
        <f aca="false">($V46-$W46)+K46</f>
        <v>0.214828466</v>
      </c>
      <c r="K46" s="163" t="n">
        <f aca="false">($V46-$W46)+L46</f>
        <v>0.209162708</v>
      </c>
      <c r="L46" s="163" t="n">
        <f aca="false">($V46-$W46)+M46</f>
        <v>0.20349695</v>
      </c>
      <c r="M46" s="163" t="n">
        <f aca="false">($V46-$W46)+N46</f>
        <v>0.197831192</v>
      </c>
      <c r="N46" s="163" t="n">
        <f aca="false">($V46-$W46)+O46</f>
        <v>0.192165434</v>
      </c>
      <c r="O46" s="163" t="n">
        <f aca="false">($V46-$W46)+P46</f>
        <v>0.186499676</v>
      </c>
      <c r="P46" s="163" t="n">
        <f aca="false">($V46-$W46)+Q46</f>
        <v>0.180833918</v>
      </c>
      <c r="Q46" s="163" t="n">
        <f aca="false">($V46-$W46)+R46</f>
        <v>0.17516816</v>
      </c>
      <c r="R46" s="163" t="n">
        <f aca="false">($V46-$W46)+S46</f>
        <v>0.169502402</v>
      </c>
      <c r="S46" s="163" t="n">
        <f aca="false">($V46-$W46)+T46</f>
        <v>0.163836644</v>
      </c>
      <c r="T46" s="163" t="n">
        <f aca="false">($V46-$W46)+U46</f>
        <v>0.158170886</v>
      </c>
      <c r="U46" s="163" t="n">
        <f aca="false">($V46-$W46)+V46</f>
        <v>0.152505128</v>
      </c>
      <c r="V46" s="163" t="n">
        <f aca="false">VLOOKUP($A46,GAMMAGRIDS,11,FALSE())</f>
        <v>0.14683937</v>
      </c>
      <c r="W46" s="163" t="n">
        <f aca="false">((V46-AF46)*0.9)+AF46</f>
        <v>0.141173612</v>
      </c>
      <c r="X46" s="163" t="n">
        <f aca="false">((V46-AF46)*0.8)+AF46</f>
        <v>0.135507854</v>
      </c>
      <c r="Y46" s="163" t="n">
        <f aca="false">((V46-AF46)*0.7)+AF46</f>
        <v>0.129842096</v>
      </c>
      <c r="Z46" s="163" t="n">
        <f aca="false">((V46-AF46)*0.6)+AF46</f>
        <v>0.124176338</v>
      </c>
      <c r="AA46" s="163" t="n">
        <f aca="false">((V46-AF46)*0.5)+AF46</f>
        <v>0.11851058</v>
      </c>
      <c r="AB46" s="163" t="n">
        <f aca="false">((V46-AF46)*0.4)+AF46</f>
        <v>0.112844822</v>
      </c>
      <c r="AC46" s="163" t="n">
        <f aca="false">((V46-AF46)*0.3)+AF46</f>
        <v>0.107179064</v>
      </c>
      <c r="AD46" s="163" t="n">
        <f aca="false">((V46-AF46)*0.2)+AF46</f>
        <v>0.101513306</v>
      </c>
      <c r="AE46" s="163" t="n">
        <f aca="false">((V46-AF46)*0.1)+AF46</f>
        <v>0.095847548</v>
      </c>
      <c r="AF46" s="163" t="n">
        <f aca="false">VLOOKUP($A46,GAMMAGRIDS,12,FALSE())</f>
        <v>0.09018179</v>
      </c>
      <c r="AG46" s="163" t="n">
        <f aca="false">((AF46-AP46)*0.9)+AP46</f>
        <v>0.0853279420000001</v>
      </c>
      <c r="AH46" s="163" t="n">
        <f aca="false">((AF46-AP46)*0.8)+AP46</f>
        <v>0.0804740940000001</v>
      </c>
      <c r="AI46" s="163" t="n">
        <f aca="false">((AF46-AP46)*0.7)+AP46</f>
        <v>0.075620246</v>
      </c>
      <c r="AJ46" s="163" t="n">
        <f aca="false">((AF46-AP46)*0.6)+AP46</f>
        <v>0.070766398</v>
      </c>
      <c r="AK46" s="163" t="n">
        <f aca="false">((AF46-AP46)*0.5)+AP46</f>
        <v>0.06591255</v>
      </c>
      <c r="AL46" s="163" t="n">
        <f aca="false">((AF46-AP46)*0.4)+AP46</f>
        <v>0.0610587020000001</v>
      </c>
      <c r="AM46" s="163" t="n">
        <f aca="false">((AF46-AP46)*0.3)+AP46</f>
        <v>0.056204854</v>
      </c>
      <c r="AN46" s="163" t="n">
        <f aca="false">((AF46-AP46)*0.2)+AP46</f>
        <v>0.051351006</v>
      </c>
      <c r="AO46" s="163" t="n">
        <f aca="false">((AF46-AP46)*0.1)+AP46</f>
        <v>0.046497158</v>
      </c>
      <c r="AP46" s="163" t="n">
        <f aca="false">VLOOKUP($A46,GAMMAGRIDS,13,FALSE())</f>
        <v>0.04164331</v>
      </c>
      <c r="AQ46" s="163" t="n">
        <f aca="false">(($AP46-$AU46)*0.8)+$AU46</f>
        <v>0.037320916</v>
      </c>
      <c r="AR46" s="163" t="n">
        <f aca="false">(($AP46-$AU46)*0.6)+$AU46</f>
        <v>0.032998522</v>
      </c>
      <c r="AS46" s="163" t="n">
        <f aca="false">(($AP46-$AU46)*0.4)+$AU46</f>
        <v>0.028676128</v>
      </c>
      <c r="AT46" s="163" t="n">
        <f aca="false">(($AP46-$AU46)*0.2)+$AU46</f>
        <v>0.024353734</v>
      </c>
      <c r="AU46" s="163" t="n">
        <f aca="false">VLOOKUP($A46,GAMMAGRIDS,14,FALSE())</f>
        <v>0.02003134</v>
      </c>
      <c r="AV46" s="163" t="n">
        <f aca="false">(($AU46-$AZ46)*0.8)+$AZ46</f>
        <v>0.016025072</v>
      </c>
      <c r="AW46" s="163" t="n">
        <f aca="false">(($AU46-$AZ46)*0.6)+$AZ46</f>
        <v>0.012018804</v>
      </c>
      <c r="AX46" s="163" t="n">
        <f aca="false">(($AU46-$AZ46)*0.4)+$AZ46</f>
        <v>0.008012536</v>
      </c>
      <c r="AY46" s="163" t="n">
        <f aca="false">(($AU46-$AZ46)*0.2)+$AZ46</f>
        <v>0.004006268</v>
      </c>
      <c r="AZ46" s="163" t="n">
        <v>0</v>
      </c>
      <c r="BA46" s="163" t="n">
        <f aca="false">(($BE46-$AZ46)*0.2)+$AZ46</f>
        <v>-0.003716842</v>
      </c>
      <c r="BB46" s="163" t="n">
        <f aca="false">(($BE46-$AZ46)*0.4)+$AZ46</f>
        <v>-0.007433684</v>
      </c>
      <c r="BC46" s="163" t="n">
        <f aca="false">(($BE46-$AZ46)*0.6)+$AZ46</f>
        <v>-0.011150526</v>
      </c>
      <c r="BD46" s="163" t="n">
        <f aca="false">(($BE46-$AZ46)*0.8)+$AZ46</f>
        <v>-0.014867368</v>
      </c>
      <c r="BE46" s="163" t="n">
        <f aca="false">VLOOKUP($A46,GAMMAGRIDS,15,FALSE())</f>
        <v>-0.01858421</v>
      </c>
      <c r="BF46" s="163" t="n">
        <f aca="false">(($BJ46-$BE46)*0.2)+$BE46</f>
        <v>-0.022036754</v>
      </c>
      <c r="BG46" s="163" t="n">
        <f aca="false">(($BJ46-$BE46)*0.4)+$BE46</f>
        <v>-0.025489298</v>
      </c>
      <c r="BH46" s="163" t="n">
        <f aca="false">(($BJ46-$BE46)*0.6)+$BE46</f>
        <v>-0.028941842</v>
      </c>
      <c r="BI46" s="163" t="n">
        <f aca="false">(($BJ46-$BE46)*0.8)+$BE46</f>
        <v>-0.032394386</v>
      </c>
      <c r="BJ46" s="163" t="n">
        <f aca="false">VLOOKUP($A46,GAMMAGRIDS,16,FALSE())</f>
        <v>-0.03584693</v>
      </c>
      <c r="BK46" s="163" t="n">
        <f aca="false">((BT46-BJ46)*0.1)+BJ46</f>
        <v>-0.038949606</v>
      </c>
      <c r="BL46" s="163" t="n">
        <f aca="false">((BT46-BJ46)*0.2)+BJ46</f>
        <v>-0.042052282</v>
      </c>
      <c r="BM46" s="163" t="n">
        <f aca="false">((BT46-BJ46)*0.3)+BJ46</f>
        <v>-0.045154958</v>
      </c>
      <c r="BN46" s="163" t="n">
        <f aca="false">((BT46-BJ46)*0.4)+BJ46</f>
        <v>-0.048257634</v>
      </c>
      <c r="BO46" s="163" t="n">
        <f aca="false">((BT46-BJ46)*0.5)+BJ46</f>
        <v>-0.05136031</v>
      </c>
      <c r="BP46" s="163" t="n">
        <f aca="false">((BT46-BJ46)*0.6)+BJ46</f>
        <v>-0.054462986</v>
      </c>
      <c r="BQ46" s="163" t="n">
        <f aca="false">((BT46-BJ46)*0.7)+BJ46</f>
        <v>-0.057565662</v>
      </c>
      <c r="BR46" s="163" t="n">
        <f aca="false">((BT46-BJ46)*0.8)+BJ46</f>
        <v>-0.060668338</v>
      </c>
      <c r="BS46" s="163" t="n">
        <f aca="false">((BT46-BJ46)*0.9)+BJ46</f>
        <v>-0.063771014</v>
      </c>
      <c r="BT46" s="163" t="n">
        <f aca="false">VLOOKUP($A46,GAMMAGRIDS,17,FALSE())</f>
        <v>-0.06687369</v>
      </c>
      <c r="BU46" s="163" t="n">
        <f aca="false">((CD46-BT46)*0.1)+BT46</f>
        <v>-0.069580249</v>
      </c>
      <c r="BV46" s="163" t="n">
        <f aca="false">((CD46-BT46)*0.2)+BT46</f>
        <v>-0.0722868080000001</v>
      </c>
      <c r="BW46" s="163" t="n">
        <f aca="false">((CD46-BT46)*0.3)+BT46</f>
        <v>-0.0749933670000001</v>
      </c>
      <c r="BX46" s="163" t="n">
        <f aca="false">((CD46-BT46)*0.4)+BT46</f>
        <v>-0.0776999260000001</v>
      </c>
      <c r="BY46" s="163" t="n">
        <f aca="false">((CD46-BT46)*0.5)+BT46</f>
        <v>-0.0804064850000001</v>
      </c>
      <c r="BZ46" s="163" t="n">
        <f aca="false">((CD46-BT46)*0.6)+BT46</f>
        <v>-0.0831130440000001</v>
      </c>
      <c r="CA46" s="163" t="n">
        <f aca="false">((CD46-BT46)*0.7)+BT46</f>
        <v>-0.0858196030000001</v>
      </c>
      <c r="CB46" s="163" t="n">
        <f aca="false">((CD46-BT46)*0.8)+BT46</f>
        <v>-0.0885261620000001</v>
      </c>
      <c r="CC46" s="163" t="n">
        <f aca="false">((CD46-BT46)*0.9)+BT46</f>
        <v>-0.0912327210000001</v>
      </c>
      <c r="CD46" s="163" t="n">
        <f aca="false">VLOOKUP($A46,GAMMAGRIDS,18,FALSE())</f>
        <v>-0.0939392800000001</v>
      </c>
      <c r="CE46" s="163" t="n">
        <f aca="false">($CD46-$CC46)+CD46</f>
        <v>-0.0966458390000001</v>
      </c>
      <c r="CF46" s="163" t="n">
        <f aca="false">($CD46-$CC46)+CE46</f>
        <v>-0.0993523980000001</v>
      </c>
      <c r="CG46" s="163" t="n">
        <f aca="false">($CD46-$CC46)+CF46</f>
        <v>-0.102058957</v>
      </c>
      <c r="CH46" s="163" t="n">
        <f aca="false">($CD46-$CC46)+CG46</f>
        <v>-0.104765516</v>
      </c>
      <c r="CI46" s="163" t="n">
        <f aca="false">($CD46-$CC46)+CH46</f>
        <v>-0.107472075</v>
      </c>
      <c r="CJ46" s="163" t="n">
        <f aca="false">($CD46-$CC46)+CI46</f>
        <v>-0.110178634</v>
      </c>
      <c r="CK46" s="163" t="n">
        <f aca="false">($CD46-$CC46)+CJ46</f>
        <v>-0.112885193</v>
      </c>
      <c r="CL46" s="163" t="n">
        <f aca="false">($CD46-$CC46)+CK46</f>
        <v>-0.115591752</v>
      </c>
      <c r="CM46" s="163" t="n">
        <f aca="false">($CD46-$CC46)+CL46</f>
        <v>-0.118298311</v>
      </c>
      <c r="CN46" s="163" t="n">
        <f aca="false">($CD46-$CC46)+CM46</f>
        <v>-0.12100487</v>
      </c>
      <c r="CO46" s="163" t="n">
        <f aca="false">($CD46-$CC46)+CN46</f>
        <v>-0.123711429</v>
      </c>
      <c r="CP46" s="163" t="n">
        <f aca="false">($CD46-$CC46)+CO46</f>
        <v>-0.126417988</v>
      </c>
      <c r="CQ46" s="163" t="n">
        <f aca="false">($CD46-$CC46)+CP46</f>
        <v>-0.129124547</v>
      </c>
      <c r="CR46" s="163" t="n">
        <f aca="false">($CD46-$CC46)+CQ46</f>
        <v>-0.131831106</v>
      </c>
      <c r="CS46" s="163" t="n">
        <f aca="false">($CD46-$CC46)+CR46</f>
        <v>-0.134537665</v>
      </c>
      <c r="CT46" s="163" t="n">
        <f aca="false">($CD46-$CC46)+CS46</f>
        <v>-0.137244224</v>
      </c>
      <c r="CU46" s="163" t="n">
        <f aca="false">($CD46-$CC46)+CT46</f>
        <v>-0.139950783</v>
      </c>
      <c r="CV46" s="163" t="n">
        <f aca="false">($CD46-$CC46)+CU46</f>
        <v>-0.142657342</v>
      </c>
      <c r="CW46" s="163" t="n">
        <f aca="false">($CD46-$CC46)+CV46</f>
        <v>-0.145363901</v>
      </c>
      <c r="CX46" s="163" t="n">
        <f aca="false">($CD46-$CC46)+CW46</f>
        <v>-0.14807046</v>
      </c>
    </row>
    <row r="47" customFormat="false" ht="12.75" hidden="false" customHeight="false" outlineLevel="0" collapsed="false">
      <c r="A47" s="14" t="n">
        <v>38139</v>
      </c>
      <c r="B47" s="163" t="n">
        <f aca="false">($V47-$W47)+C47</f>
        <v>0.26006182</v>
      </c>
      <c r="C47" s="163" t="n">
        <f aca="false">($V47-$W47)+D47</f>
        <v>0.25442133</v>
      </c>
      <c r="D47" s="163" t="n">
        <f aca="false">($V47-$W47)+E47</f>
        <v>0.24878084</v>
      </c>
      <c r="E47" s="163" t="n">
        <f aca="false">($V47-$W47)+F47</f>
        <v>0.24314035</v>
      </c>
      <c r="F47" s="163" t="n">
        <f aca="false">($V47-$W47)+G47</f>
        <v>0.23749986</v>
      </c>
      <c r="G47" s="163" t="n">
        <f aca="false">($V47-$W47)+H47</f>
        <v>0.23185937</v>
      </c>
      <c r="H47" s="163" t="n">
        <f aca="false">($V47-$W47)+I47</f>
        <v>0.22621888</v>
      </c>
      <c r="I47" s="163" t="n">
        <f aca="false">($V47-$W47)+J47</f>
        <v>0.22057839</v>
      </c>
      <c r="J47" s="163" t="n">
        <f aca="false">($V47-$W47)+K47</f>
        <v>0.2149379</v>
      </c>
      <c r="K47" s="163" t="n">
        <f aca="false">($V47-$W47)+L47</f>
        <v>0.20929741</v>
      </c>
      <c r="L47" s="163" t="n">
        <f aca="false">($V47-$W47)+M47</f>
        <v>0.20365692</v>
      </c>
      <c r="M47" s="163" t="n">
        <f aca="false">($V47-$W47)+N47</f>
        <v>0.19801643</v>
      </c>
      <c r="N47" s="163" t="n">
        <f aca="false">($V47-$W47)+O47</f>
        <v>0.19237594</v>
      </c>
      <c r="O47" s="163" t="n">
        <f aca="false">($V47-$W47)+P47</f>
        <v>0.18673545</v>
      </c>
      <c r="P47" s="163" t="n">
        <f aca="false">($V47-$W47)+Q47</f>
        <v>0.18109496</v>
      </c>
      <c r="Q47" s="163" t="n">
        <f aca="false">($V47-$W47)+R47</f>
        <v>0.17545447</v>
      </c>
      <c r="R47" s="163" t="n">
        <f aca="false">($V47-$W47)+S47</f>
        <v>0.16981398</v>
      </c>
      <c r="S47" s="163" t="n">
        <f aca="false">($V47-$W47)+T47</f>
        <v>0.16417349</v>
      </c>
      <c r="T47" s="163" t="n">
        <f aca="false">($V47-$W47)+U47</f>
        <v>0.158533</v>
      </c>
      <c r="U47" s="163" t="n">
        <f aca="false">($V47-$W47)+V47</f>
        <v>0.15289251</v>
      </c>
      <c r="V47" s="163" t="n">
        <f aca="false">VLOOKUP($A47,GAMMAGRIDS,11,FALSE())</f>
        <v>0.14725202</v>
      </c>
      <c r="W47" s="163" t="n">
        <f aca="false">((V47-AF47)*0.9)+AF47</f>
        <v>0.14161153</v>
      </c>
      <c r="X47" s="163" t="n">
        <f aca="false">((V47-AF47)*0.8)+AF47</f>
        <v>0.13597104</v>
      </c>
      <c r="Y47" s="163" t="n">
        <f aca="false">((V47-AF47)*0.7)+AF47</f>
        <v>0.13033055</v>
      </c>
      <c r="Z47" s="163" t="n">
        <f aca="false">((V47-AF47)*0.6)+AF47</f>
        <v>0.12469006</v>
      </c>
      <c r="AA47" s="163" t="n">
        <f aca="false">((V47-AF47)*0.5)+AF47</f>
        <v>0.11904957</v>
      </c>
      <c r="AB47" s="163" t="n">
        <f aca="false">((V47-AF47)*0.4)+AF47</f>
        <v>0.11340908</v>
      </c>
      <c r="AC47" s="163" t="n">
        <f aca="false">((V47-AF47)*0.3)+AF47</f>
        <v>0.10776859</v>
      </c>
      <c r="AD47" s="163" t="n">
        <f aca="false">((V47-AF47)*0.2)+AF47</f>
        <v>0.1021281</v>
      </c>
      <c r="AE47" s="163" t="n">
        <f aca="false">((V47-AF47)*0.1)+AF47</f>
        <v>0.0964876100000001</v>
      </c>
      <c r="AF47" s="163" t="n">
        <f aca="false">VLOOKUP($A47,GAMMAGRIDS,12,FALSE())</f>
        <v>0.0908471200000001</v>
      </c>
      <c r="AG47" s="163" t="n">
        <f aca="false">((AF47-AP47)*0.9)+AP47</f>
        <v>0.0859775770000001</v>
      </c>
      <c r="AH47" s="163" t="n">
        <f aca="false">((AF47-AP47)*0.8)+AP47</f>
        <v>0.0811080340000001</v>
      </c>
      <c r="AI47" s="163" t="n">
        <f aca="false">((AF47-AP47)*0.7)+AP47</f>
        <v>0.0762384910000001</v>
      </c>
      <c r="AJ47" s="163" t="n">
        <f aca="false">((AF47-AP47)*0.6)+AP47</f>
        <v>0.071368948</v>
      </c>
      <c r="AK47" s="163" t="n">
        <f aca="false">((AF47-AP47)*0.5)+AP47</f>
        <v>0.066499405</v>
      </c>
      <c r="AL47" s="163" t="n">
        <f aca="false">((AF47-AP47)*0.4)+AP47</f>
        <v>0.061629862</v>
      </c>
      <c r="AM47" s="163" t="n">
        <f aca="false">((AF47-AP47)*0.3)+AP47</f>
        <v>0.056760319</v>
      </c>
      <c r="AN47" s="163" t="n">
        <f aca="false">((AF47-AP47)*0.2)+AP47</f>
        <v>0.051890776</v>
      </c>
      <c r="AO47" s="163" t="n">
        <f aca="false">((AF47-AP47)*0.1)+AP47</f>
        <v>0.047021233</v>
      </c>
      <c r="AP47" s="163" t="n">
        <f aca="false">VLOOKUP($A47,GAMMAGRIDS,13,FALSE())</f>
        <v>0.04215169</v>
      </c>
      <c r="AQ47" s="163" t="n">
        <f aca="false">(($AP47-$AU47)*0.8)+$AU47</f>
        <v>0.037786568</v>
      </c>
      <c r="AR47" s="163" t="n">
        <f aca="false">(($AP47-$AU47)*0.6)+$AU47</f>
        <v>0.033421446</v>
      </c>
      <c r="AS47" s="163" t="n">
        <f aca="false">(($AP47-$AU47)*0.4)+$AU47</f>
        <v>0.029056324</v>
      </c>
      <c r="AT47" s="163" t="n">
        <f aca="false">(($AP47-$AU47)*0.2)+$AU47</f>
        <v>0.024691202</v>
      </c>
      <c r="AU47" s="163" t="n">
        <f aca="false">VLOOKUP($A47,GAMMAGRIDS,14,FALSE())</f>
        <v>0.02032608</v>
      </c>
      <c r="AV47" s="163" t="n">
        <f aca="false">(($AU47-$AZ47)*0.8)+$AZ47</f>
        <v>0.016260864</v>
      </c>
      <c r="AW47" s="163" t="n">
        <f aca="false">(($AU47-$AZ47)*0.6)+$AZ47</f>
        <v>0.012195648</v>
      </c>
      <c r="AX47" s="163" t="n">
        <f aca="false">(($AU47-$AZ47)*0.4)+$AZ47</f>
        <v>0.008130432</v>
      </c>
      <c r="AY47" s="163" t="n">
        <f aca="false">(($AU47-$AZ47)*0.2)+$AZ47</f>
        <v>0.004065216</v>
      </c>
      <c r="AZ47" s="163" t="n">
        <v>0</v>
      </c>
      <c r="BA47" s="163" t="n">
        <f aca="false">(($BE47-$AZ47)*0.2)+$AZ47</f>
        <v>-0.003790724</v>
      </c>
      <c r="BB47" s="163" t="n">
        <f aca="false">(($BE47-$AZ47)*0.4)+$AZ47</f>
        <v>-0.007581448</v>
      </c>
      <c r="BC47" s="163" t="n">
        <f aca="false">(($BE47-$AZ47)*0.6)+$AZ47</f>
        <v>-0.011372172</v>
      </c>
      <c r="BD47" s="163" t="n">
        <f aca="false">(($BE47-$AZ47)*0.8)+$AZ47</f>
        <v>-0.015162896</v>
      </c>
      <c r="BE47" s="163" t="n">
        <f aca="false">VLOOKUP($A47,GAMMAGRIDS,15,FALSE())</f>
        <v>-0.01895362</v>
      </c>
      <c r="BF47" s="163" t="n">
        <f aca="false">(($BJ47-$BE47)*0.2)+$BE47</f>
        <v>-0.022493818</v>
      </c>
      <c r="BG47" s="163" t="n">
        <f aca="false">(($BJ47-$BE47)*0.4)+$BE47</f>
        <v>-0.026034016</v>
      </c>
      <c r="BH47" s="163" t="n">
        <f aca="false">(($BJ47-$BE47)*0.6)+$BE47</f>
        <v>-0.029574214</v>
      </c>
      <c r="BI47" s="163" t="n">
        <f aca="false">(($BJ47-$BE47)*0.8)+$BE47</f>
        <v>-0.033114412</v>
      </c>
      <c r="BJ47" s="163" t="n">
        <f aca="false">VLOOKUP($A47,GAMMAGRIDS,16,FALSE())</f>
        <v>-0.03665461</v>
      </c>
      <c r="BK47" s="163" t="n">
        <f aca="false">((BT47-BJ47)*0.1)+BJ47</f>
        <v>-0.039863355</v>
      </c>
      <c r="BL47" s="163" t="n">
        <f aca="false">((BT47-BJ47)*0.2)+BJ47</f>
        <v>-0.0430721</v>
      </c>
      <c r="BM47" s="163" t="n">
        <f aca="false">((BT47-BJ47)*0.3)+BJ47</f>
        <v>-0.046280845</v>
      </c>
      <c r="BN47" s="163" t="n">
        <f aca="false">((BT47-BJ47)*0.4)+BJ47</f>
        <v>-0.04948959</v>
      </c>
      <c r="BO47" s="163" t="n">
        <f aca="false">((BT47-BJ47)*0.5)+BJ47</f>
        <v>-0.052698335</v>
      </c>
      <c r="BP47" s="163" t="n">
        <f aca="false">((BT47-BJ47)*0.6)+BJ47</f>
        <v>-0.05590708</v>
      </c>
      <c r="BQ47" s="163" t="n">
        <f aca="false">((BT47-BJ47)*0.7)+BJ47</f>
        <v>-0.059115825</v>
      </c>
      <c r="BR47" s="163" t="n">
        <f aca="false">((BT47-BJ47)*0.8)+BJ47</f>
        <v>-0.0623245700000001</v>
      </c>
      <c r="BS47" s="163" t="n">
        <f aca="false">((BT47-BJ47)*0.9)+BJ47</f>
        <v>-0.0655333150000001</v>
      </c>
      <c r="BT47" s="163" t="n">
        <f aca="false">VLOOKUP($A47,GAMMAGRIDS,17,FALSE())</f>
        <v>-0.0687420600000001</v>
      </c>
      <c r="BU47" s="163" t="n">
        <f aca="false">((CD47-BT47)*0.1)+BT47</f>
        <v>-0.0715758780000001</v>
      </c>
      <c r="BV47" s="163" t="n">
        <f aca="false">((CD47-BT47)*0.2)+BT47</f>
        <v>-0.0744096960000001</v>
      </c>
      <c r="BW47" s="163" t="n">
        <f aca="false">((CD47-BT47)*0.3)+BT47</f>
        <v>-0.077243514</v>
      </c>
      <c r="BX47" s="163" t="n">
        <f aca="false">((CD47-BT47)*0.4)+BT47</f>
        <v>-0.080077332</v>
      </c>
      <c r="BY47" s="163" t="n">
        <f aca="false">((CD47-BT47)*0.5)+BT47</f>
        <v>-0.08291115</v>
      </c>
      <c r="BZ47" s="163" t="n">
        <f aca="false">((CD47-BT47)*0.6)+BT47</f>
        <v>-0.0857449680000001</v>
      </c>
      <c r="CA47" s="163" t="n">
        <f aca="false">((CD47-BT47)*0.7)+BT47</f>
        <v>-0.0885787860000001</v>
      </c>
      <c r="CB47" s="163" t="n">
        <f aca="false">((CD47-BT47)*0.8)+BT47</f>
        <v>-0.091412604</v>
      </c>
      <c r="CC47" s="163" t="n">
        <f aca="false">((CD47-BT47)*0.9)+BT47</f>
        <v>-0.094246422</v>
      </c>
      <c r="CD47" s="163" t="n">
        <f aca="false">VLOOKUP($A47,GAMMAGRIDS,18,FALSE())</f>
        <v>-0.09708024</v>
      </c>
      <c r="CE47" s="163" t="n">
        <f aca="false">($CD47-$CC47)+CD47</f>
        <v>-0.099914058</v>
      </c>
      <c r="CF47" s="163" t="n">
        <f aca="false">($CD47-$CC47)+CE47</f>
        <v>-0.102747876</v>
      </c>
      <c r="CG47" s="163" t="n">
        <f aca="false">($CD47-$CC47)+CF47</f>
        <v>-0.105581694</v>
      </c>
      <c r="CH47" s="163" t="n">
        <f aca="false">($CD47-$CC47)+CG47</f>
        <v>-0.108415512</v>
      </c>
      <c r="CI47" s="163" t="n">
        <f aca="false">($CD47-$CC47)+CH47</f>
        <v>-0.11124933</v>
      </c>
      <c r="CJ47" s="163" t="n">
        <f aca="false">($CD47-$CC47)+CI47</f>
        <v>-0.114083148</v>
      </c>
      <c r="CK47" s="163" t="n">
        <f aca="false">($CD47-$CC47)+CJ47</f>
        <v>-0.116916966</v>
      </c>
      <c r="CL47" s="163" t="n">
        <f aca="false">($CD47-$CC47)+CK47</f>
        <v>-0.119750784</v>
      </c>
      <c r="CM47" s="163" t="n">
        <f aca="false">($CD47-$CC47)+CL47</f>
        <v>-0.122584602</v>
      </c>
      <c r="CN47" s="163" t="n">
        <f aca="false">($CD47-$CC47)+CM47</f>
        <v>-0.12541842</v>
      </c>
      <c r="CO47" s="163" t="n">
        <f aca="false">($CD47-$CC47)+CN47</f>
        <v>-0.128252238</v>
      </c>
      <c r="CP47" s="163" t="n">
        <f aca="false">($CD47-$CC47)+CO47</f>
        <v>-0.131086056</v>
      </c>
      <c r="CQ47" s="163" t="n">
        <f aca="false">($CD47-$CC47)+CP47</f>
        <v>-0.133919874</v>
      </c>
      <c r="CR47" s="163" t="n">
        <f aca="false">($CD47-$CC47)+CQ47</f>
        <v>-0.136753692</v>
      </c>
      <c r="CS47" s="163" t="n">
        <f aca="false">($CD47-$CC47)+CR47</f>
        <v>-0.13958751</v>
      </c>
      <c r="CT47" s="163" t="n">
        <f aca="false">($CD47-$CC47)+CS47</f>
        <v>-0.142421328</v>
      </c>
      <c r="CU47" s="163" t="n">
        <f aca="false">($CD47-$CC47)+CT47</f>
        <v>-0.145255146</v>
      </c>
      <c r="CV47" s="163" t="n">
        <f aca="false">($CD47-$CC47)+CU47</f>
        <v>-0.148088964</v>
      </c>
      <c r="CW47" s="163" t="n">
        <f aca="false">($CD47-$CC47)+CV47</f>
        <v>-0.150922782</v>
      </c>
      <c r="CX47" s="163" t="n">
        <f aca="false">($CD47-$CC47)+CW47</f>
        <v>-0.1537566</v>
      </c>
    </row>
    <row r="48" customFormat="false" ht="12.75" hidden="false" customHeight="false" outlineLevel="0" collapsed="false">
      <c r="A48" s="14" t="n">
        <v>38169</v>
      </c>
      <c r="B48" s="163" t="n">
        <f aca="false">($V48-$W48)+C48</f>
        <v>0.24977112</v>
      </c>
      <c r="C48" s="163" t="n">
        <f aca="false">($V48-$W48)+D48</f>
        <v>0.244356851</v>
      </c>
      <c r="D48" s="163" t="n">
        <f aca="false">($V48-$W48)+E48</f>
        <v>0.238942582</v>
      </c>
      <c r="E48" s="163" t="n">
        <f aca="false">($V48-$W48)+F48</f>
        <v>0.233528313</v>
      </c>
      <c r="F48" s="163" t="n">
        <f aca="false">($V48-$W48)+G48</f>
        <v>0.228114044</v>
      </c>
      <c r="G48" s="163" t="n">
        <f aca="false">($V48-$W48)+H48</f>
        <v>0.222699775</v>
      </c>
      <c r="H48" s="163" t="n">
        <f aca="false">($V48-$W48)+I48</f>
        <v>0.217285506</v>
      </c>
      <c r="I48" s="163" t="n">
        <f aca="false">($V48-$W48)+J48</f>
        <v>0.211871237</v>
      </c>
      <c r="J48" s="163" t="n">
        <f aca="false">($V48-$W48)+K48</f>
        <v>0.206456968</v>
      </c>
      <c r="K48" s="163" t="n">
        <f aca="false">($V48-$W48)+L48</f>
        <v>0.201042699</v>
      </c>
      <c r="L48" s="163" t="n">
        <f aca="false">($V48-$W48)+M48</f>
        <v>0.19562843</v>
      </c>
      <c r="M48" s="163" t="n">
        <f aca="false">($V48-$W48)+N48</f>
        <v>0.190214161</v>
      </c>
      <c r="N48" s="163" t="n">
        <f aca="false">($V48-$W48)+O48</f>
        <v>0.184799892</v>
      </c>
      <c r="O48" s="163" t="n">
        <f aca="false">($V48-$W48)+P48</f>
        <v>0.179385623</v>
      </c>
      <c r="P48" s="163" t="n">
        <f aca="false">($V48-$W48)+Q48</f>
        <v>0.173971354</v>
      </c>
      <c r="Q48" s="163" t="n">
        <f aca="false">($V48-$W48)+R48</f>
        <v>0.168557085</v>
      </c>
      <c r="R48" s="163" t="n">
        <f aca="false">($V48-$W48)+S48</f>
        <v>0.163142816</v>
      </c>
      <c r="S48" s="163" t="n">
        <f aca="false">($V48-$W48)+T48</f>
        <v>0.157728547</v>
      </c>
      <c r="T48" s="163" t="n">
        <f aca="false">($V48-$W48)+U48</f>
        <v>0.152314278</v>
      </c>
      <c r="U48" s="163" t="n">
        <f aca="false">($V48-$W48)+V48</f>
        <v>0.146900009</v>
      </c>
      <c r="V48" s="163" t="n">
        <f aca="false">VLOOKUP($A48,GAMMAGRIDS,11,FALSE())</f>
        <v>0.14148574</v>
      </c>
      <c r="W48" s="163" t="n">
        <f aca="false">((V48-AF48)*0.9)+AF48</f>
        <v>0.136071471</v>
      </c>
      <c r="X48" s="163" t="n">
        <f aca="false">((V48-AF48)*0.8)+AF48</f>
        <v>0.130657202</v>
      </c>
      <c r="Y48" s="163" t="n">
        <f aca="false">((V48-AF48)*0.7)+AF48</f>
        <v>0.125242933</v>
      </c>
      <c r="Z48" s="163" t="n">
        <f aca="false">((V48-AF48)*0.6)+AF48</f>
        <v>0.119828664</v>
      </c>
      <c r="AA48" s="163" t="n">
        <f aca="false">((V48-AF48)*0.5)+AF48</f>
        <v>0.114414395</v>
      </c>
      <c r="AB48" s="163" t="n">
        <f aca="false">((V48-AF48)*0.4)+AF48</f>
        <v>0.109000126</v>
      </c>
      <c r="AC48" s="163" t="n">
        <f aca="false">((V48-AF48)*0.3)+AF48</f>
        <v>0.103585857</v>
      </c>
      <c r="AD48" s="163" t="n">
        <f aca="false">((V48-AF48)*0.2)+AF48</f>
        <v>0.098171588</v>
      </c>
      <c r="AE48" s="163" t="n">
        <f aca="false">((V48-AF48)*0.1)+AF48</f>
        <v>0.092757319</v>
      </c>
      <c r="AF48" s="163" t="n">
        <f aca="false">VLOOKUP($A48,GAMMAGRIDS,12,FALSE())</f>
        <v>0.08734305</v>
      </c>
      <c r="AG48" s="163" t="n">
        <f aca="false">((AF48-AP48)*0.9)+AP48</f>
        <v>0.082664303</v>
      </c>
      <c r="AH48" s="163" t="n">
        <f aca="false">((AF48-AP48)*0.8)+AP48</f>
        <v>0.077985556</v>
      </c>
      <c r="AI48" s="163" t="n">
        <f aca="false">((AF48-AP48)*0.7)+AP48</f>
        <v>0.073306809</v>
      </c>
      <c r="AJ48" s="163" t="n">
        <f aca="false">((AF48-AP48)*0.6)+AP48</f>
        <v>0.068628062</v>
      </c>
      <c r="AK48" s="163" t="n">
        <f aca="false">((AF48-AP48)*0.5)+AP48</f>
        <v>0.063949315</v>
      </c>
      <c r="AL48" s="163" t="n">
        <f aca="false">((AF48-AP48)*0.4)+AP48</f>
        <v>0.059270568</v>
      </c>
      <c r="AM48" s="163" t="n">
        <f aca="false">((AF48-AP48)*0.3)+AP48</f>
        <v>0.054591821</v>
      </c>
      <c r="AN48" s="163" t="n">
        <f aca="false">((AF48-AP48)*0.2)+AP48</f>
        <v>0.049913074</v>
      </c>
      <c r="AO48" s="163" t="n">
        <f aca="false">((AF48-AP48)*0.1)+AP48</f>
        <v>0.045234327</v>
      </c>
      <c r="AP48" s="163" t="n">
        <f aca="false">VLOOKUP($A48,GAMMAGRIDS,13,FALSE())</f>
        <v>0.04055558</v>
      </c>
      <c r="AQ48" s="163" t="n">
        <f aca="false">(($AP48-$AU48)*0.8)+$AU48</f>
        <v>0.036357352</v>
      </c>
      <c r="AR48" s="163" t="n">
        <f aca="false">(($AP48-$AU48)*0.6)+$AU48</f>
        <v>0.032159124</v>
      </c>
      <c r="AS48" s="163" t="n">
        <f aca="false">(($AP48-$AU48)*0.4)+$AU48</f>
        <v>0.027960896</v>
      </c>
      <c r="AT48" s="163" t="n">
        <f aca="false">(($AP48-$AU48)*0.2)+$AU48</f>
        <v>0.023762668</v>
      </c>
      <c r="AU48" s="163" t="n">
        <f aca="false">VLOOKUP($A48,GAMMAGRIDS,14,FALSE())</f>
        <v>0.01956444</v>
      </c>
      <c r="AV48" s="163" t="n">
        <f aca="false">(($AU48-$AZ48)*0.8)+$AZ48</f>
        <v>0.015651552</v>
      </c>
      <c r="AW48" s="163" t="n">
        <f aca="false">(($AU48-$AZ48)*0.6)+$AZ48</f>
        <v>0.011738664</v>
      </c>
      <c r="AX48" s="163" t="n">
        <f aca="false">(($AU48-$AZ48)*0.4)+$AZ48</f>
        <v>0.007825776</v>
      </c>
      <c r="AY48" s="163" t="n">
        <f aca="false">(($AU48-$AZ48)*0.2)+$AZ48</f>
        <v>0.003912888</v>
      </c>
      <c r="AZ48" s="163" t="n">
        <v>0</v>
      </c>
      <c r="BA48" s="163" t="n">
        <f aca="false">(($BE48-$AZ48)*0.2)+$AZ48</f>
        <v>-0.003651996</v>
      </c>
      <c r="BB48" s="163" t="n">
        <f aca="false">(($BE48-$AZ48)*0.4)+$AZ48</f>
        <v>-0.007303992</v>
      </c>
      <c r="BC48" s="163" t="n">
        <f aca="false">(($BE48-$AZ48)*0.6)+$AZ48</f>
        <v>-0.010955988</v>
      </c>
      <c r="BD48" s="163" t="n">
        <f aca="false">(($BE48-$AZ48)*0.8)+$AZ48</f>
        <v>-0.014607984</v>
      </c>
      <c r="BE48" s="163" t="n">
        <f aca="false">VLOOKUP($A48,GAMMAGRIDS,15,FALSE())</f>
        <v>-0.01825998</v>
      </c>
      <c r="BF48" s="163" t="n">
        <f aca="false">(($BJ48-$BE48)*0.2)+$BE48</f>
        <v>-0.021674102</v>
      </c>
      <c r="BG48" s="163" t="n">
        <f aca="false">(($BJ48-$BE48)*0.4)+$BE48</f>
        <v>-0.025088224</v>
      </c>
      <c r="BH48" s="163" t="n">
        <f aca="false">(($BJ48-$BE48)*0.6)+$BE48</f>
        <v>-0.028502346</v>
      </c>
      <c r="BI48" s="163" t="n">
        <f aca="false">(($BJ48-$BE48)*0.8)+$BE48</f>
        <v>-0.031916468</v>
      </c>
      <c r="BJ48" s="163" t="n">
        <f aca="false">VLOOKUP($A48,GAMMAGRIDS,16,FALSE())</f>
        <v>-0.03533059</v>
      </c>
      <c r="BK48" s="163" t="n">
        <f aca="false">((BT48-BJ48)*0.1)+BJ48</f>
        <v>-0.038430453</v>
      </c>
      <c r="BL48" s="163" t="n">
        <f aca="false">((BT48-BJ48)*0.2)+BJ48</f>
        <v>-0.041530316</v>
      </c>
      <c r="BM48" s="163" t="n">
        <f aca="false">((BT48-BJ48)*0.3)+BJ48</f>
        <v>-0.044630179</v>
      </c>
      <c r="BN48" s="163" t="n">
        <f aca="false">((BT48-BJ48)*0.4)+BJ48</f>
        <v>-0.047730042</v>
      </c>
      <c r="BO48" s="163" t="n">
        <f aca="false">((BT48-BJ48)*0.5)+BJ48</f>
        <v>-0.050829905</v>
      </c>
      <c r="BP48" s="163" t="n">
        <f aca="false">((BT48-BJ48)*0.6)+BJ48</f>
        <v>-0.053929768</v>
      </c>
      <c r="BQ48" s="163" t="n">
        <f aca="false">((BT48-BJ48)*0.7)+BJ48</f>
        <v>-0.057029631</v>
      </c>
      <c r="BR48" s="163" t="n">
        <f aca="false">((BT48-BJ48)*0.8)+BJ48</f>
        <v>-0.060129494</v>
      </c>
      <c r="BS48" s="163" t="n">
        <f aca="false">((BT48-BJ48)*0.9)+BJ48</f>
        <v>-0.063229357</v>
      </c>
      <c r="BT48" s="163" t="n">
        <f aca="false">VLOOKUP($A48,GAMMAGRIDS,17,FALSE())</f>
        <v>-0.06632922</v>
      </c>
      <c r="BU48" s="163" t="n">
        <f aca="false">((CD48-BT48)*0.1)+BT48</f>
        <v>-0.069074319</v>
      </c>
      <c r="BV48" s="163" t="n">
        <f aca="false">((CD48-BT48)*0.2)+BT48</f>
        <v>-0.071819418</v>
      </c>
      <c r="BW48" s="163" t="n">
        <f aca="false">((CD48-BT48)*0.3)+BT48</f>
        <v>-0.074564517</v>
      </c>
      <c r="BX48" s="163" t="n">
        <f aca="false">((CD48-BT48)*0.4)+BT48</f>
        <v>-0.0773096159999999</v>
      </c>
      <c r="BY48" s="163" t="n">
        <f aca="false">((CD48-BT48)*0.5)+BT48</f>
        <v>-0.0800547149999999</v>
      </c>
      <c r="BZ48" s="163" t="n">
        <f aca="false">((CD48-BT48)*0.6)+BT48</f>
        <v>-0.0827998139999999</v>
      </c>
      <c r="CA48" s="163" t="n">
        <f aca="false">((CD48-BT48)*0.7)+BT48</f>
        <v>-0.0855449129999999</v>
      </c>
      <c r="CB48" s="163" t="n">
        <f aca="false">((CD48-BT48)*0.8)+BT48</f>
        <v>-0.0882900119999999</v>
      </c>
      <c r="CC48" s="163" t="n">
        <f aca="false">((CD48-BT48)*0.9)+BT48</f>
        <v>-0.0910351109999999</v>
      </c>
      <c r="CD48" s="163" t="n">
        <f aca="false">VLOOKUP($A48,GAMMAGRIDS,18,FALSE())</f>
        <v>-0.0937802099999999</v>
      </c>
      <c r="CE48" s="163" t="n">
        <f aca="false">($CD48-$CC48)+CD48</f>
        <v>-0.0965253089999999</v>
      </c>
      <c r="CF48" s="163" t="n">
        <f aca="false">($CD48-$CC48)+CE48</f>
        <v>-0.0992704079999999</v>
      </c>
      <c r="CG48" s="163" t="n">
        <f aca="false">($CD48-$CC48)+CF48</f>
        <v>-0.102015507</v>
      </c>
      <c r="CH48" s="163" t="n">
        <f aca="false">($CD48-$CC48)+CG48</f>
        <v>-0.104760606</v>
      </c>
      <c r="CI48" s="163" t="n">
        <f aca="false">($CD48-$CC48)+CH48</f>
        <v>-0.107505705</v>
      </c>
      <c r="CJ48" s="163" t="n">
        <f aca="false">($CD48-$CC48)+CI48</f>
        <v>-0.110250804</v>
      </c>
      <c r="CK48" s="163" t="n">
        <f aca="false">($CD48-$CC48)+CJ48</f>
        <v>-0.112995903</v>
      </c>
      <c r="CL48" s="163" t="n">
        <f aca="false">($CD48-$CC48)+CK48</f>
        <v>-0.115741002</v>
      </c>
      <c r="CM48" s="163" t="n">
        <f aca="false">($CD48-$CC48)+CL48</f>
        <v>-0.118486101</v>
      </c>
      <c r="CN48" s="163" t="n">
        <f aca="false">($CD48-$CC48)+CM48</f>
        <v>-0.1212312</v>
      </c>
      <c r="CO48" s="163" t="n">
        <f aca="false">($CD48-$CC48)+CN48</f>
        <v>-0.123976299</v>
      </c>
      <c r="CP48" s="163" t="n">
        <f aca="false">($CD48-$CC48)+CO48</f>
        <v>-0.126721398</v>
      </c>
      <c r="CQ48" s="163" t="n">
        <f aca="false">($CD48-$CC48)+CP48</f>
        <v>-0.129466497</v>
      </c>
      <c r="CR48" s="163" t="n">
        <f aca="false">($CD48-$CC48)+CQ48</f>
        <v>-0.132211596</v>
      </c>
      <c r="CS48" s="163" t="n">
        <f aca="false">($CD48-$CC48)+CR48</f>
        <v>-0.134956695</v>
      </c>
      <c r="CT48" s="163" t="n">
        <f aca="false">($CD48-$CC48)+CS48</f>
        <v>-0.137701794</v>
      </c>
      <c r="CU48" s="163" t="n">
        <f aca="false">($CD48-$CC48)+CT48</f>
        <v>-0.140446893</v>
      </c>
      <c r="CV48" s="163" t="n">
        <f aca="false">($CD48-$CC48)+CU48</f>
        <v>-0.143191992</v>
      </c>
      <c r="CW48" s="163" t="n">
        <f aca="false">($CD48-$CC48)+CV48</f>
        <v>-0.145937091</v>
      </c>
      <c r="CX48" s="163" t="n">
        <f aca="false">($CD48-$CC48)+CW48</f>
        <v>-0.14868219</v>
      </c>
    </row>
    <row r="49" customFormat="false" ht="12.75" hidden="false" customHeight="false" outlineLevel="0" collapsed="false">
      <c r="A49" s="14" t="n">
        <v>38200</v>
      </c>
      <c r="B49" s="163" t="n">
        <f aca="false">($V49-$W49)+C49</f>
        <v>0.21720225</v>
      </c>
      <c r="C49" s="163" t="n">
        <f aca="false">($V49-$W49)+D49</f>
        <v>0.212473195</v>
      </c>
      <c r="D49" s="163" t="n">
        <f aca="false">($V49-$W49)+E49</f>
        <v>0.20774414</v>
      </c>
      <c r="E49" s="163" t="n">
        <f aca="false">($V49-$W49)+F49</f>
        <v>0.203015085</v>
      </c>
      <c r="F49" s="163" t="n">
        <f aca="false">($V49-$W49)+G49</f>
        <v>0.19828603</v>
      </c>
      <c r="G49" s="163" t="n">
        <f aca="false">($V49-$W49)+H49</f>
        <v>0.193556975</v>
      </c>
      <c r="H49" s="163" t="n">
        <f aca="false">($V49-$W49)+I49</f>
        <v>0.18882792</v>
      </c>
      <c r="I49" s="163" t="n">
        <f aca="false">($V49-$W49)+J49</f>
        <v>0.184098865</v>
      </c>
      <c r="J49" s="163" t="n">
        <f aca="false">($V49-$W49)+K49</f>
        <v>0.17936981</v>
      </c>
      <c r="K49" s="163" t="n">
        <f aca="false">($V49-$W49)+L49</f>
        <v>0.174640755</v>
      </c>
      <c r="L49" s="163" t="n">
        <f aca="false">($V49-$W49)+M49</f>
        <v>0.1699117</v>
      </c>
      <c r="M49" s="163" t="n">
        <f aca="false">($V49-$W49)+N49</f>
        <v>0.165182645</v>
      </c>
      <c r="N49" s="163" t="n">
        <f aca="false">($V49-$W49)+O49</f>
        <v>0.16045359</v>
      </c>
      <c r="O49" s="163" t="n">
        <f aca="false">($V49-$W49)+P49</f>
        <v>0.155724535</v>
      </c>
      <c r="P49" s="163" t="n">
        <f aca="false">($V49-$W49)+Q49</f>
        <v>0.15099548</v>
      </c>
      <c r="Q49" s="163" t="n">
        <f aca="false">($V49-$W49)+R49</f>
        <v>0.146266425</v>
      </c>
      <c r="R49" s="163" t="n">
        <f aca="false">($V49-$W49)+S49</f>
        <v>0.14153737</v>
      </c>
      <c r="S49" s="163" t="n">
        <f aca="false">($V49-$W49)+T49</f>
        <v>0.136808315</v>
      </c>
      <c r="T49" s="163" t="n">
        <f aca="false">($V49-$W49)+U49</f>
        <v>0.13207926</v>
      </c>
      <c r="U49" s="163" t="n">
        <f aca="false">($V49-$W49)+V49</f>
        <v>0.127350205</v>
      </c>
      <c r="V49" s="163" t="n">
        <f aca="false">VLOOKUP($A49,GAMMAGRIDS,11,FALSE())</f>
        <v>0.12262115</v>
      </c>
      <c r="W49" s="163" t="n">
        <f aca="false">((V49-AF49)*0.9)+AF49</f>
        <v>0.117892095</v>
      </c>
      <c r="X49" s="163" t="n">
        <f aca="false">((V49-AF49)*0.8)+AF49</f>
        <v>0.11316304</v>
      </c>
      <c r="Y49" s="163" t="n">
        <f aca="false">((V49-AF49)*0.7)+AF49</f>
        <v>0.108433985</v>
      </c>
      <c r="Z49" s="163" t="n">
        <f aca="false">((V49-AF49)*0.6)+AF49</f>
        <v>0.10370493</v>
      </c>
      <c r="AA49" s="163" t="n">
        <f aca="false">((V49-AF49)*0.5)+AF49</f>
        <v>0.0989758750000001</v>
      </c>
      <c r="AB49" s="163" t="n">
        <f aca="false">((V49-AF49)*0.4)+AF49</f>
        <v>0.09424682</v>
      </c>
      <c r="AC49" s="163" t="n">
        <f aca="false">((V49-AF49)*0.3)+AF49</f>
        <v>0.089517765</v>
      </c>
      <c r="AD49" s="163" t="n">
        <f aca="false">((V49-AF49)*0.2)+AF49</f>
        <v>0.08478871</v>
      </c>
      <c r="AE49" s="163" t="n">
        <f aca="false">((V49-AF49)*0.1)+AF49</f>
        <v>0.080059655</v>
      </c>
      <c r="AF49" s="163" t="n">
        <f aca="false">VLOOKUP($A49,GAMMAGRIDS,12,FALSE())</f>
        <v>0.0753306</v>
      </c>
      <c r="AG49" s="163" t="n">
        <f aca="false">((AF49-AP49)*0.9)+AP49</f>
        <v>0.071278953</v>
      </c>
      <c r="AH49" s="163" t="n">
        <f aca="false">((AF49-AP49)*0.8)+AP49</f>
        <v>0.067227306</v>
      </c>
      <c r="AI49" s="163" t="n">
        <f aca="false">((AF49-AP49)*0.7)+AP49</f>
        <v>0.063175659</v>
      </c>
      <c r="AJ49" s="163" t="n">
        <f aca="false">((AF49-AP49)*0.6)+AP49</f>
        <v>0.059124012</v>
      </c>
      <c r="AK49" s="163" t="n">
        <f aca="false">((AF49-AP49)*0.5)+AP49</f>
        <v>0.055072365</v>
      </c>
      <c r="AL49" s="163" t="n">
        <f aca="false">((AF49-AP49)*0.4)+AP49</f>
        <v>0.051020718</v>
      </c>
      <c r="AM49" s="163" t="n">
        <f aca="false">((AF49-AP49)*0.3)+AP49</f>
        <v>0.046969071</v>
      </c>
      <c r="AN49" s="163" t="n">
        <f aca="false">((AF49-AP49)*0.2)+AP49</f>
        <v>0.042917424</v>
      </c>
      <c r="AO49" s="163" t="n">
        <f aca="false">((AF49-AP49)*0.1)+AP49</f>
        <v>0.038865777</v>
      </c>
      <c r="AP49" s="163" t="n">
        <f aca="false">VLOOKUP($A49,GAMMAGRIDS,13,FALSE())</f>
        <v>0.03481413</v>
      </c>
      <c r="AQ49" s="163" t="n">
        <f aca="false">(($AP49-$AU49)*0.8)+$AU49</f>
        <v>0.031202646</v>
      </c>
      <c r="AR49" s="163" t="n">
        <f aca="false">(($AP49-$AU49)*0.6)+$AU49</f>
        <v>0.027591162</v>
      </c>
      <c r="AS49" s="163" t="n">
        <f aca="false">(($AP49-$AU49)*0.4)+$AU49</f>
        <v>0.023979678</v>
      </c>
      <c r="AT49" s="163" t="n">
        <f aca="false">(($AP49-$AU49)*0.2)+$AU49</f>
        <v>0.020368194</v>
      </c>
      <c r="AU49" s="163" t="n">
        <f aca="false">VLOOKUP($A49,GAMMAGRIDS,14,FALSE())</f>
        <v>0.01675671</v>
      </c>
      <c r="AV49" s="163" t="n">
        <f aca="false">(($AU49-$AZ49)*0.8)+$AZ49</f>
        <v>0.013405368</v>
      </c>
      <c r="AW49" s="163" t="n">
        <f aca="false">(($AU49-$AZ49)*0.6)+$AZ49</f>
        <v>0.010054026</v>
      </c>
      <c r="AX49" s="163" t="n">
        <f aca="false">(($AU49-$AZ49)*0.4)+$AZ49</f>
        <v>0.00670268399999999</v>
      </c>
      <c r="AY49" s="163" t="n">
        <f aca="false">(($AU49-$AZ49)*0.2)+$AZ49</f>
        <v>0.003351342</v>
      </c>
      <c r="AZ49" s="163" t="n">
        <v>0</v>
      </c>
      <c r="BA49" s="163" t="n">
        <f aca="false">(($BE49-$AZ49)*0.2)+$AZ49</f>
        <v>-0.003114402</v>
      </c>
      <c r="BB49" s="163" t="n">
        <f aca="false">(($BE49-$AZ49)*0.4)+$AZ49</f>
        <v>-0.006228804</v>
      </c>
      <c r="BC49" s="163" t="n">
        <f aca="false">(($BE49-$AZ49)*0.6)+$AZ49</f>
        <v>-0.009343206</v>
      </c>
      <c r="BD49" s="163" t="n">
        <f aca="false">(($BE49-$AZ49)*0.8)+$AZ49</f>
        <v>-0.012457608</v>
      </c>
      <c r="BE49" s="163" t="n">
        <f aca="false">VLOOKUP($A49,GAMMAGRIDS,15,FALSE())</f>
        <v>-0.01557201</v>
      </c>
      <c r="BF49" s="163" t="n">
        <f aca="false">(($BJ49-$BE49)*0.2)+$BE49</f>
        <v>-0.018471254</v>
      </c>
      <c r="BG49" s="163" t="n">
        <f aca="false">(($BJ49-$BE49)*0.4)+$BE49</f>
        <v>-0.021370498</v>
      </c>
      <c r="BH49" s="163" t="n">
        <f aca="false">(($BJ49-$BE49)*0.6)+$BE49</f>
        <v>-0.024269742</v>
      </c>
      <c r="BI49" s="163" t="n">
        <f aca="false">(($BJ49-$BE49)*0.8)+$BE49</f>
        <v>-0.027168986</v>
      </c>
      <c r="BJ49" s="163" t="n">
        <f aca="false">VLOOKUP($A49,GAMMAGRIDS,16,FALSE())</f>
        <v>-0.03006823</v>
      </c>
      <c r="BK49" s="163" t="n">
        <f aca="false">((BT49-BJ49)*0.1)+BJ49</f>
        <v>-0.032684951</v>
      </c>
      <c r="BL49" s="163" t="n">
        <f aca="false">((BT49-BJ49)*0.2)+BJ49</f>
        <v>-0.035301672</v>
      </c>
      <c r="BM49" s="163" t="n">
        <f aca="false">((BT49-BJ49)*0.3)+BJ49</f>
        <v>-0.037918393</v>
      </c>
      <c r="BN49" s="163" t="n">
        <f aca="false">((BT49-BJ49)*0.4)+BJ49</f>
        <v>-0.040535114</v>
      </c>
      <c r="BO49" s="163" t="n">
        <f aca="false">((BT49-BJ49)*0.5)+BJ49</f>
        <v>-0.043151835</v>
      </c>
      <c r="BP49" s="163" t="n">
        <f aca="false">((BT49-BJ49)*0.6)+BJ49</f>
        <v>-0.045768556</v>
      </c>
      <c r="BQ49" s="163" t="n">
        <f aca="false">((BT49-BJ49)*0.7)+BJ49</f>
        <v>-0.048385277</v>
      </c>
      <c r="BR49" s="163" t="n">
        <f aca="false">((BT49-BJ49)*0.8)+BJ49</f>
        <v>-0.051001998</v>
      </c>
      <c r="BS49" s="163" t="n">
        <f aca="false">((BT49-BJ49)*0.9)+BJ49</f>
        <v>-0.053618719</v>
      </c>
      <c r="BT49" s="163" t="n">
        <f aca="false">VLOOKUP($A49,GAMMAGRIDS,17,FALSE())</f>
        <v>-0.05623544</v>
      </c>
      <c r="BU49" s="163" t="n">
        <f aca="false">((CD49-BT49)*0.1)+BT49</f>
        <v>-0.058535974</v>
      </c>
      <c r="BV49" s="163" t="n">
        <f aca="false">((CD49-BT49)*0.2)+BT49</f>
        <v>-0.060836508</v>
      </c>
      <c r="BW49" s="163" t="n">
        <f aca="false">((CD49-BT49)*0.3)+BT49</f>
        <v>-0.063137042</v>
      </c>
      <c r="BX49" s="163" t="n">
        <f aca="false">((CD49-BT49)*0.4)+BT49</f>
        <v>-0.065437576</v>
      </c>
      <c r="BY49" s="163" t="n">
        <f aca="false">((CD49-BT49)*0.5)+BT49</f>
        <v>-0.06773811</v>
      </c>
      <c r="BZ49" s="163" t="n">
        <f aca="false">((CD49-BT49)*0.6)+BT49</f>
        <v>-0.070038644</v>
      </c>
      <c r="CA49" s="163" t="n">
        <f aca="false">((CD49-BT49)*0.7)+BT49</f>
        <v>-0.072339178</v>
      </c>
      <c r="CB49" s="163" t="n">
        <f aca="false">((CD49-BT49)*0.8)+BT49</f>
        <v>-0.074639712</v>
      </c>
      <c r="CC49" s="163" t="n">
        <f aca="false">((CD49-BT49)*0.9)+BT49</f>
        <v>-0.076940246</v>
      </c>
      <c r="CD49" s="163" t="n">
        <f aca="false">VLOOKUP($A49,GAMMAGRIDS,18,FALSE())</f>
        <v>-0.07924078</v>
      </c>
      <c r="CE49" s="163" t="n">
        <f aca="false">($CD49-$CC49)+CD49</f>
        <v>-0.081541314</v>
      </c>
      <c r="CF49" s="163" t="n">
        <f aca="false">($CD49-$CC49)+CE49</f>
        <v>-0.083841848</v>
      </c>
      <c r="CG49" s="163" t="n">
        <f aca="false">($CD49-$CC49)+CF49</f>
        <v>-0.086142382</v>
      </c>
      <c r="CH49" s="163" t="n">
        <f aca="false">($CD49-$CC49)+CG49</f>
        <v>-0.088442916</v>
      </c>
      <c r="CI49" s="163" t="n">
        <f aca="false">($CD49-$CC49)+CH49</f>
        <v>-0.09074345</v>
      </c>
      <c r="CJ49" s="163" t="n">
        <f aca="false">($CD49-$CC49)+CI49</f>
        <v>-0.093043984</v>
      </c>
      <c r="CK49" s="163" t="n">
        <f aca="false">($CD49-$CC49)+CJ49</f>
        <v>-0.095344518</v>
      </c>
      <c r="CL49" s="163" t="n">
        <f aca="false">($CD49-$CC49)+CK49</f>
        <v>-0.097645052</v>
      </c>
      <c r="CM49" s="163" t="n">
        <f aca="false">($CD49-$CC49)+CL49</f>
        <v>-0.099945586</v>
      </c>
      <c r="CN49" s="163" t="n">
        <f aca="false">($CD49-$CC49)+CM49</f>
        <v>-0.10224612</v>
      </c>
      <c r="CO49" s="163" t="n">
        <f aca="false">($CD49-$CC49)+CN49</f>
        <v>-0.104546654</v>
      </c>
      <c r="CP49" s="163" t="n">
        <f aca="false">($CD49-$CC49)+CO49</f>
        <v>-0.106847188</v>
      </c>
      <c r="CQ49" s="163" t="n">
        <f aca="false">($CD49-$CC49)+CP49</f>
        <v>-0.109147722</v>
      </c>
      <c r="CR49" s="163" t="n">
        <f aca="false">($CD49-$CC49)+CQ49</f>
        <v>-0.111448256</v>
      </c>
      <c r="CS49" s="163" t="n">
        <f aca="false">($CD49-$CC49)+CR49</f>
        <v>-0.11374879</v>
      </c>
      <c r="CT49" s="163" t="n">
        <f aca="false">($CD49-$CC49)+CS49</f>
        <v>-0.116049324</v>
      </c>
      <c r="CU49" s="163" t="n">
        <f aca="false">($CD49-$CC49)+CT49</f>
        <v>-0.118349858</v>
      </c>
      <c r="CV49" s="163" t="n">
        <f aca="false">($CD49-$CC49)+CU49</f>
        <v>-0.120650392</v>
      </c>
      <c r="CW49" s="163" t="n">
        <f aca="false">($CD49-$CC49)+CV49</f>
        <v>-0.122950926</v>
      </c>
      <c r="CX49" s="163" t="n">
        <f aca="false">($CD49-$CC49)+CW49</f>
        <v>-0.12525146</v>
      </c>
    </row>
    <row r="50" customFormat="false" ht="12.75" hidden="false" customHeight="false" outlineLevel="0" collapsed="false">
      <c r="A50" s="14" t="n">
        <v>38231</v>
      </c>
      <c r="B50" s="163" t="n">
        <f aca="false">($V50-$W50)+C50</f>
        <v>0.18182881</v>
      </c>
      <c r="C50" s="163" t="n">
        <f aca="false">($V50-$W50)+D50</f>
        <v>0.177824843</v>
      </c>
      <c r="D50" s="163" t="n">
        <f aca="false">($V50-$W50)+E50</f>
        <v>0.173820876</v>
      </c>
      <c r="E50" s="163" t="n">
        <f aca="false">($V50-$W50)+F50</f>
        <v>0.169816909</v>
      </c>
      <c r="F50" s="163" t="n">
        <f aca="false">($V50-$W50)+G50</f>
        <v>0.165812942</v>
      </c>
      <c r="G50" s="163" t="n">
        <f aca="false">($V50-$W50)+H50</f>
        <v>0.161808975</v>
      </c>
      <c r="H50" s="163" t="n">
        <f aca="false">($V50-$W50)+I50</f>
        <v>0.157805008</v>
      </c>
      <c r="I50" s="163" t="n">
        <f aca="false">($V50-$W50)+J50</f>
        <v>0.153801041</v>
      </c>
      <c r="J50" s="163" t="n">
        <f aca="false">($V50-$W50)+K50</f>
        <v>0.149797074</v>
      </c>
      <c r="K50" s="163" t="n">
        <f aca="false">($V50-$W50)+L50</f>
        <v>0.145793107</v>
      </c>
      <c r="L50" s="163" t="n">
        <f aca="false">($V50-$W50)+M50</f>
        <v>0.14178914</v>
      </c>
      <c r="M50" s="163" t="n">
        <f aca="false">($V50-$W50)+N50</f>
        <v>0.137785173</v>
      </c>
      <c r="N50" s="163" t="n">
        <f aca="false">($V50-$W50)+O50</f>
        <v>0.133781206</v>
      </c>
      <c r="O50" s="163" t="n">
        <f aca="false">($V50-$W50)+P50</f>
        <v>0.129777239</v>
      </c>
      <c r="P50" s="163" t="n">
        <f aca="false">($V50-$W50)+Q50</f>
        <v>0.125773272</v>
      </c>
      <c r="Q50" s="163" t="n">
        <f aca="false">($V50-$W50)+R50</f>
        <v>0.121769305</v>
      </c>
      <c r="R50" s="163" t="n">
        <f aca="false">($V50-$W50)+S50</f>
        <v>0.117765338</v>
      </c>
      <c r="S50" s="163" t="n">
        <f aca="false">($V50-$W50)+T50</f>
        <v>0.113761371</v>
      </c>
      <c r="T50" s="163" t="n">
        <f aca="false">($V50-$W50)+U50</f>
        <v>0.109757404</v>
      </c>
      <c r="U50" s="163" t="n">
        <f aca="false">($V50-$W50)+V50</f>
        <v>0.105753437</v>
      </c>
      <c r="V50" s="163" t="n">
        <f aca="false">VLOOKUP($A50,GAMMAGRIDS,11,FALSE())</f>
        <v>0.10174947</v>
      </c>
      <c r="W50" s="163" t="n">
        <f aca="false">((V50-AF50)*0.9)+AF50</f>
        <v>0.097745503</v>
      </c>
      <c r="X50" s="163" t="n">
        <f aca="false">((V50-AF50)*0.8)+AF50</f>
        <v>0.093741536</v>
      </c>
      <c r="Y50" s="163" t="n">
        <f aca="false">((V50-AF50)*0.7)+AF50</f>
        <v>0.089737569</v>
      </c>
      <c r="Z50" s="163" t="n">
        <f aca="false">((V50-AF50)*0.6)+AF50</f>
        <v>0.085733602</v>
      </c>
      <c r="AA50" s="163" t="n">
        <f aca="false">((V50-AF50)*0.5)+AF50</f>
        <v>0.081729635</v>
      </c>
      <c r="AB50" s="163" t="n">
        <f aca="false">((V50-AF50)*0.4)+AF50</f>
        <v>0.077725668</v>
      </c>
      <c r="AC50" s="163" t="n">
        <f aca="false">((V50-AF50)*0.3)+AF50</f>
        <v>0.073721701</v>
      </c>
      <c r="AD50" s="163" t="n">
        <f aca="false">((V50-AF50)*0.2)+AF50</f>
        <v>0.069717734</v>
      </c>
      <c r="AE50" s="163" t="n">
        <f aca="false">((V50-AF50)*0.1)+AF50</f>
        <v>0.0657137669999999</v>
      </c>
      <c r="AF50" s="163" t="n">
        <f aca="false">VLOOKUP($A50,GAMMAGRIDS,12,FALSE())</f>
        <v>0.0617097999999999</v>
      </c>
      <c r="AG50" s="163" t="n">
        <f aca="false">((AF50-AP50)*0.9)+AP50</f>
        <v>0.0583538429999999</v>
      </c>
      <c r="AH50" s="163" t="n">
        <f aca="false">((AF50-AP50)*0.8)+AP50</f>
        <v>0.0549978859999999</v>
      </c>
      <c r="AI50" s="163" t="n">
        <f aca="false">((AF50-AP50)*0.7)+AP50</f>
        <v>0.051641929</v>
      </c>
      <c r="AJ50" s="163" t="n">
        <f aca="false">((AF50-AP50)*0.6)+AP50</f>
        <v>0.048285972</v>
      </c>
      <c r="AK50" s="163" t="n">
        <f aca="false">((AF50-AP50)*0.5)+AP50</f>
        <v>0.044930015</v>
      </c>
      <c r="AL50" s="163" t="n">
        <f aca="false">((AF50-AP50)*0.4)+AP50</f>
        <v>0.041574058</v>
      </c>
      <c r="AM50" s="163" t="n">
        <f aca="false">((AF50-AP50)*0.3)+AP50</f>
        <v>0.038218101</v>
      </c>
      <c r="AN50" s="163" t="n">
        <f aca="false">((AF50-AP50)*0.2)+AP50</f>
        <v>0.034862144</v>
      </c>
      <c r="AO50" s="163" t="n">
        <f aca="false">((AF50-AP50)*0.1)+AP50</f>
        <v>0.031506187</v>
      </c>
      <c r="AP50" s="163" t="n">
        <f aca="false">VLOOKUP($A50,GAMMAGRIDS,13,FALSE())</f>
        <v>0.02815023</v>
      </c>
      <c r="AQ50" s="163" t="n">
        <f aca="false">(($AP50-$AU50)*0.8)+$AU50</f>
        <v>0.025212434</v>
      </c>
      <c r="AR50" s="163" t="n">
        <f aca="false">(($AP50-$AU50)*0.6)+$AU50</f>
        <v>0.022274638</v>
      </c>
      <c r="AS50" s="163" t="n">
        <f aca="false">(($AP50-$AU50)*0.4)+$AU50</f>
        <v>0.019336842</v>
      </c>
      <c r="AT50" s="163" t="n">
        <f aca="false">(($AP50-$AU50)*0.2)+$AU50</f>
        <v>0.016399046</v>
      </c>
      <c r="AU50" s="163" t="n">
        <f aca="false">VLOOKUP($A50,GAMMAGRIDS,14,FALSE())</f>
        <v>0.01346125</v>
      </c>
      <c r="AV50" s="163" t="n">
        <f aca="false">(($AU50-$AZ50)*0.8)+$AZ50</f>
        <v>0.010769</v>
      </c>
      <c r="AW50" s="163" t="n">
        <f aca="false">(($AU50-$AZ50)*0.6)+$AZ50</f>
        <v>0.00807675</v>
      </c>
      <c r="AX50" s="163" t="n">
        <f aca="false">(($AU50-$AZ50)*0.4)+$AZ50</f>
        <v>0.0053845</v>
      </c>
      <c r="AY50" s="163" t="n">
        <f aca="false">(($AU50-$AZ50)*0.2)+$AZ50</f>
        <v>0.00269225</v>
      </c>
      <c r="AZ50" s="163" t="n">
        <v>0</v>
      </c>
      <c r="BA50" s="163" t="n">
        <f aca="false">(($BE50-$AZ50)*0.2)+$AZ50</f>
        <v>-0.00246979</v>
      </c>
      <c r="BB50" s="163" t="n">
        <f aca="false">(($BE50-$AZ50)*0.4)+$AZ50</f>
        <v>-0.00493958</v>
      </c>
      <c r="BC50" s="163" t="n">
        <f aca="false">(($BE50-$AZ50)*0.6)+$AZ50</f>
        <v>-0.00740937</v>
      </c>
      <c r="BD50" s="163" t="n">
        <f aca="false">(($BE50-$AZ50)*0.8)+$AZ50</f>
        <v>-0.00987916</v>
      </c>
      <c r="BE50" s="163" t="n">
        <f aca="false">VLOOKUP($A50,GAMMAGRIDS,15,FALSE())</f>
        <v>-0.01234895</v>
      </c>
      <c r="BF50" s="163" t="n">
        <f aca="false">(($BJ50-$BE50)*0.2)+$BE50</f>
        <v>-0.014617962</v>
      </c>
      <c r="BG50" s="163" t="n">
        <f aca="false">(($BJ50-$BE50)*0.4)+$BE50</f>
        <v>-0.016886974</v>
      </c>
      <c r="BH50" s="163" t="n">
        <f aca="false">(($BJ50-$BE50)*0.6)+$BE50</f>
        <v>-0.019155986</v>
      </c>
      <c r="BI50" s="163" t="n">
        <f aca="false">(($BJ50-$BE50)*0.8)+$BE50</f>
        <v>-0.021424998</v>
      </c>
      <c r="BJ50" s="163" t="n">
        <f aca="false">VLOOKUP($A50,GAMMAGRIDS,16,FALSE())</f>
        <v>-0.02369401</v>
      </c>
      <c r="BK50" s="163" t="n">
        <f aca="false">((BT50-BJ50)*0.1)+BJ50</f>
        <v>-0.025701776</v>
      </c>
      <c r="BL50" s="163" t="n">
        <f aca="false">((BT50-BJ50)*0.2)+BJ50</f>
        <v>-0.027709542</v>
      </c>
      <c r="BM50" s="163" t="n">
        <f aca="false">((BT50-BJ50)*0.3)+BJ50</f>
        <v>-0.029717308</v>
      </c>
      <c r="BN50" s="163" t="n">
        <f aca="false">((BT50-BJ50)*0.4)+BJ50</f>
        <v>-0.031725074</v>
      </c>
      <c r="BO50" s="163" t="n">
        <f aca="false">((BT50-BJ50)*0.5)+BJ50</f>
        <v>-0.03373284</v>
      </c>
      <c r="BP50" s="163" t="n">
        <f aca="false">((BT50-BJ50)*0.6)+BJ50</f>
        <v>-0.035740606</v>
      </c>
      <c r="BQ50" s="163" t="n">
        <f aca="false">((BT50-BJ50)*0.7)+BJ50</f>
        <v>-0.037748372</v>
      </c>
      <c r="BR50" s="163" t="n">
        <f aca="false">((BT50-BJ50)*0.8)+BJ50</f>
        <v>-0.039756138</v>
      </c>
      <c r="BS50" s="163" t="n">
        <f aca="false">((BT50-BJ50)*0.9)+BJ50</f>
        <v>-0.041763904</v>
      </c>
      <c r="BT50" s="163" t="n">
        <f aca="false">VLOOKUP($A50,GAMMAGRIDS,17,FALSE())</f>
        <v>-0.04377167</v>
      </c>
      <c r="BU50" s="163" t="n">
        <f aca="false">((CD50-BT50)*0.1)+BT50</f>
        <v>-0.045491067</v>
      </c>
      <c r="BV50" s="163" t="n">
        <f aca="false">((CD50-BT50)*0.2)+BT50</f>
        <v>-0.047210464</v>
      </c>
      <c r="BW50" s="163" t="n">
        <f aca="false">((CD50-BT50)*0.3)+BT50</f>
        <v>-0.048929861</v>
      </c>
      <c r="BX50" s="163" t="n">
        <f aca="false">((CD50-BT50)*0.4)+BT50</f>
        <v>-0.050649258</v>
      </c>
      <c r="BY50" s="163" t="n">
        <f aca="false">((CD50-BT50)*0.5)+BT50</f>
        <v>-0.052368655</v>
      </c>
      <c r="BZ50" s="163" t="n">
        <f aca="false">((CD50-BT50)*0.6)+BT50</f>
        <v>-0.054088052</v>
      </c>
      <c r="CA50" s="163" t="n">
        <f aca="false">((CD50-BT50)*0.7)+BT50</f>
        <v>-0.055807449</v>
      </c>
      <c r="CB50" s="163" t="n">
        <f aca="false">((CD50-BT50)*0.8)+BT50</f>
        <v>-0.057526846</v>
      </c>
      <c r="CC50" s="163" t="n">
        <f aca="false">((CD50-BT50)*0.9)+BT50</f>
        <v>-0.0592462429999999</v>
      </c>
      <c r="CD50" s="163" t="n">
        <f aca="false">VLOOKUP($A50,GAMMAGRIDS,18,FALSE())</f>
        <v>-0.0609656399999999</v>
      </c>
      <c r="CE50" s="163" t="n">
        <f aca="false">($CD50-$CC50)+CD50</f>
        <v>-0.0626850369999999</v>
      </c>
      <c r="CF50" s="163" t="n">
        <f aca="false">($CD50-$CC50)+CE50</f>
        <v>-0.0644044339999999</v>
      </c>
      <c r="CG50" s="163" t="n">
        <f aca="false">($CD50-$CC50)+CF50</f>
        <v>-0.0661238309999999</v>
      </c>
      <c r="CH50" s="163" t="n">
        <f aca="false">($CD50-$CC50)+CG50</f>
        <v>-0.0678432279999999</v>
      </c>
      <c r="CI50" s="163" t="n">
        <f aca="false">($CD50-$CC50)+CH50</f>
        <v>-0.0695626249999999</v>
      </c>
      <c r="CJ50" s="163" t="n">
        <f aca="false">($CD50-$CC50)+CI50</f>
        <v>-0.0712820219999998</v>
      </c>
      <c r="CK50" s="163" t="n">
        <f aca="false">($CD50-$CC50)+CJ50</f>
        <v>-0.0730014189999998</v>
      </c>
      <c r="CL50" s="163" t="n">
        <f aca="false">($CD50-$CC50)+CK50</f>
        <v>-0.0747208159999998</v>
      </c>
      <c r="CM50" s="163" t="n">
        <f aca="false">($CD50-$CC50)+CL50</f>
        <v>-0.0764402129999998</v>
      </c>
      <c r="CN50" s="163" t="n">
        <f aca="false">($CD50-$CC50)+CM50</f>
        <v>-0.0781596099999998</v>
      </c>
      <c r="CO50" s="163" t="n">
        <f aca="false">($CD50-$CC50)+CN50</f>
        <v>-0.0798790069999998</v>
      </c>
      <c r="CP50" s="163" t="n">
        <f aca="false">($CD50-$CC50)+CO50</f>
        <v>-0.0815984039999997</v>
      </c>
      <c r="CQ50" s="163" t="n">
        <f aca="false">($CD50-$CC50)+CP50</f>
        <v>-0.0833178009999997</v>
      </c>
      <c r="CR50" s="163" t="n">
        <f aca="false">($CD50-$CC50)+CQ50</f>
        <v>-0.0850371979999997</v>
      </c>
      <c r="CS50" s="163" t="n">
        <f aca="false">($CD50-$CC50)+CR50</f>
        <v>-0.0867565949999997</v>
      </c>
      <c r="CT50" s="163" t="n">
        <f aca="false">($CD50-$CC50)+CS50</f>
        <v>-0.0884759919999997</v>
      </c>
      <c r="CU50" s="163" t="n">
        <f aca="false">($CD50-$CC50)+CT50</f>
        <v>-0.0901953889999997</v>
      </c>
      <c r="CV50" s="163" t="n">
        <f aca="false">($CD50-$CC50)+CU50</f>
        <v>-0.0919147859999996</v>
      </c>
      <c r="CW50" s="163" t="n">
        <f aca="false">($CD50-$CC50)+CV50</f>
        <v>-0.0936341829999996</v>
      </c>
      <c r="CX50" s="163" t="n">
        <f aca="false">($CD50-$CC50)+CW50</f>
        <v>-0.0953535799999996</v>
      </c>
    </row>
    <row r="51" customFormat="false" ht="12.75" hidden="false" customHeight="false" outlineLevel="0" collapsed="false">
      <c r="A51" s="14" t="n">
        <v>38261</v>
      </c>
      <c r="B51" s="163" t="n">
        <f aca="false">($V51-$W51)+C51</f>
        <v>0.0339939299999998</v>
      </c>
      <c r="C51" s="163" t="n">
        <f aca="false">($V51-$W51)+D51</f>
        <v>0.0330692749999998</v>
      </c>
      <c r="D51" s="163" t="n">
        <f aca="false">($V51-$W51)+E51</f>
        <v>0.0321446199999998</v>
      </c>
      <c r="E51" s="163" t="n">
        <f aca="false">($V51-$W51)+F51</f>
        <v>0.0312199649999999</v>
      </c>
      <c r="F51" s="163" t="n">
        <f aca="false">($V51-$W51)+G51</f>
        <v>0.0302953099999999</v>
      </c>
      <c r="G51" s="163" t="n">
        <f aca="false">($V51-$W51)+H51</f>
        <v>0.0293706549999999</v>
      </c>
      <c r="H51" s="163" t="n">
        <f aca="false">($V51-$W51)+I51</f>
        <v>0.0284459999999999</v>
      </c>
      <c r="I51" s="163" t="n">
        <f aca="false">($V51-$W51)+J51</f>
        <v>0.0275213449999999</v>
      </c>
      <c r="J51" s="163" t="n">
        <f aca="false">($V51-$W51)+K51</f>
        <v>0.0265966899999999</v>
      </c>
      <c r="K51" s="163" t="n">
        <f aca="false">($V51-$W51)+L51</f>
        <v>0.0256720349999999</v>
      </c>
      <c r="L51" s="163" t="n">
        <f aca="false">($V51-$W51)+M51</f>
        <v>0.0247473799999999</v>
      </c>
      <c r="M51" s="163" t="n">
        <f aca="false">($V51-$W51)+N51</f>
        <v>0.0238227249999999</v>
      </c>
      <c r="N51" s="163" t="n">
        <f aca="false">($V51-$W51)+O51</f>
        <v>0.0228980699999999</v>
      </c>
      <c r="O51" s="163" t="n">
        <f aca="false">($V51-$W51)+P51</f>
        <v>0.0219734149999999</v>
      </c>
      <c r="P51" s="163" t="n">
        <f aca="false">($V51-$W51)+Q51</f>
        <v>0.0210487599999999</v>
      </c>
      <c r="Q51" s="163" t="n">
        <f aca="false">($V51-$W51)+R51</f>
        <v>0.0201241049999999</v>
      </c>
      <c r="R51" s="163" t="n">
        <f aca="false">($V51-$W51)+S51</f>
        <v>0.0191994499999999</v>
      </c>
      <c r="S51" s="163" t="n">
        <f aca="false">($V51-$W51)+T51</f>
        <v>0.0182747949999999</v>
      </c>
      <c r="T51" s="163" t="n">
        <f aca="false">($V51-$W51)+U51</f>
        <v>0.0173501399999999</v>
      </c>
      <c r="U51" s="163" t="n">
        <f aca="false">($V51-$W51)+V51</f>
        <v>0.0164254849999999</v>
      </c>
      <c r="V51" s="163" t="n">
        <f aca="false">VLOOKUP($A51,GAMMAGRIDS,11,FALSE())</f>
        <v>0.0155008299999999</v>
      </c>
      <c r="W51" s="163" t="n">
        <f aca="false">((V51-AF51)*0.9)+AF51</f>
        <v>0.0145761749999999</v>
      </c>
      <c r="X51" s="163" t="n">
        <f aca="false">((V51-AF51)*0.8)+AF51</f>
        <v>0.0136515199999999</v>
      </c>
      <c r="Y51" s="163" t="n">
        <f aca="false">((V51-AF51)*0.7)+AF51</f>
        <v>0.0127268649999999</v>
      </c>
      <c r="Z51" s="163" t="n">
        <f aca="false">((V51-AF51)*0.6)+AF51</f>
        <v>0.0118022099999999</v>
      </c>
      <c r="AA51" s="163" t="n">
        <f aca="false">((V51-AF51)*0.5)+AF51</f>
        <v>0.0108775549999999</v>
      </c>
      <c r="AB51" s="163" t="n">
        <f aca="false">((V51-AF51)*0.4)+AF51</f>
        <v>0.00995289999999993</v>
      </c>
      <c r="AC51" s="163" t="n">
        <f aca="false">((V51-AF51)*0.3)+AF51</f>
        <v>0.00902824499999994</v>
      </c>
      <c r="AD51" s="163" t="n">
        <f aca="false">((V51-AF51)*0.2)+AF51</f>
        <v>0.00810358999999994</v>
      </c>
      <c r="AE51" s="163" t="n">
        <f aca="false">((V51-AF51)*0.1)+AF51</f>
        <v>0.00717893499999994</v>
      </c>
      <c r="AF51" s="163" t="n">
        <f aca="false">VLOOKUP($A51,GAMMAGRIDS,12,FALSE())</f>
        <v>0.00625427999999995</v>
      </c>
      <c r="AG51" s="163" t="n">
        <f aca="false">((AF51-AP51)*0.9)+AP51</f>
        <v>0.00576964399999995</v>
      </c>
      <c r="AH51" s="163" t="n">
        <f aca="false">((AF51-AP51)*0.8)+AP51</f>
        <v>0.00528500799999996</v>
      </c>
      <c r="AI51" s="163" t="n">
        <f aca="false">((AF51-AP51)*0.7)+AP51</f>
        <v>0.00480037199999996</v>
      </c>
      <c r="AJ51" s="163" t="n">
        <f aca="false">((AF51-AP51)*0.6)+AP51</f>
        <v>0.00431573599999997</v>
      </c>
      <c r="AK51" s="163" t="n">
        <f aca="false">((AF51-AP51)*0.5)+AP51</f>
        <v>0.00383109999999998</v>
      </c>
      <c r="AL51" s="163" t="n">
        <f aca="false">((AF51-AP51)*0.4)+AP51</f>
        <v>0.00334646399999998</v>
      </c>
      <c r="AM51" s="163" t="n">
        <f aca="false">((AF51-AP51)*0.3)+AP51</f>
        <v>0.00286182799999999</v>
      </c>
      <c r="AN51" s="163" t="n">
        <f aca="false">((AF51-AP51)*0.2)+AP51</f>
        <v>0.00237719199999999</v>
      </c>
      <c r="AO51" s="163" t="n">
        <f aca="false">((AF51-AP51)*0.1)+AP51</f>
        <v>0.001892556</v>
      </c>
      <c r="AP51" s="163" t="n">
        <f aca="false">VLOOKUP($A51,GAMMAGRIDS,13,FALSE())</f>
        <v>0.00140792000000001</v>
      </c>
      <c r="AQ51" s="163" t="n">
        <f aca="false">(($AP51-$AU51)*0.8)+$AU51</f>
        <v>0.00119220600000001</v>
      </c>
      <c r="AR51" s="163" t="n">
        <f aca="false">(($AP51-$AU51)*0.6)+$AU51</f>
        <v>0.000976492000000007</v>
      </c>
      <c r="AS51" s="163" t="n">
        <f aca="false">(($AP51-$AU51)*0.4)+$AU51</f>
        <v>0.000760778000000006</v>
      </c>
      <c r="AT51" s="163" t="n">
        <f aca="false">(($AP51-$AU51)*0.2)+$AU51</f>
        <v>0.000545064000000006</v>
      </c>
      <c r="AU51" s="163" t="n">
        <f aca="false">VLOOKUP($A51,GAMMAGRIDS,14,FALSE())</f>
        <v>0.000329350000000006</v>
      </c>
      <c r="AV51" s="163" t="n">
        <f aca="false">(($AU51-$AZ51)*0.8)+$AZ51</f>
        <v>0.000263480000000005</v>
      </c>
      <c r="AW51" s="163" t="n">
        <f aca="false">(($AU51-$AZ51)*0.6)+$AZ51</f>
        <v>0.000197610000000004</v>
      </c>
      <c r="AX51" s="163" t="n">
        <f aca="false">(($AU51-$AZ51)*0.4)+$AZ51</f>
        <v>0.000131740000000002</v>
      </c>
      <c r="AY51" s="163" t="n">
        <f aca="false">(($AU51-$AZ51)*0.2)+$AZ51</f>
        <v>6.58700000000012E-005</v>
      </c>
      <c r="AZ51" s="163" t="n">
        <v>0</v>
      </c>
      <c r="BA51" s="163" t="n">
        <f aca="false">(($BE51-$AZ51)*0.2)+$AZ51</f>
        <v>6.37880000000007E-005</v>
      </c>
      <c r="BB51" s="163" t="n">
        <f aca="false">(($BE51-$AZ51)*0.4)+$AZ51</f>
        <v>0.000127576000000001</v>
      </c>
      <c r="BC51" s="163" t="n">
        <f aca="false">(($BE51-$AZ51)*0.6)+$AZ51</f>
        <v>0.000191364000000002</v>
      </c>
      <c r="BD51" s="163" t="n">
        <f aca="false">(($BE51-$AZ51)*0.8)+$AZ51</f>
        <v>0.000255152000000003</v>
      </c>
      <c r="BE51" s="163" t="n">
        <f aca="false">VLOOKUP($A51,GAMMAGRIDS,15,FALSE())</f>
        <v>0.000318940000000004</v>
      </c>
      <c r="BF51" s="163" t="n">
        <f aca="false">(($BJ51-$BE51)*0.2)+$BE51</f>
        <v>0.000493646000000003</v>
      </c>
      <c r="BG51" s="163" t="n">
        <f aca="false">(($BJ51-$BE51)*0.4)+$BE51</f>
        <v>0.000668352000000003</v>
      </c>
      <c r="BH51" s="163" t="n">
        <f aca="false">(($BJ51-$BE51)*0.6)+$BE51</f>
        <v>0.000843058000000002</v>
      </c>
      <c r="BI51" s="163" t="n">
        <f aca="false">(($BJ51-$BE51)*0.8)+$BE51</f>
        <v>0.001017764</v>
      </c>
      <c r="BJ51" s="163" t="n">
        <f aca="false">VLOOKUP($A51,GAMMAGRIDS,16,FALSE())</f>
        <v>0.00119247</v>
      </c>
      <c r="BK51" s="163" t="n">
        <f aca="false">((BT51-BJ51)*0.1)+BJ51</f>
        <v>0.001499504</v>
      </c>
      <c r="BL51" s="163" t="n">
        <f aca="false">((BT51-BJ51)*0.2)+BJ51</f>
        <v>0.001806538</v>
      </c>
      <c r="BM51" s="163" t="n">
        <f aca="false">((BT51-BJ51)*0.3)+BJ51</f>
        <v>0.002113572</v>
      </c>
      <c r="BN51" s="163" t="n">
        <f aca="false">((BT51-BJ51)*0.4)+BJ51</f>
        <v>0.002420606</v>
      </c>
      <c r="BO51" s="163" t="n">
        <f aca="false">((BT51-BJ51)*0.5)+BJ51</f>
        <v>0.00272764</v>
      </c>
      <c r="BP51" s="163" t="n">
        <f aca="false">((BT51-BJ51)*0.6)+BJ51</f>
        <v>0.003034674</v>
      </c>
      <c r="BQ51" s="163" t="n">
        <f aca="false">((BT51-BJ51)*0.7)+BJ51</f>
        <v>0.003341708</v>
      </c>
      <c r="BR51" s="163" t="n">
        <f aca="false">((BT51-BJ51)*0.8)+BJ51</f>
        <v>0.00364874200000001</v>
      </c>
      <c r="BS51" s="163" t="n">
        <f aca="false">((BT51-BJ51)*0.9)+BJ51</f>
        <v>0.00395577600000001</v>
      </c>
      <c r="BT51" s="163" t="n">
        <f aca="false">VLOOKUP($A51,GAMMAGRIDS,17,FALSE())</f>
        <v>0.00426281000000001</v>
      </c>
      <c r="BU51" s="163" t="n">
        <f aca="false">((CD51-BT51)*0.1)+BT51</f>
        <v>0.00469601400000001</v>
      </c>
      <c r="BV51" s="163" t="n">
        <f aca="false">((CD51-BT51)*0.2)+BT51</f>
        <v>0.00512921800000001</v>
      </c>
      <c r="BW51" s="163" t="n">
        <f aca="false">((CD51-BT51)*0.3)+BT51</f>
        <v>0.00556242200000002</v>
      </c>
      <c r="BX51" s="163" t="n">
        <f aca="false">((CD51-BT51)*0.4)+BT51</f>
        <v>0.00599562600000002</v>
      </c>
      <c r="BY51" s="163" t="n">
        <f aca="false">((CD51-BT51)*0.5)+BT51</f>
        <v>0.00642883000000002</v>
      </c>
      <c r="BZ51" s="163" t="n">
        <f aca="false">((CD51-BT51)*0.6)+BT51</f>
        <v>0.00686203400000003</v>
      </c>
      <c r="CA51" s="163" t="n">
        <f aca="false">((CD51-BT51)*0.7)+BT51</f>
        <v>0.00729523800000003</v>
      </c>
      <c r="CB51" s="163" t="n">
        <f aca="false">((CD51-BT51)*0.8)+BT51</f>
        <v>0.00772844200000004</v>
      </c>
      <c r="CC51" s="163" t="n">
        <f aca="false">((CD51-BT51)*0.9)+BT51</f>
        <v>0.00816164600000004</v>
      </c>
      <c r="CD51" s="163" t="n">
        <f aca="false">VLOOKUP($A51,GAMMAGRIDS,18,FALSE())</f>
        <v>0.00859485000000004</v>
      </c>
      <c r="CE51" s="163" t="n">
        <f aca="false">($CD51-$CC51)+CD51</f>
        <v>0.00902805400000005</v>
      </c>
      <c r="CF51" s="163" t="n">
        <f aca="false">($CD51-$CC51)+CE51</f>
        <v>0.00946125800000005</v>
      </c>
      <c r="CG51" s="163" t="n">
        <f aca="false">($CD51-$CC51)+CF51</f>
        <v>0.00989446200000005</v>
      </c>
      <c r="CH51" s="163" t="n">
        <f aca="false">($CD51-$CC51)+CG51</f>
        <v>0.0103276660000001</v>
      </c>
      <c r="CI51" s="163" t="n">
        <f aca="false">($CD51-$CC51)+CH51</f>
        <v>0.0107608700000001</v>
      </c>
      <c r="CJ51" s="163" t="n">
        <f aca="false">($CD51-$CC51)+CI51</f>
        <v>0.0111940740000001</v>
      </c>
      <c r="CK51" s="163" t="n">
        <f aca="false">($CD51-$CC51)+CJ51</f>
        <v>0.0116272780000001</v>
      </c>
      <c r="CL51" s="163" t="n">
        <f aca="false">($CD51-$CC51)+CK51</f>
        <v>0.0120604820000001</v>
      </c>
      <c r="CM51" s="163" t="n">
        <f aca="false">($CD51-$CC51)+CL51</f>
        <v>0.0124936860000001</v>
      </c>
      <c r="CN51" s="163" t="n">
        <f aca="false">($CD51-$CC51)+CM51</f>
        <v>0.0129268900000001</v>
      </c>
      <c r="CO51" s="163" t="n">
        <f aca="false">($CD51-$CC51)+CN51</f>
        <v>0.0133600940000001</v>
      </c>
      <c r="CP51" s="163" t="n">
        <f aca="false">($CD51-$CC51)+CO51</f>
        <v>0.0137932980000001</v>
      </c>
      <c r="CQ51" s="163" t="n">
        <f aca="false">($CD51-$CC51)+CP51</f>
        <v>0.0142265020000001</v>
      </c>
      <c r="CR51" s="163" t="n">
        <f aca="false">($CD51-$CC51)+CQ51</f>
        <v>0.0146597060000001</v>
      </c>
      <c r="CS51" s="163" t="n">
        <f aca="false">($CD51-$CC51)+CR51</f>
        <v>0.0150929100000001</v>
      </c>
      <c r="CT51" s="163" t="n">
        <f aca="false">($CD51-$CC51)+CS51</f>
        <v>0.0155261140000001</v>
      </c>
      <c r="CU51" s="163" t="n">
        <f aca="false">($CD51-$CC51)+CT51</f>
        <v>0.0159593180000001</v>
      </c>
      <c r="CV51" s="163" t="n">
        <f aca="false">($CD51-$CC51)+CU51</f>
        <v>0.0163925220000001</v>
      </c>
      <c r="CW51" s="163" t="n">
        <f aca="false">($CD51-$CC51)+CV51</f>
        <v>0.0168257260000001</v>
      </c>
      <c r="CX51" s="163" t="n">
        <f aca="false">($CD51-$CC51)+CW51</f>
        <v>0.0172589300000001</v>
      </c>
    </row>
    <row r="52" customFormat="false" ht="12.75" hidden="false" customHeight="false" outlineLevel="0" collapsed="false">
      <c r="A52" s="14" t="n">
        <v>38292</v>
      </c>
      <c r="B52" s="163" t="n">
        <f aca="false">($V52-$W52)+C52</f>
        <v>0.28480004</v>
      </c>
      <c r="C52" s="163" t="n">
        <f aca="false">($V52-$W52)+D52</f>
        <v>0.278918408</v>
      </c>
      <c r="D52" s="163" t="n">
        <f aca="false">($V52-$W52)+E52</f>
        <v>0.273036776</v>
      </c>
      <c r="E52" s="163" t="n">
        <f aca="false">($V52-$W52)+F52</f>
        <v>0.267155144</v>
      </c>
      <c r="F52" s="163" t="n">
        <f aca="false">($V52-$W52)+G52</f>
        <v>0.261273512</v>
      </c>
      <c r="G52" s="163" t="n">
        <f aca="false">($V52-$W52)+H52</f>
        <v>0.25539188</v>
      </c>
      <c r="H52" s="163" t="n">
        <f aca="false">($V52-$W52)+I52</f>
        <v>0.249510248</v>
      </c>
      <c r="I52" s="163" t="n">
        <f aca="false">($V52-$W52)+J52</f>
        <v>0.243628616</v>
      </c>
      <c r="J52" s="163" t="n">
        <f aca="false">($V52-$W52)+K52</f>
        <v>0.237746984</v>
      </c>
      <c r="K52" s="163" t="n">
        <f aca="false">($V52-$W52)+L52</f>
        <v>0.231865352</v>
      </c>
      <c r="L52" s="163" t="n">
        <f aca="false">($V52-$W52)+M52</f>
        <v>0.22598372</v>
      </c>
      <c r="M52" s="163" t="n">
        <f aca="false">($V52-$W52)+N52</f>
        <v>0.220102088</v>
      </c>
      <c r="N52" s="163" t="n">
        <f aca="false">($V52-$W52)+O52</f>
        <v>0.214220456</v>
      </c>
      <c r="O52" s="163" t="n">
        <f aca="false">($V52-$W52)+P52</f>
        <v>0.208338824</v>
      </c>
      <c r="P52" s="163" t="n">
        <f aca="false">($V52-$W52)+Q52</f>
        <v>0.202457192</v>
      </c>
      <c r="Q52" s="163" t="n">
        <f aca="false">($V52-$W52)+R52</f>
        <v>0.19657556</v>
      </c>
      <c r="R52" s="163" t="n">
        <f aca="false">($V52-$W52)+S52</f>
        <v>0.190693928</v>
      </c>
      <c r="S52" s="163" t="n">
        <f aca="false">($V52-$W52)+T52</f>
        <v>0.184812296</v>
      </c>
      <c r="T52" s="163" t="n">
        <f aca="false">($V52-$W52)+U52</f>
        <v>0.178930664</v>
      </c>
      <c r="U52" s="163" t="n">
        <f aca="false">($V52-$W52)+V52</f>
        <v>0.173049032</v>
      </c>
      <c r="V52" s="163" t="n">
        <f aca="false">VLOOKUP($A52,GAMMAGRIDS,11,FALSE())</f>
        <v>0.1671674</v>
      </c>
      <c r="W52" s="163" t="n">
        <f aca="false">((V52-AF52)*0.9)+AF52</f>
        <v>0.161285768</v>
      </c>
      <c r="X52" s="163" t="n">
        <f aca="false">((V52-AF52)*0.8)+AF52</f>
        <v>0.155404136</v>
      </c>
      <c r="Y52" s="163" t="n">
        <f aca="false">((V52-AF52)*0.7)+AF52</f>
        <v>0.149522504</v>
      </c>
      <c r="Z52" s="163" t="n">
        <f aca="false">((V52-AF52)*0.6)+AF52</f>
        <v>0.143640872</v>
      </c>
      <c r="AA52" s="163" t="n">
        <f aca="false">((V52-AF52)*0.5)+AF52</f>
        <v>0.13775924</v>
      </c>
      <c r="AB52" s="163" t="n">
        <f aca="false">((V52-AF52)*0.4)+AF52</f>
        <v>0.131877608</v>
      </c>
      <c r="AC52" s="163" t="n">
        <f aca="false">((V52-AF52)*0.3)+AF52</f>
        <v>0.125995976</v>
      </c>
      <c r="AD52" s="163" t="n">
        <f aca="false">((V52-AF52)*0.2)+AF52</f>
        <v>0.120114344</v>
      </c>
      <c r="AE52" s="163" t="n">
        <f aca="false">((V52-AF52)*0.1)+AF52</f>
        <v>0.114232712</v>
      </c>
      <c r="AF52" s="163" t="n">
        <f aca="false">VLOOKUP($A52,GAMMAGRIDS,12,FALSE())</f>
        <v>0.10835108</v>
      </c>
      <c r="AG52" s="163" t="n">
        <f aca="false">((AF52-AP52)*0.9)+AP52</f>
        <v>0.102801811</v>
      </c>
      <c r="AH52" s="163" t="n">
        <f aca="false">((AF52-AP52)*0.8)+AP52</f>
        <v>0.0972525420000001</v>
      </c>
      <c r="AI52" s="163" t="n">
        <f aca="false">((AF52-AP52)*0.7)+AP52</f>
        <v>0.091703273</v>
      </c>
      <c r="AJ52" s="163" t="n">
        <f aca="false">((AF52-AP52)*0.6)+AP52</f>
        <v>0.086154004</v>
      </c>
      <c r="AK52" s="163" t="n">
        <f aca="false">((AF52-AP52)*0.5)+AP52</f>
        <v>0.080604735</v>
      </c>
      <c r="AL52" s="163" t="n">
        <f aca="false">((AF52-AP52)*0.4)+AP52</f>
        <v>0.075055466</v>
      </c>
      <c r="AM52" s="163" t="n">
        <f aca="false">((AF52-AP52)*0.3)+AP52</f>
        <v>0.069506197</v>
      </c>
      <c r="AN52" s="163" t="n">
        <f aca="false">((AF52-AP52)*0.2)+AP52</f>
        <v>0.063956928</v>
      </c>
      <c r="AO52" s="163" t="n">
        <f aca="false">((AF52-AP52)*0.1)+AP52</f>
        <v>0.058407659</v>
      </c>
      <c r="AP52" s="163" t="n">
        <f aca="false">VLOOKUP($A52,GAMMAGRIDS,13,FALSE())</f>
        <v>0.05285839</v>
      </c>
      <c r="AQ52" s="163" t="n">
        <f aca="false">(($AP52-$AU52)*0.8)+$AU52</f>
        <v>0.047514508</v>
      </c>
      <c r="AR52" s="163" t="n">
        <f aca="false">(($AP52-$AU52)*0.6)+$AU52</f>
        <v>0.042170626</v>
      </c>
      <c r="AS52" s="163" t="n">
        <f aca="false">(($AP52-$AU52)*0.4)+$AU52</f>
        <v>0.036826744</v>
      </c>
      <c r="AT52" s="163" t="n">
        <f aca="false">(($AP52-$AU52)*0.2)+$AU52</f>
        <v>0.031482862</v>
      </c>
      <c r="AU52" s="163" t="n">
        <f aca="false">VLOOKUP($A52,GAMMAGRIDS,14,FALSE())</f>
        <v>0.02613898</v>
      </c>
      <c r="AV52" s="163" t="n">
        <f aca="false">(($AU52-$AZ52)*0.8)+$AZ52</f>
        <v>0.020911184</v>
      </c>
      <c r="AW52" s="163" t="n">
        <f aca="false">(($AU52-$AZ52)*0.6)+$AZ52</f>
        <v>0.015683388</v>
      </c>
      <c r="AX52" s="163" t="n">
        <f aca="false">(($AU52-$AZ52)*0.4)+$AZ52</f>
        <v>0.010455592</v>
      </c>
      <c r="AY52" s="163" t="n">
        <f aca="false">(($AU52-$AZ52)*0.2)+$AZ52</f>
        <v>0.005227796</v>
      </c>
      <c r="AZ52" s="163" t="n">
        <v>0</v>
      </c>
      <c r="BA52" s="163" t="n">
        <f aca="false">(($BE52-$AZ52)*0.2)+$AZ52</f>
        <v>-0.005125832</v>
      </c>
      <c r="BB52" s="163" t="n">
        <f aca="false">(($BE52-$AZ52)*0.4)+$AZ52</f>
        <v>-0.010251664</v>
      </c>
      <c r="BC52" s="163" t="n">
        <f aca="false">(($BE52-$AZ52)*0.6)+$AZ52</f>
        <v>-0.015377496</v>
      </c>
      <c r="BD52" s="163" t="n">
        <f aca="false">(($BE52-$AZ52)*0.8)+$AZ52</f>
        <v>-0.020503328</v>
      </c>
      <c r="BE52" s="163" t="n">
        <f aca="false">VLOOKUP($A52,GAMMAGRIDS,15,FALSE())</f>
        <v>-0.02562916</v>
      </c>
      <c r="BF52" s="163" t="n">
        <f aca="false">(($BJ52-$BE52)*0.2)+$BE52</f>
        <v>-0.030665968</v>
      </c>
      <c r="BG52" s="163" t="n">
        <f aca="false">(($BJ52-$BE52)*0.4)+$BE52</f>
        <v>-0.035702776</v>
      </c>
      <c r="BH52" s="163" t="n">
        <f aca="false">(($BJ52-$BE52)*0.6)+$BE52</f>
        <v>-0.040739584</v>
      </c>
      <c r="BI52" s="163" t="n">
        <f aca="false">(($BJ52-$BE52)*0.8)+$BE52</f>
        <v>-0.045776392</v>
      </c>
      <c r="BJ52" s="163" t="n">
        <f aca="false">VLOOKUP($A52,GAMMAGRIDS,16,FALSE())</f>
        <v>-0.0508132</v>
      </c>
      <c r="BK52" s="163" t="n">
        <f aca="false">((BT52-BJ52)*0.1)+BJ52</f>
        <v>-0.055739679</v>
      </c>
      <c r="BL52" s="163" t="n">
        <f aca="false">((BT52-BJ52)*0.2)+BJ52</f>
        <v>-0.060666158</v>
      </c>
      <c r="BM52" s="163" t="n">
        <f aca="false">((BT52-BJ52)*0.3)+BJ52</f>
        <v>-0.065592637</v>
      </c>
      <c r="BN52" s="163" t="n">
        <f aca="false">((BT52-BJ52)*0.4)+BJ52</f>
        <v>-0.070519116</v>
      </c>
      <c r="BO52" s="163" t="n">
        <f aca="false">((BT52-BJ52)*0.5)+BJ52</f>
        <v>-0.075445595</v>
      </c>
      <c r="BP52" s="163" t="n">
        <f aca="false">((BT52-BJ52)*0.6)+BJ52</f>
        <v>-0.080372074</v>
      </c>
      <c r="BQ52" s="163" t="n">
        <f aca="false">((BT52-BJ52)*0.7)+BJ52</f>
        <v>-0.085298553</v>
      </c>
      <c r="BR52" s="163" t="n">
        <f aca="false">((BT52-BJ52)*0.8)+BJ52</f>
        <v>-0.090225032</v>
      </c>
      <c r="BS52" s="163" t="n">
        <f aca="false">((BT52-BJ52)*0.9)+BJ52</f>
        <v>-0.095151511</v>
      </c>
      <c r="BT52" s="163" t="n">
        <f aca="false">VLOOKUP($A52,GAMMAGRIDS,17,FALSE())</f>
        <v>-0.10007799</v>
      </c>
      <c r="BU52" s="163" t="n">
        <f aca="false">((CD52-BT52)*0.1)+BT52</f>
        <v>-0.104890998</v>
      </c>
      <c r="BV52" s="163" t="n">
        <f aca="false">((CD52-BT52)*0.2)+BT52</f>
        <v>-0.109704006</v>
      </c>
      <c r="BW52" s="163" t="n">
        <f aca="false">((CD52-BT52)*0.3)+BT52</f>
        <v>-0.114517014</v>
      </c>
      <c r="BX52" s="163" t="n">
        <f aca="false">((CD52-BT52)*0.4)+BT52</f>
        <v>-0.119330022</v>
      </c>
      <c r="BY52" s="163" t="n">
        <f aca="false">((CD52-BT52)*0.5)+BT52</f>
        <v>-0.12414303</v>
      </c>
      <c r="BZ52" s="163" t="n">
        <f aca="false">((CD52-BT52)*0.6)+BT52</f>
        <v>-0.128956038</v>
      </c>
      <c r="CA52" s="163" t="n">
        <f aca="false">((CD52-BT52)*0.7)+BT52</f>
        <v>-0.133769046</v>
      </c>
      <c r="CB52" s="163" t="n">
        <f aca="false">((CD52-BT52)*0.8)+BT52</f>
        <v>-0.138582054</v>
      </c>
      <c r="CC52" s="163" t="n">
        <f aca="false">((CD52-BT52)*0.9)+BT52</f>
        <v>-0.143395062</v>
      </c>
      <c r="CD52" s="163" t="n">
        <f aca="false">VLOOKUP($A52,GAMMAGRIDS,18,FALSE())</f>
        <v>-0.14820807</v>
      </c>
      <c r="CE52" s="163" t="n">
        <f aca="false">($CD52-$CC52)+CD52</f>
        <v>-0.153021078</v>
      </c>
      <c r="CF52" s="163" t="n">
        <f aca="false">($CD52-$CC52)+CE52</f>
        <v>-0.157834086</v>
      </c>
      <c r="CG52" s="163" t="n">
        <f aca="false">($CD52-$CC52)+CF52</f>
        <v>-0.162647094</v>
      </c>
      <c r="CH52" s="163" t="n">
        <f aca="false">($CD52-$CC52)+CG52</f>
        <v>-0.167460102</v>
      </c>
      <c r="CI52" s="163" t="n">
        <f aca="false">($CD52-$CC52)+CH52</f>
        <v>-0.17227311</v>
      </c>
      <c r="CJ52" s="163" t="n">
        <f aca="false">($CD52-$CC52)+CI52</f>
        <v>-0.177086118</v>
      </c>
      <c r="CK52" s="163" t="n">
        <f aca="false">($CD52-$CC52)+CJ52</f>
        <v>-0.181899126</v>
      </c>
      <c r="CL52" s="163" t="n">
        <f aca="false">($CD52-$CC52)+CK52</f>
        <v>-0.186712134</v>
      </c>
      <c r="CM52" s="163" t="n">
        <f aca="false">($CD52-$CC52)+CL52</f>
        <v>-0.191525142</v>
      </c>
      <c r="CN52" s="163" t="n">
        <f aca="false">($CD52-$CC52)+CM52</f>
        <v>-0.19633815</v>
      </c>
      <c r="CO52" s="163" t="n">
        <f aca="false">($CD52-$CC52)+CN52</f>
        <v>-0.201151158</v>
      </c>
      <c r="CP52" s="163" t="n">
        <f aca="false">($CD52-$CC52)+CO52</f>
        <v>-0.205964166</v>
      </c>
      <c r="CQ52" s="163" t="n">
        <f aca="false">($CD52-$CC52)+CP52</f>
        <v>-0.210777174</v>
      </c>
      <c r="CR52" s="163" t="n">
        <f aca="false">($CD52-$CC52)+CQ52</f>
        <v>-0.215590182</v>
      </c>
      <c r="CS52" s="163" t="n">
        <f aca="false">($CD52-$CC52)+CR52</f>
        <v>-0.22040319</v>
      </c>
      <c r="CT52" s="163" t="n">
        <f aca="false">($CD52-$CC52)+CS52</f>
        <v>-0.225216198</v>
      </c>
      <c r="CU52" s="163" t="n">
        <f aca="false">($CD52-$CC52)+CT52</f>
        <v>-0.230029206</v>
      </c>
      <c r="CV52" s="163" t="n">
        <f aca="false">($CD52-$CC52)+CU52</f>
        <v>-0.234842214</v>
      </c>
      <c r="CW52" s="163" t="n">
        <f aca="false">($CD52-$CC52)+CV52</f>
        <v>-0.239655222</v>
      </c>
      <c r="CX52" s="163" t="n">
        <f aca="false">($CD52-$CC52)+CW52</f>
        <v>-0.24446823</v>
      </c>
    </row>
    <row r="53" customFormat="false" ht="12.75" hidden="false" customHeight="false" outlineLevel="0" collapsed="false">
      <c r="A53" s="14" t="n">
        <v>38322</v>
      </c>
      <c r="B53" s="163" t="n">
        <f aca="false">($V53-$W53)+C53</f>
        <v>1.09401598</v>
      </c>
      <c r="C53" s="163" t="n">
        <f aca="false">($V53-$W53)+D53</f>
        <v>1.07144394</v>
      </c>
      <c r="D53" s="163" t="n">
        <f aca="false">($V53-$W53)+E53</f>
        <v>1.0488719</v>
      </c>
      <c r="E53" s="163" t="n">
        <f aca="false">($V53-$W53)+F53</f>
        <v>1.02629986</v>
      </c>
      <c r="F53" s="163" t="n">
        <f aca="false">($V53-$W53)+G53</f>
        <v>1.00372782</v>
      </c>
      <c r="G53" s="163" t="n">
        <f aca="false">($V53-$W53)+H53</f>
        <v>0.98115578</v>
      </c>
      <c r="H53" s="163" t="n">
        <f aca="false">($V53-$W53)+I53</f>
        <v>0.95858374</v>
      </c>
      <c r="I53" s="163" t="n">
        <f aca="false">($V53-$W53)+J53</f>
        <v>0.9360117</v>
      </c>
      <c r="J53" s="163" t="n">
        <f aca="false">($V53-$W53)+K53</f>
        <v>0.91343966</v>
      </c>
      <c r="K53" s="163" t="n">
        <f aca="false">($V53-$W53)+L53</f>
        <v>0.89086762</v>
      </c>
      <c r="L53" s="163" t="n">
        <f aca="false">($V53-$W53)+M53</f>
        <v>0.86829558</v>
      </c>
      <c r="M53" s="163" t="n">
        <f aca="false">($V53-$W53)+N53</f>
        <v>0.84572354</v>
      </c>
      <c r="N53" s="163" t="n">
        <f aca="false">($V53-$W53)+O53</f>
        <v>0.8231515</v>
      </c>
      <c r="O53" s="163" t="n">
        <f aca="false">($V53-$W53)+P53</f>
        <v>0.80057946</v>
      </c>
      <c r="P53" s="163" t="n">
        <f aca="false">($V53-$W53)+Q53</f>
        <v>0.77800742</v>
      </c>
      <c r="Q53" s="163" t="n">
        <f aca="false">($V53-$W53)+R53</f>
        <v>0.75543538</v>
      </c>
      <c r="R53" s="163" t="n">
        <f aca="false">($V53-$W53)+S53</f>
        <v>0.73286334</v>
      </c>
      <c r="S53" s="163" t="n">
        <f aca="false">($V53-$W53)+T53</f>
        <v>0.7102913</v>
      </c>
      <c r="T53" s="163" t="n">
        <f aca="false">($V53-$W53)+U53</f>
        <v>0.68771926</v>
      </c>
      <c r="U53" s="163" t="n">
        <f aca="false">($V53-$W53)+V53</f>
        <v>0.66514722</v>
      </c>
      <c r="V53" s="163" t="n">
        <f aca="false">VLOOKUP($A53,GAMMAGRIDS,11,FALSE())</f>
        <v>0.64257518</v>
      </c>
      <c r="W53" s="163" t="n">
        <f aca="false">((V53-AF53)*0.9)+AF53</f>
        <v>0.62000314</v>
      </c>
      <c r="X53" s="163" t="n">
        <f aca="false">((V53-AF53)*0.8)+AF53</f>
        <v>0.5974311</v>
      </c>
      <c r="Y53" s="163" t="n">
        <f aca="false">((V53-AF53)*0.7)+AF53</f>
        <v>0.57485906</v>
      </c>
      <c r="Z53" s="163" t="n">
        <f aca="false">((V53-AF53)*0.6)+AF53</f>
        <v>0.55228702</v>
      </c>
      <c r="AA53" s="163" t="n">
        <f aca="false">((V53-AF53)*0.5)+AF53</f>
        <v>0.52971498</v>
      </c>
      <c r="AB53" s="163" t="n">
        <f aca="false">((V53-AF53)*0.4)+AF53</f>
        <v>0.50714294</v>
      </c>
      <c r="AC53" s="163" t="n">
        <f aca="false">((V53-AF53)*0.3)+AF53</f>
        <v>0.4845709</v>
      </c>
      <c r="AD53" s="163" t="n">
        <f aca="false">((V53-AF53)*0.2)+AF53</f>
        <v>0.46199886</v>
      </c>
      <c r="AE53" s="163" t="n">
        <f aca="false">((V53-AF53)*0.1)+AF53</f>
        <v>0.43942682</v>
      </c>
      <c r="AF53" s="163" t="n">
        <f aca="false">VLOOKUP($A53,GAMMAGRIDS,12,FALSE())</f>
        <v>0.41685478</v>
      </c>
      <c r="AG53" s="163" t="n">
        <f aca="false">((AF53-AP53)*0.9)+AP53</f>
        <v>0.395472375</v>
      </c>
      <c r="AH53" s="163" t="n">
        <f aca="false">((AF53-AP53)*0.8)+AP53</f>
        <v>0.37408997</v>
      </c>
      <c r="AI53" s="163" t="n">
        <f aca="false">((AF53-AP53)*0.7)+AP53</f>
        <v>0.352707565</v>
      </c>
      <c r="AJ53" s="163" t="n">
        <f aca="false">((AF53-AP53)*0.6)+AP53</f>
        <v>0.33132516</v>
      </c>
      <c r="AK53" s="163" t="n">
        <f aca="false">((AF53-AP53)*0.5)+AP53</f>
        <v>0.309942755</v>
      </c>
      <c r="AL53" s="163" t="n">
        <f aca="false">((AF53-AP53)*0.4)+AP53</f>
        <v>0.28856035</v>
      </c>
      <c r="AM53" s="163" t="n">
        <f aca="false">((AF53-AP53)*0.3)+AP53</f>
        <v>0.267177945</v>
      </c>
      <c r="AN53" s="163" t="n">
        <f aca="false">((AF53-AP53)*0.2)+AP53</f>
        <v>0.24579554</v>
      </c>
      <c r="AO53" s="163" t="n">
        <f aca="false">((AF53-AP53)*0.1)+AP53</f>
        <v>0.224413135</v>
      </c>
      <c r="AP53" s="163" t="n">
        <f aca="false">VLOOKUP($A53,GAMMAGRIDS,13,FALSE())</f>
        <v>0.20303073</v>
      </c>
      <c r="AQ53" s="163" t="n">
        <f aca="false">(($AP53-$AU53)*0.8)+$AU53</f>
        <v>0.182470712</v>
      </c>
      <c r="AR53" s="163" t="n">
        <f aca="false">(($AP53-$AU53)*0.6)+$AU53</f>
        <v>0.161910694</v>
      </c>
      <c r="AS53" s="163" t="n">
        <f aca="false">(($AP53-$AU53)*0.4)+$AU53</f>
        <v>0.141350676</v>
      </c>
      <c r="AT53" s="163" t="n">
        <f aca="false">(($AP53-$AU53)*0.2)+$AU53</f>
        <v>0.120790658</v>
      </c>
      <c r="AU53" s="163" t="n">
        <f aca="false">VLOOKUP($A53,GAMMAGRIDS,14,FALSE())</f>
        <v>0.10023064</v>
      </c>
      <c r="AV53" s="163" t="n">
        <f aca="false">(($AU53-$AZ53)*0.8)+$AZ53</f>
        <v>0.080184512</v>
      </c>
      <c r="AW53" s="163" t="n">
        <f aca="false">(($AU53-$AZ53)*0.6)+$AZ53</f>
        <v>0.060138384</v>
      </c>
      <c r="AX53" s="163" t="n">
        <f aca="false">(($AU53-$AZ53)*0.4)+$AZ53</f>
        <v>0.040092256</v>
      </c>
      <c r="AY53" s="163" t="n">
        <f aca="false">(($AU53-$AZ53)*0.2)+$AZ53</f>
        <v>0.020046128</v>
      </c>
      <c r="AZ53" s="163" t="n">
        <v>0</v>
      </c>
      <c r="BA53" s="163" t="n">
        <f aca="false">(($BE53-$AZ53)*0.2)+$AZ53</f>
        <v>-0.019556272</v>
      </c>
      <c r="BB53" s="163" t="n">
        <f aca="false">(($BE53-$AZ53)*0.4)+$AZ53</f>
        <v>-0.039112544</v>
      </c>
      <c r="BC53" s="163" t="n">
        <f aca="false">(($BE53-$AZ53)*0.6)+$AZ53</f>
        <v>-0.058668816</v>
      </c>
      <c r="BD53" s="163" t="n">
        <f aca="false">(($BE53-$AZ53)*0.8)+$AZ53</f>
        <v>-0.078225088</v>
      </c>
      <c r="BE53" s="163" t="n">
        <f aca="false">VLOOKUP($A53,GAMMAGRIDS,15,FALSE())</f>
        <v>-0.09778136</v>
      </c>
      <c r="BF53" s="163" t="n">
        <f aca="false">(($BJ53-$BE53)*0.2)+$BE53</f>
        <v>-0.116870482</v>
      </c>
      <c r="BG53" s="163" t="n">
        <f aca="false">(($BJ53-$BE53)*0.4)+$BE53</f>
        <v>-0.135959604</v>
      </c>
      <c r="BH53" s="163" t="n">
        <f aca="false">(($BJ53-$BE53)*0.6)+$BE53</f>
        <v>-0.155048726</v>
      </c>
      <c r="BI53" s="163" t="n">
        <f aca="false">(($BJ53-$BE53)*0.8)+$BE53</f>
        <v>-0.174137848</v>
      </c>
      <c r="BJ53" s="163" t="n">
        <f aca="false">VLOOKUP($A53,GAMMAGRIDS,16,FALSE())</f>
        <v>-0.19322697</v>
      </c>
      <c r="BK53" s="163" t="n">
        <f aca="false">((BT53-BJ53)*0.1)+BJ53</f>
        <v>-0.211657608</v>
      </c>
      <c r="BL53" s="163" t="n">
        <f aca="false">((BT53-BJ53)*0.2)+BJ53</f>
        <v>-0.230088246</v>
      </c>
      <c r="BM53" s="163" t="n">
        <f aca="false">((BT53-BJ53)*0.3)+BJ53</f>
        <v>-0.248518884</v>
      </c>
      <c r="BN53" s="163" t="n">
        <f aca="false">((BT53-BJ53)*0.4)+BJ53</f>
        <v>-0.266949522</v>
      </c>
      <c r="BO53" s="163" t="n">
        <f aca="false">((BT53-BJ53)*0.5)+BJ53</f>
        <v>-0.28538016</v>
      </c>
      <c r="BP53" s="163" t="n">
        <f aca="false">((BT53-BJ53)*0.6)+BJ53</f>
        <v>-0.303810798</v>
      </c>
      <c r="BQ53" s="163" t="n">
        <f aca="false">((BT53-BJ53)*0.7)+BJ53</f>
        <v>-0.322241436</v>
      </c>
      <c r="BR53" s="163" t="n">
        <f aca="false">((BT53-BJ53)*0.8)+BJ53</f>
        <v>-0.340672074</v>
      </c>
      <c r="BS53" s="163" t="n">
        <f aca="false">((BT53-BJ53)*0.9)+BJ53</f>
        <v>-0.359102712</v>
      </c>
      <c r="BT53" s="163" t="n">
        <f aca="false">VLOOKUP($A53,GAMMAGRIDS,17,FALSE())</f>
        <v>-0.37753335</v>
      </c>
      <c r="BU53" s="163" t="n">
        <f aca="false">((CD53-BT53)*0.1)+BT53</f>
        <v>-0.395150429</v>
      </c>
      <c r="BV53" s="163" t="n">
        <f aca="false">((CD53-BT53)*0.2)+BT53</f>
        <v>-0.412767508</v>
      </c>
      <c r="BW53" s="163" t="n">
        <f aca="false">((CD53-BT53)*0.3)+BT53</f>
        <v>-0.430384587</v>
      </c>
      <c r="BX53" s="163" t="n">
        <f aca="false">((CD53-BT53)*0.4)+BT53</f>
        <v>-0.448001666</v>
      </c>
      <c r="BY53" s="163" t="n">
        <f aca="false">((CD53-BT53)*0.5)+BT53</f>
        <v>-0.465618745</v>
      </c>
      <c r="BZ53" s="163" t="n">
        <f aca="false">((CD53-BT53)*0.6)+BT53</f>
        <v>-0.483235824</v>
      </c>
      <c r="CA53" s="163" t="n">
        <f aca="false">((CD53-BT53)*0.7)+BT53</f>
        <v>-0.500852903</v>
      </c>
      <c r="CB53" s="163" t="n">
        <f aca="false">((CD53-BT53)*0.8)+BT53</f>
        <v>-0.518469982</v>
      </c>
      <c r="CC53" s="163" t="n">
        <f aca="false">((CD53-BT53)*0.9)+BT53</f>
        <v>-0.536087061</v>
      </c>
      <c r="CD53" s="163" t="n">
        <f aca="false">VLOOKUP($A53,GAMMAGRIDS,18,FALSE())</f>
        <v>-0.55370414</v>
      </c>
      <c r="CE53" s="163" t="n">
        <f aca="false">($CD53-$CC53)+CD53</f>
        <v>-0.571321219</v>
      </c>
      <c r="CF53" s="163" t="n">
        <f aca="false">($CD53-$CC53)+CE53</f>
        <v>-0.588938298</v>
      </c>
      <c r="CG53" s="163" t="n">
        <f aca="false">($CD53-$CC53)+CF53</f>
        <v>-0.606555377</v>
      </c>
      <c r="CH53" s="163" t="n">
        <f aca="false">($CD53-$CC53)+CG53</f>
        <v>-0.624172456</v>
      </c>
      <c r="CI53" s="163" t="n">
        <f aca="false">($CD53-$CC53)+CH53</f>
        <v>-0.641789535</v>
      </c>
      <c r="CJ53" s="163" t="n">
        <f aca="false">($CD53-$CC53)+CI53</f>
        <v>-0.659406614</v>
      </c>
      <c r="CK53" s="163" t="n">
        <f aca="false">($CD53-$CC53)+CJ53</f>
        <v>-0.677023693</v>
      </c>
      <c r="CL53" s="163" t="n">
        <f aca="false">($CD53-$CC53)+CK53</f>
        <v>-0.694640772</v>
      </c>
      <c r="CM53" s="163" t="n">
        <f aca="false">($CD53-$CC53)+CL53</f>
        <v>-0.712257851</v>
      </c>
      <c r="CN53" s="163" t="n">
        <f aca="false">($CD53-$CC53)+CM53</f>
        <v>-0.72987493</v>
      </c>
      <c r="CO53" s="163" t="n">
        <f aca="false">($CD53-$CC53)+CN53</f>
        <v>-0.747492009</v>
      </c>
      <c r="CP53" s="163" t="n">
        <f aca="false">($CD53-$CC53)+CO53</f>
        <v>-0.765109088</v>
      </c>
      <c r="CQ53" s="163" t="n">
        <f aca="false">($CD53-$CC53)+CP53</f>
        <v>-0.782726167</v>
      </c>
      <c r="CR53" s="163" t="n">
        <f aca="false">($CD53-$CC53)+CQ53</f>
        <v>-0.800343246</v>
      </c>
      <c r="CS53" s="163" t="n">
        <f aca="false">($CD53-$CC53)+CR53</f>
        <v>-0.817960325</v>
      </c>
      <c r="CT53" s="163" t="n">
        <f aca="false">($CD53-$CC53)+CS53</f>
        <v>-0.835577404</v>
      </c>
      <c r="CU53" s="163" t="n">
        <f aca="false">($CD53-$CC53)+CT53</f>
        <v>-0.853194483</v>
      </c>
      <c r="CV53" s="163" t="n">
        <f aca="false">($CD53-$CC53)+CU53</f>
        <v>-0.870811562</v>
      </c>
      <c r="CW53" s="163" t="n">
        <f aca="false">($CD53-$CC53)+CV53</f>
        <v>-0.888428641</v>
      </c>
      <c r="CX53" s="163" t="n">
        <f aca="false">($CD53-$CC53)+CW53</f>
        <v>-0.90604572</v>
      </c>
    </row>
    <row r="54" customFormat="false" ht="12.75" hidden="false" customHeight="false" outlineLevel="0" collapsed="false">
      <c r="A54" s="14" t="n">
        <v>38353</v>
      </c>
      <c r="B54" s="163" t="n">
        <f aca="false">($V54-$W54)+C54</f>
        <v>1.24585939</v>
      </c>
      <c r="C54" s="163" t="n">
        <f aca="false">($V54-$W54)+D54</f>
        <v>1.220135121</v>
      </c>
      <c r="D54" s="163" t="n">
        <f aca="false">($V54-$W54)+E54</f>
        <v>1.194410852</v>
      </c>
      <c r="E54" s="163" t="n">
        <f aca="false">($V54-$W54)+F54</f>
        <v>1.168686583</v>
      </c>
      <c r="F54" s="163" t="n">
        <f aca="false">($V54-$W54)+G54</f>
        <v>1.142962314</v>
      </c>
      <c r="G54" s="163" t="n">
        <f aca="false">($V54-$W54)+H54</f>
        <v>1.117238045</v>
      </c>
      <c r="H54" s="163" t="n">
        <f aca="false">($V54-$W54)+I54</f>
        <v>1.091513776</v>
      </c>
      <c r="I54" s="163" t="n">
        <f aca="false">($V54-$W54)+J54</f>
        <v>1.065789507</v>
      </c>
      <c r="J54" s="163" t="n">
        <f aca="false">($V54-$W54)+K54</f>
        <v>1.040065238</v>
      </c>
      <c r="K54" s="163" t="n">
        <f aca="false">($V54-$W54)+L54</f>
        <v>1.014340969</v>
      </c>
      <c r="L54" s="163" t="n">
        <f aca="false">($V54-$W54)+M54</f>
        <v>0.9886167</v>
      </c>
      <c r="M54" s="163" t="n">
        <f aca="false">($V54-$W54)+N54</f>
        <v>0.962892431</v>
      </c>
      <c r="N54" s="163" t="n">
        <f aca="false">($V54-$W54)+O54</f>
        <v>0.937168162</v>
      </c>
      <c r="O54" s="163" t="n">
        <f aca="false">($V54-$W54)+P54</f>
        <v>0.911443893</v>
      </c>
      <c r="P54" s="163" t="n">
        <f aca="false">($V54-$W54)+Q54</f>
        <v>0.885719624</v>
      </c>
      <c r="Q54" s="163" t="n">
        <f aca="false">($V54-$W54)+R54</f>
        <v>0.859995355</v>
      </c>
      <c r="R54" s="163" t="n">
        <f aca="false">($V54-$W54)+S54</f>
        <v>0.834271086</v>
      </c>
      <c r="S54" s="163" t="n">
        <f aca="false">($V54-$W54)+T54</f>
        <v>0.808546817</v>
      </c>
      <c r="T54" s="163" t="n">
        <f aca="false">($V54-$W54)+U54</f>
        <v>0.782822548</v>
      </c>
      <c r="U54" s="163" t="n">
        <f aca="false">($V54-$W54)+V54</f>
        <v>0.757098279</v>
      </c>
      <c r="V54" s="163" t="n">
        <f aca="false">VLOOKUP($A54,GAMMAGRIDS,11,FALSE())</f>
        <v>0.73137401</v>
      </c>
      <c r="W54" s="163" t="n">
        <f aca="false">((V54-AF54)*0.9)+AF54</f>
        <v>0.705649741</v>
      </c>
      <c r="X54" s="163" t="n">
        <f aca="false">((V54-AF54)*0.8)+AF54</f>
        <v>0.679925472</v>
      </c>
      <c r="Y54" s="163" t="n">
        <f aca="false">((V54-AF54)*0.7)+AF54</f>
        <v>0.654201203</v>
      </c>
      <c r="Z54" s="163" t="n">
        <f aca="false">((V54-AF54)*0.6)+AF54</f>
        <v>0.628476934</v>
      </c>
      <c r="AA54" s="163" t="n">
        <f aca="false">((V54-AF54)*0.5)+AF54</f>
        <v>0.602752665</v>
      </c>
      <c r="AB54" s="163" t="n">
        <f aca="false">((V54-AF54)*0.4)+AF54</f>
        <v>0.577028396</v>
      </c>
      <c r="AC54" s="163" t="n">
        <f aca="false">((V54-AF54)*0.3)+AF54</f>
        <v>0.551304127</v>
      </c>
      <c r="AD54" s="163" t="n">
        <f aca="false">((V54-AF54)*0.2)+AF54</f>
        <v>0.525579858</v>
      </c>
      <c r="AE54" s="163" t="n">
        <f aca="false">((V54-AF54)*0.1)+AF54</f>
        <v>0.499855589</v>
      </c>
      <c r="AF54" s="163" t="n">
        <f aca="false">VLOOKUP($A54,GAMMAGRIDS,12,FALSE())</f>
        <v>0.47413132</v>
      </c>
      <c r="AG54" s="163" t="n">
        <f aca="false">((AF54-AP54)*0.9)+AP54</f>
        <v>0.449790022</v>
      </c>
      <c r="AH54" s="163" t="n">
        <f aca="false">((AF54-AP54)*0.8)+AP54</f>
        <v>0.425448724</v>
      </c>
      <c r="AI54" s="163" t="n">
        <f aca="false">((AF54-AP54)*0.7)+AP54</f>
        <v>0.401107426</v>
      </c>
      <c r="AJ54" s="163" t="n">
        <f aca="false">((AF54-AP54)*0.6)+AP54</f>
        <v>0.376766128</v>
      </c>
      <c r="AK54" s="163" t="n">
        <f aca="false">((AF54-AP54)*0.5)+AP54</f>
        <v>0.35242483</v>
      </c>
      <c r="AL54" s="163" t="n">
        <f aca="false">((AF54-AP54)*0.4)+AP54</f>
        <v>0.328083532</v>
      </c>
      <c r="AM54" s="163" t="n">
        <f aca="false">((AF54-AP54)*0.3)+AP54</f>
        <v>0.303742234</v>
      </c>
      <c r="AN54" s="163" t="n">
        <f aca="false">((AF54-AP54)*0.2)+AP54</f>
        <v>0.279400936</v>
      </c>
      <c r="AO54" s="163" t="n">
        <f aca="false">((AF54-AP54)*0.1)+AP54</f>
        <v>0.255059638</v>
      </c>
      <c r="AP54" s="163" t="n">
        <f aca="false">VLOOKUP($A54,GAMMAGRIDS,13,FALSE())</f>
        <v>0.23071834</v>
      </c>
      <c r="AQ54" s="163" t="n">
        <f aca="false">(($AP54-$AU54)*0.8)+$AU54</f>
        <v>0.20734254</v>
      </c>
      <c r="AR54" s="163" t="n">
        <f aca="false">(($AP54-$AU54)*0.6)+$AU54</f>
        <v>0.18396674</v>
      </c>
      <c r="AS54" s="163" t="n">
        <f aca="false">(($AP54-$AU54)*0.4)+$AU54</f>
        <v>0.16059094</v>
      </c>
      <c r="AT54" s="163" t="n">
        <f aca="false">(($AP54-$AU54)*0.2)+$AU54</f>
        <v>0.13721514</v>
      </c>
      <c r="AU54" s="163" t="n">
        <f aca="false">VLOOKUP($A54,GAMMAGRIDS,14,FALSE())</f>
        <v>0.11383934</v>
      </c>
      <c r="AV54" s="163" t="n">
        <f aca="false">(($AU54-$AZ54)*0.8)+$AZ54</f>
        <v>0.091071472</v>
      </c>
      <c r="AW54" s="163" t="n">
        <f aca="false">(($AU54-$AZ54)*0.6)+$AZ54</f>
        <v>0.068303604</v>
      </c>
      <c r="AX54" s="163" t="n">
        <f aca="false">(($AU54-$AZ54)*0.4)+$AZ54</f>
        <v>0.045535736</v>
      </c>
      <c r="AY54" s="163" t="n">
        <f aca="false">(($AU54-$AZ54)*0.2)+$AZ54</f>
        <v>0.022767868</v>
      </c>
      <c r="AZ54" s="163" t="n">
        <v>0</v>
      </c>
      <c r="BA54" s="163" t="n">
        <f aca="false">(($BE54-$AZ54)*0.2)+$AZ54</f>
        <v>-0.022185212</v>
      </c>
      <c r="BB54" s="163" t="n">
        <f aca="false">(($BE54-$AZ54)*0.4)+$AZ54</f>
        <v>-0.044370424</v>
      </c>
      <c r="BC54" s="163" t="n">
        <f aca="false">(($BE54-$AZ54)*0.6)+$AZ54</f>
        <v>-0.066555636</v>
      </c>
      <c r="BD54" s="163" t="n">
        <f aca="false">(($BE54-$AZ54)*0.8)+$AZ54</f>
        <v>-0.088740848</v>
      </c>
      <c r="BE54" s="163" t="n">
        <f aca="false">VLOOKUP($A54,GAMMAGRIDS,15,FALSE())</f>
        <v>-0.11092606</v>
      </c>
      <c r="BF54" s="163" t="n">
        <f aca="false">(($BJ54-$BE54)*0.2)+$BE54</f>
        <v>-0.13255268</v>
      </c>
      <c r="BG54" s="163" t="n">
        <f aca="false">(($BJ54-$BE54)*0.4)+$BE54</f>
        <v>-0.1541793</v>
      </c>
      <c r="BH54" s="163" t="n">
        <f aca="false">(($BJ54-$BE54)*0.6)+$BE54</f>
        <v>-0.17580592</v>
      </c>
      <c r="BI54" s="163" t="n">
        <f aca="false">(($BJ54-$BE54)*0.8)+$BE54</f>
        <v>-0.19743254</v>
      </c>
      <c r="BJ54" s="163" t="n">
        <f aca="false">VLOOKUP($A54,GAMMAGRIDS,16,FALSE())</f>
        <v>-0.21905916</v>
      </c>
      <c r="BK54" s="163" t="n">
        <f aca="false">((BT54-BJ54)*0.1)+BJ54</f>
        <v>-0.239893154</v>
      </c>
      <c r="BL54" s="163" t="n">
        <f aca="false">((BT54-BJ54)*0.2)+BJ54</f>
        <v>-0.260727148</v>
      </c>
      <c r="BM54" s="163" t="n">
        <f aca="false">((BT54-BJ54)*0.3)+BJ54</f>
        <v>-0.281561142</v>
      </c>
      <c r="BN54" s="163" t="n">
        <f aca="false">((BT54-BJ54)*0.4)+BJ54</f>
        <v>-0.302395136</v>
      </c>
      <c r="BO54" s="163" t="n">
        <f aca="false">((BT54-BJ54)*0.5)+BJ54</f>
        <v>-0.32322913</v>
      </c>
      <c r="BP54" s="163" t="n">
        <f aca="false">((BT54-BJ54)*0.6)+BJ54</f>
        <v>-0.344063124</v>
      </c>
      <c r="BQ54" s="163" t="n">
        <f aca="false">((BT54-BJ54)*0.7)+BJ54</f>
        <v>-0.364897118</v>
      </c>
      <c r="BR54" s="163" t="n">
        <f aca="false">((BT54-BJ54)*0.8)+BJ54</f>
        <v>-0.385731112</v>
      </c>
      <c r="BS54" s="163" t="n">
        <f aca="false">((BT54-BJ54)*0.9)+BJ54</f>
        <v>-0.406565106</v>
      </c>
      <c r="BT54" s="163" t="n">
        <f aca="false">VLOOKUP($A54,GAMMAGRIDS,17,FALSE())</f>
        <v>-0.4273991</v>
      </c>
      <c r="BU54" s="163" t="n">
        <f aca="false">((CD54-BT54)*0.1)+BT54</f>
        <v>-0.447246153</v>
      </c>
      <c r="BV54" s="163" t="n">
        <f aca="false">((CD54-BT54)*0.2)+BT54</f>
        <v>-0.467093206</v>
      </c>
      <c r="BW54" s="163" t="n">
        <f aca="false">((CD54-BT54)*0.3)+BT54</f>
        <v>-0.486940259</v>
      </c>
      <c r="BX54" s="163" t="n">
        <f aca="false">((CD54-BT54)*0.4)+BT54</f>
        <v>-0.506787312</v>
      </c>
      <c r="BY54" s="163" t="n">
        <f aca="false">((CD54-BT54)*0.5)+BT54</f>
        <v>-0.526634365</v>
      </c>
      <c r="BZ54" s="163" t="n">
        <f aca="false">((CD54-BT54)*0.6)+BT54</f>
        <v>-0.546481418</v>
      </c>
      <c r="CA54" s="163" t="n">
        <f aca="false">((CD54-BT54)*0.7)+BT54</f>
        <v>-0.566328471</v>
      </c>
      <c r="CB54" s="163" t="n">
        <f aca="false">((CD54-BT54)*0.8)+BT54</f>
        <v>-0.586175524</v>
      </c>
      <c r="CC54" s="163" t="n">
        <f aca="false">((CD54-BT54)*0.9)+BT54</f>
        <v>-0.606022577</v>
      </c>
      <c r="CD54" s="163" t="n">
        <f aca="false">VLOOKUP($A54,GAMMAGRIDS,18,FALSE())</f>
        <v>-0.62586963</v>
      </c>
      <c r="CE54" s="163" t="n">
        <f aca="false">($CD54-$CC54)+CD54</f>
        <v>-0.645716683</v>
      </c>
      <c r="CF54" s="163" t="n">
        <f aca="false">($CD54-$CC54)+CE54</f>
        <v>-0.665563736</v>
      </c>
      <c r="CG54" s="163" t="n">
        <f aca="false">($CD54-$CC54)+CF54</f>
        <v>-0.685410789</v>
      </c>
      <c r="CH54" s="163" t="n">
        <f aca="false">($CD54-$CC54)+CG54</f>
        <v>-0.705257842</v>
      </c>
      <c r="CI54" s="163" t="n">
        <f aca="false">($CD54-$CC54)+CH54</f>
        <v>-0.725104895</v>
      </c>
      <c r="CJ54" s="163" t="n">
        <f aca="false">($CD54-$CC54)+CI54</f>
        <v>-0.744951948</v>
      </c>
      <c r="CK54" s="163" t="n">
        <f aca="false">($CD54-$CC54)+CJ54</f>
        <v>-0.764799001</v>
      </c>
      <c r="CL54" s="163" t="n">
        <f aca="false">($CD54-$CC54)+CK54</f>
        <v>-0.784646054</v>
      </c>
      <c r="CM54" s="163" t="n">
        <f aca="false">($CD54-$CC54)+CL54</f>
        <v>-0.804493107</v>
      </c>
      <c r="CN54" s="163" t="n">
        <f aca="false">($CD54-$CC54)+CM54</f>
        <v>-0.82434016</v>
      </c>
      <c r="CO54" s="163" t="n">
        <f aca="false">($CD54-$CC54)+CN54</f>
        <v>-0.844187213</v>
      </c>
      <c r="CP54" s="163" t="n">
        <f aca="false">($CD54-$CC54)+CO54</f>
        <v>-0.864034266</v>
      </c>
      <c r="CQ54" s="163" t="n">
        <f aca="false">($CD54-$CC54)+CP54</f>
        <v>-0.883881319</v>
      </c>
      <c r="CR54" s="163" t="n">
        <f aca="false">($CD54-$CC54)+CQ54</f>
        <v>-0.903728372</v>
      </c>
      <c r="CS54" s="163" t="n">
        <f aca="false">($CD54-$CC54)+CR54</f>
        <v>-0.923575425</v>
      </c>
      <c r="CT54" s="163" t="n">
        <f aca="false">($CD54-$CC54)+CS54</f>
        <v>-0.943422478</v>
      </c>
      <c r="CU54" s="163" t="n">
        <f aca="false">($CD54-$CC54)+CT54</f>
        <v>-0.963269531</v>
      </c>
      <c r="CV54" s="163" t="n">
        <f aca="false">($CD54-$CC54)+CU54</f>
        <v>-0.983116584</v>
      </c>
      <c r="CW54" s="163" t="n">
        <f aca="false">($CD54-$CC54)+CV54</f>
        <v>-1.002963637</v>
      </c>
      <c r="CX54" s="163" t="n">
        <f aca="false">($CD54-$CC54)+CW54</f>
        <v>-1.02281069</v>
      </c>
    </row>
    <row r="55" customFormat="false" ht="12.75" hidden="false" customHeight="false" outlineLevel="0" collapsed="false">
      <c r="A55" s="14" t="n">
        <v>38384</v>
      </c>
      <c r="B55" s="163" t="n">
        <f aca="false">($V55-$W55)+C55</f>
        <v>1.08593286</v>
      </c>
      <c r="C55" s="163" t="n">
        <f aca="false">($V55-$W55)+D55</f>
        <v>1.063316815</v>
      </c>
      <c r="D55" s="163" t="n">
        <f aca="false">($V55-$W55)+E55</f>
        <v>1.04070077</v>
      </c>
      <c r="E55" s="163" t="n">
        <f aca="false">($V55-$W55)+F55</f>
        <v>1.018084725</v>
      </c>
      <c r="F55" s="163" t="n">
        <f aca="false">($V55-$W55)+G55</f>
        <v>0.995468680000001</v>
      </c>
      <c r="G55" s="163" t="n">
        <f aca="false">($V55-$W55)+H55</f>
        <v>0.972852635000001</v>
      </c>
      <c r="H55" s="163" t="n">
        <f aca="false">($V55-$W55)+I55</f>
        <v>0.950236590000001</v>
      </c>
      <c r="I55" s="163" t="n">
        <f aca="false">($V55-$W55)+J55</f>
        <v>0.927620545000001</v>
      </c>
      <c r="J55" s="163" t="n">
        <f aca="false">($V55-$W55)+K55</f>
        <v>0.9050045</v>
      </c>
      <c r="K55" s="163" t="n">
        <f aca="false">($V55-$W55)+L55</f>
        <v>0.882388455</v>
      </c>
      <c r="L55" s="163" t="n">
        <f aca="false">($V55-$W55)+M55</f>
        <v>0.85977241</v>
      </c>
      <c r="M55" s="163" t="n">
        <f aca="false">($V55-$W55)+N55</f>
        <v>0.837156365</v>
      </c>
      <c r="N55" s="163" t="n">
        <f aca="false">($V55-$W55)+O55</f>
        <v>0.81454032</v>
      </c>
      <c r="O55" s="163" t="n">
        <f aca="false">($V55-$W55)+P55</f>
        <v>0.791924275</v>
      </c>
      <c r="P55" s="163" t="n">
        <f aca="false">($V55-$W55)+Q55</f>
        <v>0.76930823</v>
      </c>
      <c r="Q55" s="163" t="n">
        <f aca="false">($V55-$W55)+R55</f>
        <v>0.746692185</v>
      </c>
      <c r="R55" s="163" t="n">
        <f aca="false">($V55-$W55)+S55</f>
        <v>0.72407614</v>
      </c>
      <c r="S55" s="163" t="n">
        <f aca="false">($V55-$W55)+T55</f>
        <v>0.701460095</v>
      </c>
      <c r="T55" s="163" t="n">
        <f aca="false">($V55-$W55)+U55</f>
        <v>0.67884405</v>
      </c>
      <c r="U55" s="163" t="n">
        <f aca="false">($V55-$W55)+V55</f>
        <v>0.656228005</v>
      </c>
      <c r="V55" s="163" t="n">
        <f aca="false">VLOOKUP($A55,GAMMAGRIDS,11,FALSE())</f>
        <v>0.63361196</v>
      </c>
      <c r="W55" s="163" t="n">
        <f aca="false">((V55-AF55)*0.9)+AF55</f>
        <v>0.610995915</v>
      </c>
      <c r="X55" s="163" t="n">
        <f aca="false">((V55-AF55)*0.8)+AF55</f>
        <v>0.58837987</v>
      </c>
      <c r="Y55" s="163" t="n">
        <f aca="false">((V55-AF55)*0.7)+AF55</f>
        <v>0.565763825</v>
      </c>
      <c r="Z55" s="163" t="n">
        <f aca="false">((V55-AF55)*0.6)+AF55</f>
        <v>0.54314778</v>
      </c>
      <c r="AA55" s="163" t="n">
        <f aca="false">((V55-AF55)*0.5)+AF55</f>
        <v>0.520531735</v>
      </c>
      <c r="AB55" s="163" t="n">
        <f aca="false">((V55-AF55)*0.4)+AF55</f>
        <v>0.49791569</v>
      </c>
      <c r="AC55" s="163" t="n">
        <f aca="false">((V55-AF55)*0.3)+AF55</f>
        <v>0.475299645</v>
      </c>
      <c r="AD55" s="163" t="n">
        <f aca="false">((V55-AF55)*0.2)+AF55</f>
        <v>0.4526836</v>
      </c>
      <c r="AE55" s="163" t="n">
        <f aca="false">((V55-AF55)*0.1)+AF55</f>
        <v>0.430067555</v>
      </c>
      <c r="AF55" s="163" t="n">
        <f aca="false">VLOOKUP($A55,GAMMAGRIDS,12,FALSE())</f>
        <v>0.40745151</v>
      </c>
      <c r="AG55" s="163" t="n">
        <f aca="false">((AF55-AP55)*0.9)+AP55</f>
        <v>0.386376634</v>
      </c>
      <c r="AH55" s="163" t="n">
        <f aca="false">((AF55-AP55)*0.8)+AP55</f>
        <v>0.365301758</v>
      </c>
      <c r="AI55" s="163" t="n">
        <f aca="false">((AF55-AP55)*0.7)+AP55</f>
        <v>0.344226882</v>
      </c>
      <c r="AJ55" s="163" t="n">
        <f aca="false">((AF55-AP55)*0.6)+AP55</f>
        <v>0.323152006</v>
      </c>
      <c r="AK55" s="163" t="n">
        <f aca="false">((AF55-AP55)*0.5)+AP55</f>
        <v>0.30207713</v>
      </c>
      <c r="AL55" s="163" t="n">
        <f aca="false">((AF55-AP55)*0.4)+AP55</f>
        <v>0.281002254</v>
      </c>
      <c r="AM55" s="163" t="n">
        <f aca="false">((AF55-AP55)*0.3)+AP55</f>
        <v>0.259927378</v>
      </c>
      <c r="AN55" s="163" t="n">
        <f aca="false">((AF55-AP55)*0.2)+AP55</f>
        <v>0.238852502</v>
      </c>
      <c r="AO55" s="163" t="n">
        <f aca="false">((AF55-AP55)*0.1)+AP55</f>
        <v>0.217777626</v>
      </c>
      <c r="AP55" s="163" t="n">
        <f aca="false">VLOOKUP($A55,GAMMAGRIDS,13,FALSE())</f>
        <v>0.19670275</v>
      </c>
      <c r="AQ55" s="163" t="n">
        <f aca="false">(($AP55-$AU55)*0.8)+$AU55</f>
        <v>0.176697554</v>
      </c>
      <c r="AR55" s="163" t="n">
        <f aca="false">(($AP55-$AU55)*0.6)+$AU55</f>
        <v>0.156692358</v>
      </c>
      <c r="AS55" s="163" t="n">
        <f aca="false">(($AP55-$AU55)*0.4)+$AU55</f>
        <v>0.136687162</v>
      </c>
      <c r="AT55" s="163" t="n">
        <f aca="false">(($AP55-$AU55)*0.2)+$AU55</f>
        <v>0.116681966</v>
      </c>
      <c r="AU55" s="163" t="n">
        <f aca="false">VLOOKUP($A55,GAMMAGRIDS,14,FALSE())</f>
        <v>0.09667677</v>
      </c>
      <c r="AV55" s="163" t="n">
        <f aca="false">(($AU55-$AZ55)*0.8)+$AZ55</f>
        <v>0.077341416</v>
      </c>
      <c r="AW55" s="163" t="n">
        <f aca="false">(($AU55-$AZ55)*0.6)+$AZ55</f>
        <v>0.058006062</v>
      </c>
      <c r="AX55" s="163" t="n">
        <f aca="false">(($AU55-$AZ55)*0.4)+$AZ55</f>
        <v>0.038670708</v>
      </c>
      <c r="AY55" s="163" t="n">
        <f aca="false">(($AU55-$AZ55)*0.2)+$AZ55</f>
        <v>0.019335354</v>
      </c>
      <c r="AZ55" s="163" t="n">
        <v>0</v>
      </c>
      <c r="BA55" s="163" t="n">
        <f aca="false">(($BE55-$AZ55)*0.2)+$AZ55</f>
        <v>-0.018696276</v>
      </c>
      <c r="BB55" s="163" t="n">
        <f aca="false">(($BE55-$AZ55)*0.4)+$AZ55</f>
        <v>-0.037392552</v>
      </c>
      <c r="BC55" s="163" t="n">
        <f aca="false">(($BE55-$AZ55)*0.6)+$AZ55</f>
        <v>-0.056088828</v>
      </c>
      <c r="BD55" s="163" t="n">
        <f aca="false">(($BE55-$AZ55)*0.8)+$AZ55</f>
        <v>-0.074785104</v>
      </c>
      <c r="BE55" s="163" t="n">
        <f aca="false">VLOOKUP($A55,GAMMAGRIDS,15,FALSE())</f>
        <v>-0.09348138</v>
      </c>
      <c r="BF55" s="163" t="n">
        <f aca="false">(($BJ55-$BE55)*0.2)+$BE55</f>
        <v>-0.111568012</v>
      </c>
      <c r="BG55" s="163" t="n">
        <f aca="false">(($BJ55-$BE55)*0.4)+$BE55</f>
        <v>-0.129654644</v>
      </c>
      <c r="BH55" s="163" t="n">
        <f aca="false">(($BJ55-$BE55)*0.6)+$BE55</f>
        <v>-0.147741276</v>
      </c>
      <c r="BI55" s="163" t="n">
        <f aca="false">(($BJ55-$BE55)*0.8)+$BE55</f>
        <v>-0.165827908</v>
      </c>
      <c r="BJ55" s="163" t="n">
        <f aca="false">VLOOKUP($A55,GAMMAGRIDS,16,FALSE())</f>
        <v>-0.18391454</v>
      </c>
      <c r="BK55" s="163" t="n">
        <f aca="false">((BT55-BJ55)*0.1)+BJ55</f>
        <v>-0.201142268</v>
      </c>
      <c r="BL55" s="163" t="n">
        <f aca="false">((BT55-BJ55)*0.2)+BJ55</f>
        <v>-0.218369996</v>
      </c>
      <c r="BM55" s="163" t="n">
        <f aca="false">((BT55-BJ55)*0.3)+BJ55</f>
        <v>-0.235597724</v>
      </c>
      <c r="BN55" s="163" t="n">
        <f aca="false">((BT55-BJ55)*0.4)+BJ55</f>
        <v>-0.252825452</v>
      </c>
      <c r="BO55" s="163" t="n">
        <f aca="false">((BT55-BJ55)*0.5)+BJ55</f>
        <v>-0.27005318</v>
      </c>
      <c r="BP55" s="163" t="n">
        <f aca="false">((BT55-BJ55)*0.6)+BJ55</f>
        <v>-0.287280908</v>
      </c>
      <c r="BQ55" s="163" t="n">
        <f aca="false">((BT55-BJ55)*0.7)+BJ55</f>
        <v>-0.304508636</v>
      </c>
      <c r="BR55" s="163" t="n">
        <f aca="false">((BT55-BJ55)*0.8)+BJ55</f>
        <v>-0.321736364</v>
      </c>
      <c r="BS55" s="163" t="n">
        <f aca="false">((BT55-BJ55)*0.9)+BJ55</f>
        <v>-0.338964092</v>
      </c>
      <c r="BT55" s="163" t="n">
        <f aca="false">VLOOKUP($A55,GAMMAGRIDS,17,FALSE())</f>
        <v>-0.35619182</v>
      </c>
      <c r="BU55" s="163" t="n">
        <f aca="false">((CD55-BT55)*0.1)+BT55</f>
        <v>-0.372360554</v>
      </c>
      <c r="BV55" s="163" t="n">
        <f aca="false">((CD55-BT55)*0.2)+BT55</f>
        <v>-0.388529288</v>
      </c>
      <c r="BW55" s="163" t="n">
        <f aca="false">((CD55-BT55)*0.3)+BT55</f>
        <v>-0.404698022</v>
      </c>
      <c r="BX55" s="163" t="n">
        <f aca="false">((CD55-BT55)*0.4)+BT55</f>
        <v>-0.420866756</v>
      </c>
      <c r="BY55" s="163" t="n">
        <f aca="false">((CD55-BT55)*0.5)+BT55</f>
        <v>-0.43703549</v>
      </c>
      <c r="BZ55" s="163" t="n">
        <f aca="false">((CD55-BT55)*0.6)+BT55</f>
        <v>-0.453204224</v>
      </c>
      <c r="CA55" s="163" t="n">
        <f aca="false">((CD55-BT55)*0.7)+BT55</f>
        <v>-0.469372958</v>
      </c>
      <c r="CB55" s="163" t="n">
        <f aca="false">((CD55-BT55)*0.8)+BT55</f>
        <v>-0.485541692</v>
      </c>
      <c r="CC55" s="163" t="n">
        <f aca="false">((CD55-BT55)*0.9)+BT55</f>
        <v>-0.501710426</v>
      </c>
      <c r="CD55" s="163" t="n">
        <f aca="false">VLOOKUP($A55,GAMMAGRIDS,18,FALSE())</f>
        <v>-0.51787916</v>
      </c>
      <c r="CE55" s="163" t="n">
        <f aca="false">($CD55-$CC55)+CD55</f>
        <v>-0.534047894</v>
      </c>
      <c r="CF55" s="163" t="n">
        <f aca="false">($CD55-$CC55)+CE55</f>
        <v>-0.550216628</v>
      </c>
      <c r="CG55" s="163" t="n">
        <f aca="false">($CD55-$CC55)+CF55</f>
        <v>-0.566385362</v>
      </c>
      <c r="CH55" s="163" t="n">
        <f aca="false">($CD55-$CC55)+CG55</f>
        <v>-0.582554096</v>
      </c>
      <c r="CI55" s="163" t="n">
        <f aca="false">($CD55-$CC55)+CH55</f>
        <v>-0.59872283</v>
      </c>
      <c r="CJ55" s="163" t="n">
        <f aca="false">($CD55-$CC55)+CI55</f>
        <v>-0.614891564</v>
      </c>
      <c r="CK55" s="163" t="n">
        <f aca="false">($CD55-$CC55)+CJ55</f>
        <v>-0.631060298</v>
      </c>
      <c r="CL55" s="163" t="n">
        <f aca="false">($CD55-$CC55)+CK55</f>
        <v>-0.647229032</v>
      </c>
      <c r="CM55" s="163" t="n">
        <f aca="false">($CD55-$CC55)+CL55</f>
        <v>-0.663397766</v>
      </c>
      <c r="CN55" s="163" t="n">
        <f aca="false">($CD55-$CC55)+CM55</f>
        <v>-0.6795665</v>
      </c>
      <c r="CO55" s="163" t="n">
        <f aca="false">($CD55-$CC55)+CN55</f>
        <v>-0.695735234</v>
      </c>
      <c r="CP55" s="163" t="n">
        <f aca="false">($CD55-$CC55)+CO55</f>
        <v>-0.711903968</v>
      </c>
      <c r="CQ55" s="163" t="n">
        <f aca="false">($CD55-$CC55)+CP55</f>
        <v>-0.728072702</v>
      </c>
      <c r="CR55" s="163" t="n">
        <f aca="false">($CD55-$CC55)+CQ55</f>
        <v>-0.744241436</v>
      </c>
      <c r="CS55" s="163" t="n">
        <f aca="false">($CD55-$CC55)+CR55</f>
        <v>-0.760410169999999</v>
      </c>
      <c r="CT55" s="163" t="n">
        <f aca="false">($CD55-$CC55)+CS55</f>
        <v>-0.776578903999999</v>
      </c>
      <c r="CU55" s="163" t="n">
        <f aca="false">($CD55-$CC55)+CT55</f>
        <v>-0.792747637999999</v>
      </c>
      <c r="CV55" s="163" t="n">
        <f aca="false">($CD55-$CC55)+CU55</f>
        <v>-0.808916371999999</v>
      </c>
      <c r="CW55" s="163" t="n">
        <f aca="false">($CD55-$CC55)+CV55</f>
        <v>-0.825085105999999</v>
      </c>
      <c r="CX55" s="163" t="n">
        <f aca="false">($CD55-$CC55)+CW55</f>
        <v>-0.841253839999999</v>
      </c>
    </row>
    <row r="56" customFormat="false" ht="12.75" hidden="false" customHeight="false" outlineLevel="0" collapsed="false">
      <c r="A56" s="14" t="n">
        <v>38412</v>
      </c>
      <c r="B56" s="163" t="n">
        <f aca="false">($V56-$W56)+C56</f>
        <v>1.30805</v>
      </c>
      <c r="C56" s="163" t="n">
        <f aca="false">($V56-$W56)+D56</f>
        <v>1.280816552</v>
      </c>
      <c r="D56" s="163" t="n">
        <f aca="false">($V56-$W56)+E56</f>
        <v>1.253583104</v>
      </c>
      <c r="E56" s="163" t="n">
        <f aca="false">($V56-$W56)+F56</f>
        <v>1.226349656</v>
      </c>
      <c r="F56" s="163" t="n">
        <f aca="false">($V56-$W56)+G56</f>
        <v>1.199116208</v>
      </c>
      <c r="G56" s="163" t="n">
        <f aca="false">($V56-$W56)+H56</f>
        <v>1.17188276</v>
      </c>
      <c r="H56" s="163" t="n">
        <f aca="false">($V56-$W56)+I56</f>
        <v>1.144649312</v>
      </c>
      <c r="I56" s="163" t="n">
        <f aca="false">($V56-$W56)+J56</f>
        <v>1.117415864</v>
      </c>
      <c r="J56" s="163" t="n">
        <f aca="false">($V56-$W56)+K56</f>
        <v>1.090182416</v>
      </c>
      <c r="K56" s="163" t="n">
        <f aca="false">($V56-$W56)+L56</f>
        <v>1.062948968</v>
      </c>
      <c r="L56" s="163" t="n">
        <f aca="false">($V56-$W56)+M56</f>
        <v>1.03571552</v>
      </c>
      <c r="M56" s="163" t="n">
        <f aca="false">($V56-$W56)+N56</f>
        <v>1.008482072</v>
      </c>
      <c r="N56" s="163" t="n">
        <f aca="false">($V56-$W56)+O56</f>
        <v>0.981248624</v>
      </c>
      <c r="O56" s="163" t="n">
        <f aca="false">($V56-$W56)+P56</f>
        <v>0.954015176</v>
      </c>
      <c r="P56" s="163" t="n">
        <f aca="false">($V56-$W56)+Q56</f>
        <v>0.926781728</v>
      </c>
      <c r="Q56" s="163" t="n">
        <f aca="false">($V56-$W56)+R56</f>
        <v>0.89954828</v>
      </c>
      <c r="R56" s="163" t="n">
        <f aca="false">($V56-$W56)+S56</f>
        <v>0.872314832</v>
      </c>
      <c r="S56" s="163" t="n">
        <f aca="false">($V56-$W56)+T56</f>
        <v>0.845081384</v>
      </c>
      <c r="T56" s="163" t="n">
        <f aca="false">($V56-$W56)+U56</f>
        <v>0.817847936</v>
      </c>
      <c r="U56" s="163" t="n">
        <f aca="false">($V56-$W56)+V56</f>
        <v>0.790614488</v>
      </c>
      <c r="V56" s="163" t="n">
        <f aca="false">VLOOKUP($A56,GAMMAGRIDS,11,FALSE())</f>
        <v>0.76338104</v>
      </c>
      <c r="W56" s="163" t="n">
        <f aca="false">((V56-AF56)*0.9)+AF56</f>
        <v>0.736147592</v>
      </c>
      <c r="X56" s="163" t="n">
        <f aca="false">((V56-AF56)*0.8)+AF56</f>
        <v>0.708914144</v>
      </c>
      <c r="Y56" s="163" t="n">
        <f aca="false">((V56-AF56)*0.7)+AF56</f>
        <v>0.681680696</v>
      </c>
      <c r="Z56" s="163" t="n">
        <f aca="false">((V56-AF56)*0.6)+AF56</f>
        <v>0.654447248</v>
      </c>
      <c r="AA56" s="163" t="n">
        <f aca="false">((V56-AF56)*0.5)+AF56</f>
        <v>0.6272138</v>
      </c>
      <c r="AB56" s="163" t="n">
        <f aca="false">((V56-AF56)*0.4)+AF56</f>
        <v>0.599980352</v>
      </c>
      <c r="AC56" s="163" t="n">
        <f aca="false">((V56-AF56)*0.3)+AF56</f>
        <v>0.572746904</v>
      </c>
      <c r="AD56" s="163" t="n">
        <f aca="false">((V56-AF56)*0.2)+AF56</f>
        <v>0.545513456</v>
      </c>
      <c r="AE56" s="163" t="n">
        <f aca="false">((V56-AF56)*0.1)+AF56</f>
        <v>0.518280008</v>
      </c>
      <c r="AF56" s="163" t="n">
        <f aca="false">VLOOKUP($A56,GAMMAGRIDS,12,FALSE())</f>
        <v>0.49104656</v>
      </c>
      <c r="AG56" s="163" t="n">
        <f aca="false">((AF56-AP56)*0.9)+AP56</f>
        <v>0.465648783</v>
      </c>
      <c r="AH56" s="163" t="n">
        <f aca="false">((AF56-AP56)*0.8)+AP56</f>
        <v>0.440251006</v>
      </c>
      <c r="AI56" s="163" t="n">
        <f aca="false">((AF56-AP56)*0.7)+AP56</f>
        <v>0.414853229</v>
      </c>
      <c r="AJ56" s="163" t="n">
        <f aca="false">((AF56-AP56)*0.6)+AP56</f>
        <v>0.389455452</v>
      </c>
      <c r="AK56" s="163" t="n">
        <f aca="false">((AF56-AP56)*0.5)+AP56</f>
        <v>0.364057675</v>
      </c>
      <c r="AL56" s="163" t="n">
        <f aca="false">((AF56-AP56)*0.4)+AP56</f>
        <v>0.338659898</v>
      </c>
      <c r="AM56" s="163" t="n">
        <f aca="false">((AF56-AP56)*0.3)+AP56</f>
        <v>0.313262121</v>
      </c>
      <c r="AN56" s="163" t="n">
        <f aca="false">((AF56-AP56)*0.2)+AP56</f>
        <v>0.287864344</v>
      </c>
      <c r="AO56" s="163" t="n">
        <f aca="false">((AF56-AP56)*0.1)+AP56</f>
        <v>0.262466567</v>
      </c>
      <c r="AP56" s="163" t="n">
        <f aca="false">VLOOKUP($A56,GAMMAGRIDS,13,FALSE())</f>
        <v>0.23706879</v>
      </c>
      <c r="AQ56" s="163" t="n">
        <f aca="false">(($AP56-$AU56)*0.8)+$AU56</f>
        <v>0.212956636</v>
      </c>
      <c r="AR56" s="163" t="n">
        <f aca="false">(($AP56-$AU56)*0.6)+$AU56</f>
        <v>0.188844482</v>
      </c>
      <c r="AS56" s="163" t="n">
        <f aca="false">(($AP56-$AU56)*0.4)+$AU56</f>
        <v>0.164732328</v>
      </c>
      <c r="AT56" s="163" t="n">
        <f aca="false">(($AP56-$AU56)*0.2)+$AU56</f>
        <v>0.140620174</v>
      </c>
      <c r="AU56" s="163" t="n">
        <f aca="false">VLOOKUP($A56,GAMMAGRIDS,14,FALSE())</f>
        <v>0.11650802</v>
      </c>
      <c r="AV56" s="163" t="n">
        <f aca="false">(($AU56-$AZ56)*0.8)+$AZ56</f>
        <v>0.093206416</v>
      </c>
      <c r="AW56" s="163" t="n">
        <f aca="false">(($AU56-$AZ56)*0.6)+$AZ56</f>
        <v>0.069904812</v>
      </c>
      <c r="AX56" s="163" t="n">
        <f aca="false">(($AU56-$AZ56)*0.4)+$AZ56</f>
        <v>0.046603208</v>
      </c>
      <c r="AY56" s="163" t="n">
        <f aca="false">(($AU56-$AZ56)*0.2)+$AZ56</f>
        <v>0.023301604</v>
      </c>
      <c r="AZ56" s="163" t="n">
        <v>0</v>
      </c>
      <c r="BA56" s="163" t="n">
        <f aca="false">(($BE56-$AZ56)*0.2)+$AZ56</f>
        <v>-0.022524548</v>
      </c>
      <c r="BB56" s="163" t="n">
        <f aca="false">(($BE56-$AZ56)*0.4)+$AZ56</f>
        <v>-0.045049096</v>
      </c>
      <c r="BC56" s="163" t="n">
        <f aca="false">(($BE56-$AZ56)*0.6)+$AZ56</f>
        <v>-0.067573644</v>
      </c>
      <c r="BD56" s="163" t="n">
        <f aca="false">(($BE56-$AZ56)*0.8)+$AZ56</f>
        <v>-0.090098192</v>
      </c>
      <c r="BE56" s="163" t="n">
        <f aca="false">VLOOKUP($A56,GAMMAGRIDS,15,FALSE())</f>
        <v>-0.11262274</v>
      </c>
      <c r="BF56" s="163" t="n">
        <f aca="false">(($BJ56-$BE56)*0.2)+$BE56</f>
        <v>-0.134402588</v>
      </c>
      <c r="BG56" s="163" t="n">
        <f aca="false">(($BJ56-$BE56)*0.4)+$BE56</f>
        <v>-0.156182436</v>
      </c>
      <c r="BH56" s="163" t="n">
        <f aca="false">(($BJ56-$BE56)*0.6)+$BE56</f>
        <v>-0.177962284</v>
      </c>
      <c r="BI56" s="163" t="n">
        <f aca="false">(($BJ56-$BE56)*0.8)+$BE56</f>
        <v>-0.199742132</v>
      </c>
      <c r="BJ56" s="163" t="n">
        <f aca="false">VLOOKUP($A56,GAMMAGRIDS,16,FALSE())</f>
        <v>-0.22152198</v>
      </c>
      <c r="BK56" s="163" t="n">
        <f aca="false">((BT56-BJ56)*0.1)+BJ56</f>
        <v>-0.242246563</v>
      </c>
      <c r="BL56" s="163" t="n">
        <f aca="false">((BT56-BJ56)*0.2)+BJ56</f>
        <v>-0.262971146</v>
      </c>
      <c r="BM56" s="163" t="n">
        <f aca="false">((BT56-BJ56)*0.3)+BJ56</f>
        <v>-0.283695729</v>
      </c>
      <c r="BN56" s="163" t="n">
        <f aca="false">((BT56-BJ56)*0.4)+BJ56</f>
        <v>-0.304420312</v>
      </c>
      <c r="BO56" s="163" t="n">
        <f aca="false">((BT56-BJ56)*0.5)+BJ56</f>
        <v>-0.325144895</v>
      </c>
      <c r="BP56" s="163" t="n">
        <f aca="false">((BT56-BJ56)*0.6)+BJ56</f>
        <v>-0.345869478</v>
      </c>
      <c r="BQ56" s="163" t="n">
        <f aca="false">((BT56-BJ56)*0.7)+BJ56</f>
        <v>-0.366594061</v>
      </c>
      <c r="BR56" s="163" t="n">
        <f aca="false">((BT56-BJ56)*0.8)+BJ56</f>
        <v>-0.387318644</v>
      </c>
      <c r="BS56" s="163" t="n">
        <f aca="false">((BT56-BJ56)*0.9)+BJ56</f>
        <v>-0.408043227</v>
      </c>
      <c r="BT56" s="163" t="n">
        <f aca="false">VLOOKUP($A56,GAMMAGRIDS,17,FALSE())</f>
        <v>-0.42876781</v>
      </c>
      <c r="BU56" s="163" t="n">
        <f aca="false">((CD56-BT56)*0.1)+BT56</f>
        <v>-0.448182464</v>
      </c>
      <c r="BV56" s="163" t="n">
        <f aca="false">((CD56-BT56)*0.2)+BT56</f>
        <v>-0.467597118</v>
      </c>
      <c r="BW56" s="163" t="n">
        <f aca="false">((CD56-BT56)*0.3)+BT56</f>
        <v>-0.487011772</v>
      </c>
      <c r="BX56" s="163" t="n">
        <f aca="false">((CD56-BT56)*0.4)+BT56</f>
        <v>-0.506426426</v>
      </c>
      <c r="BY56" s="163" t="n">
        <f aca="false">((CD56-BT56)*0.5)+BT56</f>
        <v>-0.52584108</v>
      </c>
      <c r="BZ56" s="163" t="n">
        <f aca="false">((CD56-BT56)*0.6)+BT56</f>
        <v>-0.545255734</v>
      </c>
      <c r="CA56" s="163" t="n">
        <f aca="false">((CD56-BT56)*0.7)+BT56</f>
        <v>-0.564670388</v>
      </c>
      <c r="CB56" s="163" t="n">
        <f aca="false">((CD56-BT56)*0.8)+BT56</f>
        <v>-0.584085042</v>
      </c>
      <c r="CC56" s="163" t="n">
        <f aca="false">((CD56-BT56)*0.9)+BT56</f>
        <v>-0.603499696</v>
      </c>
      <c r="CD56" s="163" t="n">
        <f aca="false">VLOOKUP($A56,GAMMAGRIDS,18,FALSE())</f>
        <v>-0.62291435</v>
      </c>
      <c r="CE56" s="163" t="n">
        <f aca="false">($CD56-$CC56)+CD56</f>
        <v>-0.642329004</v>
      </c>
      <c r="CF56" s="163" t="n">
        <f aca="false">($CD56-$CC56)+CE56</f>
        <v>-0.661743658</v>
      </c>
      <c r="CG56" s="163" t="n">
        <f aca="false">($CD56-$CC56)+CF56</f>
        <v>-0.681158312</v>
      </c>
      <c r="CH56" s="163" t="n">
        <f aca="false">($CD56-$CC56)+CG56</f>
        <v>-0.700572966</v>
      </c>
      <c r="CI56" s="163" t="n">
        <f aca="false">($CD56-$CC56)+CH56</f>
        <v>-0.71998762</v>
      </c>
      <c r="CJ56" s="163" t="n">
        <f aca="false">($CD56-$CC56)+CI56</f>
        <v>-0.739402274</v>
      </c>
      <c r="CK56" s="163" t="n">
        <f aca="false">($CD56-$CC56)+CJ56</f>
        <v>-0.758816928</v>
      </c>
      <c r="CL56" s="163" t="n">
        <f aca="false">($CD56-$CC56)+CK56</f>
        <v>-0.778231582</v>
      </c>
      <c r="CM56" s="163" t="n">
        <f aca="false">($CD56-$CC56)+CL56</f>
        <v>-0.797646236</v>
      </c>
      <c r="CN56" s="163" t="n">
        <f aca="false">($CD56-$CC56)+CM56</f>
        <v>-0.81706089</v>
      </c>
      <c r="CO56" s="163" t="n">
        <f aca="false">($CD56-$CC56)+CN56</f>
        <v>-0.836475544</v>
      </c>
      <c r="CP56" s="163" t="n">
        <f aca="false">($CD56-$CC56)+CO56</f>
        <v>-0.855890198</v>
      </c>
      <c r="CQ56" s="163" t="n">
        <f aca="false">($CD56-$CC56)+CP56</f>
        <v>-0.875304852</v>
      </c>
      <c r="CR56" s="163" t="n">
        <f aca="false">($CD56-$CC56)+CQ56</f>
        <v>-0.894719506</v>
      </c>
      <c r="CS56" s="163" t="n">
        <f aca="false">($CD56-$CC56)+CR56</f>
        <v>-0.91413416</v>
      </c>
      <c r="CT56" s="163" t="n">
        <f aca="false">($CD56-$CC56)+CS56</f>
        <v>-0.933548814</v>
      </c>
      <c r="CU56" s="163" t="n">
        <f aca="false">($CD56-$CC56)+CT56</f>
        <v>-0.952963468</v>
      </c>
      <c r="CV56" s="163" t="n">
        <f aca="false">($CD56-$CC56)+CU56</f>
        <v>-0.972378122</v>
      </c>
      <c r="CW56" s="163" t="n">
        <f aca="false">($CD56-$CC56)+CV56</f>
        <v>-0.991792776</v>
      </c>
      <c r="CX56" s="163" t="n">
        <f aca="false">($CD56-$CC56)+CW56</f>
        <v>-1.01120743</v>
      </c>
    </row>
    <row r="57" customFormat="false" ht="12.75" hidden="false" customHeight="false" outlineLevel="0" collapsed="false">
      <c r="A57" s="14" t="n">
        <v>38443</v>
      </c>
      <c r="B57" s="163" t="n">
        <f aca="false">($V57-$W57)+C57</f>
        <v>0.21271019</v>
      </c>
      <c r="C57" s="163" t="n">
        <f aca="false">($V57-$W57)+D57</f>
        <v>0.208375427</v>
      </c>
      <c r="D57" s="163" t="n">
        <f aca="false">($V57-$W57)+E57</f>
        <v>0.204040664</v>
      </c>
      <c r="E57" s="163" t="n">
        <f aca="false">($V57-$W57)+F57</f>
        <v>0.199705901</v>
      </c>
      <c r="F57" s="163" t="n">
        <f aca="false">($V57-$W57)+G57</f>
        <v>0.195371138</v>
      </c>
      <c r="G57" s="163" t="n">
        <f aca="false">($V57-$W57)+H57</f>
        <v>0.191036375</v>
      </c>
      <c r="H57" s="163" t="n">
        <f aca="false">($V57-$W57)+I57</f>
        <v>0.186701612</v>
      </c>
      <c r="I57" s="163" t="n">
        <f aca="false">($V57-$W57)+J57</f>
        <v>0.182366849</v>
      </c>
      <c r="J57" s="163" t="n">
        <f aca="false">($V57-$W57)+K57</f>
        <v>0.178032086</v>
      </c>
      <c r="K57" s="163" t="n">
        <f aca="false">($V57-$W57)+L57</f>
        <v>0.173697323</v>
      </c>
      <c r="L57" s="163" t="n">
        <f aca="false">($V57-$W57)+M57</f>
        <v>0.16936256</v>
      </c>
      <c r="M57" s="163" t="n">
        <f aca="false">($V57-$W57)+N57</f>
        <v>0.165027797</v>
      </c>
      <c r="N57" s="163" t="n">
        <f aca="false">($V57-$W57)+O57</f>
        <v>0.160693034</v>
      </c>
      <c r="O57" s="163" t="n">
        <f aca="false">($V57-$W57)+P57</f>
        <v>0.156358271</v>
      </c>
      <c r="P57" s="163" t="n">
        <f aca="false">($V57-$W57)+Q57</f>
        <v>0.152023508</v>
      </c>
      <c r="Q57" s="163" t="n">
        <f aca="false">($V57-$W57)+R57</f>
        <v>0.147688745</v>
      </c>
      <c r="R57" s="163" t="n">
        <f aca="false">($V57-$W57)+S57</f>
        <v>0.143353982</v>
      </c>
      <c r="S57" s="163" t="n">
        <f aca="false">($V57-$W57)+T57</f>
        <v>0.139019219</v>
      </c>
      <c r="T57" s="163" t="n">
        <f aca="false">($V57-$W57)+U57</f>
        <v>0.134684456</v>
      </c>
      <c r="U57" s="163" t="n">
        <f aca="false">($V57-$W57)+V57</f>
        <v>0.130349693</v>
      </c>
      <c r="V57" s="163" t="n">
        <f aca="false">VLOOKUP($A57,GAMMAGRIDS,11,FALSE())</f>
        <v>0.12601493</v>
      </c>
      <c r="W57" s="163" t="n">
        <f aca="false">((V57-AF57)*0.9)+AF57</f>
        <v>0.121680167</v>
      </c>
      <c r="X57" s="163" t="n">
        <f aca="false">((V57-AF57)*0.8)+AF57</f>
        <v>0.117345404</v>
      </c>
      <c r="Y57" s="163" t="n">
        <f aca="false">((V57-AF57)*0.7)+AF57</f>
        <v>0.113010641</v>
      </c>
      <c r="Z57" s="163" t="n">
        <f aca="false">((V57-AF57)*0.6)+AF57</f>
        <v>0.108675878</v>
      </c>
      <c r="AA57" s="163" t="n">
        <f aca="false">((V57-AF57)*0.5)+AF57</f>
        <v>0.104341115</v>
      </c>
      <c r="AB57" s="163" t="n">
        <f aca="false">((V57-AF57)*0.4)+AF57</f>
        <v>0.100006352</v>
      </c>
      <c r="AC57" s="163" t="n">
        <f aca="false">((V57-AF57)*0.3)+AF57</f>
        <v>0.095671589</v>
      </c>
      <c r="AD57" s="163" t="n">
        <f aca="false">((V57-AF57)*0.2)+AF57</f>
        <v>0.091336826</v>
      </c>
      <c r="AE57" s="163" t="n">
        <f aca="false">((V57-AF57)*0.1)+AF57</f>
        <v>0.087002063</v>
      </c>
      <c r="AF57" s="163" t="n">
        <f aca="false">VLOOKUP($A57,GAMMAGRIDS,12,FALSE())</f>
        <v>0.0826673</v>
      </c>
      <c r="AG57" s="163" t="n">
        <f aca="false">((AF57-AP57)*0.9)+AP57</f>
        <v>0.078476368</v>
      </c>
      <c r="AH57" s="163" t="n">
        <f aca="false">((AF57-AP57)*0.8)+AP57</f>
        <v>0.074285436</v>
      </c>
      <c r="AI57" s="163" t="n">
        <f aca="false">((AF57-AP57)*0.7)+AP57</f>
        <v>0.070094504</v>
      </c>
      <c r="AJ57" s="163" t="n">
        <f aca="false">((AF57-AP57)*0.6)+AP57</f>
        <v>0.065903572</v>
      </c>
      <c r="AK57" s="163" t="n">
        <f aca="false">((AF57-AP57)*0.5)+AP57</f>
        <v>0.06171264</v>
      </c>
      <c r="AL57" s="163" t="n">
        <f aca="false">((AF57-AP57)*0.4)+AP57</f>
        <v>0.057521708</v>
      </c>
      <c r="AM57" s="163" t="n">
        <f aca="false">((AF57-AP57)*0.3)+AP57</f>
        <v>0.053330776</v>
      </c>
      <c r="AN57" s="163" t="n">
        <f aca="false">((AF57-AP57)*0.2)+AP57</f>
        <v>0.049139844</v>
      </c>
      <c r="AO57" s="163" t="n">
        <f aca="false">((AF57-AP57)*0.1)+AP57</f>
        <v>0.044948912</v>
      </c>
      <c r="AP57" s="163" t="n">
        <f aca="false">VLOOKUP($A57,GAMMAGRIDS,13,FALSE())</f>
        <v>0.04075798</v>
      </c>
      <c r="AQ57" s="163" t="n">
        <f aca="false">(($AP57-$AU57)*0.8)+$AU57</f>
        <v>0.03665681</v>
      </c>
      <c r="AR57" s="163" t="n">
        <f aca="false">(($AP57-$AU57)*0.6)+$AU57</f>
        <v>0.03255564</v>
      </c>
      <c r="AS57" s="163" t="n">
        <f aca="false">(($AP57-$AU57)*0.4)+$AU57</f>
        <v>0.02845447</v>
      </c>
      <c r="AT57" s="163" t="n">
        <f aca="false">(($AP57-$AU57)*0.2)+$AU57</f>
        <v>0.0243533</v>
      </c>
      <c r="AU57" s="163" t="n">
        <f aca="false">VLOOKUP($A57,GAMMAGRIDS,14,FALSE())</f>
        <v>0.02025213</v>
      </c>
      <c r="AV57" s="163" t="n">
        <f aca="false">(($AU57-$AZ57)*0.8)+$AZ57</f>
        <v>0.016201704</v>
      </c>
      <c r="AW57" s="163" t="n">
        <f aca="false">(($AU57-$AZ57)*0.6)+$AZ57</f>
        <v>0.012151278</v>
      </c>
      <c r="AX57" s="163" t="n">
        <f aca="false">(($AU57-$AZ57)*0.4)+$AZ57</f>
        <v>0.008100852</v>
      </c>
      <c r="AY57" s="163" t="n">
        <f aca="false">(($AU57-$AZ57)*0.2)+$AZ57</f>
        <v>0.004050426</v>
      </c>
      <c r="AZ57" s="163" t="n">
        <v>0</v>
      </c>
      <c r="BA57" s="163" t="n">
        <f aca="false">(($BE57-$AZ57)*0.2)+$AZ57</f>
        <v>-0.004006084</v>
      </c>
      <c r="BB57" s="163" t="n">
        <f aca="false">(($BE57-$AZ57)*0.4)+$AZ57</f>
        <v>-0.008012168</v>
      </c>
      <c r="BC57" s="163" t="n">
        <f aca="false">(($BE57-$AZ57)*0.6)+$AZ57</f>
        <v>-0.012018252</v>
      </c>
      <c r="BD57" s="163" t="n">
        <f aca="false">(($BE57-$AZ57)*0.8)+$AZ57</f>
        <v>-0.016024336</v>
      </c>
      <c r="BE57" s="163" t="n">
        <f aca="false">VLOOKUP($A57,GAMMAGRIDS,15,FALSE())</f>
        <v>-0.02003042</v>
      </c>
      <c r="BF57" s="163" t="n">
        <f aca="false">(($BJ57-$BE57)*0.2)+$BE57</f>
        <v>-0.023998174</v>
      </c>
      <c r="BG57" s="163" t="n">
        <f aca="false">(($BJ57-$BE57)*0.4)+$BE57</f>
        <v>-0.027965928</v>
      </c>
      <c r="BH57" s="163" t="n">
        <f aca="false">(($BJ57-$BE57)*0.6)+$BE57</f>
        <v>-0.031933682</v>
      </c>
      <c r="BI57" s="163" t="n">
        <f aca="false">(($BJ57-$BE57)*0.8)+$BE57</f>
        <v>-0.035901436</v>
      </c>
      <c r="BJ57" s="163" t="n">
        <f aca="false">VLOOKUP($A57,GAMMAGRIDS,16,FALSE())</f>
        <v>-0.03986919</v>
      </c>
      <c r="BK57" s="163" t="n">
        <f aca="false">((BT57-BJ57)*0.1)+BJ57</f>
        <v>-0.043790505</v>
      </c>
      <c r="BL57" s="163" t="n">
        <f aca="false">((BT57-BJ57)*0.2)+BJ57</f>
        <v>-0.04771182</v>
      </c>
      <c r="BM57" s="163" t="n">
        <f aca="false">((BT57-BJ57)*0.3)+BJ57</f>
        <v>-0.051633135</v>
      </c>
      <c r="BN57" s="163" t="n">
        <f aca="false">((BT57-BJ57)*0.4)+BJ57</f>
        <v>-0.05555445</v>
      </c>
      <c r="BO57" s="163" t="n">
        <f aca="false">((BT57-BJ57)*0.5)+BJ57</f>
        <v>-0.059475765</v>
      </c>
      <c r="BP57" s="163" t="n">
        <f aca="false">((BT57-BJ57)*0.6)+BJ57</f>
        <v>-0.06339708</v>
      </c>
      <c r="BQ57" s="163" t="n">
        <f aca="false">((BT57-BJ57)*0.7)+BJ57</f>
        <v>-0.067318395</v>
      </c>
      <c r="BR57" s="163" t="n">
        <f aca="false">((BT57-BJ57)*0.8)+BJ57</f>
        <v>-0.07123971</v>
      </c>
      <c r="BS57" s="163" t="n">
        <f aca="false">((BT57-BJ57)*0.9)+BJ57</f>
        <v>-0.075161025</v>
      </c>
      <c r="BT57" s="163" t="n">
        <f aca="false">VLOOKUP($A57,GAMMAGRIDS,17,FALSE())</f>
        <v>-0.07908234</v>
      </c>
      <c r="BU57" s="163" t="n">
        <f aca="false">((CD57-BT57)*0.1)+BT57</f>
        <v>-0.082958061</v>
      </c>
      <c r="BV57" s="163" t="n">
        <f aca="false">((CD57-BT57)*0.2)+BT57</f>
        <v>-0.086833782</v>
      </c>
      <c r="BW57" s="163" t="n">
        <f aca="false">((CD57-BT57)*0.3)+BT57</f>
        <v>-0.090709503</v>
      </c>
      <c r="BX57" s="163" t="n">
        <f aca="false">((CD57-BT57)*0.4)+BT57</f>
        <v>-0.094585224</v>
      </c>
      <c r="BY57" s="163" t="n">
        <f aca="false">((CD57-BT57)*0.5)+BT57</f>
        <v>-0.098460945</v>
      </c>
      <c r="BZ57" s="163" t="n">
        <f aca="false">((CD57-BT57)*0.6)+BT57</f>
        <v>-0.102336666</v>
      </c>
      <c r="CA57" s="163" t="n">
        <f aca="false">((CD57-BT57)*0.7)+BT57</f>
        <v>-0.106212387</v>
      </c>
      <c r="CB57" s="163" t="n">
        <f aca="false">((CD57-BT57)*0.8)+BT57</f>
        <v>-0.110088108</v>
      </c>
      <c r="CC57" s="163" t="n">
        <f aca="false">((CD57-BT57)*0.9)+BT57</f>
        <v>-0.113963829</v>
      </c>
      <c r="CD57" s="163" t="n">
        <f aca="false">VLOOKUP($A57,GAMMAGRIDS,18,FALSE())</f>
        <v>-0.11783955</v>
      </c>
      <c r="CE57" s="163" t="n">
        <f aca="false">($CD57-$CC57)+CD57</f>
        <v>-0.121715271</v>
      </c>
      <c r="CF57" s="163" t="n">
        <f aca="false">($CD57-$CC57)+CE57</f>
        <v>-0.125590992</v>
      </c>
      <c r="CG57" s="163" t="n">
        <f aca="false">($CD57-$CC57)+CF57</f>
        <v>-0.129466713</v>
      </c>
      <c r="CH57" s="163" t="n">
        <f aca="false">($CD57-$CC57)+CG57</f>
        <v>-0.133342434</v>
      </c>
      <c r="CI57" s="163" t="n">
        <f aca="false">($CD57-$CC57)+CH57</f>
        <v>-0.137218155</v>
      </c>
      <c r="CJ57" s="163" t="n">
        <f aca="false">($CD57-$CC57)+CI57</f>
        <v>-0.141093876</v>
      </c>
      <c r="CK57" s="163" t="n">
        <f aca="false">($CD57-$CC57)+CJ57</f>
        <v>-0.144969597</v>
      </c>
      <c r="CL57" s="163" t="n">
        <f aca="false">($CD57-$CC57)+CK57</f>
        <v>-0.148845318</v>
      </c>
      <c r="CM57" s="163" t="n">
        <f aca="false">($CD57-$CC57)+CL57</f>
        <v>-0.152721039</v>
      </c>
      <c r="CN57" s="163" t="n">
        <f aca="false">($CD57-$CC57)+CM57</f>
        <v>-0.15659676</v>
      </c>
      <c r="CO57" s="163" t="n">
        <f aca="false">($CD57-$CC57)+CN57</f>
        <v>-0.160472481</v>
      </c>
      <c r="CP57" s="163" t="n">
        <f aca="false">($CD57-$CC57)+CO57</f>
        <v>-0.164348202</v>
      </c>
      <c r="CQ57" s="163" t="n">
        <f aca="false">($CD57-$CC57)+CP57</f>
        <v>-0.168223923</v>
      </c>
      <c r="CR57" s="163" t="n">
        <f aca="false">($CD57-$CC57)+CQ57</f>
        <v>-0.172099644</v>
      </c>
      <c r="CS57" s="163" t="n">
        <f aca="false">($CD57-$CC57)+CR57</f>
        <v>-0.175975365</v>
      </c>
      <c r="CT57" s="163" t="n">
        <f aca="false">($CD57-$CC57)+CS57</f>
        <v>-0.179851086</v>
      </c>
      <c r="CU57" s="163" t="n">
        <f aca="false">($CD57-$CC57)+CT57</f>
        <v>-0.183726807</v>
      </c>
      <c r="CV57" s="163" t="n">
        <f aca="false">($CD57-$CC57)+CU57</f>
        <v>-0.187602528</v>
      </c>
      <c r="CW57" s="163" t="n">
        <f aca="false">($CD57-$CC57)+CV57</f>
        <v>-0.191478249</v>
      </c>
      <c r="CX57" s="163" t="n">
        <f aca="false">($CD57-$CC57)+CW57</f>
        <v>-0.19535397</v>
      </c>
    </row>
    <row r="58" customFormat="false" ht="12.75" hidden="false" customHeight="false" outlineLevel="0" collapsed="false">
      <c r="A58" s="14" t="n">
        <v>38473</v>
      </c>
      <c r="B58" s="163" t="n">
        <f aca="false">($V58-$W58)+C58</f>
        <v>0.18803575</v>
      </c>
      <c r="C58" s="163" t="n">
        <f aca="false">($V58-$W58)+D58</f>
        <v>0.184225129</v>
      </c>
      <c r="D58" s="163" t="n">
        <f aca="false">($V58-$W58)+E58</f>
        <v>0.180414508</v>
      </c>
      <c r="E58" s="163" t="n">
        <f aca="false">($V58-$W58)+F58</f>
        <v>0.176603887</v>
      </c>
      <c r="F58" s="163" t="n">
        <f aca="false">($V58-$W58)+G58</f>
        <v>0.172793266</v>
      </c>
      <c r="G58" s="163" t="n">
        <f aca="false">($V58-$W58)+H58</f>
        <v>0.168982645</v>
      </c>
      <c r="H58" s="163" t="n">
        <f aca="false">($V58-$W58)+I58</f>
        <v>0.165172024</v>
      </c>
      <c r="I58" s="163" t="n">
        <f aca="false">($V58-$W58)+J58</f>
        <v>0.161361403</v>
      </c>
      <c r="J58" s="163" t="n">
        <f aca="false">($V58-$W58)+K58</f>
        <v>0.157550782</v>
      </c>
      <c r="K58" s="163" t="n">
        <f aca="false">($V58-$W58)+L58</f>
        <v>0.153740161</v>
      </c>
      <c r="L58" s="163" t="n">
        <f aca="false">($V58-$W58)+M58</f>
        <v>0.14992954</v>
      </c>
      <c r="M58" s="163" t="n">
        <f aca="false">($V58-$W58)+N58</f>
        <v>0.146118919</v>
      </c>
      <c r="N58" s="163" t="n">
        <f aca="false">($V58-$W58)+O58</f>
        <v>0.142308298</v>
      </c>
      <c r="O58" s="163" t="n">
        <f aca="false">($V58-$W58)+P58</f>
        <v>0.138497677</v>
      </c>
      <c r="P58" s="163" t="n">
        <f aca="false">($V58-$W58)+Q58</f>
        <v>0.134687056</v>
      </c>
      <c r="Q58" s="163" t="n">
        <f aca="false">($V58-$W58)+R58</f>
        <v>0.130876435</v>
      </c>
      <c r="R58" s="163" t="n">
        <f aca="false">($V58-$W58)+S58</f>
        <v>0.127065814</v>
      </c>
      <c r="S58" s="163" t="n">
        <f aca="false">($V58-$W58)+T58</f>
        <v>0.123255193</v>
      </c>
      <c r="T58" s="163" t="n">
        <f aca="false">($V58-$W58)+U58</f>
        <v>0.119444572</v>
      </c>
      <c r="U58" s="163" t="n">
        <f aca="false">($V58-$W58)+V58</f>
        <v>0.115633951</v>
      </c>
      <c r="V58" s="163" t="n">
        <f aca="false">VLOOKUP($A58,GAMMAGRIDS,11,FALSE())</f>
        <v>0.11182333</v>
      </c>
      <c r="W58" s="163" t="n">
        <f aca="false">((V58-AF58)*0.9)+AF58</f>
        <v>0.108012709</v>
      </c>
      <c r="X58" s="163" t="n">
        <f aca="false">((V58-AF58)*0.8)+AF58</f>
        <v>0.104202088</v>
      </c>
      <c r="Y58" s="163" t="n">
        <f aca="false">((V58-AF58)*0.7)+AF58</f>
        <v>0.100391467</v>
      </c>
      <c r="Z58" s="163" t="n">
        <f aca="false">((V58-AF58)*0.6)+AF58</f>
        <v>0.096580846</v>
      </c>
      <c r="AA58" s="163" t="n">
        <f aca="false">((V58-AF58)*0.5)+AF58</f>
        <v>0.092770225</v>
      </c>
      <c r="AB58" s="163" t="n">
        <f aca="false">((V58-AF58)*0.4)+AF58</f>
        <v>0.088959604</v>
      </c>
      <c r="AC58" s="163" t="n">
        <f aca="false">((V58-AF58)*0.3)+AF58</f>
        <v>0.085148983</v>
      </c>
      <c r="AD58" s="163" t="n">
        <f aca="false">((V58-AF58)*0.2)+AF58</f>
        <v>0.081338362</v>
      </c>
      <c r="AE58" s="163" t="n">
        <f aca="false">((V58-AF58)*0.1)+AF58</f>
        <v>0.077527741</v>
      </c>
      <c r="AF58" s="163" t="n">
        <f aca="false">VLOOKUP($A58,GAMMAGRIDS,12,FALSE())</f>
        <v>0.07371712</v>
      </c>
      <c r="AG58" s="163" t="n">
        <f aca="false">((AF58-AP58)*0.9)+AP58</f>
        <v>0.069997005</v>
      </c>
      <c r="AH58" s="163" t="n">
        <f aca="false">((AF58-AP58)*0.8)+AP58</f>
        <v>0.06627689</v>
      </c>
      <c r="AI58" s="163" t="n">
        <f aca="false">((AF58-AP58)*0.7)+AP58</f>
        <v>0.062556775</v>
      </c>
      <c r="AJ58" s="163" t="n">
        <f aca="false">((AF58-AP58)*0.6)+AP58</f>
        <v>0.05883666</v>
      </c>
      <c r="AK58" s="163" t="n">
        <f aca="false">((AF58-AP58)*0.5)+AP58</f>
        <v>0.055116545</v>
      </c>
      <c r="AL58" s="163" t="n">
        <f aca="false">((AF58-AP58)*0.4)+AP58</f>
        <v>0.05139643</v>
      </c>
      <c r="AM58" s="163" t="n">
        <f aca="false">((AF58-AP58)*0.3)+AP58</f>
        <v>0.047676315</v>
      </c>
      <c r="AN58" s="163" t="n">
        <f aca="false">((AF58-AP58)*0.2)+AP58</f>
        <v>0.0439562</v>
      </c>
      <c r="AO58" s="163" t="n">
        <f aca="false">((AF58-AP58)*0.1)+AP58</f>
        <v>0.040236085</v>
      </c>
      <c r="AP58" s="163" t="n">
        <f aca="false">VLOOKUP($A58,GAMMAGRIDS,13,FALSE())</f>
        <v>0.03651597</v>
      </c>
      <c r="AQ58" s="163" t="n">
        <f aca="false">(($AP58-$AU58)*0.8)+$AU58</f>
        <v>0.032849866</v>
      </c>
      <c r="AR58" s="163" t="n">
        <f aca="false">(($AP58-$AU58)*0.6)+$AU58</f>
        <v>0.029183762</v>
      </c>
      <c r="AS58" s="163" t="n">
        <f aca="false">(($AP58-$AU58)*0.4)+$AU58</f>
        <v>0.025517658</v>
      </c>
      <c r="AT58" s="163" t="n">
        <f aca="false">(($AP58-$AU58)*0.2)+$AU58</f>
        <v>0.021851554</v>
      </c>
      <c r="AU58" s="163" t="n">
        <f aca="false">VLOOKUP($A58,GAMMAGRIDS,14,FALSE())</f>
        <v>0.01818545</v>
      </c>
      <c r="AV58" s="163" t="n">
        <f aca="false">(($AU58-$AZ58)*0.8)+$AZ58</f>
        <v>0.01454836</v>
      </c>
      <c r="AW58" s="163" t="n">
        <f aca="false">(($AU58-$AZ58)*0.6)+$AZ58</f>
        <v>0.01091127</v>
      </c>
      <c r="AX58" s="163" t="n">
        <f aca="false">(($AU58-$AZ58)*0.4)+$AZ58</f>
        <v>0.00727418</v>
      </c>
      <c r="AY58" s="163" t="n">
        <f aca="false">(($AU58-$AZ58)*0.2)+$AZ58</f>
        <v>0.00363709</v>
      </c>
      <c r="AZ58" s="163" t="n">
        <v>0</v>
      </c>
      <c r="BA58" s="163" t="n">
        <f aca="false">(($BE58-$AZ58)*0.2)+$AZ58</f>
        <v>-0.003612976</v>
      </c>
      <c r="BB58" s="163" t="n">
        <f aca="false">(($BE58-$AZ58)*0.4)+$AZ58</f>
        <v>-0.007225952</v>
      </c>
      <c r="BC58" s="163" t="n">
        <f aca="false">(($BE58-$AZ58)*0.6)+$AZ58</f>
        <v>-0.010838928</v>
      </c>
      <c r="BD58" s="163" t="n">
        <f aca="false">(($BE58-$AZ58)*0.8)+$AZ58</f>
        <v>-0.014451904</v>
      </c>
      <c r="BE58" s="163" t="n">
        <f aca="false">VLOOKUP($A58,GAMMAGRIDS,15,FALSE())</f>
        <v>-0.01806488</v>
      </c>
      <c r="BF58" s="163" t="n">
        <f aca="false">(($BJ58-$BE58)*0.2)+$BE58</f>
        <v>-0.021658356</v>
      </c>
      <c r="BG58" s="163" t="n">
        <f aca="false">(($BJ58-$BE58)*0.4)+$BE58</f>
        <v>-0.025251832</v>
      </c>
      <c r="BH58" s="163" t="n">
        <f aca="false">(($BJ58-$BE58)*0.6)+$BE58</f>
        <v>-0.028845308</v>
      </c>
      <c r="BI58" s="163" t="n">
        <f aca="false">(($BJ58-$BE58)*0.8)+$BE58</f>
        <v>-0.032438784</v>
      </c>
      <c r="BJ58" s="163" t="n">
        <f aca="false">VLOOKUP($A58,GAMMAGRIDS,16,FALSE())</f>
        <v>-0.03603226</v>
      </c>
      <c r="BK58" s="163" t="n">
        <f aca="false">((BT58-BJ58)*0.1)+BJ58</f>
        <v>-0.039604874</v>
      </c>
      <c r="BL58" s="163" t="n">
        <f aca="false">((BT58-BJ58)*0.2)+BJ58</f>
        <v>-0.043177488</v>
      </c>
      <c r="BM58" s="163" t="n">
        <f aca="false">((BT58-BJ58)*0.3)+BJ58</f>
        <v>-0.046750102</v>
      </c>
      <c r="BN58" s="163" t="n">
        <f aca="false">((BT58-BJ58)*0.4)+BJ58</f>
        <v>-0.050322716</v>
      </c>
      <c r="BO58" s="163" t="n">
        <f aca="false">((BT58-BJ58)*0.5)+BJ58</f>
        <v>-0.05389533</v>
      </c>
      <c r="BP58" s="163" t="n">
        <f aca="false">((BT58-BJ58)*0.6)+BJ58</f>
        <v>-0.057467944</v>
      </c>
      <c r="BQ58" s="163" t="n">
        <f aca="false">((BT58-BJ58)*0.7)+BJ58</f>
        <v>-0.061040558</v>
      </c>
      <c r="BR58" s="163" t="n">
        <f aca="false">((BT58-BJ58)*0.8)+BJ58</f>
        <v>-0.064613172</v>
      </c>
      <c r="BS58" s="163" t="n">
        <f aca="false">((BT58-BJ58)*0.9)+BJ58</f>
        <v>-0.068185786</v>
      </c>
      <c r="BT58" s="163" t="n">
        <f aca="false">VLOOKUP($A58,GAMMAGRIDS,17,FALSE())</f>
        <v>-0.0717584</v>
      </c>
      <c r="BU58" s="163" t="n">
        <f aca="false">((CD58-BT58)*0.1)+BT58</f>
        <v>-0.075315507</v>
      </c>
      <c r="BV58" s="163" t="n">
        <f aca="false">((CD58-BT58)*0.2)+BT58</f>
        <v>-0.078872614</v>
      </c>
      <c r="BW58" s="163" t="n">
        <f aca="false">((CD58-BT58)*0.3)+BT58</f>
        <v>-0.082429721</v>
      </c>
      <c r="BX58" s="163" t="n">
        <f aca="false">((CD58-BT58)*0.4)+BT58</f>
        <v>-0.085986828</v>
      </c>
      <c r="BY58" s="163" t="n">
        <f aca="false">((CD58-BT58)*0.5)+BT58</f>
        <v>-0.089543935</v>
      </c>
      <c r="BZ58" s="163" t="n">
        <f aca="false">((CD58-BT58)*0.6)+BT58</f>
        <v>-0.093101042</v>
      </c>
      <c r="CA58" s="163" t="n">
        <f aca="false">((CD58-BT58)*0.7)+BT58</f>
        <v>-0.096658149</v>
      </c>
      <c r="CB58" s="163" t="n">
        <f aca="false">((CD58-BT58)*0.8)+BT58</f>
        <v>-0.100215256</v>
      </c>
      <c r="CC58" s="163" t="n">
        <f aca="false">((CD58-BT58)*0.9)+BT58</f>
        <v>-0.103772363</v>
      </c>
      <c r="CD58" s="163" t="n">
        <f aca="false">VLOOKUP($A58,GAMMAGRIDS,18,FALSE())</f>
        <v>-0.10732947</v>
      </c>
      <c r="CE58" s="163" t="n">
        <f aca="false">($CD58-$CC58)+CD58</f>
        <v>-0.110886577</v>
      </c>
      <c r="CF58" s="163" t="n">
        <f aca="false">($CD58-$CC58)+CE58</f>
        <v>-0.114443684</v>
      </c>
      <c r="CG58" s="163" t="n">
        <f aca="false">($CD58-$CC58)+CF58</f>
        <v>-0.118000791</v>
      </c>
      <c r="CH58" s="163" t="n">
        <f aca="false">($CD58-$CC58)+CG58</f>
        <v>-0.121557898</v>
      </c>
      <c r="CI58" s="163" t="n">
        <f aca="false">($CD58-$CC58)+CH58</f>
        <v>-0.125115005</v>
      </c>
      <c r="CJ58" s="163" t="n">
        <f aca="false">($CD58-$CC58)+CI58</f>
        <v>-0.128672112</v>
      </c>
      <c r="CK58" s="163" t="n">
        <f aca="false">($CD58-$CC58)+CJ58</f>
        <v>-0.132229219</v>
      </c>
      <c r="CL58" s="163" t="n">
        <f aca="false">($CD58-$CC58)+CK58</f>
        <v>-0.135786326</v>
      </c>
      <c r="CM58" s="163" t="n">
        <f aca="false">($CD58-$CC58)+CL58</f>
        <v>-0.139343433</v>
      </c>
      <c r="CN58" s="163" t="n">
        <f aca="false">($CD58-$CC58)+CM58</f>
        <v>-0.14290054</v>
      </c>
      <c r="CO58" s="163" t="n">
        <f aca="false">($CD58-$CC58)+CN58</f>
        <v>-0.146457647</v>
      </c>
      <c r="CP58" s="163" t="n">
        <f aca="false">($CD58-$CC58)+CO58</f>
        <v>-0.150014754</v>
      </c>
      <c r="CQ58" s="163" t="n">
        <f aca="false">($CD58-$CC58)+CP58</f>
        <v>-0.153571861</v>
      </c>
      <c r="CR58" s="163" t="n">
        <f aca="false">($CD58-$CC58)+CQ58</f>
        <v>-0.157128968</v>
      </c>
      <c r="CS58" s="163" t="n">
        <f aca="false">($CD58-$CC58)+CR58</f>
        <v>-0.160686075</v>
      </c>
      <c r="CT58" s="163" t="n">
        <f aca="false">($CD58-$CC58)+CS58</f>
        <v>-0.164243182</v>
      </c>
      <c r="CU58" s="163" t="n">
        <f aca="false">($CD58-$CC58)+CT58</f>
        <v>-0.167800289</v>
      </c>
      <c r="CV58" s="163" t="n">
        <f aca="false">($CD58-$CC58)+CU58</f>
        <v>-0.171357396</v>
      </c>
      <c r="CW58" s="163" t="n">
        <f aca="false">($CD58-$CC58)+CV58</f>
        <v>-0.174914503</v>
      </c>
      <c r="CX58" s="163" t="n">
        <f aca="false">($CD58-$CC58)+CW58</f>
        <v>-0.17847161</v>
      </c>
    </row>
    <row r="59" customFormat="false" ht="12.75" hidden="false" customHeight="false" outlineLevel="0" collapsed="false">
      <c r="A59" s="14" t="n">
        <v>38504</v>
      </c>
      <c r="B59" s="163" t="n">
        <f aca="false">($V59-$W59)+C59</f>
        <v>0.1797644</v>
      </c>
      <c r="C59" s="163" t="n">
        <f aca="false">($V59-$W59)+D59</f>
        <v>0.176127892</v>
      </c>
      <c r="D59" s="163" t="n">
        <f aca="false">($V59-$W59)+E59</f>
        <v>0.172491384</v>
      </c>
      <c r="E59" s="163" t="n">
        <f aca="false">($V59-$W59)+F59</f>
        <v>0.168854876</v>
      </c>
      <c r="F59" s="163" t="n">
        <f aca="false">($V59-$W59)+G59</f>
        <v>0.165218368</v>
      </c>
      <c r="G59" s="163" t="n">
        <f aca="false">($V59-$W59)+H59</f>
        <v>0.16158186</v>
      </c>
      <c r="H59" s="163" t="n">
        <f aca="false">($V59-$W59)+I59</f>
        <v>0.157945352</v>
      </c>
      <c r="I59" s="163" t="n">
        <f aca="false">($V59-$W59)+J59</f>
        <v>0.154308844</v>
      </c>
      <c r="J59" s="163" t="n">
        <f aca="false">($V59-$W59)+K59</f>
        <v>0.150672336</v>
      </c>
      <c r="K59" s="163" t="n">
        <f aca="false">($V59-$W59)+L59</f>
        <v>0.147035828</v>
      </c>
      <c r="L59" s="163" t="n">
        <f aca="false">($V59-$W59)+M59</f>
        <v>0.14339932</v>
      </c>
      <c r="M59" s="163" t="n">
        <f aca="false">($V59-$W59)+N59</f>
        <v>0.139762812</v>
      </c>
      <c r="N59" s="163" t="n">
        <f aca="false">($V59-$W59)+O59</f>
        <v>0.136126304</v>
      </c>
      <c r="O59" s="163" t="n">
        <f aca="false">($V59-$W59)+P59</f>
        <v>0.132489796</v>
      </c>
      <c r="P59" s="163" t="n">
        <f aca="false">($V59-$W59)+Q59</f>
        <v>0.128853288</v>
      </c>
      <c r="Q59" s="163" t="n">
        <f aca="false">($V59-$W59)+R59</f>
        <v>0.12521678</v>
      </c>
      <c r="R59" s="163" t="n">
        <f aca="false">($V59-$W59)+S59</f>
        <v>0.121580272</v>
      </c>
      <c r="S59" s="163" t="n">
        <f aca="false">($V59-$W59)+T59</f>
        <v>0.117943764</v>
      </c>
      <c r="T59" s="163" t="n">
        <f aca="false">($V59-$W59)+U59</f>
        <v>0.114307256</v>
      </c>
      <c r="U59" s="163" t="n">
        <f aca="false">($V59-$W59)+V59</f>
        <v>0.110670748</v>
      </c>
      <c r="V59" s="163" t="n">
        <f aca="false">VLOOKUP($A59,GAMMAGRIDS,11,FALSE())</f>
        <v>0.10703424</v>
      </c>
      <c r="W59" s="163" t="n">
        <f aca="false">((V59-AF59)*0.9)+AF59</f>
        <v>0.103397732</v>
      </c>
      <c r="X59" s="163" t="n">
        <f aca="false">((V59-AF59)*0.8)+AF59</f>
        <v>0.099761224</v>
      </c>
      <c r="Y59" s="163" t="n">
        <f aca="false">((V59-AF59)*0.7)+AF59</f>
        <v>0.096124716</v>
      </c>
      <c r="Z59" s="163" t="n">
        <f aca="false">((V59-AF59)*0.6)+AF59</f>
        <v>0.092488208</v>
      </c>
      <c r="AA59" s="163" t="n">
        <f aca="false">((V59-AF59)*0.5)+AF59</f>
        <v>0.0888517</v>
      </c>
      <c r="AB59" s="163" t="n">
        <f aca="false">((V59-AF59)*0.4)+AF59</f>
        <v>0.085215192</v>
      </c>
      <c r="AC59" s="163" t="n">
        <f aca="false">((V59-AF59)*0.3)+AF59</f>
        <v>0.081578684</v>
      </c>
      <c r="AD59" s="163" t="n">
        <f aca="false">((V59-AF59)*0.2)+AF59</f>
        <v>0.077942176</v>
      </c>
      <c r="AE59" s="163" t="n">
        <f aca="false">((V59-AF59)*0.1)+AF59</f>
        <v>0.074305668</v>
      </c>
      <c r="AF59" s="163" t="n">
        <f aca="false">VLOOKUP($A59,GAMMAGRIDS,12,FALSE())</f>
        <v>0.07066916</v>
      </c>
      <c r="AG59" s="163" t="n">
        <f aca="false">((AF59-AP59)*0.9)+AP59</f>
        <v>0.067108688</v>
      </c>
      <c r="AH59" s="163" t="n">
        <f aca="false">((AF59-AP59)*0.8)+AP59</f>
        <v>0.063548216</v>
      </c>
      <c r="AI59" s="163" t="n">
        <f aca="false">((AF59-AP59)*0.7)+AP59</f>
        <v>0.059987744</v>
      </c>
      <c r="AJ59" s="163" t="n">
        <f aca="false">((AF59-AP59)*0.6)+AP59</f>
        <v>0.056427272</v>
      </c>
      <c r="AK59" s="163" t="n">
        <f aca="false">((AF59-AP59)*0.5)+AP59</f>
        <v>0.0528668</v>
      </c>
      <c r="AL59" s="163" t="n">
        <f aca="false">((AF59-AP59)*0.4)+AP59</f>
        <v>0.049306328</v>
      </c>
      <c r="AM59" s="163" t="n">
        <f aca="false">((AF59-AP59)*0.3)+AP59</f>
        <v>0.045745856</v>
      </c>
      <c r="AN59" s="163" t="n">
        <f aca="false">((AF59-AP59)*0.2)+AP59</f>
        <v>0.042185384</v>
      </c>
      <c r="AO59" s="163" t="n">
        <f aca="false">((AF59-AP59)*0.1)+AP59</f>
        <v>0.038624912</v>
      </c>
      <c r="AP59" s="163" t="n">
        <f aca="false">VLOOKUP($A59,GAMMAGRIDS,13,FALSE())</f>
        <v>0.03506444</v>
      </c>
      <c r="AQ59" s="163" t="n">
        <f aca="false">(($AP59-$AU59)*0.8)+$AU59</f>
        <v>0.031547096</v>
      </c>
      <c r="AR59" s="163" t="n">
        <f aca="false">(($AP59-$AU59)*0.6)+$AU59</f>
        <v>0.028029752</v>
      </c>
      <c r="AS59" s="163" t="n">
        <f aca="false">(($AP59-$AU59)*0.4)+$AU59</f>
        <v>0.024512408</v>
      </c>
      <c r="AT59" s="163" t="n">
        <f aca="false">(($AP59-$AU59)*0.2)+$AU59</f>
        <v>0.020995064</v>
      </c>
      <c r="AU59" s="163" t="n">
        <f aca="false">VLOOKUP($A59,GAMMAGRIDS,14,FALSE())</f>
        <v>0.01747772</v>
      </c>
      <c r="AV59" s="163" t="n">
        <f aca="false">(($AU59-$AZ59)*0.8)+$AZ59</f>
        <v>0.013982176</v>
      </c>
      <c r="AW59" s="163" t="n">
        <f aca="false">(($AU59-$AZ59)*0.6)+$AZ59</f>
        <v>0.010486632</v>
      </c>
      <c r="AX59" s="163" t="n">
        <f aca="false">(($AU59-$AZ59)*0.4)+$AZ59</f>
        <v>0.006991088</v>
      </c>
      <c r="AY59" s="163" t="n">
        <f aca="false">(($AU59-$AZ59)*0.2)+$AZ59</f>
        <v>0.003495544</v>
      </c>
      <c r="AZ59" s="163" t="n">
        <v>0</v>
      </c>
      <c r="BA59" s="163" t="n">
        <f aca="false">(($BE59-$AZ59)*0.2)+$AZ59</f>
        <v>-0.003478598</v>
      </c>
      <c r="BB59" s="163" t="n">
        <f aca="false">(($BE59-$AZ59)*0.4)+$AZ59</f>
        <v>-0.006957196</v>
      </c>
      <c r="BC59" s="163" t="n">
        <f aca="false">(($BE59-$AZ59)*0.6)+$AZ59</f>
        <v>-0.010435794</v>
      </c>
      <c r="BD59" s="163" t="n">
        <f aca="false">(($BE59-$AZ59)*0.8)+$AZ59</f>
        <v>-0.013914392</v>
      </c>
      <c r="BE59" s="163" t="n">
        <f aca="false">VLOOKUP($A59,GAMMAGRIDS,15,FALSE())</f>
        <v>-0.01739299</v>
      </c>
      <c r="BF59" s="163" t="n">
        <f aca="false">(($BJ59-$BE59)*0.2)+$BE59</f>
        <v>-0.020859178</v>
      </c>
      <c r="BG59" s="163" t="n">
        <f aca="false">(($BJ59-$BE59)*0.4)+$BE59</f>
        <v>-0.024325366</v>
      </c>
      <c r="BH59" s="163" t="n">
        <f aca="false">(($BJ59-$BE59)*0.6)+$BE59</f>
        <v>-0.027791554</v>
      </c>
      <c r="BI59" s="163" t="n">
        <f aca="false">(($BJ59-$BE59)*0.8)+$BE59</f>
        <v>-0.031257742</v>
      </c>
      <c r="BJ59" s="163" t="n">
        <f aca="false">VLOOKUP($A59,GAMMAGRIDS,16,FALSE())</f>
        <v>-0.03472393</v>
      </c>
      <c r="BK59" s="163" t="n">
        <f aca="false">((BT59-BJ59)*0.1)+BJ59</f>
        <v>-0.038179714</v>
      </c>
      <c r="BL59" s="163" t="n">
        <f aca="false">((BT59-BJ59)*0.2)+BJ59</f>
        <v>-0.041635498</v>
      </c>
      <c r="BM59" s="163" t="n">
        <f aca="false">((BT59-BJ59)*0.3)+BJ59</f>
        <v>-0.045091282</v>
      </c>
      <c r="BN59" s="163" t="n">
        <f aca="false">((BT59-BJ59)*0.4)+BJ59</f>
        <v>-0.048547066</v>
      </c>
      <c r="BO59" s="163" t="n">
        <f aca="false">((BT59-BJ59)*0.5)+BJ59</f>
        <v>-0.05200285</v>
      </c>
      <c r="BP59" s="163" t="n">
        <f aca="false">((BT59-BJ59)*0.6)+BJ59</f>
        <v>-0.055458634</v>
      </c>
      <c r="BQ59" s="163" t="n">
        <f aca="false">((BT59-BJ59)*0.7)+BJ59</f>
        <v>-0.058914418</v>
      </c>
      <c r="BR59" s="163" t="n">
        <f aca="false">((BT59-BJ59)*0.8)+BJ59</f>
        <v>-0.062370202</v>
      </c>
      <c r="BS59" s="163" t="n">
        <f aca="false">((BT59-BJ59)*0.9)+BJ59</f>
        <v>-0.065825986</v>
      </c>
      <c r="BT59" s="163" t="n">
        <f aca="false">VLOOKUP($A59,GAMMAGRIDS,17,FALSE())</f>
        <v>-0.06928177</v>
      </c>
      <c r="BU59" s="163" t="n">
        <f aca="false">((CD59-BT59)*0.1)+BT59</f>
        <v>-0.07273562</v>
      </c>
      <c r="BV59" s="163" t="n">
        <f aca="false">((CD59-BT59)*0.2)+BT59</f>
        <v>-0.07618947</v>
      </c>
      <c r="BW59" s="163" t="n">
        <f aca="false">((CD59-BT59)*0.3)+BT59</f>
        <v>-0.07964332</v>
      </c>
      <c r="BX59" s="163" t="n">
        <f aca="false">((CD59-BT59)*0.4)+BT59</f>
        <v>-0.08309717</v>
      </c>
      <c r="BY59" s="163" t="n">
        <f aca="false">((CD59-BT59)*0.5)+BT59</f>
        <v>-0.08655102</v>
      </c>
      <c r="BZ59" s="163" t="n">
        <f aca="false">((CD59-BT59)*0.6)+BT59</f>
        <v>-0.09000487</v>
      </c>
      <c r="CA59" s="163" t="n">
        <f aca="false">((CD59-BT59)*0.7)+BT59</f>
        <v>-0.09345872</v>
      </c>
      <c r="CB59" s="163" t="n">
        <f aca="false">((CD59-BT59)*0.8)+BT59</f>
        <v>-0.09691257</v>
      </c>
      <c r="CC59" s="163" t="n">
        <f aca="false">((CD59-BT59)*0.9)+BT59</f>
        <v>-0.10036642</v>
      </c>
      <c r="CD59" s="163" t="n">
        <f aca="false">VLOOKUP($A59,GAMMAGRIDS,18,FALSE())</f>
        <v>-0.10382027</v>
      </c>
      <c r="CE59" s="163" t="n">
        <f aca="false">($CD59-$CC59)+CD59</f>
        <v>-0.10727412</v>
      </c>
      <c r="CF59" s="163" t="n">
        <f aca="false">($CD59-$CC59)+CE59</f>
        <v>-0.11072797</v>
      </c>
      <c r="CG59" s="163" t="n">
        <f aca="false">($CD59-$CC59)+CF59</f>
        <v>-0.11418182</v>
      </c>
      <c r="CH59" s="163" t="n">
        <f aca="false">($CD59-$CC59)+CG59</f>
        <v>-0.11763567</v>
      </c>
      <c r="CI59" s="163" t="n">
        <f aca="false">($CD59-$CC59)+CH59</f>
        <v>-0.12108952</v>
      </c>
      <c r="CJ59" s="163" t="n">
        <f aca="false">($CD59-$CC59)+CI59</f>
        <v>-0.12454337</v>
      </c>
      <c r="CK59" s="163" t="n">
        <f aca="false">($CD59-$CC59)+CJ59</f>
        <v>-0.12799722</v>
      </c>
      <c r="CL59" s="163" t="n">
        <f aca="false">($CD59-$CC59)+CK59</f>
        <v>-0.13145107</v>
      </c>
      <c r="CM59" s="163" t="n">
        <f aca="false">($CD59-$CC59)+CL59</f>
        <v>-0.13490492</v>
      </c>
      <c r="CN59" s="163" t="n">
        <f aca="false">($CD59-$CC59)+CM59</f>
        <v>-0.13835877</v>
      </c>
      <c r="CO59" s="163" t="n">
        <f aca="false">($CD59-$CC59)+CN59</f>
        <v>-0.14181262</v>
      </c>
      <c r="CP59" s="163" t="n">
        <f aca="false">($CD59-$CC59)+CO59</f>
        <v>-0.14526647</v>
      </c>
      <c r="CQ59" s="163" t="n">
        <f aca="false">($CD59-$CC59)+CP59</f>
        <v>-0.14872032</v>
      </c>
      <c r="CR59" s="163" t="n">
        <f aca="false">($CD59-$CC59)+CQ59</f>
        <v>-0.15217417</v>
      </c>
      <c r="CS59" s="163" t="n">
        <f aca="false">($CD59-$CC59)+CR59</f>
        <v>-0.15562802</v>
      </c>
      <c r="CT59" s="163" t="n">
        <f aca="false">($CD59-$CC59)+CS59</f>
        <v>-0.15908187</v>
      </c>
      <c r="CU59" s="163" t="n">
        <f aca="false">($CD59-$CC59)+CT59</f>
        <v>-0.16253572</v>
      </c>
      <c r="CV59" s="163" t="n">
        <f aca="false">($CD59-$CC59)+CU59</f>
        <v>-0.16598957</v>
      </c>
      <c r="CW59" s="163" t="n">
        <f aca="false">($CD59-$CC59)+CV59</f>
        <v>-0.16944342</v>
      </c>
      <c r="CX59" s="163" t="n">
        <f aca="false">($CD59-$CC59)+CW59</f>
        <v>-0.17289727</v>
      </c>
    </row>
    <row r="60" customFormat="false" ht="12.75" hidden="false" customHeight="false" outlineLevel="0" collapsed="false">
      <c r="A60" s="14" t="n">
        <v>38504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X63"/>
  <sheetViews>
    <sheetView showFormulas="false" showGridLines="true" showRowColHeaders="true" showZeros="true" rightToLeft="false" tabSelected="false" showOutlineSymbols="true" defaultGridColor="true" view="normal" topLeftCell="BB1" colorId="64" zoomScale="100" zoomScaleNormal="100" zoomScalePageLayoutView="100" workbookViewId="0">
      <selection pane="topLeft" activeCell="BO9" activeCellId="0" sqref="BO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1" width="9.14"/>
    <col collapsed="false" customWidth="true" hidden="false" outlineLevel="0" max="50" min="2" style="161" width="9.14"/>
    <col collapsed="false" customWidth="true" hidden="false" outlineLevel="0" max="92" min="51" style="162" width="9.14"/>
  </cols>
  <sheetData>
    <row r="3" customFormat="false" ht="12.75" hidden="false" customHeight="false" outlineLevel="0" collapsed="false">
      <c r="B3" s="163" t="n">
        <v>-0.5</v>
      </c>
      <c r="C3" s="163" t="n">
        <f aca="false">B3+0.01</f>
        <v>-0.49</v>
      </c>
      <c r="D3" s="163" t="n">
        <f aca="false">C3+0.01</f>
        <v>-0.48</v>
      </c>
      <c r="E3" s="163" t="n">
        <f aca="false">D3+0.01</f>
        <v>-0.47</v>
      </c>
      <c r="F3" s="163" t="n">
        <f aca="false">E3+0.01</f>
        <v>-0.46</v>
      </c>
      <c r="G3" s="163" t="n">
        <f aca="false">F3+0.01</f>
        <v>-0.45</v>
      </c>
      <c r="H3" s="163" t="n">
        <f aca="false">G3+0.01</f>
        <v>-0.44</v>
      </c>
      <c r="I3" s="163" t="n">
        <f aca="false">H3+0.01</f>
        <v>-0.43</v>
      </c>
      <c r="J3" s="163" t="n">
        <f aca="false">I3+0.01</f>
        <v>-0.42</v>
      </c>
      <c r="K3" s="163" t="n">
        <f aca="false">J3+0.01</f>
        <v>-0.41</v>
      </c>
      <c r="L3" s="163" t="n">
        <f aca="false">K3+0.01</f>
        <v>-0.4</v>
      </c>
      <c r="M3" s="163" t="n">
        <f aca="false">L3+0.01</f>
        <v>-0.39</v>
      </c>
      <c r="N3" s="163" t="n">
        <f aca="false">M3+0.01</f>
        <v>-0.38</v>
      </c>
      <c r="O3" s="163" t="n">
        <f aca="false">N3+0.01</f>
        <v>-0.37</v>
      </c>
      <c r="P3" s="163" t="n">
        <f aca="false">O3+0.01</f>
        <v>-0.36</v>
      </c>
      <c r="Q3" s="163" t="n">
        <f aca="false">P3+0.01</f>
        <v>-0.35</v>
      </c>
      <c r="R3" s="163" t="n">
        <f aca="false">Q3+0.01</f>
        <v>-0.34</v>
      </c>
      <c r="S3" s="163" t="n">
        <f aca="false">R3+0.01</f>
        <v>-0.33</v>
      </c>
      <c r="T3" s="163" t="n">
        <f aca="false">S3+0.01</f>
        <v>-0.32</v>
      </c>
      <c r="U3" s="163" t="n">
        <f aca="false">T3+0.01</f>
        <v>-0.31</v>
      </c>
      <c r="V3" s="163" t="n">
        <f aca="false">U3+0.01</f>
        <v>-0.3</v>
      </c>
      <c r="W3" s="163" t="n">
        <f aca="false">V3+0.01</f>
        <v>-0.29</v>
      </c>
      <c r="X3" s="163" t="n">
        <f aca="false">W3+0.01</f>
        <v>-0.28</v>
      </c>
      <c r="Y3" s="163" t="n">
        <f aca="false">X3+0.01</f>
        <v>-0.27</v>
      </c>
      <c r="Z3" s="163" t="n">
        <f aca="false">Y3+0.01</f>
        <v>-0.26</v>
      </c>
      <c r="AA3" s="163" t="n">
        <f aca="false">Z3+0.01</f>
        <v>-0.25</v>
      </c>
      <c r="AB3" s="163" t="n">
        <f aca="false">AA3+0.01</f>
        <v>-0.24</v>
      </c>
      <c r="AC3" s="163" t="n">
        <f aca="false">AB3+0.01</f>
        <v>-0.23</v>
      </c>
      <c r="AD3" s="163" t="n">
        <f aca="false">AC3+0.01</f>
        <v>-0.22</v>
      </c>
      <c r="AE3" s="163" t="n">
        <f aca="false">AD3+0.01</f>
        <v>-0.21</v>
      </c>
      <c r="AF3" s="163" t="n">
        <f aca="false">AE3+0.01</f>
        <v>-0.2</v>
      </c>
      <c r="AG3" s="163" t="n">
        <f aca="false">AF3+0.01</f>
        <v>-0.19</v>
      </c>
      <c r="AH3" s="163" t="n">
        <f aca="false">AG3+0.01</f>
        <v>-0.18</v>
      </c>
      <c r="AI3" s="163" t="n">
        <f aca="false">AH3+0.01</f>
        <v>-0.17</v>
      </c>
      <c r="AJ3" s="163" t="n">
        <f aca="false">AI3+0.01</f>
        <v>-0.16</v>
      </c>
      <c r="AK3" s="163" t="n">
        <f aca="false">AJ3+0.01</f>
        <v>-0.15</v>
      </c>
      <c r="AL3" s="163" t="n">
        <f aca="false">AK3+0.01</f>
        <v>-0.14</v>
      </c>
      <c r="AM3" s="163" t="n">
        <f aca="false">AL3+0.01</f>
        <v>-0.13</v>
      </c>
      <c r="AN3" s="163" t="n">
        <f aca="false">AM3+0.01</f>
        <v>-0.12</v>
      </c>
      <c r="AO3" s="163" t="n">
        <f aca="false">AN3+0.01</f>
        <v>-0.11</v>
      </c>
      <c r="AP3" s="163" t="n">
        <f aca="false">AO3+0.01</f>
        <v>-0.0999999999999997</v>
      </c>
      <c r="AQ3" s="163" t="n">
        <f aca="false">AP3+0.01</f>
        <v>-0.0899999999999997</v>
      </c>
      <c r="AR3" s="163" t="n">
        <f aca="false">AQ3+0.01</f>
        <v>-0.0799999999999997</v>
      </c>
      <c r="AS3" s="163" t="n">
        <f aca="false">AR3+0.01</f>
        <v>-0.0699999999999997</v>
      </c>
      <c r="AT3" s="163" t="n">
        <f aca="false">AS3+0.01</f>
        <v>-0.0599999999999997</v>
      </c>
      <c r="AU3" s="163" t="n">
        <f aca="false">AT3+0.01</f>
        <v>-0.0499999999999997</v>
      </c>
      <c r="AV3" s="163" t="n">
        <f aca="false">AU3+0.01</f>
        <v>-0.0399999999999997</v>
      </c>
      <c r="AW3" s="163" t="n">
        <f aca="false">AV3+0.01</f>
        <v>-0.0299999999999997</v>
      </c>
      <c r="AX3" s="163" t="n">
        <f aca="false">AW3+0.01</f>
        <v>-0.0199999999999997</v>
      </c>
      <c r="AY3" s="163" t="n">
        <f aca="false">AX3+0.01</f>
        <v>-0.00999999999999969</v>
      </c>
      <c r="AZ3" s="163" t="n">
        <v>0</v>
      </c>
      <c r="BA3" s="163" t="n">
        <f aca="false">AZ3+0.01</f>
        <v>0.01</v>
      </c>
      <c r="BB3" s="163" t="n">
        <f aca="false">BA3+0.01</f>
        <v>0.02</v>
      </c>
      <c r="BC3" s="163" t="n">
        <f aca="false">BB3+0.01</f>
        <v>0.03</v>
      </c>
      <c r="BD3" s="163" t="n">
        <f aca="false">BC3+0.01</f>
        <v>0.04</v>
      </c>
      <c r="BE3" s="163" t="n">
        <f aca="false">BD3+0.01</f>
        <v>0.05</v>
      </c>
      <c r="BF3" s="163" t="n">
        <f aca="false">BE3+0.01</f>
        <v>0.06</v>
      </c>
      <c r="BG3" s="163" t="n">
        <f aca="false">BF3+0.01</f>
        <v>0.07</v>
      </c>
      <c r="BH3" s="163" t="n">
        <f aca="false">BG3+0.01</f>
        <v>0.08</v>
      </c>
      <c r="BI3" s="163" t="n">
        <f aca="false">BH3+0.01</f>
        <v>0.09</v>
      </c>
      <c r="BJ3" s="163" t="n">
        <f aca="false">BI3+0.01</f>
        <v>0.1</v>
      </c>
      <c r="BK3" s="163" t="n">
        <f aca="false">BJ3+0.01</f>
        <v>0.11</v>
      </c>
      <c r="BL3" s="163" t="n">
        <f aca="false">BK3+0.01</f>
        <v>0.12</v>
      </c>
      <c r="BM3" s="163" t="n">
        <f aca="false">BL3+0.01</f>
        <v>0.13</v>
      </c>
      <c r="BN3" s="163" t="n">
        <f aca="false">BM3+0.01</f>
        <v>0.14</v>
      </c>
      <c r="BO3" s="163" t="n">
        <f aca="false">BN3+0.01</f>
        <v>0.15</v>
      </c>
      <c r="BP3" s="163" t="n">
        <f aca="false">BO3+0.01</f>
        <v>0.16</v>
      </c>
      <c r="BQ3" s="163" t="n">
        <f aca="false">BP3+0.01</f>
        <v>0.17</v>
      </c>
      <c r="BR3" s="163" t="n">
        <f aca="false">BQ3+0.01</f>
        <v>0.18</v>
      </c>
      <c r="BS3" s="163" t="n">
        <f aca="false">BR3+0.01</f>
        <v>0.19</v>
      </c>
      <c r="BT3" s="163" t="n">
        <f aca="false">BS3+0.01</f>
        <v>0.2</v>
      </c>
      <c r="BU3" s="163" t="n">
        <f aca="false">BT3+0.01</f>
        <v>0.21</v>
      </c>
      <c r="BV3" s="163" t="n">
        <f aca="false">BU3+0.01</f>
        <v>0.22</v>
      </c>
      <c r="BW3" s="163" t="n">
        <f aca="false">BV3+0.01</f>
        <v>0.23</v>
      </c>
      <c r="BX3" s="163" t="n">
        <f aca="false">BW3+0.01</f>
        <v>0.24</v>
      </c>
      <c r="BY3" s="163" t="n">
        <f aca="false">BX3+0.01</f>
        <v>0.25</v>
      </c>
      <c r="BZ3" s="163" t="n">
        <f aca="false">BY3+0.01</f>
        <v>0.26</v>
      </c>
      <c r="CA3" s="163" t="n">
        <f aca="false">BZ3+0.01</f>
        <v>0.27</v>
      </c>
      <c r="CB3" s="163" t="n">
        <f aca="false">CA3+0.01</f>
        <v>0.28</v>
      </c>
      <c r="CC3" s="163" t="n">
        <f aca="false">CB3+0.01</f>
        <v>0.29</v>
      </c>
      <c r="CD3" s="163" t="n">
        <f aca="false">CC3+0.01</f>
        <v>0.3</v>
      </c>
      <c r="CE3" s="163" t="n">
        <f aca="false">CD3+0.01</f>
        <v>0.31</v>
      </c>
      <c r="CF3" s="163" t="n">
        <f aca="false">CE3+0.01</f>
        <v>0.32</v>
      </c>
      <c r="CG3" s="163" t="n">
        <f aca="false">CF3+0.01</f>
        <v>0.33</v>
      </c>
      <c r="CH3" s="163" t="n">
        <f aca="false">CG3+0.01</f>
        <v>0.34</v>
      </c>
      <c r="CI3" s="163" t="n">
        <f aca="false">CH3+0.01</f>
        <v>0.35</v>
      </c>
      <c r="CJ3" s="163" t="n">
        <f aca="false">CI3+0.01</f>
        <v>0.36</v>
      </c>
      <c r="CK3" s="163" t="n">
        <f aca="false">CJ3+0.01</f>
        <v>0.37</v>
      </c>
      <c r="CL3" s="163" t="n">
        <f aca="false">CK3+0.01</f>
        <v>0.38</v>
      </c>
      <c r="CM3" s="163" t="n">
        <f aca="false">CL3+0.01</f>
        <v>0.39</v>
      </c>
      <c r="CN3" s="163" t="n">
        <f aca="false">CM3+0.01</f>
        <v>0.4</v>
      </c>
      <c r="CO3" s="163" t="n">
        <f aca="false">CN3+0.01</f>
        <v>0.41</v>
      </c>
      <c r="CP3" s="163" t="n">
        <f aca="false">CO3+0.01</f>
        <v>0.42</v>
      </c>
      <c r="CQ3" s="163" t="n">
        <f aca="false">CP3+0.01</f>
        <v>0.43</v>
      </c>
      <c r="CR3" s="163" t="n">
        <f aca="false">CQ3+0.01</f>
        <v>0.44</v>
      </c>
      <c r="CS3" s="163" t="n">
        <f aca="false">CR3+0.01</f>
        <v>0.45</v>
      </c>
      <c r="CT3" s="163" t="n">
        <f aca="false">CS3+0.01</f>
        <v>0.46</v>
      </c>
      <c r="CU3" s="163" t="n">
        <f aca="false">CT3+0.01</f>
        <v>0.47</v>
      </c>
      <c r="CV3" s="163" t="n">
        <f aca="false">CU3+0.01</f>
        <v>0.48</v>
      </c>
      <c r="CW3" s="163" t="n">
        <f aca="false">CV3+0.01</f>
        <v>0.49</v>
      </c>
      <c r="CX3" s="163" t="n">
        <f aca="false">CW3+0.01</f>
        <v>0.5</v>
      </c>
    </row>
    <row r="4" customFormat="false" ht="12.75" hidden="false" customHeight="false" outlineLevel="0" collapsed="false">
      <c r="B4" s="163" t="n">
        <v>2</v>
      </c>
      <c r="C4" s="163" t="n">
        <f aca="false">B4+1</f>
        <v>3</v>
      </c>
      <c r="D4" s="163" t="n">
        <f aca="false">C4+1</f>
        <v>4</v>
      </c>
      <c r="E4" s="163" t="n">
        <f aca="false">D4+1</f>
        <v>5</v>
      </c>
      <c r="F4" s="163" t="n">
        <f aca="false">E4+1</f>
        <v>6</v>
      </c>
      <c r="G4" s="163" t="n">
        <f aca="false">F4+1</f>
        <v>7</v>
      </c>
      <c r="H4" s="163" t="n">
        <f aca="false">G4+1</f>
        <v>8</v>
      </c>
      <c r="I4" s="163" t="n">
        <f aca="false">H4+1</f>
        <v>9</v>
      </c>
      <c r="J4" s="163" t="n">
        <f aca="false">I4+1</f>
        <v>10</v>
      </c>
      <c r="K4" s="163" t="n">
        <f aca="false">J4+1</f>
        <v>11</v>
      </c>
      <c r="L4" s="163" t="n">
        <f aca="false">K4+1</f>
        <v>12</v>
      </c>
      <c r="M4" s="163" t="n">
        <f aca="false">L4+1</f>
        <v>13</v>
      </c>
      <c r="N4" s="163" t="n">
        <f aca="false">M4+1</f>
        <v>14</v>
      </c>
      <c r="O4" s="163" t="n">
        <f aca="false">N4+1</f>
        <v>15</v>
      </c>
      <c r="P4" s="163" t="n">
        <f aca="false">O4+1</f>
        <v>16</v>
      </c>
      <c r="Q4" s="163" t="n">
        <f aca="false">P4+1</f>
        <v>17</v>
      </c>
      <c r="R4" s="163" t="n">
        <f aca="false">Q4+1</f>
        <v>18</v>
      </c>
      <c r="S4" s="163" t="n">
        <f aca="false">R4+1</f>
        <v>19</v>
      </c>
      <c r="T4" s="163" t="n">
        <f aca="false">S4+1</f>
        <v>20</v>
      </c>
      <c r="U4" s="163" t="n">
        <f aca="false">T4+1</f>
        <v>21</v>
      </c>
      <c r="V4" s="163" t="n">
        <f aca="false">U4+1</f>
        <v>22</v>
      </c>
      <c r="W4" s="163" t="n">
        <f aca="false">V4+1</f>
        <v>23</v>
      </c>
      <c r="X4" s="163" t="n">
        <f aca="false">W4+1</f>
        <v>24</v>
      </c>
      <c r="Y4" s="163" t="n">
        <f aca="false">X4+1</f>
        <v>25</v>
      </c>
      <c r="Z4" s="163" t="n">
        <f aca="false">Y4+1</f>
        <v>26</v>
      </c>
      <c r="AA4" s="163" t="n">
        <f aca="false">Z4+1</f>
        <v>27</v>
      </c>
      <c r="AB4" s="163" t="n">
        <f aca="false">AA4+1</f>
        <v>28</v>
      </c>
      <c r="AC4" s="163" t="n">
        <f aca="false">AB4+1</f>
        <v>29</v>
      </c>
      <c r="AD4" s="163" t="n">
        <f aca="false">AC4+1</f>
        <v>30</v>
      </c>
      <c r="AE4" s="163" t="n">
        <f aca="false">AD4+1</f>
        <v>31</v>
      </c>
      <c r="AF4" s="163" t="n">
        <f aca="false">AE4+1</f>
        <v>32</v>
      </c>
      <c r="AG4" s="163" t="n">
        <f aca="false">AF4+1</f>
        <v>33</v>
      </c>
      <c r="AH4" s="163" t="n">
        <f aca="false">AG4+1</f>
        <v>34</v>
      </c>
      <c r="AI4" s="163" t="n">
        <f aca="false">AH4+1</f>
        <v>35</v>
      </c>
      <c r="AJ4" s="163" t="n">
        <f aca="false">AI4+1</f>
        <v>36</v>
      </c>
      <c r="AK4" s="163" t="n">
        <f aca="false">AJ4+1</f>
        <v>37</v>
      </c>
      <c r="AL4" s="163" t="n">
        <f aca="false">AK4+1</f>
        <v>38</v>
      </c>
      <c r="AM4" s="163" t="n">
        <f aca="false">AL4+1</f>
        <v>39</v>
      </c>
      <c r="AN4" s="163" t="n">
        <f aca="false">AM4+1</f>
        <v>40</v>
      </c>
      <c r="AO4" s="163" t="n">
        <f aca="false">AN4+1</f>
        <v>41</v>
      </c>
      <c r="AP4" s="163" t="n">
        <f aca="false">AO4+1</f>
        <v>42</v>
      </c>
      <c r="AQ4" s="163" t="n">
        <f aca="false">AP4+1</f>
        <v>43</v>
      </c>
      <c r="AR4" s="163" t="n">
        <f aca="false">AQ4+1</f>
        <v>44</v>
      </c>
      <c r="AS4" s="163" t="n">
        <f aca="false">AR4+1</f>
        <v>45</v>
      </c>
      <c r="AT4" s="163" t="n">
        <f aca="false">AS4+1</f>
        <v>46</v>
      </c>
      <c r="AU4" s="163" t="n">
        <f aca="false">AT4+1</f>
        <v>47</v>
      </c>
      <c r="AV4" s="163" t="n">
        <f aca="false">AU4+1</f>
        <v>48</v>
      </c>
      <c r="AW4" s="163" t="n">
        <f aca="false">AV4+1</f>
        <v>49</v>
      </c>
      <c r="AX4" s="163" t="n">
        <f aca="false">AW4+1</f>
        <v>50</v>
      </c>
      <c r="AY4" s="163" t="n">
        <f aca="false">AX4+1</f>
        <v>51</v>
      </c>
      <c r="AZ4" s="163" t="n">
        <f aca="false">AY4+1</f>
        <v>52</v>
      </c>
      <c r="BA4" s="163" t="n">
        <f aca="false">AZ4+1</f>
        <v>53</v>
      </c>
      <c r="BB4" s="163" t="n">
        <f aca="false">BA4+1</f>
        <v>54</v>
      </c>
      <c r="BC4" s="163" t="n">
        <f aca="false">BB4+1</f>
        <v>55</v>
      </c>
      <c r="BD4" s="163" t="n">
        <f aca="false">BC4+1</f>
        <v>56</v>
      </c>
      <c r="BE4" s="163" t="n">
        <f aca="false">BD4+1</f>
        <v>57</v>
      </c>
      <c r="BF4" s="163" t="n">
        <f aca="false">BE4+1</f>
        <v>58</v>
      </c>
      <c r="BG4" s="163" t="n">
        <f aca="false">BF4+1</f>
        <v>59</v>
      </c>
      <c r="BH4" s="163" t="n">
        <f aca="false">BG4+1</f>
        <v>60</v>
      </c>
      <c r="BI4" s="163" t="n">
        <f aca="false">BH4+1</f>
        <v>61</v>
      </c>
      <c r="BJ4" s="163" t="n">
        <f aca="false">BI4+1</f>
        <v>62</v>
      </c>
      <c r="BK4" s="163" t="n">
        <f aca="false">BJ4+1</f>
        <v>63</v>
      </c>
      <c r="BL4" s="163" t="n">
        <f aca="false">BK4+1</f>
        <v>64</v>
      </c>
      <c r="BM4" s="163" t="n">
        <f aca="false">BL4+1</f>
        <v>65</v>
      </c>
      <c r="BN4" s="163" t="n">
        <f aca="false">BM4+1</f>
        <v>66</v>
      </c>
      <c r="BO4" s="163" t="n">
        <f aca="false">BN4+1</f>
        <v>67</v>
      </c>
      <c r="BP4" s="163" t="n">
        <f aca="false">BO4+1</f>
        <v>68</v>
      </c>
      <c r="BQ4" s="163" t="n">
        <f aca="false">BP4+1</f>
        <v>69</v>
      </c>
      <c r="BR4" s="163" t="n">
        <f aca="false">BQ4+1</f>
        <v>70</v>
      </c>
      <c r="BS4" s="163" t="n">
        <f aca="false">BR4+1</f>
        <v>71</v>
      </c>
      <c r="BT4" s="163" t="n">
        <f aca="false">BS4+1</f>
        <v>72</v>
      </c>
      <c r="BU4" s="163" t="n">
        <f aca="false">BT4+1</f>
        <v>73</v>
      </c>
      <c r="BV4" s="163" t="n">
        <f aca="false">BU4+1</f>
        <v>74</v>
      </c>
      <c r="BW4" s="163" t="n">
        <f aca="false">BV4+1</f>
        <v>75</v>
      </c>
      <c r="BX4" s="163" t="n">
        <f aca="false">BW4+1</f>
        <v>76</v>
      </c>
      <c r="BY4" s="163" t="n">
        <f aca="false">BX4+1</f>
        <v>77</v>
      </c>
      <c r="BZ4" s="163" t="n">
        <f aca="false">BY4+1</f>
        <v>78</v>
      </c>
      <c r="CA4" s="163" t="n">
        <f aca="false">BZ4+1</f>
        <v>79</v>
      </c>
      <c r="CB4" s="163" t="n">
        <f aca="false">CA4+1</f>
        <v>80</v>
      </c>
      <c r="CC4" s="163" t="n">
        <f aca="false">CB4+1</f>
        <v>81</v>
      </c>
      <c r="CD4" s="163" t="n">
        <f aca="false">CC4+1</f>
        <v>82</v>
      </c>
      <c r="CE4" s="163" t="n">
        <f aca="false">CD4+1</f>
        <v>83</v>
      </c>
      <c r="CF4" s="163" t="n">
        <f aca="false">CE4+1</f>
        <v>84</v>
      </c>
      <c r="CG4" s="163" t="n">
        <f aca="false">CF4+1</f>
        <v>85</v>
      </c>
      <c r="CH4" s="163" t="n">
        <f aca="false">CG4+1</f>
        <v>86</v>
      </c>
      <c r="CI4" s="163" t="n">
        <f aca="false">CH4+1</f>
        <v>87</v>
      </c>
      <c r="CJ4" s="163" t="n">
        <f aca="false">CI4+1</f>
        <v>88</v>
      </c>
      <c r="CK4" s="163" t="n">
        <f aca="false">CJ4+1</f>
        <v>89</v>
      </c>
      <c r="CL4" s="163" t="n">
        <f aca="false">CK4+1</f>
        <v>90</v>
      </c>
      <c r="CM4" s="163" t="n">
        <f aca="false">CL4+1</f>
        <v>91</v>
      </c>
      <c r="CN4" s="163" t="n">
        <f aca="false">CM4+1</f>
        <v>92</v>
      </c>
      <c r="CO4" s="163" t="n">
        <f aca="false">CN4+1</f>
        <v>93</v>
      </c>
      <c r="CP4" s="163" t="n">
        <f aca="false">CO4+1</f>
        <v>94</v>
      </c>
      <c r="CQ4" s="163" t="n">
        <f aca="false">CP4+1</f>
        <v>95</v>
      </c>
      <c r="CR4" s="163" t="n">
        <f aca="false">CQ4+1</f>
        <v>96</v>
      </c>
      <c r="CS4" s="163" t="n">
        <f aca="false">CR4+1</f>
        <v>97</v>
      </c>
      <c r="CT4" s="163" t="n">
        <f aca="false">CS4+1</f>
        <v>98</v>
      </c>
      <c r="CU4" s="163" t="n">
        <f aca="false">CT4+1</f>
        <v>99</v>
      </c>
      <c r="CV4" s="163" t="n">
        <f aca="false">CU4+1</f>
        <v>100</v>
      </c>
      <c r="CW4" s="163" t="n">
        <f aca="false">CV4+1</f>
        <v>101</v>
      </c>
      <c r="CX4" s="163" t="n">
        <f aca="false">CW4+1</f>
        <v>102</v>
      </c>
    </row>
    <row r="5" customFormat="false" ht="12.75" hidden="false" customHeight="false" outlineLevel="0" collapsed="false">
      <c r="A5" s="14" t="n">
        <v>36739</v>
      </c>
      <c r="B5" s="163" t="e">
        <f aca="false">($V5-$W5)+C5</f>
        <v>#N/A</v>
      </c>
      <c r="C5" s="163" t="e">
        <f aca="false">($V5-$W5)+D5</f>
        <v>#N/A</v>
      </c>
      <c r="D5" s="163" t="e">
        <f aca="false">($V5-$W5)+E5</f>
        <v>#N/A</v>
      </c>
      <c r="E5" s="163" t="e">
        <f aca="false">($V5-$W5)+F5</f>
        <v>#N/A</v>
      </c>
      <c r="F5" s="163" t="e">
        <f aca="false">($V5-$W5)+G5</f>
        <v>#N/A</v>
      </c>
      <c r="G5" s="163" t="e">
        <f aca="false">($V5-$W5)+H5</f>
        <v>#N/A</v>
      </c>
      <c r="H5" s="163" t="e">
        <f aca="false">($V5-$W5)+I5</f>
        <v>#N/A</v>
      </c>
      <c r="I5" s="163" t="e">
        <f aca="false">($V5-$W5)+J5</f>
        <v>#N/A</v>
      </c>
      <c r="J5" s="163" t="e">
        <f aca="false">($V5-$W5)+K5</f>
        <v>#N/A</v>
      </c>
      <c r="K5" s="163" t="e">
        <f aca="false">($V5-$W5)+L5</f>
        <v>#N/A</v>
      </c>
      <c r="L5" s="163" t="e">
        <f aca="false">($V5-$W5)+M5</f>
        <v>#N/A</v>
      </c>
      <c r="M5" s="163" t="e">
        <f aca="false">($V5-$W5)+N5</f>
        <v>#N/A</v>
      </c>
      <c r="N5" s="163" t="e">
        <f aca="false">($V5-$W5)+O5</f>
        <v>#N/A</v>
      </c>
      <c r="O5" s="163" t="e">
        <f aca="false">($V5-$W5)+P5</f>
        <v>#N/A</v>
      </c>
      <c r="P5" s="163" t="e">
        <f aca="false">($V5-$W5)+Q5</f>
        <v>#N/A</v>
      </c>
      <c r="Q5" s="163" t="e">
        <f aca="false">($V5-$W5)+R5</f>
        <v>#N/A</v>
      </c>
      <c r="R5" s="163" t="e">
        <f aca="false">($V5-$W5)+S5</f>
        <v>#N/A</v>
      </c>
      <c r="S5" s="163" t="e">
        <f aca="false">($V5-$W5)+T5</f>
        <v>#N/A</v>
      </c>
      <c r="T5" s="163" t="e">
        <f aca="false">($V5-$W5)+U5</f>
        <v>#N/A</v>
      </c>
      <c r="U5" s="163" t="e">
        <f aca="false">($V5-$W5)+V5</f>
        <v>#N/A</v>
      </c>
      <c r="V5" s="163" t="e">
        <f aca="false">VLOOKUP($A5,GAMMAGRIDS,2,FALSE())</f>
        <v>#N/A</v>
      </c>
      <c r="W5" s="163" t="e">
        <f aca="false">((V5-AF5)*0.9)+AF5</f>
        <v>#N/A</v>
      </c>
      <c r="X5" s="163" t="e">
        <f aca="false">((V5-AF5)*0.8)+AF5</f>
        <v>#N/A</v>
      </c>
      <c r="Y5" s="163" t="e">
        <f aca="false">((V5-AF5)*0.7)+AF5</f>
        <v>#N/A</v>
      </c>
      <c r="Z5" s="163" t="e">
        <f aca="false">((V5-AF5)*0.6)+AF5</f>
        <v>#N/A</v>
      </c>
      <c r="AA5" s="163" t="e">
        <f aca="false">((V5-AF5)*0.5)+AF5</f>
        <v>#N/A</v>
      </c>
      <c r="AB5" s="163" t="e">
        <f aca="false">((V5-AF5)*0.4)+AF5</f>
        <v>#N/A</v>
      </c>
      <c r="AC5" s="163" t="e">
        <f aca="false">((V5-AF5)*0.3)+AF5</f>
        <v>#N/A</v>
      </c>
      <c r="AD5" s="163" t="e">
        <f aca="false">((V5-AF5)*0.2)+AF5</f>
        <v>#N/A</v>
      </c>
      <c r="AE5" s="163" t="e">
        <f aca="false">((V5-AF5)*0.1)+AF5</f>
        <v>#N/A</v>
      </c>
      <c r="AF5" s="163" t="e">
        <f aca="false">VLOOKUP($A5,GAMMAGRIDS,3,FALSE())</f>
        <v>#N/A</v>
      </c>
      <c r="AG5" s="163" t="e">
        <f aca="false">((AF5-AP5)*0.9)+AP5</f>
        <v>#N/A</v>
      </c>
      <c r="AH5" s="163" t="e">
        <f aca="false">((AF5-AP5)*0.8)+AP5</f>
        <v>#N/A</v>
      </c>
      <c r="AI5" s="163" t="e">
        <f aca="false">((AF5-AP5)*0.7)+AP5</f>
        <v>#N/A</v>
      </c>
      <c r="AJ5" s="163" t="e">
        <f aca="false">((AF5-AP5)*0.6)+AP5</f>
        <v>#N/A</v>
      </c>
      <c r="AK5" s="163" t="e">
        <f aca="false">((AF5-AP5)*0.5)+AP5</f>
        <v>#N/A</v>
      </c>
      <c r="AL5" s="163" t="e">
        <f aca="false">((AF5-AP5)*0.4)+AP5</f>
        <v>#N/A</v>
      </c>
      <c r="AM5" s="163" t="e">
        <f aca="false">((AF5-AP5)*0.3)+AP5</f>
        <v>#N/A</v>
      </c>
      <c r="AN5" s="163" t="e">
        <f aca="false">((AF5-AP5)*0.2)+AP5</f>
        <v>#N/A</v>
      </c>
      <c r="AO5" s="163" t="e">
        <f aca="false">((AF5-AP5)*0.1)+AP5</f>
        <v>#N/A</v>
      </c>
      <c r="AP5" s="163" t="e">
        <f aca="false">VLOOKUP($A5,GAMMAGRIDS,4,FALSE())</f>
        <v>#N/A</v>
      </c>
      <c r="AQ5" s="163" t="e">
        <f aca="false">(($AP5-$AU5)*0.8)+$AU5</f>
        <v>#N/A</v>
      </c>
      <c r="AR5" s="163" t="e">
        <f aca="false">(($AP5-$AU5)*0.6)+$AU5</f>
        <v>#N/A</v>
      </c>
      <c r="AS5" s="163" t="e">
        <f aca="false">(($AP5-$AU5)*0.4)+$AU5</f>
        <v>#N/A</v>
      </c>
      <c r="AT5" s="163" t="e">
        <f aca="false">(($AP5-$AU5)*0.2)+$AU5</f>
        <v>#N/A</v>
      </c>
      <c r="AU5" s="163" t="e">
        <f aca="false">VLOOKUP($A5,GAMMAGRIDS,5,FALSE())</f>
        <v>#N/A</v>
      </c>
      <c r="AV5" s="163" t="e">
        <f aca="false">(($AU5-$AZ5)*0.8)+$AZ5</f>
        <v>#N/A</v>
      </c>
      <c r="AW5" s="163" t="e">
        <f aca="false">(($AU5-$AZ5)*0.6)+$AZ5</f>
        <v>#N/A</v>
      </c>
      <c r="AX5" s="163" t="e">
        <f aca="false">(($AU5-$AZ5)*0.4)+$AZ5</f>
        <v>#N/A</v>
      </c>
      <c r="AY5" s="163" t="e">
        <f aca="false">(($AU5-$AZ5)*0.2)+$AZ5</f>
        <v>#N/A</v>
      </c>
      <c r="AZ5" s="163" t="n">
        <v>0</v>
      </c>
      <c r="BA5" s="163" t="e">
        <f aca="false">(($BE5-$AZ5)*0.2)+$AZ5</f>
        <v>#N/A</v>
      </c>
      <c r="BB5" s="163" t="e">
        <f aca="false">(($BE5-$AZ5)*0.4)+$AZ5</f>
        <v>#N/A</v>
      </c>
      <c r="BC5" s="163" t="e">
        <f aca="false">(($BE5-$AZ5)*0.6)+$AZ5</f>
        <v>#N/A</v>
      </c>
      <c r="BD5" s="163" t="e">
        <f aca="false">(($BE5-$AZ5)*0.8)+$AZ5</f>
        <v>#N/A</v>
      </c>
      <c r="BE5" s="163" t="e">
        <f aca="false">VLOOKUP($A5,GAMMAGRIDS,6,FALSE())</f>
        <v>#N/A</v>
      </c>
      <c r="BF5" s="163" t="e">
        <f aca="false">(($BJ5-$BE5)*0.2)+$BE5</f>
        <v>#N/A</v>
      </c>
      <c r="BG5" s="163" t="e">
        <f aca="false">(($BJ5-$BE5)*0.4)+$BE5</f>
        <v>#N/A</v>
      </c>
      <c r="BH5" s="163" t="e">
        <f aca="false">(($BJ5-$BE5)*0.6)+$BE5</f>
        <v>#N/A</v>
      </c>
      <c r="BI5" s="163" t="e">
        <f aca="false">(($BJ5-$BE5)*0.8)+$BE5</f>
        <v>#N/A</v>
      </c>
      <c r="BJ5" s="163" t="e">
        <f aca="false">VLOOKUP($A5,GAMMAGRIDS,7,FALSE())</f>
        <v>#N/A</v>
      </c>
      <c r="BK5" s="163" t="e">
        <f aca="false">((BT5-BJ5)*0.1)+BJ5</f>
        <v>#N/A</v>
      </c>
      <c r="BL5" s="163" t="e">
        <f aca="false">((BT5-BJ5)*0.2)+BJ5</f>
        <v>#N/A</v>
      </c>
      <c r="BM5" s="163" t="e">
        <f aca="false">((BT5-BJ5)*0.3)+BJ5</f>
        <v>#N/A</v>
      </c>
      <c r="BN5" s="163" t="e">
        <f aca="false">((BT5-BJ5)*0.4)+BJ5</f>
        <v>#N/A</v>
      </c>
      <c r="BO5" s="163" t="e">
        <f aca="false">((BT5-BJ5)*0.5)+BJ5</f>
        <v>#N/A</v>
      </c>
      <c r="BP5" s="163" t="e">
        <f aca="false">((BT5-BJ5)*0.6)+BJ5</f>
        <v>#N/A</v>
      </c>
      <c r="BQ5" s="163" t="e">
        <f aca="false">((BT5-BJ5)*0.7)+BJ5</f>
        <v>#N/A</v>
      </c>
      <c r="BR5" s="163" t="e">
        <f aca="false">((BT5-BJ5)*0.8)+BJ5</f>
        <v>#N/A</v>
      </c>
      <c r="BS5" s="163" t="e">
        <f aca="false">((BT5-BJ5)*0.9)+BJ5</f>
        <v>#N/A</v>
      </c>
      <c r="BT5" s="163" t="e">
        <f aca="false">VLOOKUP($A5,GAMMAGRIDS,8,FALSE())</f>
        <v>#N/A</v>
      </c>
      <c r="BU5" s="163" t="e">
        <f aca="false">((CD5-BT5)*0.1)+BT5</f>
        <v>#N/A</v>
      </c>
      <c r="BV5" s="163" t="e">
        <f aca="false">((CD5-BT5)*0.2)+BT5</f>
        <v>#N/A</v>
      </c>
      <c r="BW5" s="163" t="e">
        <f aca="false">((CD5-BT5)*0.3)+BT5</f>
        <v>#N/A</v>
      </c>
      <c r="BX5" s="163" t="e">
        <f aca="false">((CD5-BT5)*0.4)+BT5</f>
        <v>#N/A</v>
      </c>
      <c r="BY5" s="163" t="e">
        <f aca="false">((CD5-BT5)*0.5)+BT5</f>
        <v>#N/A</v>
      </c>
      <c r="BZ5" s="163" t="e">
        <f aca="false">((CD5-BT5)*0.6)+BT5</f>
        <v>#N/A</v>
      </c>
      <c r="CA5" s="163" t="e">
        <f aca="false">((CD5-BT5)*0.7)+BT5</f>
        <v>#N/A</v>
      </c>
      <c r="CB5" s="163" t="e">
        <f aca="false">((CD5-BT5)*0.8)+BT5</f>
        <v>#N/A</v>
      </c>
      <c r="CC5" s="163" t="e">
        <f aca="false">((CD5-BT5)*0.9)+BT5</f>
        <v>#N/A</v>
      </c>
      <c r="CD5" s="163" t="e">
        <f aca="false">VLOOKUP($A5,GAMMAGRIDS,9,FALSE())</f>
        <v>#N/A</v>
      </c>
      <c r="CE5" s="163" t="e">
        <f aca="false">($CD5-$CC5)+CD5</f>
        <v>#N/A</v>
      </c>
      <c r="CF5" s="163" t="e">
        <f aca="false">($CD5-$CC5)+CE5</f>
        <v>#N/A</v>
      </c>
      <c r="CG5" s="163" t="e">
        <f aca="false">($CD5-$CC5)+CF5</f>
        <v>#N/A</v>
      </c>
      <c r="CH5" s="163" t="e">
        <f aca="false">($CD5-$CC5)+CG5</f>
        <v>#N/A</v>
      </c>
      <c r="CI5" s="163" t="e">
        <f aca="false">($CD5-$CC5)+CH5</f>
        <v>#N/A</v>
      </c>
      <c r="CJ5" s="163" t="e">
        <f aca="false">($CD5-$CC5)+CI5</f>
        <v>#N/A</v>
      </c>
      <c r="CK5" s="163" t="e">
        <f aca="false">($CD5-$CC5)+CJ5</f>
        <v>#N/A</v>
      </c>
      <c r="CL5" s="163" t="e">
        <f aca="false">($CD5-$CC5)+CK5</f>
        <v>#N/A</v>
      </c>
      <c r="CM5" s="163" t="e">
        <f aca="false">($CD5-$CC5)+CL5</f>
        <v>#N/A</v>
      </c>
      <c r="CN5" s="163" t="e">
        <f aca="false">($CD5-$CC5)+CM5</f>
        <v>#N/A</v>
      </c>
      <c r="CO5" s="163" t="e">
        <f aca="false">($CD5-$CC5)+CN5</f>
        <v>#N/A</v>
      </c>
      <c r="CP5" s="163" t="e">
        <f aca="false">($CD5-$CC5)+CO5</f>
        <v>#N/A</v>
      </c>
      <c r="CQ5" s="163" t="e">
        <f aca="false">($CD5-$CC5)+CP5</f>
        <v>#N/A</v>
      </c>
      <c r="CR5" s="163" t="e">
        <f aca="false">($CD5-$CC5)+CQ5</f>
        <v>#N/A</v>
      </c>
      <c r="CS5" s="163" t="e">
        <f aca="false">($CD5-$CC5)+CR5</f>
        <v>#N/A</v>
      </c>
      <c r="CT5" s="163" t="e">
        <f aca="false">($CD5-$CC5)+CS5</f>
        <v>#N/A</v>
      </c>
      <c r="CU5" s="163" t="e">
        <f aca="false">($CD5-$CC5)+CT5</f>
        <v>#N/A</v>
      </c>
      <c r="CV5" s="163" t="e">
        <f aca="false">($CD5-$CC5)+CU5</f>
        <v>#N/A</v>
      </c>
      <c r="CW5" s="163" t="e">
        <f aca="false">($CD5-$CC5)+CV5</f>
        <v>#N/A</v>
      </c>
      <c r="CX5" s="163" t="e">
        <f aca="false">($CD5-$CC5)+CW5</f>
        <v>#N/A</v>
      </c>
    </row>
    <row r="6" customFormat="false" ht="12.75" hidden="false" customHeight="false" outlineLevel="0" collapsed="false">
      <c r="A6" s="14" t="n">
        <v>36770</v>
      </c>
      <c r="B6" s="163" t="e">
        <f aca="false">($V6-$W6)+C6</f>
        <v>#N/A</v>
      </c>
      <c r="C6" s="163" t="e">
        <f aca="false">($V6-$W6)+D6</f>
        <v>#N/A</v>
      </c>
      <c r="D6" s="163" t="e">
        <f aca="false">($V6-$W6)+E6</f>
        <v>#N/A</v>
      </c>
      <c r="E6" s="163" t="e">
        <f aca="false">($V6-$W6)+F6</f>
        <v>#N/A</v>
      </c>
      <c r="F6" s="163" t="e">
        <f aca="false">($V6-$W6)+G6</f>
        <v>#N/A</v>
      </c>
      <c r="G6" s="163" t="e">
        <f aca="false">($V6-$W6)+H6</f>
        <v>#N/A</v>
      </c>
      <c r="H6" s="163" t="e">
        <f aca="false">($V6-$W6)+I6</f>
        <v>#N/A</v>
      </c>
      <c r="I6" s="163" t="e">
        <f aca="false">($V6-$W6)+J6</f>
        <v>#N/A</v>
      </c>
      <c r="J6" s="163" t="e">
        <f aca="false">($V6-$W6)+K6</f>
        <v>#N/A</v>
      </c>
      <c r="K6" s="163" t="e">
        <f aca="false">($V6-$W6)+L6</f>
        <v>#N/A</v>
      </c>
      <c r="L6" s="163" t="e">
        <f aca="false">($V6-$W6)+M6</f>
        <v>#N/A</v>
      </c>
      <c r="M6" s="163" t="e">
        <f aca="false">($V6-$W6)+N6</f>
        <v>#N/A</v>
      </c>
      <c r="N6" s="163" t="e">
        <f aca="false">($V6-$W6)+O6</f>
        <v>#N/A</v>
      </c>
      <c r="O6" s="163" t="e">
        <f aca="false">($V6-$W6)+P6</f>
        <v>#N/A</v>
      </c>
      <c r="P6" s="163" t="e">
        <f aca="false">($V6-$W6)+Q6</f>
        <v>#N/A</v>
      </c>
      <c r="Q6" s="163" t="e">
        <f aca="false">($V6-$W6)+R6</f>
        <v>#N/A</v>
      </c>
      <c r="R6" s="163" t="e">
        <f aca="false">($V6-$W6)+S6</f>
        <v>#N/A</v>
      </c>
      <c r="S6" s="163" t="e">
        <f aca="false">($V6-$W6)+T6</f>
        <v>#N/A</v>
      </c>
      <c r="T6" s="163" t="e">
        <f aca="false">($V6-$W6)+U6</f>
        <v>#N/A</v>
      </c>
      <c r="U6" s="163" t="e">
        <f aca="false">($V6-$W6)+V6</f>
        <v>#N/A</v>
      </c>
      <c r="V6" s="163" t="e">
        <f aca="false">VLOOKUP($A6,GAMMAGRIDS,2,FALSE())</f>
        <v>#N/A</v>
      </c>
      <c r="W6" s="163" t="e">
        <f aca="false">((V6-AF6)*0.9)+AF6</f>
        <v>#N/A</v>
      </c>
      <c r="X6" s="163" t="e">
        <f aca="false">((V6-AF6)*0.8)+AF6</f>
        <v>#N/A</v>
      </c>
      <c r="Y6" s="163" t="e">
        <f aca="false">((V6-AF6)*0.7)+AF6</f>
        <v>#N/A</v>
      </c>
      <c r="Z6" s="163" t="e">
        <f aca="false">((V6-AF6)*0.6)+AF6</f>
        <v>#N/A</v>
      </c>
      <c r="AA6" s="163" t="e">
        <f aca="false">((V6-AF6)*0.5)+AF6</f>
        <v>#N/A</v>
      </c>
      <c r="AB6" s="163" t="e">
        <f aca="false">((V6-AF6)*0.4)+AF6</f>
        <v>#N/A</v>
      </c>
      <c r="AC6" s="163" t="e">
        <f aca="false">((V6-AF6)*0.3)+AF6</f>
        <v>#N/A</v>
      </c>
      <c r="AD6" s="163" t="e">
        <f aca="false">((V6-AF6)*0.2)+AF6</f>
        <v>#N/A</v>
      </c>
      <c r="AE6" s="163" t="e">
        <f aca="false">((V6-AF6)*0.1)+AF6</f>
        <v>#N/A</v>
      </c>
      <c r="AF6" s="163" t="e">
        <f aca="false">VLOOKUP($A6,GAMMAGRIDS,3,FALSE())</f>
        <v>#N/A</v>
      </c>
      <c r="AG6" s="163" t="e">
        <f aca="false">((AF6-AP6)*0.9)+AP6</f>
        <v>#N/A</v>
      </c>
      <c r="AH6" s="163" t="e">
        <f aca="false">((AF6-AP6)*0.8)+AP6</f>
        <v>#N/A</v>
      </c>
      <c r="AI6" s="163" t="e">
        <f aca="false">((AF6-AP6)*0.7)+AP6</f>
        <v>#N/A</v>
      </c>
      <c r="AJ6" s="163" t="e">
        <f aca="false">((AF6-AP6)*0.6)+AP6</f>
        <v>#N/A</v>
      </c>
      <c r="AK6" s="163" t="e">
        <f aca="false">((AF6-AP6)*0.5)+AP6</f>
        <v>#N/A</v>
      </c>
      <c r="AL6" s="163" t="e">
        <f aca="false">((AF6-AP6)*0.4)+AP6</f>
        <v>#N/A</v>
      </c>
      <c r="AM6" s="163" t="e">
        <f aca="false">((AF6-AP6)*0.3)+AP6</f>
        <v>#N/A</v>
      </c>
      <c r="AN6" s="163" t="e">
        <f aca="false">((AF6-AP6)*0.2)+AP6</f>
        <v>#N/A</v>
      </c>
      <c r="AO6" s="163" t="e">
        <f aca="false">((AF6-AP6)*0.1)+AP6</f>
        <v>#N/A</v>
      </c>
      <c r="AP6" s="163" t="e">
        <f aca="false">VLOOKUP($A6,GAMMAGRIDS,4,FALSE())</f>
        <v>#N/A</v>
      </c>
      <c r="AQ6" s="163" t="e">
        <f aca="false">(($AP6-$AU6)*0.8)+$AU6</f>
        <v>#N/A</v>
      </c>
      <c r="AR6" s="163" t="e">
        <f aca="false">(($AP6-$AU6)*0.6)+$AU6</f>
        <v>#N/A</v>
      </c>
      <c r="AS6" s="163" t="e">
        <f aca="false">(($AP6-$AU6)*0.4)+$AU6</f>
        <v>#N/A</v>
      </c>
      <c r="AT6" s="163" t="e">
        <f aca="false">(($AP6-$AU6)*0.2)+$AU6</f>
        <v>#N/A</v>
      </c>
      <c r="AU6" s="163" t="e">
        <f aca="false">VLOOKUP($A6,GAMMAGRIDS,5,FALSE())</f>
        <v>#N/A</v>
      </c>
      <c r="AV6" s="163" t="e">
        <f aca="false">(($AU6-$AZ6)*0.8)+$AZ6</f>
        <v>#N/A</v>
      </c>
      <c r="AW6" s="163" t="e">
        <f aca="false">(($AU6-$AZ6)*0.6)+$AZ6</f>
        <v>#N/A</v>
      </c>
      <c r="AX6" s="163" t="e">
        <f aca="false">(($AU6-$AZ6)*0.4)+$AZ6</f>
        <v>#N/A</v>
      </c>
      <c r="AY6" s="163" t="e">
        <f aca="false">(($AU6-$AZ6)*0.2)+$AZ6</f>
        <v>#N/A</v>
      </c>
      <c r="AZ6" s="163" t="n">
        <v>0</v>
      </c>
      <c r="BA6" s="163" t="e">
        <f aca="false">(($BE6-$AZ6)*0.2)+$AZ6</f>
        <v>#N/A</v>
      </c>
      <c r="BB6" s="163" t="e">
        <f aca="false">(($BE6-$AZ6)*0.4)+$AZ6</f>
        <v>#N/A</v>
      </c>
      <c r="BC6" s="163" t="e">
        <f aca="false">(($BE6-$AZ6)*0.6)+$AZ6</f>
        <v>#N/A</v>
      </c>
      <c r="BD6" s="163" t="e">
        <f aca="false">(($BE6-$AZ6)*0.8)+$AZ6</f>
        <v>#N/A</v>
      </c>
      <c r="BE6" s="163" t="e">
        <f aca="false">VLOOKUP($A6,GAMMAGRIDS,6,FALSE())</f>
        <v>#N/A</v>
      </c>
      <c r="BF6" s="163" t="e">
        <f aca="false">(($BJ6-$BE6)*0.2)+$BE6</f>
        <v>#N/A</v>
      </c>
      <c r="BG6" s="163" t="e">
        <f aca="false">(($BJ6-$BE6)*0.4)+$BE6</f>
        <v>#N/A</v>
      </c>
      <c r="BH6" s="163" t="e">
        <f aca="false">(($BJ6-$BE6)*0.6)+$BE6</f>
        <v>#N/A</v>
      </c>
      <c r="BI6" s="163" t="e">
        <f aca="false">(($BJ6-$BE6)*0.8)+$BE6</f>
        <v>#N/A</v>
      </c>
      <c r="BJ6" s="163" t="e">
        <f aca="false">VLOOKUP($A6,GAMMAGRIDS,7,FALSE())</f>
        <v>#N/A</v>
      </c>
      <c r="BK6" s="163" t="e">
        <f aca="false">((BT6-BJ6)*0.1)+BJ6</f>
        <v>#N/A</v>
      </c>
      <c r="BL6" s="163" t="e">
        <f aca="false">((BT6-BJ6)*0.2)+BJ6</f>
        <v>#N/A</v>
      </c>
      <c r="BM6" s="163" t="e">
        <f aca="false">((BT6-BJ6)*0.3)+BJ6</f>
        <v>#N/A</v>
      </c>
      <c r="BN6" s="163" t="e">
        <f aca="false">((BT6-BJ6)*0.4)+BJ6</f>
        <v>#N/A</v>
      </c>
      <c r="BO6" s="163" t="e">
        <f aca="false">((BT6-BJ6)*0.5)+BJ6</f>
        <v>#N/A</v>
      </c>
      <c r="BP6" s="163" t="e">
        <f aca="false">((BT6-BJ6)*0.6)+BJ6</f>
        <v>#N/A</v>
      </c>
      <c r="BQ6" s="163" t="e">
        <f aca="false">((BT6-BJ6)*0.7)+BJ6</f>
        <v>#N/A</v>
      </c>
      <c r="BR6" s="163" t="e">
        <f aca="false">((BT6-BJ6)*0.8)+BJ6</f>
        <v>#N/A</v>
      </c>
      <c r="BS6" s="163" t="e">
        <f aca="false">((BT6-BJ6)*0.9)+BJ6</f>
        <v>#N/A</v>
      </c>
      <c r="BT6" s="163" t="e">
        <f aca="false">VLOOKUP($A6,GAMMAGRIDS,8,FALSE())</f>
        <v>#N/A</v>
      </c>
      <c r="BU6" s="163" t="e">
        <f aca="false">((CD6-BT6)*0.1)+BT6</f>
        <v>#N/A</v>
      </c>
      <c r="BV6" s="163" t="e">
        <f aca="false">((CD6-BT6)*0.2)+BT6</f>
        <v>#N/A</v>
      </c>
      <c r="BW6" s="163" t="e">
        <f aca="false">((CD6-BT6)*0.3)+BT6</f>
        <v>#N/A</v>
      </c>
      <c r="BX6" s="163" t="e">
        <f aca="false">((CD6-BT6)*0.4)+BT6</f>
        <v>#N/A</v>
      </c>
      <c r="BY6" s="163" t="e">
        <f aca="false">((CD6-BT6)*0.5)+BT6</f>
        <v>#N/A</v>
      </c>
      <c r="BZ6" s="163" t="e">
        <f aca="false">((CD6-BT6)*0.6)+BT6</f>
        <v>#N/A</v>
      </c>
      <c r="CA6" s="163" t="e">
        <f aca="false">((CD6-BT6)*0.7)+BT6</f>
        <v>#N/A</v>
      </c>
      <c r="CB6" s="163" t="e">
        <f aca="false">((CD6-BT6)*0.8)+BT6</f>
        <v>#N/A</v>
      </c>
      <c r="CC6" s="163" t="e">
        <f aca="false">((CD6-BT6)*0.9)+BT6</f>
        <v>#N/A</v>
      </c>
      <c r="CD6" s="163" t="e">
        <f aca="false">VLOOKUP($A6,GAMMAGRIDS,9,FALSE())</f>
        <v>#N/A</v>
      </c>
      <c r="CE6" s="163" t="e">
        <f aca="false">($CD6-$CC6)+CD6</f>
        <v>#N/A</v>
      </c>
      <c r="CF6" s="163" t="e">
        <f aca="false">($CD6-$CC6)+CE6</f>
        <v>#N/A</v>
      </c>
      <c r="CG6" s="163" t="e">
        <f aca="false">($CD6-$CC6)+CF6</f>
        <v>#N/A</v>
      </c>
      <c r="CH6" s="163" t="e">
        <f aca="false">($CD6-$CC6)+CG6</f>
        <v>#N/A</v>
      </c>
      <c r="CI6" s="163" t="e">
        <f aca="false">($CD6-$CC6)+CH6</f>
        <v>#N/A</v>
      </c>
      <c r="CJ6" s="163" t="e">
        <f aca="false">($CD6-$CC6)+CI6</f>
        <v>#N/A</v>
      </c>
      <c r="CK6" s="163" t="e">
        <f aca="false">($CD6-$CC6)+CJ6</f>
        <v>#N/A</v>
      </c>
      <c r="CL6" s="163" t="e">
        <f aca="false">($CD6-$CC6)+CK6</f>
        <v>#N/A</v>
      </c>
      <c r="CM6" s="163" t="e">
        <f aca="false">($CD6-$CC6)+CL6</f>
        <v>#N/A</v>
      </c>
      <c r="CN6" s="163" t="e">
        <f aca="false">($CD6-$CC6)+CM6</f>
        <v>#N/A</v>
      </c>
      <c r="CO6" s="163" t="e">
        <f aca="false">($CD6-$CC6)+CN6</f>
        <v>#N/A</v>
      </c>
      <c r="CP6" s="163" t="e">
        <f aca="false">($CD6-$CC6)+CO6</f>
        <v>#N/A</v>
      </c>
      <c r="CQ6" s="163" t="e">
        <f aca="false">($CD6-$CC6)+CP6</f>
        <v>#N/A</v>
      </c>
      <c r="CR6" s="163" t="e">
        <f aca="false">($CD6-$CC6)+CQ6</f>
        <v>#N/A</v>
      </c>
      <c r="CS6" s="163" t="e">
        <f aca="false">($CD6-$CC6)+CR6</f>
        <v>#N/A</v>
      </c>
      <c r="CT6" s="163" t="e">
        <f aca="false">($CD6-$CC6)+CS6</f>
        <v>#N/A</v>
      </c>
      <c r="CU6" s="163" t="e">
        <f aca="false">($CD6-$CC6)+CT6</f>
        <v>#N/A</v>
      </c>
      <c r="CV6" s="163" t="e">
        <f aca="false">($CD6-$CC6)+CU6</f>
        <v>#N/A</v>
      </c>
      <c r="CW6" s="163" t="e">
        <f aca="false">($CD6-$CC6)+CV6</f>
        <v>#N/A</v>
      </c>
      <c r="CX6" s="163" t="e">
        <f aca="false">($CD6-$CC6)+CW6</f>
        <v>#N/A</v>
      </c>
    </row>
    <row r="7" customFormat="false" ht="12.75" hidden="false" customHeight="false" outlineLevel="0" collapsed="false">
      <c r="A7" s="14" t="n">
        <v>36800</v>
      </c>
      <c r="B7" s="163" t="e">
        <f aca="false">($V7-$W7)+C7</f>
        <v>#N/A</v>
      </c>
      <c r="C7" s="163" t="e">
        <f aca="false">($V7-$W7)+D7</f>
        <v>#N/A</v>
      </c>
      <c r="D7" s="163" t="e">
        <f aca="false">($V7-$W7)+E7</f>
        <v>#N/A</v>
      </c>
      <c r="E7" s="163" t="e">
        <f aca="false">($V7-$W7)+F7</f>
        <v>#N/A</v>
      </c>
      <c r="F7" s="163" t="e">
        <f aca="false">($V7-$W7)+G7</f>
        <v>#N/A</v>
      </c>
      <c r="G7" s="163" t="e">
        <f aca="false">($V7-$W7)+H7</f>
        <v>#N/A</v>
      </c>
      <c r="H7" s="163" t="e">
        <f aca="false">($V7-$W7)+I7</f>
        <v>#N/A</v>
      </c>
      <c r="I7" s="163" t="e">
        <f aca="false">($V7-$W7)+J7</f>
        <v>#N/A</v>
      </c>
      <c r="J7" s="163" t="e">
        <f aca="false">($V7-$W7)+K7</f>
        <v>#N/A</v>
      </c>
      <c r="K7" s="163" t="e">
        <f aca="false">($V7-$W7)+L7</f>
        <v>#N/A</v>
      </c>
      <c r="L7" s="163" t="e">
        <f aca="false">($V7-$W7)+M7</f>
        <v>#N/A</v>
      </c>
      <c r="M7" s="163" t="e">
        <f aca="false">($V7-$W7)+N7</f>
        <v>#N/A</v>
      </c>
      <c r="N7" s="163" t="e">
        <f aca="false">($V7-$W7)+O7</f>
        <v>#N/A</v>
      </c>
      <c r="O7" s="163" t="e">
        <f aca="false">($V7-$W7)+P7</f>
        <v>#N/A</v>
      </c>
      <c r="P7" s="163" t="e">
        <f aca="false">($V7-$W7)+Q7</f>
        <v>#N/A</v>
      </c>
      <c r="Q7" s="163" t="e">
        <f aca="false">($V7-$W7)+R7</f>
        <v>#N/A</v>
      </c>
      <c r="R7" s="163" t="e">
        <f aca="false">($V7-$W7)+S7</f>
        <v>#N/A</v>
      </c>
      <c r="S7" s="163" t="e">
        <f aca="false">($V7-$W7)+T7</f>
        <v>#N/A</v>
      </c>
      <c r="T7" s="163" t="e">
        <f aca="false">($V7-$W7)+U7</f>
        <v>#N/A</v>
      </c>
      <c r="U7" s="163" t="e">
        <f aca="false">($V7-$W7)+V7</f>
        <v>#N/A</v>
      </c>
      <c r="V7" s="163" t="e">
        <f aca="false">VLOOKUP($A7,GAMMAGRIDS,2,FALSE())</f>
        <v>#N/A</v>
      </c>
      <c r="W7" s="163" t="e">
        <f aca="false">((V7-AF7)*0.9)+AF7</f>
        <v>#N/A</v>
      </c>
      <c r="X7" s="163" t="e">
        <f aca="false">((V7-AF7)*0.8)+AF7</f>
        <v>#N/A</v>
      </c>
      <c r="Y7" s="163" t="e">
        <f aca="false">((V7-AF7)*0.7)+AF7</f>
        <v>#N/A</v>
      </c>
      <c r="Z7" s="163" t="e">
        <f aca="false">((V7-AF7)*0.6)+AF7</f>
        <v>#N/A</v>
      </c>
      <c r="AA7" s="163" t="e">
        <f aca="false">((V7-AF7)*0.5)+AF7</f>
        <v>#N/A</v>
      </c>
      <c r="AB7" s="163" t="e">
        <f aca="false">((V7-AF7)*0.4)+AF7</f>
        <v>#N/A</v>
      </c>
      <c r="AC7" s="163" t="e">
        <f aca="false">((V7-AF7)*0.3)+AF7</f>
        <v>#N/A</v>
      </c>
      <c r="AD7" s="163" t="e">
        <f aca="false">((V7-AF7)*0.2)+AF7</f>
        <v>#N/A</v>
      </c>
      <c r="AE7" s="163" t="e">
        <f aca="false">((V7-AF7)*0.1)+AF7</f>
        <v>#N/A</v>
      </c>
      <c r="AF7" s="163" t="e">
        <f aca="false">VLOOKUP($A7,GAMMAGRIDS,3,FALSE())</f>
        <v>#N/A</v>
      </c>
      <c r="AG7" s="163" t="e">
        <f aca="false">((AF7-AP7)*0.9)+AP7</f>
        <v>#N/A</v>
      </c>
      <c r="AH7" s="163" t="e">
        <f aca="false">((AF7-AP7)*0.8)+AP7</f>
        <v>#N/A</v>
      </c>
      <c r="AI7" s="163" t="e">
        <f aca="false">((AF7-AP7)*0.7)+AP7</f>
        <v>#N/A</v>
      </c>
      <c r="AJ7" s="163" t="e">
        <f aca="false">((AF7-AP7)*0.6)+AP7</f>
        <v>#N/A</v>
      </c>
      <c r="AK7" s="163" t="e">
        <f aca="false">((AF7-AP7)*0.5)+AP7</f>
        <v>#N/A</v>
      </c>
      <c r="AL7" s="163" t="e">
        <f aca="false">((AF7-AP7)*0.4)+AP7</f>
        <v>#N/A</v>
      </c>
      <c r="AM7" s="163" t="e">
        <f aca="false">((AF7-AP7)*0.3)+AP7</f>
        <v>#N/A</v>
      </c>
      <c r="AN7" s="163" t="e">
        <f aca="false">((AF7-AP7)*0.2)+AP7</f>
        <v>#N/A</v>
      </c>
      <c r="AO7" s="163" t="e">
        <f aca="false">((AF7-AP7)*0.1)+AP7</f>
        <v>#N/A</v>
      </c>
      <c r="AP7" s="163" t="e">
        <f aca="false">VLOOKUP($A7,GAMMAGRIDS,4,FALSE())</f>
        <v>#N/A</v>
      </c>
      <c r="AQ7" s="163" t="e">
        <f aca="false">(($AP7-$AU7)*0.8)+$AU7</f>
        <v>#N/A</v>
      </c>
      <c r="AR7" s="163" t="e">
        <f aca="false">(($AP7-$AU7)*0.6)+$AU7</f>
        <v>#N/A</v>
      </c>
      <c r="AS7" s="163" t="e">
        <f aca="false">(($AP7-$AU7)*0.4)+$AU7</f>
        <v>#N/A</v>
      </c>
      <c r="AT7" s="163" t="e">
        <f aca="false">(($AP7-$AU7)*0.2)+$AU7</f>
        <v>#N/A</v>
      </c>
      <c r="AU7" s="163" t="e">
        <f aca="false">VLOOKUP($A7,GAMMAGRIDS,5,FALSE())</f>
        <v>#N/A</v>
      </c>
      <c r="AV7" s="163" t="e">
        <f aca="false">(($AU7-$AZ7)*0.8)+$AZ7</f>
        <v>#N/A</v>
      </c>
      <c r="AW7" s="163" t="e">
        <f aca="false">(($AU7-$AZ7)*0.6)+$AZ7</f>
        <v>#N/A</v>
      </c>
      <c r="AX7" s="163" t="e">
        <f aca="false">(($AU7-$AZ7)*0.4)+$AZ7</f>
        <v>#N/A</v>
      </c>
      <c r="AY7" s="163" t="e">
        <f aca="false">(($AU7-$AZ7)*0.2)+$AZ7</f>
        <v>#N/A</v>
      </c>
      <c r="AZ7" s="163" t="n">
        <v>0</v>
      </c>
      <c r="BA7" s="163" t="e">
        <f aca="false">(($BE7-$AZ7)*0.2)+$AZ7</f>
        <v>#N/A</v>
      </c>
      <c r="BB7" s="163" t="e">
        <f aca="false">(($BE7-$AZ7)*0.4)+$AZ7</f>
        <v>#N/A</v>
      </c>
      <c r="BC7" s="163" t="e">
        <f aca="false">(($BE7-$AZ7)*0.6)+$AZ7</f>
        <v>#N/A</v>
      </c>
      <c r="BD7" s="163" t="e">
        <f aca="false">(($BE7-$AZ7)*0.8)+$AZ7</f>
        <v>#N/A</v>
      </c>
      <c r="BE7" s="163" t="e">
        <f aca="false">VLOOKUP($A7,GAMMAGRIDS,6,FALSE())</f>
        <v>#N/A</v>
      </c>
      <c r="BF7" s="163" t="e">
        <f aca="false">(($BJ7-$BE7)*0.2)+$BE7</f>
        <v>#N/A</v>
      </c>
      <c r="BG7" s="163" t="e">
        <f aca="false">(($BJ7-$BE7)*0.4)+$BE7</f>
        <v>#N/A</v>
      </c>
      <c r="BH7" s="163" t="e">
        <f aca="false">(($BJ7-$BE7)*0.6)+$BE7</f>
        <v>#N/A</v>
      </c>
      <c r="BI7" s="163" t="e">
        <f aca="false">(($BJ7-$BE7)*0.8)+$BE7</f>
        <v>#N/A</v>
      </c>
      <c r="BJ7" s="163" t="e">
        <f aca="false">VLOOKUP($A7,GAMMAGRIDS,7,FALSE())</f>
        <v>#N/A</v>
      </c>
      <c r="BK7" s="163" t="e">
        <f aca="false">((BT7-BJ7)*0.1)+BJ7</f>
        <v>#N/A</v>
      </c>
      <c r="BL7" s="163" t="e">
        <f aca="false">((BT7-BJ7)*0.2)+BJ7</f>
        <v>#N/A</v>
      </c>
      <c r="BM7" s="163" t="e">
        <f aca="false">((BT7-BJ7)*0.3)+BJ7</f>
        <v>#N/A</v>
      </c>
      <c r="BN7" s="163" t="e">
        <f aca="false">((BT7-BJ7)*0.4)+BJ7</f>
        <v>#N/A</v>
      </c>
      <c r="BO7" s="163" t="e">
        <f aca="false">((BT7-BJ7)*0.5)+BJ7</f>
        <v>#N/A</v>
      </c>
      <c r="BP7" s="163" t="e">
        <f aca="false">((BT7-BJ7)*0.6)+BJ7</f>
        <v>#N/A</v>
      </c>
      <c r="BQ7" s="163" t="e">
        <f aca="false">((BT7-BJ7)*0.7)+BJ7</f>
        <v>#N/A</v>
      </c>
      <c r="BR7" s="163" t="e">
        <f aca="false">((BT7-BJ7)*0.8)+BJ7</f>
        <v>#N/A</v>
      </c>
      <c r="BS7" s="163" t="e">
        <f aca="false">((BT7-BJ7)*0.9)+BJ7</f>
        <v>#N/A</v>
      </c>
      <c r="BT7" s="163" t="e">
        <f aca="false">VLOOKUP($A7,GAMMAGRIDS,8,FALSE())</f>
        <v>#N/A</v>
      </c>
      <c r="BU7" s="163" t="e">
        <f aca="false">((CD7-BT7)*0.1)+BT7</f>
        <v>#N/A</v>
      </c>
      <c r="BV7" s="163" t="e">
        <f aca="false">((CD7-BT7)*0.2)+BT7</f>
        <v>#N/A</v>
      </c>
      <c r="BW7" s="163" t="e">
        <f aca="false">((CD7-BT7)*0.3)+BT7</f>
        <v>#N/A</v>
      </c>
      <c r="BX7" s="163" t="e">
        <f aca="false">((CD7-BT7)*0.4)+BT7</f>
        <v>#N/A</v>
      </c>
      <c r="BY7" s="163" t="e">
        <f aca="false">((CD7-BT7)*0.5)+BT7</f>
        <v>#N/A</v>
      </c>
      <c r="BZ7" s="163" t="e">
        <f aca="false">((CD7-BT7)*0.6)+BT7</f>
        <v>#N/A</v>
      </c>
      <c r="CA7" s="163" t="e">
        <f aca="false">((CD7-BT7)*0.7)+BT7</f>
        <v>#N/A</v>
      </c>
      <c r="CB7" s="163" t="e">
        <f aca="false">((CD7-BT7)*0.8)+BT7</f>
        <v>#N/A</v>
      </c>
      <c r="CC7" s="163" t="e">
        <f aca="false">((CD7-BT7)*0.9)+BT7</f>
        <v>#N/A</v>
      </c>
      <c r="CD7" s="163" t="e">
        <f aca="false">VLOOKUP($A7,GAMMAGRIDS,9,FALSE())</f>
        <v>#N/A</v>
      </c>
      <c r="CE7" s="163" t="e">
        <f aca="false">($CD7-$CC7)+CD7</f>
        <v>#N/A</v>
      </c>
      <c r="CF7" s="163" t="e">
        <f aca="false">($CD7-$CC7)+CE7</f>
        <v>#N/A</v>
      </c>
      <c r="CG7" s="163" t="e">
        <f aca="false">($CD7-$CC7)+CF7</f>
        <v>#N/A</v>
      </c>
      <c r="CH7" s="163" t="e">
        <f aca="false">($CD7-$CC7)+CG7</f>
        <v>#N/A</v>
      </c>
      <c r="CI7" s="163" t="e">
        <f aca="false">($CD7-$CC7)+CH7</f>
        <v>#N/A</v>
      </c>
      <c r="CJ7" s="163" t="e">
        <f aca="false">($CD7-$CC7)+CI7</f>
        <v>#N/A</v>
      </c>
      <c r="CK7" s="163" t="e">
        <f aca="false">($CD7-$CC7)+CJ7</f>
        <v>#N/A</v>
      </c>
      <c r="CL7" s="163" t="e">
        <f aca="false">($CD7-$CC7)+CK7</f>
        <v>#N/A</v>
      </c>
      <c r="CM7" s="163" t="e">
        <f aca="false">($CD7-$CC7)+CL7</f>
        <v>#N/A</v>
      </c>
      <c r="CN7" s="163" t="e">
        <f aca="false">($CD7-$CC7)+CM7</f>
        <v>#N/A</v>
      </c>
      <c r="CO7" s="163" t="e">
        <f aca="false">($CD7-$CC7)+CN7</f>
        <v>#N/A</v>
      </c>
      <c r="CP7" s="163" t="e">
        <f aca="false">($CD7-$CC7)+CO7</f>
        <v>#N/A</v>
      </c>
      <c r="CQ7" s="163" t="e">
        <f aca="false">($CD7-$CC7)+CP7</f>
        <v>#N/A</v>
      </c>
      <c r="CR7" s="163" t="e">
        <f aca="false">($CD7-$CC7)+CQ7</f>
        <v>#N/A</v>
      </c>
      <c r="CS7" s="163" t="e">
        <f aca="false">($CD7-$CC7)+CR7</f>
        <v>#N/A</v>
      </c>
      <c r="CT7" s="163" t="e">
        <f aca="false">($CD7-$CC7)+CS7</f>
        <v>#N/A</v>
      </c>
      <c r="CU7" s="163" t="e">
        <f aca="false">($CD7-$CC7)+CT7</f>
        <v>#N/A</v>
      </c>
      <c r="CV7" s="163" t="e">
        <f aca="false">($CD7-$CC7)+CU7</f>
        <v>#N/A</v>
      </c>
      <c r="CW7" s="163" t="e">
        <f aca="false">($CD7-$CC7)+CV7</f>
        <v>#N/A</v>
      </c>
      <c r="CX7" s="163" t="e">
        <f aca="false">($CD7-$CC7)+CW7</f>
        <v>#N/A</v>
      </c>
    </row>
    <row r="8" customFormat="false" ht="12.75" hidden="false" customHeight="false" outlineLevel="0" collapsed="false">
      <c r="A8" s="14" t="n">
        <v>36831</v>
      </c>
      <c r="B8" s="163" t="e">
        <f aca="false">($V8-$W8)+C8</f>
        <v>#N/A</v>
      </c>
      <c r="C8" s="163" t="e">
        <f aca="false">($V8-$W8)+D8</f>
        <v>#N/A</v>
      </c>
      <c r="D8" s="163" t="e">
        <f aca="false">($V8-$W8)+E8</f>
        <v>#N/A</v>
      </c>
      <c r="E8" s="163" t="e">
        <f aca="false">($V8-$W8)+F8</f>
        <v>#N/A</v>
      </c>
      <c r="F8" s="163" t="e">
        <f aca="false">($V8-$W8)+G8</f>
        <v>#N/A</v>
      </c>
      <c r="G8" s="163" t="e">
        <f aca="false">($V8-$W8)+H8</f>
        <v>#N/A</v>
      </c>
      <c r="H8" s="163" t="e">
        <f aca="false">($V8-$W8)+I8</f>
        <v>#N/A</v>
      </c>
      <c r="I8" s="163" t="e">
        <f aca="false">($V8-$W8)+J8</f>
        <v>#N/A</v>
      </c>
      <c r="J8" s="163" t="e">
        <f aca="false">($V8-$W8)+K8</f>
        <v>#N/A</v>
      </c>
      <c r="K8" s="163" t="e">
        <f aca="false">($V8-$W8)+L8</f>
        <v>#N/A</v>
      </c>
      <c r="L8" s="163" t="e">
        <f aca="false">($V8-$W8)+M8</f>
        <v>#N/A</v>
      </c>
      <c r="M8" s="163" t="e">
        <f aca="false">($V8-$W8)+N8</f>
        <v>#N/A</v>
      </c>
      <c r="N8" s="163" t="e">
        <f aca="false">($V8-$W8)+O8</f>
        <v>#N/A</v>
      </c>
      <c r="O8" s="163" t="e">
        <f aca="false">($V8-$W8)+P8</f>
        <v>#N/A</v>
      </c>
      <c r="P8" s="163" t="e">
        <f aca="false">($V8-$W8)+Q8</f>
        <v>#N/A</v>
      </c>
      <c r="Q8" s="163" t="e">
        <f aca="false">($V8-$W8)+R8</f>
        <v>#N/A</v>
      </c>
      <c r="R8" s="163" t="e">
        <f aca="false">($V8-$W8)+S8</f>
        <v>#N/A</v>
      </c>
      <c r="S8" s="163" t="e">
        <f aca="false">($V8-$W8)+T8</f>
        <v>#N/A</v>
      </c>
      <c r="T8" s="163" t="e">
        <f aca="false">($V8-$W8)+U8</f>
        <v>#N/A</v>
      </c>
      <c r="U8" s="163" t="e">
        <f aca="false">($V8-$W8)+V8</f>
        <v>#N/A</v>
      </c>
      <c r="V8" s="163" t="e">
        <f aca="false">VLOOKUP($A8,GAMMAGRIDS,2,FALSE())</f>
        <v>#N/A</v>
      </c>
      <c r="W8" s="163" t="e">
        <f aca="false">((V8-AF8)*0.9)+AF8</f>
        <v>#N/A</v>
      </c>
      <c r="X8" s="163" t="e">
        <f aca="false">((V8-AF8)*0.8)+AF8</f>
        <v>#N/A</v>
      </c>
      <c r="Y8" s="163" t="e">
        <f aca="false">((V8-AF8)*0.7)+AF8</f>
        <v>#N/A</v>
      </c>
      <c r="Z8" s="163" t="e">
        <f aca="false">((V8-AF8)*0.6)+AF8</f>
        <v>#N/A</v>
      </c>
      <c r="AA8" s="163" t="e">
        <f aca="false">((V8-AF8)*0.5)+AF8</f>
        <v>#N/A</v>
      </c>
      <c r="AB8" s="163" t="e">
        <f aca="false">((V8-AF8)*0.4)+AF8</f>
        <v>#N/A</v>
      </c>
      <c r="AC8" s="163" t="e">
        <f aca="false">((V8-AF8)*0.3)+AF8</f>
        <v>#N/A</v>
      </c>
      <c r="AD8" s="163" t="e">
        <f aca="false">((V8-AF8)*0.2)+AF8</f>
        <v>#N/A</v>
      </c>
      <c r="AE8" s="163" t="e">
        <f aca="false">((V8-AF8)*0.1)+AF8</f>
        <v>#N/A</v>
      </c>
      <c r="AF8" s="163" t="e">
        <f aca="false">VLOOKUP($A8,GAMMAGRIDS,3,FALSE())</f>
        <v>#N/A</v>
      </c>
      <c r="AG8" s="163" t="e">
        <f aca="false">((AF8-AP8)*0.9)+AP8</f>
        <v>#N/A</v>
      </c>
      <c r="AH8" s="163" t="e">
        <f aca="false">((AF8-AP8)*0.8)+AP8</f>
        <v>#N/A</v>
      </c>
      <c r="AI8" s="163" t="e">
        <f aca="false">((AF8-AP8)*0.7)+AP8</f>
        <v>#N/A</v>
      </c>
      <c r="AJ8" s="163" t="e">
        <f aca="false">((AF8-AP8)*0.6)+AP8</f>
        <v>#N/A</v>
      </c>
      <c r="AK8" s="163" t="e">
        <f aca="false">((AF8-AP8)*0.5)+AP8</f>
        <v>#N/A</v>
      </c>
      <c r="AL8" s="163" t="e">
        <f aca="false">((AF8-AP8)*0.4)+AP8</f>
        <v>#N/A</v>
      </c>
      <c r="AM8" s="163" t="e">
        <f aca="false">((AF8-AP8)*0.3)+AP8</f>
        <v>#N/A</v>
      </c>
      <c r="AN8" s="163" t="e">
        <f aca="false">((AF8-AP8)*0.2)+AP8</f>
        <v>#N/A</v>
      </c>
      <c r="AO8" s="163" t="e">
        <f aca="false">((AF8-AP8)*0.1)+AP8</f>
        <v>#N/A</v>
      </c>
      <c r="AP8" s="163" t="e">
        <f aca="false">VLOOKUP($A8,GAMMAGRIDS,4,FALSE())</f>
        <v>#N/A</v>
      </c>
      <c r="AQ8" s="163" t="e">
        <f aca="false">(($AP8-$AU8)*0.8)+$AU8</f>
        <v>#N/A</v>
      </c>
      <c r="AR8" s="163" t="e">
        <f aca="false">(($AP8-$AU8)*0.6)+$AU8</f>
        <v>#N/A</v>
      </c>
      <c r="AS8" s="163" t="e">
        <f aca="false">(($AP8-$AU8)*0.4)+$AU8</f>
        <v>#N/A</v>
      </c>
      <c r="AT8" s="163" t="e">
        <f aca="false">(($AP8-$AU8)*0.2)+$AU8</f>
        <v>#N/A</v>
      </c>
      <c r="AU8" s="163" t="e">
        <f aca="false">VLOOKUP($A8,GAMMAGRIDS,5,FALSE())</f>
        <v>#N/A</v>
      </c>
      <c r="AV8" s="163" t="e">
        <f aca="false">(($AU8-$AZ8)*0.8)+$AZ8</f>
        <v>#N/A</v>
      </c>
      <c r="AW8" s="163" t="e">
        <f aca="false">(($AU8-$AZ8)*0.6)+$AZ8</f>
        <v>#N/A</v>
      </c>
      <c r="AX8" s="163" t="e">
        <f aca="false">(($AU8-$AZ8)*0.4)+$AZ8</f>
        <v>#N/A</v>
      </c>
      <c r="AY8" s="163" t="e">
        <f aca="false">(($AU8-$AZ8)*0.2)+$AZ8</f>
        <v>#N/A</v>
      </c>
      <c r="AZ8" s="163" t="n">
        <v>0</v>
      </c>
      <c r="BA8" s="163" t="e">
        <f aca="false">(($BE8-$AZ8)*0.2)+$AZ8</f>
        <v>#N/A</v>
      </c>
      <c r="BB8" s="163" t="e">
        <f aca="false">(($BE8-$AZ8)*0.4)+$AZ8</f>
        <v>#N/A</v>
      </c>
      <c r="BC8" s="163" t="e">
        <f aca="false">(($BE8-$AZ8)*0.6)+$AZ8</f>
        <v>#N/A</v>
      </c>
      <c r="BD8" s="163" t="e">
        <f aca="false">(($BE8-$AZ8)*0.8)+$AZ8</f>
        <v>#N/A</v>
      </c>
      <c r="BE8" s="163" t="e">
        <f aca="false">VLOOKUP($A8,GAMMAGRIDS,6,FALSE())</f>
        <v>#N/A</v>
      </c>
      <c r="BF8" s="163" t="e">
        <f aca="false">(($BJ8-$BE8)*0.2)+$BE8</f>
        <v>#N/A</v>
      </c>
      <c r="BG8" s="163" t="e">
        <f aca="false">(($BJ8-$BE8)*0.4)+$BE8</f>
        <v>#N/A</v>
      </c>
      <c r="BH8" s="163" t="e">
        <f aca="false">(($BJ8-$BE8)*0.6)+$BE8</f>
        <v>#N/A</v>
      </c>
      <c r="BI8" s="163" t="e">
        <f aca="false">(($BJ8-$BE8)*0.8)+$BE8</f>
        <v>#N/A</v>
      </c>
      <c r="BJ8" s="163" t="e">
        <f aca="false">VLOOKUP($A8,GAMMAGRIDS,7,FALSE())</f>
        <v>#N/A</v>
      </c>
      <c r="BK8" s="163" t="e">
        <f aca="false">((BT8-BJ8)*0.1)+BJ8</f>
        <v>#N/A</v>
      </c>
      <c r="BL8" s="163" t="e">
        <f aca="false">((BT8-BJ8)*0.2)+BJ8</f>
        <v>#N/A</v>
      </c>
      <c r="BM8" s="163" t="e">
        <f aca="false">((BT8-BJ8)*0.3)+BJ8</f>
        <v>#N/A</v>
      </c>
      <c r="BN8" s="163" t="e">
        <f aca="false">((BT8-BJ8)*0.4)+BJ8</f>
        <v>#N/A</v>
      </c>
      <c r="BO8" s="163" t="e">
        <f aca="false">((BT8-BJ8)*0.5)+BJ8</f>
        <v>#N/A</v>
      </c>
      <c r="BP8" s="163" t="e">
        <f aca="false">((BT8-BJ8)*0.6)+BJ8</f>
        <v>#N/A</v>
      </c>
      <c r="BQ8" s="163" t="e">
        <f aca="false">((BT8-BJ8)*0.7)+BJ8</f>
        <v>#N/A</v>
      </c>
      <c r="BR8" s="163" t="e">
        <f aca="false">((BT8-BJ8)*0.8)+BJ8</f>
        <v>#N/A</v>
      </c>
      <c r="BS8" s="163" t="e">
        <f aca="false">((BT8-BJ8)*0.9)+BJ8</f>
        <v>#N/A</v>
      </c>
      <c r="BT8" s="163" t="e">
        <f aca="false">VLOOKUP($A8,GAMMAGRIDS,8,FALSE())</f>
        <v>#N/A</v>
      </c>
      <c r="BU8" s="163" t="e">
        <f aca="false">((CD8-BT8)*0.1)+BT8</f>
        <v>#N/A</v>
      </c>
      <c r="BV8" s="163" t="e">
        <f aca="false">((CD8-BT8)*0.2)+BT8</f>
        <v>#N/A</v>
      </c>
      <c r="BW8" s="163" t="e">
        <f aca="false">((CD8-BT8)*0.3)+BT8</f>
        <v>#N/A</v>
      </c>
      <c r="BX8" s="163" t="e">
        <f aca="false">((CD8-BT8)*0.4)+BT8</f>
        <v>#N/A</v>
      </c>
      <c r="BY8" s="163" t="e">
        <f aca="false">((CD8-BT8)*0.5)+BT8</f>
        <v>#N/A</v>
      </c>
      <c r="BZ8" s="163" t="e">
        <f aca="false">((CD8-BT8)*0.6)+BT8</f>
        <v>#N/A</v>
      </c>
      <c r="CA8" s="163" t="e">
        <f aca="false">((CD8-BT8)*0.7)+BT8</f>
        <v>#N/A</v>
      </c>
      <c r="CB8" s="163" t="e">
        <f aca="false">((CD8-BT8)*0.8)+BT8</f>
        <v>#N/A</v>
      </c>
      <c r="CC8" s="163" t="e">
        <f aca="false">((CD8-BT8)*0.9)+BT8</f>
        <v>#N/A</v>
      </c>
      <c r="CD8" s="163" t="e">
        <f aca="false">VLOOKUP($A8,GAMMAGRIDS,9,FALSE())</f>
        <v>#N/A</v>
      </c>
      <c r="CE8" s="163" t="e">
        <f aca="false">($CD8-$CC8)+CD8</f>
        <v>#N/A</v>
      </c>
      <c r="CF8" s="163" t="e">
        <f aca="false">($CD8-$CC8)+CE8</f>
        <v>#N/A</v>
      </c>
      <c r="CG8" s="163" t="e">
        <f aca="false">($CD8-$CC8)+CF8</f>
        <v>#N/A</v>
      </c>
      <c r="CH8" s="163" t="e">
        <f aca="false">($CD8-$CC8)+CG8</f>
        <v>#N/A</v>
      </c>
      <c r="CI8" s="163" t="e">
        <f aca="false">($CD8-$CC8)+CH8</f>
        <v>#N/A</v>
      </c>
      <c r="CJ8" s="163" t="e">
        <f aca="false">($CD8-$CC8)+CI8</f>
        <v>#N/A</v>
      </c>
      <c r="CK8" s="163" t="e">
        <f aca="false">($CD8-$CC8)+CJ8</f>
        <v>#N/A</v>
      </c>
      <c r="CL8" s="163" t="e">
        <f aca="false">($CD8-$CC8)+CK8</f>
        <v>#N/A</v>
      </c>
      <c r="CM8" s="163" t="e">
        <f aca="false">($CD8-$CC8)+CL8</f>
        <v>#N/A</v>
      </c>
      <c r="CN8" s="163" t="e">
        <f aca="false">($CD8-$CC8)+CM8</f>
        <v>#N/A</v>
      </c>
      <c r="CO8" s="163" t="e">
        <f aca="false">($CD8-$CC8)+CN8</f>
        <v>#N/A</v>
      </c>
      <c r="CP8" s="163" t="e">
        <f aca="false">($CD8-$CC8)+CO8</f>
        <v>#N/A</v>
      </c>
      <c r="CQ8" s="163" t="e">
        <f aca="false">($CD8-$CC8)+CP8</f>
        <v>#N/A</v>
      </c>
      <c r="CR8" s="163" t="e">
        <f aca="false">($CD8-$CC8)+CQ8</f>
        <v>#N/A</v>
      </c>
      <c r="CS8" s="163" t="e">
        <f aca="false">($CD8-$CC8)+CR8</f>
        <v>#N/A</v>
      </c>
      <c r="CT8" s="163" t="e">
        <f aca="false">($CD8-$CC8)+CS8</f>
        <v>#N/A</v>
      </c>
      <c r="CU8" s="163" t="e">
        <f aca="false">($CD8-$CC8)+CT8</f>
        <v>#N/A</v>
      </c>
      <c r="CV8" s="163" t="e">
        <f aca="false">($CD8-$CC8)+CU8</f>
        <v>#N/A</v>
      </c>
      <c r="CW8" s="163" t="e">
        <f aca="false">($CD8-$CC8)+CV8</f>
        <v>#N/A</v>
      </c>
      <c r="CX8" s="163" t="e">
        <f aca="false">($CD8-$CC8)+CW8</f>
        <v>#N/A</v>
      </c>
    </row>
    <row r="9" customFormat="false" ht="12.75" hidden="false" customHeight="false" outlineLevel="0" collapsed="false">
      <c r="A9" s="14" t="n">
        <v>36861</v>
      </c>
      <c r="B9" s="163" t="n">
        <f aca="false">($V9-$W9)+C9</f>
        <v>118.08791126</v>
      </c>
      <c r="C9" s="163" t="n">
        <f aca="false">($V9-$W9)+D9</f>
        <v>115.652617914</v>
      </c>
      <c r="D9" s="163" t="n">
        <f aca="false">($V9-$W9)+E9</f>
        <v>113.217324568</v>
      </c>
      <c r="E9" s="163" t="n">
        <f aca="false">($V9-$W9)+F9</f>
        <v>110.782031222</v>
      </c>
      <c r="F9" s="163" t="n">
        <f aca="false">($V9-$W9)+G9</f>
        <v>108.346737876</v>
      </c>
      <c r="G9" s="163" t="n">
        <f aca="false">($V9-$W9)+H9</f>
        <v>105.91144453</v>
      </c>
      <c r="H9" s="163" t="n">
        <f aca="false">($V9-$W9)+I9</f>
        <v>103.476151184</v>
      </c>
      <c r="I9" s="163" t="n">
        <f aca="false">($V9-$W9)+J9</f>
        <v>101.040857838</v>
      </c>
      <c r="J9" s="163" t="n">
        <f aca="false">($V9-$W9)+K9</f>
        <v>98.6055644919999</v>
      </c>
      <c r="K9" s="163" t="n">
        <f aca="false">($V9-$W9)+L9</f>
        <v>96.1702711459999</v>
      </c>
      <c r="L9" s="163" t="n">
        <f aca="false">($V9-$W9)+M9</f>
        <v>93.7349777999999</v>
      </c>
      <c r="M9" s="163" t="n">
        <f aca="false">($V9-$W9)+N9</f>
        <v>91.2996844539999</v>
      </c>
      <c r="N9" s="163" t="n">
        <f aca="false">($V9-$W9)+O9</f>
        <v>88.864391108</v>
      </c>
      <c r="O9" s="163" t="n">
        <f aca="false">($V9-$W9)+P9</f>
        <v>86.429097762</v>
      </c>
      <c r="P9" s="163" t="n">
        <f aca="false">($V9-$W9)+Q9</f>
        <v>83.993804416</v>
      </c>
      <c r="Q9" s="163" t="n">
        <f aca="false">($V9-$W9)+R9</f>
        <v>81.55851107</v>
      </c>
      <c r="R9" s="163" t="n">
        <f aca="false">($V9-$W9)+S9</f>
        <v>79.123217724</v>
      </c>
      <c r="S9" s="163" t="n">
        <f aca="false">($V9-$W9)+T9</f>
        <v>76.687924378</v>
      </c>
      <c r="T9" s="163" t="n">
        <f aca="false">($V9-$W9)+U9</f>
        <v>74.252631032</v>
      </c>
      <c r="U9" s="163" t="n">
        <f aca="false">($V9-$W9)+V9</f>
        <v>71.817337686</v>
      </c>
      <c r="V9" s="163" t="n">
        <f aca="false">VLOOKUP($A9,GAMMAGRIDS,2,FALSE())</f>
        <v>69.38204434</v>
      </c>
      <c r="W9" s="163" t="n">
        <f aca="false">((V9-AF9)*0.9)+AF9</f>
        <v>66.946750994</v>
      </c>
      <c r="X9" s="163" t="n">
        <f aca="false">((V9-AF9)*0.8)+AF9</f>
        <v>64.511457648</v>
      </c>
      <c r="Y9" s="163" t="n">
        <f aca="false">((V9-AF9)*0.7)+AF9</f>
        <v>62.076164302</v>
      </c>
      <c r="Z9" s="163" t="n">
        <f aca="false">((V9-AF9)*0.6)+AF9</f>
        <v>59.640870956</v>
      </c>
      <c r="AA9" s="163" t="n">
        <f aca="false">((V9-AF9)*0.5)+AF9</f>
        <v>57.20557761</v>
      </c>
      <c r="AB9" s="163" t="n">
        <f aca="false">((V9-AF9)*0.4)+AF9</f>
        <v>54.770284264</v>
      </c>
      <c r="AC9" s="163" t="n">
        <f aca="false">((V9-AF9)*0.3)+AF9</f>
        <v>52.334990918</v>
      </c>
      <c r="AD9" s="163" t="n">
        <f aca="false">((V9-AF9)*0.2)+AF9</f>
        <v>49.899697572</v>
      </c>
      <c r="AE9" s="163" t="n">
        <f aca="false">((V9-AF9)*0.1)+AF9</f>
        <v>47.464404226</v>
      </c>
      <c r="AF9" s="163" t="n">
        <f aca="false">VLOOKUP($A9,GAMMAGRIDS,3,FALSE())</f>
        <v>45.02911088</v>
      </c>
      <c r="AG9" s="163" t="n">
        <f aca="false">((AF9-AP9)*0.9)+AP9</f>
        <v>42.716098876</v>
      </c>
      <c r="AH9" s="163" t="n">
        <f aca="false">((AF9-AP9)*0.8)+AP9</f>
        <v>40.403086872</v>
      </c>
      <c r="AI9" s="163" t="n">
        <f aca="false">((AF9-AP9)*0.7)+AP9</f>
        <v>38.090074868</v>
      </c>
      <c r="AJ9" s="163" t="n">
        <f aca="false">((AF9-AP9)*0.6)+AP9</f>
        <v>35.777062864</v>
      </c>
      <c r="AK9" s="163" t="n">
        <f aca="false">((AF9-AP9)*0.5)+AP9</f>
        <v>33.46405086</v>
      </c>
      <c r="AL9" s="163" t="n">
        <f aca="false">((AF9-AP9)*0.4)+AP9</f>
        <v>31.151038856</v>
      </c>
      <c r="AM9" s="163" t="n">
        <f aca="false">((AF9-AP9)*0.3)+AP9</f>
        <v>28.838026852</v>
      </c>
      <c r="AN9" s="163" t="n">
        <f aca="false">((AF9-AP9)*0.2)+AP9</f>
        <v>26.525014848</v>
      </c>
      <c r="AO9" s="163" t="n">
        <f aca="false">((AF9-AP9)*0.1)+AP9</f>
        <v>24.212002844</v>
      </c>
      <c r="AP9" s="163" t="n">
        <f aca="false">VLOOKUP($A9,GAMMAGRIDS,4,FALSE())</f>
        <v>21.89899084</v>
      </c>
      <c r="AQ9" s="163" t="n">
        <f aca="false">(($AP9-$AU9)*0.8)+$AU9</f>
        <v>19.678314998</v>
      </c>
      <c r="AR9" s="163" t="n">
        <f aca="false">(($AP9-$AU9)*0.6)+$AU9</f>
        <v>17.457639156</v>
      </c>
      <c r="AS9" s="163" t="n">
        <f aca="false">(($AP9-$AU9)*0.4)+$AU9</f>
        <v>15.236963314</v>
      </c>
      <c r="AT9" s="163" t="n">
        <f aca="false">(($AP9-$AU9)*0.2)+$AU9</f>
        <v>13.016287472</v>
      </c>
      <c r="AU9" s="163" t="n">
        <f aca="false">VLOOKUP($A9,GAMMAGRIDS,5,FALSE())</f>
        <v>10.79561163</v>
      </c>
      <c r="AV9" s="163" t="n">
        <f aca="false">(($AU9-$AZ9)*0.8)+$AZ9</f>
        <v>8.636489304</v>
      </c>
      <c r="AW9" s="163" t="n">
        <f aca="false">(($AU9-$AZ9)*0.6)+$AZ9</f>
        <v>6.477366978</v>
      </c>
      <c r="AX9" s="163" t="n">
        <f aca="false">(($AU9-$AZ9)*0.4)+$AZ9</f>
        <v>4.318244652</v>
      </c>
      <c r="AY9" s="163" t="n">
        <f aca="false">(($AU9-$AZ9)*0.2)+$AZ9</f>
        <v>2.159122326</v>
      </c>
      <c r="AZ9" s="163" t="n">
        <v>0</v>
      </c>
      <c r="BA9" s="163" t="n">
        <f aca="false">(($BE9-$AZ9)*0.2)+$AZ9</f>
        <v>-2.097740438</v>
      </c>
      <c r="BB9" s="163" t="n">
        <f aca="false">(($BE9-$AZ9)*0.4)+$AZ9</f>
        <v>-4.195480876</v>
      </c>
      <c r="BC9" s="163" t="n">
        <f aca="false">(($BE9-$AZ9)*0.6)+$AZ9</f>
        <v>-6.293221314</v>
      </c>
      <c r="BD9" s="163" t="n">
        <f aca="false">(($BE9-$AZ9)*0.8)+$AZ9</f>
        <v>-8.390961752</v>
      </c>
      <c r="BE9" s="163" t="n">
        <f aca="false">VLOOKUP($A9,GAMMAGRIDS,6,FALSE())</f>
        <v>-10.48870219</v>
      </c>
      <c r="BF9" s="163" t="n">
        <f aca="false">(($BJ9-$BE9)*0.2)+$BE9</f>
        <v>-12.525327132</v>
      </c>
      <c r="BG9" s="163" t="n">
        <f aca="false">(($BJ9-$BE9)*0.4)+$BE9</f>
        <v>-14.561952074</v>
      </c>
      <c r="BH9" s="163" t="n">
        <f aca="false">(($BJ9-$BE9)*0.6)+$BE9</f>
        <v>-16.598577016</v>
      </c>
      <c r="BI9" s="163" t="n">
        <f aca="false">(($BJ9-$BE9)*0.8)+$BE9</f>
        <v>-18.635201958</v>
      </c>
      <c r="BJ9" s="163" t="n">
        <f aca="false">VLOOKUP($A9,GAMMAGRIDS,7,FALSE())</f>
        <v>-20.6718269</v>
      </c>
      <c r="BK9" s="163" t="n">
        <f aca="false">((BT9-BJ9)*0.1)+BJ9</f>
        <v>-22.617556126</v>
      </c>
      <c r="BL9" s="163" t="n">
        <f aca="false">((BT9-BJ9)*0.2)+BJ9</f>
        <v>-24.563285352</v>
      </c>
      <c r="BM9" s="163" t="n">
        <f aca="false">((BT9-BJ9)*0.3)+BJ9</f>
        <v>-26.509014578</v>
      </c>
      <c r="BN9" s="163" t="n">
        <f aca="false">((BT9-BJ9)*0.4)+BJ9</f>
        <v>-28.454743804</v>
      </c>
      <c r="BO9" s="163" t="n">
        <f aca="false">((BT9-BJ9)*0.5)+BJ9</f>
        <v>-30.40047303</v>
      </c>
      <c r="BP9" s="163" t="n">
        <f aca="false">((BT9-BJ9)*0.6)+BJ9</f>
        <v>-32.346202256</v>
      </c>
      <c r="BQ9" s="163" t="n">
        <f aca="false">((BT9-BJ9)*0.7)+BJ9</f>
        <v>-34.291931482</v>
      </c>
      <c r="BR9" s="163" t="n">
        <f aca="false">((BT9-BJ9)*0.8)+BJ9</f>
        <v>-36.237660708</v>
      </c>
      <c r="BS9" s="163" t="n">
        <f aca="false">((BT9-BJ9)*0.9)+BJ9</f>
        <v>-38.183389934</v>
      </c>
      <c r="BT9" s="163" t="n">
        <f aca="false">VLOOKUP($A9,GAMMAGRIDS,8,FALSE())</f>
        <v>-40.12911916</v>
      </c>
      <c r="BU9" s="163" t="n">
        <f aca="false">((CD9-BT9)*0.1)+BT9</f>
        <v>-41.955419653</v>
      </c>
      <c r="BV9" s="163" t="n">
        <f aca="false">((CD9-BT9)*0.2)+BT9</f>
        <v>-43.781720146</v>
      </c>
      <c r="BW9" s="163" t="n">
        <f aca="false">((CD9-BT9)*0.3)+BT9</f>
        <v>-45.608020639</v>
      </c>
      <c r="BX9" s="163" t="n">
        <f aca="false">((CD9-BT9)*0.4)+BT9</f>
        <v>-47.434321132</v>
      </c>
      <c r="BY9" s="163" t="n">
        <f aca="false">((CD9-BT9)*0.5)+BT9</f>
        <v>-49.260621625</v>
      </c>
      <c r="BZ9" s="163" t="n">
        <f aca="false">((CD9-BT9)*0.6)+BT9</f>
        <v>-51.086922118</v>
      </c>
      <c r="CA9" s="163" t="n">
        <f aca="false">((CD9-BT9)*0.7)+BT9</f>
        <v>-52.913222611</v>
      </c>
      <c r="CB9" s="163" t="n">
        <f aca="false">((CD9-BT9)*0.8)+BT9</f>
        <v>-54.739523104</v>
      </c>
      <c r="CC9" s="163" t="n">
        <f aca="false">((CD9-BT9)*0.9)+BT9</f>
        <v>-56.565823597</v>
      </c>
      <c r="CD9" s="163" t="n">
        <f aca="false">VLOOKUP($A9,GAMMAGRIDS,9,FALSE())</f>
        <v>-58.39212409</v>
      </c>
      <c r="CE9" s="163" t="n">
        <f aca="false">($CD9-$CC9)+CD9</f>
        <v>-60.218424583</v>
      </c>
      <c r="CF9" s="163" t="n">
        <f aca="false">($CD9-$CC9)+CE9</f>
        <v>-62.044725076</v>
      </c>
      <c r="CG9" s="163" t="n">
        <f aca="false">($CD9-$CC9)+CF9</f>
        <v>-63.871025569</v>
      </c>
      <c r="CH9" s="163" t="n">
        <f aca="false">($CD9-$CC9)+CG9</f>
        <v>-65.697326062</v>
      </c>
      <c r="CI9" s="163" t="n">
        <f aca="false">($CD9-$CC9)+CH9</f>
        <v>-67.523626555</v>
      </c>
      <c r="CJ9" s="163" t="n">
        <f aca="false">($CD9-$CC9)+CI9</f>
        <v>-69.349927048</v>
      </c>
      <c r="CK9" s="163" t="n">
        <f aca="false">($CD9-$CC9)+CJ9</f>
        <v>-71.176227541</v>
      </c>
      <c r="CL9" s="163" t="n">
        <f aca="false">($CD9-$CC9)+CK9</f>
        <v>-73.002528034</v>
      </c>
      <c r="CM9" s="163" t="n">
        <f aca="false">($CD9-$CC9)+CL9</f>
        <v>-74.828828527</v>
      </c>
      <c r="CN9" s="163" t="n">
        <f aca="false">($CD9-$CC9)+CM9</f>
        <v>-76.65512902</v>
      </c>
      <c r="CO9" s="163" t="n">
        <f aca="false">($CD9-$CC9)+CN9</f>
        <v>-78.4814295129999</v>
      </c>
      <c r="CP9" s="163" t="n">
        <f aca="false">($CD9-$CC9)+CO9</f>
        <v>-80.3077300059999</v>
      </c>
      <c r="CQ9" s="163" t="n">
        <f aca="false">($CD9-$CC9)+CP9</f>
        <v>-82.1340304989999</v>
      </c>
      <c r="CR9" s="163" t="n">
        <f aca="false">($CD9-$CC9)+CQ9</f>
        <v>-83.9603309919999</v>
      </c>
      <c r="CS9" s="163" t="n">
        <f aca="false">($CD9-$CC9)+CR9</f>
        <v>-85.7866314849999</v>
      </c>
      <c r="CT9" s="163" t="n">
        <f aca="false">($CD9-$CC9)+CS9</f>
        <v>-87.6129319779999</v>
      </c>
      <c r="CU9" s="163" t="n">
        <f aca="false">($CD9-$CC9)+CT9</f>
        <v>-89.4392324709999</v>
      </c>
      <c r="CV9" s="163" t="n">
        <f aca="false">($CD9-$CC9)+CU9</f>
        <v>-91.2655329639999</v>
      </c>
      <c r="CW9" s="163" t="n">
        <f aca="false">($CD9-$CC9)+CV9</f>
        <v>-93.0918334569999</v>
      </c>
      <c r="CX9" s="163" t="n">
        <f aca="false">($CD9-$CC9)+CW9</f>
        <v>-94.9181339499999</v>
      </c>
    </row>
    <row r="10" customFormat="false" ht="12.75" hidden="false" customHeight="false" outlineLevel="0" collapsed="false">
      <c r="A10" s="14" t="n">
        <v>36892</v>
      </c>
      <c r="B10" s="163" t="n">
        <f aca="false">($V10-$W10)+C10</f>
        <v>64.36618394</v>
      </c>
      <c r="C10" s="163" t="n">
        <f aca="false">($V10-$W10)+D10</f>
        <v>63.040320465</v>
      </c>
      <c r="D10" s="163" t="n">
        <f aca="false">($V10-$W10)+E10</f>
        <v>61.71445699</v>
      </c>
      <c r="E10" s="163" t="n">
        <f aca="false">($V10-$W10)+F10</f>
        <v>60.388593515</v>
      </c>
      <c r="F10" s="163" t="n">
        <f aca="false">($V10-$W10)+G10</f>
        <v>59.06273004</v>
      </c>
      <c r="G10" s="163" t="n">
        <f aca="false">($V10-$W10)+H10</f>
        <v>57.736866565</v>
      </c>
      <c r="H10" s="163" t="n">
        <f aca="false">($V10-$W10)+I10</f>
        <v>56.41100309</v>
      </c>
      <c r="I10" s="163" t="n">
        <f aca="false">($V10-$W10)+J10</f>
        <v>55.085139615</v>
      </c>
      <c r="J10" s="163" t="n">
        <f aca="false">($V10-$W10)+K10</f>
        <v>53.75927614</v>
      </c>
      <c r="K10" s="163" t="n">
        <f aca="false">($V10-$W10)+L10</f>
        <v>52.433412665</v>
      </c>
      <c r="L10" s="163" t="n">
        <f aca="false">($V10-$W10)+M10</f>
        <v>51.10754919</v>
      </c>
      <c r="M10" s="163" t="n">
        <f aca="false">($V10-$W10)+N10</f>
        <v>49.781685715</v>
      </c>
      <c r="N10" s="163" t="n">
        <f aca="false">($V10-$W10)+O10</f>
        <v>48.45582224</v>
      </c>
      <c r="O10" s="163" t="n">
        <f aca="false">($V10-$W10)+P10</f>
        <v>47.129958765</v>
      </c>
      <c r="P10" s="163" t="n">
        <f aca="false">($V10-$W10)+Q10</f>
        <v>45.80409529</v>
      </c>
      <c r="Q10" s="163" t="n">
        <f aca="false">($V10-$W10)+R10</f>
        <v>44.478231815</v>
      </c>
      <c r="R10" s="163" t="n">
        <f aca="false">($V10-$W10)+S10</f>
        <v>43.15236834</v>
      </c>
      <c r="S10" s="163" t="n">
        <f aca="false">($V10-$W10)+T10</f>
        <v>41.826504865</v>
      </c>
      <c r="T10" s="163" t="n">
        <f aca="false">($V10-$W10)+U10</f>
        <v>40.50064139</v>
      </c>
      <c r="U10" s="163" t="n">
        <f aca="false">($V10-$W10)+V10</f>
        <v>39.174777915</v>
      </c>
      <c r="V10" s="163" t="n">
        <f aca="false">VLOOKUP($A10,GAMMAGRIDS,2,FALSE())</f>
        <v>37.84891444</v>
      </c>
      <c r="W10" s="163" t="n">
        <f aca="false">((V10-AF10)*0.9)+AF10</f>
        <v>36.523050965</v>
      </c>
      <c r="X10" s="163" t="n">
        <f aca="false">((V10-AF10)*0.8)+AF10</f>
        <v>35.19718749</v>
      </c>
      <c r="Y10" s="163" t="n">
        <f aca="false">((V10-AF10)*0.7)+AF10</f>
        <v>33.871324015</v>
      </c>
      <c r="Z10" s="163" t="n">
        <f aca="false">((V10-AF10)*0.6)+AF10</f>
        <v>32.54546054</v>
      </c>
      <c r="AA10" s="163" t="n">
        <f aca="false">((V10-AF10)*0.5)+AF10</f>
        <v>31.219597065</v>
      </c>
      <c r="AB10" s="163" t="n">
        <f aca="false">((V10-AF10)*0.4)+AF10</f>
        <v>29.89373359</v>
      </c>
      <c r="AC10" s="163" t="n">
        <f aca="false">((V10-AF10)*0.3)+AF10</f>
        <v>28.567870115</v>
      </c>
      <c r="AD10" s="163" t="n">
        <f aca="false">((V10-AF10)*0.2)+AF10</f>
        <v>27.24200664</v>
      </c>
      <c r="AE10" s="163" t="n">
        <f aca="false">((V10-AF10)*0.1)+AF10</f>
        <v>25.916143165</v>
      </c>
      <c r="AF10" s="163" t="n">
        <f aca="false">VLOOKUP($A10,GAMMAGRIDS,3,FALSE())</f>
        <v>24.59027969</v>
      </c>
      <c r="AG10" s="163" t="n">
        <f aca="false">((AF10-AP10)*0.9)+AP10</f>
        <v>23.329311688</v>
      </c>
      <c r="AH10" s="163" t="n">
        <f aca="false">((AF10-AP10)*0.8)+AP10</f>
        <v>22.068343686</v>
      </c>
      <c r="AI10" s="163" t="n">
        <f aca="false">((AF10-AP10)*0.7)+AP10</f>
        <v>20.807375684</v>
      </c>
      <c r="AJ10" s="163" t="n">
        <f aca="false">((AF10-AP10)*0.6)+AP10</f>
        <v>19.546407682</v>
      </c>
      <c r="AK10" s="163" t="n">
        <f aca="false">((AF10-AP10)*0.5)+AP10</f>
        <v>18.28543968</v>
      </c>
      <c r="AL10" s="163" t="n">
        <f aca="false">((AF10-AP10)*0.4)+AP10</f>
        <v>17.024471678</v>
      </c>
      <c r="AM10" s="163" t="n">
        <f aca="false">((AF10-AP10)*0.3)+AP10</f>
        <v>15.763503676</v>
      </c>
      <c r="AN10" s="163" t="n">
        <f aca="false">((AF10-AP10)*0.2)+AP10</f>
        <v>14.502535674</v>
      </c>
      <c r="AO10" s="163" t="n">
        <f aca="false">((AF10-AP10)*0.1)+AP10</f>
        <v>13.241567672</v>
      </c>
      <c r="AP10" s="163" t="n">
        <f aca="false">VLOOKUP($A10,GAMMAGRIDS,4,FALSE())</f>
        <v>11.98059967</v>
      </c>
      <c r="AQ10" s="163" t="n">
        <f aca="false">(($AP10-$AU10)*0.8)+$AU10</f>
        <v>10.767068908</v>
      </c>
      <c r="AR10" s="163" t="n">
        <f aca="false">(($AP10-$AU10)*0.6)+$AU10</f>
        <v>9.553538146</v>
      </c>
      <c r="AS10" s="163" t="n">
        <f aca="false">(($AP10-$AU10)*0.4)+$AU10</f>
        <v>8.340007384</v>
      </c>
      <c r="AT10" s="163" t="n">
        <f aca="false">(($AP10-$AU10)*0.2)+$AU10</f>
        <v>7.126476622</v>
      </c>
      <c r="AU10" s="163" t="n">
        <f aca="false">VLOOKUP($A10,GAMMAGRIDS,5,FALSE())</f>
        <v>5.91294586</v>
      </c>
      <c r="AV10" s="163" t="n">
        <f aca="false">(($AU10-$AZ10)*0.8)+$AZ10</f>
        <v>4.730356688</v>
      </c>
      <c r="AW10" s="163" t="n">
        <f aca="false">(($AU10-$AZ10)*0.6)+$AZ10</f>
        <v>3.547767516</v>
      </c>
      <c r="AX10" s="163" t="n">
        <f aca="false">(($AU10-$AZ10)*0.4)+$AZ10</f>
        <v>2.365178344</v>
      </c>
      <c r="AY10" s="163" t="n">
        <f aca="false">(($AU10-$AZ10)*0.2)+$AZ10</f>
        <v>1.182589172</v>
      </c>
      <c r="AZ10" s="163" t="n">
        <v>0</v>
      </c>
      <c r="BA10" s="163" t="n">
        <f aca="false">(($BE10-$AZ10)*0.2)+$AZ10</f>
        <v>-1.152166132</v>
      </c>
      <c r="BB10" s="163" t="n">
        <f aca="false">(($BE10-$AZ10)*0.4)+$AZ10</f>
        <v>-2.304332264</v>
      </c>
      <c r="BC10" s="163" t="n">
        <f aca="false">(($BE10-$AZ10)*0.6)+$AZ10</f>
        <v>-3.456498396</v>
      </c>
      <c r="BD10" s="163" t="n">
        <f aca="false">(($BE10-$AZ10)*0.8)+$AZ10</f>
        <v>-4.608664528</v>
      </c>
      <c r="BE10" s="163" t="n">
        <f aca="false">VLOOKUP($A10,GAMMAGRIDS,6,FALSE())</f>
        <v>-5.76083066</v>
      </c>
      <c r="BF10" s="163" t="n">
        <f aca="false">(($BJ10-$BE10)*0.2)+$BE10</f>
        <v>-6.883097664</v>
      </c>
      <c r="BG10" s="163" t="n">
        <f aca="false">(($BJ10-$BE10)*0.4)+$BE10</f>
        <v>-8.005364668</v>
      </c>
      <c r="BH10" s="163" t="n">
        <f aca="false">(($BJ10-$BE10)*0.6)+$BE10</f>
        <v>-9.127631672</v>
      </c>
      <c r="BI10" s="163" t="n">
        <f aca="false">(($BJ10-$BE10)*0.8)+$BE10</f>
        <v>-10.249898676</v>
      </c>
      <c r="BJ10" s="163" t="n">
        <f aca="false">VLOOKUP($A10,GAMMAGRIDS,7,FALSE())</f>
        <v>-11.37216568</v>
      </c>
      <c r="BK10" s="163" t="n">
        <f aca="false">((BT10-BJ10)*0.1)+BJ10</f>
        <v>-12.450644267</v>
      </c>
      <c r="BL10" s="163" t="n">
        <f aca="false">((BT10-BJ10)*0.2)+BJ10</f>
        <v>-13.529122854</v>
      </c>
      <c r="BM10" s="163" t="n">
        <f aca="false">((BT10-BJ10)*0.3)+BJ10</f>
        <v>-14.607601441</v>
      </c>
      <c r="BN10" s="163" t="n">
        <f aca="false">((BT10-BJ10)*0.4)+BJ10</f>
        <v>-15.686080028</v>
      </c>
      <c r="BO10" s="163" t="n">
        <f aca="false">((BT10-BJ10)*0.5)+BJ10</f>
        <v>-16.764558615</v>
      </c>
      <c r="BP10" s="163" t="n">
        <f aca="false">((BT10-BJ10)*0.6)+BJ10</f>
        <v>-17.843037202</v>
      </c>
      <c r="BQ10" s="163" t="n">
        <f aca="false">((BT10-BJ10)*0.7)+BJ10</f>
        <v>-18.921515789</v>
      </c>
      <c r="BR10" s="163" t="n">
        <f aca="false">((BT10-BJ10)*0.8)+BJ10</f>
        <v>-19.999994376</v>
      </c>
      <c r="BS10" s="163" t="n">
        <f aca="false">((BT10-BJ10)*0.9)+BJ10</f>
        <v>-21.078472963</v>
      </c>
      <c r="BT10" s="163" t="n">
        <f aca="false">VLOOKUP($A10,GAMMAGRIDS,8,FALSE())</f>
        <v>-22.15695155</v>
      </c>
      <c r="BU10" s="163" t="n">
        <f aca="false">((CD10-BT10)*0.1)+BT10</f>
        <v>-23.178831113</v>
      </c>
      <c r="BV10" s="163" t="n">
        <f aca="false">((CD10-BT10)*0.2)+BT10</f>
        <v>-24.200710676</v>
      </c>
      <c r="BW10" s="163" t="n">
        <f aca="false">((CD10-BT10)*0.3)+BT10</f>
        <v>-25.222590239</v>
      </c>
      <c r="BX10" s="163" t="n">
        <f aca="false">((CD10-BT10)*0.4)+BT10</f>
        <v>-26.244469802</v>
      </c>
      <c r="BY10" s="163" t="n">
        <f aca="false">((CD10-BT10)*0.5)+BT10</f>
        <v>-27.266349365</v>
      </c>
      <c r="BZ10" s="163" t="n">
        <f aca="false">((CD10-BT10)*0.6)+BT10</f>
        <v>-28.288228928</v>
      </c>
      <c r="CA10" s="163" t="n">
        <f aca="false">((CD10-BT10)*0.7)+BT10</f>
        <v>-29.310108491</v>
      </c>
      <c r="CB10" s="163" t="n">
        <f aca="false">((CD10-BT10)*0.8)+BT10</f>
        <v>-30.331988054</v>
      </c>
      <c r="CC10" s="163" t="n">
        <f aca="false">((CD10-BT10)*0.9)+BT10</f>
        <v>-31.353867617</v>
      </c>
      <c r="CD10" s="163" t="n">
        <f aca="false">VLOOKUP($A10,GAMMAGRIDS,9,FALSE())</f>
        <v>-32.37574718</v>
      </c>
      <c r="CE10" s="163" t="n">
        <f aca="false">($CD10-$CC10)+CD10</f>
        <v>-33.397626743</v>
      </c>
      <c r="CF10" s="163" t="n">
        <f aca="false">($CD10-$CC10)+CE10</f>
        <v>-34.419506306</v>
      </c>
      <c r="CG10" s="163" t="n">
        <f aca="false">($CD10-$CC10)+CF10</f>
        <v>-35.441385869</v>
      </c>
      <c r="CH10" s="163" t="n">
        <f aca="false">($CD10-$CC10)+CG10</f>
        <v>-36.463265432</v>
      </c>
      <c r="CI10" s="163" t="n">
        <f aca="false">($CD10-$CC10)+CH10</f>
        <v>-37.485144995</v>
      </c>
      <c r="CJ10" s="163" t="n">
        <f aca="false">($CD10-$CC10)+CI10</f>
        <v>-38.507024558</v>
      </c>
      <c r="CK10" s="163" t="n">
        <f aca="false">($CD10-$CC10)+CJ10</f>
        <v>-39.528904121</v>
      </c>
      <c r="CL10" s="163" t="n">
        <f aca="false">($CD10-$CC10)+CK10</f>
        <v>-40.550783684</v>
      </c>
      <c r="CM10" s="163" t="n">
        <f aca="false">($CD10-$CC10)+CL10</f>
        <v>-41.572663247</v>
      </c>
      <c r="CN10" s="163" t="n">
        <f aca="false">($CD10-$CC10)+CM10</f>
        <v>-42.59454281</v>
      </c>
      <c r="CO10" s="163" t="n">
        <f aca="false">($CD10-$CC10)+CN10</f>
        <v>-43.616422373</v>
      </c>
      <c r="CP10" s="163" t="n">
        <f aca="false">($CD10-$CC10)+CO10</f>
        <v>-44.638301936</v>
      </c>
      <c r="CQ10" s="163" t="n">
        <f aca="false">($CD10-$CC10)+CP10</f>
        <v>-45.660181499</v>
      </c>
      <c r="CR10" s="163" t="n">
        <f aca="false">($CD10-$CC10)+CQ10</f>
        <v>-46.682061062</v>
      </c>
      <c r="CS10" s="163" t="n">
        <f aca="false">($CD10-$CC10)+CR10</f>
        <v>-47.703940625</v>
      </c>
      <c r="CT10" s="163" t="n">
        <f aca="false">($CD10-$CC10)+CS10</f>
        <v>-48.725820188</v>
      </c>
      <c r="CU10" s="163" t="n">
        <f aca="false">($CD10-$CC10)+CT10</f>
        <v>-49.747699751</v>
      </c>
      <c r="CV10" s="163" t="n">
        <f aca="false">($CD10-$CC10)+CU10</f>
        <v>-50.769579314</v>
      </c>
      <c r="CW10" s="163" t="n">
        <f aca="false">($CD10-$CC10)+CV10</f>
        <v>-51.791458877</v>
      </c>
      <c r="CX10" s="163" t="n">
        <f aca="false">($CD10-$CC10)+CW10</f>
        <v>-52.81333844</v>
      </c>
    </row>
    <row r="11" customFormat="false" ht="12.75" hidden="false" customHeight="false" outlineLevel="0" collapsed="false">
      <c r="A11" s="14" t="n">
        <v>36923</v>
      </c>
      <c r="B11" s="163" t="n">
        <f aca="false">($V11-$W11)+C11</f>
        <v>79.6790891500001</v>
      </c>
      <c r="C11" s="163" t="n">
        <f aca="false">($V11-$W11)+D11</f>
        <v>78.0451762390001</v>
      </c>
      <c r="D11" s="163" t="n">
        <f aca="false">($V11-$W11)+E11</f>
        <v>76.4112633280001</v>
      </c>
      <c r="E11" s="163" t="n">
        <f aca="false">($V11-$W11)+F11</f>
        <v>74.7773504170001</v>
      </c>
      <c r="F11" s="163" t="n">
        <f aca="false">($V11-$W11)+G11</f>
        <v>73.1434375060001</v>
      </c>
      <c r="G11" s="163" t="n">
        <f aca="false">($V11-$W11)+H11</f>
        <v>71.5095245950001</v>
      </c>
      <c r="H11" s="163" t="n">
        <f aca="false">($V11-$W11)+I11</f>
        <v>69.8756116840001</v>
      </c>
      <c r="I11" s="163" t="n">
        <f aca="false">($V11-$W11)+J11</f>
        <v>68.2416987730001</v>
      </c>
      <c r="J11" s="163" t="n">
        <f aca="false">($V11-$W11)+K11</f>
        <v>66.607785862</v>
      </c>
      <c r="K11" s="163" t="n">
        <f aca="false">($V11-$W11)+L11</f>
        <v>64.973872951</v>
      </c>
      <c r="L11" s="163" t="n">
        <f aca="false">($V11-$W11)+M11</f>
        <v>63.33996004</v>
      </c>
      <c r="M11" s="163" t="n">
        <f aca="false">($V11-$W11)+N11</f>
        <v>61.706047129</v>
      </c>
      <c r="N11" s="163" t="n">
        <f aca="false">($V11-$W11)+O11</f>
        <v>60.072134218</v>
      </c>
      <c r="O11" s="163" t="n">
        <f aca="false">($V11-$W11)+P11</f>
        <v>58.438221307</v>
      </c>
      <c r="P11" s="163" t="n">
        <f aca="false">($V11-$W11)+Q11</f>
        <v>56.804308396</v>
      </c>
      <c r="Q11" s="163" t="n">
        <f aca="false">($V11-$W11)+R11</f>
        <v>55.170395485</v>
      </c>
      <c r="R11" s="163" t="n">
        <f aca="false">($V11-$W11)+S11</f>
        <v>53.536482574</v>
      </c>
      <c r="S11" s="163" t="n">
        <f aca="false">($V11-$W11)+T11</f>
        <v>51.902569663</v>
      </c>
      <c r="T11" s="163" t="n">
        <f aca="false">($V11-$W11)+U11</f>
        <v>50.268656752</v>
      </c>
      <c r="U11" s="163" t="n">
        <f aca="false">($V11-$W11)+V11</f>
        <v>48.634743841</v>
      </c>
      <c r="V11" s="163" t="n">
        <f aca="false">VLOOKUP($A11,GAMMAGRIDS,2,FALSE())</f>
        <v>47.00083093</v>
      </c>
      <c r="W11" s="163" t="n">
        <f aca="false">((V11-AF11)*0.9)+AF11</f>
        <v>45.366918019</v>
      </c>
      <c r="X11" s="163" t="n">
        <f aca="false">((V11-AF11)*0.8)+AF11</f>
        <v>43.733005108</v>
      </c>
      <c r="Y11" s="163" t="n">
        <f aca="false">((V11-AF11)*0.7)+AF11</f>
        <v>42.099092197</v>
      </c>
      <c r="Z11" s="163" t="n">
        <f aca="false">((V11-AF11)*0.6)+AF11</f>
        <v>40.465179286</v>
      </c>
      <c r="AA11" s="163" t="n">
        <f aca="false">((V11-AF11)*0.5)+AF11</f>
        <v>38.831266375</v>
      </c>
      <c r="AB11" s="163" t="n">
        <f aca="false">((V11-AF11)*0.4)+AF11</f>
        <v>37.197353464</v>
      </c>
      <c r="AC11" s="163" t="n">
        <f aca="false">((V11-AF11)*0.3)+AF11</f>
        <v>35.563440553</v>
      </c>
      <c r="AD11" s="163" t="n">
        <f aca="false">((V11-AF11)*0.2)+AF11</f>
        <v>33.929527642</v>
      </c>
      <c r="AE11" s="163" t="n">
        <f aca="false">((V11-AF11)*0.1)+AF11</f>
        <v>32.295614731</v>
      </c>
      <c r="AF11" s="163" t="n">
        <f aca="false">VLOOKUP($A11,GAMMAGRIDS,3,FALSE())</f>
        <v>30.66170182</v>
      </c>
      <c r="AG11" s="163" t="n">
        <f aca="false">((AF11-AP11)*0.9)+AP11</f>
        <v>29.095541373</v>
      </c>
      <c r="AH11" s="163" t="n">
        <f aca="false">((AF11-AP11)*0.8)+AP11</f>
        <v>27.529380926</v>
      </c>
      <c r="AI11" s="163" t="n">
        <f aca="false">((AF11-AP11)*0.7)+AP11</f>
        <v>25.963220479</v>
      </c>
      <c r="AJ11" s="163" t="n">
        <f aca="false">((AF11-AP11)*0.6)+AP11</f>
        <v>24.397060032</v>
      </c>
      <c r="AK11" s="163" t="n">
        <f aca="false">((AF11-AP11)*0.5)+AP11</f>
        <v>22.830899585</v>
      </c>
      <c r="AL11" s="163" t="n">
        <f aca="false">((AF11-AP11)*0.4)+AP11</f>
        <v>21.264739138</v>
      </c>
      <c r="AM11" s="163" t="n">
        <f aca="false">((AF11-AP11)*0.3)+AP11</f>
        <v>19.698578691</v>
      </c>
      <c r="AN11" s="163" t="n">
        <f aca="false">((AF11-AP11)*0.2)+AP11</f>
        <v>18.132418244</v>
      </c>
      <c r="AO11" s="163" t="n">
        <f aca="false">((AF11-AP11)*0.1)+AP11</f>
        <v>16.566257797</v>
      </c>
      <c r="AP11" s="163" t="n">
        <f aca="false">VLOOKUP($A11,GAMMAGRIDS,4,FALSE())</f>
        <v>15.00009735</v>
      </c>
      <c r="AQ11" s="163" t="n">
        <f aca="false">(($AP11-$AU11)*0.8)+$AU11</f>
        <v>13.483757732</v>
      </c>
      <c r="AR11" s="163" t="n">
        <f aca="false">(($AP11-$AU11)*0.6)+$AU11</f>
        <v>11.967418114</v>
      </c>
      <c r="AS11" s="163" t="n">
        <f aca="false">(($AP11-$AU11)*0.4)+$AU11</f>
        <v>10.451078496</v>
      </c>
      <c r="AT11" s="163" t="n">
        <f aca="false">(($AP11-$AU11)*0.2)+$AU11</f>
        <v>8.934738878</v>
      </c>
      <c r="AU11" s="163" t="n">
        <f aca="false">VLOOKUP($A11,GAMMAGRIDS,5,FALSE())</f>
        <v>7.41839926</v>
      </c>
      <c r="AV11" s="163" t="n">
        <f aca="false">(($AU11-$AZ11)*0.8)+$AZ11</f>
        <v>5.934719408</v>
      </c>
      <c r="AW11" s="163" t="n">
        <f aca="false">(($AU11-$AZ11)*0.6)+$AZ11</f>
        <v>4.451039556</v>
      </c>
      <c r="AX11" s="163" t="n">
        <f aca="false">(($AU11-$AZ11)*0.4)+$AZ11</f>
        <v>2.967359704</v>
      </c>
      <c r="AY11" s="163" t="n">
        <f aca="false">(($AU11-$AZ11)*0.2)+$AZ11</f>
        <v>1.483679852</v>
      </c>
      <c r="AZ11" s="163" t="n">
        <v>0</v>
      </c>
      <c r="BA11" s="163" t="n">
        <f aca="false">(($BE11-$AZ11)*0.2)+$AZ11</f>
        <v>-1.451445376</v>
      </c>
      <c r="BB11" s="163" t="n">
        <f aca="false">(($BE11-$AZ11)*0.4)+$AZ11</f>
        <v>-2.902890752</v>
      </c>
      <c r="BC11" s="163" t="n">
        <f aca="false">(($BE11-$AZ11)*0.6)+$AZ11</f>
        <v>-4.354336128</v>
      </c>
      <c r="BD11" s="163" t="n">
        <f aca="false">(($BE11-$AZ11)*0.8)+$AZ11</f>
        <v>-5.805781504</v>
      </c>
      <c r="BE11" s="163" t="n">
        <f aca="false">VLOOKUP($A11,GAMMAGRIDS,6,FALSE())</f>
        <v>-7.25722688</v>
      </c>
      <c r="BF11" s="163" t="n">
        <f aca="false">(($BJ11-$BE11)*0.2)+$BE11</f>
        <v>-8.676872172</v>
      </c>
      <c r="BG11" s="163" t="n">
        <f aca="false">(($BJ11-$BE11)*0.4)+$BE11</f>
        <v>-10.096517464</v>
      </c>
      <c r="BH11" s="163" t="n">
        <f aca="false">(($BJ11-$BE11)*0.6)+$BE11</f>
        <v>-11.516162756</v>
      </c>
      <c r="BI11" s="163" t="n">
        <f aca="false">(($BJ11-$BE11)*0.8)+$BE11</f>
        <v>-12.935808048</v>
      </c>
      <c r="BJ11" s="163" t="n">
        <f aca="false">VLOOKUP($A11,GAMMAGRIDS,7,FALSE())</f>
        <v>-14.35545334</v>
      </c>
      <c r="BK11" s="163" t="n">
        <f aca="false">((BT11-BJ11)*0.1)+BJ11</f>
        <v>-15.728287106</v>
      </c>
      <c r="BL11" s="163" t="n">
        <f aca="false">((BT11-BJ11)*0.2)+BJ11</f>
        <v>-17.101120872</v>
      </c>
      <c r="BM11" s="163" t="n">
        <f aca="false">((BT11-BJ11)*0.3)+BJ11</f>
        <v>-18.473954638</v>
      </c>
      <c r="BN11" s="163" t="n">
        <f aca="false">((BT11-BJ11)*0.4)+BJ11</f>
        <v>-19.846788404</v>
      </c>
      <c r="BO11" s="163" t="n">
        <f aca="false">((BT11-BJ11)*0.5)+BJ11</f>
        <v>-21.21962217</v>
      </c>
      <c r="BP11" s="163" t="n">
        <f aca="false">((BT11-BJ11)*0.6)+BJ11</f>
        <v>-22.592455936</v>
      </c>
      <c r="BQ11" s="163" t="n">
        <f aca="false">((BT11-BJ11)*0.7)+BJ11</f>
        <v>-23.965289702</v>
      </c>
      <c r="BR11" s="163" t="n">
        <f aca="false">((BT11-BJ11)*0.8)+BJ11</f>
        <v>-25.338123468</v>
      </c>
      <c r="BS11" s="163" t="n">
        <f aca="false">((BT11-BJ11)*0.9)+BJ11</f>
        <v>-26.710957234</v>
      </c>
      <c r="BT11" s="163" t="n">
        <f aca="false">VLOOKUP($A11,GAMMAGRIDS,8,FALSE())</f>
        <v>-28.083791</v>
      </c>
      <c r="BU11" s="163" t="n">
        <f aca="false">((CD11-BT11)*0.1)+BT11</f>
        <v>-29.395723474</v>
      </c>
      <c r="BV11" s="163" t="n">
        <f aca="false">((CD11-BT11)*0.2)+BT11</f>
        <v>-30.707655948</v>
      </c>
      <c r="BW11" s="163" t="n">
        <f aca="false">((CD11-BT11)*0.3)+BT11</f>
        <v>-32.019588422</v>
      </c>
      <c r="BX11" s="163" t="n">
        <f aca="false">((CD11-BT11)*0.4)+BT11</f>
        <v>-33.331520896</v>
      </c>
      <c r="BY11" s="163" t="n">
        <f aca="false">((CD11-BT11)*0.5)+BT11</f>
        <v>-34.64345337</v>
      </c>
      <c r="BZ11" s="163" t="n">
        <f aca="false">((CD11-BT11)*0.6)+BT11</f>
        <v>-35.955385844</v>
      </c>
      <c r="CA11" s="163" t="n">
        <f aca="false">((CD11-BT11)*0.7)+BT11</f>
        <v>-37.267318318</v>
      </c>
      <c r="CB11" s="163" t="n">
        <f aca="false">((CD11-BT11)*0.8)+BT11</f>
        <v>-38.579250792</v>
      </c>
      <c r="CC11" s="163" t="n">
        <f aca="false">((CD11-BT11)*0.9)+BT11</f>
        <v>-39.891183266</v>
      </c>
      <c r="CD11" s="163" t="n">
        <f aca="false">VLOOKUP($A11,GAMMAGRIDS,9,FALSE())</f>
        <v>-41.20311574</v>
      </c>
      <c r="CE11" s="163" t="n">
        <f aca="false">($CD11-$CC11)+CD11</f>
        <v>-42.515048214</v>
      </c>
      <c r="CF11" s="163" t="n">
        <f aca="false">($CD11-$CC11)+CE11</f>
        <v>-43.826980688</v>
      </c>
      <c r="CG11" s="163" t="n">
        <f aca="false">($CD11-$CC11)+CF11</f>
        <v>-45.138913162</v>
      </c>
      <c r="CH11" s="163" t="n">
        <f aca="false">($CD11-$CC11)+CG11</f>
        <v>-46.450845636</v>
      </c>
      <c r="CI11" s="163" t="n">
        <f aca="false">($CD11-$CC11)+CH11</f>
        <v>-47.76277811</v>
      </c>
      <c r="CJ11" s="163" t="n">
        <f aca="false">($CD11-$CC11)+CI11</f>
        <v>-49.074710584</v>
      </c>
      <c r="CK11" s="163" t="n">
        <f aca="false">($CD11-$CC11)+CJ11</f>
        <v>-50.386643058</v>
      </c>
      <c r="CL11" s="163" t="n">
        <f aca="false">($CD11-$CC11)+CK11</f>
        <v>-51.698575532</v>
      </c>
      <c r="CM11" s="163" t="n">
        <f aca="false">($CD11-$CC11)+CL11</f>
        <v>-53.010508006</v>
      </c>
      <c r="CN11" s="163" t="n">
        <f aca="false">($CD11-$CC11)+CM11</f>
        <v>-54.32244048</v>
      </c>
      <c r="CO11" s="163" t="n">
        <f aca="false">($CD11-$CC11)+CN11</f>
        <v>-55.634372954</v>
      </c>
      <c r="CP11" s="163" t="n">
        <f aca="false">($CD11-$CC11)+CO11</f>
        <v>-56.946305428</v>
      </c>
      <c r="CQ11" s="163" t="n">
        <f aca="false">($CD11-$CC11)+CP11</f>
        <v>-58.258237902</v>
      </c>
      <c r="CR11" s="163" t="n">
        <f aca="false">($CD11-$CC11)+CQ11</f>
        <v>-59.570170376</v>
      </c>
      <c r="CS11" s="163" t="n">
        <f aca="false">($CD11-$CC11)+CR11</f>
        <v>-60.88210285</v>
      </c>
      <c r="CT11" s="163" t="n">
        <f aca="false">($CD11-$CC11)+CS11</f>
        <v>-62.194035324</v>
      </c>
      <c r="CU11" s="163" t="n">
        <f aca="false">($CD11-$CC11)+CT11</f>
        <v>-63.505967798</v>
      </c>
      <c r="CV11" s="163" t="n">
        <f aca="false">($CD11-$CC11)+CU11</f>
        <v>-64.8179002720001</v>
      </c>
      <c r="CW11" s="163" t="n">
        <f aca="false">($CD11-$CC11)+CV11</f>
        <v>-66.1298327460001</v>
      </c>
      <c r="CX11" s="163" t="n">
        <f aca="false">($CD11-$CC11)+CW11</f>
        <v>-67.4417652200001</v>
      </c>
    </row>
    <row r="12" customFormat="false" ht="12.75" hidden="false" customHeight="false" outlineLevel="0" collapsed="false">
      <c r="A12" s="14" t="n">
        <v>36951</v>
      </c>
      <c r="B12" s="163" t="n">
        <f aca="false">($V12-$W12)+C12</f>
        <v>91.17517937</v>
      </c>
      <c r="C12" s="163" t="n">
        <f aca="false">($V12-$W12)+D12</f>
        <v>89.30394433</v>
      </c>
      <c r="D12" s="163" t="n">
        <f aca="false">($V12-$W12)+E12</f>
        <v>87.43270929</v>
      </c>
      <c r="E12" s="163" t="n">
        <f aca="false">($V12-$W12)+F12</f>
        <v>85.56147425</v>
      </c>
      <c r="F12" s="163" t="n">
        <f aca="false">($V12-$W12)+G12</f>
        <v>83.69023921</v>
      </c>
      <c r="G12" s="163" t="n">
        <f aca="false">($V12-$W12)+H12</f>
        <v>81.81900417</v>
      </c>
      <c r="H12" s="163" t="n">
        <f aca="false">($V12-$W12)+I12</f>
        <v>79.94776913</v>
      </c>
      <c r="I12" s="163" t="n">
        <f aca="false">($V12-$W12)+J12</f>
        <v>78.07653409</v>
      </c>
      <c r="J12" s="163" t="n">
        <f aca="false">($V12-$W12)+K12</f>
        <v>76.20529905</v>
      </c>
      <c r="K12" s="163" t="n">
        <f aca="false">($V12-$W12)+L12</f>
        <v>74.33406401</v>
      </c>
      <c r="L12" s="163" t="n">
        <f aca="false">($V12-$W12)+M12</f>
        <v>72.46282897</v>
      </c>
      <c r="M12" s="163" t="n">
        <f aca="false">($V12-$W12)+N12</f>
        <v>70.59159393</v>
      </c>
      <c r="N12" s="163" t="n">
        <f aca="false">($V12-$W12)+O12</f>
        <v>68.72035889</v>
      </c>
      <c r="O12" s="163" t="n">
        <f aca="false">($V12-$W12)+P12</f>
        <v>66.84912385</v>
      </c>
      <c r="P12" s="163" t="n">
        <f aca="false">($V12-$W12)+Q12</f>
        <v>64.97788881</v>
      </c>
      <c r="Q12" s="163" t="n">
        <f aca="false">($V12-$W12)+R12</f>
        <v>63.10665377</v>
      </c>
      <c r="R12" s="163" t="n">
        <f aca="false">($V12-$W12)+S12</f>
        <v>61.23541873</v>
      </c>
      <c r="S12" s="163" t="n">
        <f aca="false">($V12-$W12)+T12</f>
        <v>59.36418369</v>
      </c>
      <c r="T12" s="163" t="n">
        <f aca="false">($V12-$W12)+U12</f>
        <v>57.49294865</v>
      </c>
      <c r="U12" s="163" t="n">
        <f aca="false">($V12-$W12)+V12</f>
        <v>55.62171361</v>
      </c>
      <c r="V12" s="163" t="n">
        <f aca="false">VLOOKUP($A12,GAMMAGRIDS,2,FALSE())</f>
        <v>53.75047857</v>
      </c>
      <c r="W12" s="163" t="n">
        <f aca="false">((V12-AF12)*0.9)+AF12</f>
        <v>51.87924353</v>
      </c>
      <c r="X12" s="163" t="n">
        <f aca="false">((V12-AF12)*0.8)+AF12</f>
        <v>50.00800849</v>
      </c>
      <c r="Y12" s="163" t="n">
        <f aca="false">((V12-AF12)*0.7)+AF12</f>
        <v>48.13677345</v>
      </c>
      <c r="Z12" s="163" t="n">
        <f aca="false">((V12-AF12)*0.6)+AF12</f>
        <v>46.26553841</v>
      </c>
      <c r="AA12" s="163" t="n">
        <f aca="false">((V12-AF12)*0.5)+AF12</f>
        <v>44.39430337</v>
      </c>
      <c r="AB12" s="163" t="n">
        <f aca="false">((V12-AF12)*0.4)+AF12</f>
        <v>42.52306833</v>
      </c>
      <c r="AC12" s="163" t="n">
        <f aca="false">((V12-AF12)*0.3)+AF12</f>
        <v>40.65183329</v>
      </c>
      <c r="AD12" s="163" t="n">
        <f aca="false">((V12-AF12)*0.2)+AF12</f>
        <v>38.78059825</v>
      </c>
      <c r="AE12" s="163" t="n">
        <f aca="false">((V12-AF12)*0.1)+AF12</f>
        <v>36.90936321</v>
      </c>
      <c r="AF12" s="163" t="n">
        <f aca="false">VLOOKUP($A12,GAMMAGRIDS,3,FALSE())</f>
        <v>35.03812817</v>
      </c>
      <c r="AG12" s="163" t="n">
        <f aca="false">((AF12-AP12)*0.9)+AP12</f>
        <v>33.246245559</v>
      </c>
      <c r="AH12" s="163" t="n">
        <f aca="false">((AF12-AP12)*0.8)+AP12</f>
        <v>31.454362948</v>
      </c>
      <c r="AI12" s="163" t="n">
        <f aca="false">((AF12-AP12)*0.7)+AP12</f>
        <v>29.662480337</v>
      </c>
      <c r="AJ12" s="163" t="n">
        <f aca="false">((AF12-AP12)*0.6)+AP12</f>
        <v>27.870597726</v>
      </c>
      <c r="AK12" s="163" t="n">
        <f aca="false">((AF12-AP12)*0.5)+AP12</f>
        <v>26.078715115</v>
      </c>
      <c r="AL12" s="163" t="n">
        <f aca="false">((AF12-AP12)*0.4)+AP12</f>
        <v>24.286832504</v>
      </c>
      <c r="AM12" s="163" t="n">
        <f aca="false">((AF12-AP12)*0.3)+AP12</f>
        <v>22.494949893</v>
      </c>
      <c r="AN12" s="163" t="n">
        <f aca="false">((AF12-AP12)*0.2)+AP12</f>
        <v>20.703067282</v>
      </c>
      <c r="AO12" s="163" t="n">
        <f aca="false">((AF12-AP12)*0.1)+AP12</f>
        <v>18.911184671</v>
      </c>
      <c r="AP12" s="163" t="n">
        <f aca="false">VLOOKUP($A12,GAMMAGRIDS,4,FALSE())</f>
        <v>17.11930206</v>
      </c>
      <c r="AQ12" s="163" t="n">
        <f aca="false">(($AP12-$AU12)*0.8)+$AU12</f>
        <v>15.387371256</v>
      </c>
      <c r="AR12" s="163" t="n">
        <f aca="false">(($AP12-$AU12)*0.6)+$AU12</f>
        <v>13.655440452</v>
      </c>
      <c r="AS12" s="163" t="n">
        <f aca="false">(($AP12-$AU12)*0.4)+$AU12</f>
        <v>11.923509648</v>
      </c>
      <c r="AT12" s="163" t="n">
        <f aca="false">(($AP12-$AU12)*0.2)+$AU12</f>
        <v>10.191578844</v>
      </c>
      <c r="AU12" s="163" t="n">
        <f aca="false">VLOOKUP($A12,GAMMAGRIDS,5,FALSE())</f>
        <v>8.45964804</v>
      </c>
      <c r="AV12" s="163" t="n">
        <f aca="false">(($AU12-$AZ12)*0.8)+$AZ12</f>
        <v>6.767718432</v>
      </c>
      <c r="AW12" s="163" t="n">
        <f aca="false">(($AU12-$AZ12)*0.6)+$AZ12</f>
        <v>5.075788824</v>
      </c>
      <c r="AX12" s="163" t="n">
        <f aca="false">(($AU12-$AZ12)*0.4)+$AZ12</f>
        <v>3.383859216</v>
      </c>
      <c r="AY12" s="163" t="n">
        <f aca="false">(($AU12-$AZ12)*0.2)+$AZ12</f>
        <v>1.691929608</v>
      </c>
      <c r="AZ12" s="163" t="n">
        <v>0</v>
      </c>
      <c r="BA12" s="163" t="n">
        <f aca="false">(($BE12-$AZ12)*0.2)+$AZ12</f>
        <v>-1.652002972</v>
      </c>
      <c r="BB12" s="163" t="n">
        <f aca="false">(($BE12-$AZ12)*0.4)+$AZ12</f>
        <v>-3.304005944</v>
      </c>
      <c r="BC12" s="163" t="n">
        <f aca="false">(($BE12-$AZ12)*0.6)+$AZ12</f>
        <v>-4.956008916</v>
      </c>
      <c r="BD12" s="163" t="n">
        <f aca="false">(($BE12-$AZ12)*0.8)+$AZ12</f>
        <v>-6.608011888</v>
      </c>
      <c r="BE12" s="163" t="n">
        <f aca="false">VLOOKUP($A12,GAMMAGRIDS,6,FALSE())</f>
        <v>-8.26001486</v>
      </c>
      <c r="BF12" s="163" t="n">
        <f aca="false">(($BJ12-$BE12)*0.2)+$BE12</f>
        <v>-9.872236046</v>
      </c>
      <c r="BG12" s="163" t="n">
        <f aca="false">(($BJ12-$BE12)*0.4)+$BE12</f>
        <v>-11.484457232</v>
      </c>
      <c r="BH12" s="163" t="n">
        <f aca="false">(($BJ12-$BE12)*0.6)+$BE12</f>
        <v>-13.096678418</v>
      </c>
      <c r="BI12" s="163" t="n">
        <f aca="false">(($BJ12-$BE12)*0.8)+$BE12</f>
        <v>-14.708899604</v>
      </c>
      <c r="BJ12" s="163" t="n">
        <f aca="false">VLOOKUP($A12,GAMMAGRIDS,7,FALSE())</f>
        <v>-16.32112079</v>
      </c>
      <c r="BK12" s="163" t="n">
        <f aca="false">((BT12-BJ12)*0.1)+BJ12</f>
        <v>-17.874119312</v>
      </c>
      <c r="BL12" s="163" t="n">
        <f aca="false">((BT12-BJ12)*0.2)+BJ12</f>
        <v>-19.427117834</v>
      </c>
      <c r="BM12" s="163" t="n">
        <f aca="false">((BT12-BJ12)*0.3)+BJ12</f>
        <v>-20.980116356</v>
      </c>
      <c r="BN12" s="163" t="n">
        <f aca="false">((BT12-BJ12)*0.4)+BJ12</f>
        <v>-22.533114878</v>
      </c>
      <c r="BO12" s="163" t="n">
        <f aca="false">((BT12-BJ12)*0.5)+BJ12</f>
        <v>-24.0861134</v>
      </c>
      <c r="BP12" s="163" t="n">
        <f aca="false">((BT12-BJ12)*0.6)+BJ12</f>
        <v>-25.639111922</v>
      </c>
      <c r="BQ12" s="163" t="n">
        <f aca="false">((BT12-BJ12)*0.7)+BJ12</f>
        <v>-27.192110444</v>
      </c>
      <c r="BR12" s="163" t="n">
        <f aca="false">((BT12-BJ12)*0.8)+BJ12</f>
        <v>-28.745108966</v>
      </c>
      <c r="BS12" s="163" t="n">
        <f aca="false">((BT12-BJ12)*0.9)+BJ12</f>
        <v>-30.298107488</v>
      </c>
      <c r="BT12" s="163" t="n">
        <f aca="false">VLOOKUP($A12,GAMMAGRIDS,8,FALSE())</f>
        <v>-31.85110601</v>
      </c>
      <c r="BU12" s="163" t="n">
        <f aca="false">((CD12-BT12)*0.1)+BT12</f>
        <v>-33.326176509</v>
      </c>
      <c r="BV12" s="163" t="n">
        <f aca="false">((CD12-BT12)*0.2)+BT12</f>
        <v>-34.801247008</v>
      </c>
      <c r="BW12" s="163" t="n">
        <f aca="false">((CD12-BT12)*0.3)+BT12</f>
        <v>-36.276317507</v>
      </c>
      <c r="BX12" s="163" t="n">
        <f aca="false">((CD12-BT12)*0.4)+BT12</f>
        <v>-37.751388006</v>
      </c>
      <c r="BY12" s="163" t="n">
        <f aca="false">((CD12-BT12)*0.5)+BT12</f>
        <v>-39.226458505</v>
      </c>
      <c r="BZ12" s="163" t="n">
        <f aca="false">((CD12-BT12)*0.6)+BT12</f>
        <v>-40.701529004</v>
      </c>
      <c r="CA12" s="163" t="n">
        <f aca="false">((CD12-BT12)*0.7)+BT12</f>
        <v>-42.176599503</v>
      </c>
      <c r="CB12" s="163" t="n">
        <f aca="false">((CD12-BT12)*0.8)+BT12</f>
        <v>-43.651670002</v>
      </c>
      <c r="CC12" s="163" t="n">
        <f aca="false">((CD12-BT12)*0.9)+BT12</f>
        <v>-45.126740501</v>
      </c>
      <c r="CD12" s="163" t="n">
        <f aca="false">VLOOKUP($A12,GAMMAGRIDS,9,FALSE())</f>
        <v>-46.601811</v>
      </c>
      <c r="CE12" s="163" t="n">
        <f aca="false">($CD12-$CC12)+CD12</f>
        <v>-48.076881499</v>
      </c>
      <c r="CF12" s="163" t="n">
        <f aca="false">($CD12-$CC12)+CE12</f>
        <v>-49.551951998</v>
      </c>
      <c r="CG12" s="163" t="n">
        <f aca="false">($CD12-$CC12)+CF12</f>
        <v>-51.027022497</v>
      </c>
      <c r="CH12" s="163" t="n">
        <f aca="false">($CD12-$CC12)+CG12</f>
        <v>-52.502092996</v>
      </c>
      <c r="CI12" s="163" t="n">
        <f aca="false">($CD12-$CC12)+CH12</f>
        <v>-53.977163495</v>
      </c>
      <c r="CJ12" s="163" t="n">
        <f aca="false">($CD12-$CC12)+CI12</f>
        <v>-55.452233994</v>
      </c>
      <c r="CK12" s="163" t="n">
        <f aca="false">($CD12-$CC12)+CJ12</f>
        <v>-56.927304493</v>
      </c>
      <c r="CL12" s="163" t="n">
        <f aca="false">($CD12-$CC12)+CK12</f>
        <v>-58.402374992</v>
      </c>
      <c r="CM12" s="163" t="n">
        <f aca="false">($CD12-$CC12)+CL12</f>
        <v>-59.877445491</v>
      </c>
      <c r="CN12" s="163" t="n">
        <f aca="false">($CD12-$CC12)+CM12</f>
        <v>-61.35251599</v>
      </c>
      <c r="CO12" s="163" t="n">
        <f aca="false">($CD12-$CC12)+CN12</f>
        <v>-62.827586489</v>
      </c>
      <c r="CP12" s="163" t="n">
        <f aca="false">($CD12-$CC12)+CO12</f>
        <v>-64.302656988</v>
      </c>
      <c r="CQ12" s="163" t="n">
        <f aca="false">($CD12-$CC12)+CP12</f>
        <v>-65.777727487</v>
      </c>
      <c r="CR12" s="163" t="n">
        <f aca="false">($CD12-$CC12)+CQ12</f>
        <v>-67.252797986</v>
      </c>
      <c r="CS12" s="163" t="n">
        <f aca="false">($CD12-$CC12)+CR12</f>
        <v>-68.727868485</v>
      </c>
      <c r="CT12" s="163" t="n">
        <f aca="false">($CD12-$CC12)+CS12</f>
        <v>-70.202938984</v>
      </c>
      <c r="CU12" s="163" t="n">
        <f aca="false">($CD12-$CC12)+CT12</f>
        <v>-71.678009483</v>
      </c>
      <c r="CV12" s="163" t="n">
        <f aca="false">($CD12-$CC12)+CU12</f>
        <v>-73.153079982</v>
      </c>
      <c r="CW12" s="163" t="n">
        <f aca="false">($CD12-$CC12)+CV12</f>
        <v>-74.628150481</v>
      </c>
      <c r="CX12" s="163" t="n">
        <f aca="false">($CD12-$CC12)+CW12</f>
        <v>-76.10322098</v>
      </c>
    </row>
    <row r="13" customFormat="false" ht="12.75" hidden="false" customHeight="false" outlineLevel="0" collapsed="false">
      <c r="A13" s="14" t="n">
        <v>36982</v>
      </c>
      <c r="B13" s="163" t="n">
        <f aca="false">($V13-$W13)+C13</f>
        <v>110.72893257</v>
      </c>
      <c r="C13" s="163" t="n">
        <f aca="false">($V13-$W13)+D13</f>
        <v>108.466202695</v>
      </c>
      <c r="D13" s="163" t="n">
        <f aca="false">($V13-$W13)+E13</f>
        <v>106.20347282</v>
      </c>
      <c r="E13" s="163" t="n">
        <f aca="false">($V13-$W13)+F13</f>
        <v>103.940742945</v>
      </c>
      <c r="F13" s="163" t="n">
        <f aca="false">($V13-$W13)+G13</f>
        <v>101.67801307</v>
      </c>
      <c r="G13" s="163" t="n">
        <f aca="false">($V13-$W13)+H13</f>
        <v>99.4152831949999</v>
      </c>
      <c r="H13" s="163" t="n">
        <f aca="false">($V13-$W13)+I13</f>
        <v>97.1525533199999</v>
      </c>
      <c r="I13" s="163" t="n">
        <f aca="false">($V13-$W13)+J13</f>
        <v>94.8898234449999</v>
      </c>
      <c r="J13" s="163" t="n">
        <f aca="false">($V13-$W13)+K13</f>
        <v>92.6270935699999</v>
      </c>
      <c r="K13" s="163" t="n">
        <f aca="false">($V13-$W13)+L13</f>
        <v>90.3643636949999</v>
      </c>
      <c r="L13" s="163" t="n">
        <f aca="false">($V13-$W13)+M13</f>
        <v>88.1016338199999</v>
      </c>
      <c r="M13" s="163" t="n">
        <f aca="false">($V13-$W13)+N13</f>
        <v>85.8389039449999</v>
      </c>
      <c r="N13" s="163" t="n">
        <f aca="false">($V13-$W13)+O13</f>
        <v>83.5761740699999</v>
      </c>
      <c r="O13" s="163" t="n">
        <f aca="false">($V13-$W13)+P13</f>
        <v>81.3134441949999</v>
      </c>
      <c r="P13" s="163" t="n">
        <f aca="false">($V13-$W13)+Q13</f>
        <v>79.0507143199999</v>
      </c>
      <c r="Q13" s="163" t="n">
        <f aca="false">($V13-$W13)+R13</f>
        <v>76.787984445</v>
      </c>
      <c r="R13" s="163" t="n">
        <f aca="false">($V13-$W13)+S13</f>
        <v>74.52525457</v>
      </c>
      <c r="S13" s="163" t="n">
        <f aca="false">($V13-$W13)+T13</f>
        <v>72.262524695</v>
      </c>
      <c r="T13" s="163" t="n">
        <f aca="false">($V13-$W13)+U13</f>
        <v>69.99979482</v>
      </c>
      <c r="U13" s="163" t="n">
        <f aca="false">($V13-$W13)+V13</f>
        <v>67.737064945</v>
      </c>
      <c r="V13" s="163" t="n">
        <f aca="false">VLOOKUP($A13,GAMMAGRIDS,2,FALSE())</f>
        <v>65.47433507</v>
      </c>
      <c r="W13" s="163" t="n">
        <f aca="false">((V13-AF13)*0.9)+AF13</f>
        <v>63.211605195</v>
      </c>
      <c r="X13" s="163" t="n">
        <f aca="false">((V13-AF13)*0.8)+AF13</f>
        <v>60.94887532</v>
      </c>
      <c r="Y13" s="163" t="n">
        <f aca="false">((V13-AF13)*0.7)+AF13</f>
        <v>58.686145445</v>
      </c>
      <c r="Z13" s="163" t="n">
        <f aca="false">((V13-AF13)*0.6)+AF13</f>
        <v>56.42341557</v>
      </c>
      <c r="AA13" s="163" t="n">
        <f aca="false">((V13-AF13)*0.5)+AF13</f>
        <v>54.160685695</v>
      </c>
      <c r="AB13" s="163" t="n">
        <f aca="false">((V13-AF13)*0.4)+AF13</f>
        <v>51.89795582</v>
      </c>
      <c r="AC13" s="163" t="n">
        <f aca="false">((V13-AF13)*0.3)+AF13</f>
        <v>49.635225945</v>
      </c>
      <c r="AD13" s="163" t="n">
        <f aca="false">((V13-AF13)*0.2)+AF13</f>
        <v>47.37249607</v>
      </c>
      <c r="AE13" s="163" t="n">
        <f aca="false">((V13-AF13)*0.1)+AF13</f>
        <v>45.109766195</v>
      </c>
      <c r="AF13" s="163" t="n">
        <f aca="false">VLOOKUP($A13,GAMMAGRIDS,3,FALSE())</f>
        <v>42.84703632</v>
      </c>
      <c r="AG13" s="163" t="n">
        <f aca="false">((AF13-AP13)*0.9)+AP13</f>
        <v>40.663038342</v>
      </c>
      <c r="AH13" s="163" t="n">
        <f aca="false">((AF13-AP13)*0.8)+AP13</f>
        <v>38.479040364</v>
      </c>
      <c r="AI13" s="163" t="n">
        <f aca="false">((AF13-AP13)*0.7)+AP13</f>
        <v>36.295042386</v>
      </c>
      <c r="AJ13" s="163" t="n">
        <f aca="false">((AF13-AP13)*0.6)+AP13</f>
        <v>34.111044408</v>
      </c>
      <c r="AK13" s="163" t="n">
        <f aca="false">((AF13-AP13)*0.5)+AP13</f>
        <v>31.92704643</v>
      </c>
      <c r="AL13" s="163" t="n">
        <f aca="false">((AF13-AP13)*0.4)+AP13</f>
        <v>29.743048452</v>
      </c>
      <c r="AM13" s="163" t="n">
        <f aca="false">((AF13-AP13)*0.3)+AP13</f>
        <v>27.559050474</v>
      </c>
      <c r="AN13" s="163" t="n">
        <f aca="false">((AF13-AP13)*0.2)+AP13</f>
        <v>25.375052496</v>
      </c>
      <c r="AO13" s="163" t="n">
        <f aca="false">((AF13-AP13)*0.1)+AP13</f>
        <v>23.191054518</v>
      </c>
      <c r="AP13" s="163" t="n">
        <f aca="false">VLOOKUP($A13,GAMMAGRIDS,4,FALSE())</f>
        <v>21.00705654</v>
      </c>
      <c r="AQ13" s="163" t="n">
        <f aca="false">(($AP13-$AU13)*0.8)+$AU13</f>
        <v>18.88501144</v>
      </c>
      <c r="AR13" s="163" t="n">
        <f aca="false">(($AP13-$AU13)*0.6)+$AU13</f>
        <v>16.76296634</v>
      </c>
      <c r="AS13" s="163" t="n">
        <f aca="false">(($AP13-$AU13)*0.4)+$AU13</f>
        <v>14.64092124</v>
      </c>
      <c r="AT13" s="163" t="n">
        <f aca="false">(($AP13-$AU13)*0.2)+$AU13</f>
        <v>12.51887614</v>
      </c>
      <c r="AU13" s="163" t="n">
        <f aca="false">VLOOKUP($A13,GAMMAGRIDS,5,FALSE())</f>
        <v>10.39683104</v>
      </c>
      <c r="AV13" s="163" t="n">
        <f aca="false">(($AU13-$AZ13)*0.8)+$AZ13</f>
        <v>8.317464832</v>
      </c>
      <c r="AW13" s="163" t="n">
        <f aca="false">(($AU13-$AZ13)*0.6)+$AZ13</f>
        <v>6.238098624</v>
      </c>
      <c r="AX13" s="163" t="n">
        <f aca="false">(($AU13-$AZ13)*0.4)+$AZ13</f>
        <v>4.158732416</v>
      </c>
      <c r="AY13" s="163" t="n">
        <f aca="false">(($AU13-$AZ13)*0.2)+$AZ13</f>
        <v>2.079366208</v>
      </c>
      <c r="AZ13" s="163" t="n">
        <v>0</v>
      </c>
      <c r="BA13" s="163" t="n">
        <f aca="false">(($BE13-$AZ13)*0.2)+$AZ13</f>
        <v>-2.035976462</v>
      </c>
      <c r="BB13" s="163" t="n">
        <f aca="false">(($BE13-$AZ13)*0.4)+$AZ13</f>
        <v>-4.071952924</v>
      </c>
      <c r="BC13" s="163" t="n">
        <f aca="false">(($BE13-$AZ13)*0.6)+$AZ13</f>
        <v>-6.107929386</v>
      </c>
      <c r="BD13" s="163" t="n">
        <f aca="false">(($BE13-$AZ13)*0.8)+$AZ13</f>
        <v>-8.143905848</v>
      </c>
      <c r="BE13" s="163" t="n">
        <f aca="false">VLOOKUP($A13,GAMMAGRIDS,6,FALSE())</f>
        <v>-10.17988231</v>
      </c>
      <c r="BF13" s="163" t="n">
        <f aca="false">(($BJ13-$BE13)*0.2)+$BE13</f>
        <v>-12.171908594</v>
      </c>
      <c r="BG13" s="163" t="n">
        <f aca="false">(($BJ13-$BE13)*0.4)+$BE13</f>
        <v>-14.163934878</v>
      </c>
      <c r="BH13" s="163" t="n">
        <f aca="false">(($BJ13-$BE13)*0.6)+$BE13</f>
        <v>-16.155961162</v>
      </c>
      <c r="BI13" s="163" t="n">
        <f aca="false">(($BJ13-$BE13)*0.8)+$BE13</f>
        <v>-18.147987446</v>
      </c>
      <c r="BJ13" s="163" t="n">
        <f aca="false">VLOOKUP($A13,GAMMAGRIDS,7,FALSE())</f>
        <v>-20.14001373</v>
      </c>
      <c r="BK13" s="163" t="n">
        <f aca="false">((BT13-BJ13)*0.1)+BJ13</f>
        <v>-22.065317526</v>
      </c>
      <c r="BL13" s="163" t="n">
        <f aca="false">((BT13-BJ13)*0.2)+BJ13</f>
        <v>-23.990621322</v>
      </c>
      <c r="BM13" s="163" t="n">
        <f aca="false">((BT13-BJ13)*0.3)+BJ13</f>
        <v>-25.915925118</v>
      </c>
      <c r="BN13" s="163" t="n">
        <f aca="false">((BT13-BJ13)*0.4)+BJ13</f>
        <v>-27.841228914</v>
      </c>
      <c r="BO13" s="163" t="n">
        <f aca="false">((BT13-BJ13)*0.5)+BJ13</f>
        <v>-29.76653271</v>
      </c>
      <c r="BP13" s="163" t="n">
        <f aca="false">((BT13-BJ13)*0.6)+BJ13</f>
        <v>-31.691836506</v>
      </c>
      <c r="BQ13" s="163" t="n">
        <f aca="false">((BT13-BJ13)*0.7)+BJ13</f>
        <v>-33.617140302</v>
      </c>
      <c r="BR13" s="163" t="n">
        <f aca="false">((BT13-BJ13)*0.8)+BJ13</f>
        <v>-35.542444098</v>
      </c>
      <c r="BS13" s="163" t="n">
        <f aca="false">((BT13-BJ13)*0.9)+BJ13</f>
        <v>-37.467747894</v>
      </c>
      <c r="BT13" s="163" t="n">
        <f aca="false">VLOOKUP($A13,GAMMAGRIDS,8,FALSE())</f>
        <v>-39.39305169</v>
      </c>
      <c r="BU13" s="163" t="n">
        <f aca="false">((CD13-BT13)*0.1)+BT13</f>
        <v>-41.228583946</v>
      </c>
      <c r="BV13" s="163" t="n">
        <f aca="false">((CD13-BT13)*0.2)+BT13</f>
        <v>-43.064116202</v>
      </c>
      <c r="BW13" s="163" t="n">
        <f aca="false">((CD13-BT13)*0.3)+BT13</f>
        <v>-44.899648458</v>
      </c>
      <c r="BX13" s="163" t="n">
        <f aca="false">((CD13-BT13)*0.4)+BT13</f>
        <v>-46.735180714</v>
      </c>
      <c r="BY13" s="163" t="n">
        <f aca="false">((CD13-BT13)*0.5)+BT13</f>
        <v>-48.57071297</v>
      </c>
      <c r="BZ13" s="163" t="n">
        <f aca="false">((CD13-BT13)*0.6)+BT13</f>
        <v>-50.406245226</v>
      </c>
      <c r="CA13" s="163" t="n">
        <f aca="false">((CD13-BT13)*0.7)+BT13</f>
        <v>-52.241777482</v>
      </c>
      <c r="CB13" s="163" t="n">
        <f aca="false">((CD13-BT13)*0.8)+BT13</f>
        <v>-54.077309738</v>
      </c>
      <c r="CC13" s="163" t="n">
        <f aca="false">((CD13-BT13)*0.9)+BT13</f>
        <v>-55.912841994</v>
      </c>
      <c r="CD13" s="163" t="n">
        <f aca="false">VLOOKUP($A13,GAMMAGRIDS,9,FALSE())</f>
        <v>-57.74837425</v>
      </c>
      <c r="CE13" s="163" t="n">
        <f aca="false">($CD13-$CC13)+CD13</f>
        <v>-59.583906506</v>
      </c>
      <c r="CF13" s="163" t="n">
        <f aca="false">($CD13-$CC13)+CE13</f>
        <v>-61.419438762</v>
      </c>
      <c r="CG13" s="163" t="n">
        <f aca="false">($CD13-$CC13)+CF13</f>
        <v>-63.254971018</v>
      </c>
      <c r="CH13" s="163" t="n">
        <f aca="false">($CD13-$CC13)+CG13</f>
        <v>-65.090503274</v>
      </c>
      <c r="CI13" s="163" t="n">
        <f aca="false">($CD13-$CC13)+CH13</f>
        <v>-66.92603553</v>
      </c>
      <c r="CJ13" s="163" t="n">
        <f aca="false">($CD13-$CC13)+CI13</f>
        <v>-68.761567786</v>
      </c>
      <c r="CK13" s="163" t="n">
        <f aca="false">($CD13-$CC13)+CJ13</f>
        <v>-70.597100042</v>
      </c>
      <c r="CL13" s="163" t="n">
        <f aca="false">($CD13-$CC13)+CK13</f>
        <v>-72.432632298</v>
      </c>
      <c r="CM13" s="163" t="n">
        <f aca="false">($CD13-$CC13)+CL13</f>
        <v>-74.268164554</v>
      </c>
      <c r="CN13" s="163" t="n">
        <f aca="false">($CD13-$CC13)+CM13</f>
        <v>-76.10369681</v>
      </c>
      <c r="CO13" s="163" t="n">
        <f aca="false">($CD13-$CC13)+CN13</f>
        <v>-77.939229066</v>
      </c>
      <c r="CP13" s="163" t="n">
        <f aca="false">($CD13-$CC13)+CO13</f>
        <v>-79.774761322</v>
      </c>
      <c r="CQ13" s="163" t="n">
        <f aca="false">($CD13-$CC13)+CP13</f>
        <v>-81.610293578</v>
      </c>
      <c r="CR13" s="163" t="n">
        <f aca="false">($CD13-$CC13)+CQ13</f>
        <v>-83.445825834</v>
      </c>
      <c r="CS13" s="163" t="n">
        <f aca="false">($CD13-$CC13)+CR13</f>
        <v>-85.2813580899999</v>
      </c>
      <c r="CT13" s="163" t="n">
        <f aca="false">($CD13-$CC13)+CS13</f>
        <v>-87.1168903459999</v>
      </c>
      <c r="CU13" s="163" t="n">
        <f aca="false">($CD13-$CC13)+CT13</f>
        <v>-88.9524226019999</v>
      </c>
      <c r="CV13" s="163" t="n">
        <f aca="false">($CD13-$CC13)+CU13</f>
        <v>-90.7879548579999</v>
      </c>
      <c r="CW13" s="163" t="n">
        <f aca="false">($CD13-$CC13)+CV13</f>
        <v>-92.6234871139999</v>
      </c>
      <c r="CX13" s="163" t="n">
        <f aca="false">($CD13-$CC13)+CW13</f>
        <v>-94.4590193699999</v>
      </c>
    </row>
    <row r="14" customFormat="false" ht="12.75" hidden="false" customHeight="false" outlineLevel="0" collapsed="false">
      <c r="A14" s="14" t="n">
        <v>37012</v>
      </c>
      <c r="B14" s="163" t="n">
        <f aca="false">($V14-$W14)+C14</f>
        <v>110.06889917</v>
      </c>
      <c r="C14" s="163" t="n">
        <f aca="false">($V14-$W14)+D14</f>
        <v>107.821458675</v>
      </c>
      <c r="D14" s="163" t="n">
        <f aca="false">($V14-$W14)+E14</f>
        <v>105.57401818</v>
      </c>
      <c r="E14" s="163" t="n">
        <f aca="false">($V14-$W14)+F14</f>
        <v>103.326577685</v>
      </c>
      <c r="F14" s="163" t="n">
        <f aca="false">($V14-$W14)+G14</f>
        <v>101.07913719</v>
      </c>
      <c r="G14" s="163" t="n">
        <f aca="false">($V14-$W14)+H14</f>
        <v>98.8316966950001</v>
      </c>
      <c r="H14" s="163" t="n">
        <f aca="false">($V14-$W14)+I14</f>
        <v>96.5842562000001</v>
      </c>
      <c r="I14" s="163" t="n">
        <f aca="false">($V14-$W14)+J14</f>
        <v>94.3368157050001</v>
      </c>
      <c r="J14" s="163" t="n">
        <f aca="false">($V14-$W14)+K14</f>
        <v>92.0893752100001</v>
      </c>
      <c r="K14" s="163" t="n">
        <f aca="false">($V14-$W14)+L14</f>
        <v>89.8419347150001</v>
      </c>
      <c r="L14" s="163" t="n">
        <f aca="false">($V14-$W14)+M14</f>
        <v>87.5944942200001</v>
      </c>
      <c r="M14" s="163" t="n">
        <f aca="false">($V14-$W14)+N14</f>
        <v>85.3470537250001</v>
      </c>
      <c r="N14" s="163" t="n">
        <f aca="false">($V14-$W14)+O14</f>
        <v>83.0996132300001</v>
      </c>
      <c r="O14" s="163" t="n">
        <f aca="false">($V14-$W14)+P14</f>
        <v>80.852172735</v>
      </c>
      <c r="P14" s="163" t="n">
        <f aca="false">($V14-$W14)+Q14</f>
        <v>78.60473224</v>
      </c>
      <c r="Q14" s="163" t="n">
        <f aca="false">($V14-$W14)+R14</f>
        <v>76.357291745</v>
      </c>
      <c r="R14" s="163" t="n">
        <f aca="false">($V14-$W14)+S14</f>
        <v>74.10985125</v>
      </c>
      <c r="S14" s="163" t="n">
        <f aca="false">($V14-$W14)+T14</f>
        <v>71.862410755</v>
      </c>
      <c r="T14" s="163" t="n">
        <f aca="false">($V14-$W14)+U14</f>
        <v>69.61497026</v>
      </c>
      <c r="U14" s="163" t="n">
        <f aca="false">($V14-$W14)+V14</f>
        <v>67.367529765</v>
      </c>
      <c r="V14" s="163" t="n">
        <f aca="false">VLOOKUP($A14,GAMMAGRIDS,2,FALSE())</f>
        <v>65.12008927</v>
      </c>
      <c r="W14" s="163" t="n">
        <f aca="false">((V14-AF14)*0.9)+AF14</f>
        <v>62.872648775</v>
      </c>
      <c r="X14" s="163" t="n">
        <f aca="false">((V14-AF14)*0.8)+AF14</f>
        <v>60.62520828</v>
      </c>
      <c r="Y14" s="163" t="n">
        <f aca="false">((V14-AF14)*0.7)+AF14</f>
        <v>58.377767785</v>
      </c>
      <c r="Z14" s="163" t="n">
        <f aca="false">((V14-AF14)*0.6)+AF14</f>
        <v>56.13032729</v>
      </c>
      <c r="AA14" s="163" t="n">
        <f aca="false">((V14-AF14)*0.5)+AF14</f>
        <v>53.882886795</v>
      </c>
      <c r="AB14" s="163" t="n">
        <f aca="false">((V14-AF14)*0.4)+AF14</f>
        <v>51.6354463</v>
      </c>
      <c r="AC14" s="163" t="n">
        <f aca="false">((V14-AF14)*0.3)+AF14</f>
        <v>49.388005805</v>
      </c>
      <c r="AD14" s="163" t="n">
        <f aca="false">((V14-AF14)*0.2)+AF14</f>
        <v>47.14056531</v>
      </c>
      <c r="AE14" s="163" t="n">
        <f aca="false">((V14-AF14)*0.1)+AF14</f>
        <v>44.893124815</v>
      </c>
      <c r="AF14" s="163" t="n">
        <f aca="false">VLOOKUP($A14,GAMMAGRIDS,3,FALSE())</f>
        <v>42.64568432</v>
      </c>
      <c r="AG14" s="163" t="n">
        <f aca="false">((AF14-AP14)*0.9)+AP14</f>
        <v>40.473421521</v>
      </c>
      <c r="AH14" s="163" t="n">
        <f aca="false">((AF14-AP14)*0.8)+AP14</f>
        <v>38.301158722</v>
      </c>
      <c r="AI14" s="163" t="n">
        <f aca="false">((AF14-AP14)*0.7)+AP14</f>
        <v>36.128895923</v>
      </c>
      <c r="AJ14" s="163" t="n">
        <f aca="false">((AF14-AP14)*0.6)+AP14</f>
        <v>33.956633124</v>
      </c>
      <c r="AK14" s="163" t="n">
        <f aca="false">((AF14-AP14)*0.5)+AP14</f>
        <v>31.784370325</v>
      </c>
      <c r="AL14" s="163" t="n">
        <f aca="false">((AF14-AP14)*0.4)+AP14</f>
        <v>29.612107526</v>
      </c>
      <c r="AM14" s="163" t="n">
        <f aca="false">((AF14-AP14)*0.3)+AP14</f>
        <v>27.439844727</v>
      </c>
      <c r="AN14" s="163" t="n">
        <f aca="false">((AF14-AP14)*0.2)+AP14</f>
        <v>25.267581928</v>
      </c>
      <c r="AO14" s="163" t="n">
        <f aca="false">((AF14-AP14)*0.1)+AP14</f>
        <v>23.095319129</v>
      </c>
      <c r="AP14" s="163" t="n">
        <f aca="false">VLOOKUP($A14,GAMMAGRIDS,4,FALSE())</f>
        <v>20.92305633</v>
      </c>
      <c r="AQ14" s="163" t="n">
        <f aca="false">(($AP14-$AU14)*0.8)+$AU14</f>
        <v>18.810232794</v>
      </c>
      <c r="AR14" s="163" t="n">
        <f aca="false">(($AP14-$AU14)*0.6)+$AU14</f>
        <v>16.697409258</v>
      </c>
      <c r="AS14" s="163" t="n">
        <f aca="false">(($AP14-$AU14)*0.4)+$AU14</f>
        <v>14.584585722</v>
      </c>
      <c r="AT14" s="163" t="n">
        <f aca="false">(($AP14-$AU14)*0.2)+$AU14</f>
        <v>12.471762186</v>
      </c>
      <c r="AU14" s="163" t="n">
        <f aca="false">VLOOKUP($A14,GAMMAGRIDS,5,FALSE())</f>
        <v>10.35893865</v>
      </c>
      <c r="AV14" s="163" t="n">
        <f aca="false">(($AU14-$AZ14)*0.8)+$AZ14</f>
        <v>8.28715092</v>
      </c>
      <c r="AW14" s="163" t="n">
        <f aca="false">(($AU14-$AZ14)*0.6)+$AZ14</f>
        <v>6.21536319</v>
      </c>
      <c r="AX14" s="163" t="n">
        <f aca="false">(($AU14-$AZ14)*0.4)+$AZ14</f>
        <v>4.14357546</v>
      </c>
      <c r="AY14" s="163" t="n">
        <f aca="false">(($AU14-$AZ14)*0.2)+$AZ14</f>
        <v>2.07178773</v>
      </c>
      <c r="AZ14" s="163" t="n">
        <v>0</v>
      </c>
      <c r="BA14" s="163" t="n">
        <f aca="false">(($BE14-$AZ14)*0.2)+$AZ14</f>
        <v>-2.029890768</v>
      </c>
      <c r="BB14" s="163" t="n">
        <f aca="false">(($BE14-$AZ14)*0.4)+$AZ14</f>
        <v>-4.059781536</v>
      </c>
      <c r="BC14" s="163" t="n">
        <f aca="false">(($BE14-$AZ14)*0.6)+$AZ14</f>
        <v>-6.089672304</v>
      </c>
      <c r="BD14" s="163" t="n">
        <f aca="false">(($BE14-$AZ14)*0.8)+$AZ14</f>
        <v>-8.119563072</v>
      </c>
      <c r="BE14" s="163" t="n">
        <f aca="false">VLOOKUP($A14,GAMMAGRIDS,6,FALSE())</f>
        <v>-10.14945384</v>
      </c>
      <c r="BF14" s="163" t="n">
        <f aca="false">(($BJ14-$BE14)*0.2)+$BE14</f>
        <v>-12.13682132</v>
      </c>
      <c r="BG14" s="163" t="n">
        <f aca="false">(($BJ14-$BE14)*0.4)+$BE14</f>
        <v>-14.1241888</v>
      </c>
      <c r="BH14" s="163" t="n">
        <f aca="false">(($BJ14-$BE14)*0.6)+$BE14</f>
        <v>-16.11155628</v>
      </c>
      <c r="BI14" s="163" t="n">
        <f aca="false">(($BJ14-$BE14)*0.8)+$BE14</f>
        <v>-18.09892376</v>
      </c>
      <c r="BJ14" s="163" t="n">
        <f aca="false">VLOOKUP($A14,GAMMAGRIDS,7,FALSE())</f>
        <v>-20.08629124</v>
      </c>
      <c r="BK14" s="163" t="n">
        <f aca="false">((BT14-BJ14)*0.1)+BJ14</f>
        <v>-22.008943599</v>
      </c>
      <c r="BL14" s="163" t="n">
        <f aca="false">((BT14-BJ14)*0.2)+BJ14</f>
        <v>-23.931595958</v>
      </c>
      <c r="BM14" s="163" t="n">
        <f aca="false">((BT14-BJ14)*0.3)+BJ14</f>
        <v>-25.854248317</v>
      </c>
      <c r="BN14" s="163" t="n">
        <f aca="false">((BT14-BJ14)*0.4)+BJ14</f>
        <v>-27.776900676</v>
      </c>
      <c r="BO14" s="163" t="n">
        <f aca="false">((BT14-BJ14)*0.5)+BJ14</f>
        <v>-29.699553035</v>
      </c>
      <c r="BP14" s="163" t="n">
        <f aca="false">((BT14-BJ14)*0.6)+BJ14</f>
        <v>-31.622205394</v>
      </c>
      <c r="BQ14" s="163" t="n">
        <f aca="false">((BT14-BJ14)*0.7)+BJ14</f>
        <v>-33.544857753</v>
      </c>
      <c r="BR14" s="163" t="n">
        <f aca="false">((BT14-BJ14)*0.8)+BJ14</f>
        <v>-35.467510112</v>
      </c>
      <c r="BS14" s="163" t="n">
        <f aca="false">((BT14-BJ14)*0.9)+BJ14</f>
        <v>-37.390162471</v>
      </c>
      <c r="BT14" s="163" t="n">
        <f aca="false">VLOOKUP($A14,GAMMAGRIDS,8,FALSE())</f>
        <v>-39.31281483</v>
      </c>
      <c r="BU14" s="163" t="n">
        <f aca="false">((CD14-BT14)*0.1)+BT14</f>
        <v>-41.148191087</v>
      </c>
      <c r="BV14" s="163" t="n">
        <f aca="false">((CD14-BT14)*0.2)+BT14</f>
        <v>-42.983567344</v>
      </c>
      <c r="BW14" s="163" t="n">
        <f aca="false">((CD14-BT14)*0.3)+BT14</f>
        <v>-44.818943601</v>
      </c>
      <c r="BX14" s="163" t="n">
        <f aca="false">((CD14-BT14)*0.4)+BT14</f>
        <v>-46.654319858</v>
      </c>
      <c r="BY14" s="163" t="n">
        <f aca="false">((CD14-BT14)*0.5)+BT14</f>
        <v>-48.489696115</v>
      </c>
      <c r="BZ14" s="163" t="n">
        <f aca="false">((CD14-BT14)*0.6)+BT14</f>
        <v>-50.325072372</v>
      </c>
      <c r="CA14" s="163" t="n">
        <f aca="false">((CD14-BT14)*0.7)+BT14</f>
        <v>-52.160448629</v>
      </c>
      <c r="CB14" s="163" t="n">
        <f aca="false">((CD14-BT14)*0.8)+BT14</f>
        <v>-53.995824886</v>
      </c>
      <c r="CC14" s="163" t="n">
        <f aca="false">((CD14-BT14)*0.9)+BT14</f>
        <v>-55.831201143</v>
      </c>
      <c r="CD14" s="163" t="n">
        <f aca="false">VLOOKUP($A14,GAMMAGRIDS,9,FALSE())</f>
        <v>-57.6665774</v>
      </c>
      <c r="CE14" s="163" t="n">
        <f aca="false">($CD14-$CC14)+CD14</f>
        <v>-59.501953657</v>
      </c>
      <c r="CF14" s="163" t="n">
        <f aca="false">($CD14-$CC14)+CE14</f>
        <v>-61.337329914</v>
      </c>
      <c r="CG14" s="163" t="n">
        <f aca="false">($CD14-$CC14)+CF14</f>
        <v>-63.172706171</v>
      </c>
      <c r="CH14" s="163" t="n">
        <f aca="false">($CD14-$CC14)+CG14</f>
        <v>-65.008082428</v>
      </c>
      <c r="CI14" s="163" t="n">
        <f aca="false">($CD14-$CC14)+CH14</f>
        <v>-66.843458685</v>
      </c>
      <c r="CJ14" s="163" t="n">
        <f aca="false">($CD14-$CC14)+CI14</f>
        <v>-68.678834942</v>
      </c>
      <c r="CK14" s="163" t="n">
        <f aca="false">($CD14-$CC14)+CJ14</f>
        <v>-70.514211199</v>
      </c>
      <c r="CL14" s="163" t="n">
        <f aca="false">($CD14-$CC14)+CK14</f>
        <v>-72.349587456</v>
      </c>
      <c r="CM14" s="163" t="n">
        <f aca="false">($CD14-$CC14)+CL14</f>
        <v>-74.184963713</v>
      </c>
      <c r="CN14" s="163" t="n">
        <f aca="false">($CD14-$CC14)+CM14</f>
        <v>-76.02033997</v>
      </c>
      <c r="CO14" s="163" t="n">
        <f aca="false">($CD14-$CC14)+CN14</f>
        <v>-77.855716227</v>
      </c>
      <c r="CP14" s="163" t="n">
        <f aca="false">($CD14-$CC14)+CO14</f>
        <v>-79.6910924840001</v>
      </c>
      <c r="CQ14" s="163" t="n">
        <f aca="false">($CD14-$CC14)+CP14</f>
        <v>-81.5264687410001</v>
      </c>
      <c r="CR14" s="163" t="n">
        <f aca="false">($CD14-$CC14)+CQ14</f>
        <v>-83.3618449980001</v>
      </c>
      <c r="CS14" s="163" t="n">
        <f aca="false">($CD14-$CC14)+CR14</f>
        <v>-85.1972212550001</v>
      </c>
      <c r="CT14" s="163" t="n">
        <f aca="false">($CD14-$CC14)+CS14</f>
        <v>-87.0325975120001</v>
      </c>
      <c r="CU14" s="163" t="n">
        <f aca="false">($CD14-$CC14)+CT14</f>
        <v>-88.8679737690001</v>
      </c>
      <c r="CV14" s="163" t="n">
        <f aca="false">($CD14-$CC14)+CU14</f>
        <v>-90.7033500260001</v>
      </c>
      <c r="CW14" s="163" t="n">
        <f aca="false">($CD14-$CC14)+CV14</f>
        <v>-92.5387262830001</v>
      </c>
      <c r="CX14" s="163" t="n">
        <f aca="false">($CD14-$CC14)+CW14</f>
        <v>-94.3741025400001</v>
      </c>
    </row>
    <row r="15" customFormat="false" ht="12.75" hidden="false" customHeight="false" outlineLevel="0" collapsed="false">
      <c r="A15" s="14" t="n">
        <v>37043</v>
      </c>
      <c r="B15" s="163" t="n">
        <f aca="false">($V15-$W15)+C15</f>
        <v>110.37862494</v>
      </c>
      <c r="C15" s="163" t="n">
        <f aca="false">($V15-$W15)+D15</f>
        <v>108.134584482</v>
      </c>
      <c r="D15" s="163" t="n">
        <f aca="false">($V15-$W15)+E15</f>
        <v>105.890544024</v>
      </c>
      <c r="E15" s="163" t="n">
        <f aca="false">($V15-$W15)+F15</f>
        <v>103.646503566</v>
      </c>
      <c r="F15" s="163" t="n">
        <f aca="false">($V15-$W15)+G15</f>
        <v>101.402463108</v>
      </c>
      <c r="G15" s="163" t="n">
        <f aca="false">($V15-$W15)+H15</f>
        <v>99.15842265</v>
      </c>
      <c r="H15" s="163" t="n">
        <f aca="false">($V15-$W15)+I15</f>
        <v>96.914382192</v>
      </c>
      <c r="I15" s="163" t="n">
        <f aca="false">($V15-$W15)+J15</f>
        <v>94.670341734</v>
      </c>
      <c r="J15" s="163" t="n">
        <f aca="false">($V15-$W15)+K15</f>
        <v>92.426301276</v>
      </c>
      <c r="K15" s="163" t="n">
        <f aca="false">($V15-$W15)+L15</f>
        <v>90.182260818</v>
      </c>
      <c r="L15" s="163" t="n">
        <f aca="false">($V15-$W15)+M15</f>
        <v>87.93822036</v>
      </c>
      <c r="M15" s="163" t="n">
        <f aca="false">($V15-$W15)+N15</f>
        <v>85.694179902</v>
      </c>
      <c r="N15" s="163" t="n">
        <f aca="false">($V15-$W15)+O15</f>
        <v>83.450139444</v>
      </c>
      <c r="O15" s="163" t="n">
        <f aca="false">($V15-$W15)+P15</f>
        <v>81.206098986</v>
      </c>
      <c r="P15" s="163" t="n">
        <f aca="false">($V15-$W15)+Q15</f>
        <v>78.962058528</v>
      </c>
      <c r="Q15" s="163" t="n">
        <f aca="false">($V15-$W15)+R15</f>
        <v>76.71801807</v>
      </c>
      <c r="R15" s="163" t="n">
        <f aca="false">($V15-$W15)+S15</f>
        <v>74.473977612</v>
      </c>
      <c r="S15" s="163" t="n">
        <f aca="false">($V15-$W15)+T15</f>
        <v>72.229937154</v>
      </c>
      <c r="T15" s="163" t="n">
        <f aca="false">($V15-$W15)+U15</f>
        <v>69.985896696</v>
      </c>
      <c r="U15" s="163" t="n">
        <f aca="false">($V15-$W15)+V15</f>
        <v>67.741856238</v>
      </c>
      <c r="V15" s="163" t="n">
        <f aca="false">VLOOKUP($A15,GAMMAGRIDS,2,FALSE())</f>
        <v>65.49781578</v>
      </c>
      <c r="W15" s="163" t="n">
        <f aca="false">((V15-AF15)*0.9)+AF15</f>
        <v>63.253775322</v>
      </c>
      <c r="X15" s="163" t="n">
        <f aca="false">((V15-AF15)*0.8)+AF15</f>
        <v>61.009734864</v>
      </c>
      <c r="Y15" s="163" t="n">
        <f aca="false">((V15-AF15)*0.7)+AF15</f>
        <v>58.765694406</v>
      </c>
      <c r="Z15" s="163" t="n">
        <f aca="false">((V15-AF15)*0.6)+AF15</f>
        <v>56.521653948</v>
      </c>
      <c r="AA15" s="163" t="n">
        <f aca="false">((V15-AF15)*0.5)+AF15</f>
        <v>54.27761349</v>
      </c>
      <c r="AB15" s="163" t="n">
        <f aca="false">((V15-AF15)*0.4)+AF15</f>
        <v>52.033573032</v>
      </c>
      <c r="AC15" s="163" t="n">
        <f aca="false">((V15-AF15)*0.3)+AF15</f>
        <v>49.789532574</v>
      </c>
      <c r="AD15" s="163" t="n">
        <f aca="false">((V15-AF15)*0.2)+AF15</f>
        <v>47.545492116</v>
      </c>
      <c r="AE15" s="163" t="n">
        <f aca="false">((V15-AF15)*0.1)+AF15</f>
        <v>45.301451658</v>
      </c>
      <c r="AF15" s="163" t="n">
        <f aca="false">VLOOKUP($A15,GAMMAGRIDS,3,FALSE())</f>
        <v>43.0574112</v>
      </c>
      <c r="AG15" s="163" t="n">
        <f aca="false">((AF15-AP15)*0.9)+AP15</f>
        <v>40.872044626</v>
      </c>
      <c r="AH15" s="163" t="n">
        <f aca="false">((AF15-AP15)*0.8)+AP15</f>
        <v>38.686678052</v>
      </c>
      <c r="AI15" s="163" t="n">
        <f aca="false">((AF15-AP15)*0.7)+AP15</f>
        <v>36.501311478</v>
      </c>
      <c r="AJ15" s="163" t="n">
        <f aca="false">((AF15-AP15)*0.6)+AP15</f>
        <v>34.315944904</v>
      </c>
      <c r="AK15" s="163" t="n">
        <f aca="false">((AF15-AP15)*0.5)+AP15</f>
        <v>32.13057833</v>
      </c>
      <c r="AL15" s="163" t="n">
        <f aca="false">((AF15-AP15)*0.4)+AP15</f>
        <v>29.945211756</v>
      </c>
      <c r="AM15" s="163" t="n">
        <f aca="false">((AF15-AP15)*0.3)+AP15</f>
        <v>27.759845182</v>
      </c>
      <c r="AN15" s="163" t="n">
        <f aca="false">((AF15-AP15)*0.2)+AP15</f>
        <v>25.574478608</v>
      </c>
      <c r="AO15" s="163" t="n">
        <f aca="false">((AF15-AP15)*0.1)+AP15</f>
        <v>23.389112034</v>
      </c>
      <c r="AP15" s="163" t="n">
        <f aca="false">VLOOKUP($A15,GAMMAGRIDS,4,FALSE())</f>
        <v>21.20374546</v>
      </c>
      <c r="AQ15" s="163" t="n">
        <f aca="false">(($AP15-$AU15)*0.8)+$AU15</f>
        <v>19.06640137</v>
      </c>
      <c r="AR15" s="163" t="n">
        <f aca="false">(($AP15-$AU15)*0.6)+$AU15</f>
        <v>16.92905728</v>
      </c>
      <c r="AS15" s="163" t="n">
        <f aca="false">(($AP15-$AU15)*0.4)+$AU15</f>
        <v>14.79171319</v>
      </c>
      <c r="AT15" s="163" t="n">
        <f aca="false">(($AP15-$AU15)*0.2)+$AU15</f>
        <v>12.6543691</v>
      </c>
      <c r="AU15" s="163" t="n">
        <f aca="false">VLOOKUP($A15,GAMMAGRIDS,5,FALSE())</f>
        <v>10.51702501</v>
      </c>
      <c r="AV15" s="163" t="n">
        <f aca="false">(($AU15-$AZ15)*0.8)+$AZ15</f>
        <v>8.413620008</v>
      </c>
      <c r="AW15" s="163" t="n">
        <f aca="false">(($AU15-$AZ15)*0.6)+$AZ15</f>
        <v>6.310215006</v>
      </c>
      <c r="AX15" s="163" t="n">
        <f aca="false">(($AU15-$AZ15)*0.4)+$AZ15</f>
        <v>4.206810004</v>
      </c>
      <c r="AY15" s="163" t="n">
        <f aca="false">(($AU15-$AZ15)*0.2)+$AZ15</f>
        <v>2.103405002</v>
      </c>
      <c r="AZ15" s="163" t="n">
        <v>0</v>
      </c>
      <c r="BA15" s="163" t="n">
        <f aca="false">(($BE15-$AZ15)*0.2)+$AZ15</f>
        <v>-2.068294708</v>
      </c>
      <c r="BB15" s="163" t="n">
        <f aca="false">(($BE15-$AZ15)*0.4)+$AZ15</f>
        <v>-4.136589416</v>
      </c>
      <c r="BC15" s="163" t="n">
        <f aca="false">(($BE15-$AZ15)*0.6)+$AZ15</f>
        <v>-6.204884124</v>
      </c>
      <c r="BD15" s="163" t="n">
        <f aca="false">(($BE15-$AZ15)*0.8)+$AZ15</f>
        <v>-8.273178832</v>
      </c>
      <c r="BE15" s="163" t="n">
        <f aca="false">VLOOKUP($A15,GAMMAGRIDS,6,FALSE())</f>
        <v>-10.34147354</v>
      </c>
      <c r="BF15" s="163" t="n">
        <f aca="false">(($BJ15-$BE15)*0.2)+$BE15</f>
        <v>-12.373656834</v>
      </c>
      <c r="BG15" s="163" t="n">
        <f aca="false">(($BJ15-$BE15)*0.4)+$BE15</f>
        <v>-14.405840128</v>
      </c>
      <c r="BH15" s="163" t="n">
        <f aca="false">(($BJ15-$BE15)*0.6)+$BE15</f>
        <v>-16.438023422</v>
      </c>
      <c r="BI15" s="163" t="n">
        <f aca="false">(($BJ15-$BE15)*0.8)+$BE15</f>
        <v>-18.470206716</v>
      </c>
      <c r="BJ15" s="163" t="n">
        <f aca="false">VLOOKUP($A15,GAMMAGRIDS,7,FALSE())</f>
        <v>-20.50239001</v>
      </c>
      <c r="BK15" s="163" t="n">
        <f aca="false">((BT15-BJ15)*0.1)+BJ15</f>
        <v>-22.478626982</v>
      </c>
      <c r="BL15" s="163" t="n">
        <f aca="false">((BT15-BJ15)*0.2)+BJ15</f>
        <v>-24.454863954</v>
      </c>
      <c r="BM15" s="163" t="n">
        <f aca="false">((BT15-BJ15)*0.3)+BJ15</f>
        <v>-26.431100926</v>
      </c>
      <c r="BN15" s="163" t="n">
        <f aca="false">((BT15-BJ15)*0.4)+BJ15</f>
        <v>-28.407337898</v>
      </c>
      <c r="BO15" s="163" t="n">
        <f aca="false">((BT15-BJ15)*0.5)+BJ15</f>
        <v>-30.38357487</v>
      </c>
      <c r="BP15" s="163" t="n">
        <f aca="false">((BT15-BJ15)*0.6)+BJ15</f>
        <v>-32.359811842</v>
      </c>
      <c r="BQ15" s="163" t="n">
        <f aca="false">((BT15-BJ15)*0.7)+BJ15</f>
        <v>-34.336048814</v>
      </c>
      <c r="BR15" s="163" t="n">
        <f aca="false">((BT15-BJ15)*0.8)+BJ15</f>
        <v>-36.312285786</v>
      </c>
      <c r="BS15" s="163" t="n">
        <f aca="false">((BT15-BJ15)*0.9)+BJ15</f>
        <v>-38.288522758</v>
      </c>
      <c r="BT15" s="163" t="n">
        <f aca="false">VLOOKUP($A15,GAMMAGRIDS,8,FALSE())</f>
        <v>-40.26475973</v>
      </c>
      <c r="BU15" s="163" t="n">
        <f aca="false">((CD15-BT15)*0.1)+BT15</f>
        <v>-42.164065632</v>
      </c>
      <c r="BV15" s="163" t="n">
        <f aca="false">((CD15-BT15)*0.2)+BT15</f>
        <v>-44.063371534</v>
      </c>
      <c r="BW15" s="163" t="n">
        <f aca="false">((CD15-BT15)*0.3)+BT15</f>
        <v>-45.962677436</v>
      </c>
      <c r="BX15" s="163" t="n">
        <f aca="false">((CD15-BT15)*0.4)+BT15</f>
        <v>-47.861983338</v>
      </c>
      <c r="BY15" s="163" t="n">
        <f aca="false">((CD15-BT15)*0.5)+BT15</f>
        <v>-49.76128924</v>
      </c>
      <c r="BZ15" s="163" t="n">
        <f aca="false">((CD15-BT15)*0.6)+BT15</f>
        <v>-51.660595142</v>
      </c>
      <c r="CA15" s="163" t="n">
        <f aca="false">((CD15-BT15)*0.7)+BT15</f>
        <v>-53.559901044</v>
      </c>
      <c r="CB15" s="163" t="n">
        <f aca="false">((CD15-BT15)*0.8)+BT15</f>
        <v>-55.459206946</v>
      </c>
      <c r="CC15" s="163" t="n">
        <f aca="false">((CD15-BT15)*0.9)+BT15</f>
        <v>-57.358512848</v>
      </c>
      <c r="CD15" s="163" t="n">
        <f aca="false">VLOOKUP($A15,GAMMAGRIDS,9,FALSE())</f>
        <v>-59.25781875</v>
      </c>
      <c r="CE15" s="163" t="n">
        <f aca="false">($CD15-$CC15)+CD15</f>
        <v>-61.157124652</v>
      </c>
      <c r="CF15" s="163" t="n">
        <f aca="false">($CD15-$CC15)+CE15</f>
        <v>-63.056430554</v>
      </c>
      <c r="CG15" s="163" t="n">
        <f aca="false">($CD15-$CC15)+CF15</f>
        <v>-64.955736456</v>
      </c>
      <c r="CH15" s="163" t="n">
        <f aca="false">($CD15-$CC15)+CG15</f>
        <v>-66.855042358</v>
      </c>
      <c r="CI15" s="163" t="n">
        <f aca="false">($CD15-$CC15)+CH15</f>
        <v>-68.75434826</v>
      </c>
      <c r="CJ15" s="163" t="n">
        <f aca="false">($CD15-$CC15)+CI15</f>
        <v>-70.653654162</v>
      </c>
      <c r="CK15" s="163" t="n">
        <f aca="false">($CD15-$CC15)+CJ15</f>
        <v>-72.552960064</v>
      </c>
      <c r="CL15" s="163" t="n">
        <f aca="false">($CD15-$CC15)+CK15</f>
        <v>-74.452265966</v>
      </c>
      <c r="CM15" s="163" t="n">
        <f aca="false">($CD15-$CC15)+CL15</f>
        <v>-76.351571868</v>
      </c>
      <c r="CN15" s="163" t="n">
        <f aca="false">($CD15-$CC15)+CM15</f>
        <v>-78.25087777</v>
      </c>
      <c r="CO15" s="163" t="n">
        <f aca="false">($CD15-$CC15)+CN15</f>
        <v>-80.1501836719999</v>
      </c>
      <c r="CP15" s="163" t="n">
        <f aca="false">($CD15-$CC15)+CO15</f>
        <v>-82.0494895739999</v>
      </c>
      <c r="CQ15" s="163" t="n">
        <f aca="false">($CD15-$CC15)+CP15</f>
        <v>-83.9487954759999</v>
      </c>
      <c r="CR15" s="163" t="n">
        <f aca="false">($CD15-$CC15)+CQ15</f>
        <v>-85.8481013779999</v>
      </c>
      <c r="CS15" s="163" t="n">
        <f aca="false">($CD15-$CC15)+CR15</f>
        <v>-87.7474072799999</v>
      </c>
      <c r="CT15" s="163" t="n">
        <f aca="false">($CD15-$CC15)+CS15</f>
        <v>-89.6467131819999</v>
      </c>
      <c r="CU15" s="163" t="n">
        <f aca="false">($CD15-$CC15)+CT15</f>
        <v>-91.5460190839999</v>
      </c>
      <c r="CV15" s="163" t="n">
        <f aca="false">($CD15-$CC15)+CU15</f>
        <v>-93.4453249859999</v>
      </c>
      <c r="CW15" s="163" t="n">
        <f aca="false">($CD15-$CC15)+CV15</f>
        <v>-95.3446308879999</v>
      </c>
      <c r="CX15" s="163" t="n">
        <f aca="false">($CD15-$CC15)+CW15</f>
        <v>-97.2439367899999</v>
      </c>
    </row>
    <row r="16" customFormat="false" ht="12.75" hidden="false" customHeight="false" outlineLevel="0" collapsed="false">
      <c r="A16" s="14" t="n">
        <v>37073</v>
      </c>
      <c r="B16" s="163" t="n">
        <f aca="false">($V16-$W16)+C16</f>
        <v>103.49760228</v>
      </c>
      <c r="C16" s="163" t="n">
        <f aca="false">($V16-$W16)+D16</f>
        <v>101.393808948</v>
      </c>
      <c r="D16" s="163" t="n">
        <f aca="false">($V16-$W16)+E16</f>
        <v>99.2900156160002</v>
      </c>
      <c r="E16" s="163" t="n">
        <f aca="false">($V16-$W16)+F16</f>
        <v>97.1862222840001</v>
      </c>
      <c r="F16" s="163" t="n">
        <f aca="false">($V16-$W16)+G16</f>
        <v>95.0824289520001</v>
      </c>
      <c r="G16" s="163" t="n">
        <f aca="false">($V16-$W16)+H16</f>
        <v>92.9786356200001</v>
      </c>
      <c r="H16" s="163" t="n">
        <f aca="false">($V16-$W16)+I16</f>
        <v>90.8748422880001</v>
      </c>
      <c r="I16" s="163" t="n">
        <f aca="false">($V16-$W16)+J16</f>
        <v>88.7710489560001</v>
      </c>
      <c r="J16" s="163" t="n">
        <f aca="false">($V16-$W16)+K16</f>
        <v>86.6672556240001</v>
      </c>
      <c r="K16" s="163" t="n">
        <f aca="false">($V16-$W16)+L16</f>
        <v>84.5634622920001</v>
      </c>
      <c r="L16" s="163" t="n">
        <f aca="false">($V16-$W16)+M16</f>
        <v>82.4596689600001</v>
      </c>
      <c r="M16" s="163" t="n">
        <f aca="false">($V16-$W16)+N16</f>
        <v>80.3558756280001</v>
      </c>
      <c r="N16" s="163" t="n">
        <f aca="false">($V16-$W16)+O16</f>
        <v>78.2520822960001</v>
      </c>
      <c r="O16" s="163" t="n">
        <f aca="false">($V16-$W16)+P16</f>
        <v>76.1482889640001</v>
      </c>
      <c r="P16" s="163" t="n">
        <f aca="false">($V16-$W16)+Q16</f>
        <v>74.044495632</v>
      </c>
      <c r="Q16" s="163" t="n">
        <f aca="false">($V16-$W16)+R16</f>
        <v>71.9407023</v>
      </c>
      <c r="R16" s="163" t="n">
        <f aca="false">($V16-$W16)+S16</f>
        <v>69.836908968</v>
      </c>
      <c r="S16" s="163" t="n">
        <f aca="false">($V16-$W16)+T16</f>
        <v>67.733115636</v>
      </c>
      <c r="T16" s="163" t="n">
        <f aca="false">($V16-$W16)+U16</f>
        <v>65.629322304</v>
      </c>
      <c r="U16" s="163" t="n">
        <f aca="false">($V16-$W16)+V16</f>
        <v>63.525528972</v>
      </c>
      <c r="V16" s="163" t="n">
        <f aca="false">VLOOKUP($A16,GAMMAGRIDS,2,FALSE())</f>
        <v>61.42173564</v>
      </c>
      <c r="W16" s="163" t="n">
        <f aca="false">((V16-AF16)*0.9)+AF16</f>
        <v>59.317942308</v>
      </c>
      <c r="X16" s="163" t="n">
        <f aca="false">((V16-AF16)*0.8)+AF16</f>
        <v>57.214148976</v>
      </c>
      <c r="Y16" s="163" t="n">
        <f aca="false">((V16-AF16)*0.7)+AF16</f>
        <v>55.110355644</v>
      </c>
      <c r="Z16" s="163" t="n">
        <f aca="false">((V16-AF16)*0.6)+AF16</f>
        <v>53.006562312</v>
      </c>
      <c r="AA16" s="163" t="n">
        <f aca="false">((V16-AF16)*0.5)+AF16</f>
        <v>50.90276898</v>
      </c>
      <c r="AB16" s="163" t="n">
        <f aca="false">((V16-AF16)*0.4)+AF16</f>
        <v>48.798975648</v>
      </c>
      <c r="AC16" s="163" t="n">
        <f aca="false">((V16-AF16)*0.3)+AF16</f>
        <v>46.695182316</v>
      </c>
      <c r="AD16" s="163" t="n">
        <f aca="false">((V16-AF16)*0.2)+AF16</f>
        <v>44.591388984</v>
      </c>
      <c r="AE16" s="163" t="n">
        <f aca="false">((V16-AF16)*0.1)+AF16</f>
        <v>42.487595652</v>
      </c>
      <c r="AF16" s="163" t="n">
        <f aca="false">VLOOKUP($A16,GAMMAGRIDS,3,FALSE())</f>
        <v>40.38380232</v>
      </c>
      <c r="AG16" s="163" t="n">
        <f aca="false">((AF16-AP16)*0.9)+AP16</f>
        <v>38.33469193</v>
      </c>
      <c r="AH16" s="163" t="n">
        <f aca="false">((AF16-AP16)*0.8)+AP16</f>
        <v>36.28558154</v>
      </c>
      <c r="AI16" s="163" t="n">
        <f aca="false">((AF16-AP16)*0.7)+AP16</f>
        <v>34.23647115</v>
      </c>
      <c r="AJ16" s="163" t="n">
        <f aca="false">((AF16-AP16)*0.6)+AP16</f>
        <v>32.18736076</v>
      </c>
      <c r="AK16" s="163" t="n">
        <f aca="false">((AF16-AP16)*0.5)+AP16</f>
        <v>30.13825037</v>
      </c>
      <c r="AL16" s="163" t="n">
        <f aca="false">((AF16-AP16)*0.4)+AP16</f>
        <v>28.08913998</v>
      </c>
      <c r="AM16" s="163" t="n">
        <f aca="false">((AF16-AP16)*0.3)+AP16</f>
        <v>26.04002959</v>
      </c>
      <c r="AN16" s="163" t="n">
        <f aca="false">((AF16-AP16)*0.2)+AP16</f>
        <v>23.9909192</v>
      </c>
      <c r="AO16" s="163" t="n">
        <f aca="false">((AF16-AP16)*0.1)+AP16</f>
        <v>21.94180881</v>
      </c>
      <c r="AP16" s="163" t="n">
        <f aca="false">VLOOKUP($A16,GAMMAGRIDS,4,FALSE())</f>
        <v>19.89269842</v>
      </c>
      <c r="AQ16" s="163" t="n">
        <f aca="false">(($AP16-$AU16)*0.8)+$AU16</f>
        <v>17.8878832</v>
      </c>
      <c r="AR16" s="163" t="n">
        <f aca="false">(($AP16-$AU16)*0.6)+$AU16</f>
        <v>15.88306798</v>
      </c>
      <c r="AS16" s="163" t="n">
        <f aca="false">(($AP16-$AU16)*0.4)+$AU16</f>
        <v>13.87825276</v>
      </c>
      <c r="AT16" s="163" t="n">
        <f aca="false">(($AP16-$AU16)*0.2)+$AU16</f>
        <v>11.87343754</v>
      </c>
      <c r="AU16" s="163" t="n">
        <f aca="false">VLOOKUP($A16,GAMMAGRIDS,5,FALSE())</f>
        <v>9.86862232</v>
      </c>
      <c r="AV16" s="163" t="n">
        <f aca="false">(($AU16-$AZ16)*0.8)+$AZ16</f>
        <v>7.894897856</v>
      </c>
      <c r="AW16" s="163" t="n">
        <f aca="false">(($AU16-$AZ16)*0.6)+$AZ16</f>
        <v>5.921173392</v>
      </c>
      <c r="AX16" s="163" t="n">
        <f aca="false">(($AU16-$AZ16)*0.4)+$AZ16</f>
        <v>3.947448928</v>
      </c>
      <c r="AY16" s="163" t="n">
        <f aca="false">(($AU16-$AZ16)*0.2)+$AZ16</f>
        <v>1.973724464</v>
      </c>
      <c r="AZ16" s="163" t="n">
        <v>0</v>
      </c>
      <c r="BA16" s="163" t="n">
        <f aca="false">(($BE16-$AZ16)*0.2)+$AZ16</f>
        <v>-1.94170867</v>
      </c>
      <c r="BB16" s="163" t="n">
        <f aca="false">(($BE16-$AZ16)*0.4)+$AZ16</f>
        <v>-3.88341734</v>
      </c>
      <c r="BC16" s="163" t="n">
        <f aca="false">(($BE16-$AZ16)*0.6)+$AZ16</f>
        <v>-5.82512601</v>
      </c>
      <c r="BD16" s="163" t="n">
        <f aca="false">(($BE16-$AZ16)*0.8)+$AZ16</f>
        <v>-7.76683468</v>
      </c>
      <c r="BE16" s="163" t="n">
        <f aca="false">VLOOKUP($A16,GAMMAGRIDS,6,FALSE())</f>
        <v>-9.70854335</v>
      </c>
      <c r="BF16" s="163" t="n">
        <f aca="false">(($BJ16-$BE16)*0.2)+$BE16</f>
        <v>-11.617432338</v>
      </c>
      <c r="BG16" s="163" t="n">
        <f aca="false">(($BJ16-$BE16)*0.4)+$BE16</f>
        <v>-13.526321326</v>
      </c>
      <c r="BH16" s="163" t="n">
        <f aca="false">(($BJ16-$BE16)*0.6)+$BE16</f>
        <v>-15.435210314</v>
      </c>
      <c r="BI16" s="163" t="n">
        <f aca="false">(($BJ16-$BE16)*0.8)+$BE16</f>
        <v>-17.344099302</v>
      </c>
      <c r="BJ16" s="163" t="n">
        <f aca="false">VLOOKUP($A16,GAMMAGRIDS,7,FALSE())</f>
        <v>-19.25298829</v>
      </c>
      <c r="BK16" s="163" t="n">
        <f aca="false">((BT16-BJ16)*0.1)+BJ16</f>
        <v>-21.111157869</v>
      </c>
      <c r="BL16" s="163" t="n">
        <f aca="false">((BT16-BJ16)*0.2)+BJ16</f>
        <v>-22.969327448</v>
      </c>
      <c r="BM16" s="163" t="n">
        <f aca="false">((BT16-BJ16)*0.3)+BJ16</f>
        <v>-24.827497027</v>
      </c>
      <c r="BN16" s="163" t="n">
        <f aca="false">((BT16-BJ16)*0.4)+BJ16</f>
        <v>-26.685666606</v>
      </c>
      <c r="BO16" s="163" t="n">
        <f aca="false">((BT16-BJ16)*0.5)+BJ16</f>
        <v>-28.543836185</v>
      </c>
      <c r="BP16" s="163" t="n">
        <f aca="false">((BT16-BJ16)*0.6)+BJ16</f>
        <v>-30.402005764</v>
      </c>
      <c r="BQ16" s="163" t="n">
        <f aca="false">((BT16-BJ16)*0.7)+BJ16</f>
        <v>-32.260175343</v>
      </c>
      <c r="BR16" s="163" t="n">
        <f aca="false">((BT16-BJ16)*0.8)+BJ16</f>
        <v>-34.118344922</v>
      </c>
      <c r="BS16" s="163" t="n">
        <f aca="false">((BT16-BJ16)*0.9)+BJ16</f>
        <v>-35.976514501</v>
      </c>
      <c r="BT16" s="163" t="n">
        <f aca="false">VLOOKUP($A16,GAMMAGRIDS,8,FALSE())</f>
        <v>-37.83468408</v>
      </c>
      <c r="BU16" s="163" t="n">
        <f aca="false">((CD16-BT16)*0.1)+BT16</f>
        <v>-39.623419447</v>
      </c>
      <c r="BV16" s="163" t="n">
        <f aca="false">((CD16-BT16)*0.2)+BT16</f>
        <v>-41.412154814</v>
      </c>
      <c r="BW16" s="163" t="n">
        <f aca="false">((CD16-BT16)*0.3)+BT16</f>
        <v>-43.200890181</v>
      </c>
      <c r="BX16" s="163" t="n">
        <f aca="false">((CD16-BT16)*0.4)+BT16</f>
        <v>-44.989625548</v>
      </c>
      <c r="BY16" s="163" t="n">
        <f aca="false">((CD16-BT16)*0.5)+BT16</f>
        <v>-46.778360915</v>
      </c>
      <c r="BZ16" s="163" t="n">
        <f aca="false">((CD16-BT16)*0.6)+BT16</f>
        <v>-48.567096282</v>
      </c>
      <c r="CA16" s="163" t="n">
        <f aca="false">((CD16-BT16)*0.7)+BT16</f>
        <v>-50.355831649</v>
      </c>
      <c r="CB16" s="163" t="n">
        <f aca="false">((CD16-BT16)*0.8)+BT16</f>
        <v>-52.144567016</v>
      </c>
      <c r="CC16" s="163" t="n">
        <f aca="false">((CD16-BT16)*0.9)+BT16</f>
        <v>-53.933302383</v>
      </c>
      <c r="CD16" s="163" t="n">
        <f aca="false">VLOOKUP($A16,GAMMAGRIDS,9,FALSE())</f>
        <v>-55.72203775</v>
      </c>
      <c r="CE16" s="163" t="n">
        <f aca="false">($CD16-$CC16)+CD16</f>
        <v>-57.510773117</v>
      </c>
      <c r="CF16" s="163" t="n">
        <f aca="false">($CD16-$CC16)+CE16</f>
        <v>-59.299508484</v>
      </c>
      <c r="CG16" s="163" t="n">
        <f aca="false">($CD16-$CC16)+CF16</f>
        <v>-61.088243851</v>
      </c>
      <c r="CH16" s="163" t="n">
        <f aca="false">($CD16-$CC16)+CG16</f>
        <v>-62.876979218</v>
      </c>
      <c r="CI16" s="163" t="n">
        <f aca="false">($CD16-$CC16)+CH16</f>
        <v>-64.665714585</v>
      </c>
      <c r="CJ16" s="163" t="n">
        <f aca="false">($CD16-$CC16)+CI16</f>
        <v>-66.454449952</v>
      </c>
      <c r="CK16" s="163" t="n">
        <f aca="false">($CD16-$CC16)+CJ16</f>
        <v>-68.243185319</v>
      </c>
      <c r="CL16" s="163" t="n">
        <f aca="false">($CD16-$CC16)+CK16</f>
        <v>-70.031920686</v>
      </c>
      <c r="CM16" s="163" t="n">
        <f aca="false">($CD16-$CC16)+CL16</f>
        <v>-71.820656053</v>
      </c>
      <c r="CN16" s="163" t="n">
        <f aca="false">($CD16-$CC16)+CM16</f>
        <v>-73.60939142</v>
      </c>
      <c r="CO16" s="163" t="n">
        <f aca="false">($CD16-$CC16)+CN16</f>
        <v>-75.398126787</v>
      </c>
      <c r="CP16" s="163" t="n">
        <f aca="false">($CD16-$CC16)+CO16</f>
        <v>-77.186862154</v>
      </c>
      <c r="CQ16" s="163" t="n">
        <f aca="false">($CD16-$CC16)+CP16</f>
        <v>-78.975597521</v>
      </c>
      <c r="CR16" s="163" t="n">
        <f aca="false">($CD16-$CC16)+CQ16</f>
        <v>-80.764332888</v>
      </c>
      <c r="CS16" s="163" t="n">
        <f aca="false">($CD16-$CC16)+CR16</f>
        <v>-82.553068255</v>
      </c>
      <c r="CT16" s="163" t="n">
        <f aca="false">($CD16-$CC16)+CS16</f>
        <v>-84.341803622</v>
      </c>
      <c r="CU16" s="163" t="n">
        <f aca="false">($CD16-$CC16)+CT16</f>
        <v>-86.130538989</v>
      </c>
      <c r="CV16" s="163" t="n">
        <f aca="false">($CD16-$CC16)+CU16</f>
        <v>-87.919274356</v>
      </c>
      <c r="CW16" s="163" t="n">
        <f aca="false">($CD16-$CC16)+CV16</f>
        <v>-89.708009723</v>
      </c>
      <c r="CX16" s="163" t="n">
        <f aca="false">($CD16-$CC16)+CW16</f>
        <v>-91.49674509</v>
      </c>
    </row>
    <row r="17" customFormat="false" ht="12.75" hidden="false" customHeight="false" outlineLevel="0" collapsed="false">
      <c r="A17" s="14" t="n">
        <v>37104</v>
      </c>
      <c r="B17" s="163" t="n">
        <f aca="false">($V17-$W17)+C17</f>
        <v>96.9282815900001</v>
      </c>
      <c r="C17" s="163" t="n">
        <f aca="false">($V17-$W17)+D17</f>
        <v>94.9580429350001</v>
      </c>
      <c r="D17" s="163" t="n">
        <f aca="false">($V17-$W17)+E17</f>
        <v>92.9878042800001</v>
      </c>
      <c r="E17" s="163" t="n">
        <f aca="false">($V17-$W17)+F17</f>
        <v>91.0175656250001</v>
      </c>
      <c r="F17" s="163" t="n">
        <f aca="false">($V17-$W17)+G17</f>
        <v>89.04732697</v>
      </c>
      <c r="G17" s="163" t="n">
        <f aca="false">($V17-$W17)+H17</f>
        <v>87.077088315</v>
      </c>
      <c r="H17" s="163" t="n">
        <f aca="false">($V17-$W17)+I17</f>
        <v>85.10684966</v>
      </c>
      <c r="I17" s="163" t="n">
        <f aca="false">($V17-$W17)+J17</f>
        <v>83.136611005</v>
      </c>
      <c r="J17" s="163" t="n">
        <f aca="false">($V17-$W17)+K17</f>
        <v>81.16637235</v>
      </c>
      <c r="K17" s="163" t="n">
        <f aca="false">($V17-$W17)+L17</f>
        <v>79.196133695</v>
      </c>
      <c r="L17" s="163" t="n">
        <f aca="false">($V17-$W17)+M17</f>
        <v>77.22589504</v>
      </c>
      <c r="M17" s="163" t="n">
        <f aca="false">($V17-$W17)+N17</f>
        <v>75.255656385</v>
      </c>
      <c r="N17" s="163" t="n">
        <f aca="false">($V17-$W17)+O17</f>
        <v>73.28541773</v>
      </c>
      <c r="O17" s="163" t="n">
        <f aca="false">($V17-$W17)+P17</f>
        <v>71.315179075</v>
      </c>
      <c r="P17" s="163" t="n">
        <f aca="false">($V17-$W17)+Q17</f>
        <v>69.34494042</v>
      </c>
      <c r="Q17" s="163" t="n">
        <f aca="false">($V17-$W17)+R17</f>
        <v>67.374701765</v>
      </c>
      <c r="R17" s="163" t="n">
        <f aca="false">($V17-$W17)+S17</f>
        <v>65.40446311</v>
      </c>
      <c r="S17" s="163" t="n">
        <f aca="false">($V17-$W17)+T17</f>
        <v>63.434224455</v>
      </c>
      <c r="T17" s="163" t="n">
        <f aca="false">($V17-$W17)+U17</f>
        <v>61.4639858</v>
      </c>
      <c r="U17" s="163" t="n">
        <f aca="false">($V17-$W17)+V17</f>
        <v>59.493747145</v>
      </c>
      <c r="V17" s="163" t="n">
        <f aca="false">VLOOKUP($A17,GAMMAGRIDS,2,FALSE())</f>
        <v>57.52350849</v>
      </c>
      <c r="W17" s="163" t="n">
        <f aca="false">((V17-AF17)*0.9)+AF17</f>
        <v>55.553269835</v>
      </c>
      <c r="X17" s="163" t="n">
        <f aca="false">((V17-AF17)*0.8)+AF17</f>
        <v>53.58303118</v>
      </c>
      <c r="Y17" s="163" t="n">
        <f aca="false">((V17-AF17)*0.7)+AF17</f>
        <v>51.612792525</v>
      </c>
      <c r="Z17" s="163" t="n">
        <f aca="false">((V17-AF17)*0.6)+AF17</f>
        <v>49.64255387</v>
      </c>
      <c r="AA17" s="163" t="n">
        <f aca="false">((V17-AF17)*0.5)+AF17</f>
        <v>47.672315215</v>
      </c>
      <c r="AB17" s="163" t="n">
        <f aca="false">((V17-AF17)*0.4)+AF17</f>
        <v>45.70207656</v>
      </c>
      <c r="AC17" s="163" t="n">
        <f aca="false">((V17-AF17)*0.3)+AF17</f>
        <v>43.731837905</v>
      </c>
      <c r="AD17" s="163" t="n">
        <f aca="false">((V17-AF17)*0.2)+AF17</f>
        <v>41.76159925</v>
      </c>
      <c r="AE17" s="163" t="n">
        <f aca="false">((V17-AF17)*0.1)+AF17</f>
        <v>39.791360595</v>
      </c>
      <c r="AF17" s="163" t="n">
        <f aca="false">VLOOKUP($A17,GAMMAGRIDS,3,FALSE())</f>
        <v>37.82112194</v>
      </c>
      <c r="AG17" s="163" t="n">
        <f aca="false">((AF17-AP17)*0.9)+AP17</f>
        <v>35.902286889</v>
      </c>
      <c r="AH17" s="163" t="n">
        <f aca="false">((AF17-AP17)*0.8)+AP17</f>
        <v>33.983451838</v>
      </c>
      <c r="AI17" s="163" t="n">
        <f aca="false">((AF17-AP17)*0.7)+AP17</f>
        <v>32.064616787</v>
      </c>
      <c r="AJ17" s="163" t="n">
        <f aca="false">((AF17-AP17)*0.6)+AP17</f>
        <v>30.145781736</v>
      </c>
      <c r="AK17" s="163" t="n">
        <f aca="false">((AF17-AP17)*0.5)+AP17</f>
        <v>28.226946685</v>
      </c>
      <c r="AL17" s="163" t="n">
        <f aca="false">((AF17-AP17)*0.4)+AP17</f>
        <v>26.308111634</v>
      </c>
      <c r="AM17" s="163" t="n">
        <f aca="false">((AF17-AP17)*0.3)+AP17</f>
        <v>24.389276583</v>
      </c>
      <c r="AN17" s="163" t="n">
        <f aca="false">((AF17-AP17)*0.2)+AP17</f>
        <v>22.470441532</v>
      </c>
      <c r="AO17" s="163" t="n">
        <f aca="false">((AF17-AP17)*0.1)+AP17</f>
        <v>20.551606481</v>
      </c>
      <c r="AP17" s="163" t="n">
        <f aca="false">VLOOKUP($A17,GAMMAGRIDS,4,FALSE())</f>
        <v>18.63277143</v>
      </c>
      <c r="AQ17" s="163" t="n">
        <f aca="false">(($AP17-$AU17)*0.8)+$AU17</f>
        <v>16.755152676</v>
      </c>
      <c r="AR17" s="163" t="n">
        <f aca="false">(($AP17-$AU17)*0.6)+$AU17</f>
        <v>14.877533922</v>
      </c>
      <c r="AS17" s="163" t="n">
        <f aca="false">(($AP17-$AU17)*0.4)+$AU17</f>
        <v>12.999915168</v>
      </c>
      <c r="AT17" s="163" t="n">
        <f aca="false">(($AP17-$AU17)*0.2)+$AU17</f>
        <v>11.122296414</v>
      </c>
      <c r="AU17" s="163" t="n">
        <f aca="false">VLOOKUP($A17,GAMMAGRIDS,5,FALSE())</f>
        <v>9.24467766</v>
      </c>
      <c r="AV17" s="163" t="n">
        <f aca="false">(($AU17-$AZ17)*0.8)+$AZ17</f>
        <v>7.395742128</v>
      </c>
      <c r="AW17" s="163" t="n">
        <f aca="false">(($AU17-$AZ17)*0.6)+$AZ17</f>
        <v>5.546806596</v>
      </c>
      <c r="AX17" s="163" t="n">
        <f aca="false">(($AU17-$AZ17)*0.4)+$AZ17</f>
        <v>3.697871064</v>
      </c>
      <c r="AY17" s="163" t="n">
        <f aca="false">(($AU17-$AZ17)*0.2)+$AZ17</f>
        <v>1.848935532</v>
      </c>
      <c r="AZ17" s="163" t="n">
        <v>0</v>
      </c>
      <c r="BA17" s="163" t="n">
        <f aca="false">(($BE17-$AZ17)*0.2)+$AZ17</f>
        <v>-1.81952709</v>
      </c>
      <c r="BB17" s="163" t="n">
        <f aca="false">(($BE17-$AZ17)*0.4)+$AZ17</f>
        <v>-3.63905418</v>
      </c>
      <c r="BC17" s="163" t="n">
        <f aca="false">(($BE17-$AZ17)*0.6)+$AZ17</f>
        <v>-5.45858127</v>
      </c>
      <c r="BD17" s="163" t="n">
        <f aca="false">(($BE17-$AZ17)*0.8)+$AZ17</f>
        <v>-7.27810836</v>
      </c>
      <c r="BE17" s="163" t="n">
        <f aca="false">VLOOKUP($A17,GAMMAGRIDS,6,FALSE())</f>
        <v>-9.09763545</v>
      </c>
      <c r="BF17" s="163" t="n">
        <f aca="false">(($BJ17-$BE17)*0.2)+$BE17</f>
        <v>-10.887111016</v>
      </c>
      <c r="BG17" s="163" t="n">
        <f aca="false">(($BJ17-$BE17)*0.4)+$BE17</f>
        <v>-12.676586582</v>
      </c>
      <c r="BH17" s="163" t="n">
        <f aca="false">(($BJ17-$BE17)*0.6)+$BE17</f>
        <v>-14.466062148</v>
      </c>
      <c r="BI17" s="163" t="n">
        <f aca="false">(($BJ17-$BE17)*0.8)+$BE17</f>
        <v>-16.255537714</v>
      </c>
      <c r="BJ17" s="163" t="n">
        <f aca="false">VLOOKUP($A17,GAMMAGRIDS,7,FALSE())</f>
        <v>-18.04501328</v>
      </c>
      <c r="BK17" s="163" t="n">
        <f aca="false">((BT17-BJ17)*0.1)+BJ17</f>
        <v>-19.788197665</v>
      </c>
      <c r="BL17" s="163" t="n">
        <f aca="false">((BT17-BJ17)*0.2)+BJ17</f>
        <v>-21.53138205</v>
      </c>
      <c r="BM17" s="163" t="n">
        <f aca="false">((BT17-BJ17)*0.3)+BJ17</f>
        <v>-23.274566435</v>
      </c>
      <c r="BN17" s="163" t="n">
        <f aca="false">((BT17-BJ17)*0.4)+BJ17</f>
        <v>-25.01775082</v>
      </c>
      <c r="BO17" s="163" t="n">
        <f aca="false">((BT17-BJ17)*0.5)+BJ17</f>
        <v>-26.760935205</v>
      </c>
      <c r="BP17" s="163" t="n">
        <f aca="false">((BT17-BJ17)*0.6)+BJ17</f>
        <v>-28.50411959</v>
      </c>
      <c r="BQ17" s="163" t="n">
        <f aca="false">((BT17-BJ17)*0.7)+BJ17</f>
        <v>-30.247303975</v>
      </c>
      <c r="BR17" s="163" t="n">
        <f aca="false">((BT17-BJ17)*0.8)+BJ17</f>
        <v>-31.99048836</v>
      </c>
      <c r="BS17" s="163" t="n">
        <f aca="false">((BT17-BJ17)*0.9)+BJ17</f>
        <v>-33.733672745</v>
      </c>
      <c r="BT17" s="163" t="n">
        <f aca="false">VLOOKUP($A17,GAMMAGRIDS,8,FALSE())</f>
        <v>-35.47685713</v>
      </c>
      <c r="BU17" s="163" t="n">
        <f aca="false">((CD17-BT17)*0.1)+BT17</f>
        <v>-37.157018864</v>
      </c>
      <c r="BV17" s="163" t="n">
        <f aca="false">((CD17-BT17)*0.2)+BT17</f>
        <v>-38.837180598</v>
      </c>
      <c r="BW17" s="163" t="n">
        <f aca="false">((CD17-BT17)*0.3)+BT17</f>
        <v>-40.517342332</v>
      </c>
      <c r="BX17" s="163" t="n">
        <f aca="false">((CD17-BT17)*0.4)+BT17</f>
        <v>-42.197504066</v>
      </c>
      <c r="BY17" s="163" t="n">
        <f aca="false">((CD17-BT17)*0.5)+BT17</f>
        <v>-43.8776658</v>
      </c>
      <c r="BZ17" s="163" t="n">
        <f aca="false">((CD17-BT17)*0.6)+BT17</f>
        <v>-45.557827534</v>
      </c>
      <c r="CA17" s="163" t="n">
        <f aca="false">((CD17-BT17)*0.7)+BT17</f>
        <v>-47.237989268</v>
      </c>
      <c r="CB17" s="163" t="n">
        <f aca="false">((CD17-BT17)*0.8)+BT17</f>
        <v>-48.918151002</v>
      </c>
      <c r="CC17" s="163" t="n">
        <f aca="false">((CD17-BT17)*0.9)+BT17</f>
        <v>-50.598312736</v>
      </c>
      <c r="CD17" s="163" t="n">
        <f aca="false">VLOOKUP($A17,GAMMAGRIDS,9,FALSE())</f>
        <v>-52.27847447</v>
      </c>
      <c r="CE17" s="163" t="n">
        <f aca="false">($CD17-$CC17)+CD17</f>
        <v>-53.958636204</v>
      </c>
      <c r="CF17" s="163" t="n">
        <f aca="false">($CD17-$CC17)+CE17</f>
        <v>-55.638797938</v>
      </c>
      <c r="CG17" s="163" t="n">
        <f aca="false">($CD17-$CC17)+CF17</f>
        <v>-57.318959672</v>
      </c>
      <c r="CH17" s="163" t="n">
        <f aca="false">($CD17-$CC17)+CG17</f>
        <v>-58.999121406</v>
      </c>
      <c r="CI17" s="163" t="n">
        <f aca="false">($CD17-$CC17)+CH17</f>
        <v>-60.67928314</v>
      </c>
      <c r="CJ17" s="163" t="n">
        <f aca="false">($CD17-$CC17)+CI17</f>
        <v>-62.359444874</v>
      </c>
      <c r="CK17" s="163" t="n">
        <f aca="false">($CD17-$CC17)+CJ17</f>
        <v>-64.039606608</v>
      </c>
      <c r="CL17" s="163" t="n">
        <f aca="false">($CD17-$CC17)+CK17</f>
        <v>-65.719768342</v>
      </c>
      <c r="CM17" s="163" t="n">
        <f aca="false">($CD17-$CC17)+CL17</f>
        <v>-67.399930076</v>
      </c>
      <c r="CN17" s="163" t="n">
        <f aca="false">($CD17-$CC17)+CM17</f>
        <v>-69.08009181</v>
      </c>
      <c r="CO17" s="163" t="n">
        <f aca="false">($CD17-$CC17)+CN17</f>
        <v>-70.760253544</v>
      </c>
      <c r="CP17" s="163" t="n">
        <f aca="false">($CD17-$CC17)+CO17</f>
        <v>-72.440415278</v>
      </c>
      <c r="CQ17" s="163" t="n">
        <f aca="false">($CD17-$CC17)+CP17</f>
        <v>-74.120577012</v>
      </c>
      <c r="CR17" s="163" t="n">
        <f aca="false">($CD17-$CC17)+CQ17</f>
        <v>-75.800738746</v>
      </c>
      <c r="CS17" s="163" t="n">
        <f aca="false">($CD17-$CC17)+CR17</f>
        <v>-77.48090048</v>
      </c>
      <c r="CT17" s="163" t="n">
        <f aca="false">($CD17-$CC17)+CS17</f>
        <v>-79.161062214</v>
      </c>
      <c r="CU17" s="163" t="n">
        <f aca="false">($CD17-$CC17)+CT17</f>
        <v>-80.841223948</v>
      </c>
      <c r="CV17" s="163" t="n">
        <f aca="false">($CD17-$CC17)+CU17</f>
        <v>-82.521385682</v>
      </c>
      <c r="CW17" s="163" t="n">
        <f aca="false">($CD17-$CC17)+CV17</f>
        <v>-84.201547416</v>
      </c>
      <c r="CX17" s="163" t="n">
        <f aca="false">($CD17-$CC17)+CW17</f>
        <v>-85.88170915</v>
      </c>
    </row>
    <row r="18" customFormat="false" ht="12.75" hidden="false" customHeight="false" outlineLevel="0" collapsed="false">
      <c r="A18" s="14" t="n">
        <v>37135</v>
      </c>
      <c r="B18" s="163" t="n">
        <f aca="false">($V18-$W18)+C18</f>
        <v>90.6928178600002</v>
      </c>
      <c r="C18" s="163" t="n">
        <f aca="false">($V18-$W18)+D18</f>
        <v>88.8473766250002</v>
      </c>
      <c r="D18" s="163" t="n">
        <f aca="false">($V18-$W18)+E18</f>
        <v>87.0019353900001</v>
      </c>
      <c r="E18" s="163" t="n">
        <f aca="false">($V18-$W18)+F18</f>
        <v>85.1564941550001</v>
      </c>
      <c r="F18" s="163" t="n">
        <f aca="false">($V18-$W18)+G18</f>
        <v>83.3110529200001</v>
      </c>
      <c r="G18" s="163" t="n">
        <f aca="false">($V18-$W18)+H18</f>
        <v>81.4656116850001</v>
      </c>
      <c r="H18" s="163" t="n">
        <f aca="false">($V18-$W18)+I18</f>
        <v>79.6201704500001</v>
      </c>
      <c r="I18" s="163" t="n">
        <f aca="false">($V18-$W18)+J18</f>
        <v>77.7747292150001</v>
      </c>
      <c r="J18" s="163" t="n">
        <f aca="false">($V18-$W18)+K18</f>
        <v>75.9292879800001</v>
      </c>
      <c r="K18" s="163" t="n">
        <f aca="false">($V18-$W18)+L18</f>
        <v>74.0838467450001</v>
      </c>
      <c r="L18" s="163" t="n">
        <f aca="false">($V18-$W18)+M18</f>
        <v>72.2384055100001</v>
      </c>
      <c r="M18" s="163" t="n">
        <f aca="false">($V18-$W18)+N18</f>
        <v>70.3929642750001</v>
      </c>
      <c r="N18" s="163" t="n">
        <f aca="false">($V18-$W18)+O18</f>
        <v>68.54752304</v>
      </c>
      <c r="O18" s="163" t="n">
        <f aca="false">($V18-$W18)+P18</f>
        <v>66.702081805</v>
      </c>
      <c r="P18" s="163" t="n">
        <f aca="false">($V18-$W18)+Q18</f>
        <v>64.85664057</v>
      </c>
      <c r="Q18" s="163" t="n">
        <f aca="false">($V18-$W18)+R18</f>
        <v>63.011199335</v>
      </c>
      <c r="R18" s="163" t="n">
        <f aca="false">($V18-$W18)+S18</f>
        <v>61.1657581</v>
      </c>
      <c r="S18" s="163" t="n">
        <f aca="false">($V18-$W18)+T18</f>
        <v>59.320316865</v>
      </c>
      <c r="T18" s="163" t="n">
        <f aca="false">($V18-$W18)+U18</f>
        <v>57.47487563</v>
      </c>
      <c r="U18" s="163" t="n">
        <f aca="false">($V18-$W18)+V18</f>
        <v>55.629434395</v>
      </c>
      <c r="V18" s="163" t="n">
        <f aca="false">VLOOKUP($A18,GAMMAGRIDS,2,FALSE())</f>
        <v>53.78399316</v>
      </c>
      <c r="W18" s="163" t="n">
        <f aca="false">((V18-AF18)*0.9)+AF18</f>
        <v>51.938551925</v>
      </c>
      <c r="X18" s="163" t="n">
        <f aca="false">((V18-AF18)*0.8)+AF18</f>
        <v>50.09311069</v>
      </c>
      <c r="Y18" s="163" t="n">
        <f aca="false">((V18-AF18)*0.7)+AF18</f>
        <v>48.247669455</v>
      </c>
      <c r="Z18" s="163" t="n">
        <f aca="false">((V18-AF18)*0.6)+AF18</f>
        <v>46.40222822</v>
      </c>
      <c r="AA18" s="163" t="n">
        <f aca="false">((V18-AF18)*0.5)+AF18</f>
        <v>44.556786985</v>
      </c>
      <c r="AB18" s="163" t="n">
        <f aca="false">((V18-AF18)*0.4)+AF18</f>
        <v>42.71134575</v>
      </c>
      <c r="AC18" s="163" t="n">
        <f aca="false">((V18-AF18)*0.3)+AF18</f>
        <v>40.865904515</v>
      </c>
      <c r="AD18" s="163" t="n">
        <f aca="false">((V18-AF18)*0.2)+AF18</f>
        <v>39.02046328</v>
      </c>
      <c r="AE18" s="163" t="n">
        <f aca="false">((V18-AF18)*0.1)+AF18</f>
        <v>37.175022045</v>
      </c>
      <c r="AF18" s="163" t="n">
        <f aca="false">VLOOKUP($A18,GAMMAGRIDS,3,FALSE())</f>
        <v>35.32958081</v>
      </c>
      <c r="AG18" s="163" t="n">
        <f aca="false">((AF18-AP18)*0.9)+AP18</f>
        <v>33.535820349</v>
      </c>
      <c r="AH18" s="163" t="n">
        <f aca="false">((AF18-AP18)*0.8)+AP18</f>
        <v>31.742059888</v>
      </c>
      <c r="AI18" s="163" t="n">
        <f aca="false">((AF18-AP18)*0.7)+AP18</f>
        <v>29.948299427</v>
      </c>
      <c r="AJ18" s="163" t="n">
        <f aca="false">((AF18-AP18)*0.6)+AP18</f>
        <v>28.154538966</v>
      </c>
      <c r="AK18" s="163" t="n">
        <f aca="false">((AF18-AP18)*0.5)+AP18</f>
        <v>26.360778505</v>
      </c>
      <c r="AL18" s="163" t="n">
        <f aca="false">((AF18-AP18)*0.4)+AP18</f>
        <v>24.567018044</v>
      </c>
      <c r="AM18" s="163" t="n">
        <f aca="false">((AF18-AP18)*0.3)+AP18</f>
        <v>22.773257583</v>
      </c>
      <c r="AN18" s="163" t="n">
        <f aca="false">((AF18-AP18)*0.2)+AP18</f>
        <v>20.979497122</v>
      </c>
      <c r="AO18" s="163" t="n">
        <f aca="false">((AF18-AP18)*0.1)+AP18</f>
        <v>19.185736661</v>
      </c>
      <c r="AP18" s="163" t="n">
        <f aca="false">VLOOKUP($A18,GAMMAGRIDS,4,FALSE())</f>
        <v>17.3919762</v>
      </c>
      <c r="AQ18" s="163" t="n">
        <f aca="false">(($AP18-$AU18)*0.8)+$AU18</f>
        <v>15.638844646</v>
      </c>
      <c r="AR18" s="163" t="n">
        <f aca="false">(($AP18-$AU18)*0.6)+$AU18</f>
        <v>13.885713092</v>
      </c>
      <c r="AS18" s="163" t="n">
        <f aca="false">(($AP18-$AU18)*0.4)+$AU18</f>
        <v>12.132581538</v>
      </c>
      <c r="AT18" s="163" t="n">
        <f aca="false">(($AP18-$AU18)*0.2)+$AU18</f>
        <v>10.379449984</v>
      </c>
      <c r="AU18" s="163" t="n">
        <f aca="false">VLOOKUP($A18,GAMMAGRIDS,5,FALSE())</f>
        <v>8.62631843</v>
      </c>
      <c r="AV18" s="163" t="n">
        <f aca="false">(($AU18-$AZ18)*0.8)+$AZ18</f>
        <v>6.901054744</v>
      </c>
      <c r="AW18" s="163" t="n">
        <f aca="false">(($AU18-$AZ18)*0.6)+$AZ18</f>
        <v>5.175791058</v>
      </c>
      <c r="AX18" s="163" t="n">
        <f aca="false">(($AU18-$AZ18)*0.4)+$AZ18</f>
        <v>3.450527372</v>
      </c>
      <c r="AY18" s="163" t="n">
        <f aca="false">(($AU18-$AZ18)*0.2)+$AZ18</f>
        <v>1.725263686</v>
      </c>
      <c r="AZ18" s="163" t="n">
        <v>0</v>
      </c>
      <c r="BA18" s="163" t="n">
        <f aca="false">(($BE18-$AZ18)*0.2)+$AZ18</f>
        <v>-1.696807874</v>
      </c>
      <c r="BB18" s="163" t="n">
        <f aca="false">(($BE18-$AZ18)*0.4)+$AZ18</f>
        <v>-3.393615748</v>
      </c>
      <c r="BC18" s="163" t="n">
        <f aca="false">(($BE18-$AZ18)*0.6)+$AZ18</f>
        <v>-5.090423622</v>
      </c>
      <c r="BD18" s="163" t="n">
        <f aca="false">(($BE18-$AZ18)*0.8)+$AZ18</f>
        <v>-6.787231496</v>
      </c>
      <c r="BE18" s="163" t="n">
        <f aca="false">VLOOKUP($A18,GAMMAGRIDS,6,FALSE())</f>
        <v>-8.48403937</v>
      </c>
      <c r="BF18" s="163" t="n">
        <f aca="false">(($BJ18-$BE18)*0.2)+$BE18</f>
        <v>-10.151965766</v>
      </c>
      <c r="BG18" s="163" t="n">
        <f aca="false">(($BJ18-$BE18)*0.4)+$BE18</f>
        <v>-11.819892162</v>
      </c>
      <c r="BH18" s="163" t="n">
        <f aca="false">(($BJ18-$BE18)*0.6)+$BE18</f>
        <v>-13.487818558</v>
      </c>
      <c r="BI18" s="163" t="n">
        <f aca="false">(($BJ18-$BE18)*0.8)+$BE18</f>
        <v>-15.155744954</v>
      </c>
      <c r="BJ18" s="163" t="n">
        <f aca="false">VLOOKUP($A18,GAMMAGRIDS,7,FALSE())</f>
        <v>-16.82367135</v>
      </c>
      <c r="BK18" s="163" t="n">
        <f aca="false">((BT18-BJ18)*0.1)+BJ18</f>
        <v>-18.447654768</v>
      </c>
      <c r="BL18" s="163" t="n">
        <f aca="false">((BT18-BJ18)*0.2)+BJ18</f>
        <v>-20.071638186</v>
      </c>
      <c r="BM18" s="163" t="n">
        <f aca="false">((BT18-BJ18)*0.3)+BJ18</f>
        <v>-21.695621604</v>
      </c>
      <c r="BN18" s="163" t="n">
        <f aca="false">((BT18-BJ18)*0.4)+BJ18</f>
        <v>-23.319605022</v>
      </c>
      <c r="BO18" s="163" t="n">
        <f aca="false">((BT18-BJ18)*0.5)+BJ18</f>
        <v>-24.94358844</v>
      </c>
      <c r="BP18" s="163" t="n">
        <f aca="false">((BT18-BJ18)*0.6)+BJ18</f>
        <v>-26.567571858</v>
      </c>
      <c r="BQ18" s="163" t="n">
        <f aca="false">((BT18-BJ18)*0.7)+BJ18</f>
        <v>-28.191555276</v>
      </c>
      <c r="BR18" s="163" t="n">
        <f aca="false">((BT18-BJ18)*0.8)+BJ18</f>
        <v>-29.815538694</v>
      </c>
      <c r="BS18" s="163" t="n">
        <f aca="false">((BT18-BJ18)*0.9)+BJ18</f>
        <v>-31.439522112</v>
      </c>
      <c r="BT18" s="163" t="n">
        <f aca="false">VLOOKUP($A18,GAMMAGRIDS,8,FALSE())</f>
        <v>-33.06350553</v>
      </c>
      <c r="BU18" s="163" t="n">
        <f aca="false">((CD18-BT18)*0.1)+BT18</f>
        <v>-34.628178193</v>
      </c>
      <c r="BV18" s="163" t="n">
        <f aca="false">((CD18-BT18)*0.2)+BT18</f>
        <v>-36.192850856</v>
      </c>
      <c r="BW18" s="163" t="n">
        <f aca="false">((CD18-BT18)*0.3)+BT18</f>
        <v>-37.757523519</v>
      </c>
      <c r="BX18" s="163" t="n">
        <f aca="false">((CD18-BT18)*0.4)+BT18</f>
        <v>-39.322196182</v>
      </c>
      <c r="BY18" s="163" t="n">
        <f aca="false">((CD18-BT18)*0.5)+BT18</f>
        <v>-40.886868845</v>
      </c>
      <c r="BZ18" s="163" t="n">
        <f aca="false">((CD18-BT18)*0.6)+BT18</f>
        <v>-42.451541508</v>
      </c>
      <c r="CA18" s="163" t="n">
        <f aca="false">((CD18-BT18)*0.7)+BT18</f>
        <v>-44.016214171</v>
      </c>
      <c r="CB18" s="163" t="n">
        <f aca="false">((CD18-BT18)*0.8)+BT18</f>
        <v>-45.580886834</v>
      </c>
      <c r="CC18" s="163" t="n">
        <f aca="false">((CD18-BT18)*0.9)+BT18</f>
        <v>-47.145559497</v>
      </c>
      <c r="CD18" s="163" t="n">
        <f aca="false">VLOOKUP($A18,GAMMAGRIDS,9,FALSE())</f>
        <v>-48.71023216</v>
      </c>
      <c r="CE18" s="163" t="n">
        <f aca="false">($CD18-$CC18)+CD18</f>
        <v>-50.274904823</v>
      </c>
      <c r="CF18" s="163" t="n">
        <f aca="false">($CD18-$CC18)+CE18</f>
        <v>-51.839577486</v>
      </c>
      <c r="CG18" s="163" t="n">
        <f aca="false">($CD18-$CC18)+CF18</f>
        <v>-53.404250149</v>
      </c>
      <c r="CH18" s="163" t="n">
        <f aca="false">($CD18-$CC18)+CG18</f>
        <v>-54.968922812</v>
      </c>
      <c r="CI18" s="163" t="n">
        <f aca="false">($CD18-$CC18)+CH18</f>
        <v>-56.533595475</v>
      </c>
      <c r="CJ18" s="163" t="n">
        <f aca="false">($CD18-$CC18)+CI18</f>
        <v>-58.098268138</v>
      </c>
      <c r="CK18" s="163" t="n">
        <f aca="false">($CD18-$CC18)+CJ18</f>
        <v>-59.662940801</v>
      </c>
      <c r="CL18" s="163" t="n">
        <f aca="false">($CD18-$CC18)+CK18</f>
        <v>-61.227613464</v>
      </c>
      <c r="CM18" s="163" t="n">
        <f aca="false">($CD18-$CC18)+CL18</f>
        <v>-62.792286127</v>
      </c>
      <c r="CN18" s="163" t="n">
        <f aca="false">($CD18-$CC18)+CM18</f>
        <v>-64.35695879</v>
      </c>
      <c r="CO18" s="163" t="n">
        <f aca="false">($CD18-$CC18)+CN18</f>
        <v>-65.921631453</v>
      </c>
      <c r="CP18" s="163" t="n">
        <f aca="false">($CD18-$CC18)+CO18</f>
        <v>-67.486304116</v>
      </c>
      <c r="CQ18" s="163" t="n">
        <f aca="false">($CD18-$CC18)+CP18</f>
        <v>-69.0509767790001</v>
      </c>
      <c r="CR18" s="163" t="n">
        <f aca="false">($CD18-$CC18)+CQ18</f>
        <v>-70.6156494420001</v>
      </c>
      <c r="CS18" s="163" t="n">
        <f aca="false">($CD18-$CC18)+CR18</f>
        <v>-72.1803221050001</v>
      </c>
      <c r="CT18" s="163" t="n">
        <f aca="false">($CD18-$CC18)+CS18</f>
        <v>-73.7449947680001</v>
      </c>
      <c r="CU18" s="163" t="n">
        <f aca="false">($CD18-$CC18)+CT18</f>
        <v>-75.3096674310001</v>
      </c>
      <c r="CV18" s="163" t="n">
        <f aca="false">($CD18-$CC18)+CU18</f>
        <v>-76.8743400940001</v>
      </c>
      <c r="CW18" s="163" t="n">
        <f aca="false">($CD18-$CC18)+CV18</f>
        <v>-78.4390127570001</v>
      </c>
      <c r="CX18" s="163" t="n">
        <f aca="false">($CD18-$CC18)+CW18</f>
        <v>-80.0036854200001</v>
      </c>
    </row>
    <row r="19" customFormat="false" ht="12.75" hidden="false" customHeight="false" outlineLevel="0" collapsed="false">
      <c r="A19" s="14" t="n">
        <v>37165</v>
      </c>
      <c r="B19" s="163" t="n">
        <f aca="false">($V19-$W19)+C19</f>
        <v>10.31550563</v>
      </c>
      <c r="C19" s="163" t="n">
        <f aca="false">($V19-$W19)+D19</f>
        <v>10.107853367</v>
      </c>
      <c r="D19" s="163" t="n">
        <f aca="false">($V19-$W19)+E19</f>
        <v>9.900201104</v>
      </c>
      <c r="E19" s="163" t="n">
        <f aca="false">($V19-$W19)+F19</f>
        <v>9.692548841</v>
      </c>
      <c r="F19" s="163" t="n">
        <f aca="false">($V19-$W19)+G19</f>
        <v>9.484896578</v>
      </c>
      <c r="G19" s="163" t="n">
        <f aca="false">($V19-$W19)+H19</f>
        <v>9.277244315</v>
      </c>
      <c r="H19" s="163" t="n">
        <f aca="false">($V19-$W19)+I19</f>
        <v>9.069592052</v>
      </c>
      <c r="I19" s="163" t="n">
        <f aca="false">($V19-$W19)+J19</f>
        <v>8.861939789</v>
      </c>
      <c r="J19" s="163" t="n">
        <f aca="false">($V19-$W19)+K19</f>
        <v>8.654287526</v>
      </c>
      <c r="K19" s="163" t="n">
        <f aca="false">($V19-$W19)+L19</f>
        <v>8.446635263</v>
      </c>
      <c r="L19" s="163" t="n">
        <f aca="false">($V19-$W19)+M19</f>
        <v>8.238983</v>
      </c>
      <c r="M19" s="163" t="n">
        <f aca="false">($V19-$W19)+N19</f>
        <v>8.031330737</v>
      </c>
      <c r="N19" s="163" t="n">
        <f aca="false">($V19-$W19)+O19</f>
        <v>7.823678474</v>
      </c>
      <c r="O19" s="163" t="n">
        <f aca="false">($V19-$W19)+P19</f>
        <v>7.616026211</v>
      </c>
      <c r="P19" s="163" t="n">
        <f aca="false">($V19-$W19)+Q19</f>
        <v>7.408373948</v>
      </c>
      <c r="Q19" s="163" t="n">
        <f aca="false">($V19-$W19)+R19</f>
        <v>7.200721685</v>
      </c>
      <c r="R19" s="163" t="n">
        <f aca="false">($V19-$W19)+S19</f>
        <v>6.993069422</v>
      </c>
      <c r="S19" s="163" t="n">
        <f aca="false">($V19-$W19)+T19</f>
        <v>6.785417159</v>
      </c>
      <c r="T19" s="163" t="n">
        <f aca="false">($V19-$W19)+U19</f>
        <v>6.577764896</v>
      </c>
      <c r="U19" s="163" t="n">
        <f aca="false">($V19-$W19)+V19</f>
        <v>6.370112633</v>
      </c>
      <c r="V19" s="163" t="n">
        <f aca="false">VLOOKUP($A19,GAMMAGRIDS,2,FALSE())</f>
        <v>6.16246037</v>
      </c>
      <c r="W19" s="163" t="n">
        <f aca="false">((V19-AF19)*0.9)+AF19</f>
        <v>5.954808107</v>
      </c>
      <c r="X19" s="163" t="n">
        <f aca="false">((V19-AF19)*0.8)+AF19</f>
        <v>5.747155844</v>
      </c>
      <c r="Y19" s="163" t="n">
        <f aca="false">((V19-AF19)*0.7)+AF19</f>
        <v>5.539503581</v>
      </c>
      <c r="Z19" s="163" t="n">
        <f aca="false">((V19-AF19)*0.6)+AF19</f>
        <v>5.331851318</v>
      </c>
      <c r="AA19" s="163" t="n">
        <f aca="false">((V19-AF19)*0.5)+AF19</f>
        <v>5.124199055</v>
      </c>
      <c r="AB19" s="163" t="n">
        <f aca="false">((V19-AF19)*0.4)+AF19</f>
        <v>4.916546792</v>
      </c>
      <c r="AC19" s="163" t="n">
        <f aca="false">((V19-AF19)*0.3)+AF19</f>
        <v>4.708894529</v>
      </c>
      <c r="AD19" s="163" t="n">
        <f aca="false">((V19-AF19)*0.2)+AF19</f>
        <v>4.501242266</v>
      </c>
      <c r="AE19" s="163" t="n">
        <f aca="false">((V19-AF19)*0.1)+AF19</f>
        <v>4.293590003</v>
      </c>
      <c r="AF19" s="163" t="n">
        <f aca="false">VLOOKUP($A19,GAMMAGRIDS,3,FALSE())</f>
        <v>4.08593774</v>
      </c>
      <c r="AG19" s="163" t="n">
        <f aca="false">((AF19-AP19)*0.9)+AP19</f>
        <v>3.880331863</v>
      </c>
      <c r="AH19" s="163" t="n">
        <f aca="false">((AF19-AP19)*0.8)+AP19</f>
        <v>3.674725986</v>
      </c>
      <c r="AI19" s="163" t="n">
        <f aca="false">((AF19-AP19)*0.7)+AP19</f>
        <v>3.469120109</v>
      </c>
      <c r="AJ19" s="163" t="n">
        <f aca="false">((AF19-AP19)*0.6)+AP19</f>
        <v>3.263514232</v>
      </c>
      <c r="AK19" s="163" t="n">
        <f aca="false">((AF19-AP19)*0.5)+AP19</f>
        <v>3.057908355</v>
      </c>
      <c r="AL19" s="163" t="n">
        <f aca="false">((AF19-AP19)*0.4)+AP19</f>
        <v>2.852302478</v>
      </c>
      <c r="AM19" s="163" t="n">
        <f aca="false">((AF19-AP19)*0.3)+AP19</f>
        <v>2.646696601</v>
      </c>
      <c r="AN19" s="163" t="n">
        <f aca="false">((AF19-AP19)*0.2)+AP19</f>
        <v>2.441090724</v>
      </c>
      <c r="AO19" s="163" t="n">
        <f aca="false">((AF19-AP19)*0.1)+AP19</f>
        <v>2.235484847</v>
      </c>
      <c r="AP19" s="163" t="n">
        <f aca="false">VLOOKUP($A19,GAMMAGRIDS,4,FALSE())</f>
        <v>2.02987897</v>
      </c>
      <c r="AQ19" s="163" t="n">
        <f aca="false">(($AP19-$AU19)*0.8)+$AU19</f>
        <v>1.82617181</v>
      </c>
      <c r="AR19" s="163" t="n">
        <f aca="false">(($AP19-$AU19)*0.6)+$AU19</f>
        <v>1.62246465</v>
      </c>
      <c r="AS19" s="163" t="n">
        <f aca="false">(($AP19-$AU19)*0.4)+$AU19</f>
        <v>1.41875749</v>
      </c>
      <c r="AT19" s="163" t="n">
        <f aca="false">(($AP19-$AU19)*0.2)+$AU19</f>
        <v>1.21505033</v>
      </c>
      <c r="AU19" s="163" t="n">
        <f aca="false">VLOOKUP($A19,GAMMAGRIDS,5,FALSE())</f>
        <v>1.01134317</v>
      </c>
      <c r="AV19" s="163" t="n">
        <f aca="false">(($AU19-$AZ19)*0.8)+$AZ19</f>
        <v>0.809074536</v>
      </c>
      <c r="AW19" s="163" t="n">
        <f aca="false">(($AU19-$AZ19)*0.6)+$AZ19</f>
        <v>0.606805902</v>
      </c>
      <c r="AX19" s="163" t="n">
        <f aca="false">(($AU19-$AZ19)*0.4)+$AZ19</f>
        <v>0.404537268</v>
      </c>
      <c r="AY19" s="163" t="n">
        <f aca="false">(($AU19-$AZ19)*0.2)+$AZ19</f>
        <v>0.202268634</v>
      </c>
      <c r="AZ19" s="163" t="n">
        <v>0</v>
      </c>
      <c r="BA19" s="163" t="n">
        <f aca="false">(($BE19-$AZ19)*0.2)+$AZ19</f>
        <v>-0.200713122</v>
      </c>
      <c r="BB19" s="163" t="n">
        <f aca="false">(($BE19-$AZ19)*0.4)+$AZ19</f>
        <v>-0.401426244</v>
      </c>
      <c r="BC19" s="163" t="n">
        <f aca="false">(($BE19-$AZ19)*0.6)+$AZ19</f>
        <v>-0.602139366</v>
      </c>
      <c r="BD19" s="163" t="n">
        <f aca="false">(($BE19-$AZ19)*0.8)+$AZ19</f>
        <v>-0.802852488</v>
      </c>
      <c r="BE19" s="163" t="n">
        <f aca="false">VLOOKUP($A19,GAMMAGRIDS,6,FALSE())</f>
        <v>-1.00356561</v>
      </c>
      <c r="BF19" s="163" t="n">
        <f aca="false">(($BJ19-$BE19)*0.2)+$BE19</f>
        <v>-1.202615732</v>
      </c>
      <c r="BG19" s="163" t="n">
        <f aca="false">(($BJ19-$BE19)*0.4)+$BE19</f>
        <v>-1.401665854</v>
      </c>
      <c r="BH19" s="163" t="n">
        <f aca="false">(($BJ19-$BE19)*0.6)+$BE19</f>
        <v>-1.600715976</v>
      </c>
      <c r="BI19" s="163" t="n">
        <f aca="false">(($BJ19-$BE19)*0.8)+$BE19</f>
        <v>-1.799766098</v>
      </c>
      <c r="BJ19" s="163" t="n">
        <f aca="false">VLOOKUP($A19,GAMMAGRIDS,7,FALSE())</f>
        <v>-1.99881622</v>
      </c>
      <c r="BK19" s="163" t="n">
        <f aca="false">((BT19-BJ19)*0.1)+BJ19</f>
        <v>-2.195179307</v>
      </c>
      <c r="BL19" s="163" t="n">
        <f aca="false">((BT19-BJ19)*0.2)+BJ19</f>
        <v>-2.391542394</v>
      </c>
      <c r="BM19" s="163" t="n">
        <f aca="false">((BT19-BJ19)*0.3)+BJ19</f>
        <v>-2.587905481</v>
      </c>
      <c r="BN19" s="163" t="n">
        <f aca="false">((BT19-BJ19)*0.4)+BJ19</f>
        <v>-2.784268568</v>
      </c>
      <c r="BO19" s="163" t="n">
        <f aca="false">((BT19-BJ19)*0.5)+BJ19</f>
        <v>-2.980631655</v>
      </c>
      <c r="BP19" s="163" t="n">
        <f aca="false">((BT19-BJ19)*0.6)+BJ19</f>
        <v>-3.176994742</v>
      </c>
      <c r="BQ19" s="163" t="n">
        <f aca="false">((BT19-BJ19)*0.7)+BJ19</f>
        <v>-3.373357829</v>
      </c>
      <c r="BR19" s="163" t="n">
        <f aca="false">((BT19-BJ19)*0.8)+BJ19</f>
        <v>-3.569720916</v>
      </c>
      <c r="BS19" s="163" t="n">
        <f aca="false">((BT19-BJ19)*0.9)+BJ19</f>
        <v>-3.766084003</v>
      </c>
      <c r="BT19" s="163" t="n">
        <f aca="false">VLOOKUP($A19,GAMMAGRIDS,8,FALSE())</f>
        <v>-3.96244709</v>
      </c>
      <c r="BU19" s="163" t="n">
        <f aca="false">((CD19-BT19)*0.1)+BT19</f>
        <v>-4.15494721</v>
      </c>
      <c r="BV19" s="163" t="n">
        <f aca="false">((CD19-BT19)*0.2)+BT19</f>
        <v>-4.34744733</v>
      </c>
      <c r="BW19" s="163" t="n">
        <f aca="false">((CD19-BT19)*0.3)+BT19</f>
        <v>-4.53994745</v>
      </c>
      <c r="BX19" s="163" t="n">
        <f aca="false">((CD19-BT19)*0.4)+BT19</f>
        <v>-4.73244757</v>
      </c>
      <c r="BY19" s="163" t="n">
        <f aca="false">((CD19-BT19)*0.5)+BT19</f>
        <v>-4.92494769</v>
      </c>
      <c r="BZ19" s="163" t="n">
        <f aca="false">((CD19-BT19)*0.6)+BT19</f>
        <v>-5.11744781</v>
      </c>
      <c r="CA19" s="163" t="n">
        <f aca="false">((CD19-BT19)*0.7)+BT19</f>
        <v>-5.30994793</v>
      </c>
      <c r="CB19" s="163" t="n">
        <f aca="false">((CD19-BT19)*0.8)+BT19</f>
        <v>-5.50244805</v>
      </c>
      <c r="CC19" s="163" t="n">
        <f aca="false">((CD19-BT19)*0.9)+BT19</f>
        <v>-5.69494817</v>
      </c>
      <c r="CD19" s="163" t="n">
        <f aca="false">VLOOKUP($A19,GAMMAGRIDS,9,FALSE())</f>
        <v>-5.88744829</v>
      </c>
      <c r="CE19" s="163" t="n">
        <f aca="false">($CD19-$CC19)+CD19</f>
        <v>-6.07994841</v>
      </c>
      <c r="CF19" s="163" t="n">
        <f aca="false">($CD19-$CC19)+CE19</f>
        <v>-6.27244853</v>
      </c>
      <c r="CG19" s="163" t="n">
        <f aca="false">($CD19-$CC19)+CF19</f>
        <v>-6.46494865</v>
      </c>
      <c r="CH19" s="163" t="n">
        <f aca="false">($CD19-$CC19)+CG19</f>
        <v>-6.65744877</v>
      </c>
      <c r="CI19" s="163" t="n">
        <f aca="false">($CD19-$CC19)+CH19</f>
        <v>-6.84994889</v>
      </c>
      <c r="CJ19" s="163" t="n">
        <f aca="false">($CD19-$CC19)+CI19</f>
        <v>-7.04244901</v>
      </c>
      <c r="CK19" s="163" t="n">
        <f aca="false">($CD19-$CC19)+CJ19</f>
        <v>-7.23494913</v>
      </c>
      <c r="CL19" s="163" t="n">
        <f aca="false">($CD19-$CC19)+CK19</f>
        <v>-7.42744925</v>
      </c>
      <c r="CM19" s="163" t="n">
        <f aca="false">($CD19-$CC19)+CL19</f>
        <v>-7.61994937</v>
      </c>
      <c r="CN19" s="163" t="n">
        <f aca="false">($CD19-$CC19)+CM19</f>
        <v>-7.81244949</v>
      </c>
      <c r="CO19" s="163" t="n">
        <f aca="false">($CD19-$CC19)+CN19</f>
        <v>-8.00494961</v>
      </c>
      <c r="CP19" s="163" t="n">
        <f aca="false">($CD19-$CC19)+CO19</f>
        <v>-8.19744973</v>
      </c>
      <c r="CQ19" s="163" t="n">
        <f aca="false">($CD19-$CC19)+CP19</f>
        <v>-8.38994985</v>
      </c>
      <c r="CR19" s="163" t="n">
        <f aca="false">($CD19-$CC19)+CQ19</f>
        <v>-8.58244997</v>
      </c>
      <c r="CS19" s="163" t="n">
        <f aca="false">($CD19-$CC19)+CR19</f>
        <v>-8.77495009</v>
      </c>
      <c r="CT19" s="163" t="n">
        <f aca="false">($CD19-$CC19)+CS19</f>
        <v>-8.96745021</v>
      </c>
      <c r="CU19" s="163" t="n">
        <f aca="false">($CD19-$CC19)+CT19</f>
        <v>-9.15995033</v>
      </c>
      <c r="CV19" s="163" t="n">
        <f aca="false">($CD19-$CC19)+CU19</f>
        <v>-9.35245045</v>
      </c>
      <c r="CW19" s="163" t="n">
        <f aca="false">($CD19-$CC19)+CV19</f>
        <v>-9.54495057</v>
      </c>
      <c r="CX19" s="163" t="n">
        <f aca="false">($CD19-$CC19)+CW19</f>
        <v>-9.73745069</v>
      </c>
    </row>
    <row r="20" customFormat="false" ht="12.75" hidden="false" customHeight="false" outlineLevel="0" collapsed="false">
      <c r="A20" s="14" t="n">
        <v>37196</v>
      </c>
      <c r="B20" s="163" t="n">
        <f aca="false">($V20-$W20)+C20</f>
        <v>9.67303895</v>
      </c>
      <c r="C20" s="163" t="n">
        <f aca="false">($V20-$W20)+D20</f>
        <v>9.478026912</v>
      </c>
      <c r="D20" s="163" t="n">
        <f aca="false">($V20-$W20)+E20</f>
        <v>9.283014874</v>
      </c>
      <c r="E20" s="163" t="n">
        <f aca="false">($V20-$W20)+F20</f>
        <v>9.088002836</v>
      </c>
      <c r="F20" s="163" t="n">
        <f aca="false">($V20-$W20)+G20</f>
        <v>8.892990798</v>
      </c>
      <c r="G20" s="163" t="n">
        <f aca="false">($V20-$W20)+H20</f>
        <v>8.69797876</v>
      </c>
      <c r="H20" s="163" t="n">
        <f aca="false">($V20-$W20)+I20</f>
        <v>8.502966722</v>
      </c>
      <c r="I20" s="163" t="n">
        <f aca="false">($V20-$W20)+J20</f>
        <v>8.307954684</v>
      </c>
      <c r="J20" s="163" t="n">
        <f aca="false">($V20-$W20)+K20</f>
        <v>8.112942646</v>
      </c>
      <c r="K20" s="163" t="n">
        <f aca="false">($V20-$W20)+L20</f>
        <v>7.917930608</v>
      </c>
      <c r="L20" s="163" t="n">
        <f aca="false">($V20-$W20)+M20</f>
        <v>7.72291857</v>
      </c>
      <c r="M20" s="163" t="n">
        <f aca="false">($V20-$W20)+N20</f>
        <v>7.527906532</v>
      </c>
      <c r="N20" s="163" t="n">
        <f aca="false">($V20-$W20)+O20</f>
        <v>7.332894494</v>
      </c>
      <c r="O20" s="163" t="n">
        <f aca="false">($V20-$W20)+P20</f>
        <v>7.137882456</v>
      </c>
      <c r="P20" s="163" t="n">
        <f aca="false">($V20-$W20)+Q20</f>
        <v>6.942870418</v>
      </c>
      <c r="Q20" s="163" t="n">
        <f aca="false">($V20-$W20)+R20</f>
        <v>6.74785838</v>
      </c>
      <c r="R20" s="163" t="n">
        <f aca="false">($V20-$W20)+S20</f>
        <v>6.552846342</v>
      </c>
      <c r="S20" s="163" t="n">
        <f aca="false">($V20-$W20)+T20</f>
        <v>6.357834304</v>
      </c>
      <c r="T20" s="163" t="n">
        <f aca="false">($V20-$W20)+U20</f>
        <v>6.162822266</v>
      </c>
      <c r="U20" s="163" t="n">
        <f aca="false">($V20-$W20)+V20</f>
        <v>5.967810228</v>
      </c>
      <c r="V20" s="163" t="n">
        <f aca="false">VLOOKUP($A20,GAMMAGRIDS,2,FALSE())</f>
        <v>5.77279819</v>
      </c>
      <c r="W20" s="163" t="n">
        <f aca="false">((V20-AF20)*0.9)+AF20</f>
        <v>5.577786152</v>
      </c>
      <c r="X20" s="163" t="n">
        <f aca="false">((V20-AF20)*0.8)+AF20</f>
        <v>5.382774114</v>
      </c>
      <c r="Y20" s="163" t="n">
        <f aca="false">((V20-AF20)*0.7)+AF20</f>
        <v>5.187762076</v>
      </c>
      <c r="Z20" s="163" t="n">
        <f aca="false">((V20-AF20)*0.6)+AF20</f>
        <v>4.992750038</v>
      </c>
      <c r="AA20" s="163" t="n">
        <f aca="false">((V20-AF20)*0.5)+AF20</f>
        <v>4.797738</v>
      </c>
      <c r="AB20" s="163" t="n">
        <f aca="false">((V20-AF20)*0.4)+AF20</f>
        <v>4.602725962</v>
      </c>
      <c r="AC20" s="163" t="n">
        <f aca="false">((V20-AF20)*0.3)+AF20</f>
        <v>4.407713924</v>
      </c>
      <c r="AD20" s="163" t="n">
        <f aca="false">((V20-AF20)*0.2)+AF20</f>
        <v>4.212701886</v>
      </c>
      <c r="AE20" s="163" t="n">
        <f aca="false">((V20-AF20)*0.1)+AF20</f>
        <v>4.017689848</v>
      </c>
      <c r="AF20" s="163" t="n">
        <f aca="false">VLOOKUP($A20,GAMMAGRIDS,3,FALSE())</f>
        <v>3.82267781</v>
      </c>
      <c r="AG20" s="163" t="n">
        <f aca="false">((AF20-AP20)*0.9)+AP20</f>
        <v>3.630103182</v>
      </c>
      <c r="AH20" s="163" t="n">
        <f aca="false">((AF20-AP20)*0.8)+AP20</f>
        <v>3.437528554</v>
      </c>
      <c r="AI20" s="163" t="n">
        <f aca="false">((AF20-AP20)*0.7)+AP20</f>
        <v>3.244953926</v>
      </c>
      <c r="AJ20" s="163" t="n">
        <f aca="false">((AF20-AP20)*0.6)+AP20</f>
        <v>3.052379298</v>
      </c>
      <c r="AK20" s="163" t="n">
        <f aca="false">((AF20-AP20)*0.5)+AP20</f>
        <v>2.85980467</v>
      </c>
      <c r="AL20" s="163" t="n">
        <f aca="false">((AF20-AP20)*0.4)+AP20</f>
        <v>2.667230042</v>
      </c>
      <c r="AM20" s="163" t="n">
        <f aca="false">((AF20-AP20)*0.3)+AP20</f>
        <v>2.474655414</v>
      </c>
      <c r="AN20" s="163" t="n">
        <f aca="false">((AF20-AP20)*0.2)+AP20</f>
        <v>2.282080786</v>
      </c>
      <c r="AO20" s="163" t="n">
        <f aca="false">((AF20-AP20)*0.1)+AP20</f>
        <v>2.089506158</v>
      </c>
      <c r="AP20" s="163" t="n">
        <f aca="false">VLOOKUP($A20,GAMMAGRIDS,4,FALSE())</f>
        <v>1.89693153</v>
      </c>
      <c r="AQ20" s="163" t="n">
        <f aca="false">(($AP20-$AU20)*0.8)+$AU20</f>
        <v>1.706468052</v>
      </c>
      <c r="AR20" s="163" t="n">
        <f aca="false">(($AP20-$AU20)*0.6)+$AU20</f>
        <v>1.516004574</v>
      </c>
      <c r="AS20" s="163" t="n">
        <f aca="false">(($AP20-$AU20)*0.4)+$AU20</f>
        <v>1.325541096</v>
      </c>
      <c r="AT20" s="163" t="n">
        <f aca="false">(($AP20-$AU20)*0.2)+$AU20</f>
        <v>1.135077618</v>
      </c>
      <c r="AU20" s="163" t="n">
        <f aca="false">VLOOKUP($A20,GAMMAGRIDS,5,FALSE())</f>
        <v>0.94461414</v>
      </c>
      <c r="AV20" s="163" t="n">
        <f aca="false">(($AU20-$AZ20)*0.8)+$AZ20</f>
        <v>0.755691312</v>
      </c>
      <c r="AW20" s="163" t="n">
        <f aca="false">(($AU20-$AZ20)*0.6)+$AZ20</f>
        <v>0.566768484</v>
      </c>
      <c r="AX20" s="163" t="n">
        <f aca="false">(($AU20-$AZ20)*0.4)+$AZ20</f>
        <v>0.377845656</v>
      </c>
      <c r="AY20" s="163" t="n">
        <f aca="false">(($AU20-$AZ20)*0.2)+$AZ20</f>
        <v>0.188922828</v>
      </c>
      <c r="AZ20" s="163" t="n">
        <v>0</v>
      </c>
      <c r="BA20" s="163" t="n">
        <f aca="false">(($BE20-$AZ20)*0.2)+$AZ20</f>
        <v>-0.187292646</v>
      </c>
      <c r="BB20" s="163" t="n">
        <f aca="false">(($BE20-$AZ20)*0.4)+$AZ20</f>
        <v>-0.374585292</v>
      </c>
      <c r="BC20" s="163" t="n">
        <f aca="false">(($BE20-$AZ20)*0.6)+$AZ20</f>
        <v>-0.561877938</v>
      </c>
      <c r="BD20" s="163" t="n">
        <f aca="false">(($BE20-$AZ20)*0.8)+$AZ20</f>
        <v>-0.749170584</v>
      </c>
      <c r="BE20" s="163" t="n">
        <f aca="false">VLOOKUP($A20,GAMMAGRIDS,6,FALSE())</f>
        <v>-0.93646323</v>
      </c>
      <c r="BF20" s="163" t="n">
        <f aca="false">(($BJ20-$BE20)*0.2)+$BE20</f>
        <v>-1.122044024</v>
      </c>
      <c r="BG20" s="163" t="n">
        <f aca="false">(($BJ20-$BE20)*0.4)+$BE20</f>
        <v>-1.307624818</v>
      </c>
      <c r="BH20" s="163" t="n">
        <f aca="false">(($BJ20-$BE20)*0.6)+$BE20</f>
        <v>-1.493205612</v>
      </c>
      <c r="BI20" s="163" t="n">
        <f aca="false">(($BJ20-$BE20)*0.8)+$BE20</f>
        <v>-1.678786406</v>
      </c>
      <c r="BJ20" s="163" t="n">
        <f aca="false">VLOOKUP($A20,GAMMAGRIDS,7,FALSE())</f>
        <v>-1.8643672</v>
      </c>
      <c r="BK20" s="163" t="n">
        <f aca="false">((BT20-BJ20)*0.1)+BJ20</f>
        <v>-2.047225663</v>
      </c>
      <c r="BL20" s="163" t="n">
        <f aca="false">((BT20-BJ20)*0.2)+BJ20</f>
        <v>-2.230084126</v>
      </c>
      <c r="BM20" s="163" t="n">
        <f aca="false">((BT20-BJ20)*0.3)+BJ20</f>
        <v>-2.412942589</v>
      </c>
      <c r="BN20" s="163" t="n">
        <f aca="false">((BT20-BJ20)*0.4)+BJ20</f>
        <v>-2.595801052</v>
      </c>
      <c r="BO20" s="163" t="n">
        <f aca="false">((BT20-BJ20)*0.5)+BJ20</f>
        <v>-2.778659515</v>
      </c>
      <c r="BP20" s="163" t="n">
        <f aca="false">((BT20-BJ20)*0.6)+BJ20</f>
        <v>-2.961517978</v>
      </c>
      <c r="BQ20" s="163" t="n">
        <f aca="false">((BT20-BJ20)*0.7)+BJ20</f>
        <v>-3.144376441</v>
      </c>
      <c r="BR20" s="163" t="n">
        <f aca="false">((BT20-BJ20)*0.8)+BJ20</f>
        <v>-3.327234904</v>
      </c>
      <c r="BS20" s="163" t="n">
        <f aca="false">((BT20-BJ20)*0.9)+BJ20</f>
        <v>-3.510093367</v>
      </c>
      <c r="BT20" s="163" t="n">
        <f aca="false">VLOOKUP($A20,GAMMAGRIDS,8,FALSE())</f>
        <v>-3.69295183</v>
      </c>
      <c r="BU20" s="163" t="n">
        <f aca="false">((CD20-BT20)*0.1)+BT20</f>
        <v>-3.871887787</v>
      </c>
      <c r="BV20" s="163" t="n">
        <f aca="false">((CD20-BT20)*0.2)+BT20</f>
        <v>-4.050823744</v>
      </c>
      <c r="BW20" s="163" t="n">
        <f aca="false">((CD20-BT20)*0.3)+BT20</f>
        <v>-4.229759701</v>
      </c>
      <c r="BX20" s="163" t="n">
        <f aca="false">((CD20-BT20)*0.4)+BT20</f>
        <v>-4.408695658</v>
      </c>
      <c r="BY20" s="163" t="n">
        <f aca="false">((CD20-BT20)*0.5)+BT20</f>
        <v>-4.587631615</v>
      </c>
      <c r="BZ20" s="163" t="n">
        <f aca="false">((CD20-BT20)*0.6)+BT20</f>
        <v>-4.766567572</v>
      </c>
      <c r="CA20" s="163" t="n">
        <f aca="false">((CD20-BT20)*0.7)+BT20</f>
        <v>-4.945503529</v>
      </c>
      <c r="CB20" s="163" t="n">
        <f aca="false">((CD20-BT20)*0.8)+BT20</f>
        <v>-5.124439486</v>
      </c>
      <c r="CC20" s="163" t="n">
        <f aca="false">((CD20-BT20)*0.9)+BT20</f>
        <v>-5.303375443</v>
      </c>
      <c r="CD20" s="163" t="n">
        <f aca="false">VLOOKUP($A20,GAMMAGRIDS,9,FALSE())</f>
        <v>-5.4823114</v>
      </c>
      <c r="CE20" s="163" t="n">
        <f aca="false">($CD20-$CC20)+CD20</f>
        <v>-5.661247357</v>
      </c>
      <c r="CF20" s="163" t="n">
        <f aca="false">($CD20-$CC20)+CE20</f>
        <v>-5.840183314</v>
      </c>
      <c r="CG20" s="163" t="n">
        <f aca="false">($CD20-$CC20)+CF20</f>
        <v>-6.019119271</v>
      </c>
      <c r="CH20" s="163" t="n">
        <f aca="false">($CD20-$CC20)+CG20</f>
        <v>-6.198055228</v>
      </c>
      <c r="CI20" s="163" t="n">
        <f aca="false">($CD20-$CC20)+CH20</f>
        <v>-6.376991185</v>
      </c>
      <c r="CJ20" s="163" t="n">
        <f aca="false">($CD20-$CC20)+CI20</f>
        <v>-6.555927142</v>
      </c>
      <c r="CK20" s="163" t="n">
        <f aca="false">($CD20-$CC20)+CJ20</f>
        <v>-6.734863099</v>
      </c>
      <c r="CL20" s="163" t="n">
        <f aca="false">($CD20-$CC20)+CK20</f>
        <v>-6.913799056</v>
      </c>
      <c r="CM20" s="163" t="n">
        <f aca="false">($CD20-$CC20)+CL20</f>
        <v>-7.092735013</v>
      </c>
      <c r="CN20" s="163" t="n">
        <f aca="false">($CD20-$CC20)+CM20</f>
        <v>-7.27167097</v>
      </c>
      <c r="CO20" s="163" t="n">
        <f aca="false">($CD20-$CC20)+CN20</f>
        <v>-7.450606927</v>
      </c>
      <c r="CP20" s="163" t="n">
        <f aca="false">($CD20-$CC20)+CO20</f>
        <v>-7.629542884</v>
      </c>
      <c r="CQ20" s="163" t="n">
        <f aca="false">($CD20-$CC20)+CP20</f>
        <v>-7.808478841</v>
      </c>
      <c r="CR20" s="163" t="n">
        <f aca="false">($CD20-$CC20)+CQ20</f>
        <v>-7.987414798</v>
      </c>
      <c r="CS20" s="163" t="n">
        <f aca="false">($CD20-$CC20)+CR20</f>
        <v>-8.166350755</v>
      </c>
      <c r="CT20" s="163" t="n">
        <f aca="false">($CD20-$CC20)+CS20</f>
        <v>-8.345286712</v>
      </c>
      <c r="CU20" s="163" t="n">
        <f aca="false">($CD20-$CC20)+CT20</f>
        <v>-8.524222669</v>
      </c>
      <c r="CV20" s="163" t="n">
        <f aca="false">($CD20-$CC20)+CU20</f>
        <v>-8.703158626</v>
      </c>
      <c r="CW20" s="163" t="n">
        <f aca="false">($CD20-$CC20)+CV20</f>
        <v>-8.882094583</v>
      </c>
      <c r="CX20" s="163" t="n">
        <f aca="false">($CD20-$CC20)+CW20</f>
        <v>-9.06103054</v>
      </c>
    </row>
    <row r="21" customFormat="false" ht="12.75" hidden="false" customHeight="false" outlineLevel="0" collapsed="false">
      <c r="A21" s="14" t="n">
        <v>37226</v>
      </c>
      <c r="B21" s="163" t="n">
        <f aca="false">($V21-$W21)+C21</f>
        <v>5.94968834</v>
      </c>
      <c r="C21" s="163" t="n">
        <f aca="false">($V21-$W21)+D21</f>
        <v>5.829402988</v>
      </c>
      <c r="D21" s="163" t="n">
        <f aca="false">($V21-$W21)+E21</f>
        <v>5.709117636</v>
      </c>
      <c r="E21" s="163" t="n">
        <f aca="false">($V21-$W21)+F21</f>
        <v>5.588832284</v>
      </c>
      <c r="F21" s="163" t="n">
        <f aca="false">($V21-$W21)+G21</f>
        <v>5.468546932</v>
      </c>
      <c r="G21" s="163" t="n">
        <f aca="false">($V21-$W21)+H21</f>
        <v>5.34826158</v>
      </c>
      <c r="H21" s="163" t="n">
        <f aca="false">($V21-$W21)+I21</f>
        <v>5.227976228</v>
      </c>
      <c r="I21" s="163" t="n">
        <f aca="false">($V21-$W21)+J21</f>
        <v>5.107690876</v>
      </c>
      <c r="J21" s="163" t="n">
        <f aca="false">($V21-$W21)+K21</f>
        <v>4.987405524</v>
      </c>
      <c r="K21" s="163" t="n">
        <f aca="false">($V21-$W21)+L21</f>
        <v>4.867120172</v>
      </c>
      <c r="L21" s="163" t="n">
        <f aca="false">($V21-$W21)+M21</f>
        <v>4.74683482</v>
      </c>
      <c r="M21" s="163" t="n">
        <f aca="false">($V21-$W21)+N21</f>
        <v>4.626549468</v>
      </c>
      <c r="N21" s="163" t="n">
        <f aca="false">($V21-$W21)+O21</f>
        <v>4.506264116</v>
      </c>
      <c r="O21" s="163" t="n">
        <f aca="false">($V21-$W21)+P21</f>
        <v>4.385978764</v>
      </c>
      <c r="P21" s="163" t="n">
        <f aca="false">($V21-$W21)+Q21</f>
        <v>4.265693412</v>
      </c>
      <c r="Q21" s="163" t="n">
        <f aca="false">($V21-$W21)+R21</f>
        <v>4.14540806</v>
      </c>
      <c r="R21" s="163" t="n">
        <f aca="false">($V21-$W21)+S21</f>
        <v>4.025122708</v>
      </c>
      <c r="S21" s="163" t="n">
        <f aca="false">($V21-$W21)+T21</f>
        <v>3.904837356</v>
      </c>
      <c r="T21" s="163" t="n">
        <f aca="false">($V21-$W21)+U21</f>
        <v>3.784552004</v>
      </c>
      <c r="U21" s="163" t="n">
        <f aca="false">($V21-$W21)+V21</f>
        <v>3.664266652</v>
      </c>
      <c r="V21" s="163" t="n">
        <f aca="false">VLOOKUP($A21,GAMMAGRIDS,2,FALSE())</f>
        <v>3.5439813</v>
      </c>
      <c r="W21" s="163" t="n">
        <f aca="false">((V21-AF21)*0.9)+AF21</f>
        <v>3.423695948</v>
      </c>
      <c r="X21" s="163" t="n">
        <f aca="false">((V21-AF21)*0.8)+AF21</f>
        <v>3.303410596</v>
      </c>
      <c r="Y21" s="163" t="n">
        <f aca="false">((V21-AF21)*0.7)+AF21</f>
        <v>3.183125244</v>
      </c>
      <c r="Z21" s="163" t="n">
        <f aca="false">((V21-AF21)*0.6)+AF21</f>
        <v>3.062839892</v>
      </c>
      <c r="AA21" s="163" t="n">
        <f aca="false">((V21-AF21)*0.5)+AF21</f>
        <v>2.94255454</v>
      </c>
      <c r="AB21" s="163" t="n">
        <f aca="false">((V21-AF21)*0.4)+AF21</f>
        <v>2.822269188</v>
      </c>
      <c r="AC21" s="163" t="n">
        <f aca="false">((V21-AF21)*0.3)+AF21</f>
        <v>2.701983836</v>
      </c>
      <c r="AD21" s="163" t="n">
        <f aca="false">((V21-AF21)*0.2)+AF21</f>
        <v>2.581698484</v>
      </c>
      <c r="AE21" s="163" t="n">
        <f aca="false">((V21-AF21)*0.1)+AF21</f>
        <v>2.461413132</v>
      </c>
      <c r="AF21" s="163" t="n">
        <f aca="false">VLOOKUP($A21,GAMMAGRIDS,3,FALSE())</f>
        <v>2.34112778</v>
      </c>
      <c r="AG21" s="163" t="n">
        <f aca="false">((AF21-AP21)*0.9)+AP21</f>
        <v>2.22291885</v>
      </c>
      <c r="AH21" s="163" t="n">
        <f aca="false">((AF21-AP21)*0.8)+AP21</f>
        <v>2.10470992</v>
      </c>
      <c r="AI21" s="163" t="n">
        <f aca="false">((AF21-AP21)*0.7)+AP21</f>
        <v>1.98650099</v>
      </c>
      <c r="AJ21" s="163" t="n">
        <f aca="false">((AF21-AP21)*0.6)+AP21</f>
        <v>1.86829206</v>
      </c>
      <c r="AK21" s="163" t="n">
        <f aca="false">((AF21-AP21)*0.5)+AP21</f>
        <v>1.75008313</v>
      </c>
      <c r="AL21" s="163" t="n">
        <f aca="false">((AF21-AP21)*0.4)+AP21</f>
        <v>1.6318742</v>
      </c>
      <c r="AM21" s="163" t="n">
        <f aca="false">((AF21-AP21)*0.3)+AP21</f>
        <v>1.51366527</v>
      </c>
      <c r="AN21" s="163" t="n">
        <f aca="false">((AF21-AP21)*0.2)+AP21</f>
        <v>1.39545634</v>
      </c>
      <c r="AO21" s="163" t="n">
        <f aca="false">((AF21-AP21)*0.1)+AP21</f>
        <v>1.27724741</v>
      </c>
      <c r="AP21" s="163" t="n">
        <f aca="false">VLOOKUP($A21,GAMMAGRIDS,4,FALSE())</f>
        <v>1.15903848</v>
      </c>
      <c r="AQ21" s="163" t="n">
        <f aca="false">(($AP21-$AU21)*0.8)+$AU21</f>
        <v>1.04253281</v>
      </c>
      <c r="AR21" s="163" t="n">
        <f aca="false">(($AP21-$AU21)*0.6)+$AU21</f>
        <v>0.92602714</v>
      </c>
      <c r="AS21" s="163" t="n">
        <f aca="false">(($AP21-$AU21)*0.4)+$AU21</f>
        <v>0.80952147</v>
      </c>
      <c r="AT21" s="163" t="n">
        <f aca="false">(($AP21-$AU21)*0.2)+$AU21</f>
        <v>0.6930158</v>
      </c>
      <c r="AU21" s="163" t="n">
        <f aca="false">VLOOKUP($A21,GAMMAGRIDS,5,FALSE())</f>
        <v>0.57651013</v>
      </c>
      <c r="AV21" s="163" t="n">
        <f aca="false">(($AU21-$AZ21)*0.8)+$AZ21</f>
        <v>0.461208104</v>
      </c>
      <c r="AW21" s="163" t="n">
        <f aca="false">(($AU21-$AZ21)*0.6)+$AZ21</f>
        <v>0.345906078</v>
      </c>
      <c r="AX21" s="163" t="n">
        <f aca="false">(($AU21-$AZ21)*0.4)+$AZ21</f>
        <v>0.230604052</v>
      </c>
      <c r="AY21" s="163" t="n">
        <f aca="false">(($AU21-$AZ21)*0.2)+$AZ21</f>
        <v>0.115302026</v>
      </c>
      <c r="AZ21" s="163" t="n">
        <v>0</v>
      </c>
      <c r="BA21" s="163" t="n">
        <f aca="false">(($BE21-$AZ21)*0.2)+$AZ21</f>
        <v>-0.114052966</v>
      </c>
      <c r="BB21" s="163" t="n">
        <f aca="false">(($BE21-$AZ21)*0.4)+$AZ21</f>
        <v>-0.228105932</v>
      </c>
      <c r="BC21" s="163" t="n">
        <f aca="false">(($BE21-$AZ21)*0.6)+$AZ21</f>
        <v>-0.342158898</v>
      </c>
      <c r="BD21" s="163" t="n">
        <f aca="false">(($BE21-$AZ21)*0.8)+$AZ21</f>
        <v>-0.456211864</v>
      </c>
      <c r="BE21" s="163" t="n">
        <f aca="false">VLOOKUP($A21,GAMMAGRIDS,6,FALSE())</f>
        <v>-0.57026483</v>
      </c>
      <c r="BF21" s="163" t="n">
        <f aca="false">(($BJ21-$BE21)*0.2)+$BE21</f>
        <v>-0.683027602</v>
      </c>
      <c r="BG21" s="163" t="n">
        <f aca="false">(($BJ21-$BE21)*0.4)+$BE21</f>
        <v>-0.795790374</v>
      </c>
      <c r="BH21" s="163" t="n">
        <f aca="false">(($BJ21-$BE21)*0.6)+$BE21</f>
        <v>-0.908553146</v>
      </c>
      <c r="BI21" s="163" t="n">
        <f aca="false">(($BJ21-$BE21)*0.8)+$BE21</f>
        <v>-1.021315918</v>
      </c>
      <c r="BJ21" s="163" t="n">
        <f aca="false">VLOOKUP($A21,GAMMAGRIDS,7,FALSE())</f>
        <v>-1.13407869</v>
      </c>
      <c r="BK21" s="163" t="n">
        <f aca="false">((BT21-BJ21)*0.1)+BJ21</f>
        <v>-1.244834033</v>
      </c>
      <c r="BL21" s="163" t="n">
        <f aca="false">((BT21-BJ21)*0.2)+BJ21</f>
        <v>-1.355589376</v>
      </c>
      <c r="BM21" s="163" t="n">
        <f aca="false">((BT21-BJ21)*0.3)+BJ21</f>
        <v>-1.466344719</v>
      </c>
      <c r="BN21" s="163" t="n">
        <f aca="false">((BT21-BJ21)*0.4)+BJ21</f>
        <v>-1.577100062</v>
      </c>
      <c r="BO21" s="163" t="n">
        <f aca="false">((BT21-BJ21)*0.5)+BJ21</f>
        <v>-1.687855405</v>
      </c>
      <c r="BP21" s="163" t="n">
        <f aca="false">((BT21-BJ21)*0.6)+BJ21</f>
        <v>-1.798610748</v>
      </c>
      <c r="BQ21" s="163" t="n">
        <f aca="false">((BT21-BJ21)*0.7)+BJ21</f>
        <v>-1.909366091</v>
      </c>
      <c r="BR21" s="163" t="n">
        <f aca="false">((BT21-BJ21)*0.8)+BJ21</f>
        <v>-2.020121434</v>
      </c>
      <c r="BS21" s="163" t="n">
        <f aca="false">((BT21-BJ21)*0.9)+BJ21</f>
        <v>-2.130876777</v>
      </c>
      <c r="BT21" s="163" t="n">
        <f aca="false">VLOOKUP($A21,GAMMAGRIDS,8,FALSE())</f>
        <v>-2.24163212</v>
      </c>
      <c r="BU21" s="163" t="n">
        <f aca="false">((CD21-BT21)*0.1)+BT21</f>
        <v>-2.349609459</v>
      </c>
      <c r="BV21" s="163" t="n">
        <f aca="false">((CD21-BT21)*0.2)+BT21</f>
        <v>-2.457586798</v>
      </c>
      <c r="BW21" s="163" t="n">
        <f aca="false">((CD21-BT21)*0.3)+BT21</f>
        <v>-2.565564137</v>
      </c>
      <c r="BX21" s="163" t="n">
        <f aca="false">((CD21-BT21)*0.4)+BT21</f>
        <v>-2.673541476</v>
      </c>
      <c r="BY21" s="163" t="n">
        <f aca="false">((CD21-BT21)*0.5)+BT21</f>
        <v>-2.781518815</v>
      </c>
      <c r="BZ21" s="163" t="n">
        <f aca="false">((CD21-BT21)*0.6)+BT21</f>
        <v>-2.889496154</v>
      </c>
      <c r="CA21" s="163" t="n">
        <f aca="false">((CD21-BT21)*0.7)+BT21</f>
        <v>-2.997473493</v>
      </c>
      <c r="CB21" s="163" t="n">
        <f aca="false">((CD21-BT21)*0.8)+BT21</f>
        <v>-3.105450832</v>
      </c>
      <c r="CC21" s="163" t="n">
        <f aca="false">((CD21-BT21)*0.9)+BT21</f>
        <v>-3.213428171</v>
      </c>
      <c r="CD21" s="163" t="n">
        <f aca="false">VLOOKUP($A21,GAMMAGRIDS,9,FALSE())</f>
        <v>-3.32140551</v>
      </c>
      <c r="CE21" s="163" t="n">
        <f aca="false">($CD21-$CC21)+CD21</f>
        <v>-3.429382849</v>
      </c>
      <c r="CF21" s="163" t="n">
        <f aca="false">($CD21-$CC21)+CE21</f>
        <v>-3.537360188</v>
      </c>
      <c r="CG21" s="163" t="n">
        <f aca="false">($CD21-$CC21)+CF21</f>
        <v>-3.645337527</v>
      </c>
      <c r="CH21" s="163" t="n">
        <f aca="false">($CD21-$CC21)+CG21</f>
        <v>-3.753314866</v>
      </c>
      <c r="CI21" s="163" t="n">
        <f aca="false">($CD21-$CC21)+CH21</f>
        <v>-3.861292205</v>
      </c>
      <c r="CJ21" s="163" t="n">
        <f aca="false">($CD21-$CC21)+CI21</f>
        <v>-3.969269544</v>
      </c>
      <c r="CK21" s="163" t="n">
        <f aca="false">($CD21-$CC21)+CJ21</f>
        <v>-4.077246883</v>
      </c>
      <c r="CL21" s="163" t="n">
        <f aca="false">($CD21-$CC21)+CK21</f>
        <v>-4.185224222</v>
      </c>
      <c r="CM21" s="163" t="n">
        <f aca="false">($CD21-$CC21)+CL21</f>
        <v>-4.293201561</v>
      </c>
      <c r="CN21" s="163" t="n">
        <f aca="false">($CD21-$CC21)+CM21</f>
        <v>-4.4011789</v>
      </c>
      <c r="CO21" s="163" t="n">
        <f aca="false">($CD21-$CC21)+CN21</f>
        <v>-4.509156239</v>
      </c>
      <c r="CP21" s="163" t="n">
        <f aca="false">($CD21-$CC21)+CO21</f>
        <v>-4.617133578</v>
      </c>
      <c r="CQ21" s="163" t="n">
        <f aca="false">($CD21-$CC21)+CP21</f>
        <v>-4.725110917</v>
      </c>
      <c r="CR21" s="163" t="n">
        <f aca="false">($CD21-$CC21)+CQ21</f>
        <v>-4.833088256</v>
      </c>
      <c r="CS21" s="163" t="n">
        <f aca="false">($CD21-$CC21)+CR21</f>
        <v>-4.941065595</v>
      </c>
      <c r="CT21" s="163" t="n">
        <f aca="false">($CD21-$CC21)+CS21</f>
        <v>-5.049042934</v>
      </c>
      <c r="CU21" s="163" t="n">
        <f aca="false">($CD21-$CC21)+CT21</f>
        <v>-5.157020273</v>
      </c>
      <c r="CV21" s="163" t="n">
        <f aca="false">($CD21-$CC21)+CU21</f>
        <v>-5.264997612</v>
      </c>
      <c r="CW21" s="163" t="n">
        <f aca="false">($CD21-$CC21)+CV21</f>
        <v>-5.372974951</v>
      </c>
      <c r="CX21" s="163" t="n">
        <f aca="false">($CD21-$CC21)+CW21</f>
        <v>-5.48095229</v>
      </c>
    </row>
    <row r="22" customFormat="false" ht="12.75" hidden="false" customHeight="false" outlineLevel="0" collapsed="false">
      <c r="A22" s="14" t="n">
        <v>37257</v>
      </c>
      <c r="B22" s="163" t="n">
        <f aca="false">($V22-$W22)+C22</f>
        <v>6.08562694999999</v>
      </c>
      <c r="C22" s="163" t="n">
        <f aca="false">($V22-$W22)+D22</f>
        <v>5.96290626099999</v>
      </c>
      <c r="D22" s="163" t="n">
        <f aca="false">($V22-$W22)+E22</f>
        <v>5.84018557199999</v>
      </c>
      <c r="E22" s="163" t="n">
        <f aca="false">($V22-$W22)+F22</f>
        <v>5.71746488299999</v>
      </c>
      <c r="F22" s="163" t="n">
        <f aca="false">($V22-$W22)+G22</f>
        <v>5.59474419399999</v>
      </c>
      <c r="G22" s="163" t="n">
        <f aca="false">($V22-$W22)+H22</f>
        <v>5.47202350499999</v>
      </c>
      <c r="H22" s="163" t="n">
        <f aca="false">($V22-$W22)+I22</f>
        <v>5.34930281599999</v>
      </c>
      <c r="I22" s="163" t="n">
        <f aca="false">($V22-$W22)+J22</f>
        <v>5.226582127</v>
      </c>
      <c r="J22" s="163" t="n">
        <f aca="false">($V22-$W22)+K22</f>
        <v>5.103861438</v>
      </c>
      <c r="K22" s="163" t="n">
        <f aca="false">($V22-$W22)+L22</f>
        <v>4.981140749</v>
      </c>
      <c r="L22" s="163" t="n">
        <f aca="false">($V22-$W22)+M22</f>
        <v>4.85842006</v>
      </c>
      <c r="M22" s="163" t="n">
        <f aca="false">($V22-$W22)+N22</f>
        <v>4.735699371</v>
      </c>
      <c r="N22" s="163" t="n">
        <f aca="false">($V22-$W22)+O22</f>
        <v>4.612978682</v>
      </c>
      <c r="O22" s="163" t="n">
        <f aca="false">($V22-$W22)+P22</f>
        <v>4.490257993</v>
      </c>
      <c r="P22" s="163" t="n">
        <f aca="false">($V22-$W22)+Q22</f>
        <v>4.367537304</v>
      </c>
      <c r="Q22" s="163" t="n">
        <f aca="false">($V22-$W22)+R22</f>
        <v>4.244816615</v>
      </c>
      <c r="R22" s="163" t="n">
        <f aca="false">($V22-$W22)+S22</f>
        <v>4.122095926</v>
      </c>
      <c r="S22" s="163" t="n">
        <f aca="false">($V22-$W22)+T22</f>
        <v>3.999375237</v>
      </c>
      <c r="T22" s="163" t="n">
        <f aca="false">($V22-$W22)+U22</f>
        <v>3.876654548</v>
      </c>
      <c r="U22" s="163" t="n">
        <f aca="false">($V22-$W22)+V22</f>
        <v>3.753933859</v>
      </c>
      <c r="V22" s="163" t="n">
        <f aca="false">VLOOKUP($A22,GAMMAGRIDS,2,FALSE())</f>
        <v>3.63121317</v>
      </c>
      <c r="W22" s="163" t="n">
        <f aca="false">((V22-AF22)*0.9)+AF22</f>
        <v>3.508492481</v>
      </c>
      <c r="X22" s="163" t="n">
        <f aca="false">((V22-AF22)*0.8)+AF22</f>
        <v>3.385771792</v>
      </c>
      <c r="Y22" s="163" t="n">
        <f aca="false">((V22-AF22)*0.7)+AF22</f>
        <v>3.263051103</v>
      </c>
      <c r="Z22" s="163" t="n">
        <f aca="false">((V22-AF22)*0.6)+AF22</f>
        <v>3.140330414</v>
      </c>
      <c r="AA22" s="163" t="n">
        <f aca="false">((V22-AF22)*0.5)+AF22</f>
        <v>3.017609725</v>
      </c>
      <c r="AB22" s="163" t="n">
        <f aca="false">((V22-AF22)*0.4)+AF22</f>
        <v>2.894889036</v>
      </c>
      <c r="AC22" s="163" t="n">
        <f aca="false">((V22-AF22)*0.3)+AF22</f>
        <v>2.772168347</v>
      </c>
      <c r="AD22" s="163" t="n">
        <f aca="false">((V22-AF22)*0.2)+AF22</f>
        <v>2.649447658</v>
      </c>
      <c r="AE22" s="163" t="n">
        <f aca="false">((V22-AF22)*0.1)+AF22</f>
        <v>2.526726969</v>
      </c>
      <c r="AF22" s="163" t="n">
        <f aca="false">VLOOKUP($A22,GAMMAGRIDS,3,FALSE())</f>
        <v>2.40400628</v>
      </c>
      <c r="AG22" s="163" t="n">
        <f aca="false">((AF22-AP22)*0.9)+AP22</f>
        <v>2.282854757</v>
      </c>
      <c r="AH22" s="163" t="n">
        <f aca="false">((AF22-AP22)*0.8)+AP22</f>
        <v>2.161703234</v>
      </c>
      <c r="AI22" s="163" t="n">
        <f aca="false">((AF22-AP22)*0.7)+AP22</f>
        <v>2.040551711</v>
      </c>
      <c r="AJ22" s="163" t="n">
        <f aca="false">((AF22-AP22)*0.6)+AP22</f>
        <v>1.919400188</v>
      </c>
      <c r="AK22" s="163" t="n">
        <f aca="false">((AF22-AP22)*0.5)+AP22</f>
        <v>1.798248665</v>
      </c>
      <c r="AL22" s="163" t="n">
        <f aca="false">((AF22-AP22)*0.4)+AP22</f>
        <v>1.677097142</v>
      </c>
      <c r="AM22" s="163" t="n">
        <f aca="false">((AF22-AP22)*0.3)+AP22</f>
        <v>1.555945619</v>
      </c>
      <c r="AN22" s="163" t="n">
        <f aca="false">((AF22-AP22)*0.2)+AP22</f>
        <v>1.434794096</v>
      </c>
      <c r="AO22" s="163" t="n">
        <f aca="false">((AF22-AP22)*0.1)+AP22</f>
        <v>1.313642573</v>
      </c>
      <c r="AP22" s="163" t="n">
        <f aca="false">VLOOKUP($A22,GAMMAGRIDS,4,FALSE())</f>
        <v>1.19249105</v>
      </c>
      <c r="AQ22" s="163" t="n">
        <f aca="false">(($AP22-$AU22)*0.8)+$AU22</f>
        <v>1.072731072</v>
      </c>
      <c r="AR22" s="163" t="n">
        <f aca="false">(($AP22-$AU22)*0.6)+$AU22</f>
        <v>0.952971094</v>
      </c>
      <c r="AS22" s="163" t="n">
        <f aca="false">(($AP22-$AU22)*0.4)+$AU22</f>
        <v>0.833211116</v>
      </c>
      <c r="AT22" s="163" t="n">
        <f aca="false">(($AP22-$AU22)*0.2)+$AU22</f>
        <v>0.713451138</v>
      </c>
      <c r="AU22" s="163" t="n">
        <f aca="false">VLOOKUP($A22,GAMMAGRIDS,5,FALSE())</f>
        <v>0.59369116</v>
      </c>
      <c r="AV22" s="163" t="n">
        <f aca="false">(($AU22-$AZ22)*0.8)+$AZ22</f>
        <v>0.474952928</v>
      </c>
      <c r="AW22" s="163" t="n">
        <f aca="false">(($AU22-$AZ22)*0.6)+$AZ22</f>
        <v>0.356214696</v>
      </c>
      <c r="AX22" s="163" t="n">
        <f aca="false">(($AU22-$AZ22)*0.4)+$AZ22</f>
        <v>0.237476464</v>
      </c>
      <c r="AY22" s="163" t="n">
        <f aca="false">(($AU22-$AZ22)*0.2)+$AZ22</f>
        <v>0.118738232</v>
      </c>
      <c r="AZ22" s="163" t="n">
        <v>0</v>
      </c>
      <c r="BA22" s="163" t="n">
        <f aca="false">(($BE22-$AZ22)*0.2)+$AZ22</f>
        <v>-0.117658992</v>
      </c>
      <c r="BB22" s="163" t="n">
        <f aca="false">(($BE22-$AZ22)*0.4)+$AZ22</f>
        <v>-0.235317984</v>
      </c>
      <c r="BC22" s="163" t="n">
        <f aca="false">(($BE22-$AZ22)*0.6)+$AZ22</f>
        <v>-0.352976976</v>
      </c>
      <c r="BD22" s="163" t="n">
        <f aca="false">(($BE22-$AZ22)*0.8)+$AZ22</f>
        <v>-0.470635968</v>
      </c>
      <c r="BE22" s="163" t="n">
        <f aca="false">VLOOKUP($A22,GAMMAGRIDS,6,FALSE())</f>
        <v>-0.58829496</v>
      </c>
      <c r="BF22" s="163" t="n">
        <f aca="false">(($BJ22-$BE22)*0.2)+$BE22</f>
        <v>-0.704821872</v>
      </c>
      <c r="BG22" s="163" t="n">
        <f aca="false">(($BJ22-$BE22)*0.4)+$BE22</f>
        <v>-0.821348784</v>
      </c>
      <c r="BH22" s="163" t="n">
        <f aca="false">(($BJ22-$BE22)*0.6)+$BE22</f>
        <v>-0.937875696</v>
      </c>
      <c r="BI22" s="163" t="n">
        <f aca="false">(($BJ22-$BE22)*0.8)+$BE22</f>
        <v>-1.054402608</v>
      </c>
      <c r="BJ22" s="163" t="n">
        <f aca="false">VLOOKUP($A22,GAMMAGRIDS,7,FALSE())</f>
        <v>-1.17092952</v>
      </c>
      <c r="BK22" s="163" t="n">
        <f aca="false">((BT22-BJ22)*0.1)+BJ22</f>
        <v>-1.285663727</v>
      </c>
      <c r="BL22" s="163" t="n">
        <f aca="false">((BT22-BJ22)*0.2)+BJ22</f>
        <v>-1.400397934</v>
      </c>
      <c r="BM22" s="163" t="n">
        <f aca="false">((BT22-BJ22)*0.3)+BJ22</f>
        <v>-1.515132141</v>
      </c>
      <c r="BN22" s="163" t="n">
        <f aca="false">((BT22-BJ22)*0.4)+BJ22</f>
        <v>-1.629866348</v>
      </c>
      <c r="BO22" s="163" t="n">
        <f aca="false">((BT22-BJ22)*0.5)+BJ22</f>
        <v>-1.744600555</v>
      </c>
      <c r="BP22" s="163" t="n">
        <f aca="false">((BT22-BJ22)*0.6)+BJ22</f>
        <v>-1.859334762</v>
      </c>
      <c r="BQ22" s="163" t="n">
        <f aca="false">((BT22-BJ22)*0.7)+BJ22</f>
        <v>-1.974068969</v>
      </c>
      <c r="BR22" s="163" t="n">
        <f aca="false">((BT22-BJ22)*0.8)+BJ22</f>
        <v>-2.088803176</v>
      </c>
      <c r="BS22" s="163" t="n">
        <f aca="false">((BT22-BJ22)*0.9)+BJ22</f>
        <v>-2.203537383</v>
      </c>
      <c r="BT22" s="163" t="n">
        <f aca="false">VLOOKUP($A22,GAMMAGRIDS,8,FALSE())</f>
        <v>-2.31827159</v>
      </c>
      <c r="BU22" s="163" t="n">
        <f aca="false">((CD22-BT22)*0.1)+BT22</f>
        <v>-2.430478713</v>
      </c>
      <c r="BV22" s="163" t="n">
        <f aca="false">((CD22-BT22)*0.2)+BT22</f>
        <v>-2.542685836</v>
      </c>
      <c r="BW22" s="163" t="n">
        <f aca="false">((CD22-BT22)*0.3)+BT22</f>
        <v>-2.654892959</v>
      </c>
      <c r="BX22" s="163" t="n">
        <f aca="false">((CD22-BT22)*0.4)+BT22</f>
        <v>-2.767100082</v>
      </c>
      <c r="BY22" s="163" t="n">
        <f aca="false">((CD22-BT22)*0.5)+BT22</f>
        <v>-2.879307205</v>
      </c>
      <c r="BZ22" s="163" t="n">
        <f aca="false">((CD22-BT22)*0.6)+BT22</f>
        <v>-2.991514328</v>
      </c>
      <c r="CA22" s="163" t="n">
        <f aca="false">((CD22-BT22)*0.7)+BT22</f>
        <v>-3.103721451</v>
      </c>
      <c r="CB22" s="163" t="n">
        <f aca="false">((CD22-BT22)*0.8)+BT22</f>
        <v>-3.215928574</v>
      </c>
      <c r="CC22" s="163" t="n">
        <f aca="false">((CD22-BT22)*0.9)+BT22</f>
        <v>-3.328135697</v>
      </c>
      <c r="CD22" s="163" t="n">
        <f aca="false">VLOOKUP($A22,GAMMAGRIDS,9,FALSE())</f>
        <v>-3.44034282</v>
      </c>
      <c r="CE22" s="163" t="n">
        <f aca="false">($CD22-$CC22)+CD22</f>
        <v>-3.552549943</v>
      </c>
      <c r="CF22" s="163" t="n">
        <f aca="false">($CD22-$CC22)+CE22</f>
        <v>-3.664757066</v>
      </c>
      <c r="CG22" s="163" t="n">
        <f aca="false">($CD22-$CC22)+CF22</f>
        <v>-3.776964189</v>
      </c>
      <c r="CH22" s="163" t="n">
        <f aca="false">($CD22-$CC22)+CG22</f>
        <v>-3.889171312</v>
      </c>
      <c r="CI22" s="163" t="n">
        <f aca="false">($CD22-$CC22)+CH22</f>
        <v>-4.001378435</v>
      </c>
      <c r="CJ22" s="163" t="n">
        <f aca="false">($CD22-$CC22)+CI22</f>
        <v>-4.113585558</v>
      </c>
      <c r="CK22" s="163" t="n">
        <f aca="false">($CD22-$CC22)+CJ22</f>
        <v>-4.225792681</v>
      </c>
      <c r="CL22" s="163" t="n">
        <f aca="false">($CD22-$CC22)+CK22</f>
        <v>-4.337999804</v>
      </c>
      <c r="CM22" s="163" t="n">
        <f aca="false">($CD22-$CC22)+CL22</f>
        <v>-4.450206927</v>
      </c>
      <c r="CN22" s="163" t="n">
        <f aca="false">($CD22-$CC22)+CM22</f>
        <v>-4.56241405</v>
      </c>
      <c r="CO22" s="163" t="n">
        <f aca="false">($CD22-$CC22)+CN22</f>
        <v>-4.674621173</v>
      </c>
      <c r="CP22" s="163" t="n">
        <f aca="false">($CD22-$CC22)+CO22</f>
        <v>-4.78682829599999</v>
      </c>
      <c r="CQ22" s="163" t="n">
        <f aca="false">($CD22-$CC22)+CP22</f>
        <v>-4.89903541899999</v>
      </c>
      <c r="CR22" s="163" t="n">
        <f aca="false">($CD22-$CC22)+CQ22</f>
        <v>-5.01124254199999</v>
      </c>
      <c r="CS22" s="163" t="n">
        <f aca="false">($CD22-$CC22)+CR22</f>
        <v>-5.12344966499999</v>
      </c>
      <c r="CT22" s="163" t="n">
        <f aca="false">($CD22-$CC22)+CS22</f>
        <v>-5.23565678799999</v>
      </c>
      <c r="CU22" s="163" t="n">
        <f aca="false">($CD22-$CC22)+CT22</f>
        <v>-5.34786391099999</v>
      </c>
      <c r="CV22" s="163" t="n">
        <f aca="false">($CD22-$CC22)+CU22</f>
        <v>-5.46007103399999</v>
      </c>
      <c r="CW22" s="163" t="n">
        <f aca="false">($CD22-$CC22)+CV22</f>
        <v>-5.57227815699999</v>
      </c>
      <c r="CX22" s="163" t="n">
        <f aca="false">($CD22-$CC22)+CW22</f>
        <v>-5.68448527999999</v>
      </c>
    </row>
    <row r="23" customFormat="false" ht="12.75" hidden="false" customHeight="false" outlineLevel="0" collapsed="false">
      <c r="A23" s="14" t="n">
        <v>37288</v>
      </c>
      <c r="B23" s="163" t="n">
        <f aca="false">($V23-$W23)+C23</f>
        <v>6.45424221</v>
      </c>
      <c r="C23" s="163" t="n">
        <f aca="false">($V23-$W23)+D23</f>
        <v>6.324919321</v>
      </c>
      <c r="D23" s="163" t="n">
        <f aca="false">($V23-$W23)+E23</f>
        <v>6.195596432</v>
      </c>
      <c r="E23" s="163" t="n">
        <f aca="false">($V23-$W23)+F23</f>
        <v>6.066273543</v>
      </c>
      <c r="F23" s="163" t="n">
        <f aca="false">($V23-$W23)+G23</f>
        <v>5.936950654</v>
      </c>
      <c r="G23" s="163" t="n">
        <f aca="false">($V23-$W23)+H23</f>
        <v>5.807627765</v>
      </c>
      <c r="H23" s="163" t="n">
        <f aca="false">($V23-$W23)+I23</f>
        <v>5.678304876</v>
      </c>
      <c r="I23" s="163" t="n">
        <f aca="false">($V23-$W23)+J23</f>
        <v>5.548981987</v>
      </c>
      <c r="J23" s="163" t="n">
        <f aca="false">($V23-$W23)+K23</f>
        <v>5.419659098</v>
      </c>
      <c r="K23" s="163" t="n">
        <f aca="false">($V23-$W23)+L23</f>
        <v>5.290336209</v>
      </c>
      <c r="L23" s="163" t="n">
        <f aca="false">($V23-$W23)+M23</f>
        <v>5.16101332</v>
      </c>
      <c r="M23" s="163" t="n">
        <f aca="false">($V23-$W23)+N23</f>
        <v>5.031690431</v>
      </c>
      <c r="N23" s="163" t="n">
        <f aca="false">($V23-$W23)+O23</f>
        <v>4.902367542</v>
      </c>
      <c r="O23" s="163" t="n">
        <f aca="false">($V23-$W23)+P23</f>
        <v>4.773044653</v>
      </c>
      <c r="P23" s="163" t="n">
        <f aca="false">($V23-$W23)+Q23</f>
        <v>4.643721764</v>
      </c>
      <c r="Q23" s="163" t="n">
        <f aca="false">($V23-$W23)+R23</f>
        <v>4.514398875</v>
      </c>
      <c r="R23" s="163" t="n">
        <f aca="false">($V23-$W23)+S23</f>
        <v>4.385075986</v>
      </c>
      <c r="S23" s="163" t="n">
        <f aca="false">($V23-$W23)+T23</f>
        <v>4.255753097</v>
      </c>
      <c r="T23" s="163" t="n">
        <f aca="false">($V23-$W23)+U23</f>
        <v>4.126430208</v>
      </c>
      <c r="U23" s="163" t="n">
        <f aca="false">($V23-$W23)+V23</f>
        <v>3.997107319</v>
      </c>
      <c r="V23" s="163" t="n">
        <f aca="false">VLOOKUP($A23,GAMMAGRIDS,2,FALSE())</f>
        <v>3.86778443</v>
      </c>
      <c r="W23" s="163" t="n">
        <f aca="false">((V23-AF23)*0.9)+AF23</f>
        <v>3.738461541</v>
      </c>
      <c r="X23" s="163" t="n">
        <f aca="false">((V23-AF23)*0.8)+AF23</f>
        <v>3.609138652</v>
      </c>
      <c r="Y23" s="163" t="n">
        <f aca="false">((V23-AF23)*0.7)+AF23</f>
        <v>3.479815763</v>
      </c>
      <c r="Z23" s="163" t="n">
        <f aca="false">((V23-AF23)*0.6)+AF23</f>
        <v>3.350492874</v>
      </c>
      <c r="AA23" s="163" t="n">
        <f aca="false">((V23-AF23)*0.5)+AF23</f>
        <v>3.221169985</v>
      </c>
      <c r="AB23" s="163" t="n">
        <f aca="false">((V23-AF23)*0.4)+AF23</f>
        <v>3.091847096</v>
      </c>
      <c r="AC23" s="163" t="n">
        <f aca="false">((V23-AF23)*0.3)+AF23</f>
        <v>2.962524207</v>
      </c>
      <c r="AD23" s="163" t="n">
        <f aca="false">((V23-AF23)*0.2)+AF23</f>
        <v>2.833201318</v>
      </c>
      <c r="AE23" s="163" t="n">
        <f aca="false">((V23-AF23)*0.1)+AF23</f>
        <v>2.703878429</v>
      </c>
      <c r="AF23" s="163" t="n">
        <f aca="false">VLOOKUP($A23,GAMMAGRIDS,3,FALSE())</f>
        <v>2.57455554</v>
      </c>
      <c r="AG23" s="163" t="n">
        <f aca="false">((AF23-AP23)*0.9)+AP23</f>
        <v>2.44545583</v>
      </c>
      <c r="AH23" s="163" t="n">
        <f aca="false">((AF23-AP23)*0.8)+AP23</f>
        <v>2.31635612</v>
      </c>
      <c r="AI23" s="163" t="n">
        <f aca="false">((AF23-AP23)*0.7)+AP23</f>
        <v>2.18725641</v>
      </c>
      <c r="AJ23" s="163" t="n">
        <f aca="false">((AF23-AP23)*0.6)+AP23</f>
        <v>2.0581567</v>
      </c>
      <c r="AK23" s="163" t="n">
        <f aca="false">((AF23-AP23)*0.5)+AP23</f>
        <v>1.92905699</v>
      </c>
      <c r="AL23" s="163" t="n">
        <f aca="false">((AF23-AP23)*0.4)+AP23</f>
        <v>1.79995728</v>
      </c>
      <c r="AM23" s="163" t="n">
        <f aca="false">((AF23-AP23)*0.3)+AP23</f>
        <v>1.67085757</v>
      </c>
      <c r="AN23" s="163" t="n">
        <f aca="false">((AF23-AP23)*0.2)+AP23</f>
        <v>1.54175786</v>
      </c>
      <c r="AO23" s="163" t="n">
        <f aca="false">((AF23-AP23)*0.1)+AP23</f>
        <v>1.41265815</v>
      </c>
      <c r="AP23" s="163" t="n">
        <f aca="false">VLOOKUP($A23,GAMMAGRIDS,4,FALSE())</f>
        <v>1.28355844</v>
      </c>
      <c r="AQ23" s="163" t="n">
        <f aca="false">(($AP23-$AU23)*0.8)+$AU23</f>
        <v>1.154956984</v>
      </c>
      <c r="AR23" s="163" t="n">
        <f aca="false">(($AP23-$AU23)*0.6)+$AU23</f>
        <v>1.026355528</v>
      </c>
      <c r="AS23" s="163" t="n">
        <f aca="false">(($AP23-$AU23)*0.4)+$AU23</f>
        <v>0.897754072</v>
      </c>
      <c r="AT23" s="163" t="n">
        <f aca="false">(($AP23-$AU23)*0.2)+$AU23</f>
        <v>0.769152616</v>
      </c>
      <c r="AU23" s="163" t="n">
        <f aca="false">VLOOKUP($A23,GAMMAGRIDS,5,FALSE())</f>
        <v>0.64055116</v>
      </c>
      <c r="AV23" s="163" t="n">
        <f aca="false">(($AU23-$AZ23)*0.8)+$AZ23</f>
        <v>0.512440928</v>
      </c>
      <c r="AW23" s="163" t="n">
        <f aca="false">(($AU23-$AZ23)*0.6)+$AZ23</f>
        <v>0.384330696</v>
      </c>
      <c r="AX23" s="163" t="n">
        <f aca="false">(($AU23-$AZ23)*0.4)+$AZ23</f>
        <v>0.256220464</v>
      </c>
      <c r="AY23" s="163" t="n">
        <f aca="false">(($AU23-$AZ23)*0.2)+$AZ23</f>
        <v>0.128110232</v>
      </c>
      <c r="AZ23" s="163" t="n">
        <v>0</v>
      </c>
      <c r="BA23" s="163" t="n">
        <f aca="false">(($BE23-$AZ23)*0.2)+$AZ23</f>
        <v>-0.127510012</v>
      </c>
      <c r="BB23" s="163" t="n">
        <f aca="false">(($BE23-$AZ23)*0.4)+$AZ23</f>
        <v>-0.255020024</v>
      </c>
      <c r="BC23" s="163" t="n">
        <f aca="false">(($BE23-$AZ23)*0.6)+$AZ23</f>
        <v>-0.382530036</v>
      </c>
      <c r="BD23" s="163" t="n">
        <f aca="false">(($BE23-$AZ23)*0.8)+$AZ23</f>
        <v>-0.510040048</v>
      </c>
      <c r="BE23" s="163" t="n">
        <f aca="false">VLOOKUP($A23,GAMMAGRIDS,6,FALSE())</f>
        <v>-0.63755006</v>
      </c>
      <c r="BF23" s="163" t="n">
        <f aca="false">(($BJ23-$BE23)*0.2)+$BE23</f>
        <v>-0.764358744</v>
      </c>
      <c r="BG23" s="163" t="n">
        <f aca="false">(($BJ23-$BE23)*0.4)+$BE23</f>
        <v>-0.891167428</v>
      </c>
      <c r="BH23" s="163" t="n">
        <f aca="false">(($BJ23-$BE23)*0.6)+$BE23</f>
        <v>-1.017976112</v>
      </c>
      <c r="BI23" s="163" t="n">
        <f aca="false">(($BJ23-$BE23)*0.8)+$BE23</f>
        <v>-1.144784796</v>
      </c>
      <c r="BJ23" s="163" t="n">
        <f aca="false">VLOOKUP($A23,GAMMAGRIDS,7,FALSE())</f>
        <v>-1.27159348</v>
      </c>
      <c r="BK23" s="163" t="n">
        <f aca="false">((BT23-BJ23)*0.1)+BJ23</f>
        <v>-1.397162782</v>
      </c>
      <c r="BL23" s="163" t="n">
        <f aca="false">((BT23-BJ23)*0.2)+BJ23</f>
        <v>-1.522732084</v>
      </c>
      <c r="BM23" s="163" t="n">
        <f aca="false">((BT23-BJ23)*0.3)+BJ23</f>
        <v>-1.648301386</v>
      </c>
      <c r="BN23" s="163" t="n">
        <f aca="false">((BT23-BJ23)*0.4)+BJ23</f>
        <v>-1.773870688</v>
      </c>
      <c r="BO23" s="163" t="n">
        <f aca="false">((BT23-BJ23)*0.5)+BJ23</f>
        <v>-1.89943999</v>
      </c>
      <c r="BP23" s="163" t="n">
        <f aca="false">((BT23-BJ23)*0.6)+BJ23</f>
        <v>-2.025009292</v>
      </c>
      <c r="BQ23" s="163" t="n">
        <f aca="false">((BT23-BJ23)*0.7)+BJ23</f>
        <v>-2.150578594</v>
      </c>
      <c r="BR23" s="163" t="n">
        <f aca="false">((BT23-BJ23)*0.8)+BJ23</f>
        <v>-2.276147896</v>
      </c>
      <c r="BS23" s="163" t="n">
        <f aca="false">((BT23-BJ23)*0.9)+BJ23</f>
        <v>-2.401717198</v>
      </c>
      <c r="BT23" s="163" t="n">
        <f aca="false">VLOOKUP($A23,GAMMAGRIDS,8,FALSE())</f>
        <v>-2.5272865</v>
      </c>
      <c r="BU23" s="163" t="n">
        <f aca="false">((CD23-BT23)*0.1)+BT23</f>
        <v>-2.650882875</v>
      </c>
      <c r="BV23" s="163" t="n">
        <f aca="false">((CD23-BT23)*0.2)+BT23</f>
        <v>-2.77447925</v>
      </c>
      <c r="BW23" s="163" t="n">
        <f aca="false">((CD23-BT23)*0.3)+BT23</f>
        <v>-2.898075625</v>
      </c>
      <c r="BX23" s="163" t="n">
        <f aca="false">((CD23-BT23)*0.4)+BT23</f>
        <v>-3.021672</v>
      </c>
      <c r="BY23" s="163" t="n">
        <f aca="false">((CD23-BT23)*0.5)+BT23</f>
        <v>-3.145268375</v>
      </c>
      <c r="BZ23" s="163" t="n">
        <f aca="false">((CD23-BT23)*0.6)+BT23</f>
        <v>-3.26886475</v>
      </c>
      <c r="CA23" s="163" t="n">
        <f aca="false">((CD23-BT23)*0.7)+BT23</f>
        <v>-3.392461125</v>
      </c>
      <c r="CB23" s="163" t="n">
        <f aca="false">((CD23-BT23)*0.8)+BT23</f>
        <v>-3.5160575</v>
      </c>
      <c r="CC23" s="163" t="n">
        <f aca="false">((CD23-BT23)*0.9)+BT23</f>
        <v>-3.639653875</v>
      </c>
      <c r="CD23" s="163" t="n">
        <f aca="false">VLOOKUP($A23,GAMMAGRIDS,9,FALSE())</f>
        <v>-3.76325025</v>
      </c>
      <c r="CE23" s="163" t="n">
        <f aca="false">($CD23-$CC23)+CD23</f>
        <v>-3.886846625</v>
      </c>
      <c r="CF23" s="163" t="n">
        <f aca="false">($CD23-$CC23)+CE23</f>
        <v>-4.010443</v>
      </c>
      <c r="CG23" s="163" t="n">
        <f aca="false">($CD23-$CC23)+CF23</f>
        <v>-4.134039375</v>
      </c>
      <c r="CH23" s="163" t="n">
        <f aca="false">($CD23-$CC23)+CG23</f>
        <v>-4.25763575</v>
      </c>
      <c r="CI23" s="163" t="n">
        <f aca="false">($CD23-$CC23)+CH23</f>
        <v>-4.381232125</v>
      </c>
      <c r="CJ23" s="163" t="n">
        <f aca="false">($CD23-$CC23)+CI23</f>
        <v>-4.5048285</v>
      </c>
      <c r="CK23" s="163" t="n">
        <f aca="false">($CD23-$CC23)+CJ23</f>
        <v>-4.628424875</v>
      </c>
      <c r="CL23" s="163" t="n">
        <f aca="false">($CD23-$CC23)+CK23</f>
        <v>-4.75202125</v>
      </c>
      <c r="CM23" s="163" t="n">
        <f aca="false">($CD23-$CC23)+CL23</f>
        <v>-4.875617625</v>
      </c>
      <c r="CN23" s="163" t="n">
        <f aca="false">($CD23-$CC23)+CM23</f>
        <v>-4.999214</v>
      </c>
      <c r="CO23" s="163" t="n">
        <f aca="false">($CD23-$CC23)+CN23</f>
        <v>-5.122810375</v>
      </c>
      <c r="CP23" s="163" t="n">
        <f aca="false">($CD23-$CC23)+CO23</f>
        <v>-5.24640675</v>
      </c>
      <c r="CQ23" s="163" t="n">
        <f aca="false">($CD23-$CC23)+CP23</f>
        <v>-5.370003125</v>
      </c>
      <c r="CR23" s="163" t="n">
        <f aca="false">($CD23-$CC23)+CQ23</f>
        <v>-5.4935995</v>
      </c>
      <c r="CS23" s="163" t="n">
        <f aca="false">($CD23-$CC23)+CR23</f>
        <v>-5.617195875</v>
      </c>
      <c r="CT23" s="163" t="n">
        <f aca="false">($CD23-$CC23)+CS23</f>
        <v>-5.74079225</v>
      </c>
      <c r="CU23" s="163" t="n">
        <f aca="false">($CD23-$CC23)+CT23</f>
        <v>-5.864388625</v>
      </c>
      <c r="CV23" s="163" t="n">
        <f aca="false">($CD23-$CC23)+CU23</f>
        <v>-5.987985</v>
      </c>
      <c r="CW23" s="163" t="n">
        <f aca="false">($CD23-$CC23)+CV23</f>
        <v>-6.111581375</v>
      </c>
      <c r="CX23" s="163" t="n">
        <f aca="false">($CD23-$CC23)+CW23</f>
        <v>-6.23517775</v>
      </c>
    </row>
    <row r="24" customFormat="false" ht="12.75" hidden="false" customHeight="false" outlineLevel="0" collapsed="false">
      <c r="A24" s="14" t="n">
        <v>37316</v>
      </c>
      <c r="B24" s="163" t="n">
        <f aca="false">($V24-$W24)+C24</f>
        <v>1.56414442</v>
      </c>
      <c r="C24" s="163" t="n">
        <f aca="false">($V24-$W24)+D24</f>
        <v>1.539661988</v>
      </c>
      <c r="D24" s="163" t="n">
        <f aca="false">($V24-$W24)+E24</f>
        <v>1.515179556</v>
      </c>
      <c r="E24" s="163" t="n">
        <f aca="false">($V24-$W24)+F24</f>
        <v>1.490697124</v>
      </c>
      <c r="F24" s="163" t="n">
        <f aca="false">($V24-$W24)+G24</f>
        <v>1.466214692</v>
      </c>
      <c r="G24" s="163" t="n">
        <f aca="false">($V24-$W24)+H24</f>
        <v>1.44173226</v>
      </c>
      <c r="H24" s="163" t="n">
        <f aca="false">($V24-$W24)+I24</f>
        <v>1.417249828</v>
      </c>
      <c r="I24" s="163" t="n">
        <f aca="false">($V24-$W24)+J24</f>
        <v>1.392767396</v>
      </c>
      <c r="J24" s="163" t="n">
        <f aca="false">($V24-$W24)+K24</f>
        <v>1.368284964</v>
      </c>
      <c r="K24" s="163" t="n">
        <f aca="false">($V24-$W24)+L24</f>
        <v>1.343802532</v>
      </c>
      <c r="L24" s="163" t="n">
        <f aca="false">($V24-$W24)+M24</f>
        <v>1.3193201</v>
      </c>
      <c r="M24" s="163" t="n">
        <f aca="false">($V24-$W24)+N24</f>
        <v>1.294837668</v>
      </c>
      <c r="N24" s="163" t="n">
        <f aca="false">($V24-$W24)+O24</f>
        <v>1.270355236</v>
      </c>
      <c r="O24" s="163" t="n">
        <f aca="false">($V24-$W24)+P24</f>
        <v>1.245872804</v>
      </c>
      <c r="P24" s="163" t="n">
        <f aca="false">($V24-$W24)+Q24</f>
        <v>1.221390372</v>
      </c>
      <c r="Q24" s="163" t="n">
        <f aca="false">($V24-$W24)+R24</f>
        <v>1.19690794</v>
      </c>
      <c r="R24" s="163" t="n">
        <f aca="false">($V24-$W24)+S24</f>
        <v>1.172425508</v>
      </c>
      <c r="S24" s="163" t="n">
        <f aca="false">($V24-$W24)+T24</f>
        <v>1.147943076</v>
      </c>
      <c r="T24" s="163" t="n">
        <f aca="false">($V24-$W24)+U24</f>
        <v>1.123460644</v>
      </c>
      <c r="U24" s="163" t="n">
        <f aca="false">($V24-$W24)+V24</f>
        <v>1.098978212</v>
      </c>
      <c r="V24" s="163" t="n">
        <f aca="false">VLOOKUP($A24,GAMMAGRIDS,2,FALSE())</f>
        <v>1.07449578</v>
      </c>
      <c r="W24" s="163" t="n">
        <f aca="false">((V24-AF24)*0.9)+AF24</f>
        <v>1.050013348</v>
      </c>
      <c r="X24" s="163" t="n">
        <f aca="false">((V24-AF24)*0.8)+AF24</f>
        <v>1.025530916</v>
      </c>
      <c r="Y24" s="163" t="n">
        <f aca="false">((V24-AF24)*0.7)+AF24</f>
        <v>1.001048484</v>
      </c>
      <c r="Z24" s="163" t="n">
        <f aca="false">((V24-AF24)*0.6)+AF24</f>
        <v>0.976566052</v>
      </c>
      <c r="AA24" s="163" t="n">
        <f aca="false">((V24-AF24)*0.5)+AF24</f>
        <v>0.95208362</v>
      </c>
      <c r="AB24" s="163" t="n">
        <f aca="false">((V24-AF24)*0.4)+AF24</f>
        <v>0.927601188</v>
      </c>
      <c r="AC24" s="163" t="n">
        <f aca="false">((V24-AF24)*0.3)+AF24</f>
        <v>0.903118756</v>
      </c>
      <c r="AD24" s="163" t="n">
        <f aca="false">((V24-AF24)*0.2)+AF24</f>
        <v>0.878636324</v>
      </c>
      <c r="AE24" s="163" t="n">
        <f aca="false">((V24-AF24)*0.1)+AF24</f>
        <v>0.854153892</v>
      </c>
      <c r="AF24" s="163" t="n">
        <f aca="false">VLOOKUP($A24,GAMMAGRIDS,3,FALSE())</f>
        <v>0.82967146</v>
      </c>
      <c r="AG24" s="163" t="n">
        <f aca="false">((AF24-AP24)*0.9)+AP24</f>
        <v>0.793378884</v>
      </c>
      <c r="AH24" s="163" t="n">
        <f aca="false">((AF24-AP24)*0.8)+AP24</f>
        <v>0.757086308</v>
      </c>
      <c r="AI24" s="163" t="n">
        <f aca="false">((AF24-AP24)*0.7)+AP24</f>
        <v>0.720793732</v>
      </c>
      <c r="AJ24" s="163" t="n">
        <f aca="false">((AF24-AP24)*0.6)+AP24</f>
        <v>0.684501156</v>
      </c>
      <c r="AK24" s="163" t="n">
        <f aca="false">((AF24-AP24)*0.5)+AP24</f>
        <v>0.64820858</v>
      </c>
      <c r="AL24" s="163" t="n">
        <f aca="false">((AF24-AP24)*0.4)+AP24</f>
        <v>0.611916004</v>
      </c>
      <c r="AM24" s="163" t="n">
        <f aca="false">((AF24-AP24)*0.3)+AP24</f>
        <v>0.575623428</v>
      </c>
      <c r="AN24" s="163" t="n">
        <f aca="false">((AF24-AP24)*0.2)+AP24</f>
        <v>0.539330852</v>
      </c>
      <c r="AO24" s="163" t="n">
        <f aca="false">((AF24-AP24)*0.1)+AP24</f>
        <v>0.503038276</v>
      </c>
      <c r="AP24" s="163" t="n">
        <f aca="false">VLOOKUP($A24,GAMMAGRIDS,4,FALSE())</f>
        <v>0.4667457</v>
      </c>
      <c r="AQ24" s="163" t="n">
        <f aca="false">(($AP24-$AU24)*0.8)+$AU24</f>
        <v>0.422493718</v>
      </c>
      <c r="AR24" s="163" t="n">
        <f aca="false">(($AP24-$AU24)*0.6)+$AU24</f>
        <v>0.378241736</v>
      </c>
      <c r="AS24" s="163" t="n">
        <f aca="false">(($AP24-$AU24)*0.4)+$AU24</f>
        <v>0.333989754</v>
      </c>
      <c r="AT24" s="163" t="n">
        <f aca="false">(($AP24-$AU24)*0.2)+$AU24</f>
        <v>0.289737772</v>
      </c>
      <c r="AU24" s="163" t="n">
        <f aca="false">VLOOKUP($A24,GAMMAGRIDS,5,FALSE())</f>
        <v>0.24548579</v>
      </c>
      <c r="AV24" s="163" t="n">
        <f aca="false">(($AU24-$AZ24)*0.8)+$AZ24</f>
        <v>0.196388632</v>
      </c>
      <c r="AW24" s="163" t="n">
        <f aca="false">(($AU24-$AZ24)*0.6)+$AZ24</f>
        <v>0.147291474</v>
      </c>
      <c r="AX24" s="163" t="n">
        <f aca="false">(($AU24-$AZ24)*0.4)+$AZ24</f>
        <v>0.098194316</v>
      </c>
      <c r="AY24" s="163" t="n">
        <f aca="false">(($AU24-$AZ24)*0.2)+$AZ24</f>
        <v>0.049097158</v>
      </c>
      <c r="AZ24" s="163" t="n">
        <v>0</v>
      </c>
      <c r="BA24" s="163" t="n">
        <f aca="false">(($BE24-$AZ24)*0.2)+$AZ24</f>
        <v>-0.053608842</v>
      </c>
      <c r="BB24" s="163" t="n">
        <f aca="false">(($BE24-$AZ24)*0.4)+$AZ24</f>
        <v>-0.107217684</v>
      </c>
      <c r="BC24" s="163" t="n">
        <f aca="false">(($BE24-$AZ24)*0.6)+$AZ24</f>
        <v>-0.160826526</v>
      </c>
      <c r="BD24" s="163" t="n">
        <f aca="false">(($BE24-$AZ24)*0.8)+$AZ24</f>
        <v>-0.214435368</v>
      </c>
      <c r="BE24" s="163" t="n">
        <f aca="false">VLOOKUP($A24,GAMMAGRIDS,6,FALSE())</f>
        <v>-0.26804421</v>
      </c>
      <c r="BF24" s="163" t="n">
        <f aca="false">(($BJ24-$BE24)*0.2)+$BE24</f>
        <v>-0.325841686</v>
      </c>
      <c r="BG24" s="163" t="n">
        <f aca="false">(($BJ24-$BE24)*0.4)+$BE24</f>
        <v>-0.383639162</v>
      </c>
      <c r="BH24" s="163" t="n">
        <f aca="false">(($BJ24-$BE24)*0.6)+$BE24</f>
        <v>-0.441436638</v>
      </c>
      <c r="BI24" s="163" t="n">
        <f aca="false">(($BJ24-$BE24)*0.8)+$BE24</f>
        <v>-0.499234114</v>
      </c>
      <c r="BJ24" s="163" t="n">
        <f aca="false">VLOOKUP($A24,GAMMAGRIDS,7,FALSE())</f>
        <v>-0.55703159</v>
      </c>
      <c r="BK24" s="163" t="n">
        <f aca="false">((BT24-BJ24)*0.1)+BJ24</f>
        <v>-0.620493111</v>
      </c>
      <c r="BL24" s="163" t="n">
        <f aca="false">((BT24-BJ24)*0.2)+BJ24</f>
        <v>-0.683954632</v>
      </c>
      <c r="BM24" s="163" t="n">
        <f aca="false">((BT24-BJ24)*0.3)+BJ24</f>
        <v>-0.747416153</v>
      </c>
      <c r="BN24" s="163" t="n">
        <f aca="false">((BT24-BJ24)*0.4)+BJ24</f>
        <v>-0.810877674</v>
      </c>
      <c r="BO24" s="163" t="n">
        <f aca="false">((BT24-BJ24)*0.5)+BJ24</f>
        <v>-0.874339195</v>
      </c>
      <c r="BP24" s="163" t="n">
        <f aca="false">((BT24-BJ24)*0.6)+BJ24</f>
        <v>-0.937800716</v>
      </c>
      <c r="BQ24" s="163" t="n">
        <f aca="false">((BT24-BJ24)*0.7)+BJ24</f>
        <v>-1.001262237</v>
      </c>
      <c r="BR24" s="163" t="n">
        <f aca="false">((BT24-BJ24)*0.8)+BJ24</f>
        <v>-1.064723758</v>
      </c>
      <c r="BS24" s="163" t="n">
        <f aca="false">((BT24-BJ24)*0.9)+BJ24</f>
        <v>-1.128185279</v>
      </c>
      <c r="BT24" s="163" t="n">
        <f aca="false">VLOOKUP($A24,GAMMAGRIDS,8,FALSE())</f>
        <v>-1.1916468</v>
      </c>
      <c r="BU24" s="163" t="n">
        <f aca="false">((CD24-BT24)*0.1)+BT24</f>
        <v>-1.261684855</v>
      </c>
      <c r="BV24" s="163" t="n">
        <f aca="false">((CD24-BT24)*0.2)+BT24</f>
        <v>-1.33172291</v>
      </c>
      <c r="BW24" s="163" t="n">
        <f aca="false">((CD24-BT24)*0.3)+BT24</f>
        <v>-1.401760965</v>
      </c>
      <c r="BX24" s="163" t="n">
        <f aca="false">((CD24-BT24)*0.4)+BT24</f>
        <v>-1.47179902</v>
      </c>
      <c r="BY24" s="163" t="n">
        <f aca="false">((CD24-BT24)*0.5)+BT24</f>
        <v>-1.541837075</v>
      </c>
      <c r="BZ24" s="163" t="n">
        <f aca="false">((CD24-BT24)*0.6)+BT24</f>
        <v>-1.61187513</v>
      </c>
      <c r="CA24" s="163" t="n">
        <f aca="false">((CD24-BT24)*0.7)+BT24</f>
        <v>-1.681913185</v>
      </c>
      <c r="CB24" s="163" t="n">
        <f aca="false">((CD24-BT24)*0.8)+BT24</f>
        <v>-1.75195124</v>
      </c>
      <c r="CC24" s="163" t="n">
        <f aca="false">((CD24-BT24)*0.9)+BT24</f>
        <v>-1.821989295</v>
      </c>
      <c r="CD24" s="163" t="n">
        <f aca="false">VLOOKUP($A24,GAMMAGRIDS,9,FALSE())</f>
        <v>-1.89202735</v>
      </c>
      <c r="CE24" s="163" t="n">
        <f aca="false">($CD24-$CC24)+CD24</f>
        <v>-1.962065405</v>
      </c>
      <c r="CF24" s="163" t="n">
        <f aca="false">($CD24-$CC24)+CE24</f>
        <v>-2.03210346</v>
      </c>
      <c r="CG24" s="163" t="n">
        <f aca="false">($CD24-$CC24)+CF24</f>
        <v>-2.102141515</v>
      </c>
      <c r="CH24" s="163" t="n">
        <f aca="false">($CD24-$CC24)+CG24</f>
        <v>-2.17217957</v>
      </c>
      <c r="CI24" s="163" t="n">
        <f aca="false">($CD24-$CC24)+CH24</f>
        <v>-2.242217625</v>
      </c>
      <c r="CJ24" s="163" t="n">
        <f aca="false">($CD24-$CC24)+CI24</f>
        <v>-2.31225568</v>
      </c>
      <c r="CK24" s="163" t="n">
        <f aca="false">($CD24-$CC24)+CJ24</f>
        <v>-2.382293735</v>
      </c>
      <c r="CL24" s="163" t="n">
        <f aca="false">($CD24-$CC24)+CK24</f>
        <v>-2.45233179</v>
      </c>
      <c r="CM24" s="163" t="n">
        <f aca="false">($CD24-$CC24)+CL24</f>
        <v>-2.522369845</v>
      </c>
      <c r="CN24" s="163" t="n">
        <f aca="false">($CD24-$CC24)+CM24</f>
        <v>-2.5924079</v>
      </c>
      <c r="CO24" s="163" t="n">
        <f aca="false">($CD24-$CC24)+CN24</f>
        <v>-2.662445955</v>
      </c>
      <c r="CP24" s="163" t="n">
        <f aca="false">($CD24-$CC24)+CO24</f>
        <v>-2.73248401</v>
      </c>
      <c r="CQ24" s="163" t="n">
        <f aca="false">($CD24-$CC24)+CP24</f>
        <v>-2.802522065</v>
      </c>
      <c r="CR24" s="163" t="n">
        <f aca="false">($CD24-$CC24)+CQ24</f>
        <v>-2.87256012</v>
      </c>
      <c r="CS24" s="163" t="n">
        <f aca="false">($CD24-$CC24)+CR24</f>
        <v>-2.942598175</v>
      </c>
      <c r="CT24" s="163" t="n">
        <f aca="false">($CD24-$CC24)+CS24</f>
        <v>-3.01263623</v>
      </c>
      <c r="CU24" s="163" t="n">
        <f aca="false">($CD24-$CC24)+CT24</f>
        <v>-3.082674285</v>
      </c>
      <c r="CV24" s="163" t="n">
        <f aca="false">($CD24-$CC24)+CU24</f>
        <v>-3.15271234</v>
      </c>
      <c r="CW24" s="163" t="n">
        <f aca="false">($CD24-$CC24)+CV24</f>
        <v>-3.222750395</v>
      </c>
      <c r="CX24" s="163" t="n">
        <f aca="false">($CD24-$CC24)+CW24</f>
        <v>-3.29278845</v>
      </c>
    </row>
    <row r="25" customFormat="false" ht="12.75" hidden="false" customHeight="false" outlineLevel="0" collapsed="false">
      <c r="A25" s="14" t="n">
        <v>37347</v>
      </c>
      <c r="B25" s="163" t="n">
        <f aca="false">($V25-$W25)+C25</f>
        <v>1.20303055</v>
      </c>
      <c r="C25" s="163" t="n">
        <f aca="false">($V25-$W25)+D25</f>
        <v>1.186847036</v>
      </c>
      <c r="D25" s="163" t="n">
        <f aca="false">($V25-$W25)+E25</f>
        <v>1.170663522</v>
      </c>
      <c r="E25" s="163" t="n">
        <f aca="false">($V25-$W25)+F25</f>
        <v>1.154480008</v>
      </c>
      <c r="F25" s="163" t="n">
        <f aca="false">($V25-$W25)+G25</f>
        <v>1.138296494</v>
      </c>
      <c r="G25" s="163" t="n">
        <f aca="false">($V25-$W25)+H25</f>
        <v>1.12211298</v>
      </c>
      <c r="H25" s="163" t="n">
        <f aca="false">($V25-$W25)+I25</f>
        <v>1.105929466</v>
      </c>
      <c r="I25" s="163" t="n">
        <f aca="false">($V25-$W25)+J25</f>
        <v>1.089745952</v>
      </c>
      <c r="J25" s="163" t="n">
        <f aca="false">($V25-$W25)+K25</f>
        <v>1.073562438</v>
      </c>
      <c r="K25" s="163" t="n">
        <f aca="false">($V25-$W25)+L25</f>
        <v>1.057378924</v>
      </c>
      <c r="L25" s="163" t="n">
        <f aca="false">($V25-$W25)+M25</f>
        <v>1.04119541</v>
      </c>
      <c r="M25" s="163" t="n">
        <f aca="false">($V25-$W25)+N25</f>
        <v>1.025011896</v>
      </c>
      <c r="N25" s="163" t="n">
        <f aca="false">($V25-$W25)+O25</f>
        <v>1.008828382</v>
      </c>
      <c r="O25" s="163" t="n">
        <f aca="false">($V25-$W25)+P25</f>
        <v>0.992644868</v>
      </c>
      <c r="P25" s="163" t="n">
        <f aca="false">($V25-$W25)+Q25</f>
        <v>0.976461354</v>
      </c>
      <c r="Q25" s="163" t="n">
        <f aca="false">($V25-$W25)+R25</f>
        <v>0.96027784</v>
      </c>
      <c r="R25" s="163" t="n">
        <f aca="false">($V25-$W25)+S25</f>
        <v>0.944094326</v>
      </c>
      <c r="S25" s="163" t="n">
        <f aca="false">($V25-$W25)+T25</f>
        <v>0.927910812</v>
      </c>
      <c r="T25" s="163" t="n">
        <f aca="false">($V25-$W25)+U25</f>
        <v>0.911727298</v>
      </c>
      <c r="U25" s="163" t="n">
        <f aca="false">($V25-$W25)+V25</f>
        <v>0.895543784</v>
      </c>
      <c r="V25" s="163" t="n">
        <f aca="false">VLOOKUP($A25,GAMMAGRIDS,2,FALSE())</f>
        <v>0.87936027</v>
      </c>
      <c r="W25" s="163" t="n">
        <f aca="false">((V25-AF25)*0.9)+AF25</f>
        <v>0.863176756</v>
      </c>
      <c r="X25" s="163" t="n">
        <f aca="false">((V25-AF25)*0.8)+AF25</f>
        <v>0.846993242</v>
      </c>
      <c r="Y25" s="163" t="n">
        <f aca="false">((V25-AF25)*0.7)+AF25</f>
        <v>0.830809728</v>
      </c>
      <c r="Z25" s="163" t="n">
        <f aca="false">((V25-AF25)*0.6)+AF25</f>
        <v>0.814626214</v>
      </c>
      <c r="AA25" s="163" t="n">
        <f aca="false">((V25-AF25)*0.5)+AF25</f>
        <v>0.7984427</v>
      </c>
      <c r="AB25" s="163" t="n">
        <f aca="false">((V25-AF25)*0.4)+AF25</f>
        <v>0.782259186</v>
      </c>
      <c r="AC25" s="163" t="n">
        <f aca="false">((V25-AF25)*0.3)+AF25</f>
        <v>0.766075672</v>
      </c>
      <c r="AD25" s="163" t="n">
        <f aca="false">((V25-AF25)*0.2)+AF25</f>
        <v>0.749892158</v>
      </c>
      <c r="AE25" s="163" t="n">
        <f aca="false">((V25-AF25)*0.1)+AF25</f>
        <v>0.733708644</v>
      </c>
      <c r="AF25" s="163" t="n">
        <f aca="false">VLOOKUP($A25,GAMMAGRIDS,3,FALSE())</f>
        <v>0.71752513</v>
      </c>
      <c r="AG25" s="163" t="n">
        <f aca="false">((AF25-AP25)*0.9)+AP25</f>
        <v>0.687683954</v>
      </c>
      <c r="AH25" s="163" t="n">
        <f aca="false">((AF25-AP25)*0.8)+AP25</f>
        <v>0.657842778</v>
      </c>
      <c r="AI25" s="163" t="n">
        <f aca="false">((AF25-AP25)*0.7)+AP25</f>
        <v>0.628001602</v>
      </c>
      <c r="AJ25" s="163" t="n">
        <f aca="false">((AF25-AP25)*0.6)+AP25</f>
        <v>0.598160426</v>
      </c>
      <c r="AK25" s="163" t="n">
        <f aca="false">((AF25-AP25)*0.5)+AP25</f>
        <v>0.56831925</v>
      </c>
      <c r="AL25" s="163" t="n">
        <f aca="false">((AF25-AP25)*0.4)+AP25</f>
        <v>0.538478074</v>
      </c>
      <c r="AM25" s="163" t="n">
        <f aca="false">((AF25-AP25)*0.3)+AP25</f>
        <v>0.508636898</v>
      </c>
      <c r="AN25" s="163" t="n">
        <f aca="false">((AF25-AP25)*0.2)+AP25</f>
        <v>0.478795722</v>
      </c>
      <c r="AO25" s="163" t="n">
        <f aca="false">((AF25-AP25)*0.1)+AP25</f>
        <v>0.448954546</v>
      </c>
      <c r="AP25" s="163" t="n">
        <f aca="false">VLOOKUP($A25,GAMMAGRIDS,4,FALSE())</f>
        <v>0.41911337</v>
      </c>
      <c r="AQ25" s="163" t="n">
        <f aca="false">(($AP25-$AU25)*0.8)+$AU25</f>
        <v>0.380026338</v>
      </c>
      <c r="AR25" s="163" t="n">
        <f aca="false">(($AP25-$AU25)*0.6)+$AU25</f>
        <v>0.340939306</v>
      </c>
      <c r="AS25" s="163" t="n">
        <f aca="false">(($AP25-$AU25)*0.4)+$AU25</f>
        <v>0.301852274</v>
      </c>
      <c r="AT25" s="163" t="n">
        <f aca="false">(($AP25-$AU25)*0.2)+$AU25</f>
        <v>0.262765242</v>
      </c>
      <c r="AU25" s="163" t="n">
        <f aca="false">VLOOKUP($A25,GAMMAGRIDS,5,FALSE())</f>
        <v>0.22367821</v>
      </c>
      <c r="AV25" s="163" t="n">
        <f aca="false">(($AU25-$AZ25)*0.8)+$AZ25</f>
        <v>0.178942568</v>
      </c>
      <c r="AW25" s="163" t="n">
        <f aca="false">(($AU25-$AZ25)*0.6)+$AZ25</f>
        <v>0.134206926</v>
      </c>
      <c r="AX25" s="163" t="n">
        <f aca="false">(($AU25-$AZ25)*0.4)+$AZ25</f>
        <v>0.089471284</v>
      </c>
      <c r="AY25" s="163" t="n">
        <f aca="false">(($AU25-$AZ25)*0.2)+$AZ25</f>
        <v>0.044735642</v>
      </c>
      <c r="AZ25" s="163" t="n">
        <v>0</v>
      </c>
      <c r="BA25" s="163" t="n">
        <f aca="false">(($BE25-$AZ25)*0.2)+$AZ25</f>
        <v>-0.050009818</v>
      </c>
      <c r="BB25" s="163" t="n">
        <f aca="false">(($BE25-$AZ25)*0.4)+$AZ25</f>
        <v>-0.100019636</v>
      </c>
      <c r="BC25" s="163" t="n">
        <f aca="false">(($BE25-$AZ25)*0.6)+$AZ25</f>
        <v>-0.150029454</v>
      </c>
      <c r="BD25" s="163" t="n">
        <f aca="false">(($BE25-$AZ25)*0.8)+$AZ25</f>
        <v>-0.200039272</v>
      </c>
      <c r="BE25" s="163" t="n">
        <f aca="false">VLOOKUP($A25,GAMMAGRIDS,6,FALSE())</f>
        <v>-0.25004909</v>
      </c>
      <c r="BF25" s="163" t="n">
        <f aca="false">(($BJ25-$BE25)*0.2)+$BE25</f>
        <v>-0.304969156</v>
      </c>
      <c r="BG25" s="163" t="n">
        <f aca="false">(($BJ25-$BE25)*0.4)+$BE25</f>
        <v>-0.359889222</v>
      </c>
      <c r="BH25" s="163" t="n">
        <f aca="false">(($BJ25-$BE25)*0.6)+$BE25</f>
        <v>-0.414809288</v>
      </c>
      <c r="BI25" s="163" t="n">
        <f aca="false">(($BJ25-$BE25)*0.8)+$BE25</f>
        <v>-0.469729354</v>
      </c>
      <c r="BJ25" s="163" t="n">
        <f aca="false">VLOOKUP($A25,GAMMAGRIDS,7,FALSE())</f>
        <v>-0.52464942</v>
      </c>
      <c r="BK25" s="163" t="n">
        <f aca="false">((BT25-BJ25)*0.1)+BJ25</f>
        <v>-0.586234941</v>
      </c>
      <c r="BL25" s="163" t="n">
        <f aca="false">((BT25-BJ25)*0.2)+BJ25</f>
        <v>-0.647820462</v>
      </c>
      <c r="BM25" s="163" t="n">
        <f aca="false">((BT25-BJ25)*0.3)+BJ25</f>
        <v>-0.709405983</v>
      </c>
      <c r="BN25" s="163" t="n">
        <f aca="false">((BT25-BJ25)*0.4)+BJ25</f>
        <v>-0.770991504</v>
      </c>
      <c r="BO25" s="163" t="n">
        <f aca="false">((BT25-BJ25)*0.5)+BJ25</f>
        <v>-0.832577025</v>
      </c>
      <c r="BP25" s="163" t="n">
        <f aca="false">((BT25-BJ25)*0.6)+BJ25</f>
        <v>-0.894162546</v>
      </c>
      <c r="BQ25" s="163" t="n">
        <f aca="false">((BT25-BJ25)*0.7)+BJ25</f>
        <v>-0.955748067</v>
      </c>
      <c r="BR25" s="163" t="n">
        <f aca="false">((BT25-BJ25)*0.8)+BJ25</f>
        <v>-1.017333588</v>
      </c>
      <c r="BS25" s="163" t="n">
        <f aca="false">((BT25-BJ25)*0.9)+BJ25</f>
        <v>-1.078919109</v>
      </c>
      <c r="BT25" s="163" t="n">
        <f aca="false">VLOOKUP($A25,GAMMAGRIDS,8,FALSE())</f>
        <v>-1.14050463</v>
      </c>
      <c r="BU25" s="163" t="n">
        <f aca="false">((CD25-BT25)*0.1)+BT25</f>
        <v>-1.209869709</v>
      </c>
      <c r="BV25" s="163" t="n">
        <f aca="false">((CD25-BT25)*0.2)+BT25</f>
        <v>-1.279234788</v>
      </c>
      <c r="BW25" s="163" t="n">
        <f aca="false">((CD25-BT25)*0.3)+BT25</f>
        <v>-1.348599867</v>
      </c>
      <c r="BX25" s="163" t="n">
        <f aca="false">((CD25-BT25)*0.4)+BT25</f>
        <v>-1.417964946</v>
      </c>
      <c r="BY25" s="163" t="n">
        <f aca="false">((CD25-BT25)*0.5)+BT25</f>
        <v>-1.487330025</v>
      </c>
      <c r="BZ25" s="163" t="n">
        <f aca="false">((CD25-BT25)*0.6)+BT25</f>
        <v>-1.556695104</v>
      </c>
      <c r="CA25" s="163" t="n">
        <f aca="false">((CD25-BT25)*0.7)+BT25</f>
        <v>-1.626060183</v>
      </c>
      <c r="CB25" s="163" t="n">
        <f aca="false">((CD25-BT25)*0.8)+BT25</f>
        <v>-1.695425262</v>
      </c>
      <c r="CC25" s="163" t="n">
        <f aca="false">((CD25-BT25)*0.9)+BT25</f>
        <v>-1.764790341</v>
      </c>
      <c r="CD25" s="163" t="n">
        <f aca="false">VLOOKUP($A25,GAMMAGRIDS,9,FALSE())</f>
        <v>-1.83415542</v>
      </c>
      <c r="CE25" s="163" t="n">
        <f aca="false">($CD25-$CC25)+CD25</f>
        <v>-1.903520499</v>
      </c>
      <c r="CF25" s="163" t="n">
        <f aca="false">($CD25-$CC25)+CE25</f>
        <v>-1.972885578</v>
      </c>
      <c r="CG25" s="163" t="n">
        <f aca="false">($CD25-$CC25)+CF25</f>
        <v>-2.042250657</v>
      </c>
      <c r="CH25" s="163" t="n">
        <f aca="false">($CD25-$CC25)+CG25</f>
        <v>-2.111615736</v>
      </c>
      <c r="CI25" s="163" t="n">
        <f aca="false">($CD25-$CC25)+CH25</f>
        <v>-2.180980815</v>
      </c>
      <c r="CJ25" s="163" t="n">
        <f aca="false">($CD25-$CC25)+CI25</f>
        <v>-2.250345894</v>
      </c>
      <c r="CK25" s="163" t="n">
        <f aca="false">($CD25-$CC25)+CJ25</f>
        <v>-2.319710973</v>
      </c>
      <c r="CL25" s="163" t="n">
        <f aca="false">($CD25-$CC25)+CK25</f>
        <v>-2.389076052</v>
      </c>
      <c r="CM25" s="163" t="n">
        <f aca="false">($CD25-$CC25)+CL25</f>
        <v>-2.458441131</v>
      </c>
      <c r="CN25" s="163" t="n">
        <f aca="false">($CD25-$CC25)+CM25</f>
        <v>-2.52780621</v>
      </c>
      <c r="CO25" s="163" t="n">
        <f aca="false">($CD25-$CC25)+CN25</f>
        <v>-2.597171289</v>
      </c>
      <c r="CP25" s="163" t="n">
        <f aca="false">($CD25-$CC25)+CO25</f>
        <v>-2.666536368</v>
      </c>
      <c r="CQ25" s="163" t="n">
        <f aca="false">($CD25-$CC25)+CP25</f>
        <v>-2.735901447</v>
      </c>
      <c r="CR25" s="163" t="n">
        <f aca="false">($CD25-$CC25)+CQ25</f>
        <v>-2.805266526</v>
      </c>
      <c r="CS25" s="163" t="n">
        <f aca="false">($CD25-$CC25)+CR25</f>
        <v>-2.874631605</v>
      </c>
      <c r="CT25" s="163" t="n">
        <f aca="false">($CD25-$CC25)+CS25</f>
        <v>-2.943996684</v>
      </c>
      <c r="CU25" s="163" t="n">
        <f aca="false">($CD25-$CC25)+CT25</f>
        <v>-3.013361763</v>
      </c>
      <c r="CV25" s="163" t="n">
        <f aca="false">($CD25-$CC25)+CU25</f>
        <v>-3.082726842</v>
      </c>
      <c r="CW25" s="163" t="n">
        <f aca="false">($CD25-$CC25)+CV25</f>
        <v>-3.152091921</v>
      </c>
      <c r="CX25" s="163" t="n">
        <f aca="false">($CD25-$CC25)+CW25</f>
        <v>-3.221457</v>
      </c>
    </row>
    <row r="26" customFormat="false" ht="12.75" hidden="false" customHeight="false" outlineLevel="0" collapsed="false">
      <c r="A26" s="14" t="n">
        <v>37377</v>
      </c>
      <c r="B26" s="163" t="n">
        <f aca="false">($V26-$W26)+C26</f>
        <v>1.10998828</v>
      </c>
      <c r="C26" s="163" t="n">
        <f aca="false">($V26-$W26)+D26</f>
        <v>1.09530343</v>
      </c>
      <c r="D26" s="163" t="n">
        <f aca="false">($V26-$W26)+E26</f>
        <v>1.08061858</v>
      </c>
      <c r="E26" s="163" t="n">
        <f aca="false">($V26-$W26)+F26</f>
        <v>1.06593373</v>
      </c>
      <c r="F26" s="163" t="n">
        <f aca="false">($V26-$W26)+G26</f>
        <v>1.05124888</v>
      </c>
      <c r="G26" s="163" t="n">
        <f aca="false">($V26-$W26)+H26</f>
        <v>1.03656403</v>
      </c>
      <c r="H26" s="163" t="n">
        <f aca="false">($V26-$W26)+I26</f>
        <v>1.02187918</v>
      </c>
      <c r="I26" s="163" t="n">
        <f aca="false">($V26-$W26)+J26</f>
        <v>1.00719433</v>
      </c>
      <c r="J26" s="163" t="n">
        <f aca="false">($V26-$W26)+K26</f>
        <v>0.99250948</v>
      </c>
      <c r="K26" s="163" t="n">
        <f aca="false">($V26-$W26)+L26</f>
        <v>0.97782463</v>
      </c>
      <c r="L26" s="163" t="n">
        <f aca="false">($V26-$W26)+M26</f>
        <v>0.96313978</v>
      </c>
      <c r="M26" s="163" t="n">
        <f aca="false">($V26-$W26)+N26</f>
        <v>0.94845493</v>
      </c>
      <c r="N26" s="163" t="n">
        <f aca="false">($V26-$W26)+O26</f>
        <v>0.93377008</v>
      </c>
      <c r="O26" s="163" t="n">
        <f aca="false">($V26-$W26)+P26</f>
        <v>0.91908523</v>
      </c>
      <c r="P26" s="163" t="n">
        <f aca="false">($V26-$W26)+Q26</f>
        <v>0.90440038</v>
      </c>
      <c r="Q26" s="163" t="n">
        <f aca="false">($V26-$W26)+R26</f>
        <v>0.88971553</v>
      </c>
      <c r="R26" s="163" t="n">
        <f aca="false">($V26-$W26)+S26</f>
        <v>0.87503068</v>
      </c>
      <c r="S26" s="163" t="n">
        <f aca="false">($V26-$W26)+T26</f>
        <v>0.86034583</v>
      </c>
      <c r="T26" s="163" t="n">
        <f aca="false">($V26-$W26)+U26</f>
        <v>0.84566098</v>
      </c>
      <c r="U26" s="163" t="n">
        <f aca="false">($V26-$W26)+V26</f>
        <v>0.83097613</v>
      </c>
      <c r="V26" s="163" t="n">
        <f aca="false">VLOOKUP($A26,GAMMAGRIDS,2,FALSE())</f>
        <v>0.81629128</v>
      </c>
      <c r="W26" s="163" t="n">
        <f aca="false">((V26-AF26)*0.9)+AF26</f>
        <v>0.80160643</v>
      </c>
      <c r="X26" s="163" t="n">
        <f aca="false">((V26-AF26)*0.8)+AF26</f>
        <v>0.78692158</v>
      </c>
      <c r="Y26" s="163" t="n">
        <f aca="false">((V26-AF26)*0.7)+AF26</f>
        <v>0.77223673</v>
      </c>
      <c r="Z26" s="163" t="n">
        <f aca="false">((V26-AF26)*0.6)+AF26</f>
        <v>0.75755188</v>
      </c>
      <c r="AA26" s="163" t="n">
        <f aca="false">((V26-AF26)*0.5)+AF26</f>
        <v>0.74286703</v>
      </c>
      <c r="AB26" s="163" t="n">
        <f aca="false">((V26-AF26)*0.4)+AF26</f>
        <v>0.72818218</v>
      </c>
      <c r="AC26" s="163" t="n">
        <f aca="false">((V26-AF26)*0.3)+AF26</f>
        <v>0.71349733</v>
      </c>
      <c r="AD26" s="163" t="n">
        <f aca="false">((V26-AF26)*0.2)+AF26</f>
        <v>0.69881248</v>
      </c>
      <c r="AE26" s="163" t="n">
        <f aca="false">((V26-AF26)*0.1)+AF26</f>
        <v>0.68412763</v>
      </c>
      <c r="AF26" s="163" t="n">
        <f aca="false">VLOOKUP($A26,GAMMAGRIDS,3,FALSE())</f>
        <v>0.66944278</v>
      </c>
      <c r="AG26" s="163" t="n">
        <f aca="false">((AF26-AP26)*0.9)+AP26</f>
        <v>0.641736131</v>
      </c>
      <c r="AH26" s="163" t="n">
        <f aca="false">((AF26-AP26)*0.8)+AP26</f>
        <v>0.614029482</v>
      </c>
      <c r="AI26" s="163" t="n">
        <f aca="false">((AF26-AP26)*0.7)+AP26</f>
        <v>0.586322833</v>
      </c>
      <c r="AJ26" s="163" t="n">
        <f aca="false">((AF26-AP26)*0.6)+AP26</f>
        <v>0.558616184</v>
      </c>
      <c r="AK26" s="163" t="n">
        <f aca="false">((AF26-AP26)*0.5)+AP26</f>
        <v>0.530909535</v>
      </c>
      <c r="AL26" s="163" t="n">
        <f aca="false">((AF26-AP26)*0.4)+AP26</f>
        <v>0.503202886</v>
      </c>
      <c r="AM26" s="163" t="n">
        <f aca="false">((AF26-AP26)*0.3)+AP26</f>
        <v>0.475496237</v>
      </c>
      <c r="AN26" s="163" t="n">
        <f aca="false">((AF26-AP26)*0.2)+AP26</f>
        <v>0.447789588</v>
      </c>
      <c r="AO26" s="163" t="n">
        <f aca="false">((AF26-AP26)*0.1)+AP26</f>
        <v>0.420082939</v>
      </c>
      <c r="AP26" s="163" t="n">
        <f aca="false">VLOOKUP($A26,GAMMAGRIDS,4,FALSE())</f>
        <v>0.39237629</v>
      </c>
      <c r="AQ26" s="163" t="n">
        <f aca="false">(($AP26-$AU26)*0.8)+$AU26</f>
        <v>0.355839882</v>
      </c>
      <c r="AR26" s="163" t="n">
        <f aca="false">(($AP26-$AU26)*0.6)+$AU26</f>
        <v>0.319303474</v>
      </c>
      <c r="AS26" s="163" t="n">
        <f aca="false">(($AP26-$AU26)*0.4)+$AU26</f>
        <v>0.282767066</v>
      </c>
      <c r="AT26" s="163" t="n">
        <f aca="false">(($AP26-$AU26)*0.2)+$AU26</f>
        <v>0.246230658</v>
      </c>
      <c r="AU26" s="163" t="n">
        <f aca="false">VLOOKUP($A26,GAMMAGRIDS,5,FALSE())</f>
        <v>0.20969425</v>
      </c>
      <c r="AV26" s="163" t="n">
        <f aca="false">(($AU26-$AZ26)*0.8)+$AZ26</f>
        <v>0.1677554</v>
      </c>
      <c r="AW26" s="163" t="n">
        <f aca="false">(($AU26-$AZ26)*0.6)+$AZ26</f>
        <v>0.12581655</v>
      </c>
      <c r="AX26" s="163" t="n">
        <f aca="false">(($AU26-$AZ26)*0.4)+$AZ26</f>
        <v>0.0838777</v>
      </c>
      <c r="AY26" s="163" t="n">
        <f aca="false">(($AU26-$AZ26)*0.2)+$AZ26</f>
        <v>0.04193885</v>
      </c>
      <c r="AZ26" s="163" t="n">
        <v>0</v>
      </c>
      <c r="BA26" s="163" t="n">
        <f aca="false">(($BE26-$AZ26)*0.2)+$AZ26</f>
        <v>-0.046989412</v>
      </c>
      <c r="BB26" s="163" t="n">
        <f aca="false">(($BE26-$AZ26)*0.4)+$AZ26</f>
        <v>-0.093978824</v>
      </c>
      <c r="BC26" s="163" t="n">
        <f aca="false">(($BE26-$AZ26)*0.6)+$AZ26</f>
        <v>-0.140968236</v>
      </c>
      <c r="BD26" s="163" t="n">
        <f aca="false">(($BE26-$AZ26)*0.8)+$AZ26</f>
        <v>-0.187957648</v>
      </c>
      <c r="BE26" s="163" t="n">
        <f aca="false">VLOOKUP($A26,GAMMAGRIDS,6,FALSE())</f>
        <v>-0.23494706</v>
      </c>
      <c r="BF26" s="163" t="n">
        <f aca="false">(($BJ26-$BE26)*0.2)+$BE26</f>
        <v>-0.286644916</v>
      </c>
      <c r="BG26" s="163" t="n">
        <f aca="false">(($BJ26-$BE26)*0.4)+$BE26</f>
        <v>-0.338342772</v>
      </c>
      <c r="BH26" s="163" t="n">
        <f aca="false">(($BJ26-$BE26)*0.6)+$BE26</f>
        <v>-0.390040628</v>
      </c>
      <c r="BI26" s="163" t="n">
        <f aca="false">(($BJ26-$BE26)*0.8)+$BE26</f>
        <v>-0.441738484</v>
      </c>
      <c r="BJ26" s="163" t="n">
        <f aca="false">VLOOKUP($A26,GAMMAGRIDS,7,FALSE())</f>
        <v>-0.49343634</v>
      </c>
      <c r="BK26" s="163" t="n">
        <f aca="false">((BT26-BJ26)*0.1)+BJ26</f>
        <v>-0.551538578</v>
      </c>
      <c r="BL26" s="163" t="n">
        <f aca="false">((BT26-BJ26)*0.2)+BJ26</f>
        <v>-0.609640816</v>
      </c>
      <c r="BM26" s="163" t="n">
        <f aca="false">((BT26-BJ26)*0.3)+BJ26</f>
        <v>-0.667743054</v>
      </c>
      <c r="BN26" s="163" t="n">
        <f aca="false">((BT26-BJ26)*0.4)+BJ26</f>
        <v>-0.725845292</v>
      </c>
      <c r="BO26" s="163" t="n">
        <f aca="false">((BT26-BJ26)*0.5)+BJ26</f>
        <v>-0.78394753</v>
      </c>
      <c r="BP26" s="163" t="n">
        <f aca="false">((BT26-BJ26)*0.6)+BJ26</f>
        <v>-0.842049768</v>
      </c>
      <c r="BQ26" s="163" t="n">
        <f aca="false">((BT26-BJ26)*0.7)+BJ26</f>
        <v>-0.900152006</v>
      </c>
      <c r="BR26" s="163" t="n">
        <f aca="false">((BT26-BJ26)*0.8)+BJ26</f>
        <v>-0.958254244</v>
      </c>
      <c r="BS26" s="163" t="n">
        <f aca="false">((BT26-BJ26)*0.9)+BJ26</f>
        <v>-1.016356482</v>
      </c>
      <c r="BT26" s="163" t="n">
        <f aca="false">VLOOKUP($A26,GAMMAGRIDS,8,FALSE())</f>
        <v>-1.07445872</v>
      </c>
      <c r="BU26" s="163" t="n">
        <f aca="false">((CD26-BT26)*0.1)+BT26</f>
        <v>-1.140057613</v>
      </c>
      <c r="BV26" s="163" t="n">
        <f aca="false">((CD26-BT26)*0.2)+BT26</f>
        <v>-1.205656506</v>
      </c>
      <c r="BW26" s="163" t="n">
        <f aca="false">((CD26-BT26)*0.3)+BT26</f>
        <v>-1.271255399</v>
      </c>
      <c r="BX26" s="163" t="n">
        <f aca="false">((CD26-BT26)*0.4)+BT26</f>
        <v>-1.336854292</v>
      </c>
      <c r="BY26" s="163" t="n">
        <f aca="false">((CD26-BT26)*0.5)+BT26</f>
        <v>-1.402453185</v>
      </c>
      <c r="BZ26" s="163" t="n">
        <f aca="false">((CD26-BT26)*0.6)+BT26</f>
        <v>-1.468052078</v>
      </c>
      <c r="CA26" s="163" t="n">
        <f aca="false">((CD26-BT26)*0.7)+BT26</f>
        <v>-1.533650971</v>
      </c>
      <c r="CB26" s="163" t="n">
        <f aca="false">((CD26-BT26)*0.8)+BT26</f>
        <v>-1.599249864</v>
      </c>
      <c r="CC26" s="163" t="n">
        <f aca="false">((CD26-BT26)*0.9)+BT26</f>
        <v>-1.664848757</v>
      </c>
      <c r="CD26" s="163" t="n">
        <f aca="false">VLOOKUP($A26,GAMMAGRIDS,9,FALSE())</f>
        <v>-1.73044765</v>
      </c>
      <c r="CE26" s="163" t="n">
        <f aca="false">($CD26-$CC26)+CD26</f>
        <v>-1.796046543</v>
      </c>
      <c r="CF26" s="163" t="n">
        <f aca="false">($CD26-$CC26)+CE26</f>
        <v>-1.861645436</v>
      </c>
      <c r="CG26" s="163" t="n">
        <f aca="false">($CD26-$CC26)+CF26</f>
        <v>-1.927244329</v>
      </c>
      <c r="CH26" s="163" t="n">
        <f aca="false">($CD26-$CC26)+CG26</f>
        <v>-1.992843222</v>
      </c>
      <c r="CI26" s="163" t="n">
        <f aca="false">($CD26-$CC26)+CH26</f>
        <v>-2.058442115</v>
      </c>
      <c r="CJ26" s="163" t="n">
        <f aca="false">($CD26-$CC26)+CI26</f>
        <v>-2.124041008</v>
      </c>
      <c r="CK26" s="163" t="n">
        <f aca="false">($CD26-$CC26)+CJ26</f>
        <v>-2.189639901</v>
      </c>
      <c r="CL26" s="163" t="n">
        <f aca="false">($CD26-$CC26)+CK26</f>
        <v>-2.255238794</v>
      </c>
      <c r="CM26" s="163" t="n">
        <f aca="false">($CD26-$CC26)+CL26</f>
        <v>-2.320837687</v>
      </c>
      <c r="CN26" s="163" t="n">
        <f aca="false">($CD26-$CC26)+CM26</f>
        <v>-2.38643658</v>
      </c>
      <c r="CO26" s="163" t="n">
        <f aca="false">($CD26-$CC26)+CN26</f>
        <v>-2.452035473</v>
      </c>
      <c r="CP26" s="163" t="n">
        <f aca="false">($CD26-$CC26)+CO26</f>
        <v>-2.517634366</v>
      </c>
      <c r="CQ26" s="163" t="n">
        <f aca="false">($CD26-$CC26)+CP26</f>
        <v>-2.583233259</v>
      </c>
      <c r="CR26" s="163" t="n">
        <f aca="false">($CD26-$CC26)+CQ26</f>
        <v>-2.648832152</v>
      </c>
      <c r="CS26" s="163" t="n">
        <f aca="false">($CD26-$CC26)+CR26</f>
        <v>-2.714431045</v>
      </c>
      <c r="CT26" s="163" t="n">
        <f aca="false">($CD26-$CC26)+CS26</f>
        <v>-2.780029938</v>
      </c>
      <c r="CU26" s="163" t="n">
        <f aca="false">($CD26-$CC26)+CT26</f>
        <v>-2.845628831</v>
      </c>
      <c r="CV26" s="163" t="n">
        <f aca="false">($CD26-$CC26)+CU26</f>
        <v>-2.911227724</v>
      </c>
      <c r="CW26" s="163" t="n">
        <f aca="false">($CD26-$CC26)+CV26</f>
        <v>-2.976826617</v>
      </c>
      <c r="CX26" s="163" t="n">
        <f aca="false">($CD26-$CC26)+CW26</f>
        <v>-3.04242551</v>
      </c>
    </row>
    <row r="27" customFormat="false" ht="12.75" hidden="false" customHeight="false" outlineLevel="0" collapsed="false">
      <c r="A27" s="14" t="n">
        <v>37408</v>
      </c>
      <c r="B27" s="163" t="n">
        <f aca="false">($V27-$W27)+C27</f>
        <v>0.949781600000001</v>
      </c>
      <c r="C27" s="163" t="n">
        <f aca="false">($V27-$W27)+D27</f>
        <v>0.937988949000001</v>
      </c>
      <c r="D27" s="163" t="n">
        <f aca="false">($V27-$W27)+E27</f>
        <v>0.926196298000001</v>
      </c>
      <c r="E27" s="163" t="n">
        <f aca="false">($V27-$W27)+F27</f>
        <v>0.914403647000001</v>
      </c>
      <c r="F27" s="163" t="n">
        <f aca="false">($V27-$W27)+G27</f>
        <v>0.902610996000001</v>
      </c>
      <c r="G27" s="163" t="n">
        <f aca="false">($V27-$W27)+H27</f>
        <v>0.890818345000001</v>
      </c>
      <c r="H27" s="163" t="n">
        <f aca="false">($V27-$W27)+I27</f>
        <v>0.879025694000001</v>
      </c>
      <c r="I27" s="163" t="n">
        <f aca="false">($V27-$W27)+J27</f>
        <v>0.867233043000001</v>
      </c>
      <c r="J27" s="163" t="n">
        <f aca="false">($V27-$W27)+K27</f>
        <v>0.855440392000001</v>
      </c>
      <c r="K27" s="163" t="n">
        <f aca="false">($V27-$W27)+L27</f>
        <v>0.843647741000001</v>
      </c>
      <c r="L27" s="163" t="n">
        <f aca="false">($V27-$W27)+M27</f>
        <v>0.831855090000001</v>
      </c>
      <c r="M27" s="163" t="n">
        <f aca="false">($V27-$W27)+N27</f>
        <v>0.820062439</v>
      </c>
      <c r="N27" s="163" t="n">
        <f aca="false">($V27-$W27)+O27</f>
        <v>0.808269788</v>
      </c>
      <c r="O27" s="163" t="n">
        <f aca="false">($V27-$W27)+P27</f>
        <v>0.796477137</v>
      </c>
      <c r="P27" s="163" t="n">
        <f aca="false">($V27-$W27)+Q27</f>
        <v>0.784684486</v>
      </c>
      <c r="Q27" s="163" t="n">
        <f aca="false">($V27-$W27)+R27</f>
        <v>0.772891835</v>
      </c>
      <c r="R27" s="163" t="n">
        <f aca="false">($V27-$W27)+S27</f>
        <v>0.761099184</v>
      </c>
      <c r="S27" s="163" t="n">
        <f aca="false">($V27-$W27)+T27</f>
        <v>0.749306533</v>
      </c>
      <c r="T27" s="163" t="n">
        <f aca="false">($V27-$W27)+U27</f>
        <v>0.737513882</v>
      </c>
      <c r="U27" s="163" t="n">
        <f aca="false">($V27-$W27)+V27</f>
        <v>0.725721231</v>
      </c>
      <c r="V27" s="163" t="n">
        <f aca="false">VLOOKUP($A27,GAMMAGRIDS,2,FALSE())</f>
        <v>0.71392858</v>
      </c>
      <c r="W27" s="163" t="n">
        <f aca="false">((V27-AF27)*0.9)+AF27</f>
        <v>0.702135929</v>
      </c>
      <c r="X27" s="163" t="n">
        <f aca="false">((V27-AF27)*0.8)+AF27</f>
        <v>0.690343278</v>
      </c>
      <c r="Y27" s="163" t="n">
        <f aca="false">((V27-AF27)*0.7)+AF27</f>
        <v>0.678550627</v>
      </c>
      <c r="Z27" s="163" t="n">
        <f aca="false">((V27-AF27)*0.6)+AF27</f>
        <v>0.666757976</v>
      </c>
      <c r="AA27" s="163" t="n">
        <f aca="false">((V27-AF27)*0.5)+AF27</f>
        <v>0.654965325</v>
      </c>
      <c r="AB27" s="163" t="n">
        <f aca="false">((V27-AF27)*0.4)+AF27</f>
        <v>0.643172674</v>
      </c>
      <c r="AC27" s="163" t="n">
        <f aca="false">((V27-AF27)*0.3)+AF27</f>
        <v>0.631380023</v>
      </c>
      <c r="AD27" s="163" t="n">
        <f aca="false">((V27-AF27)*0.2)+AF27</f>
        <v>0.619587372</v>
      </c>
      <c r="AE27" s="163" t="n">
        <f aca="false">((V27-AF27)*0.1)+AF27</f>
        <v>0.607794721</v>
      </c>
      <c r="AF27" s="163" t="n">
        <f aca="false">VLOOKUP($A27,GAMMAGRIDS,3,FALSE())</f>
        <v>0.59600207</v>
      </c>
      <c r="AG27" s="163" t="n">
        <f aca="false">((AF27-AP27)*0.9)+AP27</f>
        <v>0.571730669</v>
      </c>
      <c r="AH27" s="163" t="n">
        <f aca="false">((AF27-AP27)*0.8)+AP27</f>
        <v>0.547459268</v>
      </c>
      <c r="AI27" s="163" t="n">
        <f aca="false">((AF27-AP27)*0.7)+AP27</f>
        <v>0.523187867</v>
      </c>
      <c r="AJ27" s="163" t="n">
        <f aca="false">((AF27-AP27)*0.6)+AP27</f>
        <v>0.498916466</v>
      </c>
      <c r="AK27" s="163" t="n">
        <f aca="false">((AF27-AP27)*0.5)+AP27</f>
        <v>0.474645065</v>
      </c>
      <c r="AL27" s="163" t="n">
        <f aca="false">((AF27-AP27)*0.4)+AP27</f>
        <v>0.450373664</v>
      </c>
      <c r="AM27" s="163" t="n">
        <f aca="false">((AF27-AP27)*0.3)+AP27</f>
        <v>0.426102263</v>
      </c>
      <c r="AN27" s="163" t="n">
        <f aca="false">((AF27-AP27)*0.2)+AP27</f>
        <v>0.401830862</v>
      </c>
      <c r="AO27" s="163" t="n">
        <f aca="false">((AF27-AP27)*0.1)+AP27</f>
        <v>0.377559461</v>
      </c>
      <c r="AP27" s="163" t="n">
        <f aca="false">VLOOKUP($A27,GAMMAGRIDS,4,FALSE())</f>
        <v>0.35328806</v>
      </c>
      <c r="AQ27" s="163" t="n">
        <f aca="false">(($AP27-$AU27)*0.8)+$AU27</f>
        <v>0.320550892</v>
      </c>
      <c r="AR27" s="163" t="n">
        <f aca="false">(($AP27-$AU27)*0.6)+$AU27</f>
        <v>0.287813724</v>
      </c>
      <c r="AS27" s="163" t="n">
        <f aca="false">(($AP27-$AU27)*0.4)+$AU27</f>
        <v>0.255076556</v>
      </c>
      <c r="AT27" s="163" t="n">
        <f aca="false">(($AP27-$AU27)*0.2)+$AU27</f>
        <v>0.222339388</v>
      </c>
      <c r="AU27" s="163" t="n">
        <f aca="false">VLOOKUP($A27,GAMMAGRIDS,5,FALSE())</f>
        <v>0.18960222</v>
      </c>
      <c r="AV27" s="163" t="n">
        <f aca="false">(($AU27-$AZ27)*0.8)+$AZ27</f>
        <v>0.151681776</v>
      </c>
      <c r="AW27" s="163" t="n">
        <f aca="false">(($AU27-$AZ27)*0.6)+$AZ27</f>
        <v>0.113761332</v>
      </c>
      <c r="AX27" s="163" t="n">
        <f aca="false">(($AU27-$AZ27)*0.4)+$AZ27</f>
        <v>0.075840888</v>
      </c>
      <c r="AY27" s="163" t="n">
        <f aca="false">(($AU27-$AZ27)*0.2)+$AZ27</f>
        <v>0.037920444</v>
      </c>
      <c r="AZ27" s="163" t="n">
        <v>0</v>
      </c>
      <c r="BA27" s="163" t="n">
        <f aca="false">(($BE27-$AZ27)*0.2)+$AZ27</f>
        <v>-0.0427695</v>
      </c>
      <c r="BB27" s="163" t="n">
        <f aca="false">(($BE27-$AZ27)*0.4)+$AZ27</f>
        <v>-0.085539</v>
      </c>
      <c r="BC27" s="163" t="n">
        <f aca="false">(($BE27-$AZ27)*0.6)+$AZ27</f>
        <v>-0.1283085</v>
      </c>
      <c r="BD27" s="163" t="n">
        <f aca="false">(($BE27-$AZ27)*0.8)+$AZ27</f>
        <v>-0.171078</v>
      </c>
      <c r="BE27" s="163" t="n">
        <f aca="false">VLOOKUP($A27,GAMMAGRIDS,6,FALSE())</f>
        <v>-0.2138475</v>
      </c>
      <c r="BF27" s="163" t="n">
        <f aca="false">(($BJ27-$BE27)*0.2)+$BE27</f>
        <v>-0.261141478</v>
      </c>
      <c r="BG27" s="163" t="n">
        <f aca="false">(($BJ27-$BE27)*0.4)+$BE27</f>
        <v>-0.308435456</v>
      </c>
      <c r="BH27" s="163" t="n">
        <f aca="false">(($BJ27-$BE27)*0.6)+$BE27</f>
        <v>-0.355729434</v>
      </c>
      <c r="BI27" s="163" t="n">
        <f aca="false">(($BJ27-$BE27)*0.8)+$BE27</f>
        <v>-0.403023412</v>
      </c>
      <c r="BJ27" s="163" t="n">
        <f aca="false">VLOOKUP($A27,GAMMAGRIDS,7,FALSE())</f>
        <v>-0.45031739</v>
      </c>
      <c r="BK27" s="163" t="n">
        <f aca="false">((BT27-BJ27)*0.1)+BJ27</f>
        <v>-0.503774327</v>
      </c>
      <c r="BL27" s="163" t="n">
        <f aca="false">((BT27-BJ27)*0.2)+BJ27</f>
        <v>-0.557231264</v>
      </c>
      <c r="BM27" s="163" t="n">
        <f aca="false">((BT27-BJ27)*0.3)+BJ27</f>
        <v>-0.610688201</v>
      </c>
      <c r="BN27" s="163" t="n">
        <f aca="false">((BT27-BJ27)*0.4)+BJ27</f>
        <v>-0.664145138</v>
      </c>
      <c r="BO27" s="163" t="n">
        <f aca="false">((BT27-BJ27)*0.5)+BJ27</f>
        <v>-0.717602075</v>
      </c>
      <c r="BP27" s="163" t="n">
        <f aca="false">((BT27-BJ27)*0.6)+BJ27</f>
        <v>-0.771059012</v>
      </c>
      <c r="BQ27" s="163" t="n">
        <f aca="false">((BT27-BJ27)*0.7)+BJ27</f>
        <v>-0.824515949</v>
      </c>
      <c r="BR27" s="163" t="n">
        <f aca="false">((BT27-BJ27)*0.8)+BJ27</f>
        <v>-0.877972886</v>
      </c>
      <c r="BS27" s="163" t="n">
        <f aca="false">((BT27-BJ27)*0.9)+BJ27</f>
        <v>-0.931429823</v>
      </c>
      <c r="BT27" s="163" t="n">
        <f aca="false">VLOOKUP($A27,GAMMAGRIDS,8,FALSE())</f>
        <v>-0.98488676</v>
      </c>
      <c r="BU27" s="163" t="n">
        <f aca="false">((CD27-BT27)*0.1)+BT27</f>
        <v>-1.045574337</v>
      </c>
      <c r="BV27" s="163" t="n">
        <f aca="false">((CD27-BT27)*0.2)+BT27</f>
        <v>-1.106261914</v>
      </c>
      <c r="BW27" s="163" t="n">
        <f aca="false">((CD27-BT27)*0.3)+BT27</f>
        <v>-1.166949491</v>
      </c>
      <c r="BX27" s="163" t="n">
        <f aca="false">((CD27-BT27)*0.4)+BT27</f>
        <v>-1.227637068</v>
      </c>
      <c r="BY27" s="163" t="n">
        <f aca="false">((CD27-BT27)*0.5)+BT27</f>
        <v>-1.288324645</v>
      </c>
      <c r="BZ27" s="163" t="n">
        <f aca="false">((CD27-BT27)*0.6)+BT27</f>
        <v>-1.349012222</v>
      </c>
      <c r="CA27" s="163" t="n">
        <f aca="false">((CD27-BT27)*0.7)+BT27</f>
        <v>-1.409699799</v>
      </c>
      <c r="CB27" s="163" t="n">
        <f aca="false">((CD27-BT27)*0.8)+BT27</f>
        <v>-1.470387376</v>
      </c>
      <c r="CC27" s="163" t="n">
        <f aca="false">((CD27-BT27)*0.9)+BT27</f>
        <v>-1.531074953</v>
      </c>
      <c r="CD27" s="163" t="n">
        <f aca="false">VLOOKUP($A27,GAMMAGRIDS,9,FALSE())</f>
        <v>-1.59176253</v>
      </c>
      <c r="CE27" s="163" t="n">
        <f aca="false">($CD27-$CC27)+CD27</f>
        <v>-1.652450107</v>
      </c>
      <c r="CF27" s="163" t="n">
        <f aca="false">($CD27-$CC27)+CE27</f>
        <v>-1.713137684</v>
      </c>
      <c r="CG27" s="163" t="n">
        <f aca="false">($CD27-$CC27)+CF27</f>
        <v>-1.773825261</v>
      </c>
      <c r="CH27" s="163" t="n">
        <f aca="false">($CD27-$CC27)+CG27</f>
        <v>-1.834512838</v>
      </c>
      <c r="CI27" s="163" t="n">
        <f aca="false">($CD27-$CC27)+CH27</f>
        <v>-1.895200415</v>
      </c>
      <c r="CJ27" s="163" t="n">
        <f aca="false">($CD27-$CC27)+CI27</f>
        <v>-1.955887992</v>
      </c>
      <c r="CK27" s="163" t="n">
        <f aca="false">($CD27-$CC27)+CJ27</f>
        <v>-2.016575569</v>
      </c>
      <c r="CL27" s="163" t="n">
        <f aca="false">($CD27-$CC27)+CK27</f>
        <v>-2.077263146</v>
      </c>
      <c r="CM27" s="163" t="n">
        <f aca="false">($CD27-$CC27)+CL27</f>
        <v>-2.137950723</v>
      </c>
      <c r="CN27" s="163" t="n">
        <f aca="false">($CD27-$CC27)+CM27</f>
        <v>-2.1986383</v>
      </c>
      <c r="CO27" s="163" t="n">
        <f aca="false">($CD27-$CC27)+CN27</f>
        <v>-2.259325877</v>
      </c>
      <c r="CP27" s="163" t="n">
        <f aca="false">($CD27-$CC27)+CO27</f>
        <v>-2.320013454</v>
      </c>
      <c r="CQ27" s="163" t="n">
        <f aca="false">($CD27-$CC27)+CP27</f>
        <v>-2.380701031</v>
      </c>
      <c r="CR27" s="163" t="n">
        <f aca="false">($CD27-$CC27)+CQ27</f>
        <v>-2.441388608</v>
      </c>
      <c r="CS27" s="163" t="n">
        <f aca="false">($CD27-$CC27)+CR27</f>
        <v>-2.502076185</v>
      </c>
      <c r="CT27" s="163" t="n">
        <f aca="false">($CD27-$CC27)+CS27</f>
        <v>-2.562763762</v>
      </c>
      <c r="CU27" s="163" t="n">
        <f aca="false">($CD27-$CC27)+CT27</f>
        <v>-2.623451339</v>
      </c>
      <c r="CV27" s="163" t="n">
        <f aca="false">($CD27-$CC27)+CU27</f>
        <v>-2.684138916</v>
      </c>
      <c r="CW27" s="163" t="n">
        <f aca="false">($CD27-$CC27)+CV27</f>
        <v>-2.744826493</v>
      </c>
      <c r="CX27" s="163" t="n">
        <f aca="false">($CD27-$CC27)+CW27</f>
        <v>-2.80551407</v>
      </c>
    </row>
    <row r="28" customFormat="false" ht="12.75" hidden="false" customHeight="false" outlineLevel="0" collapsed="false">
      <c r="A28" s="14" t="n">
        <v>37438</v>
      </c>
      <c r="B28" s="163" t="n">
        <f aca="false">($V28-$W28)+C28</f>
        <v>0.88532352</v>
      </c>
      <c r="C28" s="163" t="n">
        <f aca="false">($V28-$W28)+D28</f>
        <v>0.874358001</v>
      </c>
      <c r="D28" s="163" t="n">
        <f aca="false">($V28-$W28)+E28</f>
        <v>0.863392482</v>
      </c>
      <c r="E28" s="163" t="n">
        <f aca="false">($V28-$W28)+F28</f>
        <v>0.852426963</v>
      </c>
      <c r="F28" s="163" t="n">
        <f aca="false">($V28-$W28)+G28</f>
        <v>0.841461444</v>
      </c>
      <c r="G28" s="163" t="n">
        <f aca="false">($V28-$W28)+H28</f>
        <v>0.830495925</v>
      </c>
      <c r="H28" s="163" t="n">
        <f aca="false">($V28-$W28)+I28</f>
        <v>0.819530406</v>
      </c>
      <c r="I28" s="163" t="n">
        <f aca="false">($V28-$W28)+J28</f>
        <v>0.808564887</v>
      </c>
      <c r="J28" s="163" t="n">
        <f aca="false">($V28-$W28)+K28</f>
        <v>0.797599368</v>
      </c>
      <c r="K28" s="163" t="n">
        <f aca="false">($V28-$W28)+L28</f>
        <v>0.786633849</v>
      </c>
      <c r="L28" s="163" t="n">
        <f aca="false">($V28-$W28)+M28</f>
        <v>0.77566833</v>
      </c>
      <c r="M28" s="163" t="n">
        <f aca="false">($V28-$W28)+N28</f>
        <v>0.764702811</v>
      </c>
      <c r="N28" s="163" t="n">
        <f aca="false">($V28-$W28)+O28</f>
        <v>0.753737292</v>
      </c>
      <c r="O28" s="163" t="n">
        <f aca="false">($V28-$W28)+P28</f>
        <v>0.742771773</v>
      </c>
      <c r="P28" s="163" t="n">
        <f aca="false">($V28-$W28)+Q28</f>
        <v>0.731806254</v>
      </c>
      <c r="Q28" s="163" t="n">
        <f aca="false">($V28-$W28)+R28</f>
        <v>0.720840735</v>
      </c>
      <c r="R28" s="163" t="n">
        <f aca="false">($V28-$W28)+S28</f>
        <v>0.709875216</v>
      </c>
      <c r="S28" s="163" t="n">
        <f aca="false">($V28-$W28)+T28</f>
        <v>0.698909697</v>
      </c>
      <c r="T28" s="163" t="n">
        <f aca="false">($V28-$W28)+U28</f>
        <v>0.687944178</v>
      </c>
      <c r="U28" s="163" t="n">
        <f aca="false">($V28-$W28)+V28</f>
        <v>0.676978659</v>
      </c>
      <c r="V28" s="163" t="n">
        <f aca="false">VLOOKUP($A28,GAMMAGRIDS,2,FALSE())</f>
        <v>0.66601314</v>
      </c>
      <c r="W28" s="163" t="n">
        <f aca="false">((V28-AF28)*0.9)+AF28</f>
        <v>0.655047621</v>
      </c>
      <c r="X28" s="163" t="n">
        <f aca="false">((V28-AF28)*0.8)+AF28</f>
        <v>0.644082102</v>
      </c>
      <c r="Y28" s="163" t="n">
        <f aca="false">((V28-AF28)*0.7)+AF28</f>
        <v>0.633116583</v>
      </c>
      <c r="Z28" s="163" t="n">
        <f aca="false">((V28-AF28)*0.6)+AF28</f>
        <v>0.622151064</v>
      </c>
      <c r="AA28" s="163" t="n">
        <f aca="false">((V28-AF28)*0.5)+AF28</f>
        <v>0.611185545</v>
      </c>
      <c r="AB28" s="163" t="n">
        <f aca="false">((V28-AF28)*0.4)+AF28</f>
        <v>0.600220026</v>
      </c>
      <c r="AC28" s="163" t="n">
        <f aca="false">((V28-AF28)*0.3)+AF28</f>
        <v>0.589254507</v>
      </c>
      <c r="AD28" s="163" t="n">
        <f aca="false">((V28-AF28)*0.2)+AF28</f>
        <v>0.578288988</v>
      </c>
      <c r="AE28" s="163" t="n">
        <f aca="false">((V28-AF28)*0.1)+AF28</f>
        <v>0.567323469</v>
      </c>
      <c r="AF28" s="163" t="n">
        <f aca="false">VLOOKUP($A28,GAMMAGRIDS,3,FALSE())</f>
        <v>0.55635795</v>
      </c>
      <c r="AG28" s="163" t="n">
        <f aca="false">((AF28-AP28)*0.9)+AP28</f>
        <v>0.533715182</v>
      </c>
      <c r="AH28" s="163" t="n">
        <f aca="false">((AF28-AP28)*0.8)+AP28</f>
        <v>0.511072414</v>
      </c>
      <c r="AI28" s="163" t="n">
        <f aca="false">((AF28-AP28)*0.7)+AP28</f>
        <v>0.488429646</v>
      </c>
      <c r="AJ28" s="163" t="n">
        <f aca="false">((AF28-AP28)*0.6)+AP28</f>
        <v>0.465786878</v>
      </c>
      <c r="AK28" s="163" t="n">
        <f aca="false">((AF28-AP28)*0.5)+AP28</f>
        <v>0.44314411</v>
      </c>
      <c r="AL28" s="163" t="n">
        <f aca="false">((AF28-AP28)*0.4)+AP28</f>
        <v>0.420501342</v>
      </c>
      <c r="AM28" s="163" t="n">
        <f aca="false">((AF28-AP28)*0.3)+AP28</f>
        <v>0.397858574</v>
      </c>
      <c r="AN28" s="163" t="n">
        <f aca="false">((AF28-AP28)*0.2)+AP28</f>
        <v>0.375215806</v>
      </c>
      <c r="AO28" s="163" t="n">
        <f aca="false">((AF28-AP28)*0.1)+AP28</f>
        <v>0.352573038</v>
      </c>
      <c r="AP28" s="163" t="n">
        <f aca="false">VLOOKUP($A28,GAMMAGRIDS,4,FALSE())</f>
        <v>0.32993027</v>
      </c>
      <c r="AQ28" s="163" t="n">
        <f aca="false">(($AP28-$AU28)*0.8)+$AU28</f>
        <v>0.299363874</v>
      </c>
      <c r="AR28" s="163" t="n">
        <f aca="false">(($AP28-$AU28)*0.6)+$AU28</f>
        <v>0.268797478</v>
      </c>
      <c r="AS28" s="163" t="n">
        <f aca="false">(($AP28-$AU28)*0.4)+$AU28</f>
        <v>0.238231082</v>
      </c>
      <c r="AT28" s="163" t="n">
        <f aca="false">(($AP28-$AU28)*0.2)+$AU28</f>
        <v>0.207664686</v>
      </c>
      <c r="AU28" s="163" t="n">
        <f aca="false">VLOOKUP($A28,GAMMAGRIDS,5,FALSE())</f>
        <v>0.17709829</v>
      </c>
      <c r="AV28" s="163" t="n">
        <f aca="false">(($AU28-$AZ28)*0.8)+$AZ28</f>
        <v>0.141678632</v>
      </c>
      <c r="AW28" s="163" t="n">
        <f aca="false">(($AU28-$AZ28)*0.6)+$AZ28</f>
        <v>0.106258974</v>
      </c>
      <c r="AX28" s="163" t="n">
        <f aca="false">(($AU28-$AZ28)*0.4)+$AZ28</f>
        <v>0.070839316</v>
      </c>
      <c r="AY28" s="163" t="n">
        <f aca="false">(($AU28-$AZ28)*0.2)+$AZ28</f>
        <v>0.035419658</v>
      </c>
      <c r="AZ28" s="163" t="n">
        <v>0</v>
      </c>
      <c r="BA28" s="163" t="n">
        <f aca="false">(($BE28-$AZ28)*0.2)+$AZ28</f>
        <v>-0.03996199</v>
      </c>
      <c r="BB28" s="163" t="n">
        <f aca="false">(($BE28-$AZ28)*0.4)+$AZ28</f>
        <v>-0.07992398</v>
      </c>
      <c r="BC28" s="163" t="n">
        <f aca="false">(($BE28-$AZ28)*0.6)+$AZ28</f>
        <v>-0.11988597</v>
      </c>
      <c r="BD28" s="163" t="n">
        <f aca="false">(($BE28-$AZ28)*0.8)+$AZ28</f>
        <v>-0.15984796</v>
      </c>
      <c r="BE28" s="163" t="n">
        <f aca="false">VLOOKUP($A28,GAMMAGRIDS,6,FALSE())</f>
        <v>-0.19980995</v>
      </c>
      <c r="BF28" s="163" t="n">
        <f aca="false">(($BJ28-$BE28)*0.2)+$BE28</f>
        <v>-0.24401266</v>
      </c>
      <c r="BG28" s="163" t="n">
        <f aca="false">(($BJ28-$BE28)*0.4)+$BE28</f>
        <v>-0.28821537</v>
      </c>
      <c r="BH28" s="163" t="n">
        <f aca="false">(($BJ28-$BE28)*0.6)+$BE28</f>
        <v>-0.33241808</v>
      </c>
      <c r="BI28" s="163" t="n">
        <f aca="false">(($BJ28-$BE28)*0.8)+$BE28</f>
        <v>-0.37662079</v>
      </c>
      <c r="BJ28" s="163" t="n">
        <f aca="false">VLOOKUP($A28,GAMMAGRIDS,7,FALSE())</f>
        <v>-0.4208235</v>
      </c>
      <c r="BK28" s="163" t="n">
        <f aca="false">((BT28-BJ28)*0.1)+BJ28</f>
        <v>-0.470808345</v>
      </c>
      <c r="BL28" s="163" t="n">
        <f aca="false">((BT28-BJ28)*0.2)+BJ28</f>
        <v>-0.52079319</v>
      </c>
      <c r="BM28" s="163" t="n">
        <f aca="false">((BT28-BJ28)*0.3)+BJ28</f>
        <v>-0.570778035</v>
      </c>
      <c r="BN28" s="163" t="n">
        <f aca="false">((BT28-BJ28)*0.4)+BJ28</f>
        <v>-0.62076288</v>
      </c>
      <c r="BO28" s="163" t="n">
        <f aca="false">((BT28-BJ28)*0.5)+BJ28</f>
        <v>-0.670747725</v>
      </c>
      <c r="BP28" s="163" t="n">
        <f aca="false">((BT28-BJ28)*0.6)+BJ28</f>
        <v>-0.72073257</v>
      </c>
      <c r="BQ28" s="163" t="n">
        <f aca="false">((BT28-BJ28)*0.7)+BJ28</f>
        <v>-0.770717415</v>
      </c>
      <c r="BR28" s="163" t="n">
        <f aca="false">((BT28-BJ28)*0.8)+BJ28</f>
        <v>-0.82070226</v>
      </c>
      <c r="BS28" s="163" t="n">
        <f aca="false">((BT28-BJ28)*0.9)+BJ28</f>
        <v>-0.870687105</v>
      </c>
      <c r="BT28" s="163" t="n">
        <f aca="false">VLOOKUP($A28,GAMMAGRIDS,8,FALSE())</f>
        <v>-0.92067195</v>
      </c>
      <c r="BU28" s="163" t="n">
        <f aca="false">((CD28-BT28)*0.1)+BT28</f>
        <v>-0.977451602</v>
      </c>
      <c r="BV28" s="163" t="n">
        <f aca="false">((CD28-BT28)*0.2)+BT28</f>
        <v>-1.034231254</v>
      </c>
      <c r="BW28" s="163" t="n">
        <f aca="false">((CD28-BT28)*0.3)+BT28</f>
        <v>-1.091010906</v>
      </c>
      <c r="BX28" s="163" t="n">
        <f aca="false">((CD28-BT28)*0.4)+BT28</f>
        <v>-1.147790558</v>
      </c>
      <c r="BY28" s="163" t="n">
        <f aca="false">((CD28-BT28)*0.5)+BT28</f>
        <v>-1.20457021</v>
      </c>
      <c r="BZ28" s="163" t="n">
        <f aca="false">((CD28-BT28)*0.6)+BT28</f>
        <v>-1.261349862</v>
      </c>
      <c r="CA28" s="163" t="n">
        <f aca="false">((CD28-BT28)*0.7)+BT28</f>
        <v>-1.318129514</v>
      </c>
      <c r="CB28" s="163" t="n">
        <f aca="false">((CD28-BT28)*0.8)+BT28</f>
        <v>-1.374909166</v>
      </c>
      <c r="CC28" s="163" t="n">
        <f aca="false">((CD28-BT28)*0.9)+BT28</f>
        <v>-1.431688818</v>
      </c>
      <c r="CD28" s="163" t="n">
        <f aca="false">VLOOKUP($A28,GAMMAGRIDS,9,FALSE())</f>
        <v>-1.48846847</v>
      </c>
      <c r="CE28" s="163" t="n">
        <f aca="false">($CD28-$CC28)+CD28</f>
        <v>-1.545248122</v>
      </c>
      <c r="CF28" s="163" t="n">
        <f aca="false">($CD28-$CC28)+CE28</f>
        <v>-1.602027774</v>
      </c>
      <c r="CG28" s="163" t="n">
        <f aca="false">($CD28-$CC28)+CF28</f>
        <v>-1.658807426</v>
      </c>
      <c r="CH28" s="163" t="n">
        <f aca="false">($CD28-$CC28)+CG28</f>
        <v>-1.715587078</v>
      </c>
      <c r="CI28" s="163" t="n">
        <f aca="false">($CD28-$CC28)+CH28</f>
        <v>-1.77236673</v>
      </c>
      <c r="CJ28" s="163" t="n">
        <f aca="false">($CD28-$CC28)+CI28</f>
        <v>-1.829146382</v>
      </c>
      <c r="CK28" s="163" t="n">
        <f aca="false">($CD28-$CC28)+CJ28</f>
        <v>-1.885926034</v>
      </c>
      <c r="CL28" s="163" t="n">
        <f aca="false">($CD28-$CC28)+CK28</f>
        <v>-1.942705686</v>
      </c>
      <c r="CM28" s="163" t="n">
        <f aca="false">($CD28-$CC28)+CL28</f>
        <v>-1.999485338</v>
      </c>
      <c r="CN28" s="163" t="n">
        <f aca="false">($CD28-$CC28)+CM28</f>
        <v>-2.05626499</v>
      </c>
      <c r="CO28" s="163" t="n">
        <f aca="false">($CD28-$CC28)+CN28</f>
        <v>-2.113044642</v>
      </c>
      <c r="CP28" s="163" t="n">
        <f aca="false">($CD28-$CC28)+CO28</f>
        <v>-2.169824294</v>
      </c>
      <c r="CQ28" s="163" t="n">
        <f aca="false">($CD28-$CC28)+CP28</f>
        <v>-2.226603946</v>
      </c>
      <c r="CR28" s="163" t="n">
        <f aca="false">($CD28-$CC28)+CQ28</f>
        <v>-2.283383598</v>
      </c>
      <c r="CS28" s="163" t="n">
        <f aca="false">($CD28-$CC28)+CR28</f>
        <v>-2.34016325</v>
      </c>
      <c r="CT28" s="163" t="n">
        <f aca="false">($CD28-$CC28)+CS28</f>
        <v>-2.396942902</v>
      </c>
      <c r="CU28" s="163" t="n">
        <f aca="false">($CD28-$CC28)+CT28</f>
        <v>-2.453722554</v>
      </c>
      <c r="CV28" s="163" t="n">
        <f aca="false">($CD28-$CC28)+CU28</f>
        <v>-2.510502206</v>
      </c>
      <c r="CW28" s="163" t="n">
        <f aca="false">($CD28-$CC28)+CV28</f>
        <v>-2.567281858</v>
      </c>
      <c r="CX28" s="163" t="n">
        <f aca="false">($CD28-$CC28)+CW28</f>
        <v>-2.62406151</v>
      </c>
    </row>
    <row r="29" customFormat="false" ht="12.75" hidden="false" customHeight="false" outlineLevel="0" collapsed="false">
      <c r="A29" s="14" t="n">
        <v>37469</v>
      </c>
      <c r="B29" s="163" t="n">
        <f aca="false">($V29-$W29)+C29</f>
        <v>0.906153020000001</v>
      </c>
      <c r="C29" s="163" t="n">
        <f aca="false">($V29-$W29)+D29</f>
        <v>0.894290765000001</v>
      </c>
      <c r="D29" s="163" t="n">
        <f aca="false">($V29-$W29)+E29</f>
        <v>0.882428510000001</v>
      </c>
      <c r="E29" s="163" t="n">
        <f aca="false">($V29-$W29)+F29</f>
        <v>0.870566255000001</v>
      </c>
      <c r="F29" s="163" t="n">
        <f aca="false">($V29-$W29)+G29</f>
        <v>0.858704000000001</v>
      </c>
      <c r="G29" s="163" t="n">
        <f aca="false">($V29-$W29)+H29</f>
        <v>0.846841745000001</v>
      </c>
      <c r="H29" s="163" t="n">
        <f aca="false">($V29-$W29)+I29</f>
        <v>0.834979490000001</v>
      </c>
      <c r="I29" s="163" t="n">
        <f aca="false">($V29-$W29)+J29</f>
        <v>0.823117235000001</v>
      </c>
      <c r="J29" s="163" t="n">
        <f aca="false">($V29-$W29)+K29</f>
        <v>0.811254980000001</v>
      </c>
      <c r="K29" s="163" t="n">
        <f aca="false">($V29-$W29)+L29</f>
        <v>0.799392725000001</v>
      </c>
      <c r="L29" s="163" t="n">
        <f aca="false">($V29-$W29)+M29</f>
        <v>0.78753047</v>
      </c>
      <c r="M29" s="163" t="n">
        <f aca="false">($V29-$W29)+N29</f>
        <v>0.775668215</v>
      </c>
      <c r="N29" s="163" t="n">
        <f aca="false">($V29-$W29)+O29</f>
        <v>0.76380596</v>
      </c>
      <c r="O29" s="163" t="n">
        <f aca="false">($V29-$W29)+P29</f>
        <v>0.751943705</v>
      </c>
      <c r="P29" s="163" t="n">
        <f aca="false">($V29-$W29)+Q29</f>
        <v>0.74008145</v>
      </c>
      <c r="Q29" s="163" t="n">
        <f aca="false">($V29-$W29)+R29</f>
        <v>0.728219195</v>
      </c>
      <c r="R29" s="163" t="n">
        <f aca="false">($V29-$W29)+S29</f>
        <v>0.71635694</v>
      </c>
      <c r="S29" s="163" t="n">
        <f aca="false">($V29-$W29)+T29</f>
        <v>0.704494685</v>
      </c>
      <c r="T29" s="163" t="n">
        <f aca="false">($V29-$W29)+U29</f>
        <v>0.69263243</v>
      </c>
      <c r="U29" s="163" t="n">
        <f aca="false">($V29-$W29)+V29</f>
        <v>0.680770175</v>
      </c>
      <c r="V29" s="163" t="n">
        <f aca="false">VLOOKUP($A29,GAMMAGRIDS,2,FALSE())</f>
        <v>0.66890792</v>
      </c>
      <c r="W29" s="163" t="n">
        <f aca="false">((V29-AF29)*0.9)+AF29</f>
        <v>0.657045665</v>
      </c>
      <c r="X29" s="163" t="n">
        <f aca="false">((V29-AF29)*0.8)+AF29</f>
        <v>0.64518341</v>
      </c>
      <c r="Y29" s="163" t="n">
        <f aca="false">((V29-AF29)*0.7)+AF29</f>
        <v>0.633321155</v>
      </c>
      <c r="Z29" s="163" t="n">
        <f aca="false">((V29-AF29)*0.6)+AF29</f>
        <v>0.6214589</v>
      </c>
      <c r="AA29" s="163" t="n">
        <f aca="false">((V29-AF29)*0.5)+AF29</f>
        <v>0.609596645</v>
      </c>
      <c r="AB29" s="163" t="n">
        <f aca="false">((V29-AF29)*0.4)+AF29</f>
        <v>0.59773439</v>
      </c>
      <c r="AC29" s="163" t="n">
        <f aca="false">((V29-AF29)*0.3)+AF29</f>
        <v>0.585872135</v>
      </c>
      <c r="AD29" s="163" t="n">
        <f aca="false">((V29-AF29)*0.2)+AF29</f>
        <v>0.57400988</v>
      </c>
      <c r="AE29" s="163" t="n">
        <f aca="false">((V29-AF29)*0.1)+AF29</f>
        <v>0.562147625</v>
      </c>
      <c r="AF29" s="163" t="n">
        <f aca="false">VLOOKUP($A29,GAMMAGRIDS,3,FALSE())</f>
        <v>0.55028537</v>
      </c>
      <c r="AG29" s="163" t="n">
        <f aca="false">((AF29-AP29)*0.9)+AP29</f>
        <v>0.527579028</v>
      </c>
      <c r="AH29" s="163" t="n">
        <f aca="false">((AF29-AP29)*0.8)+AP29</f>
        <v>0.504872686</v>
      </c>
      <c r="AI29" s="163" t="n">
        <f aca="false">((AF29-AP29)*0.7)+AP29</f>
        <v>0.482166344</v>
      </c>
      <c r="AJ29" s="163" t="n">
        <f aca="false">((AF29-AP29)*0.6)+AP29</f>
        <v>0.459460002</v>
      </c>
      <c r="AK29" s="163" t="n">
        <f aca="false">((AF29-AP29)*0.5)+AP29</f>
        <v>0.43675366</v>
      </c>
      <c r="AL29" s="163" t="n">
        <f aca="false">((AF29-AP29)*0.4)+AP29</f>
        <v>0.414047318</v>
      </c>
      <c r="AM29" s="163" t="n">
        <f aca="false">((AF29-AP29)*0.3)+AP29</f>
        <v>0.391340976</v>
      </c>
      <c r="AN29" s="163" t="n">
        <f aca="false">((AF29-AP29)*0.2)+AP29</f>
        <v>0.368634634</v>
      </c>
      <c r="AO29" s="163" t="n">
        <f aca="false">((AF29-AP29)*0.1)+AP29</f>
        <v>0.345928292</v>
      </c>
      <c r="AP29" s="163" t="n">
        <f aca="false">VLOOKUP($A29,GAMMAGRIDS,4,FALSE())</f>
        <v>0.32322195</v>
      </c>
      <c r="AQ29" s="163" t="n">
        <f aca="false">(($AP29-$AU29)*0.8)+$AU29</f>
        <v>0.293154896</v>
      </c>
      <c r="AR29" s="163" t="n">
        <f aca="false">(($AP29-$AU29)*0.6)+$AU29</f>
        <v>0.263087842</v>
      </c>
      <c r="AS29" s="163" t="n">
        <f aca="false">(($AP29-$AU29)*0.4)+$AU29</f>
        <v>0.233020788</v>
      </c>
      <c r="AT29" s="163" t="n">
        <f aca="false">(($AP29-$AU29)*0.2)+$AU29</f>
        <v>0.202953734</v>
      </c>
      <c r="AU29" s="163" t="n">
        <f aca="false">VLOOKUP($A29,GAMMAGRIDS,5,FALSE())</f>
        <v>0.17288668</v>
      </c>
      <c r="AV29" s="163" t="n">
        <f aca="false">(($AU29-$AZ29)*0.8)+$AZ29</f>
        <v>0.138309344</v>
      </c>
      <c r="AW29" s="163" t="n">
        <f aca="false">(($AU29-$AZ29)*0.6)+$AZ29</f>
        <v>0.103732008</v>
      </c>
      <c r="AX29" s="163" t="n">
        <f aca="false">(($AU29-$AZ29)*0.4)+$AZ29</f>
        <v>0.069154672</v>
      </c>
      <c r="AY29" s="163" t="n">
        <f aca="false">(($AU29-$AZ29)*0.2)+$AZ29</f>
        <v>0.034577336</v>
      </c>
      <c r="AZ29" s="163" t="n">
        <v>0</v>
      </c>
      <c r="BA29" s="163" t="n">
        <f aca="false">(($BE29-$AZ29)*0.2)+$AZ29</f>
        <v>-0.03880029</v>
      </c>
      <c r="BB29" s="163" t="n">
        <f aca="false">(($BE29-$AZ29)*0.4)+$AZ29</f>
        <v>-0.07760058</v>
      </c>
      <c r="BC29" s="163" t="n">
        <f aca="false">(($BE29-$AZ29)*0.6)+$AZ29</f>
        <v>-0.11640087</v>
      </c>
      <c r="BD29" s="163" t="n">
        <f aca="false">(($BE29-$AZ29)*0.8)+$AZ29</f>
        <v>-0.15520116</v>
      </c>
      <c r="BE29" s="163" t="n">
        <f aca="false">VLOOKUP($A29,GAMMAGRIDS,6,FALSE())</f>
        <v>-0.19400145</v>
      </c>
      <c r="BF29" s="163" t="n">
        <f aca="false">(($BJ29-$BE29)*0.2)+$BE29</f>
        <v>-0.23674611</v>
      </c>
      <c r="BG29" s="163" t="n">
        <f aca="false">(($BJ29-$BE29)*0.4)+$BE29</f>
        <v>-0.27949077</v>
      </c>
      <c r="BH29" s="163" t="n">
        <f aca="false">(($BJ29-$BE29)*0.6)+$BE29</f>
        <v>-0.32223543</v>
      </c>
      <c r="BI29" s="163" t="n">
        <f aca="false">(($BJ29-$BE29)*0.8)+$BE29</f>
        <v>-0.36498009</v>
      </c>
      <c r="BJ29" s="163" t="n">
        <f aca="false">VLOOKUP($A29,GAMMAGRIDS,7,FALSE())</f>
        <v>-0.40772475</v>
      </c>
      <c r="BK29" s="163" t="n">
        <f aca="false">((BT29-BJ29)*0.1)+BJ29</f>
        <v>-0.455851451</v>
      </c>
      <c r="BL29" s="163" t="n">
        <f aca="false">((BT29-BJ29)*0.2)+BJ29</f>
        <v>-0.503978152</v>
      </c>
      <c r="BM29" s="163" t="n">
        <f aca="false">((BT29-BJ29)*0.3)+BJ29</f>
        <v>-0.552104853</v>
      </c>
      <c r="BN29" s="163" t="n">
        <f aca="false">((BT29-BJ29)*0.4)+BJ29</f>
        <v>-0.600231554</v>
      </c>
      <c r="BO29" s="163" t="n">
        <f aca="false">((BT29-BJ29)*0.5)+BJ29</f>
        <v>-0.648358255</v>
      </c>
      <c r="BP29" s="163" t="n">
        <f aca="false">((BT29-BJ29)*0.6)+BJ29</f>
        <v>-0.696484956</v>
      </c>
      <c r="BQ29" s="163" t="n">
        <f aca="false">((BT29-BJ29)*0.7)+BJ29</f>
        <v>-0.744611657</v>
      </c>
      <c r="BR29" s="163" t="n">
        <f aca="false">((BT29-BJ29)*0.8)+BJ29</f>
        <v>-0.792738358</v>
      </c>
      <c r="BS29" s="163" t="n">
        <f aca="false">((BT29-BJ29)*0.9)+BJ29</f>
        <v>-0.840865059</v>
      </c>
      <c r="BT29" s="163" t="n">
        <f aca="false">VLOOKUP($A29,GAMMAGRIDS,8,FALSE())</f>
        <v>-0.88899176</v>
      </c>
      <c r="BU29" s="163" t="n">
        <f aca="false">((CD29-BT29)*0.1)+BT29</f>
        <v>-0.943450311</v>
      </c>
      <c r="BV29" s="163" t="n">
        <f aca="false">((CD29-BT29)*0.2)+BT29</f>
        <v>-0.997908862</v>
      </c>
      <c r="BW29" s="163" t="n">
        <f aca="false">((CD29-BT29)*0.3)+BT29</f>
        <v>-1.052367413</v>
      </c>
      <c r="BX29" s="163" t="n">
        <f aca="false">((CD29-BT29)*0.4)+BT29</f>
        <v>-1.106825964</v>
      </c>
      <c r="BY29" s="163" t="n">
        <f aca="false">((CD29-BT29)*0.5)+BT29</f>
        <v>-1.161284515</v>
      </c>
      <c r="BZ29" s="163" t="n">
        <f aca="false">((CD29-BT29)*0.6)+BT29</f>
        <v>-1.215743066</v>
      </c>
      <c r="CA29" s="163" t="n">
        <f aca="false">((CD29-BT29)*0.7)+BT29</f>
        <v>-1.270201617</v>
      </c>
      <c r="CB29" s="163" t="n">
        <f aca="false">((CD29-BT29)*0.8)+BT29</f>
        <v>-1.324660168</v>
      </c>
      <c r="CC29" s="163" t="n">
        <f aca="false">((CD29-BT29)*0.9)+BT29</f>
        <v>-1.379118719</v>
      </c>
      <c r="CD29" s="163" t="n">
        <f aca="false">VLOOKUP($A29,GAMMAGRIDS,9,FALSE())</f>
        <v>-1.43357727</v>
      </c>
      <c r="CE29" s="163" t="n">
        <f aca="false">($CD29-$CC29)+CD29</f>
        <v>-1.488035821</v>
      </c>
      <c r="CF29" s="163" t="n">
        <f aca="false">($CD29-$CC29)+CE29</f>
        <v>-1.542494372</v>
      </c>
      <c r="CG29" s="163" t="n">
        <f aca="false">($CD29-$CC29)+CF29</f>
        <v>-1.596952923</v>
      </c>
      <c r="CH29" s="163" t="n">
        <f aca="false">($CD29-$CC29)+CG29</f>
        <v>-1.651411474</v>
      </c>
      <c r="CI29" s="163" t="n">
        <f aca="false">($CD29-$CC29)+CH29</f>
        <v>-1.705870025</v>
      </c>
      <c r="CJ29" s="163" t="n">
        <f aca="false">($CD29-$CC29)+CI29</f>
        <v>-1.760328576</v>
      </c>
      <c r="CK29" s="163" t="n">
        <f aca="false">($CD29-$CC29)+CJ29</f>
        <v>-1.814787127</v>
      </c>
      <c r="CL29" s="163" t="n">
        <f aca="false">($CD29-$CC29)+CK29</f>
        <v>-1.869245678</v>
      </c>
      <c r="CM29" s="163" t="n">
        <f aca="false">($CD29-$CC29)+CL29</f>
        <v>-1.923704229</v>
      </c>
      <c r="CN29" s="163" t="n">
        <f aca="false">($CD29-$CC29)+CM29</f>
        <v>-1.97816278</v>
      </c>
      <c r="CO29" s="163" t="n">
        <f aca="false">($CD29-$CC29)+CN29</f>
        <v>-2.032621331</v>
      </c>
      <c r="CP29" s="163" t="n">
        <f aca="false">($CD29-$CC29)+CO29</f>
        <v>-2.087079882</v>
      </c>
      <c r="CQ29" s="163" t="n">
        <f aca="false">($CD29-$CC29)+CP29</f>
        <v>-2.141538433</v>
      </c>
      <c r="CR29" s="163" t="n">
        <f aca="false">($CD29-$CC29)+CQ29</f>
        <v>-2.195996984</v>
      </c>
      <c r="CS29" s="163" t="n">
        <f aca="false">($CD29-$CC29)+CR29</f>
        <v>-2.250455535</v>
      </c>
      <c r="CT29" s="163" t="n">
        <f aca="false">($CD29-$CC29)+CS29</f>
        <v>-2.304914086</v>
      </c>
      <c r="CU29" s="163" t="n">
        <f aca="false">($CD29-$CC29)+CT29</f>
        <v>-2.359372637</v>
      </c>
      <c r="CV29" s="163" t="n">
        <f aca="false">($CD29-$CC29)+CU29</f>
        <v>-2.413831188</v>
      </c>
      <c r="CW29" s="163" t="n">
        <f aca="false">($CD29-$CC29)+CV29</f>
        <v>-2.468289739</v>
      </c>
      <c r="CX29" s="163" t="n">
        <f aca="false">($CD29-$CC29)+CW29</f>
        <v>-2.52274829</v>
      </c>
    </row>
    <row r="30" customFormat="false" ht="12.75" hidden="false" customHeight="false" outlineLevel="0" collapsed="false">
      <c r="A30" s="14" t="n">
        <v>37500</v>
      </c>
      <c r="B30" s="163" t="n">
        <f aca="false">($V30-$W30)+C30</f>
        <v>0.71878441</v>
      </c>
      <c r="C30" s="163" t="n">
        <f aca="false">($V30-$W30)+D30</f>
        <v>0.710599245</v>
      </c>
      <c r="D30" s="163" t="n">
        <f aca="false">($V30-$W30)+E30</f>
        <v>0.70241408</v>
      </c>
      <c r="E30" s="163" t="n">
        <f aca="false">($V30-$W30)+F30</f>
        <v>0.694228915</v>
      </c>
      <c r="F30" s="163" t="n">
        <f aca="false">($V30-$W30)+G30</f>
        <v>0.68604375</v>
      </c>
      <c r="G30" s="163" t="n">
        <f aca="false">($V30-$W30)+H30</f>
        <v>0.677858585</v>
      </c>
      <c r="H30" s="163" t="n">
        <f aca="false">($V30-$W30)+I30</f>
        <v>0.66967342</v>
      </c>
      <c r="I30" s="163" t="n">
        <f aca="false">($V30-$W30)+J30</f>
        <v>0.661488255</v>
      </c>
      <c r="J30" s="163" t="n">
        <f aca="false">($V30-$W30)+K30</f>
        <v>0.65330309</v>
      </c>
      <c r="K30" s="163" t="n">
        <f aca="false">($V30-$W30)+L30</f>
        <v>0.645117925</v>
      </c>
      <c r="L30" s="163" t="n">
        <f aca="false">($V30-$W30)+M30</f>
        <v>0.63693276</v>
      </c>
      <c r="M30" s="163" t="n">
        <f aca="false">($V30-$W30)+N30</f>
        <v>0.628747595</v>
      </c>
      <c r="N30" s="163" t="n">
        <f aca="false">($V30-$W30)+O30</f>
        <v>0.62056243</v>
      </c>
      <c r="O30" s="163" t="n">
        <f aca="false">($V30-$W30)+P30</f>
        <v>0.612377265</v>
      </c>
      <c r="P30" s="163" t="n">
        <f aca="false">($V30-$W30)+Q30</f>
        <v>0.6041921</v>
      </c>
      <c r="Q30" s="163" t="n">
        <f aca="false">($V30-$W30)+R30</f>
        <v>0.596006935</v>
      </c>
      <c r="R30" s="163" t="n">
        <f aca="false">($V30-$W30)+S30</f>
        <v>0.58782177</v>
      </c>
      <c r="S30" s="163" t="n">
        <f aca="false">($V30-$W30)+T30</f>
        <v>0.579636605</v>
      </c>
      <c r="T30" s="163" t="n">
        <f aca="false">($V30-$W30)+U30</f>
        <v>0.57145144</v>
      </c>
      <c r="U30" s="163" t="n">
        <f aca="false">($V30-$W30)+V30</f>
        <v>0.563266275</v>
      </c>
      <c r="V30" s="163" t="n">
        <f aca="false">VLOOKUP($A30,GAMMAGRIDS,2,FALSE())</f>
        <v>0.55508111</v>
      </c>
      <c r="W30" s="163" t="n">
        <f aca="false">((V30-AF30)*0.9)+AF30</f>
        <v>0.546895945</v>
      </c>
      <c r="X30" s="163" t="n">
        <f aca="false">((V30-AF30)*0.8)+AF30</f>
        <v>0.53871078</v>
      </c>
      <c r="Y30" s="163" t="n">
        <f aca="false">((V30-AF30)*0.7)+AF30</f>
        <v>0.530525615</v>
      </c>
      <c r="Z30" s="163" t="n">
        <f aca="false">((V30-AF30)*0.6)+AF30</f>
        <v>0.52234045</v>
      </c>
      <c r="AA30" s="163" t="n">
        <f aca="false">((V30-AF30)*0.5)+AF30</f>
        <v>0.514155285</v>
      </c>
      <c r="AB30" s="163" t="n">
        <f aca="false">((V30-AF30)*0.4)+AF30</f>
        <v>0.50597012</v>
      </c>
      <c r="AC30" s="163" t="n">
        <f aca="false">((V30-AF30)*0.3)+AF30</f>
        <v>0.497784955</v>
      </c>
      <c r="AD30" s="163" t="n">
        <f aca="false">((V30-AF30)*0.2)+AF30</f>
        <v>0.48959979</v>
      </c>
      <c r="AE30" s="163" t="n">
        <f aca="false">((V30-AF30)*0.1)+AF30</f>
        <v>0.481414625</v>
      </c>
      <c r="AF30" s="163" t="n">
        <f aca="false">VLOOKUP($A30,GAMMAGRIDS,3,FALSE())</f>
        <v>0.47322946</v>
      </c>
      <c r="AG30" s="163" t="n">
        <f aca="false">((AF30-AP30)*0.9)+AP30</f>
        <v>0.454326879</v>
      </c>
      <c r="AH30" s="163" t="n">
        <f aca="false">((AF30-AP30)*0.8)+AP30</f>
        <v>0.435424298</v>
      </c>
      <c r="AI30" s="163" t="n">
        <f aca="false">((AF30-AP30)*0.7)+AP30</f>
        <v>0.416521717</v>
      </c>
      <c r="AJ30" s="163" t="n">
        <f aca="false">((AF30-AP30)*0.6)+AP30</f>
        <v>0.397619136</v>
      </c>
      <c r="AK30" s="163" t="n">
        <f aca="false">((AF30-AP30)*0.5)+AP30</f>
        <v>0.378716555</v>
      </c>
      <c r="AL30" s="163" t="n">
        <f aca="false">((AF30-AP30)*0.4)+AP30</f>
        <v>0.359813974</v>
      </c>
      <c r="AM30" s="163" t="n">
        <f aca="false">((AF30-AP30)*0.3)+AP30</f>
        <v>0.340911393</v>
      </c>
      <c r="AN30" s="163" t="n">
        <f aca="false">((AF30-AP30)*0.2)+AP30</f>
        <v>0.322008812</v>
      </c>
      <c r="AO30" s="163" t="n">
        <f aca="false">((AF30-AP30)*0.1)+AP30</f>
        <v>0.303106231</v>
      </c>
      <c r="AP30" s="163" t="n">
        <f aca="false">VLOOKUP($A30,GAMMAGRIDS,4,FALSE())</f>
        <v>0.28420365</v>
      </c>
      <c r="AQ30" s="163" t="n">
        <f aca="false">(($AP30-$AU30)*0.8)+$AU30</f>
        <v>0.25801748</v>
      </c>
      <c r="AR30" s="163" t="n">
        <f aca="false">(($AP30-$AU30)*0.6)+$AU30</f>
        <v>0.23183131</v>
      </c>
      <c r="AS30" s="163" t="n">
        <f aca="false">(($AP30-$AU30)*0.4)+$AU30</f>
        <v>0.20564514</v>
      </c>
      <c r="AT30" s="163" t="n">
        <f aca="false">(($AP30-$AU30)*0.2)+$AU30</f>
        <v>0.17945897</v>
      </c>
      <c r="AU30" s="163" t="n">
        <f aca="false">VLOOKUP($A30,GAMMAGRIDS,5,FALSE())</f>
        <v>0.1532728</v>
      </c>
      <c r="AV30" s="163" t="n">
        <f aca="false">(($AU30-$AZ30)*0.8)+$AZ30</f>
        <v>0.12261824</v>
      </c>
      <c r="AW30" s="163" t="n">
        <f aca="false">(($AU30-$AZ30)*0.6)+$AZ30</f>
        <v>0.09196368</v>
      </c>
      <c r="AX30" s="163" t="n">
        <f aca="false">(($AU30-$AZ30)*0.4)+$AZ30</f>
        <v>0.06130912</v>
      </c>
      <c r="AY30" s="163" t="n">
        <f aca="false">(($AU30-$AZ30)*0.2)+$AZ30</f>
        <v>0.03065456</v>
      </c>
      <c r="AZ30" s="163" t="n">
        <v>0</v>
      </c>
      <c r="BA30" s="163" t="n">
        <f aca="false">(($BE30-$AZ30)*0.2)+$AZ30</f>
        <v>-0.034842688</v>
      </c>
      <c r="BB30" s="163" t="n">
        <f aca="false">(($BE30-$AZ30)*0.4)+$AZ30</f>
        <v>-0.069685376</v>
      </c>
      <c r="BC30" s="163" t="n">
        <f aca="false">(($BE30-$AZ30)*0.6)+$AZ30</f>
        <v>-0.104528064</v>
      </c>
      <c r="BD30" s="163" t="n">
        <f aca="false">(($BE30-$AZ30)*0.8)+$AZ30</f>
        <v>-0.139370752</v>
      </c>
      <c r="BE30" s="163" t="n">
        <f aca="false">VLOOKUP($A30,GAMMAGRIDS,6,FALSE())</f>
        <v>-0.17421344</v>
      </c>
      <c r="BF30" s="163" t="n">
        <f aca="false">(($BJ30-$BE30)*0.2)+$BE30</f>
        <v>-0.212972596</v>
      </c>
      <c r="BG30" s="163" t="n">
        <f aca="false">(($BJ30-$BE30)*0.4)+$BE30</f>
        <v>-0.251731752</v>
      </c>
      <c r="BH30" s="163" t="n">
        <f aca="false">(($BJ30-$BE30)*0.6)+$BE30</f>
        <v>-0.290490908</v>
      </c>
      <c r="BI30" s="163" t="n">
        <f aca="false">(($BJ30-$BE30)*0.8)+$BE30</f>
        <v>-0.329250064</v>
      </c>
      <c r="BJ30" s="163" t="n">
        <f aca="false">VLOOKUP($A30,GAMMAGRIDS,7,FALSE())</f>
        <v>-0.36800922</v>
      </c>
      <c r="BK30" s="163" t="n">
        <f aca="false">((BT30-BJ30)*0.1)+BJ30</f>
        <v>-0.412122062</v>
      </c>
      <c r="BL30" s="163" t="n">
        <f aca="false">((BT30-BJ30)*0.2)+BJ30</f>
        <v>-0.456234904</v>
      </c>
      <c r="BM30" s="163" t="n">
        <f aca="false">((BT30-BJ30)*0.3)+BJ30</f>
        <v>-0.500347746</v>
      </c>
      <c r="BN30" s="163" t="n">
        <f aca="false">((BT30-BJ30)*0.4)+BJ30</f>
        <v>-0.544460588</v>
      </c>
      <c r="BO30" s="163" t="n">
        <f aca="false">((BT30-BJ30)*0.5)+BJ30</f>
        <v>-0.58857343</v>
      </c>
      <c r="BP30" s="163" t="n">
        <f aca="false">((BT30-BJ30)*0.6)+BJ30</f>
        <v>-0.632686272</v>
      </c>
      <c r="BQ30" s="163" t="n">
        <f aca="false">((BT30-BJ30)*0.7)+BJ30</f>
        <v>-0.676799114</v>
      </c>
      <c r="BR30" s="163" t="n">
        <f aca="false">((BT30-BJ30)*0.8)+BJ30</f>
        <v>-0.720911956</v>
      </c>
      <c r="BS30" s="163" t="n">
        <f aca="false">((BT30-BJ30)*0.9)+BJ30</f>
        <v>-0.765024798</v>
      </c>
      <c r="BT30" s="163" t="n">
        <f aca="false">VLOOKUP($A30,GAMMAGRIDS,8,FALSE())</f>
        <v>-0.80913764</v>
      </c>
      <c r="BU30" s="163" t="n">
        <f aca="false">((CD30-BT30)*0.1)+BT30</f>
        <v>-0.859566062</v>
      </c>
      <c r="BV30" s="163" t="n">
        <f aca="false">((CD30-BT30)*0.2)+BT30</f>
        <v>-0.909994484</v>
      </c>
      <c r="BW30" s="163" t="n">
        <f aca="false">((CD30-BT30)*0.3)+BT30</f>
        <v>-0.960422906</v>
      </c>
      <c r="BX30" s="163" t="n">
        <f aca="false">((CD30-BT30)*0.4)+BT30</f>
        <v>-1.010851328</v>
      </c>
      <c r="BY30" s="163" t="n">
        <f aca="false">((CD30-BT30)*0.5)+BT30</f>
        <v>-1.06127975</v>
      </c>
      <c r="BZ30" s="163" t="n">
        <f aca="false">((CD30-BT30)*0.6)+BT30</f>
        <v>-1.111708172</v>
      </c>
      <c r="CA30" s="163" t="n">
        <f aca="false">((CD30-BT30)*0.7)+BT30</f>
        <v>-1.162136594</v>
      </c>
      <c r="CB30" s="163" t="n">
        <f aca="false">((CD30-BT30)*0.8)+BT30</f>
        <v>-1.212565016</v>
      </c>
      <c r="CC30" s="163" t="n">
        <f aca="false">((CD30-BT30)*0.9)+BT30</f>
        <v>-1.262993438</v>
      </c>
      <c r="CD30" s="163" t="n">
        <f aca="false">VLOOKUP($A30,GAMMAGRIDS,9,FALSE())</f>
        <v>-1.31342186</v>
      </c>
      <c r="CE30" s="163" t="n">
        <f aca="false">($CD30-$CC30)+CD30</f>
        <v>-1.363850282</v>
      </c>
      <c r="CF30" s="163" t="n">
        <f aca="false">($CD30-$CC30)+CE30</f>
        <v>-1.414278704</v>
      </c>
      <c r="CG30" s="163" t="n">
        <f aca="false">($CD30-$CC30)+CF30</f>
        <v>-1.464707126</v>
      </c>
      <c r="CH30" s="163" t="n">
        <f aca="false">($CD30-$CC30)+CG30</f>
        <v>-1.515135548</v>
      </c>
      <c r="CI30" s="163" t="n">
        <f aca="false">($CD30-$CC30)+CH30</f>
        <v>-1.56556397</v>
      </c>
      <c r="CJ30" s="163" t="n">
        <f aca="false">($CD30-$CC30)+CI30</f>
        <v>-1.615992392</v>
      </c>
      <c r="CK30" s="163" t="n">
        <f aca="false">($CD30-$CC30)+CJ30</f>
        <v>-1.666420814</v>
      </c>
      <c r="CL30" s="163" t="n">
        <f aca="false">($CD30-$CC30)+CK30</f>
        <v>-1.716849236</v>
      </c>
      <c r="CM30" s="163" t="n">
        <f aca="false">($CD30-$CC30)+CL30</f>
        <v>-1.767277658</v>
      </c>
      <c r="CN30" s="163" t="n">
        <f aca="false">($CD30-$CC30)+CM30</f>
        <v>-1.81770608</v>
      </c>
      <c r="CO30" s="163" t="n">
        <f aca="false">($CD30-$CC30)+CN30</f>
        <v>-1.868134502</v>
      </c>
      <c r="CP30" s="163" t="n">
        <f aca="false">($CD30-$CC30)+CO30</f>
        <v>-1.918562924</v>
      </c>
      <c r="CQ30" s="163" t="n">
        <f aca="false">($CD30-$CC30)+CP30</f>
        <v>-1.968991346</v>
      </c>
      <c r="CR30" s="163" t="n">
        <f aca="false">($CD30-$CC30)+CQ30</f>
        <v>-2.019419768</v>
      </c>
      <c r="CS30" s="163" t="n">
        <f aca="false">($CD30-$CC30)+CR30</f>
        <v>-2.06984819</v>
      </c>
      <c r="CT30" s="163" t="n">
        <f aca="false">($CD30-$CC30)+CS30</f>
        <v>-2.120276612</v>
      </c>
      <c r="CU30" s="163" t="n">
        <f aca="false">($CD30-$CC30)+CT30</f>
        <v>-2.170705034</v>
      </c>
      <c r="CV30" s="163" t="n">
        <f aca="false">($CD30-$CC30)+CU30</f>
        <v>-2.221133456</v>
      </c>
      <c r="CW30" s="163" t="n">
        <f aca="false">($CD30-$CC30)+CV30</f>
        <v>-2.271561878</v>
      </c>
      <c r="CX30" s="163" t="n">
        <f aca="false">($CD30-$CC30)+CW30</f>
        <v>-2.3219903</v>
      </c>
    </row>
    <row r="31" customFormat="false" ht="12.75" hidden="false" customHeight="false" outlineLevel="0" collapsed="false">
      <c r="A31" s="14" t="n">
        <v>37530</v>
      </c>
      <c r="B31" s="163" t="n">
        <f aca="false">($V31-$W31)+C31</f>
        <v>2.90233527</v>
      </c>
      <c r="C31" s="163" t="n">
        <f aca="false">($V31-$W31)+D31</f>
        <v>2.847727221</v>
      </c>
      <c r="D31" s="163" t="n">
        <f aca="false">($V31-$W31)+E31</f>
        <v>2.793119172</v>
      </c>
      <c r="E31" s="163" t="n">
        <f aca="false">($V31-$W31)+F31</f>
        <v>2.738511123</v>
      </c>
      <c r="F31" s="163" t="n">
        <f aca="false">($V31-$W31)+G31</f>
        <v>2.683903074</v>
      </c>
      <c r="G31" s="163" t="n">
        <f aca="false">($V31-$W31)+H31</f>
        <v>2.629295025</v>
      </c>
      <c r="H31" s="163" t="n">
        <f aca="false">($V31-$W31)+I31</f>
        <v>2.574686976</v>
      </c>
      <c r="I31" s="163" t="n">
        <f aca="false">($V31-$W31)+J31</f>
        <v>2.520078927</v>
      </c>
      <c r="J31" s="163" t="n">
        <f aca="false">($V31-$W31)+K31</f>
        <v>2.465470878</v>
      </c>
      <c r="K31" s="163" t="n">
        <f aca="false">($V31-$W31)+L31</f>
        <v>2.410862829</v>
      </c>
      <c r="L31" s="163" t="n">
        <f aca="false">($V31-$W31)+M31</f>
        <v>2.35625478</v>
      </c>
      <c r="M31" s="163" t="n">
        <f aca="false">($V31-$W31)+N31</f>
        <v>2.301646731</v>
      </c>
      <c r="N31" s="163" t="n">
        <f aca="false">($V31-$W31)+O31</f>
        <v>2.247038682</v>
      </c>
      <c r="O31" s="163" t="n">
        <f aca="false">($V31-$W31)+P31</f>
        <v>2.192430633</v>
      </c>
      <c r="P31" s="163" t="n">
        <f aca="false">($V31-$W31)+Q31</f>
        <v>2.137822584</v>
      </c>
      <c r="Q31" s="163" t="n">
        <f aca="false">($V31-$W31)+R31</f>
        <v>2.083214535</v>
      </c>
      <c r="R31" s="163" t="n">
        <f aca="false">($V31-$W31)+S31</f>
        <v>2.028606486</v>
      </c>
      <c r="S31" s="163" t="n">
        <f aca="false">($V31-$W31)+T31</f>
        <v>1.973998437</v>
      </c>
      <c r="T31" s="163" t="n">
        <f aca="false">($V31-$W31)+U31</f>
        <v>1.919390388</v>
      </c>
      <c r="U31" s="163" t="n">
        <f aca="false">($V31-$W31)+V31</f>
        <v>1.864782339</v>
      </c>
      <c r="V31" s="163" t="n">
        <f aca="false">VLOOKUP($A31,GAMMAGRIDS,2,FALSE())</f>
        <v>1.81017429</v>
      </c>
      <c r="W31" s="163" t="n">
        <f aca="false">((V31-AF31)*0.9)+AF31</f>
        <v>1.755566241</v>
      </c>
      <c r="X31" s="163" t="n">
        <f aca="false">((V31-AF31)*0.8)+AF31</f>
        <v>1.700958192</v>
      </c>
      <c r="Y31" s="163" t="n">
        <f aca="false">((V31-AF31)*0.7)+AF31</f>
        <v>1.646350143</v>
      </c>
      <c r="Z31" s="163" t="n">
        <f aca="false">((V31-AF31)*0.6)+AF31</f>
        <v>1.591742094</v>
      </c>
      <c r="AA31" s="163" t="n">
        <f aca="false">((V31-AF31)*0.5)+AF31</f>
        <v>1.537134045</v>
      </c>
      <c r="AB31" s="163" t="n">
        <f aca="false">((V31-AF31)*0.4)+AF31</f>
        <v>1.482525996</v>
      </c>
      <c r="AC31" s="163" t="n">
        <f aca="false">((V31-AF31)*0.3)+AF31</f>
        <v>1.427917947</v>
      </c>
      <c r="AD31" s="163" t="n">
        <f aca="false">((V31-AF31)*0.2)+AF31</f>
        <v>1.373309898</v>
      </c>
      <c r="AE31" s="163" t="n">
        <f aca="false">((V31-AF31)*0.1)+AF31</f>
        <v>1.318701849</v>
      </c>
      <c r="AF31" s="163" t="n">
        <f aca="false">VLOOKUP($A31,GAMMAGRIDS,3,FALSE())</f>
        <v>1.2640938</v>
      </c>
      <c r="AG31" s="163" t="n">
        <f aca="false">((AF31-AP31)*0.9)+AP31</f>
        <v>1.203449732</v>
      </c>
      <c r="AH31" s="163" t="n">
        <f aca="false">((AF31-AP31)*0.8)+AP31</f>
        <v>1.142805664</v>
      </c>
      <c r="AI31" s="163" t="n">
        <f aca="false">((AF31-AP31)*0.7)+AP31</f>
        <v>1.082161596</v>
      </c>
      <c r="AJ31" s="163" t="n">
        <f aca="false">((AF31-AP31)*0.6)+AP31</f>
        <v>1.021517528</v>
      </c>
      <c r="AK31" s="163" t="n">
        <f aca="false">((AF31-AP31)*0.5)+AP31</f>
        <v>0.96087346</v>
      </c>
      <c r="AL31" s="163" t="n">
        <f aca="false">((AF31-AP31)*0.4)+AP31</f>
        <v>0.900229392</v>
      </c>
      <c r="AM31" s="163" t="n">
        <f aca="false">((AF31-AP31)*0.3)+AP31</f>
        <v>0.839585324</v>
      </c>
      <c r="AN31" s="163" t="n">
        <f aca="false">((AF31-AP31)*0.2)+AP31</f>
        <v>0.778941256</v>
      </c>
      <c r="AO31" s="163" t="n">
        <f aca="false">((AF31-AP31)*0.1)+AP31</f>
        <v>0.718297188</v>
      </c>
      <c r="AP31" s="163" t="n">
        <f aca="false">VLOOKUP($A31,GAMMAGRIDS,4,FALSE())</f>
        <v>0.65765312</v>
      </c>
      <c r="AQ31" s="163" t="n">
        <f aca="false">(($AP31-$AU31)*0.8)+$AU31</f>
        <v>0.593059594</v>
      </c>
      <c r="AR31" s="163" t="n">
        <f aca="false">(($AP31-$AU31)*0.6)+$AU31</f>
        <v>0.528466068</v>
      </c>
      <c r="AS31" s="163" t="n">
        <f aca="false">(($AP31-$AU31)*0.4)+$AU31</f>
        <v>0.463872542</v>
      </c>
      <c r="AT31" s="163" t="n">
        <f aca="false">(($AP31-$AU31)*0.2)+$AU31</f>
        <v>0.399279016</v>
      </c>
      <c r="AU31" s="163" t="n">
        <f aca="false">VLOOKUP($A31,GAMMAGRIDS,5,FALSE())</f>
        <v>0.33468549</v>
      </c>
      <c r="AV31" s="163" t="n">
        <f aca="false">(($AU31-$AZ31)*0.8)+$AZ31</f>
        <v>0.267748392</v>
      </c>
      <c r="AW31" s="163" t="n">
        <f aca="false">(($AU31-$AZ31)*0.6)+$AZ31</f>
        <v>0.200811294</v>
      </c>
      <c r="AX31" s="163" t="n">
        <f aca="false">(($AU31-$AZ31)*0.4)+$AZ31</f>
        <v>0.133874196</v>
      </c>
      <c r="AY31" s="163" t="n">
        <f aca="false">(($AU31-$AZ31)*0.2)+$AZ31</f>
        <v>0.066937098</v>
      </c>
      <c r="AZ31" s="163" t="n">
        <v>0</v>
      </c>
      <c r="BA31" s="163" t="n">
        <f aca="false">(($BE31-$AZ31)*0.2)+$AZ31</f>
        <v>-0.069075176</v>
      </c>
      <c r="BB31" s="163" t="n">
        <f aca="false">(($BE31-$AZ31)*0.4)+$AZ31</f>
        <v>-0.138150352</v>
      </c>
      <c r="BC31" s="163" t="n">
        <f aca="false">(($BE31-$AZ31)*0.6)+$AZ31</f>
        <v>-0.207225528</v>
      </c>
      <c r="BD31" s="163" t="n">
        <f aca="false">(($BE31-$AZ31)*0.8)+$AZ31</f>
        <v>-0.276300704</v>
      </c>
      <c r="BE31" s="163" t="n">
        <f aca="false">VLOOKUP($A31,GAMMAGRIDS,6,FALSE())</f>
        <v>-0.34537588</v>
      </c>
      <c r="BF31" s="163" t="n">
        <f aca="false">(($BJ31-$BE31)*0.2)+$BE31</f>
        <v>-0.416392752</v>
      </c>
      <c r="BG31" s="163" t="n">
        <f aca="false">(($BJ31-$BE31)*0.4)+$BE31</f>
        <v>-0.487409624</v>
      </c>
      <c r="BH31" s="163" t="n">
        <f aca="false">(($BJ31-$BE31)*0.6)+$BE31</f>
        <v>-0.558426496</v>
      </c>
      <c r="BI31" s="163" t="n">
        <f aca="false">(($BJ31-$BE31)*0.8)+$BE31</f>
        <v>-0.629443368</v>
      </c>
      <c r="BJ31" s="163" t="n">
        <f aca="false">VLOOKUP($A31,GAMMAGRIDS,7,FALSE())</f>
        <v>-0.70046024</v>
      </c>
      <c r="BK31" s="163" t="n">
        <f aca="false">((BT31-BJ31)*0.1)+BJ31</f>
        <v>-0.77401931</v>
      </c>
      <c r="BL31" s="163" t="n">
        <f aca="false">((BT31-BJ31)*0.2)+BJ31</f>
        <v>-0.84757838</v>
      </c>
      <c r="BM31" s="163" t="n">
        <f aca="false">((BT31-BJ31)*0.3)+BJ31</f>
        <v>-0.92113745</v>
      </c>
      <c r="BN31" s="163" t="n">
        <f aca="false">((BT31-BJ31)*0.4)+BJ31</f>
        <v>-0.99469652</v>
      </c>
      <c r="BO31" s="163" t="n">
        <f aca="false">((BT31-BJ31)*0.5)+BJ31</f>
        <v>-1.06825559</v>
      </c>
      <c r="BP31" s="163" t="n">
        <f aca="false">((BT31-BJ31)*0.6)+BJ31</f>
        <v>-1.14181466</v>
      </c>
      <c r="BQ31" s="163" t="n">
        <f aca="false">((BT31-BJ31)*0.7)+BJ31</f>
        <v>-1.21537373</v>
      </c>
      <c r="BR31" s="163" t="n">
        <f aca="false">((BT31-BJ31)*0.8)+BJ31</f>
        <v>-1.2889328</v>
      </c>
      <c r="BS31" s="163" t="n">
        <f aca="false">((BT31-BJ31)*0.9)+BJ31</f>
        <v>-1.36249187</v>
      </c>
      <c r="BT31" s="163" t="n">
        <f aca="false">VLOOKUP($A31,GAMMAGRIDS,8,FALSE())</f>
        <v>-1.43605094</v>
      </c>
      <c r="BU31" s="163" t="n">
        <f aca="false">((CD31-BT31)*0.1)+BT31</f>
        <v>-1.51242598</v>
      </c>
      <c r="BV31" s="163" t="n">
        <f aca="false">((CD31-BT31)*0.2)+BT31</f>
        <v>-1.58880102</v>
      </c>
      <c r="BW31" s="163" t="n">
        <f aca="false">((CD31-BT31)*0.3)+BT31</f>
        <v>-1.66517606</v>
      </c>
      <c r="BX31" s="163" t="n">
        <f aca="false">((CD31-BT31)*0.4)+BT31</f>
        <v>-1.7415511</v>
      </c>
      <c r="BY31" s="163" t="n">
        <f aca="false">((CD31-BT31)*0.5)+BT31</f>
        <v>-1.81792614</v>
      </c>
      <c r="BZ31" s="163" t="n">
        <f aca="false">((CD31-BT31)*0.6)+BT31</f>
        <v>-1.89430118</v>
      </c>
      <c r="CA31" s="163" t="n">
        <f aca="false">((CD31-BT31)*0.7)+BT31</f>
        <v>-1.97067622</v>
      </c>
      <c r="CB31" s="163" t="n">
        <f aca="false">((CD31-BT31)*0.8)+BT31</f>
        <v>-2.04705126</v>
      </c>
      <c r="CC31" s="163" t="n">
        <f aca="false">((CD31-BT31)*0.9)+BT31</f>
        <v>-2.1234263</v>
      </c>
      <c r="CD31" s="163" t="n">
        <f aca="false">VLOOKUP($A31,GAMMAGRIDS,9,FALSE())</f>
        <v>-2.19980134</v>
      </c>
      <c r="CE31" s="163" t="n">
        <f aca="false">($CD31-$CC31)+CD31</f>
        <v>-2.27617638</v>
      </c>
      <c r="CF31" s="163" t="n">
        <f aca="false">($CD31-$CC31)+CE31</f>
        <v>-2.35255142</v>
      </c>
      <c r="CG31" s="163" t="n">
        <f aca="false">($CD31-$CC31)+CF31</f>
        <v>-2.42892646</v>
      </c>
      <c r="CH31" s="163" t="n">
        <f aca="false">($CD31-$CC31)+CG31</f>
        <v>-2.5053015</v>
      </c>
      <c r="CI31" s="163" t="n">
        <f aca="false">($CD31-$CC31)+CH31</f>
        <v>-2.58167654</v>
      </c>
      <c r="CJ31" s="163" t="n">
        <f aca="false">($CD31-$CC31)+CI31</f>
        <v>-2.65805158</v>
      </c>
      <c r="CK31" s="163" t="n">
        <f aca="false">($CD31-$CC31)+CJ31</f>
        <v>-2.73442662</v>
      </c>
      <c r="CL31" s="163" t="n">
        <f aca="false">($CD31-$CC31)+CK31</f>
        <v>-2.81080166</v>
      </c>
      <c r="CM31" s="163" t="n">
        <f aca="false">($CD31-$CC31)+CL31</f>
        <v>-2.8871767</v>
      </c>
      <c r="CN31" s="163" t="n">
        <f aca="false">($CD31-$CC31)+CM31</f>
        <v>-2.96355174</v>
      </c>
      <c r="CO31" s="163" t="n">
        <f aca="false">($CD31-$CC31)+CN31</f>
        <v>-3.03992678</v>
      </c>
      <c r="CP31" s="163" t="n">
        <f aca="false">($CD31-$CC31)+CO31</f>
        <v>-3.11630182</v>
      </c>
      <c r="CQ31" s="163" t="n">
        <f aca="false">($CD31-$CC31)+CP31</f>
        <v>-3.19267686</v>
      </c>
      <c r="CR31" s="163" t="n">
        <f aca="false">($CD31-$CC31)+CQ31</f>
        <v>-3.2690519</v>
      </c>
      <c r="CS31" s="163" t="n">
        <f aca="false">($CD31-$CC31)+CR31</f>
        <v>-3.34542694</v>
      </c>
      <c r="CT31" s="163" t="n">
        <f aca="false">($CD31-$CC31)+CS31</f>
        <v>-3.42180198</v>
      </c>
      <c r="CU31" s="163" t="n">
        <f aca="false">($CD31-$CC31)+CT31</f>
        <v>-3.49817702</v>
      </c>
      <c r="CV31" s="163" t="n">
        <f aca="false">($CD31-$CC31)+CU31</f>
        <v>-3.57455206</v>
      </c>
      <c r="CW31" s="163" t="n">
        <f aca="false">($CD31-$CC31)+CV31</f>
        <v>-3.6509271</v>
      </c>
      <c r="CX31" s="163" t="n">
        <f aca="false">($CD31-$CC31)+CW31</f>
        <v>-3.72730214</v>
      </c>
    </row>
    <row r="32" customFormat="false" ht="12.75" hidden="false" customHeight="false" outlineLevel="0" collapsed="false">
      <c r="A32" s="14" t="n">
        <v>37561</v>
      </c>
      <c r="B32" s="163" t="n">
        <f aca="false">($V32-$W32)+C32</f>
        <v>2.91674245</v>
      </c>
      <c r="C32" s="163" t="n">
        <f aca="false">($V32-$W32)+D32</f>
        <v>2.861250163</v>
      </c>
      <c r="D32" s="163" t="n">
        <f aca="false">($V32-$W32)+E32</f>
        <v>2.805757876</v>
      </c>
      <c r="E32" s="163" t="n">
        <f aca="false">($V32-$W32)+F32</f>
        <v>2.750265589</v>
      </c>
      <c r="F32" s="163" t="n">
        <f aca="false">($V32-$W32)+G32</f>
        <v>2.694773302</v>
      </c>
      <c r="G32" s="163" t="n">
        <f aca="false">($V32-$W32)+H32</f>
        <v>2.639281015</v>
      </c>
      <c r="H32" s="163" t="n">
        <f aca="false">($V32-$W32)+I32</f>
        <v>2.583788728</v>
      </c>
      <c r="I32" s="163" t="n">
        <f aca="false">($V32-$W32)+J32</f>
        <v>2.528296441</v>
      </c>
      <c r="J32" s="163" t="n">
        <f aca="false">($V32-$W32)+K32</f>
        <v>2.472804154</v>
      </c>
      <c r="K32" s="163" t="n">
        <f aca="false">($V32-$W32)+L32</f>
        <v>2.417311867</v>
      </c>
      <c r="L32" s="163" t="n">
        <f aca="false">($V32-$W32)+M32</f>
        <v>2.36181958</v>
      </c>
      <c r="M32" s="163" t="n">
        <f aca="false">($V32-$W32)+N32</f>
        <v>2.306327293</v>
      </c>
      <c r="N32" s="163" t="n">
        <f aca="false">($V32-$W32)+O32</f>
        <v>2.250835006</v>
      </c>
      <c r="O32" s="163" t="n">
        <f aca="false">($V32-$W32)+P32</f>
        <v>2.195342719</v>
      </c>
      <c r="P32" s="163" t="n">
        <f aca="false">($V32-$W32)+Q32</f>
        <v>2.139850432</v>
      </c>
      <c r="Q32" s="163" t="n">
        <f aca="false">($V32-$W32)+R32</f>
        <v>2.084358145</v>
      </c>
      <c r="R32" s="163" t="n">
        <f aca="false">($V32-$W32)+S32</f>
        <v>2.028865858</v>
      </c>
      <c r="S32" s="163" t="n">
        <f aca="false">($V32-$W32)+T32</f>
        <v>1.973373571</v>
      </c>
      <c r="T32" s="163" t="n">
        <f aca="false">($V32-$W32)+U32</f>
        <v>1.917881284</v>
      </c>
      <c r="U32" s="163" t="n">
        <f aca="false">($V32-$W32)+V32</f>
        <v>1.862388997</v>
      </c>
      <c r="V32" s="163" t="n">
        <f aca="false">VLOOKUP($A32,GAMMAGRIDS,2,FALSE())</f>
        <v>1.80689671</v>
      </c>
      <c r="W32" s="163" t="n">
        <f aca="false">((V32-AF32)*0.9)+AF32</f>
        <v>1.751404423</v>
      </c>
      <c r="X32" s="163" t="n">
        <f aca="false">((V32-AF32)*0.8)+AF32</f>
        <v>1.695912136</v>
      </c>
      <c r="Y32" s="163" t="n">
        <f aca="false">((V32-AF32)*0.7)+AF32</f>
        <v>1.640419849</v>
      </c>
      <c r="Z32" s="163" t="n">
        <f aca="false">((V32-AF32)*0.6)+AF32</f>
        <v>1.584927562</v>
      </c>
      <c r="AA32" s="163" t="n">
        <f aca="false">((V32-AF32)*0.5)+AF32</f>
        <v>1.529435275</v>
      </c>
      <c r="AB32" s="163" t="n">
        <f aca="false">((V32-AF32)*0.4)+AF32</f>
        <v>1.473942988</v>
      </c>
      <c r="AC32" s="163" t="n">
        <f aca="false">((V32-AF32)*0.3)+AF32</f>
        <v>1.418450701</v>
      </c>
      <c r="AD32" s="163" t="n">
        <f aca="false">((V32-AF32)*0.2)+AF32</f>
        <v>1.362958414</v>
      </c>
      <c r="AE32" s="163" t="n">
        <f aca="false">((V32-AF32)*0.1)+AF32</f>
        <v>1.307466127</v>
      </c>
      <c r="AF32" s="163" t="n">
        <f aca="false">VLOOKUP($A32,GAMMAGRIDS,3,FALSE())</f>
        <v>1.25197384</v>
      </c>
      <c r="AG32" s="163" t="n">
        <f aca="false">((AF32-AP32)*0.9)+AP32</f>
        <v>1.191478627</v>
      </c>
      <c r="AH32" s="163" t="n">
        <f aca="false">((AF32-AP32)*0.8)+AP32</f>
        <v>1.130983414</v>
      </c>
      <c r="AI32" s="163" t="n">
        <f aca="false">((AF32-AP32)*0.7)+AP32</f>
        <v>1.070488201</v>
      </c>
      <c r="AJ32" s="163" t="n">
        <f aca="false">((AF32-AP32)*0.6)+AP32</f>
        <v>1.009992988</v>
      </c>
      <c r="AK32" s="163" t="n">
        <f aca="false">((AF32-AP32)*0.5)+AP32</f>
        <v>0.949497775</v>
      </c>
      <c r="AL32" s="163" t="n">
        <f aca="false">((AF32-AP32)*0.4)+AP32</f>
        <v>0.889002562</v>
      </c>
      <c r="AM32" s="163" t="n">
        <f aca="false">((AF32-AP32)*0.3)+AP32</f>
        <v>0.828507349</v>
      </c>
      <c r="AN32" s="163" t="n">
        <f aca="false">((AF32-AP32)*0.2)+AP32</f>
        <v>0.768012136</v>
      </c>
      <c r="AO32" s="163" t="n">
        <f aca="false">((AF32-AP32)*0.1)+AP32</f>
        <v>0.707516923</v>
      </c>
      <c r="AP32" s="163" t="n">
        <f aca="false">VLOOKUP($A32,GAMMAGRIDS,4,FALSE())</f>
        <v>0.64702171</v>
      </c>
      <c r="AQ32" s="163" t="n">
        <f aca="false">(($AP32-$AU32)*0.8)+$AU32</f>
        <v>0.583277222</v>
      </c>
      <c r="AR32" s="163" t="n">
        <f aca="false">(($AP32-$AU32)*0.6)+$AU32</f>
        <v>0.519532734</v>
      </c>
      <c r="AS32" s="163" t="n">
        <f aca="false">(($AP32-$AU32)*0.4)+$AU32</f>
        <v>0.455788246</v>
      </c>
      <c r="AT32" s="163" t="n">
        <f aca="false">(($AP32-$AU32)*0.2)+$AU32</f>
        <v>0.392043758</v>
      </c>
      <c r="AU32" s="163" t="n">
        <f aca="false">VLOOKUP($A32,GAMMAGRIDS,5,FALSE())</f>
        <v>0.32829927</v>
      </c>
      <c r="AV32" s="163" t="n">
        <f aca="false">(($AU32-$AZ32)*0.8)+$AZ32</f>
        <v>0.262639416</v>
      </c>
      <c r="AW32" s="163" t="n">
        <f aca="false">(($AU32-$AZ32)*0.6)+$AZ32</f>
        <v>0.196979562</v>
      </c>
      <c r="AX32" s="163" t="n">
        <f aca="false">(($AU32-$AZ32)*0.4)+$AZ32</f>
        <v>0.131319708</v>
      </c>
      <c r="AY32" s="163" t="n">
        <f aca="false">(($AU32-$AZ32)*0.2)+$AZ32</f>
        <v>0.065659854</v>
      </c>
      <c r="AZ32" s="163" t="n">
        <v>0</v>
      </c>
      <c r="BA32" s="163" t="n">
        <f aca="false">(($BE32-$AZ32)*0.2)+$AZ32</f>
        <v>-0.067397756</v>
      </c>
      <c r="BB32" s="163" t="n">
        <f aca="false">(($BE32-$AZ32)*0.4)+$AZ32</f>
        <v>-0.134795512</v>
      </c>
      <c r="BC32" s="163" t="n">
        <f aca="false">(($BE32-$AZ32)*0.6)+$AZ32</f>
        <v>-0.202193268</v>
      </c>
      <c r="BD32" s="163" t="n">
        <f aca="false">(($BE32-$AZ32)*0.8)+$AZ32</f>
        <v>-0.269591024</v>
      </c>
      <c r="BE32" s="163" t="n">
        <f aca="false">VLOOKUP($A32,GAMMAGRIDS,6,FALSE())</f>
        <v>-0.33698878</v>
      </c>
      <c r="BF32" s="163" t="n">
        <f aca="false">(($BJ32-$BE32)*0.2)+$BE32</f>
        <v>-0.405955312</v>
      </c>
      <c r="BG32" s="163" t="n">
        <f aca="false">(($BJ32-$BE32)*0.4)+$BE32</f>
        <v>-0.474921844</v>
      </c>
      <c r="BH32" s="163" t="n">
        <f aca="false">(($BJ32-$BE32)*0.6)+$BE32</f>
        <v>-0.543888376</v>
      </c>
      <c r="BI32" s="163" t="n">
        <f aca="false">(($BJ32-$BE32)*0.8)+$BE32</f>
        <v>-0.612854908</v>
      </c>
      <c r="BJ32" s="163" t="n">
        <f aca="false">VLOOKUP($A32,GAMMAGRIDS,7,FALSE())</f>
        <v>-0.68182144</v>
      </c>
      <c r="BK32" s="163" t="n">
        <f aca="false">((BT32-BJ32)*0.1)+BJ32</f>
        <v>-0.752823169</v>
      </c>
      <c r="BL32" s="163" t="n">
        <f aca="false">((BT32-BJ32)*0.2)+BJ32</f>
        <v>-0.823824898</v>
      </c>
      <c r="BM32" s="163" t="n">
        <f aca="false">((BT32-BJ32)*0.3)+BJ32</f>
        <v>-0.894826627</v>
      </c>
      <c r="BN32" s="163" t="n">
        <f aca="false">((BT32-BJ32)*0.4)+BJ32</f>
        <v>-0.965828356</v>
      </c>
      <c r="BO32" s="163" t="n">
        <f aca="false">((BT32-BJ32)*0.5)+BJ32</f>
        <v>-1.036830085</v>
      </c>
      <c r="BP32" s="163" t="n">
        <f aca="false">((BT32-BJ32)*0.6)+BJ32</f>
        <v>-1.107831814</v>
      </c>
      <c r="BQ32" s="163" t="n">
        <f aca="false">((BT32-BJ32)*0.7)+BJ32</f>
        <v>-1.178833543</v>
      </c>
      <c r="BR32" s="163" t="n">
        <f aca="false">((BT32-BJ32)*0.8)+BJ32</f>
        <v>-1.249835272</v>
      </c>
      <c r="BS32" s="163" t="n">
        <f aca="false">((BT32-BJ32)*0.9)+BJ32</f>
        <v>-1.320837001</v>
      </c>
      <c r="BT32" s="163" t="n">
        <f aca="false">VLOOKUP($A32,GAMMAGRIDS,8,FALSE())</f>
        <v>-1.39183873</v>
      </c>
      <c r="BU32" s="163" t="n">
        <f aca="false">((CD32-BT32)*0.1)+BT32</f>
        <v>-1.465059594</v>
      </c>
      <c r="BV32" s="163" t="n">
        <f aca="false">((CD32-BT32)*0.2)+BT32</f>
        <v>-1.538280458</v>
      </c>
      <c r="BW32" s="163" t="n">
        <f aca="false">((CD32-BT32)*0.3)+BT32</f>
        <v>-1.611501322</v>
      </c>
      <c r="BX32" s="163" t="n">
        <f aca="false">((CD32-BT32)*0.4)+BT32</f>
        <v>-1.684722186</v>
      </c>
      <c r="BY32" s="163" t="n">
        <f aca="false">((CD32-BT32)*0.5)+BT32</f>
        <v>-1.75794305</v>
      </c>
      <c r="BZ32" s="163" t="n">
        <f aca="false">((CD32-BT32)*0.6)+BT32</f>
        <v>-1.831163914</v>
      </c>
      <c r="CA32" s="163" t="n">
        <f aca="false">((CD32-BT32)*0.7)+BT32</f>
        <v>-1.904384778</v>
      </c>
      <c r="CB32" s="163" t="n">
        <f aca="false">((CD32-BT32)*0.8)+BT32</f>
        <v>-1.977605642</v>
      </c>
      <c r="CC32" s="163" t="n">
        <f aca="false">((CD32-BT32)*0.9)+BT32</f>
        <v>-2.050826506</v>
      </c>
      <c r="CD32" s="163" t="n">
        <f aca="false">VLOOKUP($A32,GAMMAGRIDS,9,FALSE())</f>
        <v>-2.12404737</v>
      </c>
      <c r="CE32" s="163" t="n">
        <f aca="false">($CD32-$CC32)+CD32</f>
        <v>-2.197268234</v>
      </c>
      <c r="CF32" s="163" t="n">
        <f aca="false">($CD32-$CC32)+CE32</f>
        <v>-2.270489098</v>
      </c>
      <c r="CG32" s="163" t="n">
        <f aca="false">($CD32-$CC32)+CF32</f>
        <v>-2.343709962</v>
      </c>
      <c r="CH32" s="163" t="n">
        <f aca="false">($CD32-$CC32)+CG32</f>
        <v>-2.416930826</v>
      </c>
      <c r="CI32" s="163" t="n">
        <f aca="false">($CD32-$CC32)+CH32</f>
        <v>-2.49015169</v>
      </c>
      <c r="CJ32" s="163" t="n">
        <f aca="false">($CD32-$CC32)+CI32</f>
        <v>-2.563372554</v>
      </c>
      <c r="CK32" s="163" t="n">
        <f aca="false">($CD32-$CC32)+CJ32</f>
        <v>-2.636593418</v>
      </c>
      <c r="CL32" s="163" t="n">
        <f aca="false">($CD32-$CC32)+CK32</f>
        <v>-2.709814282</v>
      </c>
      <c r="CM32" s="163" t="n">
        <f aca="false">($CD32-$CC32)+CL32</f>
        <v>-2.783035146</v>
      </c>
      <c r="CN32" s="163" t="n">
        <f aca="false">($CD32-$CC32)+CM32</f>
        <v>-2.85625601</v>
      </c>
      <c r="CO32" s="163" t="n">
        <f aca="false">($CD32-$CC32)+CN32</f>
        <v>-2.929476874</v>
      </c>
      <c r="CP32" s="163" t="n">
        <f aca="false">($CD32-$CC32)+CO32</f>
        <v>-3.002697738</v>
      </c>
      <c r="CQ32" s="163" t="n">
        <f aca="false">($CD32-$CC32)+CP32</f>
        <v>-3.075918602</v>
      </c>
      <c r="CR32" s="163" t="n">
        <f aca="false">($CD32-$CC32)+CQ32</f>
        <v>-3.149139466</v>
      </c>
      <c r="CS32" s="163" t="n">
        <f aca="false">($CD32-$CC32)+CR32</f>
        <v>-3.22236033</v>
      </c>
      <c r="CT32" s="163" t="n">
        <f aca="false">($CD32-$CC32)+CS32</f>
        <v>-3.295581194</v>
      </c>
      <c r="CU32" s="163" t="n">
        <f aca="false">($CD32-$CC32)+CT32</f>
        <v>-3.368802058</v>
      </c>
      <c r="CV32" s="163" t="n">
        <f aca="false">($CD32-$CC32)+CU32</f>
        <v>-3.442022922</v>
      </c>
      <c r="CW32" s="163" t="n">
        <f aca="false">($CD32-$CC32)+CV32</f>
        <v>-3.515243786</v>
      </c>
      <c r="CX32" s="163" t="n">
        <f aca="false">($CD32-$CC32)+CW32</f>
        <v>-3.58846465</v>
      </c>
    </row>
    <row r="33" customFormat="false" ht="12.75" hidden="false" customHeight="false" outlineLevel="0" collapsed="false">
      <c r="A33" s="14" t="n">
        <v>37591</v>
      </c>
      <c r="B33" s="163" t="n">
        <f aca="false">($V33-$W33)+C33</f>
        <v>3.49031417</v>
      </c>
      <c r="C33" s="163" t="n">
        <f aca="false">($V33-$W33)+D33</f>
        <v>3.419294672</v>
      </c>
      <c r="D33" s="163" t="n">
        <f aca="false">($V33-$W33)+E33</f>
        <v>3.348275174</v>
      </c>
      <c r="E33" s="163" t="n">
        <f aca="false">($V33-$W33)+F33</f>
        <v>3.277255676</v>
      </c>
      <c r="F33" s="163" t="n">
        <f aca="false">($V33-$W33)+G33</f>
        <v>3.206236178</v>
      </c>
      <c r="G33" s="163" t="n">
        <f aca="false">($V33-$W33)+H33</f>
        <v>3.13521668</v>
      </c>
      <c r="H33" s="163" t="n">
        <f aca="false">($V33-$W33)+I33</f>
        <v>3.064197182</v>
      </c>
      <c r="I33" s="163" t="n">
        <f aca="false">($V33-$W33)+J33</f>
        <v>2.993177684</v>
      </c>
      <c r="J33" s="163" t="n">
        <f aca="false">($V33-$W33)+K33</f>
        <v>2.922158186</v>
      </c>
      <c r="K33" s="163" t="n">
        <f aca="false">($V33-$W33)+L33</f>
        <v>2.851138688</v>
      </c>
      <c r="L33" s="163" t="n">
        <f aca="false">($V33-$W33)+M33</f>
        <v>2.78011919</v>
      </c>
      <c r="M33" s="163" t="n">
        <f aca="false">($V33-$W33)+N33</f>
        <v>2.709099692</v>
      </c>
      <c r="N33" s="163" t="n">
        <f aca="false">($V33-$W33)+O33</f>
        <v>2.638080194</v>
      </c>
      <c r="O33" s="163" t="n">
        <f aca="false">($V33-$W33)+P33</f>
        <v>2.567060696</v>
      </c>
      <c r="P33" s="163" t="n">
        <f aca="false">($V33-$W33)+Q33</f>
        <v>2.496041198</v>
      </c>
      <c r="Q33" s="163" t="n">
        <f aca="false">($V33-$W33)+R33</f>
        <v>2.4250217</v>
      </c>
      <c r="R33" s="163" t="n">
        <f aca="false">($V33-$W33)+S33</f>
        <v>2.354002202</v>
      </c>
      <c r="S33" s="163" t="n">
        <f aca="false">($V33-$W33)+T33</f>
        <v>2.282982704</v>
      </c>
      <c r="T33" s="163" t="n">
        <f aca="false">($V33-$W33)+U33</f>
        <v>2.211963206</v>
      </c>
      <c r="U33" s="163" t="n">
        <f aca="false">($V33-$W33)+V33</f>
        <v>2.140943708</v>
      </c>
      <c r="V33" s="163" t="n">
        <f aca="false">VLOOKUP($A33,GAMMAGRIDS,2,FALSE())</f>
        <v>2.06992421</v>
      </c>
      <c r="W33" s="163" t="n">
        <f aca="false">((V33-AF33)*0.9)+AF33</f>
        <v>1.998904712</v>
      </c>
      <c r="X33" s="163" t="n">
        <f aca="false">((V33-AF33)*0.8)+AF33</f>
        <v>1.927885214</v>
      </c>
      <c r="Y33" s="163" t="n">
        <f aca="false">((V33-AF33)*0.7)+AF33</f>
        <v>1.856865716</v>
      </c>
      <c r="Z33" s="163" t="n">
        <f aca="false">((V33-AF33)*0.6)+AF33</f>
        <v>1.785846218</v>
      </c>
      <c r="AA33" s="163" t="n">
        <f aca="false">((V33-AF33)*0.5)+AF33</f>
        <v>1.71482672</v>
      </c>
      <c r="AB33" s="163" t="n">
        <f aca="false">((V33-AF33)*0.4)+AF33</f>
        <v>1.643807222</v>
      </c>
      <c r="AC33" s="163" t="n">
        <f aca="false">((V33-AF33)*0.3)+AF33</f>
        <v>1.572787724</v>
      </c>
      <c r="AD33" s="163" t="n">
        <f aca="false">((V33-AF33)*0.2)+AF33</f>
        <v>1.501768226</v>
      </c>
      <c r="AE33" s="163" t="n">
        <f aca="false">((V33-AF33)*0.1)+AF33</f>
        <v>1.430748728</v>
      </c>
      <c r="AF33" s="163" t="n">
        <f aca="false">VLOOKUP($A33,GAMMAGRIDS,3,FALSE())</f>
        <v>1.35972923</v>
      </c>
      <c r="AG33" s="163" t="n">
        <f aca="false">((AF33-AP33)*0.9)+AP33</f>
        <v>1.290728156</v>
      </c>
      <c r="AH33" s="163" t="n">
        <f aca="false">((AF33-AP33)*0.8)+AP33</f>
        <v>1.221727082</v>
      </c>
      <c r="AI33" s="163" t="n">
        <f aca="false">((AF33-AP33)*0.7)+AP33</f>
        <v>1.152726008</v>
      </c>
      <c r="AJ33" s="163" t="n">
        <f aca="false">((AF33-AP33)*0.6)+AP33</f>
        <v>1.083724934</v>
      </c>
      <c r="AK33" s="163" t="n">
        <f aca="false">((AF33-AP33)*0.5)+AP33</f>
        <v>1.01472386</v>
      </c>
      <c r="AL33" s="163" t="n">
        <f aca="false">((AF33-AP33)*0.4)+AP33</f>
        <v>0.945722786</v>
      </c>
      <c r="AM33" s="163" t="n">
        <f aca="false">((AF33-AP33)*0.3)+AP33</f>
        <v>0.876721712</v>
      </c>
      <c r="AN33" s="163" t="n">
        <f aca="false">((AF33-AP33)*0.2)+AP33</f>
        <v>0.807720638</v>
      </c>
      <c r="AO33" s="163" t="n">
        <f aca="false">((AF33-AP33)*0.1)+AP33</f>
        <v>0.738719564</v>
      </c>
      <c r="AP33" s="163" t="n">
        <f aca="false">VLOOKUP($A33,GAMMAGRIDS,4,FALSE())</f>
        <v>0.66971849</v>
      </c>
      <c r="AQ33" s="163" t="n">
        <f aca="false">(($AP33-$AU33)*0.8)+$AU33</f>
        <v>0.602238676</v>
      </c>
      <c r="AR33" s="163" t="n">
        <f aca="false">(($AP33-$AU33)*0.6)+$AU33</f>
        <v>0.534758862</v>
      </c>
      <c r="AS33" s="163" t="n">
        <f aca="false">(($AP33-$AU33)*0.4)+$AU33</f>
        <v>0.467279048</v>
      </c>
      <c r="AT33" s="163" t="n">
        <f aca="false">(($AP33-$AU33)*0.2)+$AU33</f>
        <v>0.399799234</v>
      </c>
      <c r="AU33" s="163" t="n">
        <f aca="false">VLOOKUP($A33,GAMMAGRIDS,5,FALSE())</f>
        <v>0.33231942</v>
      </c>
      <c r="AV33" s="163" t="n">
        <f aca="false">(($AU33-$AZ33)*0.8)+$AZ33</f>
        <v>0.265855536</v>
      </c>
      <c r="AW33" s="163" t="n">
        <f aca="false">(($AU33-$AZ33)*0.6)+$AZ33</f>
        <v>0.199391652</v>
      </c>
      <c r="AX33" s="163" t="n">
        <f aca="false">(($AU33-$AZ33)*0.4)+$AZ33</f>
        <v>0.132927768</v>
      </c>
      <c r="AY33" s="163" t="n">
        <f aca="false">(($AU33-$AZ33)*0.2)+$AZ33</f>
        <v>0.066463884</v>
      </c>
      <c r="AZ33" s="163" t="n">
        <v>0</v>
      </c>
      <c r="BA33" s="163" t="n">
        <f aca="false">(($BE33-$AZ33)*0.2)+$AZ33</f>
        <v>-0.06544792</v>
      </c>
      <c r="BB33" s="163" t="n">
        <f aca="false">(($BE33-$AZ33)*0.4)+$AZ33</f>
        <v>-0.13089584</v>
      </c>
      <c r="BC33" s="163" t="n">
        <f aca="false">(($BE33-$AZ33)*0.6)+$AZ33</f>
        <v>-0.19634376</v>
      </c>
      <c r="BD33" s="163" t="n">
        <f aca="false">(($BE33-$AZ33)*0.8)+$AZ33</f>
        <v>-0.26179168</v>
      </c>
      <c r="BE33" s="163" t="n">
        <f aca="false">VLOOKUP($A33,GAMMAGRIDS,6,FALSE())</f>
        <v>-0.3272396</v>
      </c>
      <c r="BF33" s="163" t="n">
        <f aca="false">(($BJ33-$BE33)*0.2)+$BE33</f>
        <v>-0.391672486</v>
      </c>
      <c r="BG33" s="163" t="n">
        <f aca="false">(($BJ33-$BE33)*0.4)+$BE33</f>
        <v>-0.456105372</v>
      </c>
      <c r="BH33" s="163" t="n">
        <f aca="false">(($BJ33-$BE33)*0.6)+$BE33</f>
        <v>-0.520538258</v>
      </c>
      <c r="BI33" s="163" t="n">
        <f aca="false">(($BJ33-$BE33)*0.8)+$BE33</f>
        <v>-0.584971144</v>
      </c>
      <c r="BJ33" s="163" t="n">
        <f aca="false">VLOOKUP($A33,GAMMAGRIDS,7,FALSE())</f>
        <v>-0.64940403</v>
      </c>
      <c r="BK33" s="163" t="n">
        <f aca="false">((BT33-BJ33)*0.1)+BJ33</f>
        <v>-0.712318481</v>
      </c>
      <c r="BL33" s="163" t="n">
        <f aca="false">((BT33-BJ33)*0.2)+BJ33</f>
        <v>-0.775232932</v>
      </c>
      <c r="BM33" s="163" t="n">
        <f aca="false">((BT33-BJ33)*0.3)+BJ33</f>
        <v>-0.838147383</v>
      </c>
      <c r="BN33" s="163" t="n">
        <f aca="false">((BT33-BJ33)*0.4)+BJ33</f>
        <v>-0.901061834</v>
      </c>
      <c r="BO33" s="163" t="n">
        <f aca="false">((BT33-BJ33)*0.5)+BJ33</f>
        <v>-0.963976285</v>
      </c>
      <c r="BP33" s="163" t="n">
        <f aca="false">((BT33-BJ33)*0.6)+BJ33</f>
        <v>-1.026890736</v>
      </c>
      <c r="BQ33" s="163" t="n">
        <f aca="false">((BT33-BJ33)*0.7)+BJ33</f>
        <v>-1.089805187</v>
      </c>
      <c r="BR33" s="163" t="n">
        <f aca="false">((BT33-BJ33)*0.8)+BJ33</f>
        <v>-1.152719638</v>
      </c>
      <c r="BS33" s="163" t="n">
        <f aca="false">((BT33-BJ33)*0.9)+BJ33</f>
        <v>-1.215634089</v>
      </c>
      <c r="BT33" s="163" t="n">
        <f aca="false">VLOOKUP($A33,GAMMAGRIDS,8,FALSE())</f>
        <v>-1.27854854</v>
      </c>
      <c r="BU33" s="163" t="n">
        <f aca="false">((CD33-BT33)*0.1)+BT33</f>
        <v>-1.339449431</v>
      </c>
      <c r="BV33" s="163" t="n">
        <f aca="false">((CD33-BT33)*0.2)+BT33</f>
        <v>-1.400350322</v>
      </c>
      <c r="BW33" s="163" t="n">
        <f aca="false">((CD33-BT33)*0.3)+BT33</f>
        <v>-1.461251213</v>
      </c>
      <c r="BX33" s="163" t="n">
        <f aca="false">((CD33-BT33)*0.4)+BT33</f>
        <v>-1.522152104</v>
      </c>
      <c r="BY33" s="163" t="n">
        <f aca="false">((CD33-BT33)*0.5)+BT33</f>
        <v>-1.583052995</v>
      </c>
      <c r="BZ33" s="163" t="n">
        <f aca="false">((CD33-BT33)*0.6)+BT33</f>
        <v>-1.643953886</v>
      </c>
      <c r="CA33" s="163" t="n">
        <f aca="false">((CD33-BT33)*0.7)+BT33</f>
        <v>-1.704854777</v>
      </c>
      <c r="CB33" s="163" t="n">
        <f aca="false">((CD33-BT33)*0.8)+BT33</f>
        <v>-1.765755668</v>
      </c>
      <c r="CC33" s="163" t="n">
        <f aca="false">((CD33-BT33)*0.9)+BT33</f>
        <v>-1.826656559</v>
      </c>
      <c r="CD33" s="163" t="n">
        <f aca="false">VLOOKUP($A33,GAMMAGRIDS,9,FALSE())</f>
        <v>-1.88755745</v>
      </c>
      <c r="CE33" s="163" t="n">
        <f aca="false">($CD33-$CC33)+CD33</f>
        <v>-1.948458341</v>
      </c>
      <c r="CF33" s="163" t="n">
        <f aca="false">($CD33-$CC33)+CE33</f>
        <v>-2.009359232</v>
      </c>
      <c r="CG33" s="163" t="n">
        <f aca="false">($CD33-$CC33)+CF33</f>
        <v>-2.070260123</v>
      </c>
      <c r="CH33" s="163" t="n">
        <f aca="false">($CD33-$CC33)+CG33</f>
        <v>-2.131161014</v>
      </c>
      <c r="CI33" s="163" t="n">
        <f aca="false">($CD33-$CC33)+CH33</f>
        <v>-2.192061905</v>
      </c>
      <c r="CJ33" s="163" t="n">
        <f aca="false">($CD33-$CC33)+CI33</f>
        <v>-2.252962796</v>
      </c>
      <c r="CK33" s="163" t="n">
        <f aca="false">($CD33-$CC33)+CJ33</f>
        <v>-2.313863687</v>
      </c>
      <c r="CL33" s="163" t="n">
        <f aca="false">($CD33-$CC33)+CK33</f>
        <v>-2.374764578</v>
      </c>
      <c r="CM33" s="163" t="n">
        <f aca="false">($CD33-$CC33)+CL33</f>
        <v>-2.435665469</v>
      </c>
      <c r="CN33" s="163" t="n">
        <f aca="false">($CD33-$CC33)+CM33</f>
        <v>-2.49656636</v>
      </c>
      <c r="CO33" s="163" t="n">
        <f aca="false">($CD33-$CC33)+CN33</f>
        <v>-2.557467251</v>
      </c>
      <c r="CP33" s="163" t="n">
        <f aca="false">($CD33-$CC33)+CO33</f>
        <v>-2.618368142</v>
      </c>
      <c r="CQ33" s="163" t="n">
        <f aca="false">($CD33-$CC33)+CP33</f>
        <v>-2.679269033</v>
      </c>
      <c r="CR33" s="163" t="n">
        <f aca="false">($CD33-$CC33)+CQ33</f>
        <v>-2.740169924</v>
      </c>
      <c r="CS33" s="163" t="n">
        <f aca="false">($CD33-$CC33)+CR33</f>
        <v>-2.801070815</v>
      </c>
      <c r="CT33" s="163" t="n">
        <f aca="false">($CD33-$CC33)+CS33</f>
        <v>-2.861971706</v>
      </c>
      <c r="CU33" s="163" t="n">
        <f aca="false">($CD33-$CC33)+CT33</f>
        <v>-2.922872597</v>
      </c>
      <c r="CV33" s="163" t="n">
        <f aca="false">($CD33-$CC33)+CU33</f>
        <v>-2.983773488</v>
      </c>
      <c r="CW33" s="163" t="n">
        <f aca="false">($CD33-$CC33)+CV33</f>
        <v>-3.044674379</v>
      </c>
      <c r="CX33" s="163" t="n">
        <f aca="false">($CD33-$CC33)+CW33</f>
        <v>-3.10557527</v>
      </c>
    </row>
    <row r="34" customFormat="false" ht="12.75" hidden="false" customHeight="false" outlineLevel="0" collapsed="false">
      <c r="A34" s="14" t="n">
        <v>37622</v>
      </c>
      <c r="B34" s="163" t="n">
        <f aca="false">($V34-$W34)+C34</f>
        <v>3.65136105999999</v>
      </c>
      <c r="C34" s="163" t="n">
        <f aca="false">($V34-$W34)+D34</f>
        <v>3.57714771299999</v>
      </c>
      <c r="D34" s="163" t="n">
        <f aca="false">($V34-$W34)+E34</f>
        <v>3.50293436599999</v>
      </c>
      <c r="E34" s="163" t="n">
        <f aca="false">($V34-$W34)+F34</f>
        <v>3.428721019</v>
      </c>
      <c r="F34" s="163" t="n">
        <f aca="false">($V34-$W34)+G34</f>
        <v>3.354507672</v>
      </c>
      <c r="G34" s="163" t="n">
        <f aca="false">($V34-$W34)+H34</f>
        <v>3.280294325</v>
      </c>
      <c r="H34" s="163" t="n">
        <f aca="false">($V34-$W34)+I34</f>
        <v>3.206080978</v>
      </c>
      <c r="I34" s="163" t="n">
        <f aca="false">($V34-$W34)+J34</f>
        <v>3.131867631</v>
      </c>
      <c r="J34" s="163" t="n">
        <f aca="false">($V34-$W34)+K34</f>
        <v>3.057654284</v>
      </c>
      <c r="K34" s="163" t="n">
        <f aca="false">($V34-$W34)+L34</f>
        <v>2.983440937</v>
      </c>
      <c r="L34" s="163" t="n">
        <f aca="false">($V34-$W34)+M34</f>
        <v>2.90922759</v>
      </c>
      <c r="M34" s="163" t="n">
        <f aca="false">($V34-$W34)+N34</f>
        <v>2.835014243</v>
      </c>
      <c r="N34" s="163" t="n">
        <f aca="false">($V34-$W34)+O34</f>
        <v>2.760800896</v>
      </c>
      <c r="O34" s="163" t="n">
        <f aca="false">($V34-$W34)+P34</f>
        <v>2.686587549</v>
      </c>
      <c r="P34" s="163" t="n">
        <f aca="false">($V34-$W34)+Q34</f>
        <v>2.612374202</v>
      </c>
      <c r="Q34" s="163" t="n">
        <f aca="false">($V34-$W34)+R34</f>
        <v>2.538160855</v>
      </c>
      <c r="R34" s="163" t="n">
        <f aca="false">($V34-$W34)+S34</f>
        <v>2.463947508</v>
      </c>
      <c r="S34" s="163" t="n">
        <f aca="false">($V34-$W34)+T34</f>
        <v>2.389734161</v>
      </c>
      <c r="T34" s="163" t="n">
        <f aca="false">($V34-$W34)+U34</f>
        <v>2.315520814</v>
      </c>
      <c r="U34" s="163" t="n">
        <f aca="false">($V34-$W34)+V34</f>
        <v>2.241307467</v>
      </c>
      <c r="V34" s="163" t="n">
        <f aca="false">VLOOKUP($A34,GAMMAGRIDS,2,FALSE())</f>
        <v>2.16709412</v>
      </c>
      <c r="W34" s="163" t="n">
        <f aca="false">((V34-AF34)*0.9)+AF34</f>
        <v>2.092880773</v>
      </c>
      <c r="X34" s="163" t="n">
        <f aca="false">((V34-AF34)*0.8)+AF34</f>
        <v>2.018667426</v>
      </c>
      <c r="Y34" s="163" t="n">
        <f aca="false">((V34-AF34)*0.7)+AF34</f>
        <v>1.944454079</v>
      </c>
      <c r="Z34" s="163" t="n">
        <f aca="false">((V34-AF34)*0.6)+AF34</f>
        <v>1.870240732</v>
      </c>
      <c r="AA34" s="163" t="n">
        <f aca="false">((V34-AF34)*0.5)+AF34</f>
        <v>1.796027385</v>
      </c>
      <c r="AB34" s="163" t="n">
        <f aca="false">((V34-AF34)*0.4)+AF34</f>
        <v>1.721814038</v>
      </c>
      <c r="AC34" s="163" t="n">
        <f aca="false">((V34-AF34)*0.3)+AF34</f>
        <v>1.647600691</v>
      </c>
      <c r="AD34" s="163" t="n">
        <f aca="false">((V34-AF34)*0.2)+AF34</f>
        <v>1.573387344</v>
      </c>
      <c r="AE34" s="163" t="n">
        <f aca="false">((V34-AF34)*0.1)+AF34</f>
        <v>1.499173997</v>
      </c>
      <c r="AF34" s="163" t="n">
        <f aca="false">VLOOKUP($A34,GAMMAGRIDS,3,FALSE())</f>
        <v>1.42496065</v>
      </c>
      <c r="AG34" s="163" t="n">
        <f aca="false">((AF34-AP34)*0.9)+AP34</f>
        <v>1.352714732</v>
      </c>
      <c r="AH34" s="163" t="n">
        <f aca="false">((AF34-AP34)*0.8)+AP34</f>
        <v>1.280468814</v>
      </c>
      <c r="AI34" s="163" t="n">
        <f aca="false">((AF34-AP34)*0.7)+AP34</f>
        <v>1.208222896</v>
      </c>
      <c r="AJ34" s="163" t="n">
        <f aca="false">((AF34-AP34)*0.6)+AP34</f>
        <v>1.135976978</v>
      </c>
      <c r="AK34" s="163" t="n">
        <f aca="false">((AF34-AP34)*0.5)+AP34</f>
        <v>1.06373106</v>
      </c>
      <c r="AL34" s="163" t="n">
        <f aca="false">((AF34-AP34)*0.4)+AP34</f>
        <v>0.991485142</v>
      </c>
      <c r="AM34" s="163" t="n">
        <f aca="false">((AF34-AP34)*0.3)+AP34</f>
        <v>0.919239224</v>
      </c>
      <c r="AN34" s="163" t="n">
        <f aca="false">((AF34-AP34)*0.2)+AP34</f>
        <v>0.846993306</v>
      </c>
      <c r="AO34" s="163" t="n">
        <f aca="false">((AF34-AP34)*0.1)+AP34</f>
        <v>0.774747388</v>
      </c>
      <c r="AP34" s="163" t="n">
        <f aca="false">VLOOKUP($A34,GAMMAGRIDS,4,FALSE())</f>
        <v>0.70250147</v>
      </c>
      <c r="AQ34" s="163" t="n">
        <f aca="false">(($AP34-$AU34)*0.8)+$AU34</f>
        <v>0.631749648</v>
      </c>
      <c r="AR34" s="163" t="n">
        <f aca="false">(($AP34-$AU34)*0.6)+$AU34</f>
        <v>0.560997826</v>
      </c>
      <c r="AS34" s="163" t="n">
        <f aca="false">(($AP34-$AU34)*0.4)+$AU34</f>
        <v>0.490246004</v>
      </c>
      <c r="AT34" s="163" t="n">
        <f aca="false">(($AP34-$AU34)*0.2)+$AU34</f>
        <v>0.419494182</v>
      </c>
      <c r="AU34" s="163" t="n">
        <f aca="false">VLOOKUP($A34,GAMMAGRIDS,5,FALSE())</f>
        <v>0.34874236</v>
      </c>
      <c r="AV34" s="163" t="n">
        <f aca="false">(($AU34-$AZ34)*0.8)+$AZ34</f>
        <v>0.278993888</v>
      </c>
      <c r="AW34" s="163" t="n">
        <f aca="false">(($AU34-$AZ34)*0.6)+$AZ34</f>
        <v>0.209245416</v>
      </c>
      <c r="AX34" s="163" t="n">
        <f aca="false">(($AU34-$AZ34)*0.4)+$AZ34</f>
        <v>0.139496944</v>
      </c>
      <c r="AY34" s="163" t="n">
        <f aca="false">(($AU34-$AZ34)*0.2)+$AZ34</f>
        <v>0.069748472</v>
      </c>
      <c r="AZ34" s="163" t="n">
        <v>0</v>
      </c>
      <c r="BA34" s="163" t="n">
        <f aca="false">(($BE34-$AZ34)*0.2)+$AZ34</f>
        <v>-0.068741192</v>
      </c>
      <c r="BB34" s="163" t="n">
        <f aca="false">(($BE34-$AZ34)*0.4)+$AZ34</f>
        <v>-0.137482384</v>
      </c>
      <c r="BC34" s="163" t="n">
        <f aca="false">(($BE34-$AZ34)*0.6)+$AZ34</f>
        <v>-0.206223576</v>
      </c>
      <c r="BD34" s="163" t="n">
        <f aca="false">(($BE34-$AZ34)*0.8)+$AZ34</f>
        <v>-0.274964768</v>
      </c>
      <c r="BE34" s="163" t="n">
        <f aca="false">VLOOKUP($A34,GAMMAGRIDS,6,FALSE())</f>
        <v>-0.34370596</v>
      </c>
      <c r="BF34" s="163" t="n">
        <f aca="false">(($BJ34-$BE34)*0.2)+$BE34</f>
        <v>-0.41143709</v>
      </c>
      <c r="BG34" s="163" t="n">
        <f aca="false">(($BJ34-$BE34)*0.4)+$BE34</f>
        <v>-0.47916822</v>
      </c>
      <c r="BH34" s="163" t="n">
        <f aca="false">(($BJ34-$BE34)*0.6)+$BE34</f>
        <v>-0.54689935</v>
      </c>
      <c r="BI34" s="163" t="n">
        <f aca="false">(($BJ34-$BE34)*0.8)+$BE34</f>
        <v>-0.61463048</v>
      </c>
      <c r="BJ34" s="163" t="n">
        <f aca="false">VLOOKUP($A34,GAMMAGRIDS,7,FALSE())</f>
        <v>-0.68236161</v>
      </c>
      <c r="BK34" s="163" t="n">
        <f aca="false">((BT34-BJ34)*0.1)+BJ34</f>
        <v>-0.748574824</v>
      </c>
      <c r="BL34" s="163" t="n">
        <f aca="false">((BT34-BJ34)*0.2)+BJ34</f>
        <v>-0.814788038</v>
      </c>
      <c r="BM34" s="163" t="n">
        <f aca="false">((BT34-BJ34)*0.3)+BJ34</f>
        <v>-0.881001252</v>
      </c>
      <c r="BN34" s="163" t="n">
        <f aca="false">((BT34-BJ34)*0.4)+BJ34</f>
        <v>-0.947214466</v>
      </c>
      <c r="BO34" s="163" t="n">
        <f aca="false">((BT34-BJ34)*0.5)+BJ34</f>
        <v>-1.01342768</v>
      </c>
      <c r="BP34" s="163" t="n">
        <f aca="false">((BT34-BJ34)*0.6)+BJ34</f>
        <v>-1.079640894</v>
      </c>
      <c r="BQ34" s="163" t="n">
        <f aca="false">((BT34-BJ34)*0.7)+BJ34</f>
        <v>-1.145854108</v>
      </c>
      <c r="BR34" s="163" t="n">
        <f aca="false">((BT34-BJ34)*0.8)+BJ34</f>
        <v>-1.212067322</v>
      </c>
      <c r="BS34" s="163" t="n">
        <f aca="false">((BT34-BJ34)*0.9)+BJ34</f>
        <v>-1.278280536</v>
      </c>
      <c r="BT34" s="163" t="n">
        <f aca="false">VLOOKUP($A34,GAMMAGRIDS,8,FALSE())</f>
        <v>-1.34449375</v>
      </c>
      <c r="BU34" s="163" t="n">
        <f aca="false">((CD34-BT34)*0.1)+BT34</f>
        <v>-1.40868344</v>
      </c>
      <c r="BV34" s="163" t="n">
        <f aca="false">((CD34-BT34)*0.2)+BT34</f>
        <v>-1.47287313</v>
      </c>
      <c r="BW34" s="163" t="n">
        <f aca="false">((CD34-BT34)*0.3)+BT34</f>
        <v>-1.53706282</v>
      </c>
      <c r="BX34" s="163" t="n">
        <f aca="false">((CD34-BT34)*0.4)+BT34</f>
        <v>-1.60125251</v>
      </c>
      <c r="BY34" s="163" t="n">
        <f aca="false">((CD34-BT34)*0.5)+BT34</f>
        <v>-1.6654422</v>
      </c>
      <c r="BZ34" s="163" t="n">
        <f aca="false">((CD34-BT34)*0.6)+BT34</f>
        <v>-1.72963189</v>
      </c>
      <c r="CA34" s="163" t="n">
        <f aca="false">((CD34-BT34)*0.7)+BT34</f>
        <v>-1.79382158</v>
      </c>
      <c r="CB34" s="163" t="n">
        <f aca="false">((CD34-BT34)*0.8)+BT34</f>
        <v>-1.85801127</v>
      </c>
      <c r="CC34" s="163" t="n">
        <f aca="false">((CD34-BT34)*0.9)+BT34</f>
        <v>-1.92220096</v>
      </c>
      <c r="CD34" s="163" t="n">
        <f aca="false">VLOOKUP($A34,GAMMAGRIDS,9,FALSE())</f>
        <v>-1.98639065</v>
      </c>
      <c r="CE34" s="163" t="n">
        <f aca="false">($CD34-$CC34)+CD34</f>
        <v>-2.05058034</v>
      </c>
      <c r="CF34" s="163" t="n">
        <f aca="false">($CD34-$CC34)+CE34</f>
        <v>-2.11477003</v>
      </c>
      <c r="CG34" s="163" t="n">
        <f aca="false">($CD34-$CC34)+CF34</f>
        <v>-2.17895972</v>
      </c>
      <c r="CH34" s="163" t="n">
        <f aca="false">($CD34-$CC34)+CG34</f>
        <v>-2.24314941</v>
      </c>
      <c r="CI34" s="163" t="n">
        <f aca="false">($CD34-$CC34)+CH34</f>
        <v>-2.3073391</v>
      </c>
      <c r="CJ34" s="163" t="n">
        <f aca="false">($CD34-$CC34)+CI34</f>
        <v>-2.37152879</v>
      </c>
      <c r="CK34" s="163" t="n">
        <f aca="false">($CD34-$CC34)+CJ34</f>
        <v>-2.43571848</v>
      </c>
      <c r="CL34" s="163" t="n">
        <f aca="false">($CD34-$CC34)+CK34</f>
        <v>-2.49990817</v>
      </c>
      <c r="CM34" s="163" t="n">
        <f aca="false">($CD34-$CC34)+CL34</f>
        <v>-2.56409786</v>
      </c>
      <c r="CN34" s="163" t="n">
        <f aca="false">($CD34-$CC34)+CM34</f>
        <v>-2.62828755</v>
      </c>
      <c r="CO34" s="163" t="n">
        <f aca="false">($CD34-$CC34)+CN34</f>
        <v>-2.69247724</v>
      </c>
      <c r="CP34" s="163" t="n">
        <f aca="false">($CD34-$CC34)+CO34</f>
        <v>-2.75666693</v>
      </c>
      <c r="CQ34" s="163" t="n">
        <f aca="false">($CD34-$CC34)+CP34</f>
        <v>-2.82085662</v>
      </c>
      <c r="CR34" s="163" t="n">
        <f aca="false">($CD34-$CC34)+CQ34</f>
        <v>-2.88504631</v>
      </c>
      <c r="CS34" s="163" t="n">
        <f aca="false">($CD34-$CC34)+CR34</f>
        <v>-2.949236</v>
      </c>
      <c r="CT34" s="163" t="n">
        <f aca="false">($CD34-$CC34)+CS34</f>
        <v>-3.01342569</v>
      </c>
      <c r="CU34" s="163" t="n">
        <f aca="false">($CD34-$CC34)+CT34</f>
        <v>-3.07761538</v>
      </c>
      <c r="CV34" s="163" t="n">
        <f aca="false">($CD34-$CC34)+CU34</f>
        <v>-3.14180507</v>
      </c>
      <c r="CW34" s="163" t="n">
        <f aca="false">($CD34-$CC34)+CV34</f>
        <v>-3.20599476</v>
      </c>
      <c r="CX34" s="163" t="n">
        <f aca="false">($CD34-$CC34)+CW34</f>
        <v>-3.27018445</v>
      </c>
    </row>
    <row r="35" customFormat="false" ht="12.75" hidden="false" customHeight="false" outlineLevel="0" collapsed="false">
      <c r="A35" s="14" t="n">
        <v>37653</v>
      </c>
      <c r="B35" s="163" t="n">
        <f aca="false">($V35-$W35)+C35</f>
        <v>3.87928314</v>
      </c>
      <c r="C35" s="163" t="n">
        <f aca="false">($V35-$W35)+D35</f>
        <v>3.800551552</v>
      </c>
      <c r="D35" s="163" t="n">
        <f aca="false">($V35-$W35)+E35</f>
        <v>3.721819964</v>
      </c>
      <c r="E35" s="163" t="n">
        <f aca="false">($V35-$W35)+F35</f>
        <v>3.643088376</v>
      </c>
      <c r="F35" s="163" t="n">
        <f aca="false">($V35-$W35)+G35</f>
        <v>3.564356788</v>
      </c>
      <c r="G35" s="163" t="n">
        <f aca="false">($V35-$W35)+H35</f>
        <v>3.4856252</v>
      </c>
      <c r="H35" s="163" t="n">
        <f aca="false">($V35-$W35)+I35</f>
        <v>3.406893612</v>
      </c>
      <c r="I35" s="163" t="n">
        <f aca="false">($V35-$W35)+J35</f>
        <v>3.328162024</v>
      </c>
      <c r="J35" s="163" t="n">
        <f aca="false">($V35-$W35)+K35</f>
        <v>3.249430436</v>
      </c>
      <c r="K35" s="163" t="n">
        <f aca="false">($V35-$W35)+L35</f>
        <v>3.170698848</v>
      </c>
      <c r="L35" s="163" t="n">
        <f aca="false">($V35-$W35)+M35</f>
        <v>3.09196726</v>
      </c>
      <c r="M35" s="163" t="n">
        <f aca="false">($V35-$W35)+N35</f>
        <v>3.013235672</v>
      </c>
      <c r="N35" s="163" t="n">
        <f aca="false">($V35-$W35)+O35</f>
        <v>2.934504084</v>
      </c>
      <c r="O35" s="163" t="n">
        <f aca="false">($V35-$W35)+P35</f>
        <v>2.855772496</v>
      </c>
      <c r="P35" s="163" t="n">
        <f aca="false">($V35-$W35)+Q35</f>
        <v>2.777040908</v>
      </c>
      <c r="Q35" s="163" t="n">
        <f aca="false">($V35-$W35)+R35</f>
        <v>2.69830932</v>
      </c>
      <c r="R35" s="163" t="n">
        <f aca="false">($V35-$W35)+S35</f>
        <v>2.619577732</v>
      </c>
      <c r="S35" s="163" t="n">
        <f aca="false">($V35-$W35)+T35</f>
        <v>2.540846144</v>
      </c>
      <c r="T35" s="163" t="n">
        <f aca="false">($V35-$W35)+U35</f>
        <v>2.462114556</v>
      </c>
      <c r="U35" s="163" t="n">
        <f aca="false">($V35-$W35)+V35</f>
        <v>2.383382968</v>
      </c>
      <c r="V35" s="163" t="n">
        <f aca="false">VLOOKUP($A35,GAMMAGRIDS,2,FALSE())</f>
        <v>2.30465138</v>
      </c>
      <c r="W35" s="163" t="n">
        <f aca="false">((V35-AF35)*0.9)+AF35</f>
        <v>2.225919792</v>
      </c>
      <c r="X35" s="163" t="n">
        <f aca="false">((V35-AF35)*0.8)+AF35</f>
        <v>2.147188204</v>
      </c>
      <c r="Y35" s="163" t="n">
        <f aca="false">((V35-AF35)*0.7)+AF35</f>
        <v>2.068456616</v>
      </c>
      <c r="Z35" s="163" t="n">
        <f aca="false">((V35-AF35)*0.6)+AF35</f>
        <v>1.989725028</v>
      </c>
      <c r="AA35" s="163" t="n">
        <f aca="false">((V35-AF35)*0.5)+AF35</f>
        <v>1.91099344</v>
      </c>
      <c r="AB35" s="163" t="n">
        <f aca="false">((V35-AF35)*0.4)+AF35</f>
        <v>1.832261852</v>
      </c>
      <c r="AC35" s="163" t="n">
        <f aca="false">((V35-AF35)*0.3)+AF35</f>
        <v>1.753530264</v>
      </c>
      <c r="AD35" s="163" t="n">
        <f aca="false">((V35-AF35)*0.2)+AF35</f>
        <v>1.674798676</v>
      </c>
      <c r="AE35" s="163" t="n">
        <f aca="false">((V35-AF35)*0.1)+AF35</f>
        <v>1.596067088</v>
      </c>
      <c r="AF35" s="163" t="n">
        <f aca="false">VLOOKUP($A35,GAMMAGRIDS,3,FALSE())</f>
        <v>1.5173355</v>
      </c>
      <c r="AG35" s="163" t="n">
        <f aca="false">((AF35-AP35)*0.9)+AP35</f>
        <v>1.4404953</v>
      </c>
      <c r="AH35" s="163" t="n">
        <f aca="false">((AF35-AP35)*0.8)+AP35</f>
        <v>1.3636551</v>
      </c>
      <c r="AI35" s="163" t="n">
        <f aca="false">((AF35-AP35)*0.7)+AP35</f>
        <v>1.2868149</v>
      </c>
      <c r="AJ35" s="163" t="n">
        <f aca="false">((AF35-AP35)*0.6)+AP35</f>
        <v>1.2099747</v>
      </c>
      <c r="AK35" s="163" t="n">
        <f aca="false">((AF35-AP35)*0.5)+AP35</f>
        <v>1.1331345</v>
      </c>
      <c r="AL35" s="163" t="n">
        <f aca="false">((AF35-AP35)*0.4)+AP35</f>
        <v>1.0562943</v>
      </c>
      <c r="AM35" s="163" t="n">
        <f aca="false">((AF35-AP35)*0.3)+AP35</f>
        <v>0.9794541</v>
      </c>
      <c r="AN35" s="163" t="n">
        <f aca="false">((AF35-AP35)*0.2)+AP35</f>
        <v>0.9026139</v>
      </c>
      <c r="AO35" s="163" t="n">
        <f aca="false">((AF35-AP35)*0.1)+AP35</f>
        <v>0.8257737</v>
      </c>
      <c r="AP35" s="163" t="n">
        <f aca="false">VLOOKUP($A35,GAMMAGRIDS,4,FALSE())</f>
        <v>0.7489335</v>
      </c>
      <c r="AQ35" s="163" t="n">
        <f aca="false">(($AP35-$AU35)*0.8)+$AU35</f>
        <v>0.673547434</v>
      </c>
      <c r="AR35" s="163" t="n">
        <f aca="false">(($AP35-$AU35)*0.6)+$AU35</f>
        <v>0.598161368</v>
      </c>
      <c r="AS35" s="163" t="n">
        <f aca="false">(($AP35-$AU35)*0.4)+$AU35</f>
        <v>0.522775302</v>
      </c>
      <c r="AT35" s="163" t="n">
        <f aca="false">(($AP35-$AU35)*0.2)+$AU35</f>
        <v>0.447389236</v>
      </c>
      <c r="AU35" s="163" t="n">
        <f aca="false">VLOOKUP($A35,GAMMAGRIDS,5,FALSE())</f>
        <v>0.37200317</v>
      </c>
      <c r="AV35" s="163" t="n">
        <f aca="false">(($AU35-$AZ35)*0.8)+$AZ35</f>
        <v>0.297602536</v>
      </c>
      <c r="AW35" s="163" t="n">
        <f aca="false">(($AU35-$AZ35)*0.6)+$AZ35</f>
        <v>0.223201902</v>
      </c>
      <c r="AX35" s="163" t="n">
        <f aca="false">(($AU35-$AZ35)*0.4)+$AZ35</f>
        <v>0.148801268</v>
      </c>
      <c r="AY35" s="163" t="n">
        <f aca="false">(($AU35-$AZ35)*0.2)+$AZ35</f>
        <v>0.074400634</v>
      </c>
      <c r="AZ35" s="163" t="n">
        <v>0</v>
      </c>
      <c r="BA35" s="163" t="n">
        <f aca="false">(($BE35-$AZ35)*0.2)+$AZ35</f>
        <v>-0.07340509</v>
      </c>
      <c r="BB35" s="163" t="n">
        <f aca="false">(($BE35-$AZ35)*0.4)+$AZ35</f>
        <v>-0.14681018</v>
      </c>
      <c r="BC35" s="163" t="n">
        <f aca="false">(($BE35-$AZ35)*0.6)+$AZ35</f>
        <v>-0.22021527</v>
      </c>
      <c r="BD35" s="163" t="n">
        <f aca="false">(($BE35-$AZ35)*0.8)+$AZ35</f>
        <v>-0.29362036</v>
      </c>
      <c r="BE35" s="163" t="n">
        <f aca="false">VLOOKUP($A35,GAMMAGRIDS,6,FALSE())</f>
        <v>-0.36702545</v>
      </c>
      <c r="BF35" s="163" t="n">
        <f aca="false">(($BJ35-$BE35)*0.2)+$BE35</f>
        <v>-0.43942632</v>
      </c>
      <c r="BG35" s="163" t="n">
        <f aca="false">(($BJ35-$BE35)*0.4)+$BE35</f>
        <v>-0.51182719</v>
      </c>
      <c r="BH35" s="163" t="n">
        <f aca="false">(($BJ35-$BE35)*0.6)+$BE35</f>
        <v>-0.58422806</v>
      </c>
      <c r="BI35" s="163" t="n">
        <f aca="false">(($BJ35-$BE35)*0.8)+$BE35</f>
        <v>-0.65662893</v>
      </c>
      <c r="BJ35" s="163" t="n">
        <f aca="false">VLOOKUP($A35,GAMMAGRIDS,7,FALSE())</f>
        <v>-0.7290298</v>
      </c>
      <c r="BK35" s="163" t="n">
        <f aca="false">((BT35-BJ35)*0.1)+BJ35</f>
        <v>-0.799910464</v>
      </c>
      <c r="BL35" s="163" t="n">
        <f aca="false">((BT35-BJ35)*0.2)+BJ35</f>
        <v>-0.870791128</v>
      </c>
      <c r="BM35" s="163" t="n">
        <f aca="false">((BT35-BJ35)*0.3)+BJ35</f>
        <v>-0.941671792</v>
      </c>
      <c r="BN35" s="163" t="n">
        <f aca="false">((BT35-BJ35)*0.4)+BJ35</f>
        <v>-1.012552456</v>
      </c>
      <c r="BO35" s="163" t="n">
        <f aca="false">((BT35-BJ35)*0.5)+BJ35</f>
        <v>-1.08343312</v>
      </c>
      <c r="BP35" s="163" t="n">
        <f aca="false">((BT35-BJ35)*0.6)+BJ35</f>
        <v>-1.154313784</v>
      </c>
      <c r="BQ35" s="163" t="n">
        <f aca="false">((BT35-BJ35)*0.7)+BJ35</f>
        <v>-1.225194448</v>
      </c>
      <c r="BR35" s="163" t="n">
        <f aca="false">((BT35-BJ35)*0.8)+BJ35</f>
        <v>-1.296075112</v>
      </c>
      <c r="BS35" s="163" t="n">
        <f aca="false">((BT35-BJ35)*0.9)+BJ35</f>
        <v>-1.366955776</v>
      </c>
      <c r="BT35" s="163" t="n">
        <f aca="false">VLOOKUP($A35,GAMMAGRIDS,8,FALSE())</f>
        <v>-1.43783644</v>
      </c>
      <c r="BU35" s="163" t="n">
        <f aca="false">((CD35-BT35)*0.1)+BT35</f>
        <v>-1.506673542</v>
      </c>
      <c r="BV35" s="163" t="n">
        <f aca="false">((CD35-BT35)*0.2)+BT35</f>
        <v>-1.575510644</v>
      </c>
      <c r="BW35" s="163" t="n">
        <f aca="false">((CD35-BT35)*0.3)+BT35</f>
        <v>-1.644347746</v>
      </c>
      <c r="BX35" s="163" t="n">
        <f aca="false">((CD35-BT35)*0.4)+BT35</f>
        <v>-1.713184848</v>
      </c>
      <c r="BY35" s="163" t="n">
        <f aca="false">((CD35-BT35)*0.5)+BT35</f>
        <v>-1.78202195</v>
      </c>
      <c r="BZ35" s="163" t="n">
        <f aca="false">((CD35-BT35)*0.6)+BT35</f>
        <v>-1.850859052</v>
      </c>
      <c r="CA35" s="163" t="n">
        <f aca="false">((CD35-BT35)*0.7)+BT35</f>
        <v>-1.919696154</v>
      </c>
      <c r="CB35" s="163" t="n">
        <f aca="false">((CD35-BT35)*0.8)+BT35</f>
        <v>-1.988533256</v>
      </c>
      <c r="CC35" s="163" t="n">
        <f aca="false">((CD35-BT35)*0.9)+BT35</f>
        <v>-2.057370358</v>
      </c>
      <c r="CD35" s="163" t="n">
        <f aca="false">VLOOKUP($A35,GAMMAGRIDS,9,FALSE())</f>
        <v>-2.12620746</v>
      </c>
      <c r="CE35" s="163" t="n">
        <f aca="false">($CD35-$CC35)+CD35</f>
        <v>-2.195044562</v>
      </c>
      <c r="CF35" s="163" t="n">
        <f aca="false">($CD35-$CC35)+CE35</f>
        <v>-2.263881664</v>
      </c>
      <c r="CG35" s="163" t="n">
        <f aca="false">($CD35-$CC35)+CF35</f>
        <v>-2.332718766</v>
      </c>
      <c r="CH35" s="163" t="n">
        <f aca="false">($CD35-$CC35)+CG35</f>
        <v>-2.401555868</v>
      </c>
      <c r="CI35" s="163" t="n">
        <f aca="false">($CD35-$CC35)+CH35</f>
        <v>-2.47039297</v>
      </c>
      <c r="CJ35" s="163" t="n">
        <f aca="false">($CD35-$CC35)+CI35</f>
        <v>-2.539230072</v>
      </c>
      <c r="CK35" s="163" t="n">
        <f aca="false">($CD35-$CC35)+CJ35</f>
        <v>-2.608067174</v>
      </c>
      <c r="CL35" s="163" t="n">
        <f aca="false">($CD35-$CC35)+CK35</f>
        <v>-2.676904276</v>
      </c>
      <c r="CM35" s="163" t="n">
        <f aca="false">($CD35-$CC35)+CL35</f>
        <v>-2.745741378</v>
      </c>
      <c r="CN35" s="163" t="n">
        <f aca="false">($CD35-$CC35)+CM35</f>
        <v>-2.81457848</v>
      </c>
      <c r="CO35" s="163" t="n">
        <f aca="false">($CD35-$CC35)+CN35</f>
        <v>-2.883415582</v>
      </c>
      <c r="CP35" s="163" t="n">
        <f aca="false">($CD35-$CC35)+CO35</f>
        <v>-2.952252684</v>
      </c>
      <c r="CQ35" s="163" t="n">
        <f aca="false">($CD35-$CC35)+CP35</f>
        <v>-3.021089786</v>
      </c>
      <c r="CR35" s="163" t="n">
        <f aca="false">($CD35-$CC35)+CQ35</f>
        <v>-3.089926888</v>
      </c>
      <c r="CS35" s="163" t="n">
        <f aca="false">($CD35-$CC35)+CR35</f>
        <v>-3.15876399</v>
      </c>
      <c r="CT35" s="163" t="n">
        <f aca="false">($CD35-$CC35)+CS35</f>
        <v>-3.227601092</v>
      </c>
      <c r="CU35" s="163" t="n">
        <f aca="false">($CD35-$CC35)+CT35</f>
        <v>-3.296438194</v>
      </c>
      <c r="CV35" s="163" t="n">
        <f aca="false">($CD35-$CC35)+CU35</f>
        <v>-3.365275296</v>
      </c>
      <c r="CW35" s="163" t="n">
        <f aca="false">($CD35-$CC35)+CV35</f>
        <v>-3.434112398</v>
      </c>
      <c r="CX35" s="163" t="n">
        <f aca="false">($CD35-$CC35)+CW35</f>
        <v>-3.5029495</v>
      </c>
    </row>
    <row r="36" customFormat="false" ht="12.75" hidden="false" customHeight="false" outlineLevel="0" collapsed="false">
      <c r="A36" s="14" t="n">
        <v>37681</v>
      </c>
      <c r="B36" s="163" t="n">
        <f aca="false">($V36-$W36)+C36</f>
        <v>4.16789604</v>
      </c>
      <c r="C36" s="163" t="n">
        <f aca="false">($V36-$W36)+D36</f>
        <v>4.083509072</v>
      </c>
      <c r="D36" s="163" t="n">
        <f aca="false">($V36-$W36)+E36</f>
        <v>3.999122104</v>
      </c>
      <c r="E36" s="163" t="n">
        <f aca="false">($V36-$W36)+F36</f>
        <v>3.914735136</v>
      </c>
      <c r="F36" s="163" t="n">
        <f aca="false">($V36-$W36)+G36</f>
        <v>3.830348168</v>
      </c>
      <c r="G36" s="163" t="n">
        <f aca="false">($V36-$W36)+H36</f>
        <v>3.7459612</v>
      </c>
      <c r="H36" s="163" t="n">
        <f aca="false">($V36-$W36)+I36</f>
        <v>3.661574232</v>
      </c>
      <c r="I36" s="163" t="n">
        <f aca="false">($V36-$W36)+J36</f>
        <v>3.577187264</v>
      </c>
      <c r="J36" s="163" t="n">
        <f aca="false">($V36-$W36)+K36</f>
        <v>3.492800296</v>
      </c>
      <c r="K36" s="163" t="n">
        <f aca="false">($V36-$W36)+L36</f>
        <v>3.408413328</v>
      </c>
      <c r="L36" s="163" t="n">
        <f aca="false">($V36-$W36)+M36</f>
        <v>3.32402636</v>
      </c>
      <c r="M36" s="163" t="n">
        <f aca="false">($V36-$W36)+N36</f>
        <v>3.239639392</v>
      </c>
      <c r="N36" s="163" t="n">
        <f aca="false">($V36-$W36)+O36</f>
        <v>3.155252424</v>
      </c>
      <c r="O36" s="163" t="n">
        <f aca="false">($V36-$W36)+P36</f>
        <v>3.070865456</v>
      </c>
      <c r="P36" s="163" t="n">
        <f aca="false">($V36-$W36)+Q36</f>
        <v>2.986478488</v>
      </c>
      <c r="Q36" s="163" t="n">
        <f aca="false">($V36-$W36)+R36</f>
        <v>2.90209152</v>
      </c>
      <c r="R36" s="163" t="n">
        <f aca="false">($V36-$W36)+S36</f>
        <v>2.817704552</v>
      </c>
      <c r="S36" s="163" t="n">
        <f aca="false">($V36-$W36)+T36</f>
        <v>2.733317584</v>
      </c>
      <c r="T36" s="163" t="n">
        <f aca="false">($V36-$W36)+U36</f>
        <v>2.648930616</v>
      </c>
      <c r="U36" s="163" t="n">
        <f aca="false">($V36-$W36)+V36</f>
        <v>2.564543648</v>
      </c>
      <c r="V36" s="163" t="n">
        <f aca="false">VLOOKUP($A36,GAMMAGRIDS,2,FALSE())</f>
        <v>2.48015668</v>
      </c>
      <c r="W36" s="163" t="n">
        <f aca="false">((V36-AF36)*0.9)+AF36</f>
        <v>2.395769712</v>
      </c>
      <c r="X36" s="163" t="n">
        <f aca="false">((V36-AF36)*0.8)+AF36</f>
        <v>2.311382744</v>
      </c>
      <c r="Y36" s="163" t="n">
        <f aca="false">((V36-AF36)*0.7)+AF36</f>
        <v>2.226995776</v>
      </c>
      <c r="Z36" s="163" t="n">
        <f aca="false">((V36-AF36)*0.6)+AF36</f>
        <v>2.142608808</v>
      </c>
      <c r="AA36" s="163" t="n">
        <f aca="false">((V36-AF36)*0.5)+AF36</f>
        <v>2.05822184</v>
      </c>
      <c r="AB36" s="163" t="n">
        <f aca="false">((V36-AF36)*0.4)+AF36</f>
        <v>1.973834872</v>
      </c>
      <c r="AC36" s="163" t="n">
        <f aca="false">((V36-AF36)*0.3)+AF36</f>
        <v>1.889447904</v>
      </c>
      <c r="AD36" s="163" t="n">
        <f aca="false">((V36-AF36)*0.2)+AF36</f>
        <v>1.805060936</v>
      </c>
      <c r="AE36" s="163" t="n">
        <f aca="false">((V36-AF36)*0.1)+AF36</f>
        <v>1.720673968</v>
      </c>
      <c r="AF36" s="163" t="n">
        <f aca="false">VLOOKUP($A36,GAMMAGRIDS,3,FALSE())</f>
        <v>1.636287</v>
      </c>
      <c r="AG36" s="163" t="n">
        <f aca="false">((AF36-AP36)*0.9)+AP36</f>
        <v>1.553572071</v>
      </c>
      <c r="AH36" s="163" t="n">
        <f aca="false">((AF36-AP36)*0.8)+AP36</f>
        <v>1.470857142</v>
      </c>
      <c r="AI36" s="163" t="n">
        <f aca="false">((AF36-AP36)*0.7)+AP36</f>
        <v>1.388142213</v>
      </c>
      <c r="AJ36" s="163" t="n">
        <f aca="false">((AF36-AP36)*0.6)+AP36</f>
        <v>1.305427284</v>
      </c>
      <c r="AK36" s="163" t="n">
        <f aca="false">((AF36-AP36)*0.5)+AP36</f>
        <v>1.222712355</v>
      </c>
      <c r="AL36" s="163" t="n">
        <f aca="false">((AF36-AP36)*0.4)+AP36</f>
        <v>1.139997426</v>
      </c>
      <c r="AM36" s="163" t="n">
        <f aca="false">((AF36-AP36)*0.3)+AP36</f>
        <v>1.057282497</v>
      </c>
      <c r="AN36" s="163" t="n">
        <f aca="false">((AF36-AP36)*0.2)+AP36</f>
        <v>0.974567568</v>
      </c>
      <c r="AO36" s="163" t="n">
        <f aca="false">((AF36-AP36)*0.1)+AP36</f>
        <v>0.891852639</v>
      </c>
      <c r="AP36" s="163" t="n">
        <f aca="false">VLOOKUP($A36,GAMMAGRIDS,4,FALSE())</f>
        <v>0.80913771</v>
      </c>
      <c r="AQ36" s="163" t="n">
        <f aca="false">(($AP36-$AU36)*0.8)+$AU36</f>
        <v>0.727752282</v>
      </c>
      <c r="AR36" s="163" t="n">
        <f aca="false">(($AP36-$AU36)*0.6)+$AU36</f>
        <v>0.646366854</v>
      </c>
      <c r="AS36" s="163" t="n">
        <f aca="false">(($AP36-$AU36)*0.4)+$AU36</f>
        <v>0.564981426</v>
      </c>
      <c r="AT36" s="163" t="n">
        <f aca="false">(($AP36-$AU36)*0.2)+$AU36</f>
        <v>0.483595998</v>
      </c>
      <c r="AU36" s="163" t="n">
        <f aca="false">VLOOKUP($A36,GAMMAGRIDS,5,FALSE())</f>
        <v>0.40221057</v>
      </c>
      <c r="AV36" s="163" t="n">
        <f aca="false">(($AU36-$AZ36)*0.8)+$AZ36</f>
        <v>0.321768456</v>
      </c>
      <c r="AW36" s="163" t="n">
        <f aca="false">(($AU36-$AZ36)*0.6)+$AZ36</f>
        <v>0.241326342</v>
      </c>
      <c r="AX36" s="163" t="n">
        <f aca="false">(($AU36-$AZ36)*0.4)+$AZ36</f>
        <v>0.160884228</v>
      </c>
      <c r="AY36" s="163" t="n">
        <f aca="false">(($AU36-$AZ36)*0.2)+$AZ36</f>
        <v>0.080442114</v>
      </c>
      <c r="AZ36" s="163" t="n">
        <v>0</v>
      </c>
      <c r="BA36" s="163" t="n">
        <f aca="false">(($BE36-$AZ36)*0.2)+$AZ36</f>
        <v>-0.07947875</v>
      </c>
      <c r="BB36" s="163" t="n">
        <f aca="false">(($BE36-$AZ36)*0.4)+$AZ36</f>
        <v>-0.1589575</v>
      </c>
      <c r="BC36" s="163" t="n">
        <f aca="false">(($BE36-$AZ36)*0.6)+$AZ36</f>
        <v>-0.23843625</v>
      </c>
      <c r="BD36" s="163" t="n">
        <f aca="false">(($BE36-$AZ36)*0.8)+$AZ36</f>
        <v>-0.317915</v>
      </c>
      <c r="BE36" s="163" t="n">
        <f aca="false">VLOOKUP($A36,GAMMAGRIDS,6,FALSE())</f>
        <v>-0.39739375</v>
      </c>
      <c r="BF36" s="163" t="n">
        <f aca="false">(($BJ36-$BE36)*0.2)+$BE36</f>
        <v>-0.475891106</v>
      </c>
      <c r="BG36" s="163" t="n">
        <f aca="false">(($BJ36-$BE36)*0.4)+$BE36</f>
        <v>-0.554388462</v>
      </c>
      <c r="BH36" s="163" t="n">
        <f aca="false">(($BJ36-$BE36)*0.6)+$BE36</f>
        <v>-0.632885818</v>
      </c>
      <c r="BI36" s="163" t="n">
        <f aca="false">(($BJ36-$BE36)*0.8)+$BE36</f>
        <v>-0.711383174</v>
      </c>
      <c r="BJ36" s="163" t="n">
        <f aca="false">VLOOKUP($A36,GAMMAGRIDS,7,FALSE())</f>
        <v>-0.78988053</v>
      </c>
      <c r="BK36" s="163" t="n">
        <f aca="false">((BT36-BJ36)*0.1)+BJ36</f>
        <v>-0.866874193</v>
      </c>
      <c r="BL36" s="163" t="n">
        <f aca="false">((BT36-BJ36)*0.2)+BJ36</f>
        <v>-0.943867856</v>
      </c>
      <c r="BM36" s="163" t="n">
        <f aca="false">((BT36-BJ36)*0.3)+BJ36</f>
        <v>-1.020861519</v>
      </c>
      <c r="BN36" s="163" t="n">
        <f aca="false">((BT36-BJ36)*0.4)+BJ36</f>
        <v>-1.097855182</v>
      </c>
      <c r="BO36" s="163" t="n">
        <f aca="false">((BT36-BJ36)*0.5)+BJ36</f>
        <v>-1.174848845</v>
      </c>
      <c r="BP36" s="163" t="n">
        <f aca="false">((BT36-BJ36)*0.6)+BJ36</f>
        <v>-1.251842508</v>
      </c>
      <c r="BQ36" s="163" t="n">
        <f aca="false">((BT36-BJ36)*0.7)+BJ36</f>
        <v>-1.328836171</v>
      </c>
      <c r="BR36" s="163" t="n">
        <f aca="false">((BT36-BJ36)*0.8)+BJ36</f>
        <v>-1.405829834</v>
      </c>
      <c r="BS36" s="163" t="n">
        <f aca="false">((BT36-BJ36)*0.9)+BJ36</f>
        <v>-1.482823497</v>
      </c>
      <c r="BT36" s="163" t="n">
        <f aca="false">VLOOKUP($A36,GAMMAGRIDS,8,FALSE())</f>
        <v>-1.55981716</v>
      </c>
      <c r="BU36" s="163" t="n">
        <f aca="false">((CD36-BT36)*0.1)+BT36</f>
        <v>-1.634761791</v>
      </c>
      <c r="BV36" s="163" t="n">
        <f aca="false">((CD36-BT36)*0.2)+BT36</f>
        <v>-1.709706422</v>
      </c>
      <c r="BW36" s="163" t="n">
        <f aca="false">((CD36-BT36)*0.3)+BT36</f>
        <v>-1.784651053</v>
      </c>
      <c r="BX36" s="163" t="n">
        <f aca="false">((CD36-BT36)*0.4)+BT36</f>
        <v>-1.859595684</v>
      </c>
      <c r="BY36" s="163" t="n">
        <f aca="false">((CD36-BT36)*0.5)+BT36</f>
        <v>-1.934540315</v>
      </c>
      <c r="BZ36" s="163" t="n">
        <f aca="false">((CD36-BT36)*0.6)+BT36</f>
        <v>-2.009484946</v>
      </c>
      <c r="CA36" s="163" t="n">
        <f aca="false">((CD36-BT36)*0.7)+BT36</f>
        <v>-2.084429577</v>
      </c>
      <c r="CB36" s="163" t="n">
        <f aca="false">((CD36-BT36)*0.8)+BT36</f>
        <v>-2.159374208</v>
      </c>
      <c r="CC36" s="163" t="n">
        <f aca="false">((CD36-BT36)*0.9)+BT36</f>
        <v>-2.234318839</v>
      </c>
      <c r="CD36" s="163" t="n">
        <f aca="false">VLOOKUP($A36,GAMMAGRIDS,9,FALSE())</f>
        <v>-2.30926347</v>
      </c>
      <c r="CE36" s="163" t="n">
        <f aca="false">($CD36-$CC36)+CD36</f>
        <v>-2.384208101</v>
      </c>
      <c r="CF36" s="163" t="n">
        <f aca="false">($CD36-$CC36)+CE36</f>
        <v>-2.459152732</v>
      </c>
      <c r="CG36" s="163" t="n">
        <f aca="false">($CD36-$CC36)+CF36</f>
        <v>-2.534097363</v>
      </c>
      <c r="CH36" s="163" t="n">
        <f aca="false">($CD36-$CC36)+CG36</f>
        <v>-2.609041994</v>
      </c>
      <c r="CI36" s="163" t="n">
        <f aca="false">($CD36-$CC36)+CH36</f>
        <v>-2.683986625</v>
      </c>
      <c r="CJ36" s="163" t="n">
        <f aca="false">($CD36-$CC36)+CI36</f>
        <v>-2.758931256</v>
      </c>
      <c r="CK36" s="163" t="n">
        <f aca="false">($CD36-$CC36)+CJ36</f>
        <v>-2.833875887</v>
      </c>
      <c r="CL36" s="163" t="n">
        <f aca="false">($CD36-$CC36)+CK36</f>
        <v>-2.908820518</v>
      </c>
      <c r="CM36" s="163" t="n">
        <f aca="false">($CD36-$CC36)+CL36</f>
        <v>-2.983765149</v>
      </c>
      <c r="CN36" s="163" t="n">
        <f aca="false">($CD36-$CC36)+CM36</f>
        <v>-3.05870978</v>
      </c>
      <c r="CO36" s="163" t="n">
        <f aca="false">($CD36-$CC36)+CN36</f>
        <v>-3.133654411</v>
      </c>
      <c r="CP36" s="163" t="n">
        <f aca="false">($CD36-$CC36)+CO36</f>
        <v>-3.208599042</v>
      </c>
      <c r="CQ36" s="163" t="n">
        <f aca="false">($CD36-$CC36)+CP36</f>
        <v>-3.283543673</v>
      </c>
      <c r="CR36" s="163" t="n">
        <f aca="false">($CD36-$CC36)+CQ36</f>
        <v>-3.358488304</v>
      </c>
      <c r="CS36" s="163" t="n">
        <f aca="false">($CD36-$CC36)+CR36</f>
        <v>-3.433432935</v>
      </c>
      <c r="CT36" s="163" t="n">
        <f aca="false">($CD36-$CC36)+CS36</f>
        <v>-3.508377566</v>
      </c>
      <c r="CU36" s="163" t="n">
        <f aca="false">($CD36-$CC36)+CT36</f>
        <v>-3.583322197</v>
      </c>
      <c r="CV36" s="163" t="n">
        <f aca="false">($CD36-$CC36)+CU36</f>
        <v>-3.65826682799999</v>
      </c>
      <c r="CW36" s="163" t="n">
        <f aca="false">($CD36-$CC36)+CV36</f>
        <v>-3.73321145899999</v>
      </c>
      <c r="CX36" s="163" t="n">
        <f aca="false">($CD36-$CC36)+CW36</f>
        <v>-3.80815608999999</v>
      </c>
    </row>
    <row r="37" customFormat="false" ht="12.75" hidden="false" customHeight="false" outlineLevel="0" collapsed="false">
      <c r="A37" s="14" t="n">
        <v>37712</v>
      </c>
      <c r="B37" s="163" t="n">
        <f aca="false">($V37-$W37)+C37</f>
        <v>4.16444812</v>
      </c>
      <c r="C37" s="163" t="n">
        <f aca="false">($V37-$W37)+D37</f>
        <v>4.08016148</v>
      </c>
      <c r="D37" s="163" t="n">
        <f aca="false">($V37-$W37)+E37</f>
        <v>3.99587484</v>
      </c>
      <c r="E37" s="163" t="n">
        <f aca="false">($V37-$W37)+F37</f>
        <v>3.9115882</v>
      </c>
      <c r="F37" s="163" t="n">
        <f aca="false">($V37-$W37)+G37</f>
        <v>3.82730156</v>
      </c>
      <c r="G37" s="163" t="n">
        <f aca="false">($V37-$W37)+H37</f>
        <v>3.74301492</v>
      </c>
      <c r="H37" s="163" t="n">
        <f aca="false">($V37-$W37)+I37</f>
        <v>3.65872828</v>
      </c>
      <c r="I37" s="163" t="n">
        <f aca="false">($V37-$W37)+J37</f>
        <v>3.57444164</v>
      </c>
      <c r="J37" s="163" t="n">
        <f aca="false">($V37-$W37)+K37</f>
        <v>3.490155</v>
      </c>
      <c r="K37" s="163" t="n">
        <f aca="false">($V37-$W37)+L37</f>
        <v>3.40586836</v>
      </c>
      <c r="L37" s="163" t="n">
        <f aca="false">($V37-$W37)+M37</f>
        <v>3.32158172</v>
      </c>
      <c r="M37" s="163" t="n">
        <f aca="false">($V37-$W37)+N37</f>
        <v>3.23729508</v>
      </c>
      <c r="N37" s="163" t="n">
        <f aca="false">($V37-$W37)+O37</f>
        <v>3.15300844</v>
      </c>
      <c r="O37" s="163" t="n">
        <f aca="false">($V37-$W37)+P37</f>
        <v>3.0687218</v>
      </c>
      <c r="P37" s="163" t="n">
        <f aca="false">($V37-$W37)+Q37</f>
        <v>2.98443516</v>
      </c>
      <c r="Q37" s="163" t="n">
        <f aca="false">($V37-$W37)+R37</f>
        <v>2.90014852</v>
      </c>
      <c r="R37" s="163" t="n">
        <f aca="false">($V37-$W37)+S37</f>
        <v>2.81586188</v>
      </c>
      <c r="S37" s="163" t="n">
        <f aca="false">($V37-$W37)+T37</f>
        <v>2.73157524</v>
      </c>
      <c r="T37" s="163" t="n">
        <f aca="false">($V37-$W37)+U37</f>
        <v>2.6472886</v>
      </c>
      <c r="U37" s="163" t="n">
        <f aca="false">($V37-$W37)+V37</f>
        <v>2.56300196</v>
      </c>
      <c r="V37" s="163" t="n">
        <f aca="false">VLOOKUP($A37,GAMMAGRIDS,2,FALSE())</f>
        <v>2.47871532</v>
      </c>
      <c r="W37" s="163" t="n">
        <f aca="false">((V37-AF37)*0.9)+AF37</f>
        <v>2.39442868</v>
      </c>
      <c r="X37" s="163" t="n">
        <f aca="false">((V37-AF37)*0.8)+AF37</f>
        <v>2.31014204</v>
      </c>
      <c r="Y37" s="163" t="n">
        <f aca="false">((V37-AF37)*0.7)+AF37</f>
        <v>2.2258554</v>
      </c>
      <c r="Z37" s="163" t="n">
        <f aca="false">((V37-AF37)*0.6)+AF37</f>
        <v>2.14156876</v>
      </c>
      <c r="AA37" s="163" t="n">
        <f aca="false">((V37-AF37)*0.5)+AF37</f>
        <v>2.05728212</v>
      </c>
      <c r="AB37" s="163" t="n">
        <f aca="false">((V37-AF37)*0.4)+AF37</f>
        <v>1.97299548</v>
      </c>
      <c r="AC37" s="163" t="n">
        <f aca="false">((V37-AF37)*0.3)+AF37</f>
        <v>1.88870884</v>
      </c>
      <c r="AD37" s="163" t="n">
        <f aca="false">((V37-AF37)*0.2)+AF37</f>
        <v>1.8044222</v>
      </c>
      <c r="AE37" s="163" t="n">
        <f aca="false">((V37-AF37)*0.1)+AF37</f>
        <v>1.72013556</v>
      </c>
      <c r="AF37" s="163" t="n">
        <f aca="false">VLOOKUP($A37,GAMMAGRIDS,3,FALSE())</f>
        <v>1.63584892</v>
      </c>
      <c r="AG37" s="163" t="n">
        <f aca="false">((AF37-AP37)*0.9)+AP37</f>
        <v>1.553185042</v>
      </c>
      <c r="AH37" s="163" t="n">
        <f aca="false">((AF37-AP37)*0.8)+AP37</f>
        <v>1.470521164</v>
      </c>
      <c r="AI37" s="163" t="n">
        <f aca="false">((AF37-AP37)*0.7)+AP37</f>
        <v>1.387857286</v>
      </c>
      <c r="AJ37" s="163" t="n">
        <f aca="false">((AF37-AP37)*0.6)+AP37</f>
        <v>1.305193408</v>
      </c>
      <c r="AK37" s="163" t="n">
        <f aca="false">((AF37-AP37)*0.5)+AP37</f>
        <v>1.22252953</v>
      </c>
      <c r="AL37" s="163" t="n">
        <f aca="false">((AF37-AP37)*0.4)+AP37</f>
        <v>1.139865652</v>
      </c>
      <c r="AM37" s="163" t="n">
        <f aca="false">((AF37-AP37)*0.3)+AP37</f>
        <v>1.057201774</v>
      </c>
      <c r="AN37" s="163" t="n">
        <f aca="false">((AF37-AP37)*0.2)+AP37</f>
        <v>0.974537896</v>
      </c>
      <c r="AO37" s="163" t="n">
        <f aca="false">((AF37-AP37)*0.1)+AP37</f>
        <v>0.891874018</v>
      </c>
      <c r="AP37" s="163" t="n">
        <f aca="false">VLOOKUP($A37,GAMMAGRIDS,4,FALSE())</f>
        <v>0.80921014</v>
      </c>
      <c r="AQ37" s="163" t="n">
        <f aca="false">(($AP37-$AU37)*0.8)+$AU37</f>
        <v>0.727833848</v>
      </c>
      <c r="AR37" s="163" t="n">
        <f aca="false">(($AP37-$AU37)*0.6)+$AU37</f>
        <v>0.646457556</v>
      </c>
      <c r="AS37" s="163" t="n">
        <f aca="false">(($AP37-$AU37)*0.4)+$AU37</f>
        <v>0.565081264</v>
      </c>
      <c r="AT37" s="163" t="n">
        <f aca="false">(($AP37-$AU37)*0.2)+$AU37</f>
        <v>0.483704972</v>
      </c>
      <c r="AU37" s="163" t="n">
        <f aca="false">VLOOKUP($A37,GAMMAGRIDS,5,FALSE())</f>
        <v>0.40232868</v>
      </c>
      <c r="AV37" s="163" t="n">
        <f aca="false">(($AU37-$AZ37)*0.8)+$AZ37</f>
        <v>0.321862944</v>
      </c>
      <c r="AW37" s="163" t="n">
        <f aca="false">(($AU37-$AZ37)*0.6)+$AZ37</f>
        <v>0.241397208</v>
      </c>
      <c r="AX37" s="163" t="n">
        <f aca="false">(($AU37-$AZ37)*0.4)+$AZ37</f>
        <v>0.160931472</v>
      </c>
      <c r="AY37" s="163" t="n">
        <f aca="false">(($AU37-$AZ37)*0.2)+$AZ37</f>
        <v>0.080465736</v>
      </c>
      <c r="AZ37" s="163" t="n">
        <v>0</v>
      </c>
      <c r="BA37" s="163" t="n">
        <f aca="false">(($BE37-$AZ37)*0.2)+$AZ37</f>
        <v>-0.079521878</v>
      </c>
      <c r="BB37" s="163" t="n">
        <f aca="false">(($BE37-$AZ37)*0.4)+$AZ37</f>
        <v>-0.159043756</v>
      </c>
      <c r="BC37" s="163" t="n">
        <f aca="false">(($BE37-$AZ37)*0.6)+$AZ37</f>
        <v>-0.238565634</v>
      </c>
      <c r="BD37" s="163" t="n">
        <f aca="false">(($BE37-$AZ37)*0.8)+$AZ37</f>
        <v>-0.318087512</v>
      </c>
      <c r="BE37" s="163" t="n">
        <f aca="false">VLOOKUP($A37,GAMMAGRIDS,6,FALSE())</f>
        <v>-0.39760939</v>
      </c>
      <c r="BF37" s="163" t="n">
        <f aca="false">(($BJ37-$BE37)*0.2)+$BE37</f>
        <v>-0.476168492</v>
      </c>
      <c r="BG37" s="163" t="n">
        <f aca="false">(($BJ37-$BE37)*0.4)+$BE37</f>
        <v>-0.554727594</v>
      </c>
      <c r="BH37" s="163" t="n">
        <f aca="false">(($BJ37-$BE37)*0.6)+$BE37</f>
        <v>-0.633286696</v>
      </c>
      <c r="BI37" s="163" t="n">
        <f aca="false">(($BJ37-$BE37)*0.8)+$BE37</f>
        <v>-0.711845798</v>
      </c>
      <c r="BJ37" s="163" t="n">
        <f aca="false">VLOOKUP($A37,GAMMAGRIDS,7,FALSE())</f>
        <v>-0.7904049</v>
      </c>
      <c r="BK37" s="163" t="n">
        <f aca="false">((BT37-BJ37)*0.1)+BJ37</f>
        <v>-0.867486459</v>
      </c>
      <c r="BL37" s="163" t="n">
        <f aca="false">((BT37-BJ37)*0.2)+BJ37</f>
        <v>-0.944568018</v>
      </c>
      <c r="BM37" s="163" t="n">
        <f aca="false">((BT37-BJ37)*0.3)+BJ37</f>
        <v>-1.021649577</v>
      </c>
      <c r="BN37" s="163" t="n">
        <f aca="false">((BT37-BJ37)*0.4)+BJ37</f>
        <v>-1.098731136</v>
      </c>
      <c r="BO37" s="163" t="n">
        <f aca="false">((BT37-BJ37)*0.5)+BJ37</f>
        <v>-1.175812695</v>
      </c>
      <c r="BP37" s="163" t="n">
        <f aca="false">((BT37-BJ37)*0.6)+BJ37</f>
        <v>-1.252894254</v>
      </c>
      <c r="BQ37" s="163" t="n">
        <f aca="false">((BT37-BJ37)*0.7)+BJ37</f>
        <v>-1.329975813</v>
      </c>
      <c r="BR37" s="163" t="n">
        <f aca="false">((BT37-BJ37)*0.8)+BJ37</f>
        <v>-1.407057372</v>
      </c>
      <c r="BS37" s="163" t="n">
        <f aca="false">((BT37-BJ37)*0.9)+BJ37</f>
        <v>-1.484138931</v>
      </c>
      <c r="BT37" s="163" t="n">
        <f aca="false">VLOOKUP($A37,GAMMAGRIDS,8,FALSE())</f>
        <v>-1.56122049</v>
      </c>
      <c r="BU37" s="163" t="n">
        <f aca="false">((CD37-BT37)*0.1)+BT37</f>
        <v>-1.63628499</v>
      </c>
      <c r="BV37" s="163" t="n">
        <f aca="false">((CD37-BT37)*0.2)+BT37</f>
        <v>-1.71134949</v>
      </c>
      <c r="BW37" s="163" t="n">
        <f aca="false">((CD37-BT37)*0.3)+BT37</f>
        <v>-1.78641399</v>
      </c>
      <c r="BX37" s="163" t="n">
        <f aca="false">((CD37-BT37)*0.4)+BT37</f>
        <v>-1.86147849</v>
      </c>
      <c r="BY37" s="163" t="n">
        <f aca="false">((CD37-BT37)*0.5)+BT37</f>
        <v>-1.93654299</v>
      </c>
      <c r="BZ37" s="163" t="n">
        <f aca="false">((CD37-BT37)*0.6)+BT37</f>
        <v>-2.01160749</v>
      </c>
      <c r="CA37" s="163" t="n">
        <f aca="false">((CD37-BT37)*0.7)+BT37</f>
        <v>-2.08667199</v>
      </c>
      <c r="CB37" s="163" t="n">
        <f aca="false">((CD37-BT37)*0.8)+BT37</f>
        <v>-2.16173649</v>
      </c>
      <c r="CC37" s="163" t="n">
        <f aca="false">((CD37-BT37)*0.9)+BT37</f>
        <v>-2.23680099</v>
      </c>
      <c r="CD37" s="163" t="n">
        <f aca="false">VLOOKUP($A37,GAMMAGRIDS,9,FALSE())</f>
        <v>-2.31186549</v>
      </c>
      <c r="CE37" s="163" t="n">
        <f aca="false">($CD37-$CC37)+CD37</f>
        <v>-2.38692999</v>
      </c>
      <c r="CF37" s="163" t="n">
        <f aca="false">($CD37-$CC37)+CE37</f>
        <v>-2.46199449</v>
      </c>
      <c r="CG37" s="163" t="n">
        <f aca="false">($CD37-$CC37)+CF37</f>
        <v>-2.53705899</v>
      </c>
      <c r="CH37" s="163" t="n">
        <f aca="false">($CD37-$CC37)+CG37</f>
        <v>-2.61212349</v>
      </c>
      <c r="CI37" s="163" t="n">
        <f aca="false">($CD37-$CC37)+CH37</f>
        <v>-2.68718799</v>
      </c>
      <c r="CJ37" s="163" t="n">
        <f aca="false">($CD37-$CC37)+CI37</f>
        <v>-2.76225249</v>
      </c>
      <c r="CK37" s="163" t="n">
        <f aca="false">($CD37-$CC37)+CJ37</f>
        <v>-2.83731699</v>
      </c>
      <c r="CL37" s="163" t="n">
        <f aca="false">($CD37-$CC37)+CK37</f>
        <v>-2.91238149</v>
      </c>
      <c r="CM37" s="163" t="n">
        <f aca="false">($CD37-$CC37)+CL37</f>
        <v>-2.98744599</v>
      </c>
      <c r="CN37" s="163" t="n">
        <f aca="false">($CD37-$CC37)+CM37</f>
        <v>-3.06251049</v>
      </c>
      <c r="CO37" s="163" t="n">
        <f aca="false">($CD37-$CC37)+CN37</f>
        <v>-3.13757499</v>
      </c>
      <c r="CP37" s="163" t="n">
        <f aca="false">($CD37-$CC37)+CO37</f>
        <v>-3.21263949</v>
      </c>
      <c r="CQ37" s="163" t="n">
        <f aca="false">($CD37-$CC37)+CP37</f>
        <v>-3.28770399</v>
      </c>
      <c r="CR37" s="163" t="n">
        <f aca="false">($CD37-$CC37)+CQ37</f>
        <v>-3.36276849</v>
      </c>
      <c r="CS37" s="163" t="n">
        <f aca="false">($CD37-$CC37)+CR37</f>
        <v>-3.43783299</v>
      </c>
      <c r="CT37" s="163" t="n">
        <f aca="false">($CD37-$CC37)+CS37</f>
        <v>-3.51289749</v>
      </c>
      <c r="CU37" s="163" t="n">
        <f aca="false">($CD37-$CC37)+CT37</f>
        <v>-3.58796199</v>
      </c>
      <c r="CV37" s="163" t="n">
        <f aca="false">($CD37-$CC37)+CU37</f>
        <v>-3.66302649</v>
      </c>
      <c r="CW37" s="163" t="n">
        <f aca="false">($CD37-$CC37)+CV37</f>
        <v>-3.73809099</v>
      </c>
      <c r="CX37" s="163" t="n">
        <f aca="false">($CD37-$CC37)+CW37</f>
        <v>-3.81315549</v>
      </c>
    </row>
    <row r="38" customFormat="false" ht="12.75" hidden="false" customHeight="false" outlineLevel="0" collapsed="false">
      <c r="A38" s="14" t="n">
        <v>37742</v>
      </c>
      <c r="B38" s="163" t="n">
        <f aca="false">($V38-$W38)+C38</f>
        <v>4.09146926</v>
      </c>
      <c r="C38" s="163" t="n">
        <f aca="false">($V38-$W38)+D38</f>
        <v>4.008633449</v>
      </c>
      <c r="D38" s="163" t="n">
        <f aca="false">($V38-$W38)+E38</f>
        <v>3.925797638</v>
      </c>
      <c r="E38" s="163" t="n">
        <f aca="false">($V38-$W38)+F38</f>
        <v>3.842961827</v>
      </c>
      <c r="F38" s="163" t="n">
        <f aca="false">($V38-$W38)+G38</f>
        <v>3.760126016</v>
      </c>
      <c r="G38" s="163" t="n">
        <f aca="false">($V38-$W38)+H38</f>
        <v>3.677290205</v>
      </c>
      <c r="H38" s="163" t="n">
        <f aca="false">($V38-$W38)+I38</f>
        <v>3.594454394</v>
      </c>
      <c r="I38" s="163" t="n">
        <f aca="false">($V38-$W38)+J38</f>
        <v>3.511618583</v>
      </c>
      <c r="J38" s="163" t="n">
        <f aca="false">($V38-$W38)+K38</f>
        <v>3.428782772</v>
      </c>
      <c r="K38" s="163" t="n">
        <f aca="false">($V38-$W38)+L38</f>
        <v>3.345946961</v>
      </c>
      <c r="L38" s="163" t="n">
        <f aca="false">($V38-$W38)+M38</f>
        <v>3.26311115</v>
      </c>
      <c r="M38" s="163" t="n">
        <f aca="false">($V38-$W38)+N38</f>
        <v>3.180275339</v>
      </c>
      <c r="N38" s="163" t="n">
        <f aca="false">($V38-$W38)+O38</f>
        <v>3.097439528</v>
      </c>
      <c r="O38" s="163" t="n">
        <f aca="false">($V38-$W38)+P38</f>
        <v>3.014603717</v>
      </c>
      <c r="P38" s="163" t="n">
        <f aca="false">($V38-$W38)+Q38</f>
        <v>2.931767906</v>
      </c>
      <c r="Q38" s="163" t="n">
        <f aca="false">($V38-$W38)+R38</f>
        <v>2.848932095</v>
      </c>
      <c r="R38" s="163" t="n">
        <f aca="false">($V38-$W38)+S38</f>
        <v>2.766096284</v>
      </c>
      <c r="S38" s="163" t="n">
        <f aca="false">($V38-$W38)+T38</f>
        <v>2.683260473</v>
      </c>
      <c r="T38" s="163" t="n">
        <f aca="false">($V38-$W38)+U38</f>
        <v>2.600424662</v>
      </c>
      <c r="U38" s="163" t="n">
        <f aca="false">($V38-$W38)+V38</f>
        <v>2.517588851</v>
      </c>
      <c r="V38" s="163" t="n">
        <f aca="false">VLOOKUP($A38,GAMMAGRIDS,2,FALSE())</f>
        <v>2.43475304</v>
      </c>
      <c r="W38" s="163" t="n">
        <f aca="false">((V38-AF38)*0.9)+AF38</f>
        <v>2.351917229</v>
      </c>
      <c r="X38" s="163" t="n">
        <f aca="false">((V38-AF38)*0.8)+AF38</f>
        <v>2.269081418</v>
      </c>
      <c r="Y38" s="163" t="n">
        <f aca="false">((V38-AF38)*0.7)+AF38</f>
        <v>2.186245607</v>
      </c>
      <c r="Z38" s="163" t="n">
        <f aca="false">((V38-AF38)*0.6)+AF38</f>
        <v>2.103409796</v>
      </c>
      <c r="AA38" s="163" t="n">
        <f aca="false">((V38-AF38)*0.5)+AF38</f>
        <v>2.020573985</v>
      </c>
      <c r="AB38" s="163" t="n">
        <f aca="false">((V38-AF38)*0.4)+AF38</f>
        <v>1.937738174</v>
      </c>
      <c r="AC38" s="163" t="n">
        <f aca="false">((V38-AF38)*0.3)+AF38</f>
        <v>1.854902363</v>
      </c>
      <c r="AD38" s="163" t="n">
        <f aca="false">((V38-AF38)*0.2)+AF38</f>
        <v>1.772066552</v>
      </c>
      <c r="AE38" s="163" t="n">
        <f aca="false">((V38-AF38)*0.1)+AF38</f>
        <v>1.689230741</v>
      </c>
      <c r="AF38" s="163" t="n">
        <f aca="false">VLOOKUP($A38,GAMMAGRIDS,3,FALSE())</f>
        <v>1.60639493</v>
      </c>
      <c r="AG38" s="163" t="n">
        <f aca="false">((AF38-AP38)*0.9)+AP38</f>
        <v>1.525196657</v>
      </c>
      <c r="AH38" s="163" t="n">
        <f aca="false">((AF38-AP38)*0.8)+AP38</f>
        <v>1.443998384</v>
      </c>
      <c r="AI38" s="163" t="n">
        <f aca="false">((AF38-AP38)*0.7)+AP38</f>
        <v>1.362800111</v>
      </c>
      <c r="AJ38" s="163" t="n">
        <f aca="false">((AF38-AP38)*0.6)+AP38</f>
        <v>1.281601838</v>
      </c>
      <c r="AK38" s="163" t="n">
        <f aca="false">((AF38-AP38)*0.5)+AP38</f>
        <v>1.200403565</v>
      </c>
      <c r="AL38" s="163" t="n">
        <f aca="false">((AF38-AP38)*0.4)+AP38</f>
        <v>1.119205292</v>
      </c>
      <c r="AM38" s="163" t="n">
        <f aca="false">((AF38-AP38)*0.3)+AP38</f>
        <v>1.038007019</v>
      </c>
      <c r="AN38" s="163" t="n">
        <f aca="false">((AF38-AP38)*0.2)+AP38</f>
        <v>0.956808746</v>
      </c>
      <c r="AO38" s="163" t="n">
        <f aca="false">((AF38-AP38)*0.1)+AP38</f>
        <v>0.875610473</v>
      </c>
      <c r="AP38" s="163" t="n">
        <f aca="false">VLOOKUP($A38,GAMMAGRIDS,4,FALSE())</f>
        <v>0.7944122</v>
      </c>
      <c r="AQ38" s="163" t="n">
        <f aca="false">(($AP38-$AU38)*0.8)+$AU38</f>
        <v>0.71451093</v>
      </c>
      <c r="AR38" s="163" t="n">
        <f aca="false">(($AP38-$AU38)*0.6)+$AU38</f>
        <v>0.63460966</v>
      </c>
      <c r="AS38" s="163" t="n">
        <f aca="false">(($AP38-$AU38)*0.4)+$AU38</f>
        <v>0.55470839</v>
      </c>
      <c r="AT38" s="163" t="n">
        <f aca="false">(($AP38-$AU38)*0.2)+$AU38</f>
        <v>0.47480712</v>
      </c>
      <c r="AU38" s="163" t="n">
        <f aca="false">VLOOKUP($A38,GAMMAGRIDS,5,FALSE())</f>
        <v>0.39490585</v>
      </c>
      <c r="AV38" s="163" t="n">
        <f aca="false">(($AU38-$AZ38)*0.8)+$AZ38</f>
        <v>0.31592468</v>
      </c>
      <c r="AW38" s="163" t="n">
        <f aca="false">(($AU38-$AZ38)*0.6)+$AZ38</f>
        <v>0.23694351</v>
      </c>
      <c r="AX38" s="163" t="n">
        <f aca="false">(($AU38-$AZ38)*0.4)+$AZ38</f>
        <v>0.15796234</v>
      </c>
      <c r="AY38" s="163" t="n">
        <f aca="false">(($AU38-$AZ38)*0.2)+$AZ38</f>
        <v>0.07898117</v>
      </c>
      <c r="AZ38" s="163" t="n">
        <v>0</v>
      </c>
      <c r="BA38" s="163" t="n">
        <f aca="false">(($BE38-$AZ38)*0.2)+$AZ38</f>
        <v>-0.078039882</v>
      </c>
      <c r="BB38" s="163" t="n">
        <f aca="false">(($BE38-$AZ38)*0.4)+$AZ38</f>
        <v>-0.156079764</v>
      </c>
      <c r="BC38" s="163" t="n">
        <f aca="false">(($BE38-$AZ38)*0.6)+$AZ38</f>
        <v>-0.234119646</v>
      </c>
      <c r="BD38" s="163" t="n">
        <f aca="false">(($BE38-$AZ38)*0.8)+$AZ38</f>
        <v>-0.312159528</v>
      </c>
      <c r="BE38" s="163" t="n">
        <f aca="false">VLOOKUP($A38,GAMMAGRIDS,6,FALSE())</f>
        <v>-0.39019941</v>
      </c>
      <c r="BF38" s="163" t="n">
        <f aca="false">(($BJ38-$BE38)*0.2)+$BE38</f>
        <v>-0.467280832</v>
      </c>
      <c r="BG38" s="163" t="n">
        <f aca="false">(($BJ38-$BE38)*0.4)+$BE38</f>
        <v>-0.544362254</v>
      </c>
      <c r="BH38" s="163" t="n">
        <f aca="false">(($BJ38-$BE38)*0.6)+$BE38</f>
        <v>-0.621443676</v>
      </c>
      <c r="BI38" s="163" t="n">
        <f aca="false">(($BJ38-$BE38)*0.8)+$BE38</f>
        <v>-0.698525098</v>
      </c>
      <c r="BJ38" s="163" t="n">
        <f aca="false">VLOOKUP($A38,GAMMAGRIDS,7,FALSE())</f>
        <v>-0.77560652</v>
      </c>
      <c r="BK38" s="163" t="n">
        <f aca="false">((BT38-BJ38)*0.1)+BJ38</f>
        <v>-0.851220186</v>
      </c>
      <c r="BL38" s="163" t="n">
        <f aca="false">((BT38-BJ38)*0.2)+BJ38</f>
        <v>-0.926833852</v>
      </c>
      <c r="BM38" s="163" t="n">
        <f aca="false">((BT38-BJ38)*0.3)+BJ38</f>
        <v>-1.002447518</v>
      </c>
      <c r="BN38" s="163" t="n">
        <f aca="false">((BT38-BJ38)*0.4)+BJ38</f>
        <v>-1.078061184</v>
      </c>
      <c r="BO38" s="163" t="n">
        <f aca="false">((BT38-BJ38)*0.5)+BJ38</f>
        <v>-1.15367485</v>
      </c>
      <c r="BP38" s="163" t="n">
        <f aca="false">((BT38-BJ38)*0.6)+BJ38</f>
        <v>-1.229288516</v>
      </c>
      <c r="BQ38" s="163" t="n">
        <f aca="false">((BT38-BJ38)*0.7)+BJ38</f>
        <v>-1.304902182</v>
      </c>
      <c r="BR38" s="163" t="n">
        <f aca="false">((BT38-BJ38)*0.8)+BJ38</f>
        <v>-1.380515848</v>
      </c>
      <c r="BS38" s="163" t="n">
        <f aca="false">((BT38-BJ38)*0.9)+BJ38</f>
        <v>-1.456129514</v>
      </c>
      <c r="BT38" s="163" t="n">
        <f aca="false">VLOOKUP($A38,GAMMAGRIDS,8,FALSE())</f>
        <v>-1.53174318</v>
      </c>
      <c r="BU38" s="163" t="n">
        <f aca="false">((CD38-BT38)*0.1)+BT38</f>
        <v>-1.605357925</v>
      </c>
      <c r="BV38" s="163" t="n">
        <f aca="false">((CD38-BT38)*0.2)+BT38</f>
        <v>-1.67897267</v>
      </c>
      <c r="BW38" s="163" t="n">
        <f aca="false">((CD38-BT38)*0.3)+BT38</f>
        <v>-1.752587415</v>
      </c>
      <c r="BX38" s="163" t="n">
        <f aca="false">((CD38-BT38)*0.4)+BT38</f>
        <v>-1.82620216</v>
      </c>
      <c r="BY38" s="163" t="n">
        <f aca="false">((CD38-BT38)*0.5)+BT38</f>
        <v>-1.899816905</v>
      </c>
      <c r="BZ38" s="163" t="n">
        <f aca="false">((CD38-BT38)*0.6)+BT38</f>
        <v>-1.97343165</v>
      </c>
      <c r="CA38" s="163" t="n">
        <f aca="false">((CD38-BT38)*0.7)+BT38</f>
        <v>-2.047046395</v>
      </c>
      <c r="CB38" s="163" t="n">
        <f aca="false">((CD38-BT38)*0.8)+BT38</f>
        <v>-2.12066114</v>
      </c>
      <c r="CC38" s="163" t="n">
        <f aca="false">((CD38-BT38)*0.9)+BT38</f>
        <v>-2.194275885</v>
      </c>
      <c r="CD38" s="163" t="n">
        <f aca="false">VLOOKUP($A38,GAMMAGRIDS,9,FALSE())</f>
        <v>-2.26789063</v>
      </c>
      <c r="CE38" s="163" t="n">
        <f aca="false">($CD38-$CC38)+CD38</f>
        <v>-2.341505375</v>
      </c>
      <c r="CF38" s="163" t="n">
        <f aca="false">($CD38-$CC38)+CE38</f>
        <v>-2.41512012</v>
      </c>
      <c r="CG38" s="163" t="n">
        <f aca="false">($CD38-$CC38)+CF38</f>
        <v>-2.488734865</v>
      </c>
      <c r="CH38" s="163" t="n">
        <f aca="false">($CD38-$CC38)+CG38</f>
        <v>-2.56234961</v>
      </c>
      <c r="CI38" s="163" t="n">
        <f aca="false">($CD38-$CC38)+CH38</f>
        <v>-2.635964355</v>
      </c>
      <c r="CJ38" s="163" t="n">
        <f aca="false">($CD38-$CC38)+CI38</f>
        <v>-2.7095791</v>
      </c>
      <c r="CK38" s="163" t="n">
        <f aca="false">($CD38-$CC38)+CJ38</f>
        <v>-2.783193845</v>
      </c>
      <c r="CL38" s="163" t="n">
        <f aca="false">($CD38-$CC38)+CK38</f>
        <v>-2.85680859</v>
      </c>
      <c r="CM38" s="163" t="n">
        <f aca="false">($CD38-$CC38)+CL38</f>
        <v>-2.930423335</v>
      </c>
      <c r="CN38" s="163" t="n">
        <f aca="false">($CD38-$CC38)+CM38</f>
        <v>-3.00403808</v>
      </c>
      <c r="CO38" s="163" t="n">
        <f aca="false">($CD38-$CC38)+CN38</f>
        <v>-3.077652825</v>
      </c>
      <c r="CP38" s="163" t="n">
        <f aca="false">($CD38-$CC38)+CO38</f>
        <v>-3.15126757</v>
      </c>
      <c r="CQ38" s="163" t="n">
        <f aca="false">($CD38-$CC38)+CP38</f>
        <v>-3.224882315</v>
      </c>
      <c r="CR38" s="163" t="n">
        <f aca="false">($CD38-$CC38)+CQ38</f>
        <v>-3.29849706</v>
      </c>
      <c r="CS38" s="163" t="n">
        <f aca="false">($CD38-$CC38)+CR38</f>
        <v>-3.372111805</v>
      </c>
      <c r="CT38" s="163" t="n">
        <f aca="false">($CD38-$CC38)+CS38</f>
        <v>-3.44572655</v>
      </c>
      <c r="CU38" s="163" t="n">
        <f aca="false">($CD38-$CC38)+CT38</f>
        <v>-3.519341295</v>
      </c>
      <c r="CV38" s="163" t="n">
        <f aca="false">($CD38-$CC38)+CU38</f>
        <v>-3.59295604</v>
      </c>
      <c r="CW38" s="163" t="n">
        <f aca="false">($CD38-$CC38)+CV38</f>
        <v>-3.666570785</v>
      </c>
      <c r="CX38" s="163" t="n">
        <f aca="false">($CD38-$CC38)+CW38</f>
        <v>-3.74018553</v>
      </c>
    </row>
    <row r="39" customFormat="false" ht="12.75" hidden="false" customHeight="false" outlineLevel="0" collapsed="false">
      <c r="A39" s="14" t="n">
        <v>37773</v>
      </c>
      <c r="B39" s="163" t="n">
        <f aca="false">($V39-$W39)+C39</f>
        <v>4.00502662</v>
      </c>
      <c r="C39" s="163" t="n">
        <f aca="false">($V39-$W39)+D39</f>
        <v>3.923915653</v>
      </c>
      <c r="D39" s="163" t="n">
        <f aca="false">($V39-$W39)+E39</f>
        <v>3.842804686</v>
      </c>
      <c r="E39" s="163" t="n">
        <f aca="false">($V39-$W39)+F39</f>
        <v>3.761693719</v>
      </c>
      <c r="F39" s="163" t="n">
        <f aca="false">($V39-$W39)+G39</f>
        <v>3.680582752</v>
      </c>
      <c r="G39" s="163" t="n">
        <f aca="false">($V39-$W39)+H39</f>
        <v>3.599471785</v>
      </c>
      <c r="H39" s="163" t="n">
        <f aca="false">($V39-$W39)+I39</f>
        <v>3.518360818</v>
      </c>
      <c r="I39" s="163" t="n">
        <f aca="false">($V39-$W39)+J39</f>
        <v>3.437249851</v>
      </c>
      <c r="J39" s="163" t="n">
        <f aca="false">($V39-$W39)+K39</f>
        <v>3.356138884</v>
      </c>
      <c r="K39" s="163" t="n">
        <f aca="false">($V39-$W39)+L39</f>
        <v>3.275027917</v>
      </c>
      <c r="L39" s="163" t="n">
        <f aca="false">($V39-$W39)+M39</f>
        <v>3.19391695</v>
      </c>
      <c r="M39" s="163" t="n">
        <f aca="false">($V39-$W39)+N39</f>
        <v>3.112805983</v>
      </c>
      <c r="N39" s="163" t="n">
        <f aca="false">($V39-$W39)+O39</f>
        <v>3.031695016</v>
      </c>
      <c r="O39" s="163" t="n">
        <f aca="false">($V39-$W39)+P39</f>
        <v>2.950584049</v>
      </c>
      <c r="P39" s="163" t="n">
        <f aca="false">($V39-$W39)+Q39</f>
        <v>2.869473082</v>
      </c>
      <c r="Q39" s="163" t="n">
        <f aca="false">($V39-$W39)+R39</f>
        <v>2.788362115</v>
      </c>
      <c r="R39" s="163" t="n">
        <f aca="false">($V39-$W39)+S39</f>
        <v>2.707251148</v>
      </c>
      <c r="S39" s="163" t="n">
        <f aca="false">($V39-$W39)+T39</f>
        <v>2.626140181</v>
      </c>
      <c r="T39" s="163" t="n">
        <f aca="false">($V39-$W39)+U39</f>
        <v>2.545029214</v>
      </c>
      <c r="U39" s="163" t="n">
        <f aca="false">($V39-$W39)+V39</f>
        <v>2.463918247</v>
      </c>
      <c r="V39" s="163" t="n">
        <f aca="false">VLOOKUP($A39,GAMMAGRIDS,2,FALSE())</f>
        <v>2.38280728</v>
      </c>
      <c r="W39" s="163" t="n">
        <f aca="false">((V39-AF39)*0.9)+AF39</f>
        <v>2.301696313</v>
      </c>
      <c r="X39" s="163" t="n">
        <f aca="false">((V39-AF39)*0.8)+AF39</f>
        <v>2.220585346</v>
      </c>
      <c r="Y39" s="163" t="n">
        <f aca="false">((V39-AF39)*0.7)+AF39</f>
        <v>2.139474379</v>
      </c>
      <c r="Z39" s="163" t="n">
        <f aca="false">((V39-AF39)*0.6)+AF39</f>
        <v>2.058363412</v>
      </c>
      <c r="AA39" s="163" t="n">
        <f aca="false">((V39-AF39)*0.5)+AF39</f>
        <v>1.977252445</v>
      </c>
      <c r="AB39" s="163" t="n">
        <f aca="false">((V39-AF39)*0.4)+AF39</f>
        <v>1.896141478</v>
      </c>
      <c r="AC39" s="163" t="n">
        <f aca="false">((V39-AF39)*0.3)+AF39</f>
        <v>1.815030511</v>
      </c>
      <c r="AD39" s="163" t="n">
        <f aca="false">((V39-AF39)*0.2)+AF39</f>
        <v>1.733919544</v>
      </c>
      <c r="AE39" s="163" t="n">
        <f aca="false">((V39-AF39)*0.1)+AF39</f>
        <v>1.652808577</v>
      </c>
      <c r="AF39" s="163" t="n">
        <f aca="false">VLOOKUP($A39,GAMMAGRIDS,3,FALSE())</f>
        <v>1.57169761</v>
      </c>
      <c r="AG39" s="163" t="n">
        <f aca="false">((AF39-AP39)*0.9)+AP39</f>
        <v>1.492230975</v>
      </c>
      <c r="AH39" s="163" t="n">
        <f aca="false">((AF39-AP39)*0.8)+AP39</f>
        <v>1.41276434</v>
      </c>
      <c r="AI39" s="163" t="n">
        <f aca="false">((AF39-AP39)*0.7)+AP39</f>
        <v>1.333297705</v>
      </c>
      <c r="AJ39" s="163" t="n">
        <f aca="false">((AF39-AP39)*0.6)+AP39</f>
        <v>1.25383107</v>
      </c>
      <c r="AK39" s="163" t="n">
        <f aca="false">((AF39-AP39)*0.5)+AP39</f>
        <v>1.174364435</v>
      </c>
      <c r="AL39" s="163" t="n">
        <f aca="false">((AF39-AP39)*0.4)+AP39</f>
        <v>1.0948978</v>
      </c>
      <c r="AM39" s="163" t="n">
        <f aca="false">((AF39-AP39)*0.3)+AP39</f>
        <v>1.015431165</v>
      </c>
      <c r="AN39" s="163" t="n">
        <f aca="false">((AF39-AP39)*0.2)+AP39</f>
        <v>0.93596453</v>
      </c>
      <c r="AO39" s="163" t="n">
        <f aca="false">((AF39-AP39)*0.1)+AP39</f>
        <v>0.856497895</v>
      </c>
      <c r="AP39" s="163" t="n">
        <f aca="false">VLOOKUP($A39,GAMMAGRIDS,4,FALSE())</f>
        <v>0.77703126</v>
      </c>
      <c r="AQ39" s="163" t="n">
        <f aca="false">(($AP39-$AU39)*0.8)+$AU39</f>
        <v>0.698869286</v>
      </c>
      <c r="AR39" s="163" t="n">
        <f aca="false">(($AP39-$AU39)*0.6)+$AU39</f>
        <v>0.620707312</v>
      </c>
      <c r="AS39" s="163" t="n">
        <f aca="false">(($AP39-$AU39)*0.4)+$AU39</f>
        <v>0.542545338</v>
      </c>
      <c r="AT39" s="163" t="n">
        <f aca="false">(($AP39-$AU39)*0.2)+$AU39</f>
        <v>0.464383364</v>
      </c>
      <c r="AU39" s="163" t="n">
        <f aca="false">VLOOKUP($A39,GAMMAGRIDS,5,FALSE())</f>
        <v>0.38622139</v>
      </c>
      <c r="AV39" s="163" t="n">
        <f aca="false">(($AU39-$AZ39)*0.8)+$AZ39</f>
        <v>0.308977112</v>
      </c>
      <c r="AW39" s="163" t="n">
        <f aca="false">(($AU39-$AZ39)*0.6)+$AZ39</f>
        <v>0.231732834</v>
      </c>
      <c r="AX39" s="163" t="n">
        <f aca="false">(($AU39-$AZ39)*0.4)+$AZ39</f>
        <v>0.154488556</v>
      </c>
      <c r="AY39" s="163" t="n">
        <f aca="false">(($AU39-$AZ39)*0.2)+$AZ39</f>
        <v>0.077244278</v>
      </c>
      <c r="AZ39" s="163" t="n">
        <v>0</v>
      </c>
      <c r="BA39" s="163" t="n">
        <f aca="false">(($BE39-$AZ39)*0.2)+$AZ39</f>
        <v>-0.076310662</v>
      </c>
      <c r="BB39" s="163" t="n">
        <f aca="false">(($BE39-$AZ39)*0.4)+$AZ39</f>
        <v>-0.152621324</v>
      </c>
      <c r="BC39" s="163" t="n">
        <f aca="false">(($BE39-$AZ39)*0.6)+$AZ39</f>
        <v>-0.228931986</v>
      </c>
      <c r="BD39" s="163" t="n">
        <f aca="false">(($BE39-$AZ39)*0.8)+$AZ39</f>
        <v>-0.305242648</v>
      </c>
      <c r="BE39" s="163" t="n">
        <f aca="false">VLOOKUP($A39,GAMMAGRIDS,6,FALSE())</f>
        <v>-0.38155331</v>
      </c>
      <c r="BF39" s="163" t="n">
        <f aca="false">(($BJ39-$BE39)*0.2)+$BE39</f>
        <v>-0.456915178</v>
      </c>
      <c r="BG39" s="163" t="n">
        <f aca="false">(($BJ39-$BE39)*0.4)+$BE39</f>
        <v>-0.532277046</v>
      </c>
      <c r="BH39" s="163" t="n">
        <f aca="false">(($BJ39-$BE39)*0.6)+$BE39</f>
        <v>-0.607638914</v>
      </c>
      <c r="BI39" s="163" t="n">
        <f aca="false">(($BJ39-$BE39)*0.8)+$BE39</f>
        <v>-0.683000782</v>
      </c>
      <c r="BJ39" s="163" t="n">
        <f aca="false">VLOOKUP($A39,GAMMAGRIDS,7,FALSE())</f>
        <v>-0.75836265</v>
      </c>
      <c r="BK39" s="163" t="n">
        <f aca="false">((BT39-BJ39)*0.1)+BJ39</f>
        <v>-0.832274977</v>
      </c>
      <c r="BL39" s="163" t="n">
        <f aca="false">((BT39-BJ39)*0.2)+BJ39</f>
        <v>-0.906187304</v>
      </c>
      <c r="BM39" s="163" t="n">
        <f aca="false">((BT39-BJ39)*0.3)+BJ39</f>
        <v>-0.980099631</v>
      </c>
      <c r="BN39" s="163" t="n">
        <f aca="false">((BT39-BJ39)*0.4)+BJ39</f>
        <v>-1.054011958</v>
      </c>
      <c r="BO39" s="163" t="n">
        <f aca="false">((BT39-BJ39)*0.5)+BJ39</f>
        <v>-1.127924285</v>
      </c>
      <c r="BP39" s="163" t="n">
        <f aca="false">((BT39-BJ39)*0.6)+BJ39</f>
        <v>-1.201836612</v>
      </c>
      <c r="BQ39" s="163" t="n">
        <f aca="false">((BT39-BJ39)*0.7)+BJ39</f>
        <v>-1.275748939</v>
      </c>
      <c r="BR39" s="163" t="n">
        <f aca="false">((BT39-BJ39)*0.8)+BJ39</f>
        <v>-1.349661266</v>
      </c>
      <c r="BS39" s="163" t="n">
        <f aca="false">((BT39-BJ39)*0.9)+BJ39</f>
        <v>-1.423573593</v>
      </c>
      <c r="BT39" s="163" t="n">
        <f aca="false">VLOOKUP($A39,GAMMAGRIDS,8,FALSE())</f>
        <v>-1.49748592</v>
      </c>
      <c r="BU39" s="163" t="n">
        <f aca="false">((CD39-BT39)*0.1)+BT39</f>
        <v>-1.569429288</v>
      </c>
      <c r="BV39" s="163" t="n">
        <f aca="false">((CD39-BT39)*0.2)+BT39</f>
        <v>-1.641372656</v>
      </c>
      <c r="BW39" s="163" t="n">
        <f aca="false">((CD39-BT39)*0.3)+BT39</f>
        <v>-1.713316024</v>
      </c>
      <c r="BX39" s="163" t="n">
        <f aca="false">((CD39-BT39)*0.4)+BT39</f>
        <v>-1.785259392</v>
      </c>
      <c r="BY39" s="163" t="n">
        <f aca="false">((CD39-BT39)*0.5)+BT39</f>
        <v>-1.85720276</v>
      </c>
      <c r="BZ39" s="163" t="n">
        <f aca="false">((CD39-BT39)*0.6)+BT39</f>
        <v>-1.929146128</v>
      </c>
      <c r="CA39" s="163" t="n">
        <f aca="false">((CD39-BT39)*0.7)+BT39</f>
        <v>-2.001089496</v>
      </c>
      <c r="CB39" s="163" t="n">
        <f aca="false">((CD39-BT39)*0.8)+BT39</f>
        <v>-2.073032864</v>
      </c>
      <c r="CC39" s="163" t="n">
        <f aca="false">((CD39-BT39)*0.9)+BT39</f>
        <v>-2.144976232</v>
      </c>
      <c r="CD39" s="163" t="n">
        <f aca="false">VLOOKUP($A39,GAMMAGRIDS,9,FALSE())</f>
        <v>-2.2169196</v>
      </c>
      <c r="CE39" s="163" t="n">
        <f aca="false">($CD39-$CC39)+CD39</f>
        <v>-2.288862968</v>
      </c>
      <c r="CF39" s="163" t="n">
        <f aca="false">($CD39-$CC39)+CE39</f>
        <v>-2.360806336</v>
      </c>
      <c r="CG39" s="163" t="n">
        <f aca="false">($CD39-$CC39)+CF39</f>
        <v>-2.432749704</v>
      </c>
      <c r="CH39" s="163" t="n">
        <f aca="false">($CD39-$CC39)+CG39</f>
        <v>-2.504693072</v>
      </c>
      <c r="CI39" s="163" t="n">
        <f aca="false">($CD39-$CC39)+CH39</f>
        <v>-2.57663644</v>
      </c>
      <c r="CJ39" s="163" t="n">
        <f aca="false">($CD39-$CC39)+CI39</f>
        <v>-2.648579808</v>
      </c>
      <c r="CK39" s="163" t="n">
        <f aca="false">($CD39-$CC39)+CJ39</f>
        <v>-2.720523176</v>
      </c>
      <c r="CL39" s="163" t="n">
        <f aca="false">($CD39-$CC39)+CK39</f>
        <v>-2.792466544</v>
      </c>
      <c r="CM39" s="163" t="n">
        <f aca="false">($CD39-$CC39)+CL39</f>
        <v>-2.864409912</v>
      </c>
      <c r="CN39" s="163" t="n">
        <f aca="false">($CD39-$CC39)+CM39</f>
        <v>-2.93635328</v>
      </c>
      <c r="CO39" s="163" t="n">
        <f aca="false">($CD39-$CC39)+CN39</f>
        <v>-3.008296648</v>
      </c>
      <c r="CP39" s="163" t="n">
        <f aca="false">($CD39-$CC39)+CO39</f>
        <v>-3.080240016</v>
      </c>
      <c r="CQ39" s="163" t="n">
        <f aca="false">($CD39-$CC39)+CP39</f>
        <v>-3.152183384</v>
      </c>
      <c r="CR39" s="163" t="n">
        <f aca="false">($CD39-$CC39)+CQ39</f>
        <v>-3.224126752</v>
      </c>
      <c r="CS39" s="163" t="n">
        <f aca="false">($CD39-$CC39)+CR39</f>
        <v>-3.29607012</v>
      </c>
      <c r="CT39" s="163" t="n">
        <f aca="false">($CD39-$CC39)+CS39</f>
        <v>-3.368013488</v>
      </c>
      <c r="CU39" s="163" t="n">
        <f aca="false">($CD39-$CC39)+CT39</f>
        <v>-3.439956856</v>
      </c>
      <c r="CV39" s="163" t="n">
        <f aca="false">($CD39-$CC39)+CU39</f>
        <v>-3.511900224</v>
      </c>
      <c r="CW39" s="163" t="n">
        <f aca="false">($CD39-$CC39)+CV39</f>
        <v>-3.583843592</v>
      </c>
      <c r="CX39" s="163" t="n">
        <f aca="false">($CD39-$CC39)+CW39</f>
        <v>-3.65578696</v>
      </c>
    </row>
    <row r="40" customFormat="false" ht="12.75" hidden="false" customHeight="false" outlineLevel="0" collapsed="false">
      <c r="A40" s="14" t="n">
        <v>37803</v>
      </c>
      <c r="B40" s="163" t="n">
        <f aca="false">($V40-$W40)+C40</f>
        <v>3.91935078</v>
      </c>
      <c r="C40" s="163" t="n">
        <f aca="false">($V40-$W40)+D40</f>
        <v>3.839957199</v>
      </c>
      <c r="D40" s="163" t="n">
        <f aca="false">($V40-$W40)+E40</f>
        <v>3.760563618</v>
      </c>
      <c r="E40" s="163" t="n">
        <f aca="false">($V40-$W40)+F40</f>
        <v>3.681170037</v>
      </c>
      <c r="F40" s="163" t="n">
        <f aca="false">($V40-$W40)+G40</f>
        <v>3.601776456</v>
      </c>
      <c r="G40" s="163" t="n">
        <f aca="false">($V40-$W40)+H40</f>
        <v>3.522382875</v>
      </c>
      <c r="H40" s="163" t="n">
        <f aca="false">($V40-$W40)+I40</f>
        <v>3.442989294</v>
      </c>
      <c r="I40" s="163" t="n">
        <f aca="false">($V40-$W40)+J40</f>
        <v>3.363595713</v>
      </c>
      <c r="J40" s="163" t="n">
        <f aca="false">($V40-$W40)+K40</f>
        <v>3.284202132</v>
      </c>
      <c r="K40" s="163" t="n">
        <f aca="false">($V40-$W40)+L40</f>
        <v>3.204808551</v>
      </c>
      <c r="L40" s="163" t="n">
        <f aca="false">($V40-$W40)+M40</f>
        <v>3.12541497</v>
      </c>
      <c r="M40" s="163" t="n">
        <f aca="false">($V40-$W40)+N40</f>
        <v>3.046021389</v>
      </c>
      <c r="N40" s="163" t="n">
        <f aca="false">($V40-$W40)+O40</f>
        <v>2.966627808</v>
      </c>
      <c r="O40" s="163" t="n">
        <f aca="false">($V40-$W40)+P40</f>
        <v>2.887234227</v>
      </c>
      <c r="P40" s="163" t="n">
        <f aca="false">($V40-$W40)+Q40</f>
        <v>2.807840646</v>
      </c>
      <c r="Q40" s="163" t="n">
        <f aca="false">($V40-$W40)+R40</f>
        <v>2.728447065</v>
      </c>
      <c r="R40" s="163" t="n">
        <f aca="false">($V40-$W40)+S40</f>
        <v>2.649053484</v>
      </c>
      <c r="S40" s="163" t="n">
        <f aca="false">($V40-$W40)+T40</f>
        <v>2.569659903</v>
      </c>
      <c r="T40" s="163" t="n">
        <f aca="false">($V40-$W40)+U40</f>
        <v>2.490266322</v>
      </c>
      <c r="U40" s="163" t="n">
        <f aca="false">($V40-$W40)+V40</f>
        <v>2.410872741</v>
      </c>
      <c r="V40" s="163" t="n">
        <f aca="false">VLOOKUP($A40,GAMMAGRIDS,2,FALSE())</f>
        <v>2.33147916</v>
      </c>
      <c r="W40" s="163" t="n">
        <f aca="false">((V40-AF40)*0.9)+AF40</f>
        <v>2.252085579</v>
      </c>
      <c r="X40" s="163" t="n">
        <f aca="false">((V40-AF40)*0.8)+AF40</f>
        <v>2.172691998</v>
      </c>
      <c r="Y40" s="163" t="n">
        <f aca="false">((V40-AF40)*0.7)+AF40</f>
        <v>2.093298417</v>
      </c>
      <c r="Z40" s="163" t="n">
        <f aca="false">((V40-AF40)*0.6)+AF40</f>
        <v>2.013904836</v>
      </c>
      <c r="AA40" s="163" t="n">
        <f aca="false">((V40-AF40)*0.5)+AF40</f>
        <v>1.934511255</v>
      </c>
      <c r="AB40" s="163" t="n">
        <f aca="false">((V40-AF40)*0.4)+AF40</f>
        <v>1.855117674</v>
      </c>
      <c r="AC40" s="163" t="n">
        <f aca="false">((V40-AF40)*0.3)+AF40</f>
        <v>1.775724093</v>
      </c>
      <c r="AD40" s="163" t="n">
        <f aca="false">((V40-AF40)*0.2)+AF40</f>
        <v>1.696330512</v>
      </c>
      <c r="AE40" s="163" t="n">
        <f aca="false">((V40-AF40)*0.1)+AF40</f>
        <v>1.616936931</v>
      </c>
      <c r="AF40" s="163" t="n">
        <f aca="false">VLOOKUP($A40,GAMMAGRIDS,3,FALSE())</f>
        <v>1.53754335</v>
      </c>
      <c r="AG40" s="163" t="n">
        <f aca="false">((AF40-AP40)*0.9)+AP40</f>
        <v>1.459788296</v>
      </c>
      <c r="AH40" s="163" t="n">
        <f aca="false">((AF40-AP40)*0.8)+AP40</f>
        <v>1.382033242</v>
      </c>
      <c r="AI40" s="163" t="n">
        <f aca="false">((AF40-AP40)*0.7)+AP40</f>
        <v>1.304278188</v>
      </c>
      <c r="AJ40" s="163" t="n">
        <f aca="false">((AF40-AP40)*0.6)+AP40</f>
        <v>1.226523134</v>
      </c>
      <c r="AK40" s="163" t="n">
        <f aca="false">((AF40-AP40)*0.5)+AP40</f>
        <v>1.14876808</v>
      </c>
      <c r="AL40" s="163" t="n">
        <f aca="false">((AF40-AP40)*0.4)+AP40</f>
        <v>1.071013026</v>
      </c>
      <c r="AM40" s="163" t="n">
        <f aca="false">((AF40-AP40)*0.3)+AP40</f>
        <v>0.993257972</v>
      </c>
      <c r="AN40" s="163" t="n">
        <f aca="false">((AF40-AP40)*0.2)+AP40</f>
        <v>0.915502918</v>
      </c>
      <c r="AO40" s="163" t="n">
        <f aca="false">((AF40-AP40)*0.1)+AP40</f>
        <v>0.837747864</v>
      </c>
      <c r="AP40" s="163" t="n">
        <f aca="false">VLOOKUP($A40,GAMMAGRIDS,4,FALSE())</f>
        <v>0.75999281</v>
      </c>
      <c r="AQ40" s="163" t="n">
        <f aca="false">(($AP40-$AU40)*0.8)+$AU40</f>
        <v>0.683540444</v>
      </c>
      <c r="AR40" s="163" t="n">
        <f aca="false">(($AP40-$AU40)*0.6)+$AU40</f>
        <v>0.607088078</v>
      </c>
      <c r="AS40" s="163" t="n">
        <f aca="false">(($AP40-$AU40)*0.4)+$AU40</f>
        <v>0.530635712</v>
      </c>
      <c r="AT40" s="163" t="n">
        <f aca="false">(($AP40-$AU40)*0.2)+$AU40</f>
        <v>0.454183346</v>
      </c>
      <c r="AU40" s="163" t="n">
        <f aca="false">VLOOKUP($A40,GAMMAGRIDS,5,FALSE())</f>
        <v>0.37773098</v>
      </c>
      <c r="AV40" s="163" t="n">
        <f aca="false">(($AU40-$AZ40)*0.8)+$AZ40</f>
        <v>0.302184784</v>
      </c>
      <c r="AW40" s="163" t="n">
        <f aca="false">(($AU40-$AZ40)*0.6)+$AZ40</f>
        <v>0.226638588</v>
      </c>
      <c r="AX40" s="163" t="n">
        <f aca="false">(($AU40-$AZ40)*0.4)+$AZ40</f>
        <v>0.151092392</v>
      </c>
      <c r="AY40" s="163" t="n">
        <f aca="false">(($AU40-$AZ40)*0.2)+$AZ40</f>
        <v>0.075546196</v>
      </c>
      <c r="AZ40" s="163" t="n">
        <v>0</v>
      </c>
      <c r="BA40" s="163" t="n">
        <f aca="false">(($BE40-$AZ40)*0.2)+$AZ40</f>
        <v>-0.074625016</v>
      </c>
      <c r="BB40" s="163" t="n">
        <f aca="false">(($BE40-$AZ40)*0.4)+$AZ40</f>
        <v>-0.149250032</v>
      </c>
      <c r="BC40" s="163" t="n">
        <f aca="false">(($BE40-$AZ40)*0.6)+$AZ40</f>
        <v>-0.223875048</v>
      </c>
      <c r="BD40" s="163" t="n">
        <f aca="false">(($BE40-$AZ40)*0.8)+$AZ40</f>
        <v>-0.298500064</v>
      </c>
      <c r="BE40" s="163" t="n">
        <f aca="false">VLOOKUP($A40,GAMMAGRIDS,6,FALSE())</f>
        <v>-0.37312508</v>
      </c>
      <c r="BF40" s="163" t="n">
        <f aca="false">(($BJ40-$BE40)*0.2)+$BE40</f>
        <v>-0.446815466</v>
      </c>
      <c r="BG40" s="163" t="n">
        <f aca="false">(($BJ40-$BE40)*0.4)+$BE40</f>
        <v>-0.520505852</v>
      </c>
      <c r="BH40" s="163" t="n">
        <f aca="false">(($BJ40-$BE40)*0.6)+$BE40</f>
        <v>-0.594196238</v>
      </c>
      <c r="BI40" s="163" t="n">
        <f aca="false">(($BJ40-$BE40)*0.8)+$BE40</f>
        <v>-0.667886624</v>
      </c>
      <c r="BJ40" s="163" t="n">
        <f aca="false">VLOOKUP($A40,GAMMAGRIDS,7,FALSE())</f>
        <v>-0.74157701</v>
      </c>
      <c r="BK40" s="163" t="n">
        <f aca="false">((BT40-BJ40)*0.1)+BJ40</f>
        <v>-0.813842297</v>
      </c>
      <c r="BL40" s="163" t="n">
        <f aca="false">((BT40-BJ40)*0.2)+BJ40</f>
        <v>-0.886107584</v>
      </c>
      <c r="BM40" s="163" t="n">
        <f aca="false">((BT40-BJ40)*0.3)+BJ40</f>
        <v>-0.958372871</v>
      </c>
      <c r="BN40" s="163" t="n">
        <f aca="false">((BT40-BJ40)*0.4)+BJ40</f>
        <v>-1.030638158</v>
      </c>
      <c r="BO40" s="163" t="n">
        <f aca="false">((BT40-BJ40)*0.5)+BJ40</f>
        <v>-1.102903445</v>
      </c>
      <c r="BP40" s="163" t="n">
        <f aca="false">((BT40-BJ40)*0.6)+BJ40</f>
        <v>-1.175168732</v>
      </c>
      <c r="BQ40" s="163" t="n">
        <f aca="false">((BT40-BJ40)*0.7)+BJ40</f>
        <v>-1.247434019</v>
      </c>
      <c r="BR40" s="163" t="n">
        <f aca="false">((BT40-BJ40)*0.8)+BJ40</f>
        <v>-1.319699306</v>
      </c>
      <c r="BS40" s="163" t="n">
        <f aca="false">((BT40-BJ40)*0.9)+BJ40</f>
        <v>-1.391964593</v>
      </c>
      <c r="BT40" s="163" t="n">
        <f aca="false">VLOOKUP($A40,GAMMAGRIDS,8,FALSE())</f>
        <v>-1.46422988</v>
      </c>
      <c r="BU40" s="163" t="n">
        <f aca="false">((CD40-BT40)*0.1)+BT40</f>
        <v>-1.534563629</v>
      </c>
      <c r="BV40" s="163" t="n">
        <f aca="false">((CD40-BT40)*0.2)+BT40</f>
        <v>-1.604897378</v>
      </c>
      <c r="BW40" s="163" t="n">
        <f aca="false">((CD40-BT40)*0.3)+BT40</f>
        <v>-1.675231127</v>
      </c>
      <c r="BX40" s="163" t="n">
        <f aca="false">((CD40-BT40)*0.4)+BT40</f>
        <v>-1.745564876</v>
      </c>
      <c r="BY40" s="163" t="n">
        <f aca="false">((CD40-BT40)*0.5)+BT40</f>
        <v>-1.815898625</v>
      </c>
      <c r="BZ40" s="163" t="n">
        <f aca="false">((CD40-BT40)*0.6)+BT40</f>
        <v>-1.886232374</v>
      </c>
      <c r="CA40" s="163" t="n">
        <f aca="false">((CD40-BT40)*0.7)+BT40</f>
        <v>-1.956566123</v>
      </c>
      <c r="CB40" s="163" t="n">
        <f aca="false">((CD40-BT40)*0.8)+BT40</f>
        <v>-2.026899872</v>
      </c>
      <c r="CC40" s="163" t="n">
        <f aca="false">((CD40-BT40)*0.9)+BT40</f>
        <v>-2.097233621</v>
      </c>
      <c r="CD40" s="163" t="n">
        <f aca="false">VLOOKUP($A40,GAMMAGRIDS,9,FALSE())</f>
        <v>-2.16756737</v>
      </c>
      <c r="CE40" s="163" t="n">
        <f aca="false">($CD40-$CC40)+CD40</f>
        <v>-2.237901119</v>
      </c>
      <c r="CF40" s="163" t="n">
        <f aca="false">($CD40-$CC40)+CE40</f>
        <v>-2.308234868</v>
      </c>
      <c r="CG40" s="163" t="n">
        <f aca="false">($CD40-$CC40)+CF40</f>
        <v>-2.378568617</v>
      </c>
      <c r="CH40" s="163" t="n">
        <f aca="false">($CD40-$CC40)+CG40</f>
        <v>-2.448902366</v>
      </c>
      <c r="CI40" s="163" t="n">
        <f aca="false">($CD40-$CC40)+CH40</f>
        <v>-2.519236115</v>
      </c>
      <c r="CJ40" s="163" t="n">
        <f aca="false">($CD40-$CC40)+CI40</f>
        <v>-2.589569864</v>
      </c>
      <c r="CK40" s="163" t="n">
        <f aca="false">($CD40-$CC40)+CJ40</f>
        <v>-2.659903613</v>
      </c>
      <c r="CL40" s="163" t="n">
        <f aca="false">($CD40-$CC40)+CK40</f>
        <v>-2.730237362</v>
      </c>
      <c r="CM40" s="163" t="n">
        <f aca="false">($CD40-$CC40)+CL40</f>
        <v>-2.800571111</v>
      </c>
      <c r="CN40" s="163" t="n">
        <f aca="false">($CD40-$CC40)+CM40</f>
        <v>-2.87090486</v>
      </c>
      <c r="CO40" s="163" t="n">
        <f aca="false">($CD40-$CC40)+CN40</f>
        <v>-2.941238609</v>
      </c>
      <c r="CP40" s="163" t="n">
        <f aca="false">($CD40-$CC40)+CO40</f>
        <v>-3.011572358</v>
      </c>
      <c r="CQ40" s="163" t="n">
        <f aca="false">($CD40-$CC40)+CP40</f>
        <v>-3.081906107</v>
      </c>
      <c r="CR40" s="163" t="n">
        <f aca="false">($CD40-$CC40)+CQ40</f>
        <v>-3.152239856</v>
      </c>
      <c r="CS40" s="163" t="n">
        <f aca="false">($CD40-$CC40)+CR40</f>
        <v>-3.222573605</v>
      </c>
      <c r="CT40" s="163" t="n">
        <f aca="false">($CD40-$CC40)+CS40</f>
        <v>-3.292907354</v>
      </c>
      <c r="CU40" s="163" t="n">
        <f aca="false">($CD40-$CC40)+CT40</f>
        <v>-3.363241103</v>
      </c>
      <c r="CV40" s="163" t="n">
        <f aca="false">($CD40-$CC40)+CU40</f>
        <v>-3.433574852</v>
      </c>
      <c r="CW40" s="163" t="n">
        <f aca="false">($CD40-$CC40)+CV40</f>
        <v>-3.503908601</v>
      </c>
      <c r="CX40" s="163" t="n">
        <f aca="false">($CD40-$CC40)+CW40</f>
        <v>-3.57424235</v>
      </c>
    </row>
    <row r="41" customFormat="false" ht="12.75" hidden="false" customHeight="false" outlineLevel="0" collapsed="false">
      <c r="A41" s="14" t="n">
        <v>37834</v>
      </c>
      <c r="B41" s="163" t="n">
        <f aca="false">($V41-$W41)+C41</f>
        <v>3.83363258</v>
      </c>
      <c r="C41" s="163" t="n">
        <f aca="false">($V41-$W41)+D41</f>
        <v>3.755947384</v>
      </c>
      <c r="D41" s="163" t="n">
        <f aca="false">($V41-$W41)+E41</f>
        <v>3.678262188</v>
      </c>
      <c r="E41" s="163" t="n">
        <f aca="false">($V41-$W41)+F41</f>
        <v>3.600576992</v>
      </c>
      <c r="F41" s="163" t="n">
        <f aca="false">($V41-$W41)+G41</f>
        <v>3.522891796</v>
      </c>
      <c r="G41" s="163" t="n">
        <f aca="false">($V41-$W41)+H41</f>
        <v>3.4452066</v>
      </c>
      <c r="H41" s="163" t="n">
        <f aca="false">($V41-$W41)+I41</f>
        <v>3.367521404</v>
      </c>
      <c r="I41" s="163" t="n">
        <f aca="false">($V41-$W41)+J41</f>
        <v>3.289836208</v>
      </c>
      <c r="J41" s="163" t="n">
        <f aca="false">($V41-$W41)+K41</f>
        <v>3.212151012</v>
      </c>
      <c r="K41" s="163" t="n">
        <f aca="false">($V41-$W41)+L41</f>
        <v>3.134465816</v>
      </c>
      <c r="L41" s="163" t="n">
        <f aca="false">($V41-$W41)+M41</f>
        <v>3.05678062</v>
      </c>
      <c r="M41" s="163" t="n">
        <f aca="false">($V41-$W41)+N41</f>
        <v>2.979095424</v>
      </c>
      <c r="N41" s="163" t="n">
        <f aca="false">($V41-$W41)+O41</f>
        <v>2.901410228</v>
      </c>
      <c r="O41" s="163" t="n">
        <f aca="false">($V41-$W41)+P41</f>
        <v>2.823725032</v>
      </c>
      <c r="P41" s="163" t="n">
        <f aca="false">($V41-$W41)+Q41</f>
        <v>2.746039836</v>
      </c>
      <c r="Q41" s="163" t="n">
        <f aca="false">($V41-$W41)+R41</f>
        <v>2.66835464</v>
      </c>
      <c r="R41" s="163" t="n">
        <f aca="false">($V41-$W41)+S41</f>
        <v>2.590669444</v>
      </c>
      <c r="S41" s="163" t="n">
        <f aca="false">($V41-$W41)+T41</f>
        <v>2.512984248</v>
      </c>
      <c r="T41" s="163" t="n">
        <f aca="false">($V41-$W41)+U41</f>
        <v>2.435299052</v>
      </c>
      <c r="U41" s="163" t="n">
        <f aca="false">($V41-$W41)+V41</f>
        <v>2.357613856</v>
      </c>
      <c r="V41" s="163" t="n">
        <f aca="false">VLOOKUP($A41,GAMMAGRIDS,2,FALSE())</f>
        <v>2.27992866</v>
      </c>
      <c r="W41" s="163" t="n">
        <f aca="false">((V41-AF41)*0.9)+AF41</f>
        <v>2.202243464</v>
      </c>
      <c r="X41" s="163" t="n">
        <f aca="false">((V41-AF41)*0.8)+AF41</f>
        <v>2.124558268</v>
      </c>
      <c r="Y41" s="163" t="n">
        <f aca="false">((V41-AF41)*0.7)+AF41</f>
        <v>2.046873072</v>
      </c>
      <c r="Z41" s="163" t="n">
        <f aca="false">((V41-AF41)*0.6)+AF41</f>
        <v>1.969187876</v>
      </c>
      <c r="AA41" s="163" t="n">
        <f aca="false">((V41-AF41)*0.5)+AF41</f>
        <v>1.89150268</v>
      </c>
      <c r="AB41" s="163" t="n">
        <f aca="false">((V41-AF41)*0.4)+AF41</f>
        <v>1.813817484</v>
      </c>
      <c r="AC41" s="163" t="n">
        <f aca="false">((V41-AF41)*0.3)+AF41</f>
        <v>1.736132288</v>
      </c>
      <c r="AD41" s="163" t="n">
        <f aca="false">((V41-AF41)*0.2)+AF41</f>
        <v>1.658447092</v>
      </c>
      <c r="AE41" s="163" t="n">
        <f aca="false">((V41-AF41)*0.1)+AF41</f>
        <v>1.580761896</v>
      </c>
      <c r="AF41" s="163" t="n">
        <f aca="false">VLOOKUP($A41,GAMMAGRIDS,3,FALSE())</f>
        <v>1.5030767</v>
      </c>
      <c r="AG41" s="163" t="n">
        <f aca="false">((AF41-AP41)*0.9)+AP41</f>
        <v>1.427041275</v>
      </c>
      <c r="AH41" s="163" t="n">
        <f aca="false">((AF41-AP41)*0.8)+AP41</f>
        <v>1.35100585</v>
      </c>
      <c r="AI41" s="163" t="n">
        <f aca="false">((AF41-AP41)*0.7)+AP41</f>
        <v>1.274970425</v>
      </c>
      <c r="AJ41" s="163" t="n">
        <f aca="false">((AF41-AP41)*0.6)+AP41</f>
        <v>1.198935</v>
      </c>
      <c r="AK41" s="163" t="n">
        <f aca="false">((AF41-AP41)*0.5)+AP41</f>
        <v>1.122899575</v>
      </c>
      <c r="AL41" s="163" t="n">
        <f aca="false">((AF41-AP41)*0.4)+AP41</f>
        <v>1.04686415</v>
      </c>
      <c r="AM41" s="163" t="n">
        <f aca="false">((AF41-AP41)*0.3)+AP41</f>
        <v>0.970828725</v>
      </c>
      <c r="AN41" s="163" t="n">
        <f aca="false">((AF41-AP41)*0.2)+AP41</f>
        <v>0.8947933</v>
      </c>
      <c r="AO41" s="163" t="n">
        <f aca="false">((AF41-AP41)*0.1)+AP41</f>
        <v>0.818757875</v>
      </c>
      <c r="AP41" s="163" t="n">
        <f aca="false">VLOOKUP($A41,GAMMAGRIDS,4,FALSE())</f>
        <v>0.74272245</v>
      </c>
      <c r="AQ41" s="163" t="n">
        <f aca="false">(($AP41-$AU41)*0.8)+$AU41</f>
        <v>0.667999482</v>
      </c>
      <c r="AR41" s="163" t="n">
        <f aca="false">(($AP41-$AU41)*0.6)+$AU41</f>
        <v>0.593276514</v>
      </c>
      <c r="AS41" s="163" t="n">
        <f aca="false">(($AP41-$AU41)*0.4)+$AU41</f>
        <v>0.518553546</v>
      </c>
      <c r="AT41" s="163" t="n">
        <f aca="false">(($AP41-$AU41)*0.2)+$AU41</f>
        <v>0.443830578</v>
      </c>
      <c r="AU41" s="163" t="n">
        <f aca="false">VLOOKUP($A41,GAMMAGRIDS,5,FALSE())</f>
        <v>0.36910761</v>
      </c>
      <c r="AV41" s="163" t="n">
        <f aca="false">(($AU41-$AZ41)*0.8)+$AZ41</f>
        <v>0.295286088</v>
      </c>
      <c r="AW41" s="163" t="n">
        <f aca="false">(($AU41-$AZ41)*0.6)+$AZ41</f>
        <v>0.221464566</v>
      </c>
      <c r="AX41" s="163" t="n">
        <f aca="false">(($AU41-$AZ41)*0.4)+$AZ41</f>
        <v>0.147643044</v>
      </c>
      <c r="AY41" s="163" t="n">
        <f aca="false">(($AU41-$AZ41)*0.2)+$AZ41</f>
        <v>0.073821522</v>
      </c>
      <c r="AZ41" s="163" t="n">
        <v>0</v>
      </c>
      <c r="BA41" s="163" t="n">
        <f aca="false">(($BE41-$AZ41)*0.2)+$AZ41</f>
        <v>-0.072907024</v>
      </c>
      <c r="BB41" s="163" t="n">
        <f aca="false">(($BE41-$AZ41)*0.4)+$AZ41</f>
        <v>-0.145814048</v>
      </c>
      <c r="BC41" s="163" t="n">
        <f aca="false">(($BE41-$AZ41)*0.6)+$AZ41</f>
        <v>-0.218721072</v>
      </c>
      <c r="BD41" s="163" t="n">
        <f aca="false">(($BE41-$AZ41)*0.8)+$AZ41</f>
        <v>-0.291628096</v>
      </c>
      <c r="BE41" s="163" t="n">
        <f aca="false">VLOOKUP($A41,GAMMAGRIDS,6,FALSE())</f>
        <v>-0.36453512</v>
      </c>
      <c r="BF41" s="163" t="n">
        <f aca="false">(($BJ41-$BE41)*0.2)+$BE41</f>
        <v>-0.436516052</v>
      </c>
      <c r="BG41" s="163" t="n">
        <f aca="false">(($BJ41-$BE41)*0.4)+$BE41</f>
        <v>-0.508496984</v>
      </c>
      <c r="BH41" s="163" t="n">
        <f aca="false">(($BJ41-$BE41)*0.6)+$BE41</f>
        <v>-0.580477916</v>
      </c>
      <c r="BI41" s="163" t="n">
        <f aca="false">(($BJ41-$BE41)*0.8)+$BE41</f>
        <v>-0.652458848</v>
      </c>
      <c r="BJ41" s="163" t="n">
        <f aca="false">VLOOKUP($A41,GAMMAGRIDS,7,FALSE())</f>
        <v>-0.72443978</v>
      </c>
      <c r="BK41" s="163" t="n">
        <f aca="false">((BT41-BJ41)*0.1)+BJ41</f>
        <v>-0.795011897</v>
      </c>
      <c r="BL41" s="163" t="n">
        <f aca="false">((BT41-BJ41)*0.2)+BJ41</f>
        <v>-0.865584014</v>
      </c>
      <c r="BM41" s="163" t="n">
        <f aca="false">((BT41-BJ41)*0.3)+BJ41</f>
        <v>-0.936156131</v>
      </c>
      <c r="BN41" s="163" t="n">
        <f aca="false">((BT41-BJ41)*0.4)+BJ41</f>
        <v>-1.006728248</v>
      </c>
      <c r="BO41" s="163" t="n">
        <f aca="false">((BT41-BJ41)*0.5)+BJ41</f>
        <v>-1.077300365</v>
      </c>
      <c r="BP41" s="163" t="n">
        <f aca="false">((BT41-BJ41)*0.6)+BJ41</f>
        <v>-1.147872482</v>
      </c>
      <c r="BQ41" s="163" t="n">
        <f aca="false">((BT41-BJ41)*0.7)+BJ41</f>
        <v>-1.218444599</v>
      </c>
      <c r="BR41" s="163" t="n">
        <f aca="false">((BT41-BJ41)*0.8)+BJ41</f>
        <v>-1.289016716</v>
      </c>
      <c r="BS41" s="163" t="n">
        <f aca="false">((BT41-BJ41)*0.9)+BJ41</f>
        <v>-1.359588833</v>
      </c>
      <c r="BT41" s="163" t="n">
        <f aca="false">VLOOKUP($A41,GAMMAGRIDS,8,FALSE())</f>
        <v>-1.43016095</v>
      </c>
      <c r="BU41" s="163" t="n">
        <f aca="false">((CD41-BT41)*0.1)+BT41</f>
        <v>-1.498828547</v>
      </c>
      <c r="BV41" s="163" t="n">
        <f aca="false">((CD41-BT41)*0.2)+BT41</f>
        <v>-1.567496144</v>
      </c>
      <c r="BW41" s="163" t="n">
        <f aca="false">((CD41-BT41)*0.3)+BT41</f>
        <v>-1.636163741</v>
      </c>
      <c r="BX41" s="163" t="n">
        <f aca="false">((CD41-BT41)*0.4)+BT41</f>
        <v>-1.704831338</v>
      </c>
      <c r="BY41" s="163" t="n">
        <f aca="false">((CD41-BT41)*0.5)+BT41</f>
        <v>-1.773498935</v>
      </c>
      <c r="BZ41" s="163" t="n">
        <f aca="false">((CD41-BT41)*0.6)+BT41</f>
        <v>-1.842166532</v>
      </c>
      <c r="CA41" s="163" t="n">
        <f aca="false">((CD41-BT41)*0.7)+BT41</f>
        <v>-1.910834129</v>
      </c>
      <c r="CB41" s="163" t="n">
        <f aca="false">((CD41-BT41)*0.8)+BT41</f>
        <v>-1.979501726</v>
      </c>
      <c r="CC41" s="163" t="n">
        <f aca="false">((CD41-BT41)*0.9)+BT41</f>
        <v>-2.048169323</v>
      </c>
      <c r="CD41" s="163" t="n">
        <f aca="false">VLOOKUP($A41,GAMMAGRIDS,9,FALSE())</f>
        <v>-2.11683692</v>
      </c>
      <c r="CE41" s="163" t="n">
        <f aca="false">($CD41-$CC41)+CD41</f>
        <v>-2.185504517</v>
      </c>
      <c r="CF41" s="163" t="n">
        <f aca="false">($CD41-$CC41)+CE41</f>
        <v>-2.254172114</v>
      </c>
      <c r="CG41" s="163" t="n">
        <f aca="false">($CD41-$CC41)+CF41</f>
        <v>-2.322839711</v>
      </c>
      <c r="CH41" s="163" t="n">
        <f aca="false">($CD41-$CC41)+CG41</f>
        <v>-2.391507308</v>
      </c>
      <c r="CI41" s="163" t="n">
        <f aca="false">($CD41-$CC41)+CH41</f>
        <v>-2.460174905</v>
      </c>
      <c r="CJ41" s="163" t="n">
        <f aca="false">($CD41-$CC41)+CI41</f>
        <v>-2.528842502</v>
      </c>
      <c r="CK41" s="163" t="n">
        <f aca="false">($CD41-$CC41)+CJ41</f>
        <v>-2.597510099</v>
      </c>
      <c r="CL41" s="163" t="n">
        <f aca="false">($CD41-$CC41)+CK41</f>
        <v>-2.666177696</v>
      </c>
      <c r="CM41" s="163" t="n">
        <f aca="false">($CD41-$CC41)+CL41</f>
        <v>-2.734845293</v>
      </c>
      <c r="CN41" s="163" t="n">
        <f aca="false">($CD41-$CC41)+CM41</f>
        <v>-2.80351289</v>
      </c>
      <c r="CO41" s="163" t="n">
        <f aca="false">($CD41-$CC41)+CN41</f>
        <v>-2.872180487</v>
      </c>
      <c r="CP41" s="163" t="n">
        <f aca="false">($CD41-$CC41)+CO41</f>
        <v>-2.940848084</v>
      </c>
      <c r="CQ41" s="163" t="n">
        <f aca="false">($CD41-$CC41)+CP41</f>
        <v>-3.009515681</v>
      </c>
      <c r="CR41" s="163" t="n">
        <f aca="false">($CD41-$CC41)+CQ41</f>
        <v>-3.078183278</v>
      </c>
      <c r="CS41" s="163" t="n">
        <f aca="false">($CD41-$CC41)+CR41</f>
        <v>-3.146850875</v>
      </c>
      <c r="CT41" s="163" t="n">
        <f aca="false">($CD41-$CC41)+CS41</f>
        <v>-3.215518472</v>
      </c>
      <c r="CU41" s="163" t="n">
        <f aca="false">($CD41-$CC41)+CT41</f>
        <v>-3.284186069</v>
      </c>
      <c r="CV41" s="163" t="n">
        <f aca="false">($CD41-$CC41)+CU41</f>
        <v>-3.352853666</v>
      </c>
      <c r="CW41" s="163" t="n">
        <f aca="false">($CD41-$CC41)+CV41</f>
        <v>-3.421521263</v>
      </c>
      <c r="CX41" s="163" t="n">
        <f aca="false">($CD41-$CC41)+CW41</f>
        <v>-3.49018886</v>
      </c>
    </row>
    <row r="42" customFormat="false" ht="12.75" hidden="false" customHeight="false" outlineLevel="0" collapsed="false">
      <c r="A42" s="14" t="n">
        <v>37865</v>
      </c>
      <c r="B42" s="163" t="n">
        <f aca="false">($V42-$W42)+C42</f>
        <v>3.74986508</v>
      </c>
      <c r="C42" s="163" t="n">
        <f aca="false">($V42-$W42)+D42</f>
        <v>3.673851919</v>
      </c>
      <c r="D42" s="163" t="n">
        <f aca="false">($V42-$W42)+E42</f>
        <v>3.597838758</v>
      </c>
      <c r="E42" s="163" t="n">
        <f aca="false">($V42-$W42)+F42</f>
        <v>3.521825597</v>
      </c>
      <c r="F42" s="163" t="n">
        <f aca="false">($V42-$W42)+G42</f>
        <v>3.445812436</v>
      </c>
      <c r="G42" s="163" t="n">
        <f aca="false">($V42-$W42)+H42</f>
        <v>3.369799275</v>
      </c>
      <c r="H42" s="163" t="n">
        <f aca="false">($V42-$W42)+I42</f>
        <v>3.293786114</v>
      </c>
      <c r="I42" s="163" t="n">
        <f aca="false">($V42-$W42)+J42</f>
        <v>3.217772953</v>
      </c>
      <c r="J42" s="163" t="n">
        <f aca="false">($V42-$W42)+K42</f>
        <v>3.141759792</v>
      </c>
      <c r="K42" s="163" t="n">
        <f aca="false">($V42-$W42)+L42</f>
        <v>3.065746631</v>
      </c>
      <c r="L42" s="163" t="n">
        <f aca="false">($V42-$W42)+M42</f>
        <v>2.98973347</v>
      </c>
      <c r="M42" s="163" t="n">
        <f aca="false">($V42-$W42)+N42</f>
        <v>2.913720309</v>
      </c>
      <c r="N42" s="163" t="n">
        <f aca="false">($V42-$W42)+O42</f>
        <v>2.837707148</v>
      </c>
      <c r="O42" s="163" t="n">
        <f aca="false">($V42-$W42)+P42</f>
        <v>2.761693987</v>
      </c>
      <c r="P42" s="163" t="n">
        <f aca="false">($V42-$W42)+Q42</f>
        <v>2.685680826</v>
      </c>
      <c r="Q42" s="163" t="n">
        <f aca="false">($V42-$W42)+R42</f>
        <v>2.609667665</v>
      </c>
      <c r="R42" s="163" t="n">
        <f aca="false">($V42-$W42)+S42</f>
        <v>2.533654504</v>
      </c>
      <c r="S42" s="163" t="n">
        <f aca="false">($V42-$W42)+T42</f>
        <v>2.457641343</v>
      </c>
      <c r="T42" s="163" t="n">
        <f aca="false">($V42-$W42)+U42</f>
        <v>2.381628182</v>
      </c>
      <c r="U42" s="163" t="n">
        <f aca="false">($V42-$W42)+V42</f>
        <v>2.305615021</v>
      </c>
      <c r="V42" s="163" t="n">
        <f aca="false">VLOOKUP($A42,GAMMAGRIDS,2,FALSE())</f>
        <v>2.22960186</v>
      </c>
      <c r="W42" s="163" t="n">
        <f aca="false">((V42-AF42)*0.9)+AF42</f>
        <v>2.153588699</v>
      </c>
      <c r="X42" s="163" t="n">
        <f aca="false">((V42-AF42)*0.8)+AF42</f>
        <v>2.077575538</v>
      </c>
      <c r="Y42" s="163" t="n">
        <f aca="false">((V42-AF42)*0.7)+AF42</f>
        <v>2.001562377</v>
      </c>
      <c r="Z42" s="163" t="n">
        <f aca="false">((V42-AF42)*0.6)+AF42</f>
        <v>1.925549216</v>
      </c>
      <c r="AA42" s="163" t="n">
        <f aca="false">((V42-AF42)*0.5)+AF42</f>
        <v>1.849536055</v>
      </c>
      <c r="AB42" s="163" t="n">
        <f aca="false">((V42-AF42)*0.4)+AF42</f>
        <v>1.773522894</v>
      </c>
      <c r="AC42" s="163" t="n">
        <f aca="false">((V42-AF42)*0.3)+AF42</f>
        <v>1.697509733</v>
      </c>
      <c r="AD42" s="163" t="n">
        <f aca="false">((V42-AF42)*0.2)+AF42</f>
        <v>1.621496572</v>
      </c>
      <c r="AE42" s="163" t="n">
        <f aca="false">((V42-AF42)*0.1)+AF42</f>
        <v>1.545483411</v>
      </c>
      <c r="AF42" s="163" t="n">
        <f aca="false">VLOOKUP($A42,GAMMAGRIDS,3,FALSE())</f>
        <v>1.46947025</v>
      </c>
      <c r="AG42" s="163" t="n">
        <f aca="false">((AF42-AP42)*0.9)+AP42</f>
        <v>1.395116205</v>
      </c>
      <c r="AH42" s="163" t="n">
        <f aca="false">((AF42-AP42)*0.8)+AP42</f>
        <v>1.32076216</v>
      </c>
      <c r="AI42" s="163" t="n">
        <f aca="false">((AF42-AP42)*0.7)+AP42</f>
        <v>1.246408115</v>
      </c>
      <c r="AJ42" s="163" t="n">
        <f aca="false">((AF42-AP42)*0.6)+AP42</f>
        <v>1.17205407</v>
      </c>
      <c r="AK42" s="163" t="n">
        <f aca="false">((AF42-AP42)*0.5)+AP42</f>
        <v>1.097700025</v>
      </c>
      <c r="AL42" s="163" t="n">
        <f aca="false">((AF42-AP42)*0.4)+AP42</f>
        <v>1.02334598</v>
      </c>
      <c r="AM42" s="163" t="n">
        <f aca="false">((AF42-AP42)*0.3)+AP42</f>
        <v>0.948991935</v>
      </c>
      <c r="AN42" s="163" t="n">
        <f aca="false">((AF42-AP42)*0.2)+AP42</f>
        <v>0.87463789</v>
      </c>
      <c r="AO42" s="163" t="n">
        <f aca="false">((AF42-AP42)*0.1)+AP42</f>
        <v>0.800283845</v>
      </c>
      <c r="AP42" s="163" t="n">
        <f aca="false">VLOOKUP($A42,GAMMAGRIDS,4,FALSE())</f>
        <v>0.7259298</v>
      </c>
      <c r="AQ42" s="163" t="n">
        <f aca="false">(($AP42-$AU42)*0.8)+$AU42</f>
        <v>0.652889374</v>
      </c>
      <c r="AR42" s="163" t="n">
        <f aca="false">(($AP42-$AU42)*0.6)+$AU42</f>
        <v>0.579848948</v>
      </c>
      <c r="AS42" s="163" t="n">
        <f aca="false">(($AP42-$AU42)*0.4)+$AU42</f>
        <v>0.506808522</v>
      </c>
      <c r="AT42" s="163" t="n">
        <f aca="false">(($AP42-$AU42)*0.2)+$AU42</f>
        <v>0.433768096</v>
      </c>
      <c r="AU42" s="163" t="n">
        <f aca="false">VLOOKUP($A42,GAMMAGRIDS,5,FALSE())</f>
        <v>0.36072767</v>
      </c>
      <c r="AV42" s="163" t="n">
        <f aca="false">(($AU42-$AZ42)*0.8)+$AZ42</f>
        <v>0.288582136</v>
      </c>
      <c r="AW42" s="163" t="n">
        <f aca="false">(($AU42-$AZ42)*0.6)+$AZ42</f>
        <v>0.216436602</v>
      </c>
      <c r="AX42" s="163" t="n">
        <f aca="false">(($AU42-$AZ42)*0.4)+$AZ42</f>
        <v>0.144291068</v>
      </c>
      <c r="AY42" s="163" t="n">
        <f aca="false">(($AU42-$AZ42)*0.2)+$AZ42</f>
        <v>0.072145534</v>
      </c>
      <c r="AZ42" s="163" t="n">
        <v>0</v>
      </c>
      <c r="BA42" s="163" t="n">
        <f aca="false">(($BE42-$AZ42)*0.2)+$AZ42</f>
        <v>-0.071239368</v>
      </c>
      <c r="BB42" s="163" t="n">
        <f aca="false">(($BE42-$AZ42)*0.4)+$AZ42</f>
        <v>-0.142478736</v>
      </c>
      <c r="BC42" s="163" t="n">
        <f aca="false">(($BE42-$AZ42)*0.6)+$AZ42</f>
        <v>-0.213718104</v>
      </c>
      <c r="BD42" s="163" t="n">
        <f aca="false">(($BE42-$AZ42)*0.8)+$AZ42</f>
        <v>-0.284957472</v>
      </c>
      <c r="BE42" s="163" t="n">
        <f aca="false">VLOOKUP($A42,GAMMAGRIDS,6,FALSE())</f>
        <v>-0.35619684</v>
      </c>
      <c r="BF42" s="163" t="n">
        <f aca="false">(($BJ42-$BE42)*0.2)+$BE42</f>
        <v>-0.426520132</v>
      </c>
      <c r="BG42" s="163" t="n">
        <f aca="false">(($BJ42-$BE42)*0.4)+$BE42</f>
        <v>-0.496843424</v>
      </c>
      <c r="BH42" s="163" t="n">
        <f aca="false">(($BJ42-$BE42)*0.6)+$BE42</f>
        <v>-0.567166716</v>
      </c>
      <c r="BI42" s="163" t="n">
        <f aca="false">(($BJ42-$BE42)*0.8)+$BE42</f>
        <v>-0.637490008</v>
      </c>
      <c r="BJ42" s="163" t="n">
        <f aca="false">VLOOKUP($A42,GAMMAGRIDS,7,FALSE())</f>
        <v>-0.7078133</v>
      </c>
      <c r="BK42" s="163" t="n">
        <f aca="false">((BT42-BJ42)*0.1)+BJ42</f>
        <v>-0.77674594</v>
      </c>
      <c r="BL42" s="163" t="n">
        <f aca="false">((BT42-BJ42)*0.2)+BJ42</f>
        <v>-0.84567858</v>
      </c>
      <c r="BM42" s="163" t="n">
        <f aca="false">((BT42-BJ42)*0.3)+BJ42</f>
        <v>-0.91461122</v>
      </c>
      <c r="BN42" s="163" t="n">
        <f aca="false">((BT42-BJ42)*0.4)+BJ42</f>
        <v>-0.98354386</v>
      </c>
      <c r="BO42" s="163" t="n">
        <f aca="false">((BT42-BJ42)*0.5)+BJ42</f>
        <v>-1.0524765</v>
      </c>
      <c r="BP42" s="163" t="n">
        <f aca="false">((BT42-BJ42)*0.6)+BJ42</f>
        <v>-1.12140914</v>
      </c>
      <c r="BQ42" s="163" t="n">
        <f aca="false">((BT42-BJ42)*0.7)+BJ42</f>
        <v>-1.19034178</v>
      </c>
      <c r="BR42" s="163" t="n">
        <f aca="false">((BT42-BJ42)*0.8)+BJ42</f>
        <v>-1.25927442</v>
      </c>
      <c r="BS42" s="163" t="n">
        <f aca="false">((BT42-BJ42)*0.9)+BJ42</f>
        <v>-1.32820706</v>
      </c>
      <c r="BT42" s="163" t="n">
        <f aca="false">VLOOKUP($A42,GAMMAGRIDS,8,FALSE())</f>
        <v>-1.3971397</v>
      </c>
      <c r="BU42" s="163" t="n">
        <f aca="false">((CD42-BT42)*0.1)+BT42</f>
        <v>-1.464196803</v>
      </c>
      <c r="BV42" s="163" t="n">
        <f aca="false">((CD42-BT42)*0.2)+BT42</f>
        <v>-1.531253906</v>
      </c>
      <c r="BW42" s="163" t="n">
        <f aca="false">((CD42-BT42)*0.3)+BT42</f>
        <v>-1.598311009</v>
      </c>
      <c r="BX42" s="163" t="n">
        <f aca="false">((CD42-BT42)*0.4)+BT42</f>
        <v>-1.665368112</v>
      </c>
      <c r="BY42" s="163" t="n">
        <f aca="false">((CD42-BT42)*0.5)+BT42</f>
        <v>-1.732425215</v>
      </c>
      <c r="BZ42" s="163" t="n">
        <f aca="false">((CD42-BT42)*0.6)+BT42</f>
        <v>-1.799482318</v>
      </c>
      <c r="CA42" s="163" t="n">
        <f aca="false">((CD42-BT42)*0.7)+BT42</f>
        <v>-1.866539421</v>
      </c>
      <c r="CB42" s="163" t="n">
        <f aca="false">((CD42-BT42)*0.8)+BT42</f>
        <v>-1.933596524</v>
      </c>
      <c r="CC42" s="163" t="n">
        <f aca="false">((CD42-BT42)*0.9)+BT42</f>
        <v>-2.000653627</v>
      </c>
      <c r="CD42" s="163" t="n">
        <f aca="false">VLOOKUP($A42,GAMMAGRIDS,9,FALSE())</f>
        <v>-2.06771073</v>
      </c>
      <c r="CE42" s="163" t="n">
        <f aca="false">($CD42-$CC42)+CD42</f>
        <v>-2.134767833</v>
      </c>
      <c r="CF42" s="163" t="n">
        <f aca="false">($CD42-$CC42)+CE42</f>
        <v>-2.201824936</v>
      </c>
      <c r="CG42" s="163" t="n">
        <f aca="false">($CD42-$CC42)+CF42</f>
        <v>-2.268882039</v>
      </c>
      <c r="CH42" s="163" t="n">
        <f aca="false">($CD42-$CC42)+CG42</f>
        <v>-2.335939142</v>
      </c>
      <c r="CI42" s="163" t="n">
        <f aca="false">($CD42-$CC42)+CH42</f>
        <v>-2.402996245</v>
      </c>
      <c r="CJ42" s="163" t="n">
        <f aca="false">($CD42-$CC42)+CI42</f>
        <v>-2.470053348</v>
      </c>
      <c r="CK42" s="163" t="n">
        <f aca="false">($CD42-$CC42)+CJ42</f>
        <v>-2.537110451</v>
      </c>
      <c r="CL42" s="163" t="n">
        <f aca="false">($CD42-$CC42)+CK42</f>
        <v>-2.604167554</v>
      </c>
      <c r="CM42" s="163" t="n">
        <f aca="false">($CD42-$CC42)+CL42</f>
        <v>-2.671224657</v>
      </c>
      <c r="CN42" s="163" t="n">
        <f aca="false">($CD42-$CC42)+CM42</f>
        <v>-2.73828176</v>
      </c>
      <c r="CO42" s="163" t="n">
        <f aca="false">($CD42-$CC42)+CN42</f>
        <v>-2.805338863</v>
      </c>
      <c r="CP42" s="163" t="n">
        <f aca="false">($CD42-$CC42)+CO42</f>
        <v>-2.872395966</v>
      </c>
      <c r="CQ42" s="163" t="n">
        <f aca="false">($CD42-$CC42)+CP42</f>
        <v>-2.939453069</v>
      </c>
      <c r="CR42" s="163" t="n">
        <f aca="false">($CD42-$CC42)+CQ42</f>
        <v>-3.006510172</v>
      </c>
      <c r="CS42" s="163" t="n">
        <f aca="false">($CD42-$CC42)+CR42</f>
        <v>-3.073567275</v>
      </c>
      <c r="CT42" s="163" t="n">
        <f aca="false">($CD42-$CC42)+CS42</f>
        <v>-3.140624378</v>
      </c>
      <c r="CU42" s="163" t="n">
        <f aca="false">($CD42-$CC42)+CT42</f>
        <v>-3.207681481</v>
      </c>
      <c r="CV42" s="163" t="n">
        <f aca="false">($CD42-$CC42)+CU42</f>
        <v>-3.274738584</v>
      </c>
      <c r="CW42" s="163" t="n">
        <f aca="false">($CD42-$CC42)+CV42</f>
        <v>-3.341795687</v>
      </c>
      <c r="CX42" s="163" t="n">
        <f aca="false">($CD42-$CC42)+CW42</f>
        <v>-3.40885279</v>
      </c>
    </row>
    <row r="43" customFormat="false" ht="12.75" hidden="false" customHeight="false" outlineLevel="0" collapsed="false">
      <c r="A43" s="14" t="n">
        <v>37895</v>
      </c>
      <c r="B43" s="163" t="n">
        <f aca="false">($V43-$W43)+C43</f>
        <v>3.73130974</v>
      </c>
      <c r="C43" s="163" t="n">
        <f aca="false">($V43-$W43)+D43</f>
        <v>3.655711271</v>
      </c>
      <c r="D43" s="163" t="n">
        <f aca="false">($V43-$W43)+E43</f>
        <v>3.580112802</v>
      </c>
      <c r="E43" s="163" t="n">
        <f aca="false">($V43-$W43)+F43</f>
        <v>3.504514333</v>
      </c>
      <c r="F43" s="163" t="n">
        <f aca="false">($V43-$W43)+G43</f>
        <v>3.428915864</v>
      </c>
      <c r="G43" s="163" t="n">
        <f aca="false">($V43-$W43)+H43</f>
        <v>3.353317395</v>
      </c>
      <c r="H43" s="163" t="n">
        <f aca="false">($V43-$W43)+I43</f>
        <v>3.277718926</v>
      </c>
      <c r="I43" s="163" t="n">
        <f aca="false">($V43-$W43)+J43</f>
        <v>3.202120457</v>
      </c>
      <c r="J43" s="163" t="n">
        <f aca="false">($V43-$W43)+K43</f>
        <v>3.126521988</v>
      </c>
      <c r="K43" s="163" t="n">
        <f aca="false">($V43-$W43)+L43</f>
        <v>3.050923519</v>
      </c>
      <c r="L43" s="163" t="n">
        <f aca="false">($V43-$W43)+M43</f>
        <v>2.97532505</v>
      </c>
      <c r="M43" s="163" t="n">
        <f aca="false">($V43-$W43)+N43</f>
        <v>2.899726581</v>
      </c>
      <c r="N43" s="163" t="n">
        <f aca="false">($V43-$W43)+O43</f>
        <v>2.824128112</v>
      </c>
      <c r="O43" s="163" t="n">
        <f aca="false">($V43-$W43)+P43</f>
        <v>2.748529643</v>
      </c>
      <c r="P43" s="163" t="n">
        <f aca="false">($V43-$W43)+Q43</f>
        <v>2.672931174</v>
      </c>
      <c r="Q43" s="163" t="n">
        <f aca="false">($V43-$W43)+R43</f>
        <v>2.597332705</v>
      </c>
      <c r="R43" s="163" t="n">
        <f aca="false">($V43-$W43)+S43</f>
        <v>2.521734236</v>
      </c>
      <c r="S43" s="163" t="n">
        <f aca="false">($V43-$W43)+T43</f>
        <v>2.446135767</v>
      </c>
      <c r="T43" s="163" t="n">
        <f aca="false">($V43-$W43)+U43</f>
        <v>2.370537298</v>
      </c>
      <c r="U43" s="163" t="n">
        <f aca="false">($V43-$W43)+V43</f>
        <v>2.294938829</v>
      </c>
      <c r="V43" s="163" t="n">
        <f aca="false">VLOOKUP($A43,GAMMAGRIDS,2,FALSE())</f>
        <v>2.21934036</v>
      </c>
      <c r="W43" s="163" t="n">
        <f aca="false">((V43-AF43)*0.9)+AF43</f>
        <v>2.143741891</v>
      </c>
      <c r="X43" s="163" t="n">
        <f aca="false">((V43-AF43)*0.8)+AF43</f>
        <v>2.068143422</v>
      </c>
      <c r="Y43" s="163" t="n">
        <f aca="false">((V43-AF43)*0.7)+AF43</f>
        <v>1.992544953</v>
      </c>
      <c r="Z43" s="163" t="n">
        <f aca="false">((V43-AF43)*0.6)+AF43</f>
        <v>1.916946484</v>
      </c>
      <c r="AA43" s="163" t="n">
        <f aca="false">((V43-AF43)*0.5)+AF43</f>
        <v>1.841348015</v>
      </c>
      <c r="AB43" s="163" t="n">
        <f aca="false">((V43-AF43)*0.4)+AF43</f>
        <v>1.765749546</v>
      </c>
      <c r="AC43" s="163" t="n">
        <f aca="false">((V43-AF43)*0.3)+AF43</f>
        <v>1.690151077</v>
      </c>
      <c r="AD43" s="163" t="n">
        <f aca="false">((V43-AF43)*0.2)+AF43</f>
        <v>1.614552608</v>
      </c>
      <c r="AE43" s="163" t="n">
        <f aca="false">((V43-AF43)*0.1)+AF43</f>
        <v>1.538954139</v>
      </c>
      <c r="AF43" s="163" t="n">
        <f aca="false">VLOOKUP($A43,GAMMAGRIDS,3,FALSE())</f>
        <v>1.46335567</v>
      </c>
      <c r="AG43" s="163" t="n">
        <f aca="false">((AF43-AP43)*0.9)+AP43</f>
        <v>1.389344936</v>
      </c>
      <c r="AH43" s="163" t="n">
        <f aca="false">((AF43-AP43)*0.8)+AP43</f>
        <v>1.315334202</v>
      </c>
      <c r="AI43" s="163" t="n">
        <f aca="false">((AF43-AP43)*0.7)+AP43</f>
        <v>1.241323468</v>
      </c>
      <c r="AJ43" s="163" t="n">
        <f aca="false">((AF43-AP43)*0.6)+AP43</f>
        <v>1.167312734</v>
      </c>
      <c r="AK43" s="163" t="n">
        <f aca="false">((AF43-AP43)*0.5)+AP43</f>
        <v>1.093302</v>
      </c>
      <c r="AL43" s="163" t="n">
        <f aca="false">((AF43-AP43)*0.4)+AP43</f>
        <v>1.019291266</v>
      </c>
      <c r="AM43" s="163" t="n">
        <f aca="false">((AF43-AP43)*0.3)+AP43</f>
        <v>0.945280532</v>
      </c>
      <c r="AN43" s="163" t="n">
        <f aca="false">((AF43-AP43)*0.2)+AP43</f>
        <v>0.871269798</v>
      </c>
      <c r="AO43" s="163" t="n">
        <f aca="false">((AF43-AP43)*0.1)+AP43</f>
        <v>0.797259064</v>
      </c>
      <c r="AP43" s="163" t="n">
        <f aca="false">VLOOKUP($A43,GAMMAGRIDS,4,FALSE())</f>
        <v>0.72324833</v>
      </c>
      <c r="AQ43" s="163" t="n">
        <f aca="false">(($AP43-$AU43)*0.8)+$AU43</f>
        <v>0.650489822</v>
      </c>
      <c r="AR43" s="163" t="n">
        <f aca="false">(($AP43-$AU43)*0.6)+$AU43</f>
        <v>0.577731314</v>
      </c>
      <c r="AS43" s="163" t="n">
        <f aca="false">(($AP43-$AU43)*0.4)+$AU43</f>
        <v>0.504972806</v>
      </c>
      <c r="AT43" s="163" t="n">
        <f aca="false">(($AP43-$AU43)*0.2)+$AU43</f>
        <v>0.432214298</v>
      </c>
      <c r="AU43" s="163" t="n">
        <f aca="false">VLOOKUP($A43,GAMMAGRIDS,5,FALSE())</f>
        <v>0.35945579</v>
      </c>
      <c r="AV43" s="163" t="n">
        <f aca="false">(($AU43-$AZ43)*0.8)+$AZ43</f>
        <v>0.287564632</v>
      </c>
      <c r="AW43" s="163" t="n">
        <f aca="false">(($AU43-$AZ43)*0.6)+$AZ43</f>
        <v>0.215673474</v>
      </c>
      <c r="AX43" s="163" t="n">
        <f aca="false">(($AU43-$AZ43)*0.4)+$AZ43</f>
        <v>0.143782316</v>
      </c>
      <c r="AY43" s="163" t="n">
        <f aca="false">(($AU43-$AZ43)*0.2)+$AZ43</f>
        <v>0.071891158</v>
      </c>
      <c r="AZ43" s="163" t="n">
        <v>0</v>
      </c>
      <c r="BA43" s="163" t="n">
        <f aca="false">(($BE43-$AZ43)*0.2)+$AZ43</f>
        <v>-0.071012026</v>
      </c>
      <c r="BB43" s="163" t="n">
        <f aca="false">(($BE43-$AZ43)*0.4)+$AZ43</f>
        <v>-0.142024052</v>
      </c>
      <c r="BC43" s="163" t="n">
        <f aca="false">(($BE43-$AZ43)*0.6)+$AZ43</f>
        <v>-0.213036078</v>
      </c>
      <c r="BD43" s="163" t="n">
        <f aca="false">(($BE43-$AZ43)*0.8)+$AZ43</f>
        <v>-0.284048104</v>
      </c>
      <c r="BE43" s="163" t="n">
        <f aca="false">VLOOKUP($A43,GAMMAGRIDS,6,FALSE())</f>
        <v>-0.35506013</v>
      </c>
      <c r="BF43" s="163" t="n">
        <f aca="false">(($BJ43-$BE43)*0.2)+$BE43</f>
        <v>-0.425182582</v>
      </c>
      <c r="BG43" s="163" t="n">
        <f aca="false">(($BJ43-$BE43)*0.4)+$BE43</f>
        <v>-0.495305034</v>
      </c>
      <c r="BH43" s="163" t="n">
        <f aca="false">(($BJ43-$BE43)*0.6)+$BE43</f>
        <v>-0.565427486</v>
      </c>
      <c r="BI43" s="163" t="n">
        <f aca="false">(($BJ43-$BE43)*0.8)+$BE43</f>
        <v>-0.635549938</v>
      </c>
      <c r="BJ43" s="163" t="n">
        <f aca="false">VLOOKUP($A43,GAMMAGRIDS,7,FALSE())</f>
        <v>-0.70567239</v>
      </c>
      <c r="BK43" s="163" t="n">
        <f aca="false">((BT43-BJ43)*0.1)+BJ43</f>
        <v>-0.774442831</v>
      </c>
      <c r="BL43" s="163" t="n">
        <f aca="false">((BT43-BJ43)*0.2)+BJ43</f>
        <v>-0.843213272</v>
      </c>
      <c r="BM43" s="163" t="n">
        <f aca="false">((BT43-BJ43)*0.3)+BJ43</f>
        <v>-0.911983713</v>
      </c>
      <c r="BN43" s="163" t="n">
        <f aca="false">((BT43-BJ43)*0.4)+BJ43</f>
        <v>-0.980754154</v>
      </c>
      <c r="BO43" s="163" t="n">
        <f aca="false">((BT43-BJ43)*0.5)+BJ43</f>
        <v>-1.049524595</v>
      </c>
      <c r="BP43" s="163" t="n">
        <f aca="false">((BT43-BJ43)*0.6)+BJ43</f>
        <v>-1.118295036</v>
      </c>
      <c r="BQ43" s="163" t="n">
        <f aca="false">((BT43-BJ43)*0.7)+BJ43</f>
        <v>-1.187065477</v>
      </c>
      <c r="BR43" s="163" t="n">
        <f aca="false">((BT43-BJ43)*0.8)+BJ43</f>
        <v>-1.255835918</v>
      </c>
      <c r="BS43" s="163" t="n">
        <f aca="false">((BT43-BJ43)*0.9)+BJ43</f>
        <v>-1.324606359</v>
      </c>
      <c r="BT43" s="163" t="n">
        <f aca="false">VLOOKUP($A43,GAMMAGRIDS,8,FALSE())</f>
        <v>-1.3933768</v>
      </c>
      <c r="BU43" s="163" t="n">
        <f aca="false">((CD43-BT43)*0.1)+BT43</f>
        <v>-1.460321298</v>
      </c>
      <c r="BV43" s="163" t="n">
        <f aca="false">((CD43-BT43)*0.2)+BT43</f>
        <v>-1.527265796</v>
      </c>
      <c r="BW43" s="163" t="n">
        <f aca="false">((CD43-BT43)*0.3)+BT43</f>
        <v>-1.594210294</v>
      </c>
      <c r="BX43" s="163" t="n">
        <f aca="false">((CD43-BT43)*0.4)+BT43</f>
        <v>-1.661154792</v>
      </c>
      <c r="BY43" s="163" t="n">
        <f aca="false">((CD43-BT43)*0.5)+BT43</f>
        <v>-1.72809929</v>
      </c>
      <c r="BZ43" s="163" t="n">
        <f aca="false">((CD43-BT43)*0.6)+BT43</f>
        <v>-1.795043788</v>
      </c>
      <c r="CA43" s="163" t="n">
        <f aca="false">((CD43-BT43)*0.7)+BT43</f>
        <v>-1.861988286</v>
      </c>
      <c r="CB43" s="163" t="n">
        <f aca="false">((CD43-BT43)*0.8)+BT43</f>
        <v>-1.928932784</v>
      </c>
      <c r="CC43" s="163" t="n">
        <f aca="false">((CD43-BT43)*0.9)+BT43</f>
        <v>-1.995877282</v>
      </c>
      <c r="CD43" s="163" t="n">
        <f aca="false">VLOOKUP($A43,GAMMAGRIDS,9,FALSE())</f>
        <v>-2.06282178</v>
      </c>
      <c r="CE43" s="163" t="n">
        <f aca="false">($CD43-$CC43)+CD43</f>
        <v>-2.129766278</v>
      </c>
      <c r="CF43" s="163" t="n">
        <f aca="false">($CD43-$CC43)+CE43</f>
        <v>-2.196710776</v>
      </c>
      <c r="CG43" s="163" t="n">
        <f aca="false">($CD43-$CC43)+CF43</f>
        <v>-2.263655274</v>
      </c>
      <c r="CH43" s="163" t="n">
        <f aca="false">($CD43-$CC43)+CG43</f>
        <v>-2.330599772</v>
      </c>
      <c r="CI43" s="163" t="n">
        <f aca="false">($CD43-$CC43)+CH43</f>
        <v>-2.39754427</v>
      </c>
      <c r="CJ43" s="163" t="n">
        <f aca="false">($CD43-$CC43)+CI43</f>
        <v>-2.464488768</v>
      </c>
      <c r="CK43" s="163" t="n">
        <f aca="false">($CD43-$CC43)+CJ43</f>
        <v>-2.531433266</v>
      </c>
      <c r="CL43" s="163" t="n">
        <f aca="false">($CD43-$CC43)+CK43</f>
        <v>-2.598377764</v>
      </c>
      <c r="CM43" s="163" t="n">
        <f aca="false">($CD43-$CC43)+CL43</f>
        <v>-2.665322262</v>
      </c>
      <c r="CN43" s="163" t="n">
        <f aca="false">($CD43-$CC43)+CM43</f>
        <v>-2.73226676</v>
      </c>
      <c r="CO43" s="163" t="n">
        <f aca="false">($CD43-$CC43)+CN43</f>
        <v>-2.799211258</v>
      </c>
      <c r="CP43" s="163" t="n">
        <f aca="false">($CD43-$CC43)+CO43</f>
        <v>-2.866155756</v>
      </c>
      <c r="CQ43" s="163" t="n">
        <f aca="false">($CD43-$CC43)+CP43</f>
        <v>-2.933100254</v>
      </c>
      <c r="CR43" s="163" t="n">
        <f aca="false">($CD43-$CC43)+CQ43</f>
        <v>-3.000044752</v>
      </c>
      <c r="CS43" s="163" t="n">
        <f aca="false">($CD43-$CC43)+CR43</f>
        <v>-3.06698925</v>
      </c>
      <c r="CT43" s="163" t="n">
        <f aca="false">($CD43-$CC43)+CS43</f>
        <v>-3.133933748</v>
      </c>
      <c r="CU43" s="163" t="n">
        <f aca="false">($CD43-$CC43)+CT43</f>
        <v>-3.200878246</v>
      </c>
      <c r="CV43" s="163" t="n">
        <f aca="false">($CD43-$CC43)+CU43</f>
        <v>-3.267822744</v>
      </c>
      <c r="CW43" s="163" t="n">
        <f aca="false">($CD43-$CC43)+CV43</f>
        <v>-3.334767242</v>
      </c>
      <c r="CX43" s="163" t="n">
        <f aca="false">($CD43-$CC43)+CW43</f>
        <v>-3.40171174</v>
      </c>
    </row>
    <row r="44" customFormat="false" ht="12.75" hidden="false" customHeight="false" outlineLevel="0" collapsed="false">
      <c r="A44" s="14" t="n">
        <v>37926</v>
      </c>
      <c r="B44" s="163" t="n">
        <f aca="false">($V44-$W44)+C44</f>
        <v>3.52097913</v>
      </c>
      <c r="C44" s="163" t="n">
        <f aca="false">($V44-$W44)+D44</f>
        <v>3.449536748</v>
      </c>
      <c r="D44" s="163" t="n">
        <f aca="false">($V44-$W44)+E44</f>
        <v>3.378094366</v>
      </c>
      <c r="E44" s="163" t="n">
        <f aca="false">($V44-$W44)+F44</f>
        <v>3.306651984</v>
      </c>
      <c r="F44" s="163" t="n">
        <f aca="false">($V44-$W44)+G44</f>
        <v>3.235209602</v>
      </c>
      <c r="G44" s="163" t="n">
        <f aca="false">($V44-$W44)+H44</f>
        <v>3.16376722</v>
      </c>
      <c r="H44" s="163" t="n">
        <f aca="false">($V44-$W44)+I44</f>
        <v>3.092324838</v>
      </c>
      <c r="I44" s="163" t="n">
        <f aca="false">($V44-$W44)+J44</f>
        <v>3.020882456</v>
      </c>
      <c r="J44" s="163" t="n">
        <f aca="false">($V44-$W44)+K44</f>
        <v>2.949440074</v>
      </c>
      <c r="K44" s="163" t="n">
        <f aca="false">($V44-$W44)+L44</f>
        <v>2.877997692</v>
      </c>
      <c r="L44" s="163" t="n">
        <f aca="false">($V44-$W44)+M44</f>
        <v>2.80655531</v>
      </c>
      <c r="M44" s="163" t="n">
        <f aca="false">($V44-$W44)+N44</f>
        <v>2.735112928</v>
      </c>
      <c r="N44" s="163" t="n">
        <f aca="false">($V44-$W44)+O44</f>
        <v>2.663670546</v>
      </c>
      <c r="O44" s="163" t="n">
        <f aca="false">($V44-$W44)+P44</f>
        <v>2.592228164</v>
      </c>
      <c r="P44" s="163" t="n">
        <f aca="false">($V44-$W44)+Q44</f>
        <v>2.520785782</v>
      </c>
      <c r="Q44" s="163" t="n">
        <f aca="false">($V44-$W44)+R44</f>
        <v>2.4493434</v>
      </c>
      <c r="R44" s="163" t="n">
        <f aca="false">($V44-$W44)+S44</f>
        <v>2.377901018</v>
      </c>
      <c r="S44" s="163" t="n">
        <f aca="false">($V44-$W44)+T44</f>
        <v>2.306458636</v>
      </c>
      <c r="T44" s="163" t="n">
        <f aca="false">($V44-$W44)+U44</f>
        <v>2.235016254</v>
      </c>
      <c r="U44" s="163" t="n">
        <f aca="false">($V44-$W44)+V44</f>
        <v>2.163573872</v>
      </c>
      <c r="V44" s="163" t="n">
        <f aca="false">VLOOKUP($A44,GAMMAGRIDS,2,FALSE())</f>
        <v>2.09213149</v>
      </c>
      <c r="W44" s="163" t="n">
        <f aca="false">((V44-AF44)*0.9)+AF44</f>
        <v>2.020689108</v>
      </c>
      <c r="X44" s="163" t="n">
        <f aca="false">((V44-AF44)*0.8)+AF44</f>
        <v>1.949246726</v>
      </c>
      <c r="Y44" s="163" t="n">
        <f aca="false">((V44-AF44)*0.7)+AF44</f>
        <v>1.877804344</v>
      </c>
      <c r="Z44" s="163" t="n">
        <f aca="false">((V44-AF44)*0.6)+AF44</f>
        <v>1.806361962</v>
      </c>
      <c r="AA44" s="163" t="n">
        <f aca="false">((V44-AF44)*0.5)+AF44</f>
        <v>1.73491958</v>
      </c>
      <c r="AB44" s="163" t="n">
        <f aca="false">((V44-AF44)*0.4)+AF44</f>
        <v>1.663477198</v>
      </c>
      <c r="AC44" s="163" t="n">
        <f aca="false">((V44-AF44)*0.3)+AF44</f>
        <v>1.592034816</v>
      </c>
      <c r="AD44" s="163" t="n">
        <f aca="false">((V44-AF44)*0.2)+AF44</f>
        <v>1.520592434</v>
      </c>
      <c r="AE44" s="163" t="n">
        <f aca="false">((V44-AF44)*0.1)+AF44</f>
        <v>1.449150052</v>
      </c>
      <c r="AF44" s="163" t="n">
        <f aca="false">VLOOKUP($A44,GAMMAGRIDS,3,FALSE())</f>
        <v>1.37770767</v>
      </c>
      <c r="AG44" s="163" t="n">
        <f aca="false">((AF44-AP44)*0.9)+AP44</f>
        <v>1.307955429</v>
      </c>
      <c r="AH44" s="163" t="n">
        <f aca="false">((AF44-AP44)*0.8)+AP44</f>
        <v>1.238203188</v>
      </c>
      <c r="AI44" s="163" t="n">
        <f aca="false">((AF44-AP44)*0.7)+AP44</f>
        <v>1.168450947</v>
      </c>
      <c r="AJ44" s="163" t="n">
        <f aca="false">((AF44-AP44)*0.6)+AP44</f>
        <v>1.098698706</v>
      </c>
      <c r="AK44" s="163" t="n">
        <f aca="false">((AF44-AP44)*0.5)+AP44</f>
        <v>1.028946465</v>
      </c>
      <c r="AL44" s="163" t="n">
        <f aca="false">((AF44-AP44)*0.4)+AP44</f>
        <v>0.959194224</v>
      </c>
      <c r="AM44" s="163" t="n">
        <f aca="false">((AF44-AP44)*0.3)+AP44</f>
        <v>0.889441983</v>
      </c>
      <c r="AN44" s="163" t="n">
        <f aca="false">((AF44-AP44)*0.2)+AP44</f>
        <v>0.819689742</v>
      </c>
      <c r="AO44" s="163" t="n">
        <f aca="false">((AF44-AP44)*0.1)+AP44</f>
        <v>0.749937501</v>
      </c>
      <c r="AP44" s="163" t="n">
        <f aca="false">VLOOKUP($A44,GAMMAGRIDS,4,FALSE())</f>
        <v>0.68018526</v>
      </c>
      <c r="AQ44" s="163" t="n">
        <f aca="false">(($AP44-$AU44)*0.8)+$AU44</f>
        <v>0.611729292</v>
      </c>
      <c r="AR44" s="163" t="n">
        <f aca="false">(($AP44-$AU44)*0.6)+$AU44</f>
        <v>0.543273324</v>
      </c>
      <c r="AS44" s="163" t="n">
        <f aca="false">(($AP44-$AU44)*0.4)+$AU44</f>
        <v>0.474817356</v>
      </c>
      <c r="AT44" s="163" t="n">
        <f aca="false">(($AP44-$AU44)*0.2)+$AU44</f>
        <v>0.406361388</v>
      </c>
      <c r="AU44" s="163" t="n">
        <f aca="false">VLOOKUP($A44,GAMMAGRIDS,5,FALSE())</f>
        <v>0.33790542</v>
      </c>
      <c r="AV44" s="163" t="n">
        <f aca="false">(($AU44-$AZ44)*0.8)+$AZ44</f>
        <v>0.270324336</v>
      </c>
      <c r="AW44" s="163" t="n">
        <f aca="false">(($AU44-$AZ44)*0.6)+$AZ44</f>
        <v>0.202743252</v>
      </c>
      <c r="AX44" s="163" t="n">
        <f aca="false">(($AU44-$AZ44)*0.4)+$AZ44</f>
        <v>0.135162168</v>
      </c>
      <c r="AY44" s="163" t="n">
        <f aca="false">(($AU44-$AZ44)*0.2)+$AZ44</f>
        <v>0.067581084</v>
      </c>
      <c r="AZ44" s="163" t="n">
        <v>0</v>
      </c>
      <c r="BA44" s="163" t="n">
        <f aca="false">(($BE44-$AZ44)*0.2)+$AZ44</f>
        <v>-0.066699624</v>
      </c>
      <c r="BB44" s="163" t="n">
        <f aca="false">(($BE44-$AZ44)*0.4)+$AZ44</f>
        <v>-0.133399248</v>
      </c>
      <c r="BC44" s="163" t="n">
        <f aca="false">(($BE44-$AZ44)*0.6)+$AZ44</f>
        <v>-0.200098872</v>
      </c>
      <c r="BD44" s="163" t="n">
        <f aca="false">(($BE44-$AZ44)*0.8)+$AZ44</f>
        <v>-0.266798496</v>
      </c>
      <c r="BE44" s="163" t="n">
        <f aca="false">VLOOKUP($A44,GAMMAGRIDS,6,FALSE())</f>
        <v>-0.33349812</v>
      </c>
      <c r="BF44" s="163" t="n">
        <f aca="false">(($BJ44-$BE44)*0.2)+$BE44</f>
        <v>-0.399310814</v>
      </c>
      <c r="BG44" s="163" t="n">
        <f aca="false">(($BJ44-$BE44)*0.4)+$BE44</f>
        <v>-0.465123508</v>
      </c>
      <c r="BH44" s="163" t="n">
        <f aca="false">(($BJ44-$BE44)*0.6)+$BE44</f>
        <v>-0.530936202</v>
      </c>
      <c r="BI44" s="163" t="n">
        <f aca="false">(($BJ44-$BE44)*0.8)+$BE44</f>
        <v>-0.596748896</v>
      </c>
      <c r="BJ44" s="163" t="n">
        <f aca="false">VLOOKUP($A44,GAMMAGRIDS,7,FALSE())</f>
        <v>-0.66256159</v>
      </c>
      <c r="BK44" s="163" t="n">
        <f aca="false">((BT44-BJ44)*0.1)+BJ44</f>
        <v>-0.727035597</v>
      </c>
      <c r="BL44" s="163" t="n">
        <f aca="false">((BT44-BJ44)*0.2)+BJ44</f>
        <v>-0.791509604</v>
      </c>
      <c r="BM44" s="163" t="n">
        <f aca="false">((BT44-BJ44)*0.3)+BJ44</f>
        <v>-0.855983611</v>
      </c>
      <c r="BN44" s="163" t="n">
        <f aca="false">((BT44-BJ44)*0.4)+BJ44</f>
        <v>-0.920457618</v>
      </c>
      <c r="BO44" s="163" t="n">
        <f aca="false">((BT44-BJ44)*0.5)+BJ44</f>
        <v>-0.984931625</v>
      </c>
      <c r="BP44" s="163" t="n">
        <f aca="false">((BT44-BJ44)*0.6)+BJ44</f>
        <v>-1.049405632</v>
      </c>
      <c r="BQ44" s="163" t="n">
        <f aca="false">((BT44-BJ44)*0.7)+BJ44</f>
        <v>-1.113879639</v>
      </c>
      <c r="BR44" s="163" t="n">
        <f aca="false">((BT44-BJ44)*0.8)+BJ44</f>
        <v>-1.178353646</v>
      </c>
      <c r="BS44" s="163" t="n">
        <f aca="false">((BT44-BJ44)*0.9)+BJ44</f>
        <v>-1.242827653</v>
      </c>
      <c r="BT44" s="163" t="n">
        <f aca="false">VLOOKUP($A44,GAMMAGRIDS,8,FALSE())</f>
        <v>-1.30730166</v>
      </c>
      <c r="BU44" s="163" t="n">
        <f aca="false">((CD44-BT44)*0.1)+BT44</f>
        <v>-1.369981886</v>
      </c>
      <c r="BV44" s="163" t="n">
        <f aca="false">((CD44-BT44)*0.2)+BT44</f>
        <v>-1.432662112</v>
      </c>
      <c r="BW44" s="163" t="n">
        <f aca="false">((CD44-BT44)*0.3)+BT44</f>
        <v>-1.495342338</v>
      </c>
      <c r="BX44" s="163" t="n">
        <f aca="false">((CD44-BT44)*0.4)+BT44</f>
        <v>-1.558022564</v>
      </c>
      <c r="BY44" s="163" t="n">
        <f aca="false">((CD44-BT44)*0.5)+BT44</f>
        <v>-1.62070279</v>
      </c>
      <c r="BZ44" s="163" t="n">
        <f aca="false">((CD44-BT44)*0.6)+BT44</f>
        <v>-1.683383016</v>
      </c>
      <c r="CA44" s="163" t="n">
        <f aca="false">((CD44-BT44)*0.7)+BT44</f>
        <v>-1.746063242</v>
      </c>
      <c r="CB44" s="163" t="n">
        <f aca="false">((CD44-BT44)*0.8)+BT44</f>
        <v>-1.808743468</v>
      </c>
      <c r="CC44" s="163" t="n">
        <f aca="false">((CD44-BT44)*0.9)+BT44</f>
        <v>-1.871423694</v>
      </c>
      <c r="CD44" s="163" t="n">
        <f aca="false">VLOOKUP($A44,GAMMAGRIDS,9,FALSE())</f>
        <v>-1.93410392</v>
      </c>
      <c r="CE44" s="163" t="n">
        <f aca="false">($CD44-$CC44)+CD44</f>
        <v>-1.996784146</v>
      </c>
      <c r="CF44" s="163" t="n">
        <f aca="false">($CD44-$CC44)+CE44</f>
        <v>-2.059464372</v>
      </c>
      <c r="CG44" s="163" t="n">
        <f aca="false">($CD44-$CC44)+CF44</f>
        <v>-2.122144598</v>
      </c>
      <c r="CH44" s="163" t="n">
        <f aca="false">($CD44-$CC44)+CG44</f>
        <v>-2.184824824</v>
      </c>
      <c r="CI44" s="163" t="n">
        <f aca="false">($CD44-$CC44)+CH44</f>
        <v>-2.24750505</v>
      </c>
      <c r="CJ44" s="163" t="n">
        <f aca="false">($CD44-$CC44)+CI44</f>
        <v>-2.310185276</v>
      </c>
      <c r="CK44" s="163" t="n">
        <f aca="false">($CD44-$CC44)+CJ44</f>
        <v>-2.372865502</v>
      </c>
      <c r="CL44" s="163" t="n">
        <f aca="false">($CD44-$CC44)+CK44</f>
        <v>-2.435545728</v>
      </c>
      <c r="CM44" s="163" t="n">
        <f aca="false">($CD44-$CC44)+CL44</f>
        <v>-2.498225954</v>
      </c>
      <c r="CN44" s="163" t="n">
        <f aca="false">($CD44-$CC44)+CM44</f>
        <v>-2.56090618</v>
      </c>
      <c r="CO44" s="163" t="n">
        <f aca="false">($CD44-$CC44)+CN44</f>
        <v>-2.623586406</v>
      </c>
      <c r="CP44" s="163" t="n">
        <f aca="false">($CD44-$CC44)+CO44</f>
        <v>-2.686266632</v>
      </c>
      <c r="CQ44" s="163" t="n">
        <f aca="false">($CD44-$CC44)+CP44</f>
        <v>-2.748946858</v>
      </c>
      <c r="CR44" s="163" t="n">
        <f aca="false">($CD44-$CC44)+CQ44</f>
        <v>-2.811627084</v>
      </c>
      <c r="CS44" s="163" t="n">
        <f aca="false">($CD44-$CC44)+CR44</f>
        <v>-2.87430731</v>
      </c>
      <c r="CT44" s="163" t="n">
        <f aca="false">($CD44-$CC44)+CS44</f>
        <v>-2.936987536</v>
      </c>
      <c r="CU44" s="163" t="n">
        <f aca="false">($CD44-$CC44)+CT44</f>
        <v>-2.999667762</v>
      </c>
      <c r="CV44" s="163" t="n">
        <f aca="false">($CD44-$CC44)+CU44</f>
        <v>-3.062347988</v>
      </c>
      <c r="CW44" s="163" t="n">
        <f aca="false">($CD44-$CC44)+CV44</f>
        <v>-3.125028214</v>
      </c>
      <c r="CX44" s="163" t="n">
        <f aca="false">($CD44-$CC44)+CW44</f>
        <v>-3.18770844</v>
      </c>
    </row>
    <row r="45" customFormat="false" ht="12.75" hidden="false" customHeight="false" outlineLevel="0" collapsed="false">
      <c r="A45" s="14" t="n">
        <v>37956</v>
      </c>
      <c r="B45" s="163" t="n">
        <f aca="false">($V45-$W45)+C45</f>
        <v>0</v>
      </c>
      <c r="C45" s="163" t="n">
        <f aca="false">($V45-$W45)+D45</f>
        <v>0</v>
      </c>
      <c r="D45" s="163" t="n">
        <f aca="false">($V45-$W45)+E45</f>
        <v>0</v>
      </c>
      <c r="E45" s="163" t="n">
        <f aca="false">($V45-$W45)+F45</f>
        <v>0</v>
      </c>
      <c r="F45" s="163" t="n">
        <f aca="false">($V45-$W45)+G45</f>
        <v>0</v>
      </c>
      <c r="G45" s="163" t="n">
        <f aca="false">($V45-$W45)+H45</f>
        <v>0</v>
      </c>
      <c r="H45" s="163" t="n">
        <f aca="false">($V45-$W45)+I45</f>
        <v>0</v>
      </c>
      <c r="I45" s="163" t="n">
        <f aca="false">($V45-$W45)+J45</f>
        <v>0</v>
      </c>
      <c r="J45" s="163" t="n">
        <f aca="false">($V45-$W45)+K45</f>
        <v>0</v>
      </c>
      <c r="K45" s="163" t="n">
        <f aca="false">($V45-$W45)+L45</f>
        <v>0</v>
      </c>
      <c r="L45" s="163" t="n">
        <f aca="false">($V45-$W45)+M45</f>
        <v>0</v>
      </c>
      <c r="M45" s="163" t="n">
        <f aca="false">($V45-$W45)+N45</f>
        <v>0</v>
      </c>
      <c r="N45" s="163" t="n">
        <f aca="false">($V45-$W45)+O45</f>
        <v>0</v>
      </c>
      <c r="O45" s="163" t="n">
        <f aca="false">($V45-$W45)+P45</f>
        <v>0</v>
      </c>
      <c r="P45" s="163" t="n">
        <f aca="false">($V45-$W45)+Q45</f>
        <v>0</v>
      </c>
      <c r="Q45" s="163" t="n">
        <f aca="false">($V45-$W45)+R45</f>
        <v>0</v>
      </c>
      <c r="R45" s="163" t="n">
        <f aca="false">($V45-$W45)+S45</f>
        <v>0</v>
      </c>
      <c r="S45" s="163" t="n">
        <f aca="false">($V45-$W45)+T45</f>
        <v>0</v>
      </c>
      <c r="T45" s="163" t="n">
        <f aca="false">($V45-$W45)+U45</f>
        <v>0</v>
      </c>
      <c r="U45" s="163" t="n">
        <f aca="false">($V45-$W45)+V45</f>
        <v>0</v>
      </c>
      <c r="V45" s="163" t="n">
        <f aca="false">VLOOKUP($A45,GAMMAGRIDS,2,FALSE())</f>
        <v>0</v>
      </c>
      <c r="W45" s="163" t="n">
        <f aca="false">((V45-AF45)*0.9)+AF45</f>
        <v>0</v>
      </c>
      <c r="X45" s="163" t="n">
        <f aca="false">((V45-AF45)*0.8)+AF45</f>
        <v>0</v>
      </c>
      <c r="Y45" s="163" t="n">
        <f aca="false">((V45-AF45)*0.7)+AF45</f>
        <v>0</v>
      </c>
      <c r="Z45" s="163" t="n">
        <f aca="false">((V45-AF45)*0.6)+AF45</f>
        <v>0</v>
      </c>
      <c r="AA45" s="163" t="n">
        <f aca="false">((V45-AF45)*0.5)+AF45</f>
        <v>0</v>
      </c>
      <c r="AB45" s="163" t="n">
        <f aca="false">((V45-AF45)*0.4)+AF45</f>
        <v>0</v>
      </c>
      <c r="AC45" s="163" t="n">
        <f aca="false">((V45-AF45)*0.3)+AF45</f>
        <v>0</v>
      </c>
      <c r="AD45" s="163" t="n">
        <f aca="false">((V45-AF45)*0.2)+AF45</f>
        <v>0</v>
      </c>
      <c r="AE45" s="163" t="n">
        <f aca="false">((V45-AF45)*0.1)+AF45</f>
        <v>0</v>
      </c>
      <c r="AF45" s="163" t="n">
        <f aca="false">VLOOKUP($A45,GAMMAGRIDS,3,FALSE())</f>
        <v>0</v>
      </c>
      <c r="AG45" s="163" t="n">
        <f aca="false">((AF45-AP45)*0.9)+AP45</f>
        <v>0</v>
      </c>
      <c r="AH45" s="163" t="n">
        <f aca="false">((AF45-AP45)*0.8)+AP45</f>
        <v>0</v>
      </c>
      <c r="AI45" s="163" t="n">
        <f aca="false">((AF45-AP45)*0.7)+AP45</f>
        <v>0</v>
      </c>
      <c r="AJ45" s="163" t="n">
        <f aca="false">((AF45-AP45)*0.6)+AP45</f>
        <v>0</v>
      </c>
      <c r="AK45" s="163" t="n">
        <f aca="false">((AF45-AP45)*0.5)+AP45</f>
        <v>0</v>
      </c>
      <c r="AL45" s="163" t="n">
        <f aca="false">((AF45-AP45)*0.4)+AP45</f>
        <v>0</v>
      </c>
      <c r="AM45" s="163" t="n">
        <f aca="false">((AF45-AP45)*0.3)+AP45</f>
        <v>0</v>
      </c>
      <c r="AN45" s="163" t="n">
        <f aca="false">((AF45-AP45)*0.2)+AP45</f>
        <v>0</v>
      </c>
      <c r="AO45" s="163" t="n">
        <f aca="false">((AF45-AP45)*0.1)+AP45</f>
        <v>0</v>
      </c>
      <c r="AP45" s="163" t="n">
        <f aca="false">VLOOKUP($A45,GAMMAGRIDS,4,FALSE())</f>
        <v>0</v>
      </c>
      <c r="AQ45" s="163" t="n">
        <f aca="false">(($AP45-$AU45)*0.8)+$AU45</f>
        <v>0</v>
      </c>
      <c r="AR45" s="163" t="n">
        <f aca="false">(($AP45-$AU45)*0.6)+$AU45</f>
        <v>0</v>
      </c>
      <c r="AS45" s="163" t="n">
        <f aca="false">(($AP45-$AU45)*0.4)+$AU45</f>
        <v>0</v>
      </c>
      <c r="AT45" s="163" t="n">
        <f aca="false">(($AP45-$AU45)*0.2)+$AU45</f>
        <v>0</v>
      </c>
      <c r="AU45" s="163" t="n">
        <f aca="false">VLOOKUP($A45,GAMMAGRIDS,5,FALSE())</f>
        <v>0</v>
      </c>
      <c r="AV45" s="163" t="n">
        <f aca="false">(($AU45-$AZ45)*0.8)+$AZ45</f>
        <v>0</v>
      </c>
      <c r="AW45" s="163" t="n">
        <f aca="false">(($AU45-$AZ45)*0.6)+$AZ45</f>
        <v>0</v>
      </c>
      <c r="AX45" s="163" t="n">
        <f aca="false">(($AU45-$AZ45)*0.4)+$AZ45</f>
        <v>0</v>
      </c>
      <c r="AY45" s="163" t="n">
        <f aca="false">(($AU45-$AZ45)*0.2)+$AZ45</f>
        <v>0</v>
      </c>
      <c r="AZ45" s="163" t="n">
        <v>0</v>
      </c>
      <c r="BA45" s="163" t="n">
        <f aca="false">(($BE45-$AZ45)*0.2)+$AZ45</f>
        <v>0</v>
      </c>
      <c r="BB45" s="163" t="n">
        <f aca="false">(($BE45-$AZ45)*0.4)+$AZ45</f>
        <v>0</v>
      </c>
      <c r="BC45" s="163" t="n">
        <f aca="false">(($BE45-$AZ45)*0.6)+$AZ45</f>
        <v>0</v>
      </c>
      <c r="BD45" s="163" t="n">
        <f aca="false">(($BE45-$AZ45)*0.8)+$AZ45</f>
        <v>0</v>
      </c>
      <c r="BE45" s="163" t="n">
        <f aca="false">VLOOKUP($A45,GAMMAGRIDS,6,FALSE())</f>
        <v>0</v>
      </c>
      <c r="BF45" s="163" t="n">
        <f aca="false">(($BJ45-$BE45)*0.2)+$BE45</f>
        <v>0</v>
      </c>
      <c r="BG45" s="163" t="n">
        <f aca="false">(($BJ45-$BE45)*0.4)+$BE45</f>
        <v>0</v>
      </c>
      <c r="BH45" s="163" t="n">
        <f aca="false">(($BJ45-$BE45)*0.6)+$BE45</f>
        <v>0</v>
      </c>
      <c r="BI45" s="163" t="n">
        <f aca="false">(($BJ45-$BE45)*0.8)+$BE45</f>
        <v>0</v>
      </c>
      <c r="BJ45" s="163" t="n">
        <f aca="false">VLOOKUP($A45,GAMMAGRIDS,7,FALSE())</f>
        <v>0</v>
      </c>
      <c r="BK45" s="163" t="n">
        <f aca="false">((BT45-BJ45)*0.1)+BJ45</f>
        <v>0</v>
      </c>
      <c r="BL45" s="163" t="n">
        <f aca="false">((BT45-BJ45)*0.2)+BJ45</f>
        <v>0</v>
      </c>
      <c r="BM45" s="163" t="n">
        <f aca="false">((BT45-BJ45)*0.3)+BJ45</f>
        <v>0</v>
      </c>
      <c r="BN45" s="163" t="n">
        <f aca="false">((BT45-BJ45)*0.4)+BJ45</f>
        <v>0</v>
      </c>
      <c r="BO45" s="163" t="n">
        <f aca="false">((BT45-BJ45)*0.5)+BJ45</f>
        <v>0</v>
      </c>
      <c r="BP45" s="163" t="n">
        <f aca="false">((BT45-BJ45)*0.6)+BJ45</f>
        <v>0</v>
      </c>
      <c r="BQ45" s="163" t="n">
        <f aca="false">((BT45-BJ45)*0.7)+BJ45</f>
        <v>0</v>
      </c>
      <c r="BR45" s="163" t="n">
        <f aca="false">((BT45-BJ45)*0.8)+BJ45</f>
        <v>0</v>
      </c>
      <c r="BS45" s="163" t="n">
        <f aca="false">((BT45-BJ45)*0.9)+BJ45</f>
        <v>0</v>
      </c>
      <c r="BT45" s="163" t="n">
        <f aca="false">VLOOKUP($A45,GAMMAGRIDS,8,FALSE())</f>
        <v>0</v>
      </c>
      <c r="BU45" s="163" t="n">
        <f aca="false">((CD45-BT45)*0.1)+BT45</f>
        <v>0</v>
      </c>
      <c r="BV45" s="163" t="n">
        <f aca="false">((CD45-BT45)*0.2)+BT45</f>
        <v>0</v>
      </c>
      <c r="BW45" s="163" t="n">
        <f aca="false">((CD45-BT45)*0.3)+BT45</f>
        <v>0</v>
      </c>
      <c r="BX45" s="163" t="n">
        <f aca="false">((CD45-BT45)*0.4)+BT45</f>
        <v>0</v>
      </c>
      <c r="BY45" s="163" t="n">
        <f aca="false">((CD45-BT45)*0.5)+BT45</f>
        <v>0</v>
      </c>
      <c r="BZ45" s="163" t="n">
        <f aca="false">((CD45-BT45)*0.6)+BT45</f>
        <v>0</v>
      </c>
      <c r="CA45" s="163" t="n">
        <f aca="false">((CD45-BT45)*0.7)+BT45</f>
        <v>0</v>
      </c>
      <c r="CB45" s="163" t="n">
        <f aca="false">((CD45-BT45)*0.8)+BT45</f>
        <v>0</v>
      </c>
      <c r="CC45" s="163" t="n">
        <f aca="false">((CD45-BT45)*0.9)+BT45</f>
        <v>0</v>
      </c>
      <c r="CD45" s="163" t="n">
        <f aca="false">VLOOKUP($A45,GAMMAGRIDS,9,FALSE())</f>
        <v>0</v>
      </c>
      <c r="CE45" s="163" t="n">
        <f aca="false">($CD45-$CC45)+CD45</f>
        <v>0</v>
      </c>
      <c r="CF45" s="163" t="n">
        <f aca="false">($CD45-$CC45)+CE45</f>
        <v>0</v>
      </c>
      <c r="CG45" s="163" t="n">
        <f aca="false">($CD45-$CC45)+CF45</f>
        <v>0</v>
      </c>
      <c r="CH45" s="163" t="n">
        <f aca="false">($CD45-$CC45)+CG45</f>
        <v>0</v>
      </c>
      <c r="CI45" s="163" t="n">
        <f aca="false">($CD45-$CC45)+CH45</f>
        <v>0</v>
      </c>
      <c r="CJ45" s="163" t="n">
        <f aca="false">($CD45-$CC45)+CI45</f>
        <v>0</v>
      </c>
      <c r="CK45" s="163" t="n">
        <f aca="false">($CD45-$CC45)+CJ45</f>
        <v>0</v>
      </c>
      <c r="CL45" s="163" t="n">
        <f aca="false">($CD45-$CC45)+CK45</f>
        <v>0</v>
      </c>
      <c r="CM45" s="163" t="n">
        <f aca="false">($CD45-$CC45)+CL45</f>
        <v>0</v>
      </c>
      <c r="CN45" s="163" t="n">
        <f aca="false">($CD45-$CC45)+CM45</f>
        <v>0</v>
      </c>
      <c r="CO45" s="163" t="n">
        <f aca="false">($CD45-$CC45)+CN45</f>
        <v>0</v>
      </c>
      <c r="CP45" s="163" t="n">
        <f aca="false">($CD45-$CC45)+CO45</f>
        <v>0</v>
      </c>
      <c r="CQ45" s="163" t="n">
        <f aca="false">($CD45-$CC45)+CP45</f>
        <v>0</v>
      </c>
      <c r="CR45" s="163" t="n">
        <f aca="false">($CD45-$CC45)+CQ45</f>
        <v>0</v>
      </c>
      <c r="CS45" s="163" t="n">
        <f aca="false">($CD45-$CC45)+CR45</f>
        <v>0</v>
      </c>
      <c r="CT45" s="163" t="n">
        <f aca="false">($CD45-$CC45)+CS45</f>
        <v>0</v>
      </c>
      <c r="CU45" s="163" t="n">
        <f aca="false">($CD45-$CC45)+CT45</f>
        <v>0</v>
      </c>
      <c r="CV45" s="163" t="n">
        <f aca="false">($CD45-$CC45)+CU45</f>
        <v>0</v>
      </c>
      <c r="CW45" s="163" t="n">
        <f aca="false">($CD45-$CC45)+CV45</f>
        <v>0</v>
      </c>
      <c r="CX45" s="163" t="n">
        <f aca="false">($CD45-$CC45)+CW45</f>
        <v>0</v>
      </c>
    </row>
    <row r="46" customFormat="false" ht="12.75" hidden="false" customHeight="false" outlineLevel="0" collapsed="false">
      <c r="A46" s="14" t="n">
        <v>37987</v>
      </c>
      <c r="B46" s="163" t="n">
        <f aca="false">($V46-$W46)+C46</f>
        <v>0</v>
      </c>
      <c r="C46" s="163" t="n">
        <f aca="false">($V46-$W46)+D46</f>
        <v>0</v>
      </c>
      <c r="D46" s="163" t="n">
        <f aca="false">($V46-$W46)+E46</f>
        <v>0</v>
      </c>
      <c r="E46" s="163" t="n">
        <f aca="false">($V46-$W46)+F46</f>
        <v>0</v>
      </c>
      <c r="F46" s="163" t="n">
        <f aca="false">($V46-$W46)+G46</f>
        <v>0</v>
      </c>
      <c r="G46" s="163" t="n">
        <f aca="false">($V46-$W46)+H46</f>
        <v>0</v>
      </c>
      <c r="H46" s="163" t="n">
        <f aca="false">($V46-$W46)+I46</f>
        <v>0</v>
      </c>
      <c r="I46" s="163" t="n">
        <f aca="false">($V46-$W46)+J46</f>
        <v>0</v>
      </c>
      <c r="J46" s="163" t="n">
        <f aca="false">($V46-$W46)+K46</f>
        <v>0</v>
      </c>
      <c r="K46" s="163" t="n">
        <f aca="false">($V46-$W46)+L46</f>
        <v>0</v>
      </c>
      <c r="L46" s="163" t="n">
        <f aca="false">($V46-$W46)+M46</f>
        <v>0</v>
      </c>
      <c r="M46" s="163" t="n">
        <f aca="false">($V46-$W46)+N46</f>
        <v>0</v>
      </c>
      <c r="N46" s="163" t="n">
        <f aca="false">($V46-$W46)+O46</f>
        <v>0</v>
      </c>
      <c r="O46" s="163" t="n">
        <f aca="false">($V46-$W46)+P46</f>
        <v>0</v>
      </c>
      <c r="P46" s="163" t="n">
        <f aca="false">($V46-$W46)+Q46</f>
        <v>0</v>
      </c>
      <c r="Q46" s="163" t="n">
        <f aca="false">($V46-$W46)+R46</f>
        <v>0</v>
      </c>
      <c r="R46" s="163" t="n">
        <f aca="false">($V46-$W46)+S46</f>
        <v>0</v>
      </c>
      <c r="S46" s="163" t="n">
        <f aca="false">($V46-$W46)+T46</f>
        <v>0</v>
      </c>
      <c r="T46" s="163" t="n">
        <f aca="false">($V46-$W46)+U46</f>
        <v>0</v>
      </c>
      <c r="U46" s="163" t="n">
        <f aca="false">($V46-$W46)+V46</f>
        <v>0</v>
      </c>
      <c r="V46" s="163" t="n">
        <f aca="false">VLOOKUP($A46,GAMMAGRIDS,2,FALSE())</f>
        <v>0</v>
      </c>
      <c r="W46" s="163" t="n">
        <f aca="false">((V46-AF46)*0.9)+AF46</f>
        <v>0</v>
      </c>
      <c r="X46" s="163" t="n">
        <f aca="false">((V46-AF46)*0.8)+AF46</f>
        <v>0</v>
      </c>
      <c r="Y46" s="163" t="n">
        <f aca="false">((V46-AF46)*0.7)+AF46</f>
        <v>0</v>
      </c>
      <c r="Z46" s="163" t="n">
        <f aca="false">((V46-AF46)*0.6)+AF46</f>
        <v>0</v>
      </c>
      <c r="AA46" s="163" t="n">
        <f aca="false">((V46-AF46)*0.5)+AF46</f>
        <v>0</v>
      </c>
      <c r="AB46" s="163" t="n">
        <f aca="false">((V46-AF46)*0.4)+AF46</f>
        <v>0</v>
      </c>
      <c r="AC46" s="163" t="n">
        <f aca="false">((V46-AF46)*0.3)+AF46</f>
        <v>0</v>
      </c>
      <c r="AD46" s="163" t="n">
        <f aca="false">((V46-AF46)*0.2)+AF46</f>
        <v>0</v>
      </c>
      <c r="AE46" s="163" t="n">
        <f aca="false">((V46-AF46)*0.1)+AF46</f>
        <v>0</v>
      </c>
      <c r="AF46" s="163" t="n">
        <f aca="false">VLOOKUP($A46,GAMMAGRIDS,3,FALSE())</f>
        <v>0</v>
      </c>
      <c r="AG46" s="163" t="n">
        <f aca="false">((AF46-AP46)*0.9)+AP46</f>
        <v>0</v>
      </c>
      <c r="AH46" s="163" t="n">
        <f aca="false">((AF46-AP46)*0.8)+AP46</f>
        <v>0</v>
      </c>
      <c r="AI46" s="163" t="n">
        <f aca="false">((AF46-AP46)*0.7)+AP46</f>
        <v>0</v>
      </c>
      <c r="AJ46" s="163" t="n">
        <f aca="false">((AF46-AP46)*0.6)+AP46</f>
        <v>0</v>
      </c>
      <c r="AK46" s="163" t="n">
        <f aca="false">((AF46-AP46)*0.5)+AP46</f>
        <v>0</v>
      </c>
      <c r="AL46" s="163" t="n">
        <f aca="false">((AF46-AP46)*0.4)+AP46</f>
        <v>0</v>
      </c>
      <c r="AM46" s="163" t="n">
        <f aca="false">((AF46-AP46)*0.3)+AP46</f>
        <v>0</v>
      </c>
      <c r="AN46" s="163" t="n">
        <f aca="false">((AF46-AP46)*0.2)+AP46</f>
        <v>0</v>
      </c>
      <c r="AO46" s="163" t="n">
        <f aca="false">((AF46-AP46)*0.1)+AP46</f>
        <v>0</v>
      </c>
      <c r="AP46" s="163" t="n">
        <f aca="false">VLOOKUP($A46,GAMMAGRIDS,4,FALSE())</f>
        <v>0</v>
      </c>
      <c r="AQ46" s="163" t="n">
        <f aca="false">(($AP46-$AU46)*0.8)+$AU46</f>
        <v>0</v>
      </c>
      <c r="AR46" s="163" t="n">
        <f aca="false">(($AP46-$AU46)*0.6)+$AU46</f>
        <v>0</v>
      </c>
      <c r="AS46" s="163" t="n">
        <f aca="false">(($AP46-$AU46)*0.4)+$AU46</f>
        <v>0</v>
      </c>
      <c r="AT46" s="163" t="n">
        <f aca="false">(($AP46-$AU46)*0.2)+$AU46</f>
        <v>0</v>
      </c>
      <c r="AU46" s="163" t="n">
        <f aca="false">VLOOKUP($A46,GAMMAGRIDS,5,FALSE())</f>
        <v>0</v>
      </c>
      <c r="AV46" s="163" t="n">
        <f aca="false">(($AU46-$AZ46)*0.8)+$AZ46</f>
        <v>0</v>
      </c>
      <c r="AW46" s="163" t="n">
        <f aca="false">(($AU46-$AZ46)*0.6)+$AZ46</f>
        <v>0</v>
      </c>
      <c r="AX46" s="163" t="n">
        <f aca="false">(($AU46-$AZ46)*0.4)+$AZ46</f>
        <v>0</v>
      </c>
      <c r="AY46" s="163" t="n">
        <f aca="false">(($AU46-$AZ46)*0.2)+$AZ46</f>
        <v>0</v>
      </c>
      <c r="AZ46" s="163" t="n">
        <v>0</v>
      </c>
      <c r="BA46" s="163" t="n">
        <f aca="false">(($BE46-$AZ46)*0.2)+$AZ46</f>
        <v>0</v>
      </c>
      <c r="BB46" s="163" t="n">
        <f aca="false">(($BE46-$AZ46)*0.4)+$AZ46</f>
        <v>0</v>
      </c>
      <c r="BC46" s="163" t="n">
        <f aca="false">(($BE46-$AZ46)*0.6)+$AZ46</f>
        <v>0</v>
      </c>
      <c r="BD46" s="163" t="n">
        <f aca="false">(($BE46-$AZ46)*0.8)+$AZ46</f>
        <v>0</v>
      </c>
      <c r="BE46" s="163" t="n">
        <f aca="false">VLOOKUP($A46,GAMMAGRIDS,6,FALSE())</f>
        <v>0</v>
      </c>
      <c r="BF46" s="163" t="n">
        <f aca="false">(($BJ46-$BE46)*0.2)+$BE46</f>
        <v>0</v>
      </c>
      <c r="BG46" s="163" t="n">
        <f aca="false">(($BJ46-$BE46)*0.4)+$BE46</f>
        <v>0</v>
      </c>
      <c r="BH46" s="163" t="n">
        <f aca="false">(($BJ46-$BE46)*0.6)+$BE46</f>
        <v>0</v>
      </c>
      <c r="BI46" s="163" t="n">
        <f aca="false">(($BJ46-$BE46)*0.8)+$BE46</f>
        <v>0</v>
      </c>
      <c r="BJ46" s="163" t="n">
        <f aca="false">VLOOKUP($A46,GAMMAGRIDS,7,FALSE())</f>
        <v>0</v>
      </c>
      <c r="BK46" s="163" t="n">
        <f aca="false">((BT46-BJ46)*0.1)+BJ46</f>
        <v>0</v>
      </c>
      <c r="BL46" s="163" t="n">
        <f aca="false">((BT46-BJ46)*0.2)+BJ46</f>
        <v>0</v>
      </c>
      <c r="BM46" s="163" t="n">
        <f aca="false">((BT46-BJ46)*0.3)+BJ46</f>
        <v>0</v>
      </c>
      <c r="BN46" s="163" t="n">
        <f aca="false">((BT46-BJ46)*0.4)+BJ46</f>
        <v>0</v>
      </c>
      <c r="BO46" s="163" t="n">
        <f aca="false">((BT46-BJ46)*0.5)+BJ46</f>
        <v>0</v>
      </c>
      <c r="BP46" s="163" t="n">
        <f aca="false">((BT46-BJ46)*0.6)+BJ46</f>
        <v>0</v>
      </c>
      <c r="BQ46" s="163" t="n">
        <f aca="false">((BT46-BJ46)*0.7)+BJ46</f>
        <v>0</v>
      </c>
      <c r="BR46" s="163" t="n">
        <f aca="false">((BT46-BJ46)*0.8)+BJ46</f>
        <v>0</v>
      </c>
      <c r="BS46" s="163" t="n">
        <f aca="false">((BT46-BJ46)*0.9)+BJ46</f>
        <v>0</v>
      </c>
      <c r="BT46" s="163" t="n">
        <f aca="false">VLOOKUP($A46,GAMMAGRIDS,8,FALSE())</f>
        <v>0</v>
      </c>
      <c r="BU46" s="163" t="n">
        <f aca="false">((CD46-BT46)*0.1)+BT46</f>
        <v>0</v>
      </c>
      <c r="BV46" s="163" t="n">
        <f aca="false">((CD46-BT46)*0.2)+BT46</f>
        <v>0</v>
      </c>
      <c r="BW46" s="163" t="n">
        <f aca="false">((CD46-BT46)*0.3)+BT46</f>
        <v>0</v>
      </c>
      <c r="BX46" s="163" t="n">
        <f aca="false">((CD46-BT46)*0.4)+BT46</f>
        <v>0</v>
      </c>
      <c r="BY46" s="163" t="n">
        <f aca="false">((CD46-BT46)*0.5)+BT46</f>
        <v>0</v>
      </c>
      <c r="BZ46" s="163" t="n">
        <f aca="false">((CD46-BT46)*0.6)+BT46</f>
        <v>0</v>
      </c>
      <c r="CA46" s="163" t="n">
        <f aca="false">((CD46-BT46)*0.7)+BT46</f>
        <v>0</v>
      </c>
      <c r="CB46" s="163" t="n">
        <f aca="false">((CD46-BT46)*0.8)+BT46</f>
        <v>0</v>
      </c>
      <c r="CC46" s="163" t="n">
        <f aca="false">((CD46-BT46)*0.9)+BT46</f>
        <v>0</v>
      </c>
      <c r="CD46" s="163" t="n">
        <f aca="false">VLOOKUP($A46,GAMMAGRIDS,9,FALSE())</f>
        <v>0</v>
      </c>
      <c r="CE46" s="163" t="n">
        <f aca="false">($CD46-$CC46)+CD46</f>
        <v>0</v>
      </c>
      <c r="CF46" s="163" t="n">
        <f aca="false">($CD46-$CC46)+CE46</f>
        <v>0</v>
      </c>
      <c r="CG46" s="163" t="n">
        <f aca="false">($CD46-$CC46)+CF46</f>
        <v>0</v>
      </c>
      <c r="CH46" s="163" t="n">
        <f aca="false">($CD46-$CC46)+CG46</f>
        <v>0</v>
      </c>
      <c r="CI46" s="163" t="n">
        <f aca="false">($CD46-$CC46)+CH46</f>
        <v>0</v>
      </c>
      <c r="CJ46" s="163" t="n">
        <f aca="false">($CD46-$CC46)+CI46</f>
        <v>0</v>
      </c>
      <c r="CK46" s="163" t="n">
        <f aca="false">($CD46-$CC46)+CJ46</f>
        <v>0</v>
      </c>
      <c r="CL46" s="163" t="n">
        <f aca="false">($CD46-$CC46)+CK46</f>
        <v>0</v>
      </c>
      <c r="CM46" s="163" t="n">
        <f aca="false">($CD46-$CC46)+CL46</f>
        <v>0</v>
      </c>
      <c r="CN46" s="163" t="n">
        <f aca="false">($CD46-$CC46)+CM46</f>
        <v>0</v>
      </c>
      <c r="CO46" s="163" t="n">
        <f aca="false">($CD46-$CC46)+CN46</f>
        <v>0</v>
      </c>
      <c r="CP46" s="163" t="n">
        <f aca="false">($CD46-$CC46)+CO46</f>
        <v>0</v>
      </c>
      <c r="CQ46" s="163" t="n">
        <f aca="false">($CD46-$CC46)+CP46</f>
        <v>0</v>
      </c>
      <c r="CR46" s="163" t="n">
        <f aca="false">($CD46-$CC46)+CQ46</f>
        <v>0</v>
      </c>
      <c r="CS46" s="163" t="n">
        <f aca="false">($CD46-$CC46)+CR46</f>
        <v>0</v>
      </c>
      <c r="CT46" s="163" t="n">
        <f aca="false">($CD46-$CC46)+CS46</f>
        <v>0</v>
      </c>
      <c r="CU46" s="163" t="n">
        <f aca="false">($CD46-$CC46)+CT46</f>
        <v>0</v>
      </c>
      <c r="CV46" s="163" t="n">
        <f aca="false">($CD46-$CC46)+CU46</f>
        <v>0</v>
      </c>
      <c r="CW46" s="163" t="n">
        <f aca="false">($CD46-$CC46)+CV46</f>
        <v>0</v>
      </c>
      <c r="CX46" s="163" t="n">
        <f aca="false">($CD46-$CC46)+CW46</f>
        <v>0</v>
      </c>
    </row>
    <row r="47" customFormat="false" ht="12.75" hidden="false" customHeight="false" outlineLevel="0" collapsed="false">
      <c r="A47" s="14" t="n">
        <v>38018</v>
      </c>
      <c r="B47" s="163" t="n">
        <f aca="false">($V47-$W47)+C47</f>
        <v>0</v>
      </c>
      <c r="C47" s="163" t="n">
        <f aca="false">($V47-$W47)+D47</f>
        <v>0</v>
      </c>
      <c r="D47" s="163" t="n">
        <f aca="false">($V47-$W47)+E47</f>
        <v>0</v>
      </c>
      <c r="E47" s="163" t="n">
        <f aca="false">($V47-$W47)+F47</f>
        <v>0</v>
      </c>
      <c r="F47" s="163" t="n">
        <f aca="false">($V47-$W47)+G47</f>
        <v>0</v>
      </c>
      <c r="G47" s="163" t="n">
        <f aca="false">($V47-$W47)+H47</f>
        <v>0</v>
      </c>
      <c r="H47" s="163" t="n">
        <f aca="false">($V47-$W47)+I47</f>
        <v>0</v>
      </c>
      <c r="I47" s="163" t="n">
        <f aca="false">($V47-$W47)+J47</f>
        <v>0</v>
      </c>
      <c r="J47" s="163" t="n">
        <f aca="false">($V47-$W47)+K47</f>
        <v>0</v>
      </c>
      <c r="K47" s="163" t="n">
        <f aca="false">($V47-$W47)+L47</f>
        <v>0</v>
      </c>
      <c r="L47" s="163" t="n">
        <f aca="false">($V47-$W47)+M47</f>
        <v>0</v>
      </c>
      <c r="M47" s="163" t="n">
        <f aca="false">($V47-$W47)+N47</f>
        <v>0</v>
      </c>
      <c r="N47" s="163" t="n">
        <f aca="false">($V47-$W47)+O47</f>
        <v>0</v>
      </c>
      <c r="O47" s="163" t="n">
        <f aca="false">($V47-$W47)+P47</f>
        <v>0</v>
      </c>
      <c r="P47" s="163" t="n">
        <f aca="false">($V47-$W47)+Q47</f>
        <v>0</v>
      </c>
      <c r="Q47" s="163" t="n">
        <f aca="false">($V47-$W47)+R47</f>
        <v>0</v>
      </c>
      <c r="R47" s="163" t="n">
        <f aca="false">($V47-$W47)+S47</f>
        <v>0</v>
      </c>
      <c r="S47" s="163" t="n">
        <f aca="false">($V47-$W47)+T47</f>
        <v>0</v>
      </c>
      <c r="T47" s="163" t="n">
        <f aca="false">($V47-$W47)+U47</f>
        <v>0</v>
      </c>
      <c r="U47" s="163" t="n">
        <f aca="false">($V47-$W47)+V47</f>
        <v>0</v>
      </c>
      <c r="V47" s="163" t="n">
        <f aca="false">VLOOKUP($A47,GAMMAGRIDS,2,FALSE())</f>
        <v>0</v>
      </c>
      <c r="W47" s="163" t="n">
        <f aca="false">((V47-AF47)*0.9)+AF47</f>
        <v>0</v>
      </c>
      <c r="X47" s="163" t="n">
        <f aca="false">((V47-AF47)*0.8)+AF47</f>
        <v>0</v>
      </c>
      <c r="Y47" s="163" t="n">
        <f aca="false">((V47-AF47)*0.7)+AF47</f>
        <v>0</v>
      </c>
      <c r="Z47" s="163" t="n">
        <f aca="false">((V47-AF47)*0.6)+AF47</f>
        <v>0</v>
      </c>
      <c r="AA47" s="163" t="n">
        <f aca="false">((V47-AF47)*0.5)+AF47</f>
        <v>0</v>
      </c>
      <c r="AB47" s="163" t="n">
        <f aca="false">((V47-AF47)*0.4)+AF47</f>
        <v>0</v>
      </c>
      <c r="AC47" s="163" t="n">
        <f aca="false">((V47-AF47)*0.3)+AF47</f>
        <v>0</v>
      </c>
      <c r="AD47" s="163" t="n">
        <f aca="false">((V47-AF47)*0.2)+AF47</f>
        <v>0</v>
      </c>
      <c r="AE47" s="163" t="n">
        <f aca="false">((V47-AF47)*0.1)+AF47</f>
        <v>0</v>
      </c>
      <c r="AF47" s="163" t="n">
        <f aca="false">VLOOKUP($A47,GAMMAGRIDS,3,FALSE())</f>
        <v>0</v>
      </c>
      <c r="AG47" s="163" t="n">
        <f aca="false">((AF47-AP47)*0.9)+AP47</f>
        <v>0</v>
      </c>
      <c r="AH47" s="163" t="n">
        <f aca="false">((AF47-AP47)*0.8)+AP47</f>
        <v>0</v>
      </c>
      <c r="AI47" s="163" t="n">
        <f aca="false">((AF47-AP47)*0.7)+AP47</f>
        <v>0</v>
      </c>
      <c r="AJ47" s="163" t="n">
        <f aca="false">((AF47-AP47)*0.6)+AP47</f>
        <v>0</v>
      </c>
      <c r="AK47" s="163" t="n">
        <f aca="false">((AF47-AP47)*0.5)+AP47</f>
        <v>0</v>
      </c>
      <c r="AL47" s="163" t="n">
        <f aca="false">((AF47-AP47)*0.4)+AP47</f>
        <v>0</v>
      </c>
      <c r="AM47" s="163" t="n">
        <f aca="false">((AF47-AP47)*0.3)+AP47</f>
        <v>0</v>
      </c>
      <c r="AN47" s="163" t="n">
        <f aca="false">((AF47-AP47)*0.2)+AP47</f>
        <v>0</v>
      </c>
      <c r="AO47" s="163" t="n">
        <f aca="false">((AF47-AP47)*0.1)+AP47</f>
        <v>0</v>
      </c>
      <c r="AP47" s="163" t="n">
        <f aca="false">VLOOKUP($A47,GAMMAGRIDS,4,FALSE())</f>
        <v>0</v>
      </c>
      <c r="AQ47" s="163" t="n">
        <f aca="false">(($AP47-$AU47)*0.8)+$AU47</f>
        <v>0</v>
      </c>
      <c r="AR47" s="163" t="n">
        <f aca="false">(($AP47-$AU47)*0.6)+$AU47</f>
        <v>0</v>
      </c>
      <c r="AS47" s="163" t="n">
        <f aca="false">(($AP47-$AU47)*0.4)+$AU47</f>
        <v>0</v>
      </c>
      <c r="AT47" s="163" t="n">
        <f aca="false">(($AP47-$AU47)*0.2)+$AU47</f>
        <v>0</v>
      </c>
      <c r="AU47" s="163" t="n">
        <f aca="false">VLOOKUP($A47,GAMMAGRIDS,5,FALSE())</f>
        <v>0</v>
      </c>
      <c r="AV47" s="163" t="n">
        <f aca="false">(($AU47-$AZ47)*0.8)+$AZ47</f>
        <v>0</v>
      </c>
      <c r="AW47" s="163" t="n">
        <f aca="false">(($AU47-$AZ47)*0.6)+$AZ47</f>
        <v>0</v>
      </c>
      <c r="AX47" s="163" t="n">
        <f aca="false">(($AU47-$AZ47)*0.4)+$AZ47</f>
        <v>0</v>
      </c>
      <c r="AY47" s="163" t="n">
        <f aca="false">(($AU47-$AZ47)*0.2)+$AZ47</f>
        <v>0</v>
      </c>
      <c r="AZ47" s="163" t="n">
        <v>0</v>
      </c>
      <c r="BA47" s="163" t="n">
        <f aca="false">(($BE47-$AZ47)*0.2)+$AZ47</f>
        <v>0</v>
      </c>
      <c r="BB47" s="163" t="n">
        <f aca="false">(($BE47-$AZ47)*0.4)+$AZ47</f>
        <v>0</v>
      </c>
      <c r="BC47" s="163" t="n">
        <f aca="false">(($BE47-$AZ47)*0.6)+$AZ47</f>
        <v>0</v>
      </c>
      <c r="BD47" s="163" t="n">
        <f aca="false">(($BE47-$AZ47)*0.8)+$AZ47</f>
        <v>0</v>
      </c>
      <c r="BE47" s="163" t="n">
        <f aca="false">VLOOKUP($A47,GAMMAGRIDS,6,FALSE())</f>
        <v>0</v>
      </c>
      <c r="BF47" s="163" t="n">
        <f aca="false">(($BJ47-$BE47)*0.2)+$BE47</f>
        <v>0</v>
      </c>
      <c r="BG47" s="163" t="n">
        <f aca="false">(($BJ47-$BE47)*0.4)+$BE47</f>
        <v>0</v>
      </c>
      <c r="BH47" s="163" t="n">
        <f aca="false">(($BJ47-$BE47)*0.6)+$BE47</f>
        <v>0</v>
      </c>
      <c r="BI47" s="163" t="n">
        <f aca="false">(($BJ47-$BE47)*0.8)+$BE47</f>
        <v>0</v>
      </c>
      <c r="BJ47" s="163" t="n">
        <f aca="false">VLOOKUP($A47,GAMMAGRIDS,7,FALSE())</f>
        <v>0</v>
      </c>
      <c r="BK47" s="163" t="n">
        <f aca="false">((BT47-BJ47)*0.1)+BJ47</f>
        <v>0</v>
      </c>
      <c r="BL47" s="163" t="n">
        <f aca="false">((BT47-BJ47)*0.2)+BJ47</f>
        <v>0</v>
      </c>
      <c r="BM47" s="163" t="n">
        <f aca="false">((BT47-BJ47)*0.3)+BJ47</f>
        <v>0</v>
      </c>
      <c r="BN47" s="163" t="n">
        <f aca="false">((BT47-BJ47)*0.4)+BJ47</f>
        <v>0</v>
      </c>
      <c r="BO47" s="163" t="n">
        <f aca="false">((BT47-BJ47)*0.5)+BJ47</f>
        <v>0</v>
      </c>
      <c r="BP47" s="163" t="n">
        <f aca="false">((BT47-BJ47)*0.6)+BJ47</f>
        <v>0</v>
      </c>
      <c r="BQ47" s="163" t="n">
        <f aca="false">((BT47-BJ47)*0.7)+BJ47</f>
        <v>0</v>
      </c>
      <c r="BR47" s="163" t="n">
        <f aca="false">((BT47-BJ47)*0.8)+BJ47</f>
        <v>0</v>
      </c>
      <c r="BS47" s="163" t="n">
        <f aca="false">((BT47-BJ47)*0.9)+BJ47</f>
        <v>0</v>
      </c>
      <c r="BT47" s="163" t="n">
        <f aca="false">VLOOKUP($A47,GAMMAGRIDS,8,FALSE())</f>
        <v>0</v>
      </c>
      <c r="BU47" s="163" t="n">
        <f aca="false">((CD47-BT47)*0.1)+BT47</f>
        <v>0</v>
      </c>
      <c r="BV47" s="163" t="n">
        <f aca="false">((CD47-BT47)*0.2)+BT47</f>
        <v>0</v>
      </c>
      <c r="BW47" s="163" t="n">
        <f aca="false">((CD47-BT47)*0.3)+BT47</f>
        <v>0</v>
      </c>
      <c r="BX47" s="163" t="n">
        <f aca="false">((CD47-BT47)*0.4)+BT47</f>
        <v>0</v>
      </c>
      <c r="BY47" s="163" t="n">
        <f aca="false">((CD47-BT47)*0.5)+BT47</f>
        <v>0</v>
      </c>
      <c r="BZ47" s="163" t="n">
        <f aca="false">((CD47-BT47)*0.6)+BT47</f>
        <v>0</v>
      </c>
      <c r="CA47" s="163" t="n">
        <f aca="false">((CD47-BT47)*0.7)+BT47</f>
        <v>0</v>
      </c>
      <c r="CB47" s="163" t="n">
        <f aca="false">((CD47-BT47)*0.8)+BT47</f>
        <v>0</v>
      </c>
      <c r="CC47" s="163" t="n">
        <f aca="false">((CD47-BT47)*0.9)+BT47</f>
        <v>0</v>
      </c>
      <c r="CD47" s="163" t="n">
        <f aca="false">VLOOKUP($A47,GAMMAGRIDS,9,FALSE())</f>
        <v>0</v>
      </c>
      <c r="CE47" s="163" t="n">
        <f aca="false">($CD47-$CC47)+CD47</f>
        <v>0</v>
      </c>
      <c r="CF47" s="163" t="n">
        <f aca="false">($CD47-$CC47)+CE47</f>
        <v>0</v>
      </c>
      <c r="CG47" s="163" t="n">
        <f aca="false">($CD47-$CC47)+CF47</f>
        <v>0</v>
      </c>
      <c r="CH47" s="163" t="n">
        <f aca="false">($CD47-$CC47)+CG47</f>
        <v>0</v>
      </c>
      <c r="CI47" s="163" t="n">
        <f aca="false">($CD47-$CC47)+CH47</f>
        <v>0</v>
      </c>
      <c r="CJ47" s="163" t="n">
        <f aca="false">($CD47-$CC47)+CI47</f>
        <v>0</v>
      </c>
      <c r="CK47" s="163" t="n">
        <f aca="false">($CD47-$CC47)+CJ47</f>
        <v>0</v>
      </c>
      <c r="CL47" s="163" t="n">
        <f aca="false">($CD47-$CC47)+CK47</f>
        <v>0</v>
      </c>
      <c r="CM47" s="163" t="n">
        <f aca="false">($CD47-$CC47)+CL47</f>
        <v>0</v>
      </c>
      <c r="CN47" s="163" t="n">
        <f aca="false">($CD47-$CC47)+CM47</f>
        <v>0</v>
      </c>
      <c r="CO47" s="163" t="n">
        <f aca="false">($CD47-$CC47)+CN47</f>
        <v>0</v>
      </c>
      <c r="CP47" s="163" t="n">
        <f aca="false">($CD47-$CC47)+CO47</f>
        <v>0</v>
      </c>
      <c r="CQ47" s="163" t="n">
        <f aca="false">($CD47-$CC47)+CP47</f>
        <v>0</v>
      </c>
      <c r="CR47" s="163" t="n">
        <f aca="false">($CD47-$CC47)+CQ47</f>
        <v>0</v>
      </c>
      <c r="CS47" s="163" t="n">
        <f aca="false">($CD47-$CC47)+CR47</f>
        <v>0</v>
      </c>
      <c r="CT47" s="163" t="n">
        <f aca="false">($CD47-$CC47)+CS47</f>
        <v>0</v>
      </c>
      <c r="CU47" s="163" t="n">
        <f aca="false">($CD47-$CC47)+CT47</f>
        <v>0</v>
      </c>
      <c r="CV47" s="163" t="n">
        <f aca="false">($CD47-$CC47)+CU47</f>
        <v>0</v>
      </c>
      <c r="CW47" s="163" t="n">
        <f aca="false">($CD47-$CC47)+CV47</f>
        <v>0</v>
      </c>
      <c r="CX47" s="163" t="n">
        <f aca="false">($CD47-$CC47)+CW47</f>
        <v>0</v>
      </c>
    </row>
    <row r="48" customFormat="false" ht="12.75" hidden="false" customHeight="false" outlineLevel="0" collapsed="false">
      <c r="A48" s="14" t="n">
        <v>38047</v>
      </c>
      <c r="B48" s="163" t="n">
        <f aca="false">($V48-$W48)+C48</f>
        <v>0</v>
      </c>
      <c r="C48" s="163" t="n">
        <f aca="false">($V48-$W48)+D48</f>
        <v>0</v>
      </c>
      <c r="D48" s="163" t="n">
        <f aca="false">($V48-$W48)+E48</f>
        <v>0</v>
      </c>
      <c r="E48" s="163" t="n">
        <f aca="false">($V48-$W48)+F48</f>
        <v>0</v>
      </c>
      <c r="F48" s="163" t="n">
        <f aca="false">($V48-$W48)+G48</f>
        <v>0</v>
      </c>
      <c r="G48" s="163" t="n">
        <f aca="false">($V48-$W48)+H48</f>
        <v>0</v>
      </c>
      <c r="H48" s="163" t="n">
        <f aca="false">($V48-$W48)+I48</f>
        <v>0</v>
      </c>
      <c r="I48" s="163" t="n">
        <f aca="false">($V48-$W48)+J48</f>
        <v>0</v>
      </c>
      <c r="J48" s="163" t="n">
        <f aca="false">($V48-$W48)+K48</f>
        <v>0</v>
      </c>
      <c r="K48" s="163" t="n">
        <f aca="false">($V48-$W48)+L48</f>
        <v>0</v>
      </c>
      <c r="L48" s="163" t="n">
        <f aca="false">($V48-$W48)+M48</f>
        <v>0</v>
      </c>
      <c r="M48" s="163" t="n">
        <f aca="false">($V48-$W48)+N48</f>
        <v>0</v>
      </c>
      <c r="N48" s="163" t="n">
        <f aca="false">($V48-$W48)+O48</f>
        <v>0</v>
      </c>
      <c r="O48" s="163" t="n">
        <f aca="false">($V48-$W48)+P48</f>
        <v>0</v>
      </c>
      <c r="P48" s="163" t="n">
        <f aca="false">($V48-$W48)+Q48</f>
        <v>0</v>
      </c>
      <c r="Q48" s="163" t="n">
        <f aca="false">($V48-$W48)+R48</f>
        <v>0</v>
      </c>
      <c r="R48" s="163" t="n">
        <f aca="false">($V48-$W48)+S48</f>
        <v>0</v>
      </c>
      <c r="S48" s="163" t="n">
        <f aca="false">($V48-$W48)+T48</f>
        <v>0</v>
      </c>
      <c r="T48" s="163" t="n">
        <f aca="false">($V48-$W48)+U48</f>
        <v>0</v>
      </c>
      <c r="U48" s="163" t="n">
        <f aca="false">($V48-$W48)+V48</f>
        <v>0</v>
      </c>
      <c r="V48" s="163" t="n">
        <f aca="false">VLOOKUP($A48,GAMMAGRIDS,2,FALSE())</f>
        <v>0</v>
      </c>
      <c r="W48" s="163" t="n">
        <f aca="false">((V48-AF48)*0.9)+AF48</f>
        <v>0</v>
      </c>
      <c r="X48" s="163" t="n">
        <f aca="false">((V48-AF48)*0.8)+AF48</f>
        <v>0</v>
      </c>
      <c r="Y48" s="163" t="n">
        <f aca="false">((V48-AF48)*0.7)+AF48</f>
        <v>0</v>
      </c>
      <c r="Z48" s="163" t="n">
        <f aca="false">((V48-AF48)*0.6)+AF48</f>
        <v>0</v>
      </c>
      <c r="AA48" s="163" t="n">
        <f aca="false">((V48-AF48)*0.5)+AF48</f>
        <v>0</v>
      </c>
      <c r="AB48" s="163" t="n">
        <f aca="false">((V48-AF48)*0.4)+AF48</f>
        <v>0</v>
      </c>
      <c r="AC48" s="163" t="n">
        <f aca="false">((V48-AF48)*0.3)+AF48</f>
        <v>0</v>
      </c>
      <c r="AD48" s="163" t="n">
        <f aca="false">((V48-AF48)*0.2)+AF48</f>
        <v>0</v>
      </c>
      <c r="AE48" s="163" t="n">
        <f aca="false">((V48-AF48)*0.1)+AF48</f>
        <v>0</v>
      </c>
      <c r="AF48" s="163" t="n">
        <f aca="false">VLOOKUP($A48,GAMMAGRIDS,3,FALSE())</f>
        <v>0</v>
      </c>
      <c r="AG48" s="163" t="n">
        <f aca="false">((AF48-AP48)*0.9)+AP48</f>
        <v>0</v>
      </c>
      <c r="AH48" s="163" t="n">
        <f aca="false">((AF48-AP48)*0.8)+AP48</f>
        <v>0</v>
      </c>
      <c r="AI48" s="163" t="n">
        <f aca="false">((AF48-AP48)*0.7)+AP48</f>
        <v>0</v>
      </c>
      <c r="AJ48" s="163" t="n">
        <f aca="false">((AF48-AP48)*0.6)+AP48</f>
        <v>0</v>
      </c>
      <c r="AK48" s="163" t="n">
        <f aca="false">((AF48-AP48)*0.5)+AP48</f>
        <v>0</v>
      </c>
      <c r="AL48" s="163" t="n">
        <f aca="false">((AF48-AP48)*0.4)+AP48</f>
        <v>0</v>
      </c>
      <c r="AM48" s="163" t="n">
        <f aca="false">((AF48-AP48)*0.3)+AP48</f>
        <v>0</v>
      </c>
      <c r="AN48" s="163" t="n">
        <f aca="false">((AF48-AP48)*0.2)+AP48</f>
        <v>0</v>
      </c>
      <c r="AO48" s="163" t="n">
        <f aca="false">((AF48-AP48)*0.1)+AP48</f>
        <v>0</v>
      </c>
      <c r="AP48" s="163" t="n">
        <f aca="false">VLOOKUP($A48,GAMMAGRIDS,4,FALSE())</f>
        <v>0</v>
      </c>
      <c r="AQ48" s="163" t="n">
        <f aca="false">(($AP48-$AU48)*0.8)+$AU48</f>
        <v>0</v>
      </c>
      <c r="AR48" s="163" t="n">
        <f aca="false">(($AP48-$AU48)*0.6)+$AU48</f>
        <v>0</v>
      </c>
      <c r="AS48" s="163" t="n">
        <f aca="false">(($AP48-$AU48)*0.4)+$AU48</f>
        <v>0</v>
      </c>
      <c r="AT48" s="163" t="n">
        <f aca="false">(($AP48-$AU48)*0.2)+$AU48</f>
        <v>0</v>
      </c>
      <c r="AU48" s="163" t="n">
        <f aca="false">VLOOKUP($A48,GAMMAGRIDS,5,FALSE())</f>
        <v>0</v>
      </c>
      <c r="AV48" s="163" t="n">
        <f aca="false">(($AU48-$AZ48)*0.8)+$AZ48</f>
        <v>0</v>
      </c>
      <c r="AW48" s="163" t="n">
        <f aca="false">(($AU48-$AZ48)*0.6)+$AZ48</f>
        <v>0</v>
      </c>
      <c r="AX48" s="163" t="n">
        <f aca="false">(($AU48-$AZ48)*0.4)+$AZ48</f>
        <v>0</v>
      </c>
      <c r="AY48" s="163" t="n">
        <f aca="false">(($AU48-$AZ48)*0.2)+$AZ48</f>
        <v>0</v>
      </c>
      <c r="AZ48" s="163" t="n">
        <v>0</v>
      </c>
      <c r="BA48" s="163" t="n">
        <f aca="false">(($BE48-$AZ48)*0.2)+$AZ48</f>
        <v>0</v>
      </c>
      <c r="BB48" s="163" t="n">
        <f aca="false">(($BE48-$AZ48)*0.4)+$AZ48</f>
        <v>0</v>
      </c>
      <c r="BC48" s="163" t="n">
        <f aca="false">(($BE48-$AZ48)*0.6)+$AZ48</f>
        <v>0</v>
      </c>
      <c r="BD48" s="163" t="n">
        <f aca="false">(($BE48-$AZ48)*0.8)+$AZ48</f>
        <v>0</v>
      </c>
      <c r="BE48" s="163" t="n">
        <f aca="false">VLOOKUP($A48,GAMMAGRIDS,6,FALSE())</f>
        <v>0</v>
      </c>
      <c r="BF48" s="163" t="n">
        <f aca="false">(($BJ48-$BE48)*0.2)+$BE48</f>
        <v>0</v>
      </c>
      <c r="BG48" s="163" t="n">
        <f aca="false">(($BJ48-$BE48)*0.4)+$BE48</f>
        <v>0</v>
      </c>
      <c r="BH48" s="163" t="n">
        <f aca="false">(($BJ48-$BE48)*0.6)+$BE48</f>
        <v>0</v>
      </c>
      <c r="BI48" s="163" t="n">
        <f aca="false">(($BJ48-$BE48)*0.8)+$BE48</f>
        <v>0</v>
      </c>
      <c r="BJ48" s="163" t="n">
        <f aca="false">VLOOKUP($A48,GAMMAGRIDS,7,FALSE())</f>
        <v>0</v>
      </c>
      <c r="BK48" s="163" t="n">
        <f aca="false">((BT48-BJ48)*0.1)+BJ48</f>
        <v>0</v>
      </c>
      <c r="BL48" s="163" t="n">
        <f aca="false">((BT48-BJ48)*0.2)+BJ48</f>
        <v>0</v>
      </c>
      <c r="BM48" s="163" t="n">
        <f aca="false">((BT48-BJ48)*0.3)+BJ48</f>
        <v>0</v>
      </c>
      <c r="BN48" s="163" t="n">
        <f aca="false">((BT48-BJ48)*0.4)+BJ48</f>
        <v>0</v>
      </c>
      <c r="BO48" s="163" t="n">
        <f aca="false">((BT48-BJ48)*0.5)+BJ48</f>
        <v>0</v>
      </c>
      <c r="BP48" s="163" t="n">
        <f aca="false">((BT48-BJ48)*0.6)+BJ48</f>
        <v>0</v>
      </c>
      <c r="BQ48" s="163" t="n">
        <f aca="false">((BT48-BJ48)*0.7)+BJ48</f>
        <v>0</v>
      </c>
      <c r="BR48" s="163" t="n">
        <f aca="false">((BT48-BJ48)*0.8)+BJ48</f>
        <v>0</v>
      </c>
      <c r="BS48" s="163" t="n">
        <f aca="false">((BT48-BJ48)*0.9)+BJ48</f>
        <v>0</v>
      </c>
      <c r="BT48" s="163" t="n">
        <f aca="false">VLOOKUP($A48,GAMMAGRIDS,8,FALSE())</f>
        <v>0</v>
      </c>
      <c r="BU48" s="163" t="n">
        <f aca="false">((CD48-BT48)*0.1)+BT48</f>
        <v>0</v>
      </c>
      <c r="BV48" s="163" t="n">
        <f aca="false">((CD48-BT48)*0.2)+BT48</f>
        <v>0</v>
      </c>
      <c r="BW48" s="163" t="n">
        <f aca="false">((CD48-BT48)*0.3)+BT48</f>
        <v>0</v>
      </c>
      <c r="BX48" s="163" t="n">
        <f aca="false">((CD48-BT48)*0.4)+BT48</f>
        <v>0</v>
      </c>
      <c r="BY48" s="163" t="n">
        <f aca="false">((CD48-BT48)*0.5)+BT48</f>
        <v>0</v>
      </c>
      <c r="BZ48" s="163" t="n">
        <f aca="false">((CD48-BT48)*0.6)+BT48</f>
        <v>0</v>
      </c>
      <c r="CA48" s="163" t="n">
        <f aca="false">((CD48-BT48)*0.7)+BT48</f>
        <v>0</v>
      </c>
      <c r="CB48" s="163" t="n">
        <f aca="false">((CD48-BT48)*0.8)+BT48</f>
        <v>0</v>
      </c>
      <c r="CC48" s="163" t="n">
        <f aca="false">((CD48-BT48)*0.9)+BT48</f>
        <v>0</v>
      </c>
      <c r="CD48" s="163" t="n">
        <f aca="false">VLOOKUP($A48,GAMMAGRIDS,9,FALSE())</f>
        <v>0</v>
      </c>
      <c r="CE48" s="163" t="n">
        <f aca="false">($CD48-$CC48)+CD48</f>
        <v>0</v>
      </c>
      <c r="CF48" s="163" t="n">
        <f aca="false">($CD48-$CC48)+CE48</f>
        <v>0</v>
      </c>
      <c r="CG48" s="163" t="n">
        <f aca="false">($CD48-$CC48)+CF48</f>
        <v>0</v>
      </c>
      <c r="CH48" s="163" t="n">
        <f aca="false">($CD48-$CC48)+CG48</f>
        <v>0</v>
      </c>
      <c r="CI48" s="163" t="n">
        <f aca="false">($CD48-$CC48)+CH48</f>
        <v>0</v>
      </c>
      <c r="CJ48" s="163" t="n">
        <f aca="false">($CD48-$CC48)+CI48</f>
        <v>0</v>
      </c>
      <c r="CK48" s="163" t="n">
        <f aca="false">($CD48-$CC48)+CJ48</f>
        <v>0</v>
      </c>
      <c r="CL48" s="163" t="n">
        <f aca="false">($CD48-$CC48)+CK48</f>
        <v>0</v>
      </c>
      <c r="CM48" s="163" t="n">
        <f aca="false">($CD48-$CC48)+CL48</f>
        <v>0</v>
      </c>
      <c r="CN48" s="163" t="n">
        <f aca="false">($CD48-$CC48)+CM48</f>
        <v>0</v>
      </c>
      <c r="CO48" s="163" t="n">
        <f aca="false">($CD48-$CC48)+CN48</f>
        <v>0</v>
      </c>
      <c r="CP48" s="163" t="n">
        <f aca="false">($CD48-$CC48)+CO48</f>
        <v>0</v>
      </c>
      <c r="CQ48" s="163" t="n">
        <f aca="false">($CD48-$CC48)+CP48</f>
        <v>0</v>
      </c>
      <c r="CR48" s="163" t="n">
        <f aca="false">($CD48-$CC48)+CQ48</f>
        <v>0</v>
      </c>
      <c r="CS48" s="163" t="n">
        <f aca="false">($CD48-$CC48)+CR48</f>
        <v>0</v>
      </c>
      <c r="CT48" s="163" t="n">
        <f aca="false">($CD48-$CC48)+CS48</f>
        <v>0</v>
      </c>
      <c r="CU48" s="163" t="n">
        <f aca="false">($CD48-$CC48)+CT48</f>
        <v>0</v>
      </c>
      <c r="CV48" s="163" t="n">
        <f aca="false">($CD48-$CC48)+CU48</f>
        <v>0</v>
      </c>
      <c r="CW48" s="163" t="n">
        <f aca="false">($CD48-$CC48)+CV48</f>
        <v>0</v>
      </c>
      <c r="CX48" s="163" t="n">
        <f aca="false">($CD48-$CC48)+CW48</f>
        <v>0</v>
      </c>
    </row>
    <row r="49" customFormat="false" ht="12.75" hidden="false" customHeight="false" outlineLevel="0" collapsed="false">
      <c r="A49" s="14" t="n">
        <v>38078</v>
      </c>
      <c r="B49" s="163" t="n">
        <f aca="false">($V49-$W49)+C49</f>
        <v>0</v>
      </c>
      <c r="C49" s="163" t="n">
        <f aca="false">($V49-$W49)+D49</f>
        <v>0</v>
      </c>
      <c r="D49" s="163" t="n">
        <f aca="false">($V49-$W49)+E49</f>
        <v>0</v>
      </c>
      <c r="E49" s="163" t="n">
        <f aca="false">($V49-$W49)+F49</f>
        <v>0</v>
      </c>
      <c r="F49" s="163" t="n">
        <f aca="false">($V49-$W49)+G49</f>
        <v>0</v>
      </c>
      <c r="G49" s="163" t="n">
        <f aca="false">($V49-$W49)+H49</f>
        <v>0</v>
      </c>
      <c r="H49" s="163" t="n">
        <f aca="false">($V49-$W49)+I49</f>
        <v>0</v>
      </c>
      <c r="I49" s="163" t="n">
        <f aca="false">($V49-$W49)+J49</f>
        <v>0</v>
      </c>
      <c r="J49" s="163" t="n">
        <f aca="false">($V49-$W49)+K49</f>
        <v>0</v>
      </c>
      <c r="K49" s="163" t="n">
        <f aca="false">($V49-$W49)+L49</f>
        <v>0</v>
      </c>
      <c r="L49" s="163" t="n">
        <f aca="false">($V49-$W49)+M49</f>
        <v>0</v>
      </c>
      <c r="M49" s="163" t="n">
        <f aca="false">($V49-$W49)+N49</f>
        <v>0</v>
      </c>
      <c r="N49" s="163" t="n">
        <f aca="false">($V49-$W49)+O49</f>
        <v>0</v>
      </c>
      <c r="O49" s="163" t="n">
        <f aca="false">($V49-$W49)+P49</f>
        <v>0</v>
      </c>
      <c r="P49" s="163" t="n">
        <f aca="false">($V49-$W49)+Q49</f>
        <v>0</v>
      </c>
      <c r="Q49" s="163" t="n">
        <f aca="false">($V49-$W49)+R49</f>
        <v>0</v>
      </c>
      <c r="R49" s="163" t="n">
        <f aca="false">($V49-$W49)+S49</f>
        <v>0</v>
      </c>
      <c r="S49" s="163" t="n">
        <f aca="false">($V49-$W49)+T49</f>
        <v>0</v>
      </c>
      <c r="T49" s="163" t="n">
        <f aca="false">($V49-$W49)+U49</f>
        <v>0</v>
      </c>
      <c r="U49" s="163" t="n">
        <f aca="false">($V49-$W49)+V49</f>
        <v>0</v>
      </c>
      <c r="V49" s="163" t="n">
        <f aca="false">VLOOKUP($A49,GAMMAGRIDS,2,FALSE())</f>
        <v>0</v>
      </c>
      <c r="W49" s="163" t="n">
        <f aca="false">((V49-AF49)*0.9)+AF49</f>
        <v>0</v>
      </c>
      <c r="X49" s="163" t="n">
        <f aca="false">((V49-AF49)*0.8)+AF49</f>
        <v>0</v>
      </c>
      <c r="Y49" s="163" t="n">
        <f aca="false">((V49-AF49)*0.7)+AF49</f>
        <v>0</v>
      </c>
      <c r="Z49" s="163" t="n">
        <f aca="false">((V49-AF49)*0.6)+AF49</f>
        <v>0</v>
      </c>
      <c r="AA49" s="163" t="n">
        <f aca="false">((V49-AF49)*0.5)+AF49</f>
        <v>0</v>
      </c>
      <c r="AB49" s="163" t="n">
        <f aca="false">((V49-AF49)*0.4)+AF49</f>
        <v>0</v>
      </c>
      <c r="AC49" s="163" t="n">
        <f aca="false">((V49-AF49)*0.3)+AF49</f>
        <v>0</v>
      </c>
      <c r="AD49" s="163" t="n">
        <f aca="false">((V49-AF49)*0.2)+AF49</f>
        <v>0</v>
      </c>
      <c r="AE49" s="163" t="n">
        <f aca="false">((V49-AF49)*0.1)+AF49</f>
        <v>0</v>
      </c>
      <c r="AF49" s="163" t="n">
        <f aca="false">VLOOKUP($A49,GAMMAGRIDS,3,FALSE())</f>
        <v>0</v>
      </c>
      <c r="AG49" s="163" t="n">
        <f aca="false">((AF49-AP49)*0.9)+AP49</f>
        <v>0</v>
      </c>
      <c r="AH49" s="163" t="n">
        <f aca="false">((AF49-AP49)*0.8)+AP49</f>
        <v>0</v>
      </c>
      <c r="AI49" s="163" t="n">
        <f aca="false">((AF49-AP49)*0.7)+AP49</f>
        <v>0</v>
      </c>
      <c r="AJ49" s="163" t="n">
        <f aca="false">((AF49-AP49)*0.6)+AP49</f>
        <v>0</v>
      </c>
      <c r="AK49" s="163" t="n">
        <f aca="false">((AF49-AP49)*0.5)+AP49</f>
        <v>0</v>
      </c>
      <c r="AL49" s="163" t="n">
        <f aca="false">((AF49-AP49)*0.4)+AP49</f>
        <v>0</v>
      </c>
      <c r="AM49" s="163" t="n">
        <f aca="false">((AF49-AP49)*0.3)+AP49</f>
        <v>0</v>
      </c>
      <c r="AN49" s="163" t="n">
        <f aca="false">((AF49-AP49)*0.2)+AP49</f>
        <v>0</v>
      </c>
      <c r="AO49" s="163" t="n">
        <f aca="false">((AF49-AP49)*0.1)+AP49</f>
        <v>0</v>
      </c>
      <c r="AP49" s="163" t="n">
        <f aca="false">VLOOKUP($A49,GAMMAGRIDS,4,FALSE())</f>
        <v>0</v>
      </c>
      <c r="AQ49" s="163" t="n">
        <f aca="false">(($AP49-$AU49)*0.8)+$AU49</f>
        <v>0</v>
      </c>
      <c r="AR49" s="163" t="n">
        <f aca="false">(($AP49-$AU49)*0.6)+$AU49</f>
        <v>0</v>
      </c>
      <c r="AS49" s="163" t="n">
        <f aca="false">(($AP49-$AU49)*0.4)+$AU49</f>
        <v>0</v>
      </c>
      <c r="AT49" s="163" t="n">
        <f aca="false">(($AP49-$AU49)*0.2)+$AU49</f>
        <v>0</v>
      </c>
      <c r="AU49" s="163" t="n">
        <f aca="false">VLOOKUP($A49,GAMMAGRIDS,5,FALSE())</f>
        <v>0</v>
      </c>
      <c r="AV49" s="163" t="n">
        <f aca="false">(($AU49-$AZ49)*0.8)+$AZ49</f>
        <v>0</v>
      </c>
      <c r="AW49" s="163" t="n">
        <f aca="false">(($AU49-$AZ49)*0.6)+$AZ49</f>
        <v>0</v>
      </c>
      <c r="AX49" s="163" t="n">
        <f aca="false">(($AU49-$AZ49)*0.4)+$AZ49</f>
        <v>0</v>
      </c>
      <c r="AY49" s="163" t="n">
        <f aca="false">(($AU49-$AZ49)*0.2)+$AZ49</f>
        <v>0</v>
      </c>
      <c r="AZ49" s="163" t="n">
        <v>0</v>
      </c>
      <c r="BA49" s="163" t="n">
        <f aca="false">(($BE49-$AZ49)*0.2)+$AZ49</f>
        <v>0</v>
      </c>
      <c r="BB49" s="163" t="n">
        <f aca="false">(($BE49-$AZ49)*0.4)+$AZ49</f>
        <v>0</v>
      </c>
      <c r="BC49" s="163" t="n">
        <f aca="false">(($BE49-$AZ49)*0.6)+$AZ49</f>
        <v>0</v>
      </c>
      <c r="BD49" s="163" t="n">
        <f aca="false">(($BE49-$AZ49)*0.8)+$AZ49</f>
        <v>0</v>
      </c>
      <c r="BE49" s="163" t="n">
        <f aca="false">VLOOKUP($A49,GAMMAGRIDS,6,FALSE())</f>
        <v>0</v>
      </c>
      <c r="BF49" s="163" t="n">
        <f aca="false">(($BJ49-$BE49)*0.2)+$BE49</f>
        <v>0</v>
      </c>
      <c r="BG49" s="163" t="n">
        <f aca="false">(($BJ49-$BE49)*0.4)+$BE49</f>
        <v>0</v>
      </c>
      <c r="BH49" s="163" t="n">
        <f aca="false">(($BJ49-$BE49)*0.6)+$BE49</f>
        <v>0</v>
      </c>
      <c r="BI49" s="163" t="n">
        <f aca="false">(($BJ49-$BE49)*0.8)+$BE49</f>
        <v>0</v>
      </c>
      <c r="BJ49" s="163" t="n">
        <f aca="false">VLOOKUP($A49,GAMMAGRIDS,7,FALSE())</f>
        <v>0</v>
      </c>
      <c r="BK49" s="163" t="n">
        <f aca="false">((BT49-BJ49)*0.1)+BJ49</f>
        <v>0</v>
      </c>
      <c r="BL49" s="163" t="n">
        <f aca="false">((BT49-BJ49)*0.2)+BJ49</f>
        <v>0</v>
      </c>
      <c r="BM49" s="163" t="n">
        <f aca="false">((BT49-BJ49)*0.3)+BJ49</f>
        <v>0</v>
      </c>
      <c r="BN49" s="163" t="n">
        <f aca="false">((BT49-BJ49)*0.4)+BJ49</f>
        <v>0</v>
      </c>
      <c r="BO49" s="163" t="n">
        <f aca="false">((BT49-BJ49)*0.5)+BJ49</f>
        <v>0</v>
      </c>
      <c r="BP49" s="163" t="n">
        <f aca="false">((BT49-BJ49)*0.6)+BJ49</f>
        <v>0</v>
      </c>
      <c r="BQ49" s="163" t="n">
        <f aca="false">((BT49-BJ49)*0.7)+BJ49</f>
        <v>0</v>
      </c>
      <c r="BR49" s="163" t="n">
        <f aca="false">((BT49-BJ49)*0.8)+BJ49</f>
        <v>0</v>
      </c>
      <c r="BS49" s="163" t="n">
        <f aca="false">((BT49-BJ49)*0.9)+BJ49</f>
        <v>0</v>
      </c>
      <c r="BT49" s="163" t="n">
        <f aca="false">VLOOKUP($A49,GAMMAGRIDS,8,FALSE())</f>
        <v>0</v>
      </c>
      <c r="BU49" s="163" t="n">
        <f aca="false">((CD49-BT49)*0.1)+BT49</f>
        <v>0</v>
      </c>
      <c r="BV49" s="163" t="n">
        <f aca="false">((CD49-BT49)*0.2)+BT49</f>
        <v>0</v>
      </c>
      <c r="BW49" s="163" t="n">
        <f aca="false">((CD49-BT49)*0.3)+BT49</f>
        <v>0</v>
      </c>
      <c r="BX49" s="163" t="n">
        <f aca="false">((CD49-BT49)*0.4)+BT49</f>
        <v>0</v>
      </c>
      <c r="BY49" s="163" t="n">
        <f aca="false">((CD49-BT49)*0.5)+BT49</f>
        <v>0</v>
      </c>
      <c r="BZ49" s="163" t="n">
        <f aca="false">((CD49-BT49)*0.6)+BT49</f>
        <v>0</v>
      </c>
      <c r="CA49" s="163" t="n">
        <f aca="false">((CD49-BT49)*0.7)+BT49</f>
        <v>0</v>
      </c>
      <c r="CB49" s="163" t="n">
        <f aca="false">((CD49-BT49)*0.8)+BT49</f>
        <v>0</v>
      </c>
      <c r="CC49" s="163" t="n">
        <f aca="false">((CD49-BT49)*0.9)+BT49</f>
        <v>0</v>
      </c>
      <c r="CD49" s="163" t="n">
        <f aca="false">VLOOKUP($A49,GAMMAGRIDS,9,FALSE())</f>
        <v>0</v>
      </c>
      <c r="CE49" s="163" t="n">
        <f aca="false">($CD49-$CC49)+CD49</f>
        <v>0</v>
      </c>
      <c r="CF49" s="163" t="n">
        <f aca="false">($CD49-$CC49)+CE49</f>
        <v>0</v>
      </c>
      <c r="CG49" s="163" t="n">
        <f aca="false">($CD49-$CC49)+CF49</f>
        <v>0</v>
      </c>
      <c r="CH49" s="163" t="n">
        <f aca="false">($CD49-$CC49)+CG49</f>
        <v>0</v>
      </c>
      <c r="CI49" s="163" t="n">
        <f aca="false">($CD49-$CC49)+CH49</f>
        <v>0</v>
      </c>
      <c r="CJ49" s="163" t="n">
        <f aca="false">($CD49-$CC49)+CI49</f>
        <v>0</v>
      </c>
      <c r="CK49" s="163" t="n">
        <f aca="false">($CD49-$CC49)+CJ49</f>
        <v>0</v>
      </c>
      <c r="CL49" s="163" t="n">
        <f aca="false">($CD49-$CC49)+CK49</f>
        <v>0</v>
      </c>
      <c r="CM49" s="163" t="n">
        <f aca="false">($CD49-$CC49)+CL49</f>
        <v>0</v>
      </c>
      <c r="CN49" s="163" t="n">
        <f aca="false">($CD49-$CC49)+CM49</f>
        <v>0</v>
      </c>
      <c r="CO49" s="163" t="n">
        <f aca="false">($CD49-$CC49)+CN49</f>
        <v>0</v>
      </c>
      <c r="CP49" s="163" t="n">
        <f aca="false">($CD49-$CC49)+CO49</f>
        <v>0</v>
      </c>
      <c r="CQ49" s="163" t="n">
        <f aca="false">($CD49-$CC49)+CP49</f>
        <v>0</v>
      </c>
      <c r="CR49" s="163" t="n">
        <f aca="false">($CD49-$CC49)+CQ49</f>
        <v>0</v>
      </c>
      <c r="CS49" s="163" t="n">
        <f aca="false">($CD49-$CC49)+CR49</f>
        <v>0</v>
      </c>
      <c r="CT49" s="163" t="n">
        <f aca="false">($CD49-$CC49)+CS49</f>
        <v>0</v>
      </c>
      <c r="CU49" s="163" t="n">
        <f aca="false">($CD49-$CC49)+CT49</f>
        <v>0</v>
      </c>
      <c r="CV49" s="163" t="n">
        <f aca="false">($CD49-$CC49)+CU49</f>
        <v>0</v>
      </c>
      <c r="CW49" s="163" t="n">
        <f aca="false">($CD49-$CC49)+CV49</f>
        <v>0</v>
      </c>
      <c r="CX49" s="163" t="n">
        <f aca="false">($CD49-$CC49)+CW49</f>
        <v>0</v>
      </c>
    </row>
    <row r="50" customFormat="false" ht="12.75" hidden="false" customHeight="false" outlineLevel="0" collapsed="false">
      <c r="A50" s="14" t="n">
        <v>38108</v>
      </c>
      <c r="B50" s="163" t="n">
        <f aca="false">($V50-$W50)+C50</f>
        <v>0</v>
      </c>
      <c r="C50" s="163" t="n">
        <f aca="false">($V50-$W50)+D50</f>
        <v>0</v>
      </c>
      <c r="D50" s="163" t="n">
        <f aca="false">($V50-$W50)+E50</f>
        <v>0</v>
      </c>
      <c r="E50" s="163" t="n">
        <f aca="false">($V50-$W50)+F50</f>
        <v>0</v>
      </c>
      <c r="F50" s="163" t="n">
        <f aca="false">($V50-$W50)+G50</f>
        <v>0</v>
      </c>
      <c r="G50" s="163" t="n">
        <f aca="false">($V50-$W50)+H50</f>
        <v>0</v>
      </c>
      <c r="H50" s="163" t="n">
        <f aca="false">($V50-$W50)+I50</f>
        <v>0</v>
      </c>
      <c r="I50" s="163" t="n">
        <f aca="false">($V50-$W50)+J50</f>
        <v>0</v>
      </c>
      <c r="J50" s="163" t="n">
        <f aca="false">($V50-$W50)+K50</f>
        <v>0</v>
      </c>
      <c r="K50" s="163" t="n">
        <f aca="false">($V50-$W50)+L50</f>
        <v>0</v>
      </c>
      <c r="L50" s="163" t="n">
        <f aca="false">($V50-$W50)+M50</f>
        <v>0</v>
      </c>
      <c r="M50" s="163" t="n">
        <f aca="false">($V50-$W50)+N50</f>
        <v>0</v>
      </c>
      <c r="N50" s="163" t="n">
        <f aca="false">($V50-$W50)+O50</f>
        <v>0</v>
      </c>
      <c r="O50" s="163" t="n">
        <f aca="false">($V50-$W50)+P50</f>
        <v>0</v>
      </c>
      <c r="P50" s="163" t="n">
        <f aca="false">($V50-$W50)+Q50</f>
        <v>0</v>
      </c>
      <c r="Q50" s="163" t="n">
        <f aca="false">($V50-$W50)+R50</f>
        <v>0</v>
      </c>
      <c r="R50" s="163" t="n">
        <f aca="false">($V50-$W50)+S50</f>
        <v>0</v>
      </c>
      <c r="S50" s="163" t="n">
        <f aca="false">($V50-$W50)+T50</f>
        <v>0</v>
      </c>
      <c r="T50" s="163" t="n">
        <f aca="false">($V50-$W50)+U50</f>
        <v>0</v>
      </c>
      <c r="U50" s="163" t="n">
        <f aca="false">($V50-$W50)+V50</f>
        <v>0</v>
      </c>
      <c r="V50" s="163" t="n">
        <f aca="false">VLOOKUP($A50,GAMMAGRIDS,2,FALSE())</f>
        <v>0</v>
      </c>
      <c r="W50" s="163" t="n">
        <f aca="false">((V50-AF50)*0.9)+AF50</f>
        <v>0</v>
      </c>
      <c r="X50" s="163" t="n">
        <f aca="false">((V50-AF50)*0.8)+AF50</f>
        <v>0</v>
      </c>
      <c r="Y50" s="163" t="n">
        <f aca="false">((V50-AF50)*0.7)+AF50</f>
        <v>0</v>
      </c>
      <c r="Z50" s="163" t="n">
        <f aca="false">((V50-AF50)*0.6)+AF50</f>
        <v>0</v>
      </c>
      <c r="AA50" s="163" t="n">
        <f aca="false">((V50-AF50)*0.5)+AF50</f>
        <v>0</v>
      </c>
      <c r="AB50" s="163" t="n">
        <f aca="false">((V50-AF50)*0.4)+AF50</f>
        <v>0</v>
      </c>
      <c r="AC50" s="163" t="n">
        <f aca="false">((V50-AF50)*0.3)+AF50</f>
        <v>0</v>
      </c>
      <c r="AD50" s="163" t="n">
        <f aca="false">((V50-AF50)*0.2)+AF50</f>
        <v>0</v>
      </c>
      <c r="AE50" s="163" t="n">
        <f aca="false">((V50-AF50)*0.1)+AF50</f>
        <v>0</v>
      </c>
      <c r="AF50" s="163" t="n">
        <f aca="false">VLOOKUP($A50,GAMMAGRIDS,3,FALSE())</f>
        <v>0</v>
      </c>
      <c r="AG50" s="163" t="n">
        <f aca="false">((AF50-AP50)*0.9)+AP50</f>
        <v>0</v>
      </c>
      <c r="AH50" s="163" t="n">
        <f aca="false">((AF50-AP50)*0.8)+AP50</f>
        <v>0</v>
      </c>
      <c r="AI50" s="163" t="n">
        <f aca="false">((AF50-AP50)*0.7)+AP50</f>
        <v>0</v>
      </c>
      <c r="AJ50" s="163" t="n">
        <f aca="false">((AF50-AP50)*0.6)+AP50</f>
        <v>0</v>
      </c>
      <c r="AK50" s="163" t="n">
        <f aca="false">((AF50-AP50)*0.5)+AP50</f>
        <v>0</v>
      </c>
      <c r="AL50" s="163" t="n">
        <f aca="false">((AF50-AP50)*0.4)+AP50</f>
        <v>0</v>
      </c>
      <c r="AM50" s="163" t="n">
        <f aca="false">((AF50-AP50)*0.3)+AP50</f>
        <v>0</v>
      </c>
      <c r="AN50" s="163" t="n">
        <f aca="false">((AF50-AP50)*0.2)+AP50</f>
        <v>0</v>
      </c>
      <c r="AO50" s="163" t="n">
        <f aca="false">((AF50-AP50)*0.1)+AP50</f>
        <v>0</v>
      </c>
      <c r="AP50" s="163" t="n">
        <f aca="false">VLOOKUP($A50,GAMMAGRIDS,4,FALSE())</f>
        <v>0</v>
      </c>
      <c r="AQ50" s="163" t="n">
        <f aca="false">(($AP50-$AU50)*0.8)+$AU50</f>
        <v>0</v>
      </c>
      <c r="AR50" s="163" t="n">
        <f aca="false">(($AP50-$AU50)*0.6)+$AU50</f>
        <v>0</v>
      </c>
      <c r="AS50" s="163" t="n">
        <f aca="false">(($AP50-$AU50)*0.4)+$AU50</f>
        <v>0</v>
      </c>
      <c r="AT50" s="163" t="n">
        <f aca="false">(($AP50-$AU50)*0.2)+$AU50</f>
        <v>0</v>
      </c>
      <c r="AU50" s="163" t="n">
        <f aca="false">VLOOKUP($A50,GAMMAGRIDS,5,FALSE())</f>
        <v>0</v>
      </c>
      <c r="AV50" s="163" t="n">
        <f aca="false">(($AU50-$AZ50)*0.8)+$AZ50</f>
        <v>0</v>
      </c>
      <c r="AW50" s="163" t="n">
        <f aca="false">(($AU50-$AZ50)*0.6)+$AZ50</f>
        <v>0</v>
      </c>
      <c r="AX50" s="163" t="n">
        <f aca="false">(($AU50-$AZ50)*0.4)+$AZ50</f>
        <v>0</v>
      </c>
      <c r="AY50" s="163" t="n">
        <f aca="false">(($AU50-$AZ50)*0.2)+$AZ50</f>
        <v>0</v>
      </c>
      <c r="AZ50" s="163" t="n">
        <v>0</v>
      </c>
      <c r="BA50" s="163" t="n">
        <f aca="false">(($BE50-$AZ50)*0.2)+$AZ50</f>
        <v>0</v>
      </c>
      <c r="BB50" s="163" t="n">
        <f aca="false">(($BE50-$AZ50)*0.4)+$AZ50</f>
        <v>0</v>
      </c>
      <c r="BC50" s="163" t="n">
        <f aca="false">(($BE50-$AZ50)*0.6)+$AZ50</f>
        <v>0</v>
      </c>
      <c r="BD50" s="163" t="n">
        <f aca="false">(($BE50-$AZ50)*0.8)+$AZ50</f>
        <v>0</v>
      </c>
      <c r="BE50" s="163" t="n">
        <f aca="false">VLOOKUP($A50,GAMMAGRIDS,6,FALSE())</f>
        <v>0</v>
      </c>
      <c r="BF50" s="163" t="n">
        <f aca="false">(($BJ50-$BE50)*0.2)+$BE50</f>
        <v>0</v>
      </c>
      <c r="BG50" s="163" t="n">
        <f aca="false">(($BJ50-$BE50)*0.4)+$BE50</f>
        <v>0</v>
      </c>
      <c r="BH50" s="163" t="n">
        <f aca="false">(($BJ50-$BE50)*0.6)+$BE50</f>
        <v>0</v>
      </c>
      <c r="BI50" s="163" t="n">
        <f aca="false">(($BJ50-$BE50)*0.8)+$BE50</f>
        <v>0</v>
      </c>
      <c r="BJ50" s="163" t="n">
        <f aca="false">VLOOKUP($A50,GAMMAGRIDS,7,FALSE())</f>
        <v>0</v>
      </c>
      <c r="BK50" s="163" t="n">
        <f aca="false">((BT50-BJ50)*0.1)+BJ50</f>
        <v>0</v>
      </c>
      <c r="BL50" s="163" t="n">
        <f aca="false">((BT50-BJ50)*0.2)+BJ50</f>
        <v>0</v>
      </c>
      <c r="BM50" s="163" t="n">
        <f aca="false">((BT50-BJ50)*0.3)+BJ50</f>
        <v>0</v>
      </c>
      <c r="BN50" s="163" t="n">
        <f aca="false">((BT50-BJ50)*0.4)+BJ50</f>
        <v>0</v>
      </c>
      <c r="BO50" s="163" t="n">
        <f aca="false">((BT50-BJ50)*0.5)+BJ50</f>
        <v>0</v>
      </c>
      <c r="BP50" s="163" t="n">
        <f aca="false">((BT50-BJ50)*0.6)+BJ50</f>
        <v>0</v>
      </c>
      <c r="BQ50" s="163" t="n">
        <f aca="false">((BT50-BJ50)*0.7)+BJ50</f>
        <v>0</v>
      </c>
      <c r="BR50" s="163" t="n">
        <f aca="false">((BT50-BJ50)*0.8)+BJ50</f>
        <v>0</v>
      </c>
      <c r="BS50" s="163" t="n">
        <f aca="false">((BT50-BJ50)*0.9)+BJ50</f>
        <v>0</v>
      </c>
      <c r="BT50" s="163" t="n">
        <f aca="false">VLOOKUP($A50,GAMMAGRIDS,8,FALSE())</f>
        <v>0</v>
      </c>
      <c r="BU50" s="163" t="n">
        <f aca="false">((CD50-BT50)*0.1)+BT50</f>
        <v>0</v>
      </c>
      <c r="BV50" s="163" t="n">
        <f aca="false">((CD50-BT50)*0.2)+BT50</f>
        <v>0</v>
      </c>
      <c r="BW50" s="163" t="n">
        <f aca="false">((CD50-BT50)*0.3)+BT50</f>
        <v>0</v>
      </c>
      <c r="BX50" s="163" t="n">
        <f aca="false">((CD50-BT50)*0.4)+BT50</f>
        <v>0</v>
      </c>
      <c r="BY50" s="163" t="n">
        <f aca="false">((CD50-BT50)*0.5)+BT50</f>
        <v>0</v>
      </c>
      <c r="BZ50" s="163" t="n">
        <f aca="false">((CD50-BT50)*0.6)+BT50</f>
        <v>0</v>
      </c>
      <c r="CA50" s="163" t="n">
        <f aca="false">((CD50-BT50)*0.7)+BT50</f>
        <v>0</v>
      </c>
      <c r="CB50" s="163" t="n">
        <f aca="false">((CD50-BT50)*0.8)+BT50</f>
        <v>0</v>
      </c>
      <c r="CC50" s="163" t="n">
        <f aca="false">((CD50-BT50)*0.9)+BT50</f>
        <v>0</v>
      </c>
      <c r="CD50" s="163" t="n">
        <f aca="false">VLOOKUP($A50,GAMMAGRIDS,9,FALSE())</f>
        <v>0</v>
      </c>
      <c r="CE50" s="163" t="n">
        <f aca="false">($CD50-$CC50)+CD50</f>
        <v>0</v>
      </c>
      <c r="CF50" s="163" t="n">
        <f aca="false">($CD50-$CC50)+CE50</f>
        <v>0</v>
      </c>
      <c r="CG50" s="163" t="n">
        <f aca="false">($CD50-$CC50)+CF50</f>
        <v>0</v>
      </c>
      <c r="CH50" s="163" t="n">
        <f aca="false">($CD50-$CC50)+CG50</f>
        <v>0</v>
      </c>
      <c r="CI50" s="163" t="n">
        <f aca="false">($CD50-$CC50)+CH50</f>
        <v>0</v>
      </c>
      <c r="CJ50" s="163" t="n">
        <f aca="false">($CD50-$CC50)+CI50</f>
        <v>0</v>
      </c>
      <c r="CK50" s="163" t="n">
        <f aca="false">($CD50-$CC50)+CJ50</f>
        <v>0</v>
      </c>
      <c r="CL50" s="163" t="n">
        <f aca="false">($CD50-$CC50)+CK50</f>
        <v>0</v>
      </c>
      <c r="CM50" s="163" t="n">
        <f aca="false">($CD50-$CC50)+CL50</f>
        <v>0</v>
      </c>
      <c r="CN50" s="163" t="n">
        <f aca="false">($CD50-$CC50)+CM50</f>
        <v>0</v>
      </c>
      <c r="CO50" s="163" t="n">
        <f aca="false">($CD50-$CC50)+CN50</f>
        <v>0</v>
      </c>
      <c r="CP50" s="163" t="n">
        <f aca="false">($CD50-$CC50)+CO50</f>
        <v>0</v>
      </c>
      <c r="CQ50" s="163" t="n">
        <f aca="false">($CD50-$CC50)+CP50</f>
        <v>0</v>
      </c>
      <c r="CR50" s="163" t="n">
        <f aca="false">($CD50-$CC50)+CQ50</f>
        <v>0</v>
      </c>
      <c r="CS50" s="163" t="n">
        <f aca="false">($CD50-$CC50)+CR50</f>
        <v>0</v>
      </c>
      <c r="CT50" s="163" t="n">
        <f aca="false">($CD50-$CC50)+CS50</f>
        <v>0</v>
      </c>
      <c r="CU50" s="163" t="n">
        <f aca="false">($CD50-$CC50)+CT50</f>
        <v>0</v>
      </c>
      <c r="CV50" s="163" t="n">
        <f aca="false">($CD50-$CC50)+CU50</f>
        <v>0</v>
      </c>
      <c r="CW50" s="163" t="n">
        <f aca="false">($CD50-$CC50)+CV50</f>
        <v>0</v>
      </c>
      <c r="CX50" s="163" t="n">
        <f aca="false">($CD50-$CC50)+CW50</f>
        <v>0</v>
      </c>
    </row>
    <row r="51" customFormat="false" ht="12.75" hidden="false" customHeight="false" outlineLevel="0" collapsed="false">
      <c r="A51" s="14" t="n">
        <v>38139</v>
      </c>
      <c r="B51" s="163" t="n">
        <f aca="false">($V51-$W51)+C51</f>
        <v>0</v>
      </c>
      <c r="C51" s="163" t="n">
        <f aca="false">($V51-$W51)+D51</f>
        <v>0</v>
      </c>
      <c r="D51" s="163" t="n">
        <f aca="false">($V51-$W51)+E51</f>
        <v>0</v>
      </c>
      <c r="E51" s="163" t="n">
        <f aca="false">($V51-$W51)+F51</f>
        <v>0</v>
      </c>
      <c r="F51" s="163" t="n">
        <f aca="false">($V51-$W51)+G51</f>
        <v>0</v>
      </c>
      <c r="G51" s="163" t="n">
        <f aca="false">($V51-$W51)+H51</f>
        <v>0</v>
      </c>
      <c r="H51" s="163" t="n">
        <f aca="false">($V51-$W51)+I51</f>
        <v>0</v>
      </c>
      <c r="I51" s="163" t="n">
        <f aca="false">($V51-$W51)+J51</f>
        <v>0</v>
      </c>
      <c r="J51" s="163" t="n">
        <f aca="false">($V51-$W51)+K51</f>
        <v>0</v>
      </c>
      <c r="K51" s="163" t="n">
        <f aca="false">($V51-$W51)+L51</f>
        <v>0</v>
      </c>
      <c r="L51" s="163" t="n">
        <f aca="false">($V51-$W51)+M51</f>
        <v>0</v>
      </c>
      <c r="M51" s="163" t="n">
        <f aca="false">($V51-$W51)+N51</f>
        <v>0</v>
      </c>
      <c r="N51" s="163" t="n">
        <f aca="false">($V51-$W51)+O51</f>
        <v>0</v>
      </c>
      <c r="O51" s="163" t="n">
        <f aca="false">($V51-$W51)+P51</f>
        <v>0</v>
      </c>
      <c r="P51" s="163" t="n">
        <f aca="false">($V51-$W51)+Q51</f>
        <v>0</v>
      </c>
      <c r="Q51" s="163" t="n">
        <f aca="false">($V51-$W51)+R51</f>
        <v>0</v>
      </c>
      <c r="R51" s="163" t="n">
        <f aca="false">($V51-$W51)+S51</f>
        <v>0</v>
      </c>
      <c r="S51" s="163" t="n">
        <f aca="false">($V51-$W51)+T51</f>
        <v>0</v>
      </c>
      <c r="T51" s="163" t="n">
        <f aca="false">($V51-$W51)+U51</f>
        <v>0</v>
      </c>
      <c r="U51" s="163" t="n">
        <f aca="false">($V51-$W51)+V51</f>
        <v>0</v>
      </c>
      <c r="V51" s="163" t="n">
        <f aca="false">VLOOKUP($A51,GAMMAGRIDS,2,FALSE())</f>
        <v>0</v>
      </c>
      <c r="W51" s="163" t="n">
        <f aca="false">((V51-AF51)*0.9)+AF51</f>
        <v>0</v>
      </c>
      <c r="X51" s="163" t="n">
        <f aca="false">((V51-AF51)*0.8)+AF51</f>
        <v>0</v>
      </c>
      <c r="Y51" s="163" t="n">
        <f aca="false">((V51-AF51)*0.7)+AF51</f>
        <v>0</v>
      </c>
      <c r="Z51" s="163" t="n">
        <f aca="false">((V51-AF51)*0.6)+AF51</f>
        <v>0</v>
      </c>
      <c r="AA51" s="163" t="n">
        <f aca="false">((V51-AF51)*0.5)+AF51</f>
        <v>0</v>
      </c>
      <c r="AB51" s="163" t="n">
        <f aca="false">((V51-AF51)*0.4)+AF51</f>
        <v>0</v>
      </c>
      <c r="AC51" s="163" t="n">
        <f aca="false">((V51-AF51)*0.3)+AF51</f>
        <v>0</v>
      </c>
      <c r="AD51" s="163" t="n">
        <f aca="false">((V51-AF51)*0.2)+AF51</f>
        <v>0</v>
      </c>
      <c r="AE51" s="163" t="n">
        <f aca="false">((V51-AF51)*0.1)+AF51</f>
        <v>0</v>
      </c>
      <c r="AF51" s="163" t="n">
        <f aca="false">VLOOKUP($A51,GAMMAGRIDS,3,FALSE())</f>
        <v>0</v>
      </c>
      <c r="AG51" s="163" t="n">
        <f aca="false">((AF51-AP51)*0.9)+AP51</f>
        <v>0</v>
      </c>
      <c r="AH51" s="163" t="n">
        <f aca="false">((AF51-AP51)*0.8)+AP51</f>
        <v>0</v>
      </c>
      <c r="AI51" s="163" t="n">
        <f aca="false">((AF51-AP51)*0.7)+AP51</f>
        <v>0</v>
      </c>
      <c r="AJ51" s="163" t="n">
        <f aca="false">((AF51-AP51)*0.6)+AP51</f>
        <v>0</v>
      </c>
      <c r="AK51" s="163" t="n">
        <f aca="false">((AF51-AP51)*0.5)+AP51</f>
        <v>0</v>
      </c>
      <c r="AL51" s="163" t="n">
        <f aca="false">((AF51-AP51)*0.4)+AP51</f>
        <v>0</v>
      </c>
      <c r="AM51" s="163" t="n">
        <f aca="false">((AF51-AP51)*0.3)+AP51</f>
        <v>0</v>
      </c>
      <c r="AN51" s="163" t="n">
        <f aca="false">((AF51-AP51)*0.2)+AP51</f>
        <v>0</v>
      </c>
      <c r="AO51" s="163" t="n">
        <f aca="false">((AF51-AP51)*0.1)+AP51</f>
        <v>0</v>
      </c>
      <c r="AP51" s="163" t="n">
        <f aca="false">VLOOKUP($A51,GAMMAGRIDS,4,FALSE())</f>
        <v>0</v>
      </c>
      <c r="AQ51" s="163" t="n">
        <f aca="false">(($AP51-$AU51)*0.8)+$AU51</f>
        <v>0</v>
      </c>
      <c r="AR51" s="163" t="n">
        <f aca="false">(($AP51-$AU51)*0.6)+$AU51</f>
        <v>0</v>
      </c>
      <c r="AS51" s="163" t="n">
        <f aca="false">(($AP51-$AU51)*0.4)+$AU51</f>
        <v>0</v>
      </c>
      <c r="AT51" s="163" t="n">
        <f aca="false">(($AP51-$AU51)*0.2)+$AU51</f>
        <v>0</v>
      </c>
      <c r="AU51" s="163" t="n">
        <f aca="false">VLOOKUP($A51,GAMMAGRIDS,5,FALSE())</f>
        <v>0</v>
      </c>
      <c r="AV51" s="163" t="n">
        <f aca="false">(($AU51-$AZ51)*0.8)+$AZ51</f>
        <v>0</v>
      </c>
      <c r="AW51" s="163" t="n">
        <f aca="false">(($AU51-$AZ51)*0.6)+$AZ51</f>
        <v>0</v>
      </c>
      <c r="AX51" s="163" t="n">
        <f aca="false">(($AU51-$AZ51)*0.4)+$AZ51</f>
        <v>0</v>
      </c>
      <c r="AY51" s="163" t="n">
        <f aca="false">(($AU51-$AZ51)*0.2)+$AZ51</f>
        <v>0</v>
      </c>
      <c r="AZ51" s="163" t="n">
        <v>0</v>
      </c>
      <c r="BA51" s="163" t="n">
        <f aca="false">(($BE51-$AZ51)*0.2)+$AZ51</f>
        <v>0</v>
      </c>
      <c r="BB51" s="163" t="n">
        <f aca="false">(($BE51-$AZ51)*0.4)+$AZ51</f>
        <v>0</v>
      </c>
      <c r="BC51" s="163" t="n">
        <f aca="false">(($BE51-$AZ51)*0.6)+$AZ51</f>
        <v>0</v>
      </c>
      <c r="BD51" s="163" t="n">
        <f aca="false">(($BE51-$AZ51)*0.8)+$AZ51</f>
        <v>0</v>
      </c>
      <c r="BE51" s="163" t="n">
        <f aca="false">VLOOKUP($A51,GAMMAGRIDS,6,FALSE())</f>
        <v>0</v>
      </c>
      <c r="BF51" s="163" t="n">
        <f aca="false">(($BJ51-$BE51)*0.2)+$BE51</f>
        <v>0</v>
      </c>
      <c r="BG51" s="163" t="n">
        <f aca="false">(($BJ51-$BE51)*0.4)+$BE51</f>
        <v>0</v>
      </c>
      <c r="BH51" s="163" t="n">
        <f aca="false">(($BJ51-$BE51)*0.6)+$BE51</f>
        <v>0</v>
      </c>
      <c r="BI51" s="163" t="n">
        <f aca="false">(($BJ51-$BE51)*0.8)+$BE51</f>
        <v>0</v>
      </c>
      <c r="BJ51" s="163" t="n">
        <f aca="false">VLOOKUP($A51,GAMMAGRIDS,7,FALSE())</f>
        <v>0</v>
      </c>
      <c r="BK51" s="163" t="n">
        <f aca="false">((BT51-BJ51)*0.1)+BJ51</f>
        <v>0</v>
      </c>
      <c r="BL51" s="163" t="n">
        <f aca="false">((BT51-BJ51)*0.2)+BJ51</f>
        <v>0</v>
      </c>
      <c r="BM51" s="163" t="n">
        <f aca="false">((BT51-BJ51)*0.3)+BJ51</f>
        <v>0</v>
      </c>
      <c r="BN51" s="163" t="n">
        <f aca="false">((BT51-BJ51)*0.4)+BJ51</f>
        <v>0</v>
      </c>
      <c r="BO51" s="163" t="n">
        <f aca="false">((BT51-BJ51)*0.5)+BJ51</f>
        <v>0</v>
      </c>
      <c r="BP51" s="163" t="n">
        <f aca="false">((BT51-BJ51)*0.6)+BJ51</f>
        <v>0</v>
      </c>
      <c r="BQ51" s="163" t="n">
        <f aca="false">((BT51-BJ51)*0.7)+BJ51</f>
        <v>0</v>
      </c>
      <c r="BR51" s="163" t="n">
        <f aca="false">((BT51-BJ51)*0.8)+BJ51</f>
        <v>0</v>
      </c>
      <c r="BS51" s="163" t="n">
        <f aca="false">((BT51-BJ51)*0.9)+BJ51</f>
        <v>0</v>
      </c>
      <c r="BT51" s="163" t="n">
        <f aca="false">VLOOKUP($A51,GAMMAGRIDS,8,FALSE())</f>
        <v>0</v>
      </c>
      <c r="BU51" s="163" t="n">
        <f aca="false">((CD51-BT51)*0.1)+BT51</f>
        <v>0</v>
      </c>
      <c r="BV51" s="163" t="n">
        <f aca="false">((CD51-BT51)*0.2)+BT51</f>
        <v>0</v>
      </c>
      <c r="BW51" s="163" t="n">
        <f aca="false">((CD51-BT51)*0.3)+BT51</f>
        <v>0</v>
      </c>
      <c r="BX51" s="163" t="n">
        <f aca="false">((CD51-BT51)*0.4)+BT51</f>
        <v>0</v>
      </c>
      <c r="BY51" s="163" t="n">
        <f aca="false">((CD51-BT51)*0.5)+BT51</f>
        <v>0</v>
      </c>
      <c r="BZ51" s="163" t="n">
        <f aca="false">((CD51-BT51)*0.6)+BT51</f>
        <v>0</v>
      </c>
      <c r="CA51" s="163" t="n">
        <f aca="false">((CD51-BT51)*0.7)+BT51</f>
        <v>0</v>
      </c>
      <c r="CB51" s="163" t="n">
        <f aca="false">((CD51-BT51)*0.8)+BT51</f>
        <v>0</v>
      </c>
      <c r="CC51" s="163" t="n">
        <f aca="false">((CD51-BT51)*0.9)+BT51</f>
        <v>0</v>
      </c>
      <c r="CD51" s="163" t="n">
        <f aca="false">VLOOKUP($A51,GAMMAGRIDS,9,FALSE())</f>
        <v>0</v>
      </c>
      <c r="CE51" s="163" t="n">
        <f aca="false">($CD51-$CC51)+CD51</f>
        <v>0</v>
      </c>
      <c r="CF51" s="163" t="n">
        <f aca="false">($CD51-$CC51)+CE51</f>
        <v>0</v>
      </c>
      <c r="CG51" s="163" t="n">
        <f aca="false">($CD51-$CC51)+CF51</f>
        <v>0</v>
      </c>
      <c r="CH51" s="163" t="n">
        <f aca="false">($CD51-$CC51)+CG51</f>
        <v>0</v>
      </c>
      <c r="CI51" s="163" t="n">
        <f aca="false">($CD51-$CC51)+CH51</f>
        <v>0</v>
      </c>
      <c r="CJ51" s="163" t="n">
        <f aca="false">($CD51-$CC51)+CI51</f>
        <v>0</v>
      </c>
      <c r="CK51" s="163" t="n">
        <f aca="false">($CD51-$CC51)+CJ51</f>
        <v>0</v>
      </c>
      <c r="CL51" s="163" t="n">
        <f aca="false">($CD51-$CC51)+CK51</f>
        <v>0</v>
      </c>
      <c r="CM51" s="163" t="n">
        <f aca="false">($CD51-$CC51)+CL51</f>
        <v>0</v>
      </c>
      <c r="CN51" s="163" t="n">
        <f aca="false">($CD51-$CC51)+CM51</f>
        <v>0</v>
      </c>
      <c r="CO51" s="163" t="n">
        <f aca="false">($CD51-$CC51)+CN51</f>
        <v>0</v>
      </c>
      <c r="CP51" s="163" t="n">
        <f aca="false">($CD51-$CC51)+CO51</f>
        <v>0</v>
      </c>
      <c r="CQ51" s="163" t="n">
        <f aca="false">($CD51-$CC51)+CP51</f>
        <v>0</v>
      </c>
      <c r="CR51" s="163" t="n">
        <f aca="false">($CD51-$CC51)+CQ51</f>
        <v>0</v>
      </c>
      <c r="CS51" s="163" t="n">
        <f aca="false">($CD51-$CC51)+CR51</f>
        <v>0</v>
      </c>
      <c r="CT51" s="163" t="n">
        <f aca="false">($CD51-$CC51)+CS51</f>
        <v>0</v>
      </c>
      <c r="CU51" s="163" t="n">
        <f aca="false">($CD51-$CC51)+CT51</f>
        <v>0</v>
      </c>
      <c r="CV51" s="163" t="n">
        <f aca="false">($CD51-$CC51)+CU51</f>
        <v>0</v>
      </c>
      <c r="CW51" s="163" t="n">
        <f aca="false">($CD51-$CC51)+CV51</f>
        <v>0</v>
      </c>
      <c r="CX51" s="163" t="n">
        <f aca="false">($CD51-$CC51)+CW51</f>
        <v>0</v>
      </c>
    </row>
    <row r="52" customFormat="false" ht="12.75" hidden="false" customHeight="false" outlineLevel="0" collapsed="false">
      <c r="A52" s="14" t="n">
        <v>38169</v>
      </c>
      <c r="B52" s="163" t="n">
        <f aca="false">($V52-$W52)+C52</f>
        <v>0</v>
      </c>
      <c r="C52" s="163" t="n">
        <f aca="false">($V52-$W52)+D52</f>
        <v>0</v>
      </c>
      <c r="D52" s="163" t="n">
        <f aca="false">($V52-$W52)+E52</f>
        <v>0</v>
      </c>
      <c r="E52" s="163" t="n">
        <f aca="false">($V52-$W52)+F52</f>
        <v>0</v>
      </c>
      <c r="F52" s="163" t="n">
        <f aca="false">($V52-$W52)+G52</f>
        <v>0</v>
      </c>
      <c r="G52" s="163" t="n">
        <f aca="false">($V52-$W52)+H52</f>
        <v>0</v>
      </c>
      <c r="H52" s="163" t="n">
        <f aca="false">($V52-$W52)+I52</f>
        <v>0</v>
      </c>
      <c r="I52" s="163" t="n">
        <f aca="false">($V52-$W52)+J52</f>
        <v>0</v>
      </c>
      <c r="J52" s="163" t="n">
        <f aca="false">($V52-$W52)+K52</f>
        <v>0</v>
      </c>
      <c r="K52" s="163" t="n">
        <f aca="false">($V52-$W52)+L52</f>
        <v>0</v>
      </c>
      <c r="L52" s="163" t="n">
        <f aca="false">($V52-$W52)+M52</f>
        <v>0</v>
      </c>
      <c r="M52" s="163" t="n">
        <f aca="false">($V52-$W52)+N52</f>
        <v>0</v>
      </c>
      <c r="N52" s="163" t="n">
        <f aca="false">($V52-$W52)+O52</f>
        <v>0</v>
      </c>
      <c r="O52" s="163" t="n">
        <f aca="false">($V52-$W52)+P52</f>
        <v>0</v>
      </c>
      <c r="P52" s="163" t="n">
        <f aca="false">($V52-$W52)+Q52</f>
        <v>0</v>
      </c>
      <c r="Q52" s="163" t="n">
        <f aca="false">($V52-$W52)+R52</f>
        <v>0</v>
      </c>
      <c r="R52" s="163" t="n">
        <f aca="false">($V52-$W52)+S52</f>
        <v>0</v>
      </c>
      <c r="S52" s="163" t="n">
        <f aca="false">($V52-$W52)+T52</f>
        <v>0</v>
      </c>
      <c r="T52" s="163" t="n">
        <f aca="false">($V52-$W52)+U52</f>
        <v>0</v>
      </c>
      <c r="U52" s="163" t="n">
        <f aca="false">($V52-$W52)+V52</f>
        <v>0</v>
      </c>
      <c r="V52" s="163" t="n">
        <f aca="false">VLOOKUP($A52,GAMMAGRIDS,2,FALSE())</f>
        <v>0</v>
      </c>
      <c r="W52" s="163" t="n">
        <f aca="false">((V52-AF52)*0.9)+AF52</f>
        <v>0</v>
      </c>
      <c r="X52" s="163" t="n">
        <f aca="false">((V52-AF52)*0.8)+AF52</f>
        <v>0</v>
      </c>
      <c r="Y52" s="163" t="n">
        <f aca="false">((V52-AF52)*0.7)+AF52</f>
        <v>0</v>
      </c>
      <c r="Z52" s="163" t="n">
        <f aca="false">((V52-AF52)*0.6)+AF52</f>
        <v>0</v>
      </c>
      <c r="AA52" s="163" t="n">
        <f aca="false">((V52-AF52)*0.5)+AF52</f>
        <v>0</v>
      </c>
      <c r="AB52" s="163" t="n">
        <f aca="false">((V52-AF52)*0.4)+AF52</f>
        <v>0</v>
      </c>
      <c r="AC52" s="163" t="n">
        <f aca="false">((V52-AF52)*0.3)+AF52</f>
        <v>0</v>
      </c>
      <c r="AD52" s="163" t="n">
        <f aca="false">((V52-AF52)*0.2)+AF52</f>
        <v>0</v>
      </c>
      <c r="AE52" s="163" t="n">
        <f aca="false">((V52-AF52)*0.1)+AF52</f>
        <v>0</v>
      </c>
      <c r="AF52" s="163" t="n">
        <f aca="false">VLOOKUP($A52,GAMMAGRIDS,3,FALSE())</f>
        <v>0</v>
      </c>
      <c r="AG52" s="163" t="n">
        <f aca="false">((AF52-AP52)*0.9)+AP52</f>
        <v>0</v>
      </c>
      <c r="AH52" s="163" t="n">
        <f aca="false">((AF52-AP52)*0.8)+AP52</f>
        <v>0</v>
      </c>
      <c r="AI52" s="163" t="n">
        <f aca="false">((AF52-AP52)*0.7)+AP52</f>
        <v>0</v>
      </c>
      <c r="AJ52" s="163" t="n">
        <f aca="false">((AF52-AP52)*0.6)+AP52</f>
        <v>0</v>
      </c>
      <c r="AK52" s="163" t="n">
        <f aca="false">((AF52-AP52)*0.5)+AP52</f>
        <v>0</v>
      </c>
      <c r="AL52" s="163" t="n">
        <f aca="false">((AF52-AP52)*0.4)+AP52</f>
        <v>0</v>
      </c>
      <c r="AM52" s="163" t="n">
        <f aca="false">((AF52-AP52)*0.3)+AP52</f>
        <v>0</v>
      </c>
      <c r="AN52" s="163" t="n">
        <f aca="false">((AF52-AP52)*0.2)+AP52</f>
        <v>0</v>
      </c>
      <c r="AO52" s="163" t="n">
        <f aca="false">((AF52-AP52)*0.1)+AP52</f>
        <v>0</v>
      </c>
      <c r="AP52" s="163" t="n">
        <f aca="false">VLOOKUP($A52,GAMMAGRIDS,4,FALSE())</f>
        <v>0</v>
      </c>
      <c r="AQ52" s="163" t="n">
        <f aca="false">(($AP52-$AU52)*0.8)+$AU52</f>
        <v>0</v>
      </c>
      <c r="AR52" s="163" t="n">
        <f aca="false">(($AP52-$AU52)*0.6)+$AU52</f>
        <v>0</v>
      </c>
      <c r="AS52" s="163" t="n">
        <f aca="false">(($AP52-$AU52)*0.4)+$AU52</f>
        <v>0</v>
      </c>
      <c r="AT52" s="163" t="n">
        <f aca="false">(($AP52-$AU52)*0.2)+$AU52</f>
        <v>0</v>
      </c>
      <c r="AU52" s="163" t="n">
        <f aca="false">VLOOKUP($A52,GAMMAGRIDS,5,FALSE())</f>
        <v>0</v>
      </c>
      <c r="AV52" s="163" t="n">
        <f aca="false">(($AU52-$AZ52)*0.8)+$AZ52</f>
        <v>0</v>
      </c>
      <c r="AW52" s="163" t="n">
        <f aca="false">(($AU52-$AZ52)*0.6)+$AZ52</f>
        <v>0</v>
      </c>
      <c r="AX52" s="163" t="n">
        <f aca="false">(($AU52-$AZ52)*0.4)+$AZ52</f>
        <v>0</v>
      </c>
      <c r="AY52" s="163" t="n">
        <f aca="false">(($AU52-$AZ52)*0.2)+$AZ52</f>
        <v>0</v>
      </c>
      <c r="AZ52" s="163" t="n">
        <v>0</v>
      </c>
      <c r="BA52" s="163" t="n">
        <f aca="false">(($BE52-$AZ52)*0.2)+$AZ52</f>
        <v>0</v>
      </c>
      <c r="BB52" s="163" t="n">
        <f aca="false">(($BE52-$AZ52)*0.4)+$AZ52</f>
        <v>0</v>
      </c>
      <c r="BC52" s="163" t="n">
        <f aca="false">(($BE52-$AZ52)*0.6)+$AZ52</f>
        <v>0</v>
      </c>
      <c r="BD52" s="163" t="n">
        <f aca="false">(($BE52-$AZ52)*0.8)+$AZ52</f>
        <v>0</v>
      </c>
      <c r="BE52" s="163" t="n">
        <f aca="false">VLOOKUP($A52,GAMMAGRIDS,6,FALSE())</f>
        <v>0</v>
      </c>
      <c r="BF52" s="163" t="n">
        <f aca="false">(($BJ52-$BE52)*0.2)+$BE52</f>
        <v>0</v>
      </c>
      <c r="BG52" s="163" t="n">
        <f aca="false">(($BJ52-$BE52)*0.4)+$BE52</f>
        <v>0</v>
      </c>
      <c r="BH52" s="163" t="n">
        <f aca="false">(($BJ52-$BE52)*0.6)+$BE52</f>
        <v>0</v>
      </c>
      <c r="BI52" s="163" t="n">
        <f aca="false">(($BJ52-$BE52)*0.8)+$BE52</f>
        <v>0</v>
      </c>
      <c r="BJ52" s="163" t="n">
        <f aca="false">VLOOKUP($A52,GAMMAGRIDS,7,FALSE())</f>
        <v>0</v>
      </c>
      <c r="BK52" s="163" t="n">
        <f aca="false">((BT52-BJ52)*0.1)+BJ52</f>
        <v>0</v>
      </c>
      <c r="BL52" s="163" t="n">
        <f aca="false">((BT52-BJ52)*0.2)+BJ52</f>
        <v>0</v>
      </c>
      <c r="BM52" s="163" t="n">
        <f aca="false">((BT52-BJ52)*0.3)+BJ52</f>
        <v>0</v>
      </c>
      <c r="BN52" s="163" t="n">
        <f aca="false">((BT52-BJ52)*0.4)+BJ52</f>
        <v>0</v>
      </c>
      <c r="BO52" s="163" t="n">
        <f aca="false">((BT52-BJ52)*0.5)+BJ52</f>
        <v>0</v>
      </c>
      <c r="BP52" s="163" t="n">
        <f aca="false">((BT52-BJ52)*0.6)+BJ52</f>
        <v>0</v>
      </c>
      <c r="BQ52" s="163" t="n">
        <f aca="false">((BT52-BJ52)*0.7)+BJ52</f>
        <v>0</v>
      </c>
      <c r="BR52" s="163" t="n">
        <f aca="false">((BT52-BJ52)*0.8)+BJ52</f>
        <v>0</v>
      </c>
      <c r="BS52" s="163" t="n">
        <f aca="false">((BT52-BJ52)*0.9)+BJ52</f>
        <v>0</v>
      </c>
      <c r="BT52" s="163" t="n">
        <f aca="false">VLOOKUP($A52,GAMMAGRIDS,8,FALSE())</f>
        <v>0</v>
      </c>
      <c r="BU52" s="163" t="n">
        <f aca="false">((CD52-BT52)*0.1)+BT52</f>
        <v>0</v>
      </c>
      <c r="BV52" s="163" t="n">
        <f aca="false">((CD52-BT52)*0.2)+BT52</f>
        <v>0</v>
      </c>
      <c r="BW52" s="163" t="n">
        <f aca="false">((CD52-BT52)*0.3)+BT52</f>
        <v>0</v>
      </c>
      <c r="BX52" s="163" t="n">
        <f aca="false">((CD52-BT52)*0.4)+BT52</f>
        <v>0</v>
      </c>
      <c r="BY52" s="163" t="n">
        <f aca="false">((CD52-BT52)*0.5)+BT52</f>
        <v>0</v>
      </c>
      <c r="BZ52" s="163" t="n">
        <f aca="false">((CD52-BT52)*0.6)+BT52</f>
        <v>0</v>
      </c>
      <c r="CA52" s="163" t="n">
        <f aca="false">((CD52-BT52)*0.7)+BT52</f>
        <v>0</v>
      </c>
      <c r="CB52" s="163" t="n">
        <f aca="false">((CD52-BT52)*0.8)+BT52</f>
        <v>0</v>
      </c>
      <c r="CC52" s="163" t="n">
        <f aca="false">((CD52-BT52)*0.9)+BT52</f>
        <v>0</v>
      </c>
      <c r="CD52" s="163" t="n">
        <f aca="false">VLOOKUP($A52,GAMMAGRIDS,9,FALSE())</f>
        <v>0</v>
      </c>
      <c r="CE52" s="163" t="n">
        <f aca="false">($CD52-$CC52)+CD52</f>
        <v>0</v>
      </c>
      <c r="CF52" s="163" t="n">
        <f aca="false">($CD52-$CC52)+CE52</f>
        <v>0</v>
      </c>
      <c r="CG52" s="163" t="n">
        <f aca="false">($CD52-$CC52)+CF52</f>
        <v>0</v>
      </c>
      <c r="CH52" s="163" t="n">
        <f aca="false">($CD52-$CC52)+CG52</f>
        <v>0</v>
      </c>
      <c r="CI52" s="163" t="n">
        <f aca="false">($CD52-$CC52)+CH52</f>
        <v>0</v>
      </c>
      <c r="CJ52" s="163" t="n">
        <f aca="false">($CD52-$CC52)+CI52</f>
        <v>0</v>
      </c>
      <c r="CK52" s="163" t="n">
        <f aca="false">($CD52-$CC52)+CJ52</f>
        <v>0</v>
      </c>
      <c r="CL52" s="163" t="n">
        <f aca="false">($CD52-$CC52)+CK52</f>
        <v>0</v>
      </c>
      <c r="CM52" s="163" t="n">
        <f aca="false">($CD52-$CC52)+CL52</f>
        <v>0</v>
      </c>
      <c r="CN52" s="163" t="n">
        <f aca="false">($CD52-$CC52)+CM52</f>
        <v>0</v>
      </c>
      <c r="CO52" s="163" t="n">
        <f aca="false">($CD52-$CC52)+CN52</f>
        <v>0</v>
      </c>
      <c r="CP52" s="163" t="n">
        <f aca="false">($CD52-$CC52)+CO52</f>
        <v>0</v>
      </c>
      <c r="CQ52" s="163" t="n">
        <f aca="false">($CD52-$CC52)+CP52</f>
        <v>0</v>
      </c>
      <c r="CR52" s="163" t="n">
        <f aca="false">($CD52-$CC52)+CQ52</f>
        <v>0</v>
      </c>
      <c r="CS52" s="163" t="n">
        <f aca="false">($CD52-$CC52)+CR52</f>
        <v>0</v>
      </c>
      <c r="CT52" s="163" t="n">
        <f aca="false">($CD52-$CC52)+CS52</f>
        <v>0</v>
      </c>
      <c r="CU52" s="163" t="n">
        <f aca="false">($CD52-$CC52)+CT52</f>
        <v>0</v>
      </c>
      <c r="CV52" s="163" t="n">
        <f aca="false">($CD52-$CC52)+CU52</f>
        <v>0</v>
      </c>
      <c r="CW52" s="163" t="n">
        <f aca="false">($CD52-$CC52)+CV52</f>
        <v>0</v>
      </c>
      <c r="CX52" s="163" t="n">
        <f aca="false">($CD52-$CC52)+CW52</f>
        <v>0</v>
      </c>
    </row>
    <row r="53" customFormat="false" ht="12.75" hidden="false" customHeight="false" outlineLevel="0" collapsed="false">
      <c r="A53" s="14" t="n">
        <v>38200</v>
      </c>
      <c r="B53" s="163" t="n">
        <f aca="false">($V53-$W53)+C53</f>
        <v>0</v>
      </c>
      <c r="C53" s="163" t="n">
        <f aca="false">($V53-$W53)+D53</f>
        <v>0</v>
      </c>
      <c r="D53" s="163" t="n">
        <f aca="false">($V53-$W53)+E53</f>
        <v>0</v>
      </c>
      <c r="E53" s="163" t="n">
        <f aca="false">($V53-$W53)+F53</f>
        <v>0</v>
      </c>
      <c r="F53" s="163" t="n">
        <f aca="false">($V53-$W53)+G53</f>
        <v>0</v>
      </c>
      <c r="G53" s="163" t="n">
        <f aca="false">($V53-$W53)+H53</f>
        <v>0</v>
      </c>
      <c r="H53" s="163" t="n">
        <f aca="false">($V53-$W53)+I53</f>
        <v>0</v>
      </c>
      <c r="I53" s="163" t="n">
        <f aca="false">($V53-$W53)+J53</f>
        <v>0</v>
      </c>
      <c r="J53" s="163" t="n">
        <f aca="false">($V53-$W53)+K53</f>
        <v>0</v>
      </c>
      <c r="K53" s="163" t="n">
        <f aca="false">($V53-$W53)+L53</f>
        <v>0</v>
      </c>
      <c r="L53" s="163" t="n">
        <f aca="false">($V53-$W53)+M53</f>
        <v>0</v>
      </c>
      <c r="M53" s="163" t="n">
        <f aca="false">($V53-$W53)+N53</f>
        <v>0</v>
      </c>
      <c r="N53" s="163" t="n">
        <f aca="false">($V53-$W53)+O53</f>
        <v>0</v>
      </c>
      <c r="O53" s="163" t="n">
        <f aca="false">($V53-$W53)+P53</f>
        <v>0</v>
      </c>
      <c r="P53" s="163" t="n">
        <f aca="false">($V53-$W53)+Q53</f>
        <v>0</v>
      </c>
      <c r="Q53" s="163" t="n">
        <f aca="false">($V53-$W53)+R53</f>
        <v>0</v>
      </c>
      <c r="R53" s="163" t="n">
        <f aca="false">($V53-$W53)+S53</f>
        <v>0</v>
      </c>
      <c r="S53" s="163" t="n">
        <f aca="false">($V53-$W53)+T53</f>
        <v>0</v>
      </c>
      <c r="T53" s="163" t="n">
        <f aca="false">($V53-$W53)+U53</f>
        <v>0</v>
      </c>
      <c r="U53" s="163" t="n">
        <f aca="false">($V53-$W53)+V53</f>
        <v>0</v>
      </c>
      <c r="V53" s="163" t="n">
        <f aca="false">VLOOKUP($A53,GAMMAGRIDS,2,FALSE())</f>
        <v>0</v>
      </c>
      <c r="W53" s="163" t="n">
        <f aca="false">((V53-AF53)*0.9)+AF53</f>
        <v>0</v>
      </c>
      <c r="X53" s="163" t="n">
        <f aca="false">((V53-AF53)*0.8)+AF53</f>
        <v>0</v>
      </c>
      <c r="Y53" s="163" t="n">
        <f aca="false">((V53-AF53)*0.7)+AF53</f>
        <v>0</v>
      </c>
      <c r="Z53" s="163" t="n">
        <f aca="false">((V53-AF53)*0.6)+AF53</f>
        <v>0</v>
      </c>
      <c r="AA53" s="163" t="n">
        <f aca="false">((V53-AF53)*0.5)+AF53</f>
        <v>0</v>
      </c>
      <c r="AB53" s="163" t="n">
        <f aca="false">((V53-AF53)*0.4)+AF53</f>
        <v>0</v>
      </c>
      <c r="AC53" s="163" t="n">
        <f aca="false">((V53-AF53)*0.3)+AF53</f>
        <v>0</v>
      </c>
      <c r="AD53" s="163" t="n">
        <f aca="false">((V53-AF53)*0.2)+AF53</f>
        <v>0</v>
      </c>
      <c r="AE53" s="163" t="n">
        <f aca="false">((V53-AF53)*0.1)+AF53</f>
        <v>0</v>
      </c>
      <c r="AF53" s="163" t="n">
        <f aca="false">VLOOKUP($A53,GAMMAGRIDS,3,FALSE())</f>
        <v>0</v>
      </c>
      <c r="AG53" s="163" t="n">
        <f aca="false">((AF53-AP53)*0.9)+AP53</f>
        <v>0</v>
      </c>
      <c r="AH53" s="163" t="n">
        <f aca="false">((AF53-AP53)*0.8)+AP53</f>
        <v>0</v>
      </c>
      <c r="AI53" s="163" t="n">
        <f aca="false">((AF53-AP53)*0.7)+AP53</f>
        <v>0</v>
      </c>
      <c r="AJ53" s="163" t="n">
        <f aca="false">((AF53-AP53)*0.6)+AP53</f>
        <v>0</v>
      </c>
      <c r="AK53" s="163" t="n">
        <f aca="false">((AF53-AP53)*0.5)+AP53</f>
        <v>0</v>
      </c>
      <c r="AL53" s="163" t="n">
        <f aca="false">((AF53-AP53)*0.4)+AP53</f>
        <v>0</v>
      </c>
      <c r="AM53" s="163" t="n">
        <f aca="false">((AF53-AP53)*0.3)+AP53</f>
        <v>0</v>
      </c>
      <c r="AN53" s="163" t="n">
        <f aca="false">((AF53-AP53)*0.2)+AP53</f>
        <v>0</v>
      </c>
      <c r="AO53" s="163" t="n">
        <f aca="false">((AF53-AP53)*0.1)+AP53</f>
        <v>0</v>
      </c>
      <c r="AP53" s="163" t="n">
        <f aca="false">VLOOKUP($A53,GAMMAGRIDS,4,FALSE())</f>
        <v>0</v>
      </c>
      <c r="AQ53" s="163" t="n">
        <f aca="false">(($AP53-$AU53)*0.8)+$AU53</f>
        <v>0</v>
      </c>
      <c r="AR53" s="163" t="n">
        <f aca="false">(($AP53-$AU53)*0.6)+$AU53</f>
        <v>0</v>
      </c>
      <c r="AS53" s="163" t="n">
        <f aca="false">(($AP53-$AU53)*0.4)+$AU53</f>
        <v>0</v>
      </c>
      <c r="AT53" s="163" t="n">
        <f aca="false">(($AP53-$AU53)*0.2)+$AU53</f>
        <v>0</v>
      </c>
      <c r="AU53" s="163" t="n">
        <f aca="false">VLOOKUP($A53,GAMMAGRIDS,5,FALSE())</f>
        <v>0</v>
      </c>
      <c r="AV53" s="163" t="n">
        <f aca="false">(($AU53-$AZ53)*0.8)+$AZ53</f>
        <v>0</v>
      </c>
      <c r="AW53" s="163" t="n">
        <f aca="false">(($AU53-$AZ53)*0.6)+$AZ53</f>
        <v>0</v>
      </c>
      <c r="AX53" s="163" t="n">
        <f aca="false">(($AU53-$AZ53)*0.4)+$AZ53</f>
        <v>0</v>
      </c>
      <c r="AY53" s="163" t="n">
        <f aca="false">(($AU53-$AZ53)*0.2)+$AZ53</f>
        <v>0</v>
      </c>
      <c r="AZ53" s="163" t="n">
        <v>0</v>
      </c>
      <c r="BA53" s="163" t="n">
        <f aca="false">(($BE53-$AZ53)*0.2)+$AZ53</f>
        <v>0</v>
      </c>
      <c r="BB53" s="163" t="n">
        <f aca="false">(($BE53-$AZ53)*0.4)+$AZ53</f>
        <v>0</v>
      </c>
      <c r="BC53" s="163" t="n">
        <f aca="false">(($BE53-$AZ53)*0.6)+$AZ53</f>
        <v>0</v>
      </c>
      <c r="BD53" s="163" t="n">
        <f aca="false">(($BE53-$AZ53)*0.8)+$AZ53</f>
        <v>0</v>
      </c>
      <c r="BE53" s="163" t="n">
        <f aca="false">VLOOKUP($A53,GAMMAGRIDS,6,FALSE())</f>
        <v>0</v>
      </c>
      <c r="BF53" s="163" t="n">
        <f aca="false">(($BJ53-$BE53)*0.2)+$BE53</f>
        <v>0</v>
      </c>
      <c r="BG53" s="163" t="n">
        <f aca="false">(($BJ53-$BE53)*0.4)+$BE53</f>
        <v>0</v>
      </c>
      <c r="BH53" s="163" t="n">
        <f aca="false">(($BJ53-$BE53)*0.6)+$BE53</f>
        <v>0</v>
      </c>
      <c r="BI53" s="163" t="n">
        <f aca="false">(($BJ53-$BE53)*0.8)+$BE53</f>
        <v>0</v>
      </c>
      <c r="BJ53" s="163" t="n">
        <f aca="false">VLOOKUP($A53,GAMMAGRIDS,7,FALSE())</f>
        <v>0</v>
      </c>
      <c r="BK53" s="163" t="n">
        <f aca="false">((BT53-BJ53)*0.1)+BJ53</f>
        <v>0</v>
      </c>
      <c r="BL53" s="163" t="n">
        <f aca="false">((BT53-BJ53)*0.2)+BJ53</f>
        <v>0</v>
      </c>
      <c r="BM53" s="163" t="n">
        <f aca="false">((BT53-BJ53)*0.3)+BJ53</f>
        <v>0</v>
      </c>
      <c r="BN53" s="163" t="n">
        <f aca="false">((BT53-BJ53)*0.4)+BJ53</f>
        <v>0</v>
      </c>
      <c r="BO53" s="163" t="n">
        <f aca="false">((BT53-BJ53)*0.5)+BJ53</f>
        <v>0</v>
      </c>
      <c r="BP53" s="163" t="n">
        <f aca="false">((BT53-BJ53)*0.6)+BJ53</f>
        <v>0</v>
      </c>
      <c r="BQ53" s="163" t="n">
        <f aca="false">((BT53-BJ53)*0.7)+BJ53</f>
        <v>0</v>
      </c>
      <c r="BR53" s="163" t="n">
        <f aca="false">((BT53-BJ53)*0.8)+BJ53</f>
        <v>0</v>
      </c>
      <c r="BS53" s="163" t="n">
        <f aca="false">((BT53-BJ53)*0.9)+BJ53</f>
        <v>0</v>
      </c>
      <c r="BT53" s="163" t="n">
        <f aca="false">VLOOKUP($A53,GAMMAGRIDS,8,FALSE())</f>
        <v>0</v>
      </c>
      <c r="BU53" s="163" t="n">
        <f aca="false">((CD53-BT53)*0.1)+BT53</f>
        <v>0</v>
      </c>
      <c r="BV53" s="163" t="n">
        <f aca="false">((CD53-BT53)*0.2)+BT53</f>
        <v>0</v>
      </c>
      <c r="BW53" s="163" t="n">
        <f aca="false">((CD53-BT53)*0.3)+BT53</f>
        <v>0</v>
      </c>
      <c r="BX53" s="163" t="n">
        <f aca="false">((CD53-BT53)*0.4)+BT53</f>
        <v>0</v>
      </c>
      <c r="BY53" s="163" t="n">
        <f aca="false">((CD53-BT53)*0.5)+BT53</f>
        <v>0</v>
      </c>
      <c r="BZ53" s="163" t="n">
        <f aca="false">((CD53-BT53)*0.6)+BT53</f>
        <v>0</v>
      </c>
      <c r="CA53" s="163" t="n">
        <f aca="false">((CD53-BT53)*0.7)+BT53</f>
        <v>0</v>
      </c>
      <c r="CB53" s="163" t="n">
        <f aca="false">((CD53-BT53)*0.8)+BT53</f>
        <v>0</v>
      </c>
      <c r="CC53" s="163" t="n">
        <f aca="false">((CD53-BT53)*0.9)+BT53</f>
        <v>0</v>
      </c>
      <c r="CD53" s="163" t="n">
        <f aca="false">VLOOKUP($A53,GAMMAGRIDS,9,FALSE())</f>
        <v>0</v>
      </c>
      <c r="CE53" s="163" t="n">
        <f aca="false">($CD53-$CC53)+CD53</f>
        <v>0</v>
      </c>
      <c r="CF53" s="163" t="n">
        <f aca="false">($CD53-$CC53)+CE53</f>
        <v>0</v>
      </c>
      <c r="CG53" s="163" t="n">
        <f aca="false">($CD53-$CC53)+CF53</f>
        <v>0</v>
      </c>
      <c r="CH53" s="163" t="n">
        <f aca="false">($CD53-$CC53)+CG53</f>
        <v>0</v>
      </c>
      <c r="CI53" s="163" t="n">
        <f aca="false">($CD53-$CC53)+CH53</f>
        <v>0</v>
      </c>
      <c r="CJ53" s="163" t="n">
        <f aca="false">($CD53-$CC53)+CI53</f>
        <v>0</v>
      </c>
      <c r="CK53" s="163" t="n">
        <f aca="false">($CD53-$CC53)+CJ53</f>
        <v>0</v>
      </c>
      <c r="CL53" s="163" t="n">
        <f aca="false">($CD53-$CC53)+CK53</f>
        <v>0</v>
      </c>
      <c r="CM53" s="163" t="n">
        <f aca="false">($CD53-$CC53)+CL53</f>
        <v>0</v>
      </c>
      <c r="CN53" s="163" t="n">
        <f aca="false">($CD53-$CC53)+CM53</f>
        <v>0</v>
      </c>
      <c r="CO53" s="163" t="n">
        <f aca="false">($CD53-$CC53)+CN53</f>
        <v>0</v>
      </c>
      <c r="CP53" s="163" t="n">
        <f aca="false">($CD53-$CC53)+CO53</f>
        <v>0</v>
      </c>
      <c r="CQ53" s="163" t="n">
        <f aca="false">($CD53-$CC53)+CP53</f>
        <v>0</v>
      </c>
      <c r="CR53" s="163" t="n">
        <f aca="false">($CD53-$CC53)+CQ53</f>
        <v>0</v>
      </c>
      <c r="CS53" s="163" t="n">
        <f aca="false">($CD53-$CC53)+CR53</f>
        <v>0</v>
      </c>
      <c r="CT53" s="163" t="n">
        <f aca="false">($CD53-$CC53)+CS53</f>
        <v>0</v>
      </c>
      <c r="CU53" s="163" t="n">
        <f aca="false">($CD53-$CC53)+CT53</f>
        <v>0</v>
      </c>
      <c r="CV53" s="163" t="n">
        <f aca="false">($CD53-$CC53)+CU53</f>
        <v>0</v>
      </c>
      <c r="CW53" s="163" t="n">
        <f aca="false">($CD53-$CC53)+CV53</f>
        <v>0</v>
      </c>
      <c r="CX53" s="163" t="n">
        <f aca="false">($CD53-$CC53)+CW53</f>
        <v>0</v>
      </c>
    </row>
    <row r="54" customFormat="false" ht="12.75" hidden="false" customHeight="false" outlineLevel="0" collapsed="false">
      <c r="A54" s="14" t="n">
        <v>38231</v>
      </c>
      <c r="B54" s="163" t="n">
        <f aca="false">($V54-$W54)+C54</f>
        <v>0</v>
      </c>
      <c r="C54" s="163" t="n">
        <f aca="false">($V54-$W54)+D54</f>
        <v>0</v>
      </c>
      <c r="D54" s="163" t="n">
        <f aca="false">($V54-$W54)+E54</f>
        <v>0</v>
      </c>
      <c r="E54" s="163" t="n">
        <f aca="false">($V54-$W54)+F54</f>
        <v>0</v>
      </c>
      <c r="F54" s="163" t="n">
        <f aca="false">($V54-$W54)+G54</f>
        <v>0</v>
      </c>
      <c r="G54" s="163" t="n">
        <f aca="false">($V54-$W54)+H54</f>
        <v>0</v>
      </c>
      <c r="H54" s="163" t="n">
        <f aca="false">($V54-$W54)+I54</f>
        <v>0</v>
      </c>
      <c r="I54" s="163" t="n">
        <f aca="false">($V54-$W54)+J54</f>
        <v>0</v>
      </c>
      <c r="J54" s="163" t="n">
        <f aca="false">($V54-$W54)+K54</f>
        <v>0</v>
      </c>
      <c r="K54" s="163" t="n">
        <f aca="false">($V54-$W54)+L54</f>
        <v>0</v>
      </c>
      <c r="L54" s="163" t="n">
        <f aca="false">($V54-$W54)+M54</f>
        <v>0</v>
      </c>
      <c r="M54" s="163" t="n">
        <f aca="false">($V54-$W54)+N54</f>
        <v>0</v>
      </c>
      <c r="N54" s="163" t="n">
        <f aca="false">($V54-$W54)+O54</f>
        <v>0</v>
      </c>
      <c r="O54" s="163" t="n">
        <f aca="false">($V54-$W54)+P54</f>
        <v>0</v>
      </c>
      <c r="P54" s="163" t="n">
        <f aca="false">($V54-$W54)+Q54</f>
        <v>0</v>
      </c>
      <c r="Q54" s="163" t="n">
        <f aca="false">($V54-$W54)+R54</f>
        <v>0</v>
      </c>
      <c r="R54" s="163" t="n">
        <f aca="false">($V54-$W54)+S54</f>
        <v>0</v>
      </c>
      <c r="S54" s="163" t="n">
        <f aca="false">($V54-$W54)+T54</f>
        <v>0</v>
      </c>
      <c r="T54" s="163" t="n">
        <f aca="false">($V54-$W54)+U54</f>
        <v>0</v>
      </c>
      <c r="U54" s="163" t="n">
        <f aca="false">($V54-$W54)+V54</f>
        <v>0</v>
      </c>
      <c r="V54" s="163" t="n">
        <f aca="false">VLOOKUP($A54,GAMMAGRIDS,2,FALSE())</f>
        <v>0</v>
      </c>
      <c r="W54" s="163" t="n">
        <f aca="false">((V54-AF54)*0.9)+AF54</f>
        <v>0</v>
      </c>
      <c r="X54" s="163" t="n">
        <f aca="false">((V54-AF54)*0.8)+AF54</f>
        <v>0</v>
      </c>
      <c r="Y54" s="163" t="n">
        <f aca="false">((V54-AF54)*0.7)+AF54</f>
        <v>0</v>
      </c>
      <c r="Z54" s="163" t="n">
        <f aca="false">((V54-AF54)*0.6)+AF54</f>
        <v>0</v>
      </c>
      <c r="AA54" s="163" t="n">
        <f aca="false">((V54-AF54)*0.5)+AF54</f>
        <v>0</v>
      </c>
      <c r="AB54" s="163" t="n">
        <f aca="false">((V54-AF54)*0.4)+AF54</f>
        <v>0</v>
      </c>
      <c r="AC54" s="163" t="n">
        <f aca="false">((V54-AF54)*0.3)+AF54</f>
        <v>0</v>
      </c>
      <c r="AD54" s="163" t="n">
        <f aca="false">((V54-AF54)*0.2)+AF54</f>
        <v>0</v>
      </c>
      <c r="AE54" s="163" t="n">
        <f aca="false">((V54-AF54)*0.1)+AF54</f>
        <v>0</v>
      </c>
      <c r="AF54" s="163" t="n">
        <f aca="false">VLOOKUP($A54,GAMMAGRIDS,3,FALSE())</f>
        <v>0</v>
      </c>
      <c r="AG54" s="163" t="n">
        <f aca="false">((AF54-AP54)*0.9)+AP54</f>
        <v>0</v>
      </c>
      <c r="AH54" s="163" t="n">
        <f aca="false">((AF54-AP54)*0.8)+AP54</f>
        <v>0</v>
      </c>
      <c r="AI54" s="163" t="n">
        <f aca="false">((AF54-AP54)*0.7)+AP54</f>
        <v>0</v>
      </c>
      <c r="AJ54" s="163" t="n">
        <f aca="false">((AF54-AP54)*0.6)+AP54</f>
        <v>0</v>
      </c>
      <c r="AK54" s="163" t="n">
        <f aca="false">((AF54-AP54)*0.5)+AP54</f>
        <v>0</v>
      </c>
      <c r="AL54" s="163" t="n">
        <f aca="false">((AF54-AP54)*0.4)+AP54</f>
        <v>0</v>
      </c>
      <c r="AM54" s="163" t="n">
        <f aca="false">((AF54-AP54)*0.3)+AP54</f>
        <v>0</v>
      </c>
      <c r="AN54" s="163" t="n">
        <f aca="false">((AF54-AP54)*0.2)+AP54</f>
        <v>0</v>
      </c>
      <c r="AO54" s="163" t="n">
        <f aca="false">((AF54-AP54)*0.1)+AP54</f>
        <v>0</v>
      </c>
      <c r="AP54" s="163" t="n">
        <f aca="false">VLOOKUP($A54,GAMMAGRIDS,4,FALSE())</f>
        <v>0</v>
      </c>
      <c r="AQ54" s="163" t="n">
        <f aca="false">(($AP54-$AU54)*0.8)+$AU54</f>
        <v>0</v>
      </c>
      <c r="AR54" s="163" t="n">
        <f aca="false">(($AP54-$AU54)*0.6)+$AU54</f>
        <v>0</v>
      </c>
      <c r="AS54" s="163" t="n">
        <f aca="false">(($AP54-$AU54)*0.4)+$AU54</f>
        <v>0</v>
      </c>
      <c r="AT54" s="163" t="n">
        <f aca="false">(($AP54-$AU54)*0.2)+$AU54</f>
        <v>0</v>
      </c>
      <c r="AU54" s="163" t="n">
        <f aca="false">VLOOKUP($A54,GAMMAGRIDS,5,FALSE())</f>
        <v>0</v>
      </c>
      <c r="AV54" s="163" t="n">
        <f aca="false">(($AU54-$AZ54)*0.8)+$AZ54</f>
        <v>0</v>
      </c>
      <c r="AW54" s="163" t="n">
        <f aca="false">(($AU54-$AZ54)*0.6)+$AZ54</f>
        <v>0</v>
      </c>
      <c r="AX54" s="163" t="n">
        <f aca="false">(($AU54-$AZ54)*0.4)+$AZ54</f>
        <v>0</v>
      </c>
      <c r="AY54" s="163" t="n">
        <f aca="false">(($AU54-$AZ54)*0.2)+$AZ54</f>
        <v>0</v>
      </c>
      <c r="AZ54" s="163" t="n">
        <v>0</v>
      </c>
      <c r="BA54" s="163" t="n">
        <f aca="false">(($BE54-$AZ54)*0.2)+$AZ54</f>
        <v>0</v>
      </c>
      <c r="BB54" s="163" t="n">
        <f aca="false">(($BE54-$AZ54)*0.4)+$AZ54</f>
        <v>0</v>
      </c>
      <c r="BC54" s="163" t="n">
        <f aca="false">(($BE54-$AZ54)*0.6)+$AZ54</f>
        <v>0</v>
      </c>
      <c r="BD54" s="163" t="n">
        <f aca="false">(($BE54-$AZ54)*0.8)+$AZ54</f>
        <v>0</v>
      </c>
      <c r="BE54" s="163" t="n">
        <f aca="false">VLOOKUP($A54,GAMMAGRIDS,6,FALSE())</f>
        <v>0</v>
      </c>
      <c r="BF54" s="163" t="n">
        <f aca="false">(($BJ54-$BE54)*0.2)+$BE54</f>
        <v>0</v>
      </c>
      <c r="BG54" s="163" t="n">
        <f aca="false">(($BJ54-$BE54)*0.4)+$BE54</f>
        <v>0</v>
      </c>
      <c r="BH54" s="163" t="n">
        <f aca="false">(($BJ54-$BE54)*0.6)+$BE54</f>
        <v>0</v>
      </c>
      <c r="BI54" s="163" t="n">
        <f aca="false">(($BJ54-$BE54)*0.8)+$BE54</f>
        <v>0</v>
      </c>
      <c r="BJ54" s="163" t="n">
        <f aca="false">VLOOKUP($A54,GAMMAGRIDS,7,FALSE())</f>
        <v>0</v>
      </c>
      <c r="BK54" s="163" t="n">
        <f aca="false">((BT54-BJ54)*0.1)+BJ54</f>
        <v>0</v>
      </c>
      <c r="BL54" s="163" t="n">
        <f aca="false">((BT54-BJ54)*0.2)+BJ54</f>
        <v>0</v>
      </c>
      <c r="BM54" s="163" t="n">
        <f aca="false">((BT54-BJ54)*0.3)+BJ54</f>
        <v>0</v>
      </c>
      <c r="BN54" s="163" t="n">
        <f aca="false">((BT54-BJ54)*0.4)+BJ54</f>
        <v>0</v>
      </c>
      <c r="BO54" s="163" t="n">
        <f aca="false">((BT54-BJ54)*0.5)+BJ54</f>
        <v>0</v>
      </c>
      <c r="BP54" s="163" t="n">
        <f aca="false">((BT54-BJ54)*0.6)+BJ54</f>
        <v>0</v>
      </c>
      <c r="BQ54" s="163" t="n">
        <f aca="false">((BT54-BJ54)*0.7)+BJ54</f>
        <v>0</v>
      </c>
      <c r="BR54" s="163" t="n">
        <f aca="false">((BT54-BJ54)*0.8)+BJ54</f>
        <v>0</v>
      </c>
      <c r="BS54" s="163" t="n">
        <f aca="false">((BT54-BJ54)*0.9)+BJ54</f>
        <v>0</v>
      </c>
      <c r="BT54" s="163" t="n">
        <f aca="false">VLOOKUP($A54,GAMMAGRIDS,8,FALSE())</f>
        <v>0</v>
      </c>
      <c r="BU54" s="163" t="n">
        <f aca="false">((CD54-BT54)*0.1)+BT54</f>
        <v>0</v>
      </c>
      <c r="BV54" s="163" t="n">
        <f aca="false">((CD54-BT54)*0.2)+BT54</f>
        <v>0</v>
      </c>
      <c r="BW54" s="163" t="n">
        <f aca="false">((CD54-BT54)*0.3)+BT54</f>
        <v>0</v>
      </c>
      <c r="BX54" s="163" t="n">
        <f aca="false">((CD54-BT54)*0.4)+BT54</f>
        <v>0</v>
      </c>
      <c r="BY54" s="163" t="n">
        <f aca="false">((CD54-BT54)*0.5)+BT54</f>
        <v>0</v>
      </c>
      <c r="BZ54" s="163" t="n">
        <f aca="false">((CD54-BT54)*0.6)+BT54</f>
        <v>0</v>
      </c>
      <c r="CA54" s="163" t="n">
        <f aca="false">((CD54-BT54)*0.7)+BT54</f>
        <v>0</v>
      </c>
      <c r="CB54" s="163" t="n">
        <f aca="false">((CD54-BT54)*0.8)+BT54</f>
        <v>0</v>
      </c>
      <c r="CC54" s="163" t="n">
        <f aca="false">((CD54-BT54)*0.9)+BT54</f>
        <v>0</v>
      </c>
      <c r="CD54" s="163" t="n">
        <f aca="false">VLOOKUP($A54,GAMMAGRIDS,9,FALSE())</f>
        <v>0</v>
      </c>
      <c r="CE54" s="163" t="n">
        <f aca="false">($CD54-$CC54)+CD54</f>
        <v>0</v>
      </c>
      <c r="CF54" s="163" t="n">
        <f aca="false">($CD54-$CC54)+CE54</f>
        <v>0</v>
      </c>
      <c r="CG54" s="163" t="n">
        <f aca="false">($CD54-$CC54)+CF54</f>
        <v>0</v>
      </c>
      <c r="CH54" s="163" t="n">
        <f aca="false">($CD54-$CC54)+CG54</f>
        <v>0</v>
      </c>
      <c r="CI54" s="163" t="n">
        <f aca="false">($CD54-$CC54)+CH54</f>
        <v>0</v>
      </c>
      <c r="CJ54" s="163" t="n">
        <f aca="false">($CD54-$CC54)+CI54</f>
        <v>0</v>
      </c>
      <c r="CK54" s="163" t="n">
        <f aca="false">($CD54-$CC54)+CJ54</f>
        <v>0</v>
      </c>
      <c r="CL54" s="163" t="n">
        <f aca="false">($CD54-$CC54)+CK54</f>
        <v>0</v>
      </c>
      <c r="CM54" s="163" t="n">
        <f aca="false">($CD54-$CC54)+CL54</f>
        <v>0</v>
      </c>
      <c r="CN54" s="163" t="n">
        <f aca="false">($CD54-$CC54)+CM54</f>
        <v>0</v>
      </c>
      <c r="CO54" s="163" t="n">
        <f aca="false">($CD54-$CC54)+CN54</f>
        <v>0</v>
      </c>
      <c r="CP54" s="163" t="n">
        <f aca="false">($CD54-$CC54)+CO54</f>
        <v>0</v>
      </c>
      <c r="CQ54" s="163" t="n">
        <f aca="false">($CD54-$CC54)+CP54</f>
        <v>0</v>
      </c>
      <c r="CR54" s="163" t="n">
        <f aca="false">($CD54-$CC54)+CQ54</f>
        <v>0</v>
      </c>
      <c r="CS54" s="163" t="n">
        <f aca="false">($CD54-$CC54)+CR54</f>
        <v>0</v>
      </c>
      <c r="CT54" s="163" t="n">
        <f aca="false">($CD54-$CC54)+CS54</f>
        <v>0</v>
      </c>
      <c r="CU54" s="163" t="n">
        <f aca="false">($CD54-$CC54)+CT54</f>
        <v>0</v>
      </c>
      <c r="CV54" s="163" t="n">
        <f aca="false">($CD54-$CC54)+CU54</f>
        <v>0</v>
      </c>
      <c r="CW54" s="163" t="n">
        <f aca="false">($CD54-$CC54)+CV54</f>
        <v>0</v>
      </c>
      <c r="CX54" s="163" t="n">
        <f aca="false">($CD54-$CC54)+CW54</f>
        <v>0</v>
      </c>
    </row>
    <row r="55" customFormat="false" ht="12.75" hidden="false" customHeight="false" outlineLevel="0" collapsed="false">
      <c r="A55" s="14" t="n">
        <v>38261</v>
      </c>
      <c r="B55" s="163" t="n">
        <f aca="false">($V55-$W55)+C55</f>
        <v>0</v>
      </c>
      <c r="C55" s="163" t="n">
        <f aca="false">($V55-$W55)+D55</f>
        <v>0</v>
      </c>
      <c r="D55" s="163" t="n">
        <f aca="false">($V55-$W55)+E55</f>
        <v>0</v>
      </c>
      <c r="E55" s="163" t="n">
        <f aca="false">($V55-$W55)+F55</f>
        <v>0</v>
      </c>
      <c r="F55" s="163" t="n">
        <f aca="false">($V55-$W55)+G55</f>
        <v>0</v>
      </c>
      <c r="G55" s="163" t="n">
        <f aca="false">($V55-$W55)+H55</f>
        <v>0</v>
      </c>
      <c r="H55" s="163" t="n">
        <f aca="false">($V55-$W55)+I55</f>
        <v>0</v>
      </c>
      <c r="I55" s="163" t="n">
        <f aca="false">($V55-$W55)+J55</f>
        <v>0</v>
      </c>
      <c r="J55" s="163" t="n">
        <f aca="false">($V55-$W55)+K55</f>
        <v>0</v>
      </c>
      <c r="K55" s="163" t="n">
        <f aca="false">($V55-$W55)+L55</f>
        <v>0</v>
      </c>
      <c r="L55" s="163" t="n">
        <f aca="false">($V55-$W55)+M55</f>
        <v>0</v>
      </c>
      <c r="M55" s="163" t="n">
        <f aca="false">($V55-$W55)+N55</f>
        <v>0</v>
      </c>
      <c r="N55" s="163" t="n">
        <f aca="false">($V55-$W55)+O55</f>
        <v>0</v>
      </c>
      <c r="O55" s="163" t="n">
        <f aca="false">($V55-$W55)+P55</f>
        <v>0</v>
      </c>
      <c r="P55" s="163" t="n">
        <f aca="false">($V55-$W55)+Q55</f>
        <v>0</v>
      </c>
      <c r="Q55" s="163" t="n">
        <f aca="false">($V55-$W55)+R55</f>
        <v>0</v>
      </c>
      <c r="R55" s="163" t="n">
        <f aca="false">($V55-$W55)+S55</f>
        <v>0</v>
      </c>
      <c r="S55" s="163" t="n">
        <f aca="false">($V55-$W55)+T55</f>
        <v>0</v>
      </c>
      <c r="T55" s="163" t="n">
        <f aca="false">($V55-$W55)+U55</f>
        <v>0</v>
      </c>
      <c r="U55" s="163" t="n">
        <f aca="false">($V55-$W55)+V55</f>
        <v>0</v>
      </c>
      <c r="V55" s="163" t="n">
        <f aca="false">VLOOKUP($A55,GAMMAGRIDS,2,FALSE())</f>
        <v>0</v>
      </c>
      <c r="W55" s="163" t="n">
        <f aca="false">((V55-AF55)*0.9)+AF55</f>
        <v>0</v>
      </c>
      <c r="X55" s="163" t="n">
        <f aca="false">((V55-AF55)*0.8)+AF55</f>
        <v>0</v>
      </c>
      <c r="Y55" s="163" t="n">
        <f aca="false">((V55-AF55)*0.7)+AF55</f>
        <v>0</v>
      </c>
      <c r="Z55" s="163" t="n">
        <f aca="false">((V55-AF55)*0.6)+AF55</f>
        <v>0</v>
      </c>
      <c r="AA55" s="163" t="n">
        <f aca="false">((V55-AF55)*0.5)+AF55</f>
        <v>0</v>
      </c>
      <c r="AB55" s="163" t="n">
        <f aca="false">((V55-AF55)*0.4)+AF55</f>
        <v>0</v>
      </c>
      <c r="AC55" s="163" t="n">
        <f aca="false">((V55-AF55)*0.3)+AF55</f>
        <v>0</v>
      </c>
      <c r="AD55" s="163" t="n">
        <f aca="false">((V55-AF55)*0.2)+AF55</f>
        <v>0</v>
      </c>
      <c r="AE55" s="163" t="n">
        <f aca="false">((V55-AF55)*0.1)+AF55</f>
        <v>0</v>
      </c>
      <c r="AF55" s="163" t="n">
        <f aca="false">VLOOKUP($A55,GAMMAGRIDS,3,FALSE())</f>
        <v>0</v>
      </c>
      <c r="AG55" s="163" t="n">
        <f aca="false">((AF55-AP55)*0.9)+AP55</f>
        <v>0</v>
      </c>
      <c r="AH55" s="163" t="n">
        <f aca="false">((AF55-AP55)*0.8)+AP55</f>
        <v>0</v>
      </c>
      <c r="AI55" s="163" t="n">
        <f aca="false">((AF55-AP55)*0.7)+AP55</f>
        <v>0</v>
      </c>
      <c r="AJ55" s="163" t="n">
        <f aca="false">((AF55-AP55)*0.6)+AP55</f>
        <v>0</v>
      </c>
      <c r="AK55" s="163" t="n">
        <f aca="false">((AF55-AP55)*0.5)+AP55</f>
        <v>0</v>
      </c>
      <c r="AL55" s="163" t="n">
        <f aca="false">((AF55-AP55)*0.4)+AP55</f>
        <v>0</v>
      </c>
      <c r="AM55" s="163" t="n">
        <f aca="false">((AF55-AP55)*0.3)+AP55</f>
        <v>0</v>
      </c>
      <c r="AN55" s="163" t="n">
        <f aca="false">((AF55-AP55)*0.2)+AP55</f>
        <v>0</v>
      </c>
      <c r="AO55" s="163" t="n">
        <f aca="false">((AF55-AP55)*0.1)+AP55</f>
        <v>0</v>
      </c>
      <c r="AP55" s="163" t="n">
        <f aca="false">VLOOKUP($A55,GAMMAGRIDS,4,FALSE())</f>
        <v>0</v>
      </c>
      <c r="AQ55" s="163" t="n">
        <f aca="false">(($AP55-$AU55)*0.8)+$AU55</f>
        <v>0</v>
      </c>
      <c r="AR55" s="163" t="n">
        <f aca="false">(($AP55-$AU55)*0.6)+$AU55</f>
        <v>0</v>
      </c>
      <c r="AS55" s="163" t="n">
        <f aca="false">(($AP55-$AU55)*0.4)+$AU55</f>
        <v>0</v>
      </c>
      <c r="AT55" s="163" t="n">
        <f aca="false">(($AP55-$AU55)*0.2)+$AU55</f>
        <v>0</v>
      </c>
      <c r="AU55" s="163" t="n">
        <f aca="false">VLOOKUP($A55,GAMMAGRIDS,5,FALSE())</f>
        <v>0</v>
      </c>
      <c r="AV55" s="163" t="n">
        <f aca="false">(($AU55-$AZ55)*0.8)+$AZ55</f>
        <v>0</v>
      </c>
      <c r="AW55" s="163" t="n">
        <f aca="false">(($AU55-$AZ55)*0.6)+$AZ55</f>
        <v>0</v>
      </c>
      <c r="AX55" s="163" t="n">
        <f aca="false">(($AU55-$AZ55)*0.4)+$AZ55</f>
        <v>0</v>
      </c>
      <c r="AY55" s="163" t="n">
        <f aca="false">(($AU55-$AZ55)*0.2)+$AZ55</f>
        <v>0</v>
      </c>
      <c r="AZ55" s="163" t="n">
        <v>0</v>
      </c>
      <c r="BA55" s="163" t="n">
        <f aca="false">(($BE55-$AZ55)*0.2)+$AZ55</f>
        <v>0</v>
      </c>
      <c r="BB55" s="163" t="n">
        <f aca="false">(($BE55-$AZ55)*0.4)+$AZ55</f>
        <v>0</v>
      </c>
      <c r="BC55" s="163" t="n">
        <f aca="false">(($BE55-$AZ55)*0.6)+$AZ55</f>
        <v>0</v>
      </c>
      <c r="BD55" s="163" t="n">
        <f aca="false">(($BE55-$AZ55)*0.8)+$AZ55</f>
        <v>0</v>
      </c>
      <c r="BE55" s="163" t="n">
        <f aca="false">VLOOKUP($A55,GAMMAGRIDS,6,FALSE())</f>
        <v>0</v>
      </c>
      <c r="BF55" s="163" t="n">
        <f aca="false">(($BJ55-$BE55)*0.2)+$BE55</f>
        <v>0</v>
      </c>
      <c r="BG55" s="163" t="n">
        <f aca="false">(($BJ55-$BE55)*0.4)+$BE55</f>
        <v>0</v>
      </c>
      <c r="BH55" s="163" t="n">
        <f aca="false">(($BJ55-$BE55)*0.6)+$BE55</f>
        <v>0</v>
      </c>
      <c r="BI55" s="163" t="n">
        <f aca="false">(($BJ55-$BE55)*0.8)+$BE55</f>
        <v>0</v>
      </c>
      <c r="BJ55" s="163" t="n">
        <f aca="false">VLOOKUP($A55,GAMMAGRIDS,7,FALSE())</f>
        <v>0</v>
      </c>
      <c r="BK55" s="163" t="n">
        <f aca="false">((BT55-BJ55)*0.1)+BJ55</f>
        <v>0</v>
      </c>
      <c r="BL55" s="163" t="n">
        <f aca="false">((BT55-BJ55)*0.2)+BJ55</f>
        <v>0</v>
      </c>
      <c r="BM55" s="163" t="n">
        <f aca="false">((BT55-BJ55)*0.3)+BJ55</f>
        <v>0</v>
      </c>
      <c r="BN55" s="163" t="n">
        <f aca="false">((BT55-BJ55)*0.4)+BJ55</f>
        <v>0</v>
      </c>
      <c r="BO55" s="163" t="n">
        <f aca="false">((BT55-BJ55)*0.5)+BJ55</f>
        <v>0</v>
      </c>
      <c r="BP55" s="163" t="n">
        <f aca="false">((BT55-BJ55)*0.6)+BJ55</f>
        <v>0</v>
      </c>
      <c r="BQ55" s="163" t="n">
        <f aca="false">((BT55-BJ55)*0.7)+BJ55</f>
        <v>0</v>
      </c>
      <c r="BR55" s="163" t="n">
        <f aca="false">((BT55-BJ55)*0.8)+BJ55</f>
        <v>0</v>
      </c>
      <c r="BS55" s="163" t="n">
        <f aca="false">((BT55-BJ55)*0.9)+BJ55</f>
        <v>0</v>
      </c>
      <c r="BT55" s="163" t="n">
        <f aca="false">VLOOKUP($A55,GAMMAGRIDS,8,FALSE())</f>
        <v>0</v>
      </c>
      <c r="BU55" s="163" t="n">
        <f aca="false">((CD55-BT55)*0.1)+BT55</f>
        <v>0</v>
      </c>
      <c r="BV55" s="163" t="n">
        <f aca="false">((CD55-BT55)*0.2)+BT55</f>
        <v>0</v>
      </c>
      <c r="BW55" s="163" t="n">
        <f aca="false">((CD55-BT55)*0.3)+BT55</f>
        <v>0</v>
      </c>
      <c r="BX55" s="163" t="n">
        <f aca="false">((CD55-BT55)*0.4)+BT55</f>
        <v>0</v>
      </c>
      <c r="BY55" s="163" t="n">
        <f aca="false">((CD55-BT55)*0.5)+BT55</f>
        <v>0</v>
      </c>
      <c r="BZ55" s="163" t="n">
        <f aca="false">((CD55-BT55)*0.6)+BT55</f>
        <v>0</v>
      </c>
      <c r="CA55" s="163" t="n">
        <f aca="false">((CD55-BT55)*0.7)+BT55</f>
        <v>0</v>
      </c>
      <c r="CB55" s="163" t="n">
        <f aca="false">((CD55-BT55)*0.8)+BT55</f>
        <v>0</v>
      </c>
      <c r="CC55" s="163" t="n">
        <f aca="false">((CD55-BT55)*0.9)+BT55</f>
        <v>0</v>
      </c>
      <c r="CD55" s="163" t="n">
        <f aca="false">VLOOKUP($A55,GAMMAGRIDS,9,FALSE())</f>
        <v>0</v>
      </c>
      <c r="CE55" s="163" t="n">
        <f aca="false">($CD55-$CC55)+CD55</f>
        <v>0</v>
      </c>
      <c r="CF55" s="163" t="n">
        <f aca="false">($CD55-$CC55)+CE55</f>
        <v>0</v>
      </c>
      <c r="CG55" s="163" t="n">
        <f aca="false">($CD55-$CC55)+CF55</f>
        <v>0</v>
      </c>
      <c r="CH55" s="163" t="n">
        <f aca="false">($CD55-$CC55)+CG55</f>
        <v>0</v>
      </c>
      <c r="CI55" s="163" t="n">
        <f aca="false">($CD55-$CC55)+CH55</f>
        <v>0</v>
      </c>
      <c r="CJ55" s="163" t="n">
        <f aca="false">($CD55-$CC55)+CI55</f>
        <v>0</v>
      </c>
      <c r="CK55" s="163" t="n">
        <f aca="false">($CD55-$CC55)+CJ55</f>
        <v>0</v>
      </c>
      <c r="CL55" s="163" t="n">
        <f aca="false">($CD55-$CC55)+CK55</f>
        <v>0</v>
      </c>
      <c r="CM55" s="163" t="n">
        <f aca="false">($CD55-$CC55)+CL55</f>
        <v>0</v>
      </c>
      <c r="CN55" s="163" t="n">
        <f aca="false">($CD55-$CC55)+CM55</f>
        <v>0</v>
      </c>
      <c r="CO55" s="163" t="n">
        <f aca="false">($CD55-$CC55)+CN55</f>
        <v>0</v>
      </c>
      <c r="CP55" s="163" t="n">
        <f aca="false">($CD55-$CC55)+CO55</f>
        <v>0</v>
      </c>
      <c r="CQ55" s="163" t="n">
        <f aca="false">($CD55-$CC55)+CP55</f>
        <v>0</v>
      </c>
      <c r="CR55" s="163" t="n">
        <f aca="false">($CD55-$CC55)+CQ55</f>
        <v>0</v>
      </c>
      <c r="CS55" s="163" t="n">
        <f aca="false">($CD55-$CC55)+CR55</f>
        <v>0</v>
      </c>
      <c r="CT55" s="163" t="n">
        <f aca="false">($CD55-$CC55)+CS55</f>
        <v>0</v>
      </c>
      <c r="CU55" s="163" t="n">
        <f aca="false">($CD55-$CC55)+CT55</f>
        <v>0</v>
      </c>
      <c r="CV55" s="163" t="n">
        <f aca="false">($CD55-$CC55)+CU55</f>
        <v>0</v>
      </c>
      <c r="CW55" s="163" t="n">
        <f aca="false">($CD55-$CC55)+CV55</f>
        <v>0</v>
      </c>
      <c r="CX55" s="163" t="n">
        <f aca="false">($CD55-$CC55)+CW55</f>
        <v>0</v>
      </c>
    </row>
    <row r="56" customFormat="false" ht="12.75" hidden="false" customHeight="false" outlineLevel="0" collapsed="false">
      <c r="A56" s="14" t="n">
        <v>38292</v>
      </c>
      <c r="B56" s="163" t="n">
        <f aca="false">($V56-$W56)+C56</f>
        <v>0</v>
      </c>
      <c r="C56" s="163" t="n">
        <f aca="false">($V56-$W56)+D56</f>
        <v>0</v>
      </c>
      <c r="D56" s="163" t="n">
        <f aca="false">($V56-$W56)+E56</f>
        <v>0</v>
      </c>
      <c r="E56" s="163" t="n">
        <f aca="false">($V56-$W56)+F56</f>
        <v>0</v>
      </c>
      <c r="F56" s="163" t="n">
        <f aca="false">($V56-$W56)+G56</f>
        <v>0</v>
      </c>
      <c r="G56" s="163" t="n">
        <f aca="false">($V56-$W56)+H56</f>
        <v>0</v>
      </c>
      <c r="H56" s="163" t="n">
        <f aca="false">($V56-$W56)+I56</f>
        <v>0</v>
      </c>
      <c r="I56" s="163" t="n">
        <f aca="false">($V56-$W56)+J56</f>
        <v>0</v>
      </c>
      <c r="J56" s="163" t="n">
        <f aca="false">($V56-$W56)+K56</f>
        <v>0</v>
      </c>
      <c r="K56" s="163" t="n">
        <f aca="false">($V56-$W56)+L56</f>
        <v>0</v>
      </c>
      <c r="L56" s="163" t="n">
        <f aca="false">($V56-$W56)+M56</f>
        <v>0</v>
      </c>
      <c r="M56" s="163" t="n">
        <f aca="false">($V56-$W56)+N56</f>
        <v>0</v>
      </c>
      <c r="N56" s="163" t="n">
        <f aca="false">($V56-$W56)+O56</f>
        <v>0</v>
      </c>
      <c r="O56" s="163" t="n">
        <f aca="false">($V56-$W56)+P56</f>
        <v>0</v>
      </c>
      <c r="P56" s="163" t="n">
        <f aca="false">($V56-$W56)+Q56</f>
        <v>0</v>
      </c>
      <c r="Q56" s="163" t="n">
        <f aca="false">($V56-$W56)+R56</f>
        <v>0</v>
      </c>
      <c r="R56" s="163" t="n">
        <f aca="false">($V56-$W56)+S56</f>
        <v>0</v>
      </c>
      <c r="S56" s="163" t="n">
        <f aca="false">($V56-$W56)+T56</f>
        <v>0</v>
      </c>
      <c r="T56" s="163" t="n">
        <f aca="false">($V56-$W56)+U56</f>
        <v>0</v>
      </c>
      <c r="U56" s="163" t="n">
        <f aca="false">($V56-$W56)+V56</f>
        <v>0</v>
      </c>
      <c r="V56" s="163" t="n">
        <f aca="false">VLOOKUP($A56,GAMMAGRIDS,2,FALSE())</f>
        <v>0</v>
      </c>
      <c r="W56" s="163" t="n">
        <f aca="false">((V56-AF56)*0.9)+AF56</f>
        <v>0</v>
      </c>
      <c r="X56" s="163" t="n">
        <f aca="false">((V56-AF56)*0.8)+AF56</f>
        <v>0</v>
      </c>
      <c r="Y56" s="163" t="n">
        <f aca="false">((V56-AF56)*0.7)+AF56</f>
        <v>0</v>
      </c>
      <c r="Z56" s="163" t="n">
        <f aca="false">((V56-AF56)*0.6)+AF56</f>
        <v>0</v>
      </c>
      <c r="AA56" s="163" t="n">
        <f aca="false">((V56-AF56)*0.5)+AF56</f>
        <v>0</v>
      </c>
      <c r="AB56" s="163" t="n">
        <f aca="false">((V56-AF56)*0.4)+AF56</f>
        <v>0</v>
      </c>
      <c r="AC56" s="163" t="n">
        <f aca="false">((V56-AF56)*0.3)+AF56</f>
        <v>0</v>
      </c>
      <c r="AD56" s="163" t="n">
        <f aca="false">((V56-AF56)*0.2)+AF56</f>
        <v>0</v>
      </c>
      <c r="AE56" s="163" t="n">
        <f aca="false">((V56-AF56)*0.1)+AF56</f>
        <v>0</v>
      </c>
      <c r="AF56" s="163" t="n">
        <f aca="false">VLOOKUP($A56,GAMMAGRIDS,3,FALSE())</f>
        <v>0</v>
      </c>
      <c r="AG56" s="163" t="n">
        <f aca="false">((AF56-AP56)*0.9)+AP56</f>
        <v>0</v>
      </c>
      <c r="AH56" s="163" t="n">
        <f aca="false">((AF56-AP56)*0.8)+AP56</f>
        <v>0</v>
      </c>
      <c r="AI56" s="163" t="n">
        <f aca="false">((AF56-AP56)*0.7)+AP56</f>
        <v>0</v>
      </c>
      <c r="AJ56" s="163" t="n">
        <f aca="false">((AF56-AP56)*0.6)+AP56</f>
        <v>0</v>
      </c>
      <c r="AK56" s="163" t="n">
        <f aca="false">((AF56-AP56)*0.5)+AP56</f>
        <v>0</v>
      </c>
      <c r="AL56" s="163" t="n">
        <f aca="false">((AF56-AP56)*0.4)+AP56</f>
        <v>0</v>
      </c>
      <c r="AM56" s="163" t="n">
        <f aca="false">((AF56-AP56)*0.3)+AP56</f>
        <v>0</v>
      </c>
      <c r="AN56" s="163" t="n">
        <f aca="false">((AF56-AP56)*0.2)+AP56</f>
        <v>0</v>
      </c>
      <c r="AO56" s="163" t="n">
        <f aca="false">((AF56-AP56)*0.1)+AP56</f>
        <v>0</v>
      </c>
      <c r="AP56" s="163" t="n">
        <f aca="false">VLOOKUP($A56,GAMMAGRIDS,4,FALSE())</f>
        <v>0</v>
      </c>
      <c r="AQ56" s="163" t="n">
        <f aca="false">(($AP56-$AU56)*0.8)+$AU56</f>
        <v>0</v>
      </c>
      <c r="AR56" s="163" t="n">
        <f aca="false">(($AP56-$AU56)*0.6)+$AU56</f>
        <v>0</v>
      </c>
      <c r="AS56" s="163" t="n">
        <f aca="false">(($AP56-$AU56)*0.4)+$AU56</f>
        <v>0</v>
      </c>
      <c r="AT56" s="163" t="n">
        <f aca="false">(($AP56-$AU56)*0.2)+$AU56</f>
        <v>0</v>
      </c>
      <c r="AU56" s="163" t="n">
        <f aca="false">VLOOKUP($A56,GAMMAGRIDS,5,FALSE())</f>
        <v>0</v>
      </c>
      <c r="AV56" s="163" t="n">
        <f aca="false">(($AU56-$AZ56)*0.8)+$AZ56</f>
        <v>0</v>
      </c>
      <c r="AW56" s="163" t="n">
        <f aca="false">(($AU56-$AZ56)*0.6)+$AZ56</f>
        <v>0</v>
      </c>
      <c r="AX56" s="163" t="n">
        <f aca="false">(($AU56-$AZ56)*0.4)+$AZ56</f>
        <v>0</v>
      </c>
      <c r="AY56" s="163" t="n">
        <f aca="false">(($AU56-$AZ56)*0.2)+$AZ56</f>
        <v>0</v>
      </c>
      <c r="AZ56" s="163" t="n">
        <v>0</v>
      </c>
      <c r="BA56" s="163" t="n">
        <f aca="false">(($BE56-$AZ56)*0.2)+$AZ56</f>
        <v>0</v>
      </c>
      <c r="BB56" s="163" t="n">
        <f aca="false">(($BE56-$AZ56)*0.4)+$AZ56</f>
        <v>0</v>
      </c>
      <c r="BC56" s="163" t="n">
        <f aca="false">(($BE56-$AZ56)*0.6)+$AZ56</f>
        <v>0</v>
      </c>
      <c r="BD56" s="163" t="n">
        <f aca="false">(($BE56-$AZ56)*0.8)+$AZ56</f>
        <v>0</v>
      </c>
      <c r="BE56" s="163" t="n">
        <f aca="false">VLOOKUP($A56,GAMMAGRIDS,6,FALSE())</f>
        <v>0</v>
      </c>
      <c r="BF56" s="163" t="n">
        <f aca="false">(($BJ56-$BE56)*0.2)+$BE56</f>
        <v>0</v>
      </c>
      <c r="BG56" s="163" t="n">
        <f aca="false">(($BJ56-$BE56)*0.4)+$BE56</f>
        <v>0</v>
      </c>
      <c r="BH56" s="163" t="n">
        <f aca="false">(($BJ56-$BE56)*0.6)+$BE56</f>
        <v>0</v>
      </c>
      <c r="BI56" s="163" t="n">
        <f aca="false">(($BJ56-$BE56)*0.8)+$BE56</f>
        <v>0</v>
      </c>
      <c r="BJ56" s="163" t="n">
        <f aca="false">VLOOKUP($A56,GAMMAGRIDS,7,FALSE())</f>
        <v>0</v>
      </c>
      <c r="BK56" s="163" t="n">
        <f aca="false">((BT56-BJ56)*0.1)+BJ56</f>
        <v>0</v>
      </c>
      <c r="BL56" s="163" t="n">
        <f aca="false">((BT56-BJ56)*0.2)+BJ56</f>
        <v>0</v>
      </c>
      <c r="BM56" s="163" t="n">
        <f aca="false">((BT56-BJ56)*0.3)+BJ56</f>
        <v>0</v>
      </c>
      <c r="BN56" s="163" t="n">
        <f aca="false">((BT56-BJ56)*0.4)+BJ56</f>
        <v>0</v>
      </c>
      <c r="BO56" s="163" t="n">
        <f aca="false">((BT56-BJ56)*0.5)+BJ56</f>
        <v>0</v>
      </c>
      <c r="BP56" s="163" t="n">
        <f aca="false">((BT56-BJ56)*0.6)+BJ56</f>
        <v>0</v>
      </c>
      <c r="BQ56" s="163" t="n">
        <f aca="false">((BT56-BJ56)*0.7)+BJ56</f>
        <v>0</v>
      </c>
      <c r="BR56" s="163" t="n">
        <f aca="false">((BT56-BJ56)*0.8)+BJ56</f>
        <v>0</v>
      </c>
      <c r="BS56" s="163" t="n">
        <f aca="false">((BT56-BJ56)*0.9)+BJ56</f>
        <v>0</v>
      </c>
      <c r="BT56" s="163" t="n">
        <f aca="false">VLOOKUP($A56,GAMMAGRIDS,8,FALSE())</f>
        <v>0</v>
      </c>
      <c r="BU56" s="163" t="n">
        <f aca="false">((CD56-BT56)*0.1)+BT56</f>
        <v>0</v>
      </c>
      <c r="BV56" s="163" t="n">
        <f aca="false">((CD56-BT56)*0.2)+BT56</f>
        <v>0</v>
      </c>
      <c r="BW56" s="163" t="n">
        <f aca="false">((CD56-BT56)*0.3)+BT56</f>
        <v>0</v>
      </c>
      <c r="BX56" s="163" t="n">
        <f aca="false">((CD56-BT56)*0.4)+BT56</f>
        <v>0</v>
      </c>
      <c r="BY56" s="163" t="n">
        <f aca="false">((CD56-BT56)*0.5)+BT56</f>
        <v>0</v>
      </c>
      <c r="BZ56" s="163" t="n">
        <f aca="false">((CD56-BT56)*0.6)+BT56</f>
        <v>0</v>
      </c>
      <c r="CA56" s="163" t="n">
        <f aca="false">((CD56-BT56)*0.7)+BT56</f>
        <v>0</v>
      </c>
      <c r="CB56" s="163" t="n">
        <f aca="false">((CD56-BT56)*0.8)+BT56</f>
        <v>0</v>
      </c>
      <c r="CC56" s="163" t="n">
        <f aca="false">((CD56-BT56)*0.9)+BT56</f>
        <v>0</v>
      </c>
      <c r="CD56" s="163" t="n">
        <f aca="false">VLOOKUP($A56,GAMMAGRIDS,9,FALSE())</f>
        <v>0</v>
      </c>
      <c r="CE56" s="163" t="n">
        <f aca="false">($CD56-$CC56)+CD56</f>
        <v>0</v>
      </c>
      <c r="CF56" s="163" t="n">
        <f aca="false">($CD56-$CC56)+CE56</f>
        <v>0</v>
      </c>
      <c r="CG56" s="163" t="n">
        <f aca="false">($CD56-$CC56)+CF56</f>
        <v>0</v>
      </c>
      <c r="CH56" s="163" t="n">
        <f aca="false">($CD56-$CC56)+CG56</f>
        <v>0</v>
      </c>
      <c r="CI56" s="163" t="n">
        <f aca="false">($CD56-$CC56)+CH56</f>
        <v>0</v>
      </c>
      <c r="CJ56" s="163" t="n">
        <f aca="false">($CD56-$CC56)+CI56</f>
        <v>0</v>
      </c>
      <c r="CK56" s="163" t="n">
        <f aca="false">($CD56-$CC56)+CJ56</f>
        <v>0</v>
      </c>
      <c r="CL56" s="163" t="n">
        <f aca="false">($CD56-$CC56)+CK56</f>
        <v>0</v>
      </c>
      <c r="CM56" s="163" t="n">
        <f aca="false">($CD56-$CC56)+CL56</f>
        <v>0</v>
      </c>
      <c r="CN56" s="163" t="n">
        <f aca="false">($CD56-$CC56)+CM56</f>
        <v>0</v>
      </c>
      <c r="CO56" s="163" t="n">
        <f aca="false">($CD56-$CC56)+CN56</f>
        <v>0</v>
      </c>
      <c r="CP56" s="163" t="n">
        <f aca="false">($CD56-$CC56)+CO56</f>
        <v>0</v>
      </c>
      <c r="CQ56" s="163" t="n">
        <f aca="false">($CD56-$CC56)+CP56</f>
        <v>0</v>
      </c>
      <c r="CR56" s="163" t="n">
        <f aca="false">($CD56-$CC56)+CQ56</f>
        <v>0</v>
      </c>
      <c r="CS56" s="163" t="n">
        <f aca="false">($CD56-$CC56)+CR56</f>
        <v>0</v>
      </c>
      <c r="CT56" s="163" t="n">
        <f aca="false">($CD56-$CC56)+CS56</f>
        <v>0</v>
      </c>
      <c r="CU56" s="163" t="n">
        <f aca="false">($CD56-$CC56)+CT56</f>
        <v>0</v>
      </c>
      <c r="CV56" s="163" t="n">
        <f aca="false">($CD56-$CC56)+CU56</f>
        <v>0</v>
      </c>
      <c r="CW56" s="163" t="n">
        <f aca="false">($CD56-$CC56)+CV56</f>
        <v>0</v>
      </c>
      <c r="CX56" s="163" t="n">
        <f aca="false">($CD56-$CC56)+CW56</f>
        <v>0</v>
      </c>
    </row>
    <row r="57" customFormat="false" ht="12.75" hidden="false" customHeight="false" outlineLevel="0" collapsed="false">
      <c r="A57" s="14" t="n">
        <v>38322</v>
      </c>
      <c r="B57" s="163" t="n">
        <f aca="false">($V57-$W57)+C57</f>
        <v>0</v>
      </c>
      <c r="C57" s="163" t="n">
        <f aca="false">($V57-$W57)+D57</f>
        <v>0</v>
      </c>
      <c r="D57" s="163" t="n">
        <f aca="false">($V57-$W57)+E57</f>
        <v>0</v>
      </c>
      <c r="E57" s="163" t="n">
        <f aca="false">($V57-$W57)+F57</f>
        <v>0</v>
      </c>
      <c r="F57" s="163" t="n">
        <f aca="false">($V57-$W57)+G57</f>
        <v>0</v>
      </c>
      <c r="G57" s="163" t="n">
        <f aca="false">($V57-$W57)+H57</f>
        <v>0</v>
      </c>
      <c r="H57" s="163" t="n">
        <f aca="false">($V57-$W57)+I57</f>
        <v>0</v>
      </c>
      <c r="I57" s="163" t="n">
        <f aca="false">($V57-$W57)+J57</f>
        <v>0</v>
      </c>
      <c r="J57" s="163" t="n">
        <f aca="false">($V57-$W57)+K57</f>
        <v>0</v>
      </c>
      <c r="K57" s="163" t="n">
        <f aca="false">($V57-$W57)+L57</f>
        <v>0</v>
      </c>
      <c r="L57" s="163" t="n">
        <f aca="false">($V57-$W57)+M57</f>
        <v>0</v>
      </c>
      <c r="M57" s="163" t="n">
        <f aca="false">($V57-$W57)+N57</f>
        <v>0</v>
      </c>
      <c r="N57" s="163" t="n">
        <f aca="false">($V57-$W57)+O57</f>
        <v>0</v>
      </c>
      <c r="O57" s="163" t="n">
        <f aca="false">($V57-$W57)+P57</f>
        <v>0</v>
      </c>
      <c r="P57" s="163" t="n">
        <f aca="false">($V57-$W57)+Q57</f>
        <v>0</v>
      </c>
      <c r="Q57" s="163" t="n">
        <f aca="false">($V57-$W57)+R57</f>
        <v>0</v>
      </c>
      <c r="R57" s="163" t="n">
        <f aca="false">($V57-$W57)+S57</f>
        <v>0</v>
      </c>
      <c r="S57" s="163" t="n">
        <f aca="false">($V57-$W57)+T57</f>
        <v>0</v>
      </c>
      <c r="T57" s="163" t="n">
        <f aca="false">($V57-$W57)+U57</f>
        <v>0</v>
      </c>
      <c r="U57" s="163" t="n">
        <f aca="false">($V57-$W57)+V57</f>
        <v>0</v>
      </c>
      <c r="V57" s="163" t="n">
        <f aca="false">VLOOKUP($A57,GAMMAGRIDS,2,FALSE())</f>
        <v>0</v>
      </c>
      <c r="W57" s="163" t="n">
        <f aca="false">((V57-AF57)*0.9)+AF57</f>
        <v>0</v>
      </c>
      <c r="X57" s="163" t="n">
        <f aca="false">((V57-AF57)*0.8)+AF57</f>
        <v>0</v>
      </c>
      <c r="Y57" s="163" t="n">
        <f aca="false">((V57-AF57)*0.7)+AF57</f>
        <v>0</v>
      </c>
      <c r="Z57" s="163" t="n">
        <f aca="false">((V57-AF57)*0.6)+AF57</f>
        <v>0</v>
      </c>
      <c r="AA57" s="163" t="n">
        <f aca="false">((V57-AF57)*0.5)+AF57</f>
        <v>0</v>
      </c>
      <c r="AB57" s="163" t="n">
        <f aca="false">((V57-AF57)*0.4)+AF57</f>
        <v>0</v>
      </c>
      <c r="AC57" s="163" t="n">
        <f aca="false">((V57-AF57)*0.3)+AF57</f>
        <v>0</v>
      </c>
      <c r="AD57" s="163" t="n">
        <f aca="false">((V57-AF57)*0.2)+AF57</f>
        <v>0</v>
      </c>
      <c r="AE57" s="163" t="n">
        <f aca="false">((V57-AF57)*0.1)+AF57</f>
        <v>0</v>
      </c>
      <c r="AF57" s="163" t="n">
        <f aca="false">VLOOKUP($A57,GAMMAGRIDS,3,FALSE())</f>
        <v>0</v>
      </c>
      <c r="AG57" s="163" t="n">
        <f aca="false">((AF57-AP57)*0.9)+AP57</f>
        <v>0</v>
      </c>
      <c r="AH57" s="163" t="n">
        <f aca="false">((AF57-AP57)*0.8)+AP57</f>
        <v>0</v>
      </c>
      <c r="AI57" s="163" t="n">
        <f aca="false">((AF57-AP57)*0.7)+AP57</f>
        <v>0</v>
      </c>
      <c r="AJ57" s="163" t="n">
        <f aca="false">((AF57-AP57)*0.6)+AP57</f>
        <v>0</v>
      </c>
      <c r="AK57" s="163" t="n">
        <f aca="false">((AF57-AP57)*0.5)+AP57</f>
        <v>0</v>
      </c>
      <c r="AL57" s="163" t="n">
        <f aca="false">((AF57-AP57)*0.4)+AP57</f>
        <v>0</v>
      </c>
      <c r="AM57" s="163" t="n">
        <f aca="false">((AF57-AP57)*0.3)+AP57</f>
        <v>0</v>
      </c>
      <c r="AN57" s="163" t="n">
        <f aca="false">((AF57-AP57)*0.2)+AP57</f>
        <v>0</v>
      </c>
      <c r="AO57" s="163" t="n">
        <f aca="false">((AF57-AP57)*0.1)+AP57</f>
        <v>0</v>
      </c>
      <c r="AP57" s="163" t="n">
        <f aca="false">VLOOKUP($A57,GAMMAGRIDS,4,FALSE())</f>
        <v>0</v>
      </c>
      <c r="AQ57" s="163" t="n">
        <f aca="false">(($AP57-$AU57)*0.8)+$AU57</f>
        <v>0</v>
      </c>
      <c r="AR57" s="163" t="n">
        <f aca="false">(($AP57-$AU57)*0.6)+$AU57</f>
        <v>0</v>
      </c>
      <c r="AS57" s="163" t="n">
        <f aca="false">(($AP57-$AU57)*0.4)+$AU57</f>
        <v>0</v>
      </c>
      <c r="AT57" s="163" t="n">
        <f aca="false">(($AP57-$AU57)*0.2)+$AU57</f>
        <v>0</v>
      </c>
      <c r="AU57" s="163" t="n">
        <f aca="false">VLOOKUP($A57,GAMMAGRIDS,5,FALSE())</f>
        <v>0</v>
      </c>
      <c r="AV57" s="163" t="n">
        <f aca="false">(($AU57-$AZ57)*0.8)+$AZ57</f>
        <v>0</v>
      </c>
      <c r="AW57" s="163" t="n">
        <f aca="false">(($AU57-$AZ57)*0.6)+$AZ57</f>
        <v>0</v>
      </c>
      <c r="AX57" s="163" t="n">
        <f aca="false">(($AU57-$AZ57)*0.4)+$AZ57</f>
        <v>0</v>
      </c>
      <c r="AY57" s="163" t="n">
        <f aca="false">(($AU57-$AZ57)*0.2)+$AZ57</f>
        <v>0</v>
      </c>
      <c r="AZ57" s="163" t="n">
        <v>0</v>
      </c>
      <c r="BA57" s="163" t="n">
        <f aca="false">(($BE57-$AZ57)*0.2)+$AZ57</f>
        <v>0</v>
      </c>
      <c r="BB57" s="163" t="n">
        <f aca="false">(($BE57-$AZ57)*0.4)+$AZ57</f>
        <v>0</v>
      </c>
      <c r="BC57" s="163" t="n">
        <f aca="false">(($BE57-$AZ57)*0.6)+$AZ57</f>
        <v>0</v>
      </c>
      <c r="BD57" s="163" t="n">
        <f aca="false">(($BE57-$AZ57)*0.8)+$AZ57</f>
        <v>0</v>
      </c>
      <c r="BE57" s="163" t="n">
        <f aca="false">VLOOKUP($A57,GAMMAGRIDS,6,FALSE())</f>
        <v>0</v>
      </c>
      <c r="BF57" s="163" t="n">
        <f aca="false">(($BJ57-$BE57)*0.2)+$BE57</f>
        <v>0</v>
      </c>
      <c r="BG57" s="163" t="n">
        <f aca="false">(($BJ57-$BE57)*0.4)+$BE57</f>
        <v>0</v>
      </c>
      <c r="BH57" s="163" t="n">
        <f aca="false">(($BJ57-$BE57)*0.6)+$BE57</f>
        <v>0</v>
      </c>
      <c r="BI57" s="163" t="n">
        <f aca="false">(($BJ57-$BE57)*0.8)+$BE57</f>
        <v>0</v>
      </c>
      <c r="BJ57" s="163" t="n">
        <f aca="false">VLOOKUP($A57,GAMMAGRIDS,7,FALSE())</f>
        <v>0</v>
      </c>
      <c r="BK57" s="163" t="n">
        <f aca="false">((BT57-BJ57)*0.1)+BJ57</f>
        <v>0</v>
      </c>
      <c r="BL57" s="163" t="n">
        <f aca="false">((BT57-BJ57)*0.2)+BJ57</f>
        <v>0</v>
      </c>
      <c r="BM57" s="163" t="n">
        <f aca="false">((BT57-BJ57)*0.3)+BJ57</f>
        <v>0</v>
      </c>
      <c r="BN57" s="163" t="n">
        <f aca="false">((BT57-BJ57)*0.4)+BJ57</f>
        <v>0</v>
      </c>
      <c r="BO57" s="163" t="n">
        <f aca="false">((BT57-BJ57)*0.5)+BJ57</f>
        <v>0</v>
      </c>
      <c r="BP57" s="163" t="n">
        <f aca="false">((BT57-BJ57)*0.6)+BJ57</f>
        <v>0</v>
      </c>
      <c r="BQ57" s="163" t="n">
        <f aca="false">((BT57-BJ57)*0.7)+BJ57</f>
        <v>0</v>
      </c>
      <c r="BR57" s="163" t="n">
        <f aca="false">((BT57-BJ57)*0.8)+BJ57</f>
        <v>0</v>
      </c>
      <c r="BS57" s="163" t="n">
        <f aca="false">((BT57-BJ57)*0.9)+BJ57</f>
        <v>0</v>
      </c>
      <c r="BT57" s="163" t="n">
        <f aca="false">VLOOKUP($A57,GAMMAGRIDS,8,FALSE())</f>
        <v>0</v>
      </c>
      <c r="BU57" s="163" t="n">
        <f aca="false">((CD57-BT57)*0.1)+BT57</f>
        <v>0</v>
      </c>
      <c r="BV57" s="163" t="n">
        <f aca="false">((CD57-BT57)*0.2)+BT57</f>
        <v>0</v>
      </c>
      <c r="BW57" s="163" t="n">
        <f aca="false">((CD57-BT57)*0.3)+BT57</f>
        <v>0</v>
      </c>
      <c r="BX57" s="163" t="n">
        <f aca="false">((CD57-BT57)*0.4)+BT57</f>
        <v>0</v>
      </c>
      <c r="BY57" s="163" t="n">
        <f aca="false">((CD57-BT57)*0.5)+BT57</f>
        <v>0</v>
      </c>
      <c r="BZ57" s="163" t="n">
        <f aca="false">((CD57-BT57)*0.6)+BT57</f>
        <v>0</v>
      </c>
      <c r="CA57" s="163" t="n">
        <f aca="false">((CD57-BT57)*0.7)+BT57</f>
        <v>0</v>
      </c>
      <c r="CB57" s="163" t="n">
        <f aca="false">((CD57-BT57)*0.8)+BT57</f>
        <v>0</v>
      </c>
      <c r="CC57" s="163" t="n">
        <f aca="false">((CD57-BT57)*0.9)+BT57</f>
        <v>0</v>
      </c>
      <c r="CD57" s="163" t="n">
        <f aca="false">VLOOKUP($A57,GAMMAGRIDS,9,FALSE())</f>
        <v>0</v>
      </c>
      <c r="CE57" s="163" t="n">
        <f aca="false">($CD57-$CC57)+CD57</f>
        <v>0</v>
      </c>
      <c r="CF57" s="163" t="n">
        <f aca="false">($CD57-$CC57)+CE57</f>
        <v>0</v>
      </c>
      <c r="CG57" s="163" t="n">
        <f aca="false">($CD57-$CC57)+CF57</f>
        <v>0</v>
      </c>
      <c r="CH57" s="163" t="n">
        <f aca="false">($CD57-$CC57)+CG57</f>
        <v>0</v>
      </c>
      <c r="CI57" s="163" t="n">
        <f aca="false">($CD57-$CC57)+CH57</f>
        <v>0</v>
      </c>
      <c r="CJ57" s="163" t="n">
        <f aca="false">($CD57-$CC57)+CI57</f>
        <v>0</v>
      </c>
      <c r="CK57" s="163" t="n">
        <f aca="false">($CD57-$CC57)+CJ57</f>
        <v>0</v>
      </c>
      <c r="CL57" s="163" t="n">
        <f aca="false">($CD57-$CC57)+CK57</f>
        <v>0</v>
      </c>
      <c r="CM57" s="163" t="n">
        <f aca="false">($CD57-$CC57)+CL57</f>
        <v>0</v>
      </c>
      <c r="CN57" s="163" t="n">
        <f aca="false">($CD57-$CC57)+CM57</f>
        <v>0</v>
      </c>
      <c r="CO57" s="163" t="n">
        <f aca="false">($CD57-$CC57)+CN57</f>
        <v>0</v>
      </c>
      <c r="CP57" s="163" t="n">
        <f aca="false">($CD57-$CC57)+CO57</f>
        <v>0</v>
      </c>
      <c r="CQ57" s="163" t="n">
        <f aca="false">($CD57-$CC57)+CP57</f>
        <v>0</v>
      </c>
      <c r="CR57" s="163" t="n">
        <f aca="false">($CD57-$CC57)+CQ57</f>
        <v>0</v>
      </c>
      <c r="CS57" s="163" t="n">
        <f aca="false">($CD57-$CC57)+CR57</f>
        <v>0</v>
      </c>
      <c r="CT57" s="163" t="n">
        <f aca="false">($CD57-$CC57)+CS57</f>
        <v>0</v>
      </c>
      <c r="CU57" s="163" t="n">
        <f aca="false">($CD57-$CC57)+CT57</f>
        <v>0</v>
      </c>
      <c r="CV57" s="163" t="n">
        <f aca="false">($CD57-$CC57)+CU57</f>
        <v>0</v>
      </c>
      <c r="CW57" s="163" t="n">
        <f aca="false">($CD57-$CC57)+CV57</f>
        <v>0</v>
      </c>
      <c r="CX57" s="163" t="n">
        <f aca="false">($CD57-$CC57)+CW57</f>
        <v>0</v>
      </c>
    </row>
    <row r="58" customFormat="false" ht="12.75" hidden="false" customHeight="false" outlineLevel="0" collapsed="false">
      <c r="A58" s="14" t="n">
        <v>38353</v>
      </c>
      <c r="B58" s="163" t="n">
        <f aca="false">($V58-$W58)+C58</f>
        <v>0</v>
      </c>
      <c r="C58" s="163" t="n">
        <f aca="false">($V58-$W58)+D58</f>
        <v>0</v>
      </c>
      <c r="D58" s="163" t="n">
        <f aca="false">($V58-$W58)+E58</f>
        <v>0</v>
      </c>
      <c r="E58" s="163" t="n">
        <f aca="false">($V58-$W58)+F58</f>
        <v>0</v>
      </c>
      <c r="F58" s="163" t="n">
        <f aca="false">($V58-$W58)+G58</f>
        <v>0</v>
      </c>
      <c r="G58" s="163" t="n">
        <f aca="false">($V58-$W58)+H58</f>
        <v>0</v>
      </c>
      <c r="H58" s="163" t="n">
        <f aca="false">($V58-$W58)+I58</f>
        <v>0</v>
      </c>
      <c r="I58" s="163" t="n">
        <f aca="false">($V58-$W58)+J58</f>
        <v>0</v>
      </c>
      <c r="J58" s="163" t="n">
        <f aca="false">($V58-$W58)+K58</f>
        <v>0</v>
      </c>
      <c r="K58" s="163" t="n">
        <f aca="false">($V58-$W58)+L58</f>
        <v>0</v>
      </c>
      <c r="L58" s="163" t="n">
        <f aca="false">($V58-$W58)+M58</f>
        <v>0</v>
      </c>
      <c r="M58" s="163" t="n">
        <f aca="false">($V58-$W58)+N58</f>
        <v>0</v>
      </c>
      <c r="N58" s="163" t="n">
        <f aca="false">($V58-$W58)+O58</f>
        <v>0</v>
      </c>
      <c r="O58" s="163" t="n">
        <f aca="false">($V58-$W58)+P58</f>
        <v>0</v>
      </c>
      <c r="P58" s="163" t="n">
        <f aca="false">($V58-$W58)+Q58</f>
        <v>0</v>
      </c>
      <c r="Q58" s="163" t="n">
        <f aca="false">($V58-$W58)+R58</f>
        <v>0</v>
      </c>
      <c r="R58" s="163" t="n">
        <f aca="false">($V58-$W58)+S58</f>
        <v>0</v>
      </c>
      <c r="S58" s="163" t="n">
        <f aca="false">($V58-$W58)+T58</f>
        <v>0</v>
      </c>
      <c r="T58" s="163" t="n">
        <f aca="false">($V58-$W58)+U58</f>
        <v>0</v>
      </c>
      <c r="U58" s="163" t="n">
        <f aca="false">($V58-$W58)+V58</f>
        <v>0</v>
      </c>
      <c r="V58" s="163" t="n">
        <f aca="false">VLOOKUP($A58,GAMMAGRIDS,2,FALSE())</f>
        <v>0</v>
      </c>
      <c r="W58" s="163" t="n">
        <f aca="false">((V58-AF58)*0.9)+AF58</f>
        <v>0</v>
      </c>
      <c r="X58" s="163" t="n">
        <f aca="false">((V58-AF58)*0.8)+AF58</f>
        <v>0</v>
      </c>
      <c r="Y58" s="163" t="n">
        <f aca="false">((V58-AF58)*0.7)+AF58</f>
        <v>0</v>
      </c>
      <c r="Z58" s="163" t="n">
        <f aca="false">((V58-AF58)*0.6)+AF58</f>
        <v>0</v>
      </c>
      <c r="AA58" s="163" t="n">
        <f aca="false">((V58-AF58)*0.5)+AF58</f>
        <v>0</v>
      </c>
      <c r="AB58" s="163" t="n">
        <f aca="false">((V58-AF58)*0.4)+AF58</f>
        <v>0</v>
      </c>
      <c r="AC58" s="163" t="n">
        <f aca="false">((V58-AF58)*0.3)+AF58</f>
        <v>0</v>
      </c>
      <c r="AD58" s="163" t="n">
        <f aca="false">((V58-AF58)*0.2)+AF58</f>
        <v>0</v>
      </c>
      <c r="AE58" s="163" t="n">
        <f aca="false">((V58-AF58)*0.1)+AF58</f>
        <v>0</v>
      </c>
      <c r="AF58" s="163" t="n">
        <f aca="false">VLOOKUP($A58,GAMMAGRIDS,3,FALSE())</f>
        <v>0</v>
      </c>
      <c r="AG58" s="163" t="n">
        <f aca="false">((AF58-AP58)*0.9)+AP58</f>
        <v>0</v>
      </c>
      <c r="AH58" s="163" t="n">
        <f aca="false">((AF58-AP58)*0.8)+AP58</f>
        <v>0</v>
      </c>
      <c r="AI58" s="163" t="n">
        <f aca="false">((AF58-AP58)*0.7)+AP58</f>
        <v>0</v>
      </c>
      <c r="AJ58" s="163" t="n">
        <f aca="false">((AF58-AP58)*0.6)+AP58</f>
        <v>0</v>
      </c>
      <c r="AK58" s="163" t="n">
        <f aca="false">((AF58-AP58)*0.5)+AP58</f>
        <v>0</v>
      </c>
      <c r="AL58" s="163" t="n">
        <f aca="false">((AF58-AP58)*0.4)+AP58</f>
        <v>0</v>
      </c>
      <c r="AM58" s="163" t="n">
        <f aca="false">((AF58-AP58)*0.3)+AP58</f>
        <v>0</v>
      </c>
      <c r="AN58" s="163" t="n">
        <f aca="false">((AF58-AP58)*0.2)+AP58</f>
        <v>0</v>
      </c>
      <c r="AO58" s="163" t="n">
        <f aca="false">((AF58-AP58)*0.1)+AP58</f>
        <v>0</v>
      </c>
      <c r="AP58" s="163" t="n">
        <f aca="false">VLOOKUP($A58,GAMMAGRIDS,4,FALSE())</f>
        <v>0</v>
      </c>
      <c r="AQ58" s="163" t="n">
        <f aca="false">(($AP58-$AU58)*0.8)+$AU58</f>
        <v>0</v>
      </c>
      <c r="AR58" s="163" t="n">
        <f aca="false">(($AP58-$AU58)*0.6)+$AU58</f>
        <v>0</v>
      </c>
      <c r="AS58" s="163" t="n">
        <f aca="false">(($AP58-$AU58)*0.4)+$AU58</f>
        <v>0</v>
      </c>
      <c r="AT58" s="163" t="n">
        <f aca="false">(($AP58-$AU58)*0.2)+$AU58</f>
        <v>0</v>
      </c>
      <c r="AU58" s="163" t="n">
        <f aca="false">VLOOKUP($A58,GAMMAGRIDS,5,FALSE())</f>
        <v>0</v>
      </c>
      <c r="AV58" s="163" t="n">
        <f aca="false">(($AU58-$AZ58)*0.8)+$AZ58</f>
        <v>0</v>
      </c>
      <c r="AW58" s="163" t="n">
        <f aca="false">(($AU58-$AZ58)*0.6)+$AZ58</f>
        <v>0</v>
      </c>
      <c r="AX58" s="163" t="n">
        <f aca="false">(($AU58-$AZ58)*0.4)+$AZ58</f>
        <v>0</v>
      </c>
      <c r="AY58" s="163" t="n">
        <f aca="false">(($AU58-$AZ58)*0.2)+$AZ58</f>
        <v>0</v>
      </c>
      <c r="AZ58" s="163" t="n">
        <v>0</v>
      </c>
      <c r="BA58" s="163" t="n">
        <f aca="false">(($BE58-$AZ58)*0.2)+$AZ58</f>
        <v>0</v>
      </c>
      <c r="BB58" s="163" t="n">
        <f aca="false">(($BE58-$AZ58)*0.4)+$AZ58</f>
        <v>0</v>
      </c>
      <c r="BC58" s="163" t="n">
        <f aca="false">(($BE58-$AZ58)*0.6)+$AZ58</f>
        <v>0</v>
      </c>
      <c r="BD58" s="163" t="n">
        <f aca="false">(($BE58-$AZ58)*0.8)+$AZ58</f>
        <v>0</v>
      </c>
      <c r="BE58" s="163" t="n">
        <f aca="false">VLOOKUP($A58,GAMMAGRIDS,6,FALSE())</f>
        <v>0</v>
      </c>
      <c r="BF58" s="163" t="n">
        <f aca="false">(($BJ58-$BE58)*0.2)+$BE58</f>
        <v>0</v>
      </c>
      <c r="BG58" s="163" t="n">
        <f aca="false">(($BJ58-$BE58)*0.4)+$BE58</f>
        <v>0</v>
      </c>
      <c r="BH58" s="163" t="n">
        <f aca="false">(($BJ58-$BE58)*0.6)+$BE58</f>
        <v>0</v>
      </c>
      <c r="BI58" s="163" t="n">
        <f aca="false">(($BJ58-$BE58)*0.8)+$BE58</f>
        <v>0</v>
      </c>
      <c r="BJ58" s="163" t="n">
        <f aca="false">VLOOKUP($A58,GAMMAGRIDS,7,FALSE())</f>
        <v>0</v>
      </c>
      <c r="BK58" s="163" t="n">
        <f aca="false">((BT58-BJ58)*0.1)+BJ58</f>
        <v>0</v>
      </c>
      <c r="BL58" s="163" t="n">
        <f aca="false">((BT58-BJ58)*0.2)+BJ58</f>
        <v>0</v>
      </c>
      <c r="BM58" s="163" t="n">
        <f aca="false">((BT58-BJ58)*0.3)+BJ58</f>
        <v>0</v>
      </c>
      <c r="BN58" s="163" t="n">
        <f aca="false">((BT58-BJ58)*0.4)+BJ58</f>
        <v>0</v>
      </c>
      <c r="BO58" s="163" t="n">
        <f aca="false">((BT58-BJ58)*0.5)+BJ58</f>
        <v>0</v>
      </c>
      <c r="BP58" s="163" t="n">
        <f aca="false">((BT58-BJ58)*0.6)+BJ58</f>
        <v>0</v>
      </c>
      <c r="BQ58" s="163" t="n">
        <f aca="false">((BT58-BJ58)*0.7)+BJ58</f>
        <v>0</v>
      </c>
      <c r="BR58" s="163" t="n">
        <f aca="false">((BT58-BJ58)*0.8)+BJ58</f>
        <v>0</v>
      </c>
      <c r="BS58" s="163" t="n">
        <f aca="false">((BT58-BJ58)*0.9)+BJ58</f>
        <v>0</v>
      </c>
      <c r="BT58" s="163" t="n">
        <f aca="false">VLOOKUP($A58,GAMMAGRIDS,8,FALSE())</f>
        <v>0</v>
      </c>
      <c r="BU58" s="163" t="n">
        <f aca="false">((CD58-BT58)*0.1)+BT58</f>
        <v>0</v>
      </c>
      <c r="BV58" s="163" t="n">
        <f aca="false">((CD58-BT58)*0.2)+BT58</f>
        <v>0</v>
      </c>
      <c r="BW58" s="163" t="n">
        <f aca="false">((CD58-BT58)*0.3)+BT58</f>
        <v>0</v>
      </c>
      <c r="BX58" s="163" t="n">
        <f aca="false">((CD58-BT58)*0.4)+BT58</f>
        <v>0</v>
      </c>
      <c r="BY58" s="163" t="n">
        <f aca="false">((CD58-BT58)*0.5)+BT58</f>
        <v>0</v>
      </c>
      <c r="BZ58" s="163" t="n">
        <f aca="false">((CD58-BT58)*0.6)+BT58</f>
        <v>0</v>
      </c>
      <c r="CA58" s="163" t="n">
        <f aca="false">((CD58-BT58)*0.7)+BT58</f>
        <v>0</v>
      </c>
      <c r="CB58" s="163" t="n">
        <f aca="false">((CD58-BT58)*0.8)+BT58</f>
        <v>0</v>
      </c>
      <c r="CC58" s="163" t="n">
        <f aca="false">((CD58-BT58)*0.9)+BT58</f>
        <v>0</v>
      </c>
      <c r="CD58" s="163" t="n">
        <f aca="false">VLOOKUP($A58,GAMMAGRIDS,9,FALSE())</f>
        <v>0</v>
      </c>
      <c r="CE58" s="163" t="n">
        <f aca="false">($CD58-$CC58)+CD58</f>
        <v>0</v>
      </c>
      <c r="CF58" s="163" t="n">
        <f aca="false">($CD58-$CC58)+CE58</f>
        <v>0</v>
      </c>
      <c r="CG58" s="163" t="n">
        <f aca="false">($CD58-$CC58)+CF58</f>
        <v>0</v>
      </c>
      <c r="CH58" s="163" t="n">
        <f aca="false">($CD58-$CC58)+CG58</f>
        <v>0</v>
      </c>
      <c r="CI58" s="163" t="n">
        <f aca="false">($CD58-$CC58)+CH58</f>
        <v>0</v>
      </c>
      <c r="CJ58" s="163" t="n">
        <f aca="false">($CD58-$CC58)+CI58</f>
        <v>0</v>
      </c>
      <c r="CK58" s="163" t="n">
        <f aca="false">($CD58-$CC58)+CJ58</f>
        <v>0</v>
      </c>
      <c r="CL58" s="163" t="n">
        <f aca="false">($CD58-$CC58)+CK58</f>
        <v>0</v>
      </c>
      <c r="CM58" s="163" t="n">
        <f aca="false">($CD58-$CC58)+CL58</f>
        <v>0</v>
      </c>
      <c r="CN58" s="163" t="n">
        <f aca="false">($CD58-$CC58)+CM58</f>
        <v>0</v>
      </c>
      <c r="CO58" s="163" t="n">
        <f aca="false">($CD58-$CC58)+CN58</f>
        <v>0</v>
      </c>
      <c r="CP58" s="163" t="n">
        <f aca="false">($CD58-$CC58)+CO58</f>
        <v>0</v>
      </c>
      <c r="CQ58" s="163" t="n">
        <f aca="false">($CD58-$CC58)+CP58</f>
        <v>0</v>
      </c>
      <c r="CR58" s="163" t="n">
        <f aca="false">($CD58-$CC58)+CQ58</f>
        <v>0</v>
      </c>
      <c r="CS58" s="163" t="n">
        <f aca="false">($CD58-$CC58)+CR58</f>
        <v>0</v>
      </c>
      <c r="CT58" s="163" t="n">
        <f aca="false">($CD58-$CC58)+CS58</f>
        <v>0</v>
      </c>
      <c r="CU58" s="163" t="n">
        <f aca="false">($CD58-$CC58)+CT58</f>
        <v>0</v>
      </c>
      <c r="CV58" s="163" t="n">
        <f aca="false">($CD58-$CC58)+CU58</f>
        <v>0</v>
      </c>
      <c r="CW58" s="163" t="n">
        <f aca="false">($CD58-$CC58)+CV58</f>
        <v>0</v>
      </c>
      <c r="CX58" s="163" t="n">
        <f aca="false">($CD58-$CC58)+CW58</f>
        <v>0</v>
      </c>
    </row>
    <row r="59" customFormat="false" ht="12.75" hidden="false" customHeight="false" outlineLevel="0" collapsed="false">
      <c r="A59" s="14" t="n">
        <v>38384</v>
      </c>
      <c r="B59" s="163" t="n">
        <f aca="false">($V59-$W59)+C59</f>
        <v>0</v>
      </c>
      <c r="C59" s="163" t="n">
        <f aca="false">($V59-$W59)+D59</f>
        <v>0</v>
      </c>
      <c r="D59" s="163" t="n">
        <f aca="false">($V59-$W59)+E59</f>
        <v>0</v>
      </c>
      <c r="E59" s="163" t="n">
        <f aca="false">($V59-$W59)+F59</f>
        <v>0</v>
      </c>
      <c r="F59" s="163" t="n">
        <f aca="false">($V59-$W59)+G59</f>
        <v>0</v>
      </c>
      <c r="G59" s="163" t="n">
        <f aca="false">($V59-$W59)+H59</f>
        <v>0</v>
      </c>
      <c r="H59" s="163" t="n">
        <f aca="false">($V59-$W59)+I59</f>
        <v>0</v>
      </c>
      <c r="I59" s="163" t="n">
        <f aca="false">($V59-$W59)+J59</f>
        <v>0</v>
      </c>
      <c r="J59" s="163" t="n">
        <f aca="false">($V59-$W59)+K59</f>
        <v>0</v>
      </c>
      <c r="K59" s="163" t="n">
        <f aca="false">($V59-$W59)+L59</f>
        <v>0</v>
      </c>
      <c r="L59" s="163" t="n">
        <f aca="false">($V59-$W59)+M59</f>
        <v>0</v>
      </c>
      <c r="M59" s="163" t="n">
        <f aca="false">($V59-$W59)+N59</f>
        <v>0</v>
      </c>
      <c r="N59" s="163" t="n">
        <f aca="false">($V59-$W59)+O59</f>
        <v>0</v>
      </c>
      <c r="O59" s="163" t="n">
        <f aca="false">($V59-$W59)+P59</f>
        <v>0</v>
      </c>
      <c r="P59" s="163" t="n">
        <f aca="false">($V59-$W59)+Q59</f>
        <v>0</v>
      </c>
      <c r="Q59" s="163" t="n">
        <f aca="false">($V59-$W59)+R59</f>
        <v>0</v>
      </c>
      <c r="R59" s="163" t="n">
        <f aca="false">($V59-$W59)+S59</f>
        <v>0</v>
      </c>
      <c r="S59" s="163" t="n">
        <f aca="false">($V59-$W59)+T59</f>
        <v>0</v>
      </c>
      <c r="T59" s="163" t="n">
        <f aca="false">($V59-$W59)+U59</f>
        <v>0</v>
      </c>
      <c r="U59" s="163" t="n">
        <f aca="false">($V59-$W59)+V59</f>
        <v>0</v>
      </c>
      <c r="V59" s="163" t="n">
        <f aca="false">VLOOKUP($A59,GAMMAGRIDS,2,FALSE())</f>
        <v>0</v>
      </c>
      <c r="W59" s="163" t="n">
        <f aca="false">((V59-AF59)*0.9)+AF59</f>
        <v>0</v>
      </c>
      <c r="X59" s="163" t="n">
        <f aca="false">((V59-AF59)*0.8)+AF59</f>
        <v>0</v>
      </c>
      <c r="Y59" s="163" t="n">
        <f aca="false">((V59-AF59)*0.7)+AF59</f>
        <v>0</v>
      </c>
      <c r="Z59" s="163" t="n">
        <f aca="false">((V59-AF59)*0.6)+AF59</f>
        <v>0</v>
      </c>
      <c r="AA59" s="163" t="n">
        <f aca="false">((V59-AF59)*0.5)+AF59</f>
        <v>0</v>
      </c>
      <c r="AB59" s="163" t="n">
        <f aca="false">((V59-AF59)*0.4)+AF59</f>
        <v>0</v>
      </c>
      <c r="AC59" s="163" t="n">
        <f aca="false">((V59-AF59)*0.3)+AF59</f>
        <v>0</v>
      </c>
      <c r="AD59" s="163" t="n">
        <f aca="false">((V59-AF59)*0.2)+AF59</f>
        <v>0</v>
      </c>
      <c r="AE59" s="163" t="n">
        <f aca="false">((V59-AF59)*0.1)+AF59</f>
        <v>0</v>
      </c>
      <c r="AF59" s="163" t="n">
        <f aca="false">VLOOKUP($A59,GAMMAGRIDS,3,FALSE())</f>
        <v>0</v>
      </c>
      <c r="AG59" s="163" t="n">
        <f aca="false">((AF59-AP59)*0.9)+AP59</f>
        <v>0</v>
      </c>
      <c r="AH59" s="163" t="n">
        <f aca="false">((AF59-AP59)*0.8)+AP59</f>
        <v>0</v>
      </c>
      <c r="AI59" s="163" t="n">
        <f aca="false">((AF59-AP59)*0.7)+AP59</f>
        <v>0</v>
      </c>
      <c r="AJ59" s="163" t="n">
        <f aca="false">((AF59-AP59)*0.6)+AP59</f>
        <v>0</v>
      </c>
      <c r="AK59" s="163" t="n">
        <f aca="false">((AF59-AP59)*0.5)+AP59</f>
        <v>0</v>
      </c>
      <c r="AL59" s="163" t="n">
        <f aca="false">((AF59-AP59)*0.4)+AP59</f>
        <v>0</v>
      </c>
      <c r="AM59" s="163" t="n">
        <f aca="false">((AF59-AP59)*0.3)+AP59</f>
        <v>0</v>
      </c>
      <c r="AN59" s="163" t="n">
        <f aca="false">((AF59-AP59)*0.2)+AP59</f>
        <v>0</v>
      </c>
      <c r="AO59" s="163" t="n">
        <f aca="false">((AF59-AP59)*0.1)+AP59</f>
        <v>0</v>
      </c>
      <c r="AP59" s="163" t="n">
        <f aca="false">VLOOKUP($A59,GAMMAGRIDS,4,FALSE())</f>
        <v>0</v>
      </c>
      <c r="AQ59" s="163" t="n">
        <f aca="false">(($AP59-$AU59)*0.8)+$AU59</f>
        <v>0</v>
      </c>
      <c r="AR59" s="163" t="n">
        <f aca="false">(($AP59-$AU59)*0.6)+$AU59</f>
        <v>0</v>
      </c>
      <c r="AS59" s="163" t="n">
        <f aca="false">(($AP59-$AU59)*0.4)+$AU59</f>
        <v>0</v>
      </c>
      <c r="AT59" s="163" t="n">
        <f aca="false">(($AP59-$AU59)*0.2)+$AU59</f>
        <v>0</v>
      </c>
      <c r="AU59" s="163" t="n">
        <f aca="false">VLOOKUP($A59,GAMMAGRIDS,5,FALSE())</f>
        <v>0</v>
      </c>
      <c r="AV59" s="163" t="n">
        <f aca="false">(($AU59-$AZ59)*0.8)+$AZ59</f>
        <v>0</v>
      </c>
      <c r="AW59" s="163" t="n">
        <f aca="false">(($AU59-$AZ59)*0.6)+$AZ59</f>
        <v>0</v>
      </c>
      <c r="AX59" s="163" t="n">
        <f aca="false">(($AU59-$AZ59)*0.4)+$AZ59</f>
        <v>0</v>
      </c>
      <c r="AY59" s="163" t="n">
        <f aca="false">(($AU59-$AZ59)*0.2)+$AZ59</f>
        <v>0</v>
      </c>
      <c r="AZ59" s="163" t="n">
        <v>0</v>
      </c>
      <c r="BA59" s="163" t="n">
        <f aca="false">(($BE59-$AZ59)*0.2)+$AZ59</f>
        <v>0</v>
      </c>
      <c r="BB59" s="163" t="n">
        <f aca="false">(($BE59-$AZ59)*0.4)+$AZ59</f>
        <v>0</v>
      </c>
      <c r="BC59" s="163" t="n">
        <f aca="false">(($BE59-$AZ59)*0.6)+$AZ59</f>
        <v>0</v>
      </c>
      <c r="BD59" s="163" t="n">
        <f aca="false">(($BE59-$AZ59)*0.8)+$AZ59</f>
        <v>0</v>
      </c>
      <c r="BE59" s="163" t="n">
        <f aca="false">VLOOKUP($A59,GAMMAGRIDS,6,FALSE())</f>
        <v>0</v>
      </c>
      <c r="BF59" s="163" t="n">
        <f aca="false">(($BJ59-$BE59)*0.2)+$BE59</f>
        <v>0</v>
      </c>
      <c r="BG59" s="163" t="n">
        <f aca="false">(($BJ59-$BE59)*0.4)+$BE59</f>
        <v>0</v>
      </c>
      <c r="BH59" s="163" t="n">
        <f aca="false">(($BJ59-$BE59)*0.6)+$BE59</f>
        <v>0</v>
      </c>
      <c r="BI59" s="163" t="n">
        <f aca="false">(($BJ59-$BE59)*0.8)+$BE59</f>
        <v>0</v>
      </c>
      <c r="BJ59" s="163" t="n">
        <f aca="false">VLOOKUP($A59,GAMMAGRIDS,7,FALSE())</f>
        <v>0</v>
      </c>
      <c r="BK59" s="163" t="n">
        <f aca="false">((BT59-BJ59)*0.1)+BJ59</f>
        <v>0</v>
      </c>
      <c r="BL59" s="163" t="n">
        <f aca="false">((BT59-BJ59)*0.2)+BJ59</f>
        <v>0</v>
      </c>
      <c r="BM59" s="163" t="n">
        <f aca="false">((BT59-BJ59)*0.3)+BJ59</f>
        <v>0</v>
      </c>
      <c r="BN59" s="163" t="n">
        <f aca="false">((BT59-BJ59)*0.4)+BJ59</f>
        <v>0</v>
      </c>
      <c r="BO59" s="163" t="n">
        <f aca="false">((BT59-BJ59)*0.5)+BJ59</f>
        <v>0</v>
      </c>
      <c r="BP59" s="163" t="n">
        <f aca="false">((BT59-BJ59)*0.6)+BJ59</f>
        <v>0</v>
      </c>
      <c r="BQ59" s="163" t="n">
        <f aca="false">((BT59-BJ59)*0.7)+BJ59</f>
        <v>0</v>
      </c>
      <c r="BR59" s="163" t="n">
        <f aca="false">((BT59-BJ59)*0.8)+BJ59</f>
        <v>0</v>
      </c>
      <c r="BS59" s="163" t="n">
        <f aca="false">((BT59-BJ59)*0.9)+BJ59</f>
        <v>0</v>
      </c>
      <c r="BT59" s="163" t="n">
        <f aca="false">VLOOKUP($A59,GAMMAGRIDS,8,FALSE())</f>
        <v>0</v>
      </c>
      <c r="BU59" s="163" t="n">
        <f aca="false">((CD59-BT59)*0.1)+BT59</f>
        <v>0</v>
      </c>
      <c r="BV59" s="163" t="n">
        <f aca="false">((CD59-BT59)*0.2)+BT59</f>
        <v>0</v>
      </c>
      <c r="BW59" s="163" t="n">
        <f aca="false">((CD59-BT59)*0.3)+BT59</f>
        <v>0</v>
      </c>
      <c r="BX59" s="163" t="n">
        <f aca="false">((CD59-BT59)*0.4)+BT59</f>
        <v>0</v>
      </c>
      <c r="BY59" s="163" t="n">
        <f aca="false">((CD59-BT59)*0.5)+BT59</f>
        <v>0</v>
      </c>
      <c r="BZ59" s="163" t="n">
        <f aca="false">((CD59-BT59)*0.6)+BT59</f>
        <v>0</v>
      </c>
      <c r="CA59" s="163" t="n">
        <f aca="false">((CD59-BT59)*0.7)+BT59</f>
        <v>0</v>
      </c>
      <c r="CB59" s="163" t="n">
        <f aca="false">((CD59-BT59)*0.8)+BT59</f>
        <v>0</v>
      </c>
      <c r="CC59" s="163" t="n">
        <f aca="false">((CD59-BT59)*0.9)+BT59</f>
        <v>0</v>
      </c>
      <c r="CD59" s="163" t="n">
        <f aca="false">VLOOKUP($A59,GAMMAGRIDS,9,FALSE())</f>
        <v>0</v>
      </c>
      <c r="CE59" s="163" t="n">
        <f aca="false">($CD59-$CC59)+CD59</f>
        <v>0</v>
      </c>
      <c r="CF59" s="163" t="n">
        <f aca="false">($CD59-$CC59)+CE59</f>
        <v>0</v>
      </c>
      <c r="CG59" s="163" t="n">
        <f aca="false">($CD59-$CC59)+CF59</f>
        <v>0</v>
      </c>
      <c r="CH59" s="163" t="n">
        <f aca="false">($CD59-$CC59)+CG59</f>
        <v>0</v>
      </c>
      <c r="CI59" s="163" t="n">
        <f aca="false">($CD59-$CC59)+CH59</f>
        <v>0</v>
      </c>
      <c r="CJ59" s="163" t="n">
        <f aca="false">($CD59-$CC59)+CI59</f>
        <v>0</v>
      </c>
      <c r="CK59" s="163" t="n">
        <f aca="false">($CD59-$CC59)+CJ59</f>
        <v>0</v>
      </c>
      <c r="CL59" s="163" t="n">
        <f aca="false">($CD59-$CC59)+CK59</f>
        <v>0</v>
      </c>
      <c r="CM59" s="163" t="n">
        <f aca="false">($CD59-$CC59)+CL59</f>
        <v>0</v>
      </c>
      <c r="CN59" s="163" t="n">
        <f aca="false">($CD59-$CC59)+CM59</f>
        <v>0</v>
      </c>
      <c r="CO59" s="163" t="n">
        <f aca="false">($CD59-$CC59)+CN59</f>
        <v>0</v>
      </c>
      <c r="CP59" s="163" t="n">
        <f aca="false">($CD59-$CC59)+CO59</f>
        <v>0</v>
      </c>
      <c r="CQ59" s="163" t="n">
        <f aca="false">($CD59-$CC59)+CP59</f>
        <v>0</v>
      </c>
      <c r="CR59" s="163" t="n">
        <f aca="false">($CD59-$CC59)+CQ59</f>
        <v>0</v>
      </c>
      <c r="CS59" s="163" t="n">
        <f aca="false">($CD59-$CC59)+CR59</f>
        <v>0</v>
      </c>
      <c r="CT59" s="163" t="n">
        <f aca="false">($CD59-$CC59)+CS59</f>
        <v>0</v>
      </c>
      <c r="CU59" s="163" t="n">
        <f aca="false">($CD59-$CC59)+CT59</f>
        <v>0</v>
      </c>
      <c r="CV59" s="163" t="n">
        <f aca="false">($CD59-$CC59)+CU59</f>
        <v>0</v>
      </c>
      <c r="CW59" s="163" t="n">
        <f aca="false">($CD59-$CC59)+CV59</f>
        <v>0</v>
      </c>
      <c r="CX59" s="163" t="n">
        <f aca="false">($CD59-$CC59)+CW59</f>
        <v>0</v>
      </c>
    </row>
    <row r="60" customFormat="false" ht="12.75" hidden="false" customHeight="false" outlineLevel="0" collapsed="false">
      <c r="A60" s="14" t="n">
        <v>38412</v>
      </c>
      <c r="B60" s="163" t="n">
        <f aca="false">($V60-$W60)+C60</f>
        <v>0</v>
      </c>
      <c r="C60" s="163" t="n">
        <f aca="false">($V60-$W60)+D60</f>
        <v>0</v>
      </c>
      <c r="D60" s="163" t="n">
        <f aca="false">($V60-$W60)+E60</f>
        <v>0</v>
      </c>
      <c r="E60" s="163" t="n">
        <f aca="false">($V60-$W60)+F60</f>
        <v>0</v>
      </c>
      <c r="F60" s="163" t="n">
        <f aca="false">($V60-$W60)+G60</f>
        <v>0</v>
      </c>
      <c r="G60" s="163" t="n">
        <f aca="false">($V60-$W60)+H60</f>
        <v>0</v>
      </c>
      <c r="H60" s="163" t="n">
        <f aca="false">($V60-$W60)+I60</f>
        <v>0</v>
      </c>
      <c r="I60" s="163" t="n">
        <f aca="false">($V60-$W60)+J60</f>
        <v>0</v>
      </c>
      <c r="J60" s="163" t="n">
        <f aca="false">($V60-$W60)+K60</f>
        <v>0</v>
      </c>
      <c r="K60" s="163" t="n">
        <f aca="false">($V60-$W60)+L60</f>
        <v>0</v>
      </c>
      <c r="L60" s="163" t="n">
        <f aca="false">($V60-$W60)+M60</f>
        <v>0</v>
      </c>
      <c r="M60" s="163" t="n">
        <f aca="false">($V60-$W60)+N60</f>
        <v>0</v>
      </c>
      <c r="N60" s="163" t="n">
        <f aca="false">($V60-$W60)+O60</f>
        <v>0</v>
      </c>
      <c r="O60" s="163" t="n">
        <f aca="false">($V60-$W60)+P60</f>
        <v>0</v>
      </c>
      <c r="P60" s="163" t="n">
        <f aca="false">($V60-$W60)+Q60</f>
        <v>0</v>
      </c>
      <c r="Q60" s="163" t="n">
        <f aca="false">($V60-$W60)+R60</f>
        <v>0</v>
      </c>
      <c r="R60" s="163" t="n">
        <f aca="false">($V60-$W60)+S60</f>
        <v>0</v>
      </c>
      <c r="S60" s="163" t="n">
        <f aca="false">($V60-$W60)+T60</f>
        <v>0</v>
      </c>
      <c r="T60" s="163" t="n">
        <f aca="false">($V60-$W60)+U60</f>
        <v>0</v>
      </c>
      <c r="U60" s="163" t="n">
        <f aca="false">($V60-$W60)+V60</f>
        <v>0</v>
      </c>
      <c r="V60" s="163" t="n">
        <f aca="false">VLOOKUP($A60,GAMMAGRIDS,2,FALSE())</f>
        <v>0</v>
      </c>
      <c r="W60" s="163" t="n">
        <f aca="false">((V60-AF60)*0.9)+AF60</f>
        <v>0</v>
      </c>
      <c r="X60" s="163" t="n">
        <f aca="false">((V60-AF60)*0.8)+AF60</f>
        <v>0</v>
      </c>
      <c r="Y60" s="163" t="n">
        <f aca="false">((V60-AF60)*0.7)+AF60</f>
        <v>0</v>
      </c>
      <c r="Z60" s="163" t="n">
        <f aca="false">((V60-AF60)*0.6)+AF60</f>
        <v>0</v>
      </c>
      <c r="AA60" s="163" t="n">
        <f aca="false">((V60-AF60)*0.5)+AF60</f>
        <v>0</v>
      </c>
      <c r="AB60" s="163" t="n">
        <f aca="false">((V60-AF60)*0.4)+AF60</f>
        <v>0</v>
      </c>
      <c r="AC60" s="163" t="n">
        <f aca="false">((V60-AF60)*0.3)+AF60</f>
        <v>0</v>
      </c>
      <c r="AD60" s="163" t="n">
        <f aca="false">((V60-AF60)*0.2)+AF60</f>
        <v>0</v>
      </c>
      <c r="AE60" s="163" t="n">
        <f aca="false">((V60-AF60)*0.1)+AF60</f>
        <v>0</v>
      </c>
      <c r="AF60" s="163" t="n">
        <f aca="false">VLOOKUP($A60,GAMMAGRIDS,3,FALSE())</f>
        <v>0</v>
      </c>
      <c r="AG60" s="163" t="n">
        <f aca="false">((AF60-AP60)*0.9)+AP60</f>
        <v>0</v>
      </c>
      <c r="AH60" s="163" t="n">
        <f aca="false">((AF60-AP60)*0.8)+AP60</f>
        <v>0</v>
      </c>
      <c r="AI60" s="163" t="n">
        <f aca="false">((AF60-AP60)*0.7)+AP60</f>
        <v>0</v>
      </c>
      <c r="AJ60" s="163" t="n">
        <f aca="false">((AF60-AP60)*0.6)+AP60</f>
        <v>0</v>
      </c>
      <c r="AK60" s="163" t="n">
        <f aca="false">((AF60-AP60)*0.5)+AP60</f>
        <v>0</v>
      </c>
      <c r="AL60" s="163" t="n">
        <f aca="false">((AF60-AP60)*0.4)+AP60</f>
        <v>0</v>
      </c>
      <c r="AM60" s="163" t="n">
        <f aca="false">((AF60-AP60)*0.3)+AP60</f>
        <v>0</v>
      </c>
      <c r="AN60" s="163" t="n">
        <f aca="false">((AF60-AP60)*0.2)+AP60</f>
        <v>0</v>
      </c>
      <c r="AO60" s="163" t="n">
        <f aca="false">((AF60-AP60)*0.1)+AP60</f>
        <v>0</v>
      </c>
      <c r="AP60" s="163" t="n">
        <f aca="false">VLOOKUP($A60,GAMMAGRIDS,4,FALSE())</f>
        <v>0</v>
      </c>
      <c r="AQ60" s="163" t="n">
        <f aca="false">(($AP60-$AU60)*0.8)+$AU60</f>
        <v>0</v>
      </c>
      <c r="AR60" s="163" t="n">
        <f aca="false">(($AP60-$AU60)*0.6)+$AU60</f>
        <v>0</v>
      </c>
      <c r="AS60" s="163" t="n">
        <f aca="false">(($AP60-$AU60)*0.4)+$AU60</f>
        <v>0</v>
      </c>
      <c r="AT60" s="163" t="n">
        <f aca="false">(($AP60-$AU60)*0.2)+$AU60</f>
        <v>0</v>
      </c>
      <c r="AU60" s="163" t="n">
        <f aca="false">VLOOKUP($A60,GAMMAGRIDS,5,FALSE())</f>
        <v>0</v>
      </c>
      <c r="AV60" s="163" t="n">
        <f aca="false">(($AU60-$AZ60)*0.8)+$AZ60</f>
        <v>0</v>
      </c>
      <c r="AW60" s="163" t="n">
        <f aca="false">(($AU60-$AZ60)*0.6)+$AZ60</f>
        <v>0</v>
      </c>
      <c r="AX60" s="163" t="n">
        <f aca="false">(($AU60-$AZ60)*0.4)+$AZ60</f>
        <v>0</v>
      </c>
      <c r="AY60" s="163" t="n">
        <f aca="false">(($AU60-$AZ60)*0.2)+$AZ60</f>
        <v>0</v>
      </c>
      <c r="AZ60" s="163" t="n">
        <v>0</v>
      </c>
      <c r="BA60" s="163" t="n">
        <f aca="false">(($BE60-$AZ60)*0.2)+$AZ60</f>
        <v>0</v>
      </c>
      <c r="BB60" s="163" t="n">
        <f aca="false">(($BE60-$AZ60)*0.4)+$AZ60</f>
        <v>0</v>
      </c>
      <c r="BC60" s="163" t="n">
        <f aca="false">(($BE60-$AZ60)*0.6)+$AZ60</f>
        <v>0</v>
      </c>
      <c r="BD60" s="163" t="n">
        <f aca="false">(($BE60-$AZ60)*0.8)+$AZ60</f>
        <v>0</v>
      </c>
      <c r="BE60" s="163" t="n">
        <f aca="false">VLOOKUP($A60,GAMMAGRIDS,6,FALSE())</f>
        <v>0</v>
      </c>
      <c r="BF60" s="163" t="n">
        <f aca="false">(($BJ60-$BE60)*0.2)+$BE60</f>
        <v>0</v>
      </c>
      <c r="BG60" s="163" t="n">
        <f aca="false">(($BJ60-$BE60)*0.4)+$BE60</f>
        <v>0</v>
      </c>
      <c r="BH60" s="163" t="n">
        <f aca="false">(($BJ60-$BE60)*0.6)+$BE60</f>
        <v>0</v>
      </c>
      <c r="BI60" s="163" t="n">
        <f aca="false">(($BJ60-$BE60)*0.8)+$BE60</f>
        <v>0</v>
      </c>
      <c r="BJ60" s="163" t="n">
        <f aca="false">VLOOKUP($A60,GAMMAGRIDS,7,FALSE())</f>
        <v>0</v>
      </c>
      <c r="BK60" s="163" t="n">
        <f aca="false">((BT60-BJ60)*0.1)+BJ60</f>
        <v>0</v>
      </c>
      <c r="BL60" s="163" t="n">
        <f aca="false">((BT60-BJ60)*0.2)+BJ60</f>
        <v>0</v>
      </c>
      <c r="BM60" s="163" t="n">
        <f aca="false">((BT60-BJ60)*0.3)+BJ60</f>
        <v>0</v>
      </c>
      <c r="BN60" s="163" t="n">
        <f aca="false">((BT60-BJ60)*0.4)+BJ60</f>
        <v>0</v>
      </c>
      <c r="BO60" s="163" t="n">
        <f aca="false">((BT60-BJ60)*0.5)+BJ60</f>
        <v>0</v>
      </c>
      <c r="BP60" s="163" t="n">
        <f aca="false">((BT60-BJ60)*0.6)+BJ60</f>
        <v>0</v>
      </c>
      <c r="BQ60" s="163" t="n">
        <f aca="false">((BT60-BJ60)*0.7)+BJ60</f>
        <v>0</v>
      </c>
      <c r="BR60" s="163" t="n">
        <f aca="false">((BT60-BJ60)*0.8)+BJ60</f>
        <v>0</v>
      </c>
      <c r="BS60" s="163" t="n">
        <f aca="false">((BT60-BJ60)*0.9)+BJ60</f>
        <v>0</v>
      </c>
      <c r="BT60" s="163" t="n">
        <f aca="false">VLOOKUP($A60,GAMMAGRIDS,8,FALSE())</f>
        <v>0</v>
      </c>
      <c r="BU60" s="163" t="n">
        <f aca="false">((CD60-BT60)*0.1)+BT60</f>
        <v>0</v>
      </c>
      <c r="BV60" s="163" t="n">
        <f aca="false">((CD60-BT60)*0.2)+BT60</f>
        <v>0</v>
      </c>
      <c r="BW60" s="163" t="n">
        <f aca="false">((CD60-BT60)*0.3)+BT60</f>
        <v>0</v>
      </c>
      <c r="BX60" s="163" t="n">
        <f aca="false">((CD60-BT60)*0.4)+BT60</f>
        <v>0</v>
      </c>
      <c r="BY60" s="163" t="n">
        <f aca="false">((CD60-BT60)*0.5)+BT60</f>
        <v>0</v>
      </c>
      <c r="BZ60" s="163" t="n">
        <f aca="false">((CD60-BT60)*0.6)+BT60</f>
        <v>0</v>
      </c>
      <c r="CA60" s="163" t="n">
        <f aca="false">((CD60-BT60)*0.7)+BT60</f>
        <v>0</v>
      </c>
      <c r="CB60" s="163" t="n">
        <f aca="false">((CD60-BT60)*0.8)+BT60</f>
        <v>0</v>
      </c>
      <c r="CC60" s="163" t="n">
        <f aca="false">((CD60-BT60)*0.9)+BT60</f>
        <v>0</v>
      </c>
      <c r="CD60" s="163" t="n">
        <f aca="false">VLOOKUP($A60,GAMMAGRIDS,9,FALSE())</f>
        <v>0</v>
      </c>
      <c r="CE60" s="163" t="n">
        <f aca="false">($CD60-$CC60)+CD60</f>
        <v>0</v>
      </c>
      <c r="CF60" s="163" t="n">
        <f aca="false">($CD60-$CC60)+CE60</f>
        <v>0</v>
      </c>
      <c r="CG60" s="163" t="n">
        <f aca="false">($CD60-$CC60)+CF60</f>
        <v>0</v>
      </c>
      <c r="CH60" s="163" t="n">
        <f aca="false">($CD60-$CC60)+CG60</f>
        <v>0</v>
      </c>
      <c r="CI60" s="163" t="n">
        <f aca="false">($CD60-$CC60)+CH60</f>
        <v>0</v>
      </c>
      <c r="CJ60" s="163" t="n">
        <f aca="false">($CD60-$CC60)+CI60</f>
        <v>0</v>
      </c>
      <c r="CK60" s="163" t="n">
        <f aca="false">($CD60-$CC60)+CJ60</f>
        <v>0</v>
      </c>
      <c r="CL60" s="163" t="n">
        <f aca="false">($CD60-$CC60)+CK60</f>
        <v>0</v>
      </c>
      <c r="CM60" s="163" t="n">
        <f aca="false">($CD60-$CC60)+CL60</f>
        <v>0</v>
      </c>
      <c r="CN60" s="163" t="n">
        <f aca="false">($CD60-$CC60)+CM60</f>
        <v>0</v>
      </c>
      <c r="CO60" s="163" t="n">
        <f aca="false">($CD60-$CC60)+CN60</f>
        <v>0</v>
      </c>
      <c r="CP60" s="163" t="n">
        <f aca="false">($CD60-$CC60)+CO60</f>
        <v>0</v>
      </c>
      <c r="CQ60" s="163" t="n">
        <f aca="false">($CD60-$CC60)+CP60</f>
        <v>0</v>
      </c>
      <c r="CR60" s="163" t="n">
        <f aca="false">($CD60-$CC60)+CQ60</f>
        <v>0</v>
      </c>
      <c r="CS60" s="163" t="n">
        <f aca="false">($CD60-$CC60)+CR60</f>
        <v>0</v>
      </c>
      <c r="CT60" s="163" t="n">
        <f aca="false">($CD60-$CC60)+CS60</f>
        <v>0</v>
      </c>
      <c r="CU60" s="163" t="n">
        <f aca="false">($CD60-$CC60)+CT60</f>
        <v>0</v>
      </c>
      <c r="CV60" s="163" t="n">
        <f aca="false">($CD60-$CC60)+CU60</f>
        <v>0</v>
      </c>
      <c r="CW60" s="163" t="n">
        <f aca="false">($CD60-$CC60)+CV60</f>
        <v>0</v>
      </c>
      <c r="CX60" s="163" t="n">
        <f aca="false">($CD60-$CC60)+CW60</f>
        <v>0</v>
      </c>
    </row>
    <row r="61" customFormat="false" ht="12.75" hidden="false" customHeight="false" outlineLevel="0" collapsed="false">
      <c r="A61" s="14" t="n">
        <v>38443</v>
      </c>
      <c r="B61" s="163" t="n">
        <f aca="false">($V61-$W61)+C61</f>
        <v>0</v>
      </c>
      <c r="C61" s="163" t="n">
        <f aca="false">($V61-$W61)+D61</f>
        <v>0</v>
      </c>
      <c r="D61" s="163" t="n">
        <f aca="false">($V61-$W61)+E61</f>
        <v>0</v>
      </c>
      <c r="E61" s="163" t="n">
        <f aca="false">($V61-$W61)+F61</f>
        <v>0</v>
      </c>
      <c r="F61" s="163" t="n">
        <f aca="false">($V61-$W61)+G61</f>
        <v>0</v>
      </c>
      <c r="G61" s="163" t="n">
        <f aca="false">($V61-$W61)+H61</f>
        <v>0</v>
      </c>
      <c r="H61" s="163" t="n">
        <f aca="false">($V61-$W61)+I61</f>
        <v>0</v>
      </c>
      <c r="I61" s="163" t="n">
        <f aca="false">($V61-$W61)+J61</f>
        <v>0</v>
      </c>
      <c r="J61" s="163" t="n">
        <f aca="false">($V61-$W61)+K61</f>
        <v>0</v>
      </c>
      <c r="K61" s="163" t="n">
        <f aca="false">($V61-$W61)+L61</f>
        <v>0</v>
      </c>
      <c r="L61" s="163" t="n">
        <f aca="false">($V61-$W61)+M61</f>
        <v>0</v>
      </c>
      <c r="M61" s="163" t="n">
        <f aca="false">($V61-$W61)+N61</f>
        <v>0</v>
      </c>
      <c r="N61" s="163" t="n">
        <f aca="false">($V61-$W61)+O61</f>
        <v>0</v>
      </c>
      <c r="O61" s="163" t="n">
        <f aca="false">($V61-$W61)+P61</f>
        <v>0</v>
      </c>
      <c r="P61" s="163" t="n">
        <f aca="false">($V61-$W61)+Q61</f>
        <v>0</v>
      </c>
      <c r="Q61" s="163" t="n">
        <f aca="false">($V61-$W61)+R61</f>
        <v>0</v>
      </c>
      <c r="R61" s="163" t="n">
        <f aca="false">($V61-$W61)+S61</f>
        <v>0</v>
      </c>
      <c r="S61" s="163" t="n">
        <f aca="false">($V61-$W61)+T61</f>
        <v>0</v>
      </c>
      <c r="T61" s="163" t="n">
        <f aca="false">($V61-$W61)+U61</f>
        <v>0</v>
      </c>
      <c r="U61" s="163" t="n">
        <f aca="false">($V61-$W61)+V61</f>
        <v>0</v>
      </c>
      <c r="V61" s="163" t="n">
        <f aca="false">VLOOKUP($A61,GAMMAGRIDS,2,FALSE())</f>
        <v>0</v>
      </c>
      <c r="W61" s="163" t="n">
        <f aca="false">((V61-AF61)*0.9)+AF61</f>
        <v>0</v>
      </c>
      <c r="X61" s="163" t="n">
        <f aca="false">((V61-AF61)*0.8)+AF61</f>
        <v>0</v>
      </c>
      <c r="Y61" s="163" t="n">
        <f aca="false">((V61-AF61)*0.7)+AF61</f>
        <v>0</v>
      </c>
      <c r="Z61" s="163" t="n">
        <f aca="false">((V61-AF61)*0.6)+AF61</f>
        <v>0</v>
      </c>
      <c r="AA61" s="163" t="n">
        <f aca="false">((V61-AF61)*0.5)+AF61</f>
        <v>0</v>
      </c>
      <c r="AB61" s="163" t="n">
        <f aca="false">((V61-AF61)*0.4)+AF61</f>
        <v>0</v>
      </c>
      <c r="AC61" s="163" t="n">
        <f aca="false">((V61-AF61)*0.3)+AF61</f>
        <v>0</v>
      </c>
      <c r="AD61" s="163" t="n">
        <f aca="false">((V61-AF61)*0.2)+AF61</f>
        <v>0</v>
      </c>
      <c r="AE61" s="163" t="n">
        <f aca="false">((V61-AF61)*0.1)+AF61</f>
        <v>0</v>
      </c>
      <c r="AF61" s="163" t="n">
        <f aca="false">VLOOKUP($A61,GAMMAGRIDS,3,FALSE())</f>
        <v>0</v>
      </c>
      <c r="AG61" s="163" t="n">
        <f aca="false">((AF61-AP61)*0.9)+AP61</f>
        <v>0</v>
      </c>
      <c r="AH61" s="163" t="n">
        <f aca="false">((AF61-AP61)*0.8)+AP61</f>
        <v>0</v>
      </c>
      <c r="AI61" s="163" t="n">
        <f aca="false">((AF61-AP61)*0.7)+AP61</f>
        <v>0</v>
      </c>
      <c r="AJ61" s="163" t="n">
        <f aca="false">((AF61-AP61)*0.6)+AP61</f>
        <v>0</v>
      </c>
      <c r="AK61" s="163" t="n">
        <f aca="false">((AF61-AP61)*0.5)+AP61</f>
        <v>0</v>
      </c>
      <c r="AL61" s="163" t="n">
        <f aca="false">((AF61-AP61)*0.4)+AP61</f>
        <v>0</v>
      </c>
      <c r="AM61" s="163" t="n">
        <f aca="false">((AF61-AP61)*0.3)+AP61</f>
        <v>0</v>
      </c>
      <c r="AN61" s="163" t="n">
        <f aca="false">((AF61-AP61)*0.2)+AP61</f>
        <v>0</v>
      </c>
      <c r="AO61" s="163" t="n">
        <f aca="false">((AF61-AP61)*0.1)+AP61</f>
        <v>0</v>
      </c>
      <c r="AP61" s="163" t="n">
        <f aca="false">VLOOKUP($A61,GAMMAGRIDS,4,FALSE())</f>
        <v>0</v>
      </c>
      <c r="AQ61" s="163" t="n">
        <f aca="false">(($AP61-$AU61)*0.8)+$AU61</f>
        <v>0</v>
      </c>
      <c r="AR61" s="163" t="n">
        <f aca="false">(($AP61-$AU61)*0.6)+$AU61</f>
        <v>0</v>
      </c>
      <c r="AS61" s="163" t="n">
        <f aca="false">(($AP61-$AU61)*0.4)+$AU61</f>
        <v>0</v>
      </c>
      <c r="AT61" s="163" t="n">
        <f aca="false">(($AP61-$AU61)*0.2)+$AU61</f>
        <v>0</v>
      </c>
      <c r="AU61" s="163" t="n">
        <f aca="false">VLOOKUP($A61,GAMMAGRIDS,5,FALSE())</f>
        <v>0</v>
      </c>
      <c r="AV61" s="163" t="n">
        <f aca="false">(($AU61-$AZ61)*0.8)+$AZ61</f>
        <v>0</v>
      </c>
      <c r="AW61" s="163" t="n">
        <f aca="false">(($AU61-$AZ61)*0.6)+$AZ61</f>
        <v>0</v>
      </c>
      <c r="AX61" s="163" t="n">
        <f aca="false">(($AU61-$AZ61)*0.4)+$AZ61</f>
        <v>0</v>
      </c>
      <c r="AY61" s="163" t="n">
        <f aca="false">(($AU61-$AZ61)*0.2)+$AZ61</f>
        <v>0</v>
      </c>
      <c r="AZ61" s="163" t="n">
        <v>0</v>
      </c>
      <c r="BA61" s="163" t="n">
        <f aca="false">(($BE61-$AZ61)*0.2)+$AZ61</f>
        <v>0</v>
      </c>
      <c r="BB61" s="163" t="n">
        <f aca="false">(($BE61-$AZ61)*0.4)+$AZ61</f>
        <v>0</v>
      </c>
      <c r="BC61" s="163" t="n">
        <f aca="false">(($BE61-$AZ61)*0.6)+$AZ61</f>
        <v>0</v>
      </c>
      <c r="BD61" s="163" t="n">
        <f aca="false">(($BE61-$AZ61)*0.8)+$AZ61</f>
        <v>0</v>
      </c>
      <c r="BE61" s="163" t="n">
        <f aca="false">VLOOKUP($A61,GAMMAGRIDS,6,FALSE())</f>
        <v>0</v>
      </c>
      <c r="BF61" s="163" t="n">
        <f aca="false">(($BJ61-$BE61)*0.2)+$BE61</f>
        <v>0</v>
      </c>
      <c r="BG61" s="163" t="n">
        <f aca="false">(($BJ61-$BE61)*0.4)+$BE61</f>
        <v>0</v>
      </c>
      <c r="BH61" s="163" t="n">
        <f aca="false">(($BJ61-$BE61)*0.6)+$BE61</f>
        <v>0</v>
      </c>
      <c r="BI61" s="163" t="n">
        <f aca="false">(($BJ61-$BE61)*0.8)+$BE61</f>
        <v>0</v>
      </c>
      <c r="BJ61" s="163" t="n">
        <f aca="false">VLOOKUP($A61,GAMMAGRIDS,7,FALSE())</f>
        <v>0</v>
      </c>
      <c r="BK61" s="163" t="n">
        <f aca="false">((BT61-BJ61)*0.1)+BJ61</f>
        <v>0</v>
      </c>
      <c r="BL61" s="163" t="n">
        <f aca="false">((BT61-BJ61)*0.2)+BJ61</f>
        <v>0</v>
      </c>
      <c r="BM61" s="163" t="n">
        <f aca="false">((BT61-BJ61)*0.3)+BJ61</f>
        <v>0</v>
      </c>
      <c r="BN61" s="163" t="n">
        <f aca="false">((BT61-BJ61)*0.4)+BJ61</f>
        <v>0</v>
      </c>
      <c r="BO61" s="163" t="n">
        <f aca="false">((BT61-BJ61)*0.5)+BJ61</f>
        <v>0</v>
      </c>
      <c r="BP61" s="163" t="n">
        <f aca="false">((BT61-BJ61)*0.6)+BJ61</f>
        <v>0</v>
      </c>
      <c r="BQ61" s="163" t="n">
        <f aca="false">((BT61-BJ61)*0.7)+BJ61</f>
        <v>0</v>
      </c>
      <c r="BR61" s="163" t="n">
        <f aca="false">((BT61-BJ61)*0.8)+BJ61</f>
        <v>0</v>
      </c>
      <c r="BS61" s="163" t="n">
        <f aca="false">((BT61-BJ61)*0.9)+BJ61</f>
        <v>0</v>
      </c>
      <c r="BT61" s="163" t="n">
        <f aca="false">VLOOKUP($A61,GAMMAGRIDS,8,FALSE())</f>
        <v>0</v>
      </c>
      <c r="BU61" s="163" t="n">
        <f aca="false">((CD61-BT61)*0.1)+BT61</f>
        <v>0</v>
      </c>
      <c r="BV61" s="163" t="n">
        <f aca="false">((CD61-BT61)*0.2)+BT61</f>
        <v>0</v>
      </c>
      <c r="BW61" s="163" t="n">
        <f aca="false">((CD61-BT61)*0.3)+BT61</f>
        <v>0</v>
      </c>
      <c r="BX61" s="163" t="n">
        <f aca="false">((CD61-BT61)*0.4)+BT61</f>
        <v>0</v>
      </c>
      <c r="BY61" s="163" t="n">
        <f aca="false">((CD61-BT61)*0.5)+BT61</f>
        <v>0</v>
      </c>
      <c r="BZ61" s="163" t="n">
        <f aca="false">((CD61-BT61)*0.6)+BT61</f>
        <v>0</v>
      </c>
      <c r="CA61" s="163" t="n">
        <f aca="false">((CD61-BT61)*0.7)+BT61</f>
        <v>0</v>
      </c>
      <c r="CB61" s="163" t="n">
        <f aca="false">((CD61-BT61)*0.8)+BT61</f>
        <v>0</v>
      </c>
      <c r="CC61" s="163" t="n">
        <f aca="false">((CD61-BT61)*0.9)+BT61</f>
        <v>0</v>
      </c>
      <c r="CD61" s="163" t="n">
        <f aca="false">VLOOKUP($A61,GAMMAGRIDS,9,FALSE())</f>
        <v>0</v>
      </c>
      <c r="CE61" s="163" t="n">
        <f aca="false">($CD61-$CC61)+CD61</f>
        <v>0</v>
      </c>
      <c r="CF61" s="163" t="n">
        <f aca="false">($CD61-$CC61)+CE61</f>
        <v>0</v>
      </c>
      <c r="CG61" s="163" t="n">
        <f aca="false">($CD61-$CC61)+CF61</f>
        <v>0</v>
      </c>
      <c r="CH61" s="163" t="n">
        <f aca="false">($CD61-$CC61)+CG61</f>
        <v>0</v>
      </c>
      <c r="CI61" s="163" t="n">
        <f aca="false">($CD61-$CC61)+CH61</f>
        <v>0</v>
      </c>
      <c r="CJ61" s="163" t="n">
        <f aca="false">($CD61-$CC61)+CI61</f>
        <v>0</v>
      </c>
      <c r="CK61" s="163" t="n">
        <f aca="false">($CD61-$CC61)+CJ61</f>
        <v>0</v>
      </c>
      <c r="CL61" s="163" t="n">
        <f aca="false">($CD61-$CC61)+CK61</f>
        <v>0</v>
      </c>
      <c r="CM61" s="163" t="n">
        <f aca="false">($CD61-$CC61)+CL61</f>
        <v>0</v>
      </c>
      <c r="CN61" s="163" t="n">
        <f aca="false">($CD61-$CC61)+CM61</f>
        <v>0</v>
      </c>
      <c r="CO61" s="163" t="n">
        <f aca="false">($CD61-$CC61)+CN61</f>
        <v>0</v>
      </c>
      <c r="CP61" s="163" t="n">
        <f aca="false">($CD61-$CC61)+CO61</f>
        <v>0</v>
      </c>
      <c r="CQ61" s="163" t="n">
        <f aca="false">($CD61-$CC61)+CP61</f>
        <v>0</v>
      </c>
      <c r="CR61" s="163" t="n">
        <f aca="false">($CD61-$CC61)+CQ61</f>
        <v>0</v>
      </c>
      <c r="CS61" s="163" t="n">
        <f aca="false">($CD61-$CC61)+CR61</f>
        <v>0</v>
      </c>
      <c r="CT61" s="163" t="n">
        <f aca="false">($CD61-$CC61)+CS61</f>
        <v>0</v>
      </c>
      <c r="CU61" s="163" t="n">
        <f aca="false">($CD61-$CC61)+CT61</f>
        <v>0</v>
      </c>
      <c r="CV61" s="163" t="n">
        <f aca="false">($CD61-$CC61)+CU61</f>
        <v>0</v>
      </c>
      <c r="CW61" s="163" t="n">
        <f aca="false">($CD61-$CC61)+CV61</f>
        <v>0</v>
      </c>
      <c r="CX61" s="163" t="n">
        <f aca="false">($CD61-$CC61)+CW61</f>
        <v>0</v>
      </c>
    </row>
    <row r="62" customFormat="false" ht="12.75" hidden="false" customHeight="false" outlineLevel="0" collapsed="false">
      <c r="A62" s="14" t="n">
        <v>38473</v>
      </c>
      <c r="B62" s="163" t="n">
        <f aca="false">($V62-$W62)+C62</f>
        <v>0</v>
      </c>
      <c r="C62" s="163" t="n">
        <f aca="false">($V62-$W62)+D62</f>
        <v>0</v>
      </c>
      <c r="D62" s="163" t="n">
        <f aca="false">($V62-$W62)+E62</f>
        <v>0</v>
      </c>
      <c r="E62" s="163" t="n">
        <f aca="false">($V62-$W62)+F62</f>
        <v>0</v>
      </c>
      <c r="F62" s="163" t="n">
        <f aca="false">($V62-$W62)+G62</f>
        <v>0</v>
      </c>
      <c r="G62" s="163" t="n">
        <f aca="false">($V62-$W62)+H62</f>
        <v>0</v>
      </c>
      <c r="H62" s="163" t="n">
        <f aca="false">($V62-$W62)+I62</f>
        <v>0</v>
      </c>
      <c r="I62" s="163" t="n">
        <f aca="false">($V62-$W62)+J62</f>
        <v>0</v>
      </c>
      <c r="J62" s="163" t="n">
        <f aca="false">($V62-$W62)+K62</f>
        <v>0</v>
      </c>
      <c r="K62" s="163" t="n">
        <f aca="false">($V62-$W62)+L62</f>
        <v>0</v>
      </c>
      <c r="L62" s="163" t="n">
        <f aca="false">($V62-$W62)+M62</f>
        <v>0</v>
      </c>
      <c r="M62" s="163" t="n">
        <f aca="false">($V62-$W62)+N62</f>
        <v>0</v>
      </c>
      <c r="N62" s="163" t="n">
        <f aca="false">($V62-$W62)+O62</f>
        <v>0</v>
      </c>
      <c r="O62" s="163" t="n">
        <f aca="false">($V62-$W62)+P62</f>
        <v>0</v>
      </c>
      <c r="P62" s="163" t="n">
        <f aca="false">($V62-$W62)+Q62</f>
        <v>0</v>
      </c>
      <c r="Q62" s="163" t="n">
        <f aca="false">($V62-$W62)+R62</f>
        <v>0</v>
      </c>
      <c r="R62" s="163" t="n">
        <f aca="false">($V62-$W62)+S62</f>
        <v>0</v>
      </c>
      <c r="S62" s="163" t="n">
        <f aca="false">($V62-$W62)+T62</f>
        <v>0</v>
      </c>
      <c r="T62" s="163" t="n">
        <f aca="false">($V62-$W62)+U62</f>
        <v>0</v>
      </c>
      <c r="U62" s="163" t="n">
        <f aca="false">($V62-$W62)+V62</f>
        <v>0</v>
      </c>
      <c r="V62" s="163" t="n">
        <f aca="false">VLOOKUP($A62,GAMMAGRIDS,2,FALSE())</f>
        <v>0</v>
      </c>
      <c r="W62" s="163" t="n">
        <f aca="false">((V62-AF62)*0.9)+AF62</f>
        <v>0</v>
      </c>
      <c r="X62" s="163" t="n">
        <f aca="false">((V62-AF62)*0.8)+AF62</f>
        <v>0</v>
      </c>
      <c r="Y62" s="163" t="n">
        <f aca="false">((V62-AF62)*0.7)+AF62</f>
        <v>0</v>
      </c>
      <c r="Z62" s="163" t="n">
        <f aca="false">((V62-AF62)*0.6)+AF62</f>
        <v>0</v>
      </c>
      <c r="AA62" s="163" t="n">
        <f aca="false">((V62-AF62)*0.5)+AF62</f>
        <v>0</v>
      </c>
      <c r="AB62" s="163" t="n">
        <f aca="false">((V62-AF62)*0.4)+AF62</f>
        <v>0</v>
      </c>
      <c r="AC62" s="163" t="n">
        <f aca="false">((V62-AF62)*0.3)+AF62</f>
        <v>0</v>
      </c>
      <c r="AD62" s="163" t="n">
        <f aca="false">((V62-AF62)*0.2)+AF62</f>
        <v>0</v>
      </c>
      <c r="AE62" s="163" t="n">
        <f aca="false">((V62-AF62)*0.1)+AF62</f>
        <v>0</v>
      </c>
      <c r="AF62" s="163" t="n">
        <f aca="false">VLOOKUP($A62,GAMMAGRIDS,3,FALSE())</f>
        <v>0</v>
      </c>
      <c r="AG62" s="163" t="n">
        <f aca="false">((AF62-AP62)*0.9)+AP62</f>
        <v>0</v>
      </c>
      <c r="AH62" s="163" t="n">
        <f aca="false">((AF62-AP62)*0.8)+AP62</f>
        <v>0</v>
      </c>
      <c r="AI62" s="163" t="n">
        <f aca="false">((AF62-AP62)*0.7)+AP62</f>
        <v>0</v>
      </c>
      <c r="AJ62" s="163" t="n">
        <f aca="false">((AF62-AP62)*0.6)+AP62</f>
        <v>0</v>
      </c>
      <c r="AK62" s="163" t="n">
        <f aca="false">((AF62-AP62)*0.5)+AP62</f>
        <v>0</v>
      </c>
      <c r="AL62" s="163" t="n">
        <f aca="false">((AF62-AP62)*0.4)+AP62</f>
        <v>0</v>
      </c>
      <c r="AM62" s="163" t="n">
        <f aca="false">((AF62-AP62)*0.3)+AP62</f>
        <v>0</v>
      </c>
      <c r="AN62" s="163" t="n">
        <f aca="false">((AF62-AP62)*0.2)+AP62</f>
        <v>0</v>
      </c>
      <c r="AO62" s="163" t="n">
        <f aca="false">((AF62-AP62)*0.1)+AP62</f>
        <v>0</v>
      </c>
      <c r="AP62" s="163" t="n">
        <f aca="false">VLOOKUP($A62,GAMMAGRIDS,4,FALSE())</f>
        <v>0</v>
      </c>
      <c r="AQ62" s="163" t="n">
        <f aca="false">(($AP62-$AU62)*0.8)+$AU62</f>
        <v>0</v>
      </c>
      <c r="AR62" s="163" t="n">
        <f aca="false">(($AP62-$AU62)*0.6)+$AU62</f>
        <v>0</v>
      </c>
      <c r="AS62" s="163" t="n">
        <f aca="false">(($AP62-$AU62)*0.4)+$AU62</f>
        <v>0</v>
      </c>
      <c r="AT62" s="163" t="n">
        <f aca="false">(($AP62-$AU62)*0.2)+$AU62</f>
        <v>0</v>
      </c>
      <c r="AU62" s="163" t="n">
        <f aca="false">VLOOKUP($A62,GAMMAGRIDS,5,FALSE())</f>
        <v>0</v>
      </c>
      <c r="AV62" s="163" t="n">
        <f aca="false">(($AU62-$AZ62)*0.8)+$AZ62</f>
        <v>0</v>
      </c>
      <c r="AW62" s="163" t="n">
        <f aca="false">(($AU62-$AZ62)*0.6)+$AZ62</f>
        <v>0</v>
      </c>
      <c r="AX62" s="163" t="n">
        <f aca="false">(($AU62-$AZ62)*0.4)+$AZ62</f>
        <v>0</v>
      </c>
      <c r="AY62" s="163" t="n">
        <f aca="false">(($AU62-$AZ62)*0.2)+$AZ62</f>
        <v>0</v>
      </c>
      <c r="AZ62" s="163" t="n">
        <v>0</v>
      </c>
      <c r="BA62" s="163" t="n">
        <f aca="false">(($BE62-$AZ62)*0.2)+$AZ62</f>
        <v>0</v>
      </c>
      <c r="BB62" s="163" t="n">
        <f aca="false">(($BE62-$AZ62)*0.4)+$AZ62</f>
        <v>0</v>
      </c>
      <c r="BC62" s="163" t="n">
        <f aca="false">(($BE62-$AZ62)*0.6)+$AZ62</f>
        <v>0</v>
      </c>
      <c r="BD62" s="163" t="n">
        <f aca="false">(($BE62-$AZ62)*0.8)+$AZ62</f>
        <v>0</v>
      </c>
      <c r="BE62" s="163" t="n">
        <f aca="false">VLOOKUP($A62,GAMMAGRIDS,6,FALSE())</f>
        <v>0</v>
      </c>
      <c r="BF62" s="163" t="n">
        <f aca="false">(($BJ62-$BE62)*0.2)+$BE62</f>
        <v>0</v>
      </c>
      <c r="BG62" s="163" t="n">
        <f aca="false">(($BJ62-$BE62)*0.4)+$BE62</f>
        <v>0</v>
      </c>
      <c r="BH62" s="163" t="n">
        <f aca="false">(($BJ62-$BE62)*0.6)+$BE62</f>
        <v>0</v>
      </c>
      <c r="BI62" s="163" t="n">
        <f aca="false">(($BJ62-$BE62)*0.8)+$BE62</f>
        <v>0</v>
      </c>
      <c r="BJ62" s="163" t="n">
        <f aca="false">VLOOKUP($A62,GAMMAGRIDS,7,FALSE())</f>
        <v>0</v>
      </c>
      <c r="BK62" s="163" t="n">
        <f aca="false">((BT62-BJ62)*0.1)+BJ62</f>
        <v>0</v>
      </c>
      <c r="BL62" s="163" t="n">
        <f aca="false">((BT62-BJ62)*0.2)+BJ62</f>
        <v>0</v>
      </c>
      <c r="BM62" s="163" t="n">
        <f aca="false">((BT62-BJ62)*0.3)+BJ62</f>
        <v>0</v>
      </c>
      <c r="BN62" s="163" t="n">
        <f aca="false">((BT62-BJ62)*0.4)+BJ62</f>
        <v>0</v>
      </c>
      <c r="BO62" s="163" t="n">
        <f aca="false">((BT62-BJ62)*0.5)+BJ62</f>
        <v>0</v>
      </c>
      <c r="BP62" s="163" t="n">
        <f aca="false">((BT62-BJ62)*0.6)+BJ62</f>
        <v>0</v>
      </c>
      <c r="BQ62" s="163" t="n">
        <f aca="false">((BT62-BJ62)*0.7)+BJ62</f>
        <v>0</v>
      </c>
      <c r="BR62" s="163" t="n">
        <f aca="false">((BT62-BJ62)*0.8)+BJ62</f>
        <v>0</v>
      </c>
      <c r="BS62" s="163" t="n">
        <f aca="false">((BT62-BJ62)*0.9)+BJ62</f>
        <v>0</v>
      </c>
      <c r="BT62" s="163" t="n">
        <f aca="false">VLOOKUP($A62,GAMMAGRIDS,8,FALSE())</f>
        <v>0</v>
      </c>
      <c r="BU62" s="163" t="n">
        <f aca="false">((CD62-BT62)*0.1)+BT62</f>
        <v>0</v>
      </c>
      <c r="BV62" s="163" t="n">
        <f aca="false">((CD62-BT62)*0.2)+BT62</f>
        <v>0</v>
      </c>
      <c r="BW62" s="163" t="n">
        <f aca="false">((CD62-BT62)*0.3)+BT62</f>
        <v>0</v>
      </c>
      <c r="BX62" s="163" t="n">
        <f aca="false">((CD62-BT62)*0.4)+BT62</f>
        <v>0</v>
      </c>
      <c r="BY62" s="163" t="n">
        <f aca="false">((CD62-BT62)*0.5)+BT62</f>
        <v>0</v>
      </c>
      <c r="BZ62" s="163" t="n">
        <f aca="false">((CD62-BT62)*0.6)+BT62</f>
        <v>0</v>
      </c>
      <c r="CA62" s="163" t="n">
        <f aca="false">((CD62-BT62)*0.7)+BT62</f>
        <v>0</v>
      </c>
      <c r="CB62" s="163" t="n">
        <f aca="false">((CD62-BT62)*0.8)+BT62</f>
        <v>0</v>
      </c>
      <c r="CC62" s="163" t="n">
        <f aca="false">((CD62-BT62)*0.9)+BT62</f>
        <v>0</v>
      </c>
      <c r="CD62" s="163" t="n">
        <f aca="false">VLOOKUP($A62,GAMMAGRIDS,9,FALSE())</f>
        <v>0</v>
      </c>
      <c r="CE62" s="163" t="n">
        <f aca="false">($CD62-$CC62)+CD62</f>
        <v>0</v>
      </c>
      <c r="CF62" s="163" t="n">
        <f aca="false">($CD62-$CC62)+CE62</f>
        <v>0</v>
      </c>
      <c r="CG62" s="163" t="n">
        <f aca="false">($CD62-$CC62)+CF62</f>
        <v>0</v>
      </c>
      <c r="CH62" s="163" t="n">
        <f aca="false">($CD62-$CC62)+CG62</f>
        <v>0</v>
      </c>
      <c r="CI62" s="163" t="n">
        <f aca="false">($CD62-$CC62)+CH62</f>
        <v>0</v>
      </c>
      <c r="CJ62" s="163" t="n">
        <f aca="false">($CD62-$CC62)+CI62</f>
        <v>0</v>
      </c>
      <c r="CK62" s="163" t="n">
        <f aca="false">($CD62-$CC62)+CJ62</f>
        <v>0</v>
      </c>
      <c r="CL62" s="163" t="n">
        <f aca="false">($CD62-$CC62)+CK62</f>
        <v>0</v>
      </c>
      <c r="CM62" s="163" t="n">
        <f aca="false">($CD62-$CC62)+CL62</f>
        <v>0</v>
      </c>
      <c r="CN62" s="163" t="n">
        <f aca="false">($CD62-$CC62)+CM62</f>
        <v>0</v>
      </c>
      <c r="CO62" s="163" t="n">
        <f aca="false">($CD62-$CC62)+CN62</f>
        <v>0</v>
      </c>
      <c r="CP62" s="163" t="n">
        <f aca="false">($CD62-$CC62)+CO62</f>
        <v>0</v>
      </c>
      <c r="CQ62" s="163" t="n">
        <f aca="false">($CD62-$CC62)+CP62</f>
        <v>0</v>
      </c>
      <c r="CR62" s="163" t="n">
        <f aca="false">($CD62-$CC62)+CQ62</f>
        <v>0</v>
      </c>
      <c r="CS62" s="163" t="n">
        <f aca="false">($CD62-$CC62)+CR62</f>
        <v>0</v>
      </c>
      <c r="CT62" s="163" t="n">
        <f aca="false">($CD62-$CC62)+CS62</f>
        <v>0</v>
      </c>
      <c r="CU62" s="163" t="n">
        <f aca="false">($CD62-$CC62)+CT62</f>
        <v>0</v>
      </c>
      <c r="CV62" s="163" t="n">
        <f aca="false">($CD62-$CC62)+CU62</f>
        <v>0</v>
      </c>
      <c r="CW62" s="163" t="n">
        <f aca="false">($CD62-$CC62)+CV62</f>
        <v>0</v>
      </c>
      <c r="CX62" s="163" t="n">
        <f aca="false">($CD62-$CC62)+CW62</f>
        <v>0</v>
      </c>
    </row>
    <row r="63" customFormat="false" ht="12.75" hidden="false" customHeight="false" outlineLevel="0" collapsed="false">
      <c r="A63" s="14" t="n">
        <v>38504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H9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24" activeCellId="0" sqref="J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64" width="9.7"/>
    <col collapsed="false" customWidth="true" hidden="false" outlineLevel="0" max="18" min="2" style="158" width="7.7"/>
    <col collapsed="false" customWidth="true" hidden="false" outlineLevel="0" max="19" min="19" style="165" width="17.99"/>
    <col collapsed="false" customWidth="true" hidden="false" outlineLevel="0" max="190" min="20" style="166" width="8.7"/>
  </cols>
  <sheetData>
    <row r="1" customFormat="false" ht="16.5" hidden="false" customHeight="false" outlineLevel="0" collapsed="false">
      <c r="A1" s="167" t="s">
        <v>260</v>
      </c>
      <c r="B1" s="167"/>
      <c r="C1" s="167"/>
      <c r="D1" s="167"/>
      <c r="E1" s="167"/>
      <c r="F1" s="167"/>
      <c r="G1" s="167"/>
      <c r="H1" s="167"/>
      <c r="I1" s="168" t="s">
        <v>261</v>
      </c>
      <c r="J1" s="168"/>
      <c r="K1" s="168"/>
      <c r="L1" s="168"/>
      <c r="M1" s="168"/>
      <c r="N1" s="168"/>
      <c r="O1" s="168"/>
      <c r="P1" s="168"/>
      <c r="Q1" s="168"/>
      <c r="R1" s="168"/>
      <c r="S1" s="169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</row>
    <row r="2" customFormat="false" ht="12.75" hidden="false" customHeight="false" outlineLevel="0" collapsed="false">
      <c r="A2" s="171" t="s">
        <v>262</v>
      </c>
      <c r="B2" s="171" t="s">
        <v>263</v>
      </c>
      <c r="C2" s="171"/>
      <c r="D2" s="171"/>
      <c r="E2" s="171" t="s">
        <v>264</v>
      </c>
      <c r="F2" s="171" t="s">
        <v>265</v>
      </c>
      <c r="G2" s="171" t="s">
        <v>266</v>
      </c>
      <c r="H2" s="171" t="s">
        <v>266</v>
      </c>
      <c r="I2" s="172" t="s">
        <v>267</v>
      </c>
      <c r="J2" s="173"/>
      <c r="K2" s="154" t="s">
        <v>259</v>
      </c>
      <c r="L2" s="154"/>
      <c r="M2" s="154"/>
      <c r="N2" s="154"/>
      <c r="O2" s="154"/>
      <c r="P2" s="154"/>
      <c r="Q2" s="154"/>
      <c r="R2" s="154"/>
      <c r="S2" s="169" t="n">
        <v>-0.3</v>
      </c>
      <c r="T2" s="170" t="n">
        <v>-0.2</v>
      </c>
      <c r="U2" s="170" t="n">
        <v>-0.1</v>
      </c>
      <c r="V2" s="170" t="n">
        <v>-0.05</v>
      </c>
      <c r="W2" s="170" t="n">
        <v>0.05</v>
      </c>
      <c r="X2" s="170" t="n">
        <v>0.1</v>
      </c>
      <c r="Y2" s="170" t="n">
        <v>0.2</v>
      </c>
      <c r="Z2" s="170" t="n">
        <v>0.3</v>
      </c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</row>
    <row r="3" customFormat="false" ht="13.5" hidden="false" customHeight="false" outlineLevel="0" collapsed="false">
      <c r="A3" s="174" t="s">
        <v>31</v>
      </c>
      <c r="B3" s="175" t="s">
        <v>268</v>
      </c>
      <c r="C3" s="175" t="s">
        <v>269</v>
      </c>
      <c r="D3" s="175" t="s">
        <v>270</v>
      </c>
      <c r="E3" s="175" t="s">
        <v>271</v>
      </c>
      <c r="F3" s="175" t="s">
        <v>264</v>
      </c>
      <c r="G3" s="175" t="s">
        <v>272</v>
      </c>
      <c r="H3" s="176" t="s">
        <v>273</v>
      </c>
      <c r="I3" s="177" t="s">
        <v>271</v>
      </c>
      <c r="J3" s="175" t="s">
        <v>274</v>
      </c>
      <c r="K3" s="155" t="n">
        <v>-0.3</v>
      </c>
      <c r="L3" s="156" t="n">
        <v>-0.2</v>
      </c>
      <c r="M3" s="156" t="n">
        <v>-0.1</v>
      </c>
      <c r="N3" s="156" t="n">
        <v>-0.05</v>
      </c>
      <c r="O3" s="156" t="n">
        <v>0.05</v>
      </c>
      <c r="P3" s="156" t="n">
        <v>0.1</v>
      </c>
      <c r="Q3" s="156" t="n">
        <v>0.2</v>
      </c>
      <c r="R3" s="157" t="n">
        <v>0.3</v>
      </c>
      <c r="S3" s="178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</row>
    <row r="4" customFormat="false" ht="12.75" hidden="false" customHeight="false" outlineLevel="0" collapsed="false">
      <c r="A4" s="179" t="n">
        <v>36708</v>
      </c>
      <c r="B4" s="160" t="n">
        <v>0</v>
      </c>
      <c r="C4" s="160" t="n">
        <v>0</v>
      </c>
      <c r="D4" s="160" t="n">
        <v>0</v>
      </c>
      <c r="E4" s="160" t="n">
        <v>0</v>
      </c>
      <c r="F4" s="160" t="n">
        <v>0</v>
      </c>
      <c r="G4" s="160" t="n">
        <v>0</v>
      </c>
      <c r="H4" s="180" t="n">
        <v>0</v>
      </c>
      <c r="I4" s="181" t="n">
        <v>0</v>
      </c>
      <c r="J4" s="158" t="n">
        <v>0</v>
      </c>
      <c r="K4" s="158" t="n">
        <v>0</v>
      </c>
      <c r="L4" s="158" t="n">
        <v>0</v>
      </c>
      <c r="M4" s="158" t="n">
        <v>0</v>
      </c>
      <c r="N4" s="158" t="n">
        <v>0</v>
      </c>
      <c r="O4" s="158" t="n">
        <v>0</v>
      </c>
      <c r="P4" s="158" t="n">
        <v>0</v>
      </c>
      <c r="Q4" s="158" t="n">
        <v>0</v>
      </c>
      <c r="R4" s="159" t="n">
        <v>0</v>
      </c>
      <c r="S4" s="169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  <c r="FE4" s="170"/>
      <c r="FF4" s="170"/>
      <c r="FG4" s="170"/>
      <c r="FH4" s="170"/>
      <c r="FI4" s="170"/>
      <c r="FJ4" s="170"/>
      <c r="FK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</row>
    <row r="5" customFormat="false" ht="12.75" hidden="false" customHeight="false" outlineLevel="0" collapsed="false">
      <c r="A5" s="179" t="n">
        <v>36739</v>
      </c>
      <c r="B5" s="160" t="n">
        <v>-721.11529199</v>
      </c>
      <c r="C5" s="160" t="n">
        <v>0</v>
      </c>
      <c r="D5" s="160" t="n">
        <v>72.78796501</v>
      </c>
      <c r="E5" s="160" t="n">
        <v>-793.903257</v>
      </c>
      <c r="F5" s="160" t="n">
        <v>-793.903257</v>
      </c>
      <c r="G5" s="160" t="n">
        <v>0</v>
      </c>
      <c r="H5" s="159" t="n">
        <v>0</v>
      </c>
      <c r="I5" s="181" t="n">
        <v>2.7116598124</v>
      </c>
      <c r="J5" s="158" t="n">
        <v>-4.12274336</v>
      </c>
      <c r="K5" s="158" t="n">
        <v>152.94095546</v>
      </c>
      <c r="L5" s="158" t="n">
        <v>94.33514112</v>
      </c>
      <c r="M5" s="158" t="n">
        <v>43.40900301</v>
      </c>
      <c r="N5" s="158" t="n">
        <v>20.7914955</v>
      </c>
      <c r="O5" s="158" t="n">
        <v>-19.04183908</v>
      </c>
      <c r="P5" s="158" t="n">
        <v>-36.42440164</v>
      </c>
      <c r="Q5" s="158" t="n">
        <v>-66.61801683</v>
      </c>
      <c r="R5" s="159" t="n">
        <v>-91.43293018</v>
      </c>
      <c r="S5" s="169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  <c r="FQ5" s="170"/>
      <c r="FR5" s="170"/>
      <c r="FS5" s="170"/>
      <c r="FT5" s="170"/>
      <c r="FU5" s="170"/>
      <c r="FV5" s="170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</row>
    <row r="6" customFormat="false" ht="12.75" hidden="false" customHeight="false" outlineLevel="0" collapsed="false">
      <c r="A6" s="179" t="n">
        <v>36770</v>
      </c>
      <c r="B6" s="160" t="n">
        <v>-580.21179009</v>
      </c>
      <c r="C6" s="160" t="n">
        <v>0</v>
      </c>
      <c r="D6" s="160" t="n">
        <v>72.02293763</v>
      </c>
      <c r="E6" s="160" t="n">
        <v>-652.23472772</v>
      </c>
      <c r="F6" s="160" t="n">
        <v>-652.23472772</v>
      </c>
      <c r="G6" s="160" t="n">
        <v>0</v>
      </c>
      <c r="H6" s="159" t="n">
        <v>0</v>
      </c>
      <c r="I6" s="181" t="n">
        <v>2.7360520411</v>
      </c>
      <c r="J6" s="158" t="n">
        <v>-1.70385864</v>
      </c>
      <c r="K6" s="158" t="n">
        <v>117.96578743</v>
      </c>
      <c r="L6" s="158" t="n">
        <v>74.83232478</v>
      </c>
      <c r="M6" s="158" t="n">
        <v>35.5394263</v>
      </c>
      <c r="N6" s="158" t="n">
        <v>17.30863325</v>
      </c>
      <c r="O6" s="158" t="n">
        <v>-16.40712502</v>
      </c>
      <c r="P6" s="158" t="n">
        <v>-31.93640981</v>
      </c>
      <c r="Q6" s="158" t="n">
        <v>-60.46813771</v>
      </c>
      <c r="R6" s="159" t="n">
        <v>-85.82604511</v>
      </c>
      <c r="S6" s="169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0"/>
      <c r="FO6" s="170"/>
      <c r="FP6" s="170"/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0"/>
      <c r="GB6" s="170"/>
      <c r="GC6" s="170"/>
      <c r="GD6" s="170"/>
      <c r="GE6" s="170"/>
      <c r="GF6" s="170"/>
      <c r="GG6" s="170"/>
      <c r="GH6" s="170"/>
    </row>
    <row r="7" customFormat="false" ht="12.75" hidden="false" customHeight="false" outlineLevel="0" collapsed="false">
      <c r="A7" s="179" t="n">
        <v>36800</v>
      </c>
      <c r="B7" s="160" t="n">
        <v>-571.29324499</v>
      </c>
      <c r="C7" s="160" t="n">
        <v>0</v>
      </c>
      <c r="D7" s="160" t="n">
        <v>71.95916089</v>
      </c>
      <c r="E7" s="160" t="n">
        <v>-643.25240588</v>
      </c>
      <c r="F7" s="160" t="n">
        <v>-643.25240588</v>
      </c>
      <c r="G7" s="160" t="n">
        <v>0</v>
      </c>
      <c r="H7" s="159" t="n">
        <v>0</v>
      </c>
      <c r="I7" s="181" t="n">
        <v>1.93570943</v>
      </c>
      <c r="J7" s="158" t="n">
        <v>-0.85862668</v>
      </c>
      <c r="K7" s="158" t="n">
        <v>97.24286389</v>
      </c>
      <c r="L7" s="158" t="n">
        <v>62.41517335</v>
      </c>
      <c r="M7" s="158" t="n">
        <v>30.00599035</v>
      </c>
      <c r="N7" s="158" t="n">
        <v>14.70497797</v>
      </c>
      <c r="O7" s="158" t="n">
        <v>-14.1162427</v>
      </c>
      <c r="P7" s="158" t="n">
        <v>-27.65280008</v>
      </c>
      <c r="Q7" s="158" t="n">
        <v>-53.03050242</v>
      </c>
      <c r="R7" s="159" t="n">
        <v>-76.23245842</v>
      </c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</row>
    <row r="8" customFormat="false" ht="12.75" hidden="false" customHeight="false" outlineLevel="0" collapsed="false">
      <c r="A8" s="179" t="n">
        <v>36831</v>
      </c>
      <c r="B8" s="160" t="n">
        <v>-109.32085006</v>
      </c>
      <c r="C8" s="160" t="n">
        <v>0</v>
      </c>
      <c r="D8" s="160" t="n">
        <v>70.93877904</v>
      </c>
      <c r="E8" s="160" t="n">
        <v>-180.2596291</v>
      </c>
      <c r="F8" s="160" t="n">
        <v>-180.2596291</v>
      </c>
      <c r="G8" s="160" t="n">
        <v>0</v>
      </c>
      <c r="H8" s="159" t="n">
        <v>0</v>
      </c>
      <c r="I8" s="181" t="n">
        <v>0.2762872112</v>
      </c>
      <c r="J8" s="158" t="n">
        <v>-0.11209645</v>
      </c>
      <c r="K8" s="158" t="n">
        <v>28.69194611</v>
      </c>
      <c r="L8" s="158" t="n">
        <v>18.5590322</v>
      </c>
      <c r="M8" s="158" t="n">
        <v>9.00063379</v>
      </c>
      <c r="N8" s="158" t="n">
        <v>4.43177311</v>
      </c>
      <c r="O8" s="158" t="n">
        <v>-4.29724467</v>
      </c>
      <c r="P8" s="158" t="n">
        <v>-8.46265152</v>
      </c>
      <c r="Q8" s="158" t="n">
        <v>-16.4092277</v>
      </c>
      <c r="R8" s="159" t="n">
        <v>-23.86301424</v>
      </c>
      <c r="S8" s="169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/>
      <c r="EU8" s="170"/>
      <c r="EV8" s="170"/>
      <c r="EW8" s="170"/>
      <c r="EX8" s="170"/>
      <c r="EY8" s="170"/>
      <c r="EZ8" s="170"/>
      <c r="FA8" s="170"/>
      <c r="FB8" s="170"/>
      <c r="FC8" s="170"/>
      <c r="FD8" s="170"/>
      <c r="FE8" s="170"/>
      <c r="FF8" s="170"/>
      <c r="FG8" s="170"/>
      <c r="FH8" s="170"/>
      <c r="FI8" s="170"/>
      <c r="FJ8" s="170"/>
      <c r="FK8" s="170"/>
      <c r="FL8" s="170"/>
      <c r="FM8" s="170"/>
      <c r="FN8" s="170"/>
      <c r="FO8" s="170"/>
      <c r="FP8" s="170"/>
      <c r="FQ8" s="170"/>
      <c r="FR8" s="170"/>
      <c r="FS8" s="170"/>
      <c r="FT8" s="170"/>
      <c r="FU8" s="170"/>
      <c r="FV8" s="170"/>
      <c r="FW8" s="170"/>
      <c r="FX8" s="170"/>
      <c r="FY8" s="170"/>
      <c r="FZ8" s="170"/>
      <c r="GA8" s="170"/>
      <c r="GB8" s="170"/>
      <c r="GC8" s="170"/>
      <c r="GD8" s="170"/>
      <c r="GE8" s="170"/>
      <c r="GF8" s="170"/>
      <c r="GG8" s="170"/>
      <c r="GH8" s="170"/>
    </row>
    <row r="9" customFormat="false" ht="12.75" hidden="false" customHeight="false" outlineLevel="0" collapsed="false">
      <c r="A9" s="179" t="n">
        <v>36861</v>
      </c>
      <c r="B9" s="160" t="n">
        <v>-90.83722128</v>
      </c>
      <c r="C9" s="160" t="n">
        <v>0</v>
      </c>
      <c r="D9" s="160" t="n">
        <v>131.44250408</v>
      </c>
      <c r="E9" s="160" t="n">
        <v>-222.27972536</v>
      </c>
      <c r="F9" s="160" t="n">
        <v>-222.27972536</v>
      </c>
      <c r="G9" s="160" t="n">
        <v>0</v>
      </c>
      <c r="H9" s="159" t="n">
        <v>0</v>
      </c>
      <c r="I9" s="181" t="n">
        <v>-1.0414206009</v>
      </c>
      <c r="J9" s="158" t="n">
        <v>0.18673753</v>
      </c>
      <c r="K9" s="158" t="n">
        <v>35.47248047</v>
      </c>
      <c r="L9" s="158" t="n">
        <v>23.32569601</v>
      </c>
      <c r="M9" s="158" t="n">
        <v>11.5028959</v>
      </c>
      <c r="N9" s="158" t="n">
        <v>5.71175586</v>
      </c>
      <c r="O9" s="158" t="n">
        <v>-5.63302569</v>
      </c>
      <c r="P9" s="158" t="n">
        <v>-11.18801372</v>
      </c>
      <c r="Q9" s="158" t="n">
        <v>-22.06679162</v>
      </c>
      <c r="R9" s="159" t="n">
        <v>-32.64236228</v>
      </c>
      <c r="S9" s="169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  <c r="ER9" s="170"/>
      <c r="ES9" s="170"/>
      <c r="ET9" s="170"/>
      <c r="EU9" s="170"/>
      <c r="EV9" s="170"/>
      <c r="EW9" s="170"/>
      <c r="EX9" s="170"/>
      <c r="EY9" s="170"/>
      <c r="EZ9" s="170"/>
      <c r="FA9" s="170"/>
      <c r="FB9" s="170"/>
      <c r="FC9" s="170"/>
      <c r="FD9" s="170"/>
      <c r="FE9" s="170"/>
      <c r="FF9" s="170"/>
      <c r="FG9" s="170"/>
      <c r="FH9" s="170"/>
      <c r="FI9" s="170"/>
      <c r="FJ9" s="170"/>
      <c r="FK9" s="170"/>
      <c r="FL9" s="170"/>
      <c r="FM9" s="170"/>
      <c r="FN9" s="170"/>
      <c r="FO9" s="170"/>
      <c r="FP9" s="170"/>
      <c r="FQ9" s="170"/>
      <c r="FR9" s="170"/>
      <c r="FS9" s="170"/>
      <c r="FT9" s="170"/>
      <c r="FU9" s="170"/>
      <c r="FV9" s="170"/>
      <c r="FW9" s="170"/>
      <c r="FX9" s="170"/>
      <c r="FY9" s="170"/>
      <c r="FZ9" s="170"/>
      <c r="GA9" s="170"/>
      <c r="GB9" s="170"/>
      <c r="GC9" s="170"/>
      <c r="GD9" s="170"/>
      <c r="GE9" s="170"/>
      <c r="GF9" s="170"/>
      <c r="GG9" s="170"/>
      <c r="GH9" s="170"/>
    </row>
    <row r="10" customFormat="false" ht="12.75" hidden="false" customHeight="false" outlineLevel="0" collapsed="false">
      <c r="A10" s="179" t="n">
        <v>36892</v>
      </c>
      <c r="B10" s="160" t="n">
        <v>-124.65116271</v>
      </c>
      <c r="C10" s="160" t="n">
        <v>0</v>
      </c>
      <c r="D10" s="160" t="n">
        <v>239.08392514</v>
      </c>
      <c r="E10" s="160" t="n">
        <v>-363.73508785</v>
      </c>
      <c r="F10" s="160" t="n">
        <v>-363.73508785</v>
      </c>
      <c r="G10" s="160" t="n">
        <v>0</v>
      </c>
      <c r="H10" s="159" t="n">
        <v>0</v>
      </c>
      <c r="I10" s="181" t="n">
        <v>-2.3345388286</v>
      </c>
      <c r="J10" s="158" t="n">
        <v>0.36054573</v>
      </c>
      <c r="K10" s="158" t="n">
        <v>47.46221343</v>
      </c>
      <c r="L10" s="158" t="n">
        <v>31.36732353</v>
      </c>
      <c r="M10" s="158" t="n">
        <v>15.54143282</v>
      </c>
      <c r="N10" s="158" t="n">
        <v>7.73430247</v>
      </c>
      <c r="O10" s="158" t="n">
        <v>-7.65996068</v>
      </c>
      <c r="P10" s="158" t="n">
        <v>-15.24421339</v>
      </c>
      <c r="Q10" s="158" t="n">
        <v>-30.18081284</v>
      </c>
      <c r="R10" s="159" t="n">
        <v>-44.80148455</v>
      </c>
      <c r="S10" s="169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/>
      <c r="EW10" s="170"/>
      <c r="EX10" s="170"/>
      <c r="EY10" s="170"/>
      <c r="EZ10" s="170"/>
      <c r="FA10" s="170"/>
      <c r="FB10" s="170"/>
      <c r="FC10" s="170"/>
      <c r="FD10" s="170"/>
      <c r="FE10" s="170"/>
      <c r="FF10" s="170"/>
      <c r="FG10" s="170"/>
      <c r="FH10" s="170"/>
      <c r="FI10" s="170"/>
      <c r="FJ10" s="170"/>
      <c r="FK10" s="170"/>
      <c r="FL10" s="170"/>
      <c r="FM10" s="170"/>
      <c r="FN10" s="170"/>
      <c r="FO10" s="170"/>
      <c r="FP10" s="170"/>
      <c r="FQ10" s="170"/>
      <c r="FR10" s="170"/>
      <c r="FS10" s="170"/>
      <c r="FT10" s="170"/>
      <c r="FU10" s="170"/>
      <c r="FV10" s="170"/>
      <c r="FW10" s="170"/>
      <c r="FX10" s="170"/>
      <c r="FY10" s="170"/>
      <c r="FZ10" s="170"/>
      <c r="GA10" s="170"/>
      <c r="GB10" s="170"/>
      <c r="GC10" s="170"/>
      <c r="GD10" s="170"/>
      <c r="GE10" s="170"/>
      <c r="GF10" s="170"/>
      <c r="GG10" s="170"/>
      <c r="GH10" s="170"/>
    </row>
    <row r="11" customFormat="false" ht="12.75" hidden="false" customHeight="false" outlineLevel="0" collapsed="false">
      <c r="A11" s="179" t="n">
        <v>36923</v>
      </c>
      <c r="B11" s="160" t="n">
        <v>-108.16055376</v>
      </c>
      <c r="C11" s="160" t="n">
        <v>0</v>
      </c>
      <c r="D11" s="160" t="n">
        <v>177.36145724</v>
      </c>
      <c r="E11" s="160" t="n">
        <v>-285.522011</v>
      </c>
      <c r="F11" s="160" t="n">
        <v>-285.522011</v>
      </c>
      <c r="G11" s="160" t="n">
        <v>0</v>
      </c>
      <c r="H11" s="159" t="n">
        <v>0</v>
      </c>
      <c r="I11" s="181" t="n">
        <v>-1.4465357495</v>
      </c>
      <c r="J11" s="158" t="n">
        <v>0.15931654</v>
      </c>
      <c r="K11" s="158" t="n">
        <v>38.69730677</v>
      </c>
      <c r="L11" s="158" t="n">
        <v>25.44868401</v>
      </c>
      <c r="M11" s="158" t="n">
        <v>12.54534582</v>
      </c>
      <c r="N11" s="158" t="n">
        <v>6.22729118</v>
      </c>
      <c r="O11" s="158" t="n">
        <v>-6.13555363</v>
      </c>
      <c r="P11" s="158" t="n">
        <v>-12.1786081</v>
      </c>
      <c r="Q11" s="158" t="n">
        <v>-23.98514023</v>
      </c>
      <c r="R11" s="159" t="n">
        <v>-35.41716468</v>
      </c>
      <c r="S11" s="169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/>
      <c r="FA11" s="170"/>
      <c r="FB11" s="170"/>
      <c r="FC11" s="170"/>
      <c r="FD11" s="170"/>
      <c r="FE11" s="170"/>
      <c r="FF11" s="170"/>
      <c r="FG11" s="170"/>
      <c r="FH11" s="170"/>
      <c r="FI11" s="170"/>
      <c r="FJ11" s="170"/>
      <c r="FK11" s="170"/>
      <c r="FL11" s="170"/>
      <c r="FM11" s="170"/>
      <c r="FN11" s="170"/>
      <c r="FO11" s="170"/>
      <c r="FP11" s="170"/>
      <c r="FQ11" s="170"/>
      <c r="FR11" s="170"/>
      <c r="FS11" s="170"/>
      <c r="FT11" s="170"/>
      <c r="FU11" s="170"/>
      <c r="FV11" s="170"/>
      <c r="FW11" s="170"/>
      <c r="FX11" s="170"/>
      <c r="FY11" s="170"/>
      <c r="FZ11" s="170"/>
      <c r="GA11" s="170"/>
      <c r="GB11" s="170"/>
      <c r="GC11" s="170"/>
      <c r="GD11" s="170"/>
      <c r="GE11" s="170"/>
      <c r="GF11" s="170"/>
      <c r="GG11" s="170"/>
      <c r="GH11" s="170"/>
    </row>
    <row r="12" customFormat="false" ht="12.75" hidden="false" customHeight="false" outlineLevel="0" collapsed="false">
      <c r="A12" s="179" t="n">
        <v>36951</v>
      </c>
      <c r="B12" s="160" t="n">
        <v>-69.98814692</v>
      </c>
      <c r="C12" s="160" t="n">
        <v>0</v>
      </c>
      <c r="D12" s="160" t="n">
        <v>176.1736896</v>
      </c>
      <c r="E12" s="160" t="n">
        <v>-246.16183652</v>
      </c>
      <c r="F12" s="160" t="n">
        <v>-246.16183652</v>
      </c>
      <c r="G12" s="160" t="n">
        <v>0</v>
      </c>
      <c r="H12" s="159" t="n">
        <v>0</v>
      </c>
      <c r="I12" s="181" t="n">
        <v>-1.8857162159</v>
      </c>
      <c r="J12" s="158" t="n">
        <v>0.17088332</v>
      </c>
      <c r="K12" s="158" t="n">
        <v>42.34700345</v>
      </c>
      <c r="L12" s="158" t="n">
        <v>27.93612375</v>
      </c>
      <c r="M12" s="158" t="n">
        <v>13.81039201</v>
      </c>
      <c r="N12" s="158" t="n">
        <v>6.86415256</v>
      </c>
      <c r="O12" s="158" t="n">
        <v>-6.77929346</v>
      </c>
      <c r="P12" s="158" t="n">
        <v>-13.47131057</v>
      </c>
      <c r="Q12" s="158" t="n">
        <v>-26.58548082</v>
      </c>
      <c r="R12" s="159" t="n">
        <v>-39.32939477</v>
      </c>
      <c r="S12" s="169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170"/>
      <c r="EK12" s="170"/>
      <c r="EL12" s="170"/>
      <c r="EM12" s="170"/>
      <c r="EN12" s="170"/>
      <c r="EO12" s="170"/>
      <c r="EP12" s="170"/>
      <c r="EQ12" s="170"/>
      <c r="ER12" s="170"/>
      <c r="ES12" s="170"/>
      <c r="ET12" s="170"/>
      <c r="EU12" s="170"/>
      <c r="EV12" s="170"/>
      <c r="EW12" s="170"/>
      <c r="EX12" s="170"/>
      <c r="EY12" s="170"/>
      <c r="EZ12" s="170"/>
      <c r="FA12" s="170"/>
      <c r="FB12" s="170"/>
      <c r="FC12" s="170"/>
      <c r="FD12" s="170"/>
      <c r="FE12" s="170"/>
      <c r="FF12" s="170"/>
      <c r="FG12" s="170"/>
      <c r="FH12" s="170"/>
      <c r="FI12" s="170"/>
      <c r="FJ12" s="170"/>
      <c r="FK12" s="170"/>
      <c r="FL12" s="170"/>
      <c r="FM12" s="170"/>
      <c r="FN12" s="170"/>
      <c r="FO12" s="170"/>
      <c r="FP12" s="170"/>
      <c r="FQ12" s="170"/>
      <c r="FR12" s="170"/>
      <c r="FS12" s="170"/>
      <c r="FT12" s="170"/>
      <c r="FU12" s="170"/>
      <c r="FV12" s="170"/>
      <c r="FW12" s="170"/>
      <c r="FX12" s="170"/>
      <c r="FY12" s="170"/>
      <c r="FZ12" s="170"/>
      <c r="GA12" s="170"/>
      <c r="GB12" s="170"/>
      <c r="GC12" s="170"/>
      <c r="GD12" s="170"/>
      <c r="GE12" s="170"/>
      <c r="GF12" s="170"/>
      <c r="GG12" s="170"/>
      <c r="GH12" s="170"/>
    </row>
    <row r="13" customFormat="false" ht="12.75" hidden="false" customHeight="false" outlineLevel="0" collapsed="false">
      <c r="A13" s="179" t="n">
        <v>36982</v>
      </c>
      <c r="B13" s="160" t="n">
        <v>-14.84429816</v>
      </c>
      <c r="C13" s="160" t="n">
        <v>0</v>
      </c>
      <c r="D13" s="160" t="n">
        <v>54.3113748</v>
      </c>
      <c r="E13" s="160" t="n">
        <v>-69.15567296</v>
      </c>
      <c r="F13" s="160" t="n">
        <v>-69.15567296</v>
      </c>
      <c r="G13" s="160" t="n">
        <v>0</v>
      </c>
      <c r="H13" s="159" t="n">
        <v>0</v>
      </c>
      <c r="I13" s="181" t="n">
        <v>-0.4950076768</v>
      </c>
      <c r="J13" s="158" t="n">
        <v>0.03057554</v>
      </c>
      <c r="K13" s="158" t="n">
        <v>2.66992128</v>
      </c>
      <c r="L13" s="158" t="n">
        <v>1.9223723</v>
      </c>
      <c r="M13" s="158" t="n">
        <v>1.02039209</v>
      </c>
      <c r="N13" s="158" t="n">
        <v>0.52300788</v>
      </c>
      <c r="O13" s="158" t="n">
        <v>-0.54500789</v>
      </c>
      <c r="P13" s="158" t="n">
        <v>-1.10857573</v>
      </c>
      <c r="Q13" s="158" t="n">
        <v>-2.27860872</v>
      </c>
      <c r="R13" s="159" t="n">
        <v>-3.48655608</v>
      </c>
      <c r="S13" s="169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</row>
    <row r="14" customFormat="false" ht="12.75" hidden="false" customHeight="false" outlineLevel="0" collapsed="false">
      <c r="A14" s="179" t="n">
        <v>37012</v>
      </c>
      <c r="B14" s="160" t="n">
        <v>-11.32130785</v>
      </c>
      <c r="C14" s="160" t="n">
        <v>0</v>
      </c>
      <c r="D14" s="160" t="n">
        <v>53.88142077</v>
      </c>
      <c r="E14" s="160" t="n">
        <v>-65.20272862</v>
      </c>
      <c r="F14" s="160" t="n">
        <v>-65.20272862</v>
      </c>
      <c r="G14" s="160" t="n">
        <v>0</v>
      </c>
      <c r="H14" s="159" t="n">
        <v>0</v>
      </c>
      <c r="I14" s="181" t="n">
        <v>-0.6632181452</v>
      </c>
      <c r="J14" s="158" t="n">
        <v>0.03346144</v>
      </c>
      <c r="K14" s="158" t="n">
        <v>2.38654479</v>
      </c>
      <c r="L14" s="158" t="n">
        <v>1.83448752</v>
      </c>
      <c r="M14" s="158" t="n">
        <v>1.02310824</v>
      </c>
      <c r="N14" s="158" t="n">
        <v>0.53513743</v>
      </c>
      <c r="O14" s="158" t="n">
        <v>-0.57635071</v>
      </c>
      <c r="P14" s="158" t="n">
        <v>-1.18779293</v>
      </c>
      <c r="Q14" s="158" t="n">
        <v>-2.49614118</v>
      </c>
      <c r="R14" s="159" t="n">
        <v>-3.88789559</v>
      </c>
      <c r="S14" s="169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170"/>
      <c r="EK14" s="170"/>
      <c r="EL14" s="170"/>
      <c r="EM14" s="170"/>
      <c r="EN14" s="170"/>
      <c r="EO14" s="170"/>
      <c r="EP14" s="170"/>
      <c r="EQ14" s="170"/>
      <c r="ER14" s="170"/>
      <c r="ES14" s="170"/>
      <c r="ET14" s="170"/>
      <c r="EU14" s="170"/>
      <c r="EV14" s="170"/>
      <c r="EW14" s="170"/>
      <c r="EX14" s="170"/>
      <c r="EY14" s="170"/>
      <c r="EZ14" s="170"/>
      <c r="FA14" s="170"/>
      <c r="FB14" s="170"/>
      <c r="FC14" s="170"/>
      <c r="FD14" s="170"/>
      <c r="FE14" s="170"/>
      <c r="FF14" s="170"/>
      <c r="FG14" s="170"/>
      <c r="FH14" s="170"/>
      <c r="FI14" s="170"/>
      <c r="FJ14" s="170"/>
      <c r="FK14" s="170"/>
      <c r="FL14" s="170"/>
      <c r="FM14" s="170"/>
      <c r="FN14" s="170"/>
      <c r="FO14" s="170"/>
      <c r="FP14" s="170"/>
      <c r="FQ14" s="170"/>
      <c r="FR14" s="170"/>
      <c r="FS14" s="170"/>
      <c r="FT14" s="170"/>
      <c r="FU14" s="170"/>
      <c r="FV14" s="170"/>
      <c r="FW14" s="170"/>
      <c r="FX14" s="170"/>
      <c r="FY14" s="170"/>
      <c r="FZ14" s="170"/>
      <c r="GA14" s="170"/>
      <c r="GB14" s="170"/>
      <c r="GC14" s="170"/>
      <c r="GD14" s="170"/>
      <c r="GE14" s="170"/>
      <c r="GF14" s="170"/>
      <c r="GG14" s="170"/>
      <c r="GH14" s="170"/>
    </row>
    <row r="15" customFormat="false" ht="12.75" hidden="false" customHeight="false" outlineLevel="0" collapsed="false">
      <c r="A15" s="179" t="n">
        <v>37043</v>
      </c>
      <c r="B15" s="160" t="n">
        <v>-11.47490302</v>
      </c>
      <c r="C15" s="160" t="n">
        <v>0</v>
      </c>
      <c r="D15" s="160" t="n">
        <v>53.55769357</v>
      </c>
      <c r="E15" s="160" t="n">
        <v>-65.03259659</v>
      </c>
      <c r="F15" s="160" t="n">
        <v>-65.03259659</v>
      </c>
      <c r="G15" s="160" t="n">
        <v>0</v>
      </c>
      <c r="H15" s="159" t="n">
        <v>0</v>
      </c>
      <c r="I15" s="181" t="n">
        <v>-0.687306851</v>
      </c>
      <c r="J15" s="158" t="n">
        <v>0.02928929</v>
      </c>
      <c r="K15" s="158" t="n">
        <v>1.93460448</v>
      </c>
      <c r="L15" s="158" t="n">
        <v>1.53353612</v>
      </c>
      <c r="M15" s="158" t="n">
        <v>0.87400826</v>
      </c>
      <c r="N15" s="158" t="n">
        <v>0.46112753</v>
      </c>
      <c r="O15" s="158" t="n">
        <v>-0.50421819</v>
      </c>
      <c r="P15" s="158" t="n">
        <v>-1.04584603</v>
      </c>
      <c r="Q15" s="158" t="n">
        <v>-2.22100287</v>
      </c>
      <c r="R15" s="159" t="n">
        <v>-3.48968475</v>
      </c>
      <c r="S15" s="169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/>
      <c r="FB15" s="170"/>
      <c r="FC15" s="170"/>
      <c r="FD15" s="170"/>
      <c r="FE15" s="170"/>
      <c r="FF15" s="170"/>
      <c r="FG15" s="170"/>
      <c r="FH15" s="170"/>
      <c r="FI15" s="170"/>
      <c r="FJ15" s="170"/>
      <c r="FK15" s="170"/>
      <c r="FL15" s="170"/>
      <c r="FM15" s="170"/>
      <c r="FN15" s="170"/>
      <c r="FO15" s="170"/>
      <c r="FP15" s="170"/>
      <c r="FQ15" s="170"/>
      <c r="FR15" s="170"/>
      <c r="FS15" s="170"/>
      <c r="FT15" s="170"/>
      <c r="FU15" s="170"/>
      <c r="FV15" s="170"/>
      <c r="FW15" s="170"/>
      <c r="FX15" s="170"/>
      <c r="FY15" s="170"/>
      <c r="FZ15" s="170"/>
      <c r="GA15" s="170"/>
      <c r="GB15" s="170"/>
      <c r="GC15" s="170"/>
      <c r="GD15" s="170"/>
      <c r="GE15" s="170"/>
      <c r="GF15" s="170"/>
      <c r="GG15" s="170"/>
      <c r="GH15" s="170"/>
    </row>
    <row r="16" customFormat="false" ht="12.75" hidden="false" customHeight="false" outlineLevel="0" collapsed="false">
      <c r="A16" s="179" t="n">
        <v>37073</v>
      </c>
      <c r="B16" s="160" t="n">
        <v>-11.48213694</v>
      </c>
      <c r="C16" s="160" t="n">
        <v>0</v>
      </c>
      <c r="D16" s="160" t="n">
        <v>53.24582674</v>
      </c>
      <c r="E16" s="160" t="n">
        <v>-64.72796368</v>
      </c>
      <c r="F16" s="160" t="n">
        <v>-64.72796368</v>
      </c>
      <c r="G16" s="160" t="n">
        <v>0</v>
      </c>
      <c r="H16" s="159" t="n">
        <v>0</v>
      </c>
      <c r="I16" s="181" t="n">
        <v>-0.7107088704</v>
      </c>
      <c r="J16" s="158" t="n">
        <v>0.02594024</v>
      </c>
      <c r="K16" s="158" t="n">
        <v>1.76263931</v>
      </c>
      <c r="L16" s="158" t="n">
        <v>1.41931297</v>
      </c>
      <c r="M16" s="158" t="n">
        <v>0.81752695</v>
      </c>
      <c r="N16" s="158" t="n">
        <v>0.43311199</v>
      </c>
      <c r="O16" s="158" t="n">
        <v>-0.47675744</v>
      </c>
      <c r="P16" s="158" t="n">
        <v>-0.99197703</v>
      </c>
      <c r="Q16" s="158" t="n">
        <v>-2.11678387</v>
      </c>
      <c r="R16" s="159" t="n">
        <v>-3.33883306</v>
      </c>
      <c r="S16" s="169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170"/>
      <c r="EK16" s="170"/>
      <c r="EL16" s="170"/>
      <c r="EM16" s="170"/>
      <c r="EN16" s="170"/>
      <c r="EO16" s="170"/>
      <c r="EP16" s="170"/>
      <c r="EQ16" s="170"/>
      <c r="ER16" s="170"/>
      <c r="ES16" s="170"/>
      <c r="ET16" s="170"/>
      <c r="EU16" s="170"/>
      <c r="EV16" s="170"/>
      <c r="EW16" s="170"/>
      <c r="EX16" s="170"/>
      <c r="EY16" s="170"/>
      <c r="EZ16" s="170"/>
      <c r="FA16" s="170"/>
      <c r="FB16" s="170"/>
      <c r="FC16" s="170"/>
      <c r="FD16" s="170"/>
      <c r="FE16" s="170"/>
      <c r="FF16" s="170"/>
      <c r="FG16" s="170"/>
      <c r="FH16" s="170"/>
      <c r="FI16" s="170"/>
      <c r="FJ16" s="170"/>
      <c r="FK16" s="170"/>
      <c r="FL16" s="170"/>
      <c r="FM16" s="170"/>
      <c r="FN16" s="170"/>
      <c r="FO16" s="170"/>
      <c r="FP16" s="170"/>
      <c r="FQ16" s="170"/>
      <c r="FR16" s="170"/>
      <c r="FS16" s="170"/>
      <c r="FT16" s="170"/>
      <c r="FU16" s="170"/>
      <c r="FV16" s="170"/>
      <c r="FW16" s="170"/>
      <c r="FX16" s="170"/>
      <c r="FY16" s="170"/>
      <c r="FZ16" s="170"/>
      <c r="GA16" s="170"/>
      <c r="GB16" s="170"/>
      <c r="GC16" s="170"/>
      <c r="GD16" s="170"/>
      <c r="GE16" s="170"/>
      <c r="GF16" s="170"/>
      <c r="GG16" s="170"/>
      <c r="GH16" s="170"/>
    </row>
    <row r="17" customFormat="false" ht="12.75" hidden="false" customHeight="false" outlineLevel="0" collapsed="false">
      <c r="A17" s="179" t="n">
        <v>37104</v>
      </c>
      <c r="B17" s="160" t="n">
        <v>-12.35689323</v>
      </c>
      <c r="C17" s="160" t="n">
        <v>0</v>
      </c>
      <c r="D17" s="160" t="n">
        <v>52.9259431</v>
      </c>
      <c r="E17" s="160" t="n">
        <v>-65.28283633</v>
      </c>
      <c r="F17" s="160" t="n">
        <v>-65.28283633</v>
      </c>
      <c r="G17" s="160" t="n">
        <v>0</v>
      </c>
      <c r="H17" s="159" t="n">
        <v>0</v>
      </c>
      <c r="I17" s="181" t="n">
        <v>-0.6928352918</v>
      </c>
      <c r="J17" s="158" t="n">
        <v>0.02194841</v>
      </c>
      <c r="K17" s="158" t="n">
        <v>1.56447047</v>
      </c>
      <c r="L17" s="158" t="n">
        <v>1.26402254</v>
      </c>
      <c r="M17" s="158" t="n">
        <v>0.72996574</v>
      </c>
      <c r="N17" s="158" t="n">
        <v>0.38716616</v>
      </c>
      <c r="O17" s="158" t="n">
        <v>-0.42709228</v>
      </c>
      <c r="P17" s="158" t="n">
        <v>-0.88954877</v>
      </c>
      <c r="Q17" s="158" t="n">
        <v>-1.90193077</v>
      </c>
      <c r="R17" s="159" t="n">
        <v>-3.00579491</v>
      </c>
      <c r="S17" s="169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170"/>
      <c r="EK17" s="170"/>
      <c r="EL17" s="170"/>
      <c r="EM17" s="170"/>
      <c r="EN17" s="170"/>
      <c r="EO17" s="170"/>
      <c r="EP17" s="170"/>
      <c r="EQ17" s="170"/>
      <c r="ER17" s="170"/>
      <c r="ES17" s="170"/>
      <c r="ET17" s="170"/>
      <c r="EU17" s="170"/>
      <c r="EV17" s="170"/>
      <c r="EW17" s="170"/>
      <c r="EX17" s="170"/>
      <c r="EY17" s="170"/>
      <c r="EZ17" s="170"/>
      <c r="FA17" s="170"/>
      <c r="FB17" s="170"/>
      <c r="FC17" s="170"/>
      <c r="FD17" s="170"/>
      <c r="FE17" s="170"/>
      <c r="FF17" s="170"/>
      <c r="FG17" s="170"/>
      <c r="FH17" s="170"/>
      <c r="FI17" s="170"/>
      <c r="FJ17" s="170"/>
      <c r="FK17" s="170"/>
      <c r="FL17" s="170"/>
      <c r="FM17" s="170"/>
      <c r="FN17" s="170"/>
      <c r="FO17" s="170"/>
      <c r="FP17" s="170"/>
      <c r="FQ17" s="170"/>
      <c r="FR17" s="170"/>
      <c r="FS17" s="170"/>
      <c r="FT17" s="170"/>
      <c r="FU17" s="170"/>
      <c r="FV17" s="170"/>
      <c r="FW17" s="170"/>
      <c r="FX17" s="170"/>
      <c r="FY17" s="170"/>
      <c r="FZ17" s="170"/>
      <c r="GA17" s="170"/>
      <c r="GB17" s="170"/>
      <c r="GC17" s="170"/>
      <c r="GD17" s="170"/>
      <c r="GE17" s="170"/>
      <c r="GF17" s="170"/>
      <c r="GG17" s="170"/>
      <c r="GH17" s="170"/>
    </row>
    <row r="18" customFormat="false" ht="12.75" hidden="false" customHeight="false" outlineLevel="0" collapsed="false">
      <c r="A18" s="179" t="n">
        <v>37135</v>
      </c>
      <c r="B18" s="160" t="n">
        <v>-13.24951642</v>
      </c>
      <c r="C18" s="160" t="n">
        <v>0</v>
      </c>
      <c r="D18" s="160" t="n">
        <v>52.60740636</v>
      </c>
      <c r="E18" s="160" t="n">
        <v>-65.85692278</v>
      </c>
      <c r="F18" s="160" t="n">
        <v>-65.85692278</v>
      </c>
      <c r="G18" s="160" t="n">
        <v>0</v>
      </c>
      <c r="H18" s="159" t="n">
        <v>0</v>
      </c>
      <c r="I18" s="181" t="n">
        <v>-0.6706711793</v>
      </c>
      <c r="J18" s="158" t="n">
        <v>0.01809109</v>
      </c>
      <c r="K18" s="158" t="n">
        <v>1.44009776</v>
      </c>
      <c r="L18" s="158" t="n">
        <v>1.15658442</v>
      </c>
      <c r="M18" s="158" t="n">
        <v>0.6654973</v>
      </c>
      <c r="N18" s="158" t="n">
        <v>0.35253196</v>
      </c>
      <c r="O18" s="158" t="n">
        <v>-0.38822483</v>
      </c>
      <c r="P18" s="158" t="n">
        <v>-0.80799439</v>
      </c>
      <c r="Q18" s="158" t="n">
        <v>-1.72622872</v>
      </c>
      <c r="R18" s="159" t="n">
        <v>-2.72759739</v>
      </c>
      <c r="S18" s="169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170"/>
      <c r="EK18" s="170"/>
      <c r="EL18" s="170"/>
      <c r="EM18" s="170"/>
      <c r="EN18" s="170"/>
      <c r="EO18" s="170"/>
      <c r="EP18" s="170"/>
      <c r="EQ18" s="170"/>
      <c r="ER18" s="170"/>
      <c r="ES18" s="170"/>
      <c r="ET18" s="170"/>
      <c r="EU18" s="170"/>
      <c r="EV18" s="170"/>
      <c r="EW18" s="170"/>
      <c r="EX18" s="170"/>
      <c r="EY18" s="170"/>
      <c r="EZ18" s="170"/>
      <c r="FA18" s="170"/>
      <c r="FB18" s="170"/>
      <c r="FC18" s="170"/>
      <c r="FD18" s="170"/>
      <c r="FE18" s="170"/>
      <c r="FF18" s="170"/>
      <c r="FG18" s="170"/>
      <c r="FH18" s="170"/>
      <c r="FI18" s="170"/>
      <c r="FJ18" s="170"/>
      <c r="FK18" s="170"/>
      <c r="FL18" s="170"/>
      <c r="FM18" s="170"/>
      <c r="FN18" s="170"/>
      <c r="FO18" s="170"/>
      <c r="FP18" s="170"/>
      <c r="FQ18" s="170"/>
      <c r="FR18" s="170"/>
      <c r="FS18" s="170"/>
      <c r="FT18" s="170"/>
      <c r="FU18" s="170"/>
      <c r="FV18" s="170"/>
      <c r="FW18" s="170"/>
      <c r="FX18" s="170"/>
      <c r="FY18" s="170"/>
      <c r="FZ18" s="170"/>
      <c r="GA18" s="170"/>
      <c r="GB18" s="170"/>
      <c r="GC18" s="170"/>
      <c r="GD18" s="170"/>
      <c r="GE18" s="170"/>
      <c r="GF18" s="170"/>
      <c r="GG18" s="170"/>
      <c r="GH18" s="170"/>
    </row>
    <row r="19" customFormat="false" ht="12.75" hidden="false" customHeight="false" outlineLevel="0" collapsed="false">
      <c r="A19" s="179" t="n">
        <v>37165</v>
      </c>
      <c r="B19" s="160" t="n">
        <v>-14.08603422</v>
      </c>
      <c r="C19" s="160" t="n">
        <v>0</v>
      </c>
      <c r="D19" s="160" t="n">
        <v>52.30074031</v>
      </c>
      <c r="E19" s="160" t="n">
        <v>-66.38677453</v>
      </c>
      <c r="F19" s="160" t="n">
        <v>-66.38677453</v>
      </c>
      <c r="G19" s="160" t="n">
        <v>0</v>
      </c>
      <c r="H19" s="159" t="n">
        <v>0</v>
      </c>
      <c r="I19" s="181" t="n">
        <v>-0.6475044175</v>
      </c>
      <c r="J19" s="158" t="n">
        <v>0.0150559</v>
      </c>
      <c r="K19" s="158" t="n">
        <v>1.44476805</v>
      </c>
      <c r="L19" s="158" t="n">
        <v>1.13665022</v>
      </c>
      <c r="M19" s="158" t="n">
        <v>0.64514941</v>
      </c>
      <c r="N19" s="158" t="n">
        <v>0.33998487</v>
      </c>
      <c r="O19" s="158" t="n">
        <v>-0.3712945</v>
      </c>
      <c r="P19" s="158" t="n">
        <v>-0.7698504</v>
      </c>
      <c r="Q19" s="158" t="n">
        <v>-1.63594945</v>
      </c>
      <c r="R19" s="159" t="n">
        <v>-2.57481839</v>
      </c>
      <c r="S19" s="169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  <c r="EQ19" s="170"/>
      <c r="ER19" s="170"/>
      <c r="ES19" s="170"/>
      <c r="ET19" s="170"/>
      <c r="EU19" s="170"/>
      <c r="EV19" s="170"/>
      <c r="EW19" s="170"/>
      <c r="EX19" s="170"/>
      <c r="EY19" s="170"/>
      <c r="EZ19" s="170"/>
      <c r="FA19" s="170"/>
      <c r="FB19" s="170"/>
      <c r="FC19" s="170"/>
      <c r="FD19" s="170"/>
      <c r="FE19" s="170"/>
      <c r="FF19" s="170"/>
      <c r="FG19" s="170"/>
      <c r="FH19" s="170"/>
      <c r="FI19" s="170"/>
      <c r="FJ19" s="170"/>
      <c r="FK19" s="170"/>
      <c r="FL19" s="170"/>
      <c r="FM19" s="170"/>
      <c r="FN19" s="170"/>
      <c r="FO19" s="170"/>
      <c r="FP19" s="170"/>
      <c r="FQ19" s="170"/>
      <c r="FR19" s="170"/>
      <c r="FS19" s="170"/>
      <c r="FT19" s="170"/>
      <c r="FU19" s="170"/>
      <c r="FV19" s="170"/>
      <c r="FW19" s="170"/>
      <c r="FX19" s="170"/>
      <c r="FY19" s="170"/>
      <c r="FZ19" s="170"/>
      <c r="GA19" s="170"/>
      <c r="GB19" s="170"/>
      <c r="GC19" s="170"/>
      <c r="GD19" s="170"/>
      <c r="GE19" s="170"/>
      <c r="GF19" s="170"/>
      <c r="GG19" s="170"/>
      <c r="GH19" s="170"/>
    </row>
    <row r="20" customFormat="false" ht="12.75" hidden="false" customHeight="false" outlineLevel="0" collapsed="false">
      <c r="A20" s="179" t="n">
        <v>37196</v>
      </c>
      <c r="B20" s="160" t="n">
        <v>-24.89875731</v>
      </c>
      <c r="C20" s="160" t="n">
        <v>0</v>
      </c>
      <c r="D20" s="160" t="n">
        <v>70.45962363</v>
      </c>
      <c r="E20" s="160" t="n">
        <v>-95.35838094</v>
      </c>
      <c r="F20" s="160" t="n">
        <v>-95.35838094</v>
      </c>
      <c r="G20" s="160" t="n">
        <v>0</v>
      </c>
      <c r="H20" s="159" t="n">
        <v>0</v>
      </c>
      <c r="I20" s="181" t="n">
        <v>-0.6460899986</v>
      </c>
      <c r="J20" s="158" t="n">
        <v>0.00779831</v>
      </c>
      <c r="K20" s="158" t="n">
        <v>6.31825584</v>
      </c>
      <c r="L20" s="158" t="n">
        <v>4.24965841</v>
      </c>
      <c r="M20" s="158" t="n">
        <v>2.13446692</v>
      </c>
      <c r="N20" s="158" t="n">
        <v>1.0681956</v>
      </c>
      <c r="O20" s="158" t="n">
        <v>-1.0674656</v>
      </c>
      <c r="P20" s="158" t="n">
        <v>-2.13174154</v>
      </c>
      <c r="Q20" s="158" t="n">
        <v>-4.24185029</v>
      </c>
      <c r="R20" s="159" t="n">
        <v>-6.31445218</v>
      </c>
      <c r="S20" s="169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170"/>
      <c r="EK20" s="170"/>
      <c r="EL20" s="170"/>
      <c r="EM20" s="170"/>
      <c r="EN20" s="170"/>
      <c r="EO20" s="170"/>
      <c r="EP20" s="170"/>
      <c r="EQ20" s="170"/>
      <c r="ER20" s="170"/>
      <c r="ES20" s="170"/>
      <c r="ET20" s="170"/>
      <c r="EU20" s="170"/>
      <c r="EV20" s="170"/>
      <c r="EW20" s="170"/>
      <c r="EX20" s="170"/>
      <c r="EY20" s="170"/>
      <c r="EZ20" s="170"/>
      <c r="FA20" s="170"/>
      <c r="FB20" s="170"/>
      <c r="FC20" s="170"/>
      <c r="FD20" s="170"/>
      <c r="FE20" s="170"/>
      <c r="FF20" s="170"/>
      <c r="FG20" s="170"/>
      <c r="FH20" s="170"/>
      <c r="FI20" s="170"/>
      <c r="FJ20" s="170"/>
      <c r="FK20" s="170"/>
      <c r="FL20" s="170"/>
      <c r="FM20" s="170"/>
      <c r="FN20" s="170"/>
      <c r="FO20" s="170"/>
      <c r="FP20" s="170"/>
      <c r="FQ20" s="170"/>
      <c r="FR20" s="170"/>
      <c r="FS20" s="170"/>
      <c r="FT20" s="170"/>
      <c r="FU20" s="170"/>
      <c r="FV20" s="170"/>
      <c r="FW20" s="170"/>
      <c r="FX20" s="170"/>
      <c r="FY20" s="170"/>
      <c r="FZ20" s="170"/>
      <c r="GA20" s="170"/>
      <c r="GB20" s="170"/>
      <c r="GC20" s="170"/>
      <c r="GD20" s="170"/>
      <c r="GE20" s="170"/>
      <c r="GF20" s="170"/>
      <c r="GG20" s="170"/>
      <c r="GH20" s="170"/>
    </row>
    <row r="21" customFormat="false" ht="12.75" hidden="false" customHeight="false" outlineLevel="0" collapsed="false">
      <c r="A21" s="179" t="n">
        <v>37226</v>
      </c>
      <c r="B21" s="160" t="n">
        <v>-27.76546196</v>
      </c>
      <c r="C21" s="160" t="n">
        <v>0</v>
      </c>
      <c r="D21" s="160" t="n">
        <v>69.70714435</v>
      </c>
      <c r="E21" s="160" t="n">
        <v>-97.47260631</v>
      </c>
      <c r="F21" s="160" t="n">
        <v>-97.47260631</v>
      </c>
      <c r="G21" s="160" t="n">
        <v>0</v>
      </c>
      <c r="H21" s="159" t="n">
        <v>0</v>
      </c>
      <c r="I21" s="181" t="n">
        <v>-0.5663573085</v>
      </c>
      <c r="J21" s="158" t="n">
        <v>0.00295478</v>
      </c>
      <c r="K21" s="158" t="n">
        <v>6.02547511</v>
      </c>
      <c r="L21" s="158" t="n">
        <v>4.02492962</v>
      </c>
      <c r="M21" s="158" t="n">
        <v>2.01004185</v>
      </c>
      <c r="N21" s="158" t="n">
        <v>1.00332239</v>
      </c>
      <c r="O21" s="158" t="n">
        <v>-0.99795147</v>
      </c>
      <c r="P21" s="158" t="n">
        <v>-1.988724</v>
      </c>
      <c r="Q21" s="158" t="n">
        <v>-3.94230016</v>
      </c>
      <c r="R21" s="159" t="n">
        <v>-5.84938119</v>
      </c>
      <c r="S21" s="169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/>
      <c r="FD21" s="170"/>
      <c r="FE21" s="170"/>
      <c r="FF21" s="170"/>
      <c r="FG21" s="170"/>
      <c r="FH21" s="170"/>
      <c r="FI21" s="170"/>
      <c r="FJ21" s="170"/>
      <c r="FK21" s="170"/>
      <c r="FL21" s="170"/>
      <c r="FM21" s="170"/>
      <c r="FN21" s="170"/>
      <c r="FO21" s="170"/>
      <c r="FP21" s="170"/>
      <c r="FQ21" s="170"/>
      <c r="FR21" s="170"/>
      <c r="FS21" s="170"/>
      <c r="FT21" s="170"/>
      <c r="FU21" s="170"/>
      <c r="FV21" s="170"/>
      <c r="FW21" s="170"/>
      <c r="FX21" s="170"/>
      <c r="FY21" s="170"/>
      <c r="FZ21" s="170"/>
      <c r="GA21" s="170"/>
      <c r="GB21" s="170"/>
      <c r="GC21" s="170"/>
      <c r="GD21" s="170"/>
      <c r="GE21" s="170"/>
      <c r="GF21" s="170"/>
      <c r="GG21" s="170"/>
      <c r="GH21" s="170"/>
    </row>
    <row r="22" customFormat="false" ht="12.75" hidden="false" customHeight="false" outlineLevel="0" collapsed="false">
      <c r="A22" s="179" t="n">
        <v>37257</v>
      </c>
      <c r="B22" s="160" t="n">
        <v>-10.68919521</v>
      </c>
      <c r="C22" s="160" t="n">
        <v>0</v>
      </c>
      <c r="D22" s="160" t="n">
        <v>17.22750568</v>
      </c>
      <c r="E22" s="160" t="n">
        <v>-27.91670089</v>
      </c>
      <c r="F22" s="160" t="n">
        <v>-27.91670089</v>
      </c>
      <c r="G22" s="160" t="n">
        <v>0</v>
      </c>
      <c r="H22" s="159" t="n">
        <v>0</v>
      </c>
      <c r="I22" s="181" t="n">
        <v>-0.0770853611</v>
      </c>
      <c r="J22" s="158" t="n">
        <v>-0.0025615</v>
      </c>
      <c r="K22" s="158" t="n">
        <v>3.70618614</v>
      </c>
      <c r="L22" s="158" t="n">
        <v>2.41152663</v>
      </c>
      <c r="M22" s="158" t="n">
        <v>1.17576745</v>
      </c>
      <c r="N22" s="158" t="n">
        <v>0.58034882</v>
      </c>
      <c r="O22" s="158" t="n">
        <v>-0.56526481</v>
      </c>
      <c r="P22" s="158" t="n">
        <v>-1.115473</v>
      </c>
      <c r="Q22" s="158" t="n">
        <v>-2.17101455</v>
      </c>
      <c r="R22" s="159" t="n">
        <v>-3.16753658</v>
      </c>
      <c r="S22" s="169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</row>
    <row r="23" customFormat="false" ht="12.75" hidden="false" customHeight="false" outlineLevel="0" collapsed="false">
      <c r="A23" s="179" t="n">
        <v>37288</v>
      </c>
      <c r="B23" s="160" t="n">
        <v>-8.90914778</v>
      </c>
      <c r="C23" s="160" t="n">
        <v>0</v>
      </c>
      <c r="D23" s="160" t="n">
        <v>16.89166597</v>
      </c>
      <c r="E23" s="160" t="n">
        <v>-25.80081375</v>
      </c>
      <c r="F23" s="160" t="n">
        <v>-25.80081375</v>
      </c>
      <c r="G23" s="160" t="n">
        <v>0</v>
      </c>
      <c r="H23" s="159" t="n">
        <v>0</v>
      </c>
      <c r="I23" s="181" t="n">
        <v>-0.1327074628</v>
      </c>
      <c r="J23" s="158" t="n">
        <v>-0.00047768</v>
      </c>
      <c r="K23" s="158" t="n">
        <v>3.93255888</v>
      </c>
      <c r="L23" s="158" t="n">
        <v>2.56649213</v>
      </c>
      <c r="M23" s="158" t="n">
        <v>1.25477517</v>
      </c>
      <c r="N23" s="158" t="n">
        <v>0.62015329</v>
      </c>
      <c r="O23" s="158" t="n">
        <v>-0.60552225</v>
      </c>
      <c r="P23" s="158" t="n">
        <v>-1.19630307</v>
      </c>
      <c r="Q23" s="158" t="n">
        <v>-2.33343669</v>
      </c>
      <c r="R23" s="159" t="n">
        <v>-3.41141595</v>
      </c>
      <c r="S23" s="169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</row>
    <row r="24" customFormat="false" ht="12.75" hidden="false" customHeight="false" outlineLevel="0" collapsed="false">
      <c r="A24" s="179" t="n">
        <v>37316</v>
      </c>
      <c r="B24" s="160" t="n">
        <v>-6.7582035</v>
      </c>
      <c r="C24" s="160" t="n">
        <v>0</v>
      </c>
      <c r="D24" s="160" t="n">
        <v>16.337185</v>
      </c>
      <c r="E24" s="160" t="n">
        <v>-23.0953885</v>
      </c>
      <c r="F24" s="160" t="n">
        <v>-23.0953885</v>
      </c>
      <c r="G24" s="160" t="n">
        <v>0</v>
      </c>
      <c r="H24" s="159" t="n">
        <v>0</v>
      </c>
      <c r="I24" s="181" t="n">
        <v>-0.2042730006</v>
      </c>
      <c r="J24" s="158" t="n">
        <v>0.00170106</v>
      </c>
      <c r="K24" s="158" t="n">
        <v>4.37764703</v>
      </c>
      <c r="L24" s="158" t="n">
        <v>2.87291901</v>
      </c>
      <c r="M24" s="158" t="n">
        <v>1.41150282</v>
      </c>
      <c r="N24" s="158" t="n">
        <v>0.69907297</v>
      </c>
      <c r="O24" s="158" t="n">
        <v>-0.68506701</v>
      </c>
      <c r="P24" s="158" t="n">
        <v>-1.35569848</v>
      </c>
      <c r="Q24" s="158" t="n">
        <v>-2.65229434</v>
      </c>
      <c r="R24" s="159" t="n">
        <v>-3.88773135</v>
      </c>
      <c r="S24" s="169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0"/>
      <c r="FB24" s="170"/>
      <c r="FC24" s="170"/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0"/>
      <c r="FO24" s="170"/>
      <c r="FP24" s="170"/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0"/>
      <c r="GB24" s="170"/>
      <c r="GC24" s="170"/>
      <c r="GD24" s="170"/>
      <c r="GE24" s="170"/>
      <c r="GF24" s="170"/>
      <c r="GG24" s="170"/>
      <c r="GH24" s="170"/>
    </row>
    <row r="25" customFormat="false" ht="12.75" hidden="false" customHeight="false" outlineLevel="0" collapsed="false">
      <c r="A25" s="179" t="n">
        <v>37347</v>
      </c>
      <c r="B25" s="160" t="n">
        <v>-1.83201727</v>
      </c>
      <c r="C25" s="160" t="n">
        <v>0</v>
      </c>
      <c r="D25" s="160" t="n">
        <v>-1.83201727</v>
      </c>
      <c r="E25" s="160" t="n">
        <v>0</v>
      </c>
      <c r="F25" s="160" t="n">
        <v>0</v>
      </c>
      <c r="G25" s="160" t="n">
        <v>0</v>
      </c>
      <c r="H25" s="159" t="n">
        <v>0</v>
      </c>
      <c r="I25" s="181" t="n">
        <v>0</v>
      </c>
      <c r="J25" s="158" t="n">
        <v>0</v>
      </c>
      <c r="K25" s="158" t="n">
        <v>0</v>
      </c>
      <c r="L25" s="158" t="n">
        <v>0</v>
      </c>
      <c r="M25" s="158" t="n">
        <v>0</v>
      </c>
      <c r="N25" s="158" t="n">
        <v>0</v>
      </c>
      <c r="O25" s="158" t="n">
        <v>0</v>
      </c>
      <c r="P25" s="158" t="n">
        <v>0</v>
      </c>
      <c r="Q25" s="158" t="n">
        <v>0</v>
      </c>
      <c r="R25" s="159" t="n">
        <v>0</v>
      </c>
      <c r="S25" s="169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170"/>
      <c r="EK25" s="170"/>
      <c r="EL25" s="170"/>
      <c r="EM25" s="170"/>
      <c r="EN25" s="170"/>
      <c r="EO25" s="170"/>
      <c r="EP25" s="170"/>
      <c r="EQ25" s="170"/>
      <c r="ER25" s="170"/>
      <c r="ES25" s="170"/>
      <c r="ET25" s="170"/>
      <c r="EU25" s="170"/>
      <c r="EV25" s="170"/>
      <c r="EW25" s="170"/>
      <c r="EX25" s="170"/>
      <c r="EY25" s="170"/>
      <c r="EZ25" s="170"/>
      <c r="FA25" s="170"/>
      <c r="FB25" s="170"/>
      <c r="FC25" s="170"/>
      <c r="FD25" s="170"/>
      <c r="FE25" s="170"/>
      <c r="FF25" s="170"/>
      <c r="FG25" s="170"/>
      <c r="FH25" s="170"/>
      <c r="FI25" s="170"/>
      <c r="FJ25" s="170"/>
      <c r="FK25" s="170"/>
      <c r="FL25" s="170"/>
      <c r="FM25" s="170"/>
      <c r="FN25" s="170"/>
      <c r="FO25" s="170"/>
      <c r="FP25" s="170"/>
      <c r="FQ25" s="170"/>
      <c r="FR25" s="170"/>
      <c r="FS25" s="170"/>
      <c r="FT25" s="170"/>
      <c r="FU25" s="170"/>
      <c r="FV25" s="170"/>
      <c r="FW25" s="170"/>
      <c r="FX25" s="170"/>
      <c r="FY25" s="170"/>
      <c r="FZ25" s="170"/>
      <c r="GA25" s="170"/>
      <c r="GB25" s="170"/>
      <c r="GC25" s="170"/>
      <c r="GD25" s="170"/>
      <c r="GE25" s="170"/>
      <c r="GF25" s="170"/>
      <c r="GG25" s="170"/>
      <c r="GH25" s="170"/>
    </row>
    <row r="26" customFormat="false" ht="12.75" hidden="false" customHeight="false" outlineLevel="0" collapsed="false">
      <c r="A26" s="179" t="n">
        <v>37377</v>
      </c>
      <c r="B26" s="160" t="n">
        <v>-2.05951801</v>
      </c>
      <c r="C26" s="160" t="n">
        <v>0</v>
      </c>
      <c r="D26" s="160" t="n">
        <v>-2.05951801</v>
      </c>
      <c r="E26" s="160" t="n">
        <v>0</v>
      </c>
      <c r="F26" s="160" t="n">
        <v>0</v>
      </c>
      <c r="G26" s="160" t="n">
        <v>0</v>
      </c>
      <c r="H26" s="159" t="n">
        <v>0</v>
      </c>
      <c r="I26" s="181" t="n">
        <v>0</v>
      </c>
      <c r="J26" s="158" t="n">
        <v>0</v>
      </c>
      <c r="K26" s="158" t="n">
        <v>0</v>
      </c>
      <c r="L26" s="158" t="n">
        <v>0</v>
      </c>
      <c r="M26" s="158" t="n">
        <v>0</v>
      </c>
      <c r="N26" s="158" t="n">
        <v>0</v>
      </c>
      <c r="O26" s="158" t="n">
        <v>0</v>
      </c>
      <c r="P26" s="158" t="n">
        <v>0</v>
      </c>
      <c r="Q26" s="158" t="n">
        <v>0</v>
      </c>
      <c r="R26" s="159" t="n">
        <v>0</v>
      </c>
      <c r="S26" s="169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0"/>
      <c r="FB26" s="170"/>
      <c r="FC26" s="170"/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0"/>
      <c r="FO26" s="170"/>
      <c r="FP26" s="170"/>
      <c r="FQ26" s="170"/>
      <c r="FR26" s="170"/>
      <c r="FS26" s="170"/>
      <c r="FT26" s="170"/>
      <c r="FU26" s="170"/>
      <c r="FV26" s="170"/>
      <c r="FW26" s="170"/>
      <c r="FX26" s="170"/>
      <c r="FY26" s="170"/>
      <c r="FZ26" s="170"/>
      <c r="GA26" s="170"/>
      <c r="GB26" s="170"/>
      <c r="GC26" s="170"/>
      <c r="GD26" s="170"/>
      <c r="GE26" s="170"/>
      <c r="GF26" s="170"/>
      <c r="GG26" s="170"/>
      <c r="GH26" s="170"/>
    </row>
    <row r="27" customFormat="false" ht="12.75" hidden="false" customHeight="false" outlineLevel="0" collapsed="false">
      <c r="A27" s="179" t="n">
        <v>37408</v>
      </c>
      <c r="B27" s="160" t="n">
        <v>-2.0577034</v>
      </c>
      <c r="C27" s="160" t="n">
        <v>0</v>
      </c>
      <c r="D27" s="160" t="n">
        <v>-2.0577034</v>
      </c>
      <c r="E27" s="160" t="n">
        <v>0</v>
      </c>
      <c r="F27" s="160" t="n">
        <v>0</v>
      </c>
      <c r="G27" s="160" t="n">
        <v>0</v>
      </c>
      <c r="H27" s="159" t="n">
        <v>0</v>
      </c>
      <c r="I27" s="181" t="n">
        <v>0</v>
      </c>
      <c r="J27" s="158" t="n">
        <v>0</v>
      </c>
      <c r="K27" s="158" t="n">
        <v>0</v>
      </c>
      <c r="L27" s="158" t="n">
        <v>0</v>
      </c>
      <c r="M27" s="158" t="n">
        <v>0</v>
      </c>
      <c r="N27" s="158" t="n">
        <v>0</v>
      </c>
      <c r="O27" s="158" t="n">
        <v>0</v>
      </c>
      <c r="P27" s="158" t="n">
        <v>0</v>
      </c>
      <c r="Q27" s="158" t="n">
        <v>0</v>
      </c>
      <c r="R27" s="159" t="n">
        <v>0</v>
      </c>
      <c r="S27" s="169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170"/>
      <c r="EK27" s="170"/>
      <c r="EL27" s="170"/>
      <c r="EM27" s="170"/>
      <c r="EN27" s="170"/>
      <c r="EO27" s="170"/>
      <c r="EP27" s="170"/>
      <c r="EQ27" s="170"/>
      <c r="ER27" s="170"/>
      <c r="ES27" s="170"/>
      <c r="ET27" s="170"/>
      <c r="EU27" s="170"/>
      <c r="EV27" s="170"/>
      <c r="EW27" s="170"/>
      <c r="EX27" s="170"/>
      <c r="EY27" s="170"/>
      <c r="EZ27" s="170"/>
      <c r="FA27" s="170"/>
      <c r="FB27" s="170"/>
      <c r="FC27" s="170"/>
      <c r="FD27" s="170"/>
      <c r="FE27" s="170"/>
      <c r="FF27" s="170"/>
      <c r="FG27" s="170"/>
      <c r="FH27" s="170"/>
      <c r="FI27" s="170"/>
      <c r="FJ27" s="170"/>
      <c r="FK27" s="170"/>
      <c r="FL27" s="170"/>
      <c r="FM27" s="170"/>
      <c r="FN27" s="170"/>
      <c r="FO27" s="170"/>
      <c r="FP27" s="170"/>
      <c r="FQ27" s="170"/>
      <c r="FR27" s="170"/>
      <c r="FS27" s="170"/>
      <c r="FT27" s="170"/>
      <c r="FU27" s="170"/>
      <c r="FV27" s="170"/>
      <c r="FW27" s="170"/>
      <c r="FX27" s="170"/>
      <c r="FY27" s="170"/>
      <c r="FZ27" s="170"/>
      <c r="GA27" s="170"/>
      <c r="GB27" s="170"/>
      <c r="GC27" s="170"/>
      <c r="GD27" s="170"/>
      <c r="GE27" s="170"/>
      <c r="GF27" s="170"/>
      <c r="GG27" s="170"/>
      <c r="GH27" s="170"/>
    </row>
    <row r="28" customFormat="false" ht="12.75" hidden="false" customHeight="false" outlineLevel="0" collapsed="false">
      <c r="A28" s="179" t="n">
        <v>37438</v>
      </c>
      <c r="B28" s="160" t="n">
        <v>-1.94206795</v>
      </c>
      <c r="C28" s="160" t="n">
        <v>0</v>
      </c>
      <c r="D28" s="160" t="n">
        <v>-1.94206795</v>
      </c>
      <c r="E28" s="160" t="n">
        <v>0</v>
      </c>
      <c r="F28" s="160" t="n">
        <v>0</v>
      </c>
      <c r="G28" s="160" t="n">
        <v>0</v>
      </c>
      <c r="H28" s="159" t="n">
        <v>0</v>
      </c>
      <c r="I28" s="181" t="n">
        <v>0</v>
      </c>
      <c r="J28" s="158" t="n">
        <v>0</v>
      </c>
      <c r="K28" s="158" t="n">
        <v>0</v>
      </c>
      <c r="L28" s="158" t="n">
        <v>0</v>
      </c>
      <c r="M28" s="158" t="n">
        <v>0</v>
      </c>
      <c r="N28" s="158" t="n">
        <v>0</v>
      </c>
      <c r="O28" s="158" t="n">
        <v>0</v>
      </c>
      <c r="P28" s="158" t="n">
        <v>0</v>
      </c>
      <c r="Q28" s="158" t="n">
        <v>0</v>
      </c>
      <c r="R28" s="159" t="n">
        <v>0</v>
      </c>
      <c r="S28" s="169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  <c r="FE28" s="170"/>
      <c r="FF28" s="170"/>
      <c r="FG28" s="170"/>
      <c r="FH28" s="170"/>
      <c r="FI28" s="170"/>
      <c r="FJ28" s="170"/>
      <c r="FK28" s="170"/>
      <c r="FL28" s="170"/>
      <c r="FM28" s="170"/>
      <c r="FN28" s="170"/>
      <c r="FO28" s="170"/>
      <c r="FP28" s="170"/>
      <c r="FQ28" s="170"/>
      <c r="FR28" s="170"/>
      <c r="FS28" s="170"/>
      <c r="FT28" s="170"/>
      <c r="FU28" s="170"/>
      <c r="FV28" s="170"/>
      <c r="FW28" s="170"/>
      <c r="FX28" s="170"/>
      <c r="FY28" s="170"/>
      <c r="FZ28" s="170"/>
      <c r="GA28" s="170"/>
      <c r="GB28" s="170"/>
      <c r="GC28" s="170"/>
      <c r="GD28" s="170"/>
      <c r="GE28" s="170"/>
      <c r="GF28" s="170"/>
      <c r="GG28" s="170"/>
      <c r="GH28" s="170"/>
    </row>
    <row r="29" customFormat="false" ht="12.75" hidden="false" customHeight="false" outlineLevel="0" collapsed="false">
      <c r="A29" s="179" t="n">
        <v>37469</v>
      </c>
      <c r="B29" s="160" t="n">
        <v>-1.94039363</v>
      </c>
      <c r="C29" s="160" t="n">
        <v>0</v>
      </c>
      <c r="D29" s="160" t="n">
        <v>-1.94039363</v>
      </c>
      <c r="E29" s="160" t="n">
        <v>0</v>
      </c>
      <c r="F29" s="160" t="n">
        <v>0</v>
      </c>
      <c r="G29" s="160" t="n">
        <v>0</v>
      </c>
      <c r="H29" s="159" t="n">
        <v>0</v>
      </c>
      <c r="I29" s="181" t="n">
        <v>0</v>
      </c>
      <c r="J29" s="158" t="n">
        <v>0</v>
      </c>
      <c r="K29" s="158" t="n">
        <v>0</v>
      </c>
      <c r="L29" s="158" t="n">
        <v>0</v>
      </c>
      <c r="M29" s="158" t="n">
        <v>0</v>
      </c>
      <c r="N29" s="158" t="n">
        <v>0</v>
      </c>
      <c r="O29" s="158" t="n">
        <v>0</v>
      </c>
      <c r="P29" s="158" t="n">
        <v>0</v>
      </c>
      <c r="Q29" s="158" t="n">
        <v>0</v>
      </c>
      <c r="R29" s="159" t="n">
        <v>0</v>
      </c>
      <c r="S29" s="169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/>
      <c r="GE29" s="170"/>
      <c r="GF29" s="170"/>
      <c r="GG29" s="170"/>
      <c r="GH29" s="170"/>
    </row>
    <row r="30" customFormat="false" ht="12.75" hidden="false" customHeight="false" outlineLevel="0" collapsed="false">
      <c r="A30" s="179" t="n">
        <v>37500</v>
      </c>
      <c r="B30" s="160" t="n">
        <v>-1.82464574</v>
      </c>
      <c r="C30" s="160" t="n">
        <v>0</v>
      </c>
      <c r="D30" s="160" t="n">
        <v>-1.82464574</v>
      </c>
      <c r="E30" s="160" t="n">
        <v>0</v>
      </c>
      <c r="F30" s="160" t="n">
        <v>0</v>
      </c>
      <c r="G30" s="160" t="n">
        <v>0</v>
      </c>
      <c r="H30" s="159" t="n">
        <v>0</v>
      </c>
      <c r="I30" s="181" t="n">
        <v>0</v>
      </c>
      <c r="J30" s="158" t="n">
        <v>0</v>
      </c>
      <c r="K30" s="158" t="n">
        <v>0</v>
      </c>
      <c r="L30" s="158" t="n">
        <v>0</v>
      </c>
      <c r="M30" s="158" t="n">
        <v>0</v>
      </c>
      <c r="N30" s="158" t="n">
        <v>0</v>
      </c>
      <c r="O30" s="158" t="n">
        <v>0</v>
      </c>
      <c r="P30" s="158" t="n">
        <v>0</v>
      </c>
      <c r="Q30" s="158" t="n">
        <v>0</v>
      </c>
      <c r="R30" s="159" t="n">
        <v>0</v>
      </c>
      <c r="S30" s="169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</row>
    <row r="31" customFormat="false" ht="12.75" hidden="false" customHeight="false" outlineLevel="0" collapsed="false">
      <c r="A31" s="179" t="n">
        <v>37530</v>
      </c>
      <c r="B31" s="160" t="n">
        <v>-1.9375284</v>
      </c>
      <c r="C31" s="160" t="n">
        <v>0</v>
      </c>
      <c r="D31" s="160" t="n">
        <v>-1.9375284</v>
      </c>
      <c r="E31" s="160" t="n">
        <v>0</v>
      </c>
      <c r="F31" s="160" t="n">
        <v>0</v>
      </c>
      <c r="G31" s="160" t="n">
        <v>0</v>
      </c>
      <c r="H31" s="159" t="n">
        <v>0</v>
      </c>
      <c r="I31" s="181" t="n">
        <v>0</v>
      </c>
      <c r="J31" s="158" t="n">
        <v>0</v>
      </c>
      <c r="K31" s="158" t="n">
        <v>0</v>
      </c>
      <c r="L31" s="158" t="n">
        <v>0</v>
      </c>
      <c r="M31" s="158" t="n">
        <v>0</v>
      </c>
      <c r="N31" s="158" t="n">
        <v>0</v>
      </c>
      <c r="O31" s="158" t="n">
        <v>0</v>
      </c>
      <c r="P31" s="158" t="n">
        <v>0</v>
      </c>
      <c r="Q31" s="158" t="n">
        <v>0</v>
      </c>
      <c r="R31" s="159" t="n">
        <v>0</v>
      </c>
      <c r="S31" s="169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</row>
    <row r="32" customFormat="false" ht="12.75" hidden="false" customHeight="false" outlineLevel="0" collapsed="false">
      <c r="A32" s="179" t="n">
        <v>37561</v>
      </c>
      <c r="B32" s="160" t="n">
        <v>-1.48038948</v>
      </c>
      <c r="C32" s="160" t="n">
        <v>0</v>
      </c>
      <c r="D32" s="160" t="n">
        <v>-1.48038948</v>
      </c>
      <c r="E32" s="160" t="n">
        <v>0</v>
      </c>
      <c r="F32" s="160" t="n">
        <v>0</v>
      </c>
      <c r="G32" s="160" t="n">
        <v>0</v>
      </c>
      <c r="H32" s="159" t="n">
        <v>0</v>
      </c>
      <c r="I32" s="181" t="n">
        <v>0</v>
      </c>
      <c r="J32" s="158" t="n">
        <v>0</v>
      </c>
      <c r="K32" s="158" t="n">
        <v>0</v>
      </c>
      <c r="L32" s="158" t="n">
        <v>0</v>
      </c>
      <c r="M32" s="158" t="n">
        <v>0</v>
      </c>
      <c r="N32" s="158" t="n">
        <v>0</v>
      </c>
      <c r="O32" s="158" t="n">
        <v>0</v>
      </c>
      <c r="P32" s="158" t="n">
        <v>0</v>
      </c>
      <c r="Q32" s="158" t="n">
        <v>0</v>
      </c>
      <c r="R32" s="159" t="n">
        <v>0</v>
      </c>
      <c r="S32" s="169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/>
      <c r="FG32" s="170"/>
      <c r="FH32" s="170"/>
      <c r="FI32" s="170"/>
      <c r="FJ32" s="170"/>
      <c r="FK32" s="170"/>
      <c r="FL32" s="170"/>
      <c r="FM32" s="170"/>
      <c r="FN32" s="170"/>
      <c r="FO32" s="170"/>
      <c r="FP32" s="170"/>
      <c r="FQ32" s="170"/>
      <c r="FR32" s="170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</row>
    <row r="33" customFormat="false" ht="12.75" hidden="false" customHeight="false" outlineLevel="0" collapsed="false">
      <c r="A33" s="179" t="n">
        <v>37591</v>
      </c>
      <c r="B33" s="160" t="n">
        <v>-1.25196253</v>
      </c>
      <c r="C33" s="160" t="n">
        <v>0</v>
      </c>
      <c r="D33" s="160" t="n">
        <v>-1.25196253</v>
      </c>
      <c r="E33" s="160" t="n">
        <v>0</v>
      </c>
      <c r="F33" s="160" t="n">
        <v>0</v>
      </c>
      <c r="G33" s="160" t="n">
        <v>0</v>
      </c>
      <c r="H33" s="159" t="n">
        <v>0</v>
      </c>
      <c r="I33" s="181" t="n">
        <v>0</v>
      </c>
      <c r="J33" s="158" t="n">
        <v>0</v>
      </c>
      <c r="K33" s="158" t="n">
        <v>0</v>
      </c>
      <c r="L33" s="158" t="n">
        <v>0</v>
      </c>
      <c r="M33" s="158" t="n">
        <v>0</v>
      </c>
      <c r="N33" s="158" t="n">
        <v>0</v>
      </c>
      <c r="O33" s="158" t="n">
        <v>0</v>
      </c>
      <c r="P33" s="158" t="n">
        <v>0</v>
      </c>
      <c r="Q33" s="158" t="n">
        <v>0</v>
      </c>
      <c r="R33" s="159" t="n">
        <v>0</v>
      </c>
      <c r="S33" s="169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  <c r="EQ33" s="170"/>
      <c r="ER33" s="170"/>
      <c r="ES33" s="170"/>
      <c r="ET33" s="170"/>
      <c r="EU33" s="170"/>
      <c r="EV33" s="170"/>
      <c r="EW33" s="170"/>
      <c r="EX33" s="170"/>
      <c r="EY33" s="170"/>
      <c r="EZ33" s="170"/>
      <c r="FA33" s="170"/>
      <c r="FB33" s="170"/>
      <c r="FC33" s="170"/>
      <c r="FD33" s="170"/>
      <c r="FE33" s="170"/>
      <c r="FF33" s="170"/>
      <c r="FG33" s="170"/>
      <c r="FH33" s="170"/>
      <c r="FI33" s="170"/>
      <c r="FJ33" s="170"/>
      <c r="FK33" s="170"/>
      <c r="FL33" s="170"/>
      <c r="FM33" s="170"/>
      <c r="FN33" s="170"/>
      <c r="FO33" s="170"/>
      <c r="FP33" s="170"/>
      <c r="FQ33" s="170"/>
      <c r="FR33" s="170"/>
      <c r="FS33" s="170"/>
      <c r="FT33" s="170"/>
      <c r="FU33" s="170"/>
      <c r="FV33" s="170"/>
      <c r="FW33" s="170"/>
      <c r="FX33" s="170"/>
      <c r="FY33" s="170"/>
      <c r="FZ33" s="170"/>
      <c r="GA33" s="170"/>
      <c r="GB33" s="170"/>
      <c r="GC33" s="170"/>
      <c r="GD33" s="170"/>
      <c r="GE33" s="170"/>
      <c r="GF33" s="170"/>
      <c r="GG33" s="170"/>
      <c r="GH33" s="170"/>
    </row>
    <row r="34" customFormat="false" ht="12.75" hidden="false" customHeight="false" outlineLevel="0" collapsed="false">
      <c r="A34" s="179" t="n">
        <v>37622</v>
      </c>
      <c r="B34" s="160" t="n">
        <v>-1.02352843</v>
      </c>
      <c r="C34" s="160" t="n">
        <v>0</v>
      </c>
      <c r="D34" s="160" t="n">
        <v>-1.02352843</v>
      </c>
      <c r="E34" s="160" t="n">
        <v>0</v>
      </c>
      <c r="F34" s="160" t="n">
        <v>0</v>
      </c>
      <c r="G34" s="160" t="n">
        <v>0</v>
      </c>
      <c r="H34" s="159" t="n">
        <v>0</v>
      </c>
      <c r="I34" s="181" t="n">
        <v>0</v>
      </c>
      <c r="J34" s="158" t="n">
        <v>0</v>
      </c>
      <c r="K34" s="158" t="n">
        <v>0</v>
      </c>
      <c r="L34" s="158" t="n">
        <v>0</v>
      </c>
      <c r="M34" s="158" t="n">
        <v>0</v>
      </c>
      <c r="N34" s="158" t="n">
        <v>0</v>
      </c>
      <c r="O34" s="158" t="n">
        <v>0</v>
      </c>
      <c r="P34" s="158" t="n">
        <v>0</v>
      </c>
      <c r="Q34" s="158" t="n">
        <v>0</v>
      </c>
      <c r="R34" s="159" t="n">
        <v>0</v>
      </c>
      <c r="S34" s="169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  <c r="EQ34" s="170"/>
      <c r="ER34" s="170"/>
      <c r="ES34" s="170"/>
      <c r="ET34" s="170"/>
      <c r="EU34" s="170"/>
      <c r="EV34" s="170"/>
      <c r="EW34" s="170"/>
      <c r="EX34" s="170"/>
      <c r="EY34" s="170"/>
      <c r="EZ34" s="170"/>
      <c r="FA34" s="170"/>
      <c r="FB34" s="170"/>
      <c r="FC34" s="170"/>
      <c r="FD34" s="170"/>
      <c r="FE34" s="170"/>
      <c r="FF34" s="170"/>
      <c r="FG34" s="170"/>
      <c r="FH34" s="170"/>
      <c r="FI34" s="170"/>
      <c r="FJ34" s="170"/>
      <c r="FK34" s="170"/>
      <c r="FL34" s="170"/>
      <c r="FM34" s="170"/>
      <c r="FN34" s="170"/>
      <c r="FO34" s="170"/>
      <c r="FP34" s="170"/>
      <c r="FQ34" s="170"/>
      <c r="FR34" s="170"/>
      <c r="FS34" s="170"/>
      <c r="FT34" s="170"/>
      <c r="FU34" s="170"/>
      <c r="FV34" s="170"/>
      <c r="FW34" s="170"/>
      <c r="FX34" s="170"/>
      <c r="FY34" s="170"/>
      <c r="FZ34" s="170"/>
      <c r="GA34" s="170"/>
      <c r="GB34" s="170"/>
      <c r="GC34" s="170"/>
      <c r="GD34" s="170"/>
      <c r="GE34" s="170"/>
      <c r="GF34" s="170"/>
      <c r="GG34" s="170"/>
      <c r="GH34" s="170"/>
    </row>
    <row r="35" customFormat="false" ht="12.75" hidden="false" customHeight="false" outlineLevel="0" collapsed="false">
      <c r="A35" s="179" t="n">
        <v>37653</v>
      </c>
      <c r="B35" s="160" t="n">
        <v>-1.24979862</v>
      </c>
      <c r="C35" s="160" t="n">
        <v>0</v>
      </c>
      <c r="D35" s="160" t="n">
        <v>-1.24979862</v>
      </c>
      <c r="E35" s="160" t="n">
        <v>0</v>
      </c>
      <c r="F35" s="160" t="n">
        <v>0</v>
      </c>
      <c r="G35" s="160" t="n">
        <v>0</v>
      </c>
      <c r="H35" s="159" t="n">
        <v>0</v>
      </c>
      <c r="I35" s="181" t="n">
        <v>0</v>
      </c>
      <c r="J35" s="158" t="n">
        <v>0</v>
      </c>
      <c r="K35" s="158" t="n">
        <v>0</v>
      </c>
      <c r="L35" s="158" t="n">
        <v>0</v>
      </c>
      <c r="M35" s="158" t="n">
        <v>0</v>
      </c>
      <c r="N35" s="158" t="n">
        <v>0</v>
      </c>
      <c r="O35" s="158" t="n">
        <v>0</v>
      </c>
      <c r="P35" s="158" t="n">
        <v>0</v>
      </c>
      <c r="Q35" s="158" t="n">
        <v>0</v>
      </c>
      <c r="R35" s="159" t="n">
        <v>0</v>
      </c>
      <c r="S35" s="169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  <c r="EQ35" s="170"/>
      <c r="ER35" s="170"/>
      <c r="ES35" s="170"/>
      <c r="ET35" s="170"/>
      <c r="EU35" s="170"/>
      <c r="EV35" s="170"/>
      <c r="EW35" s="170"/>
      <c r="EX35" s="170"/>
      <c r="EY35" s="170"/>
      <c r="EZ35" s="170"/>
      <c r="FA35" s="170"/>
      <c r="FB35" s="170"/>
      <c r="FC35" s="170"/>
      <c r="FD35" s="170"/>
      <c r="FE35" s="170"/>
      <c r="FF35" s="170"/>
      <c r="FG35" s="170"/>
      <c r="FH35" s="170"/>
      <c r="FI35" s="170"/>
      <c r="FJ35" s="170"/>
      <c r="FK35" s="170"/>
      <c r="FL35" s="170"/>
      <c r="FM35" s="170"/>
      <c r="FN35" s="170"/>
      <c r="FO35" s="170"/>
      <c r="FP35" s="170"/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0"/>
      <c r="GB35" s="170"/>
      <c r="GC35" s="170"/>
      <c r="GD35" s="170"/>
      <c r="GE35" s="170"/>
      <c r="GF35" s="170"/>
      <c r="GG35" s="170"/>
      <c r="GH35" s="170"/>
    </row>
    <row r="36" customFormat="false" ht="12.75" hidden="false" customHeight="false" outlineLevel="0" collapsed="false">
      <c r="A36" s="179" t="n">
        <v>37681</v>
      </c>
      <c r="B36" s="160" t="n">
        <v>-1.70362697</v>
      </c>
      <c r="C36" s="160" t="n">
        <v>0</v>
      </c>
      <c r="D36" s="160" t="n">
        <v>-1.70362697</v>
      </c>
      <c r="E36" s="160" t="n">
        <v>0</v>
      </c>
      <c r="F36" s="160" t="n">
        <v>0</v>
      </c>
      <c r="G36" s="160" t="n">
        <v>0</v>
      </c>
      <c r="H36" s="159" t="n">
        <v>0</v>
      </c>
      <c r="I36" s="181" t="n">
        <v>0</v>
      </c>
      <c r="J36" s="158" t="n">
        <v>0</v>
      </c>
      <c r="K36" s="158" t="n">
        <v>0</v>
      </c>
      <c r="L36" s="158" t="n">
        <v>0</v>
      </c>
      <c r="M36" s="158" t="n">
        <v>0</v>
      </c>
      <c r="N36" s="158" t="n">
        <v>0</v>
      </c>
      <c r="O36" s="158" t="n">
        <v>0</v>
      </c>
      <c r="P36" s="158" t="n">
        <v>0</v>
      </c>
      <c r="Q36" s="158" t="n">
        <v>0</v>
      </c>
      <c r="R36" s="159" t="n">
        <v>0</v>
      </c>
      <c r="S36" s="169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170"/>
      <c r="EK36" s="170"/>
      <c r="EL36" s="170"/>
      <c r="EM36" s="170"/>
      <c r="EN36" s="170"/>
      <c r="EO36" s="170"/>
      <c r="EP36" s="170"/>
      <c r="EQ36" s="170"/>
      <c r="ER36" s="170"/>
      <c r="ES36" s="170"/>
      <c r="ET36" s="170"/>
      <c r="EU36" s="170"/>
      <c r="EV36" s="170"/>
      <c r="EW36" s="170"/>
      <c r="EX36" s="170"/>
      <c r="EY36" s="170"/>
      <c r="EZ36" s="170"/>
      <c r="FA36" s="170"/>
      <c r="FB36" s="170"/>
      <c r="FC36" s="170"/>
      <c r="FD36" s="170"/>
      <c r="FE36" s="170"/>
      <c r="FF36" s="170"/>
      <c r="FG36" s="170"/>
      <c r="FH36" s="170"/>
      <c r="FI36" s="170"/>
      <c r="FJ36" s="170"/>
      <c r="FK36" s="170"/>
      <c r="FL36" s="170"/>
      <c r="FM36" s="170"/>
      <c r="FN36" s="170"/>
      <c r="FO36" s="170"/>
      <c r="FP36" s="170"/>
      <c r="FQ36" s="170"/>
      <c r="FR36" s="170"/>
      <c r="FS36" s="170"/>
      <c r="FT36" s="170"/>
      <c r="FU36" s="170"/>
      <c r="FV36" s="170"/>
      <c r="FW36" s="170"/>
      <c r="FX36" s="170"/>
      <c r="FY36" s="170"/>
      <c r="FZ36" s="170"/>
      <c r="GA36" s="170"/>
      <c r="GB36" s="170"/>
      <c r="GC36" s="170"/>
      <c r="GD36" s="170"/>
      <c r="GE36" s="170"/>
      <c r="GF36" s="170"/>
      <c r="GG36" s="170"/>
      <c r="GH36" s="170"/>
    </row>
    <row r="37" customFormat="false" ht="12.75" hidden="false" customHeight="false" outlineLevel="0" collapsed="false">
      <c r="A37" s="179" t="n">
        <v>37712</v>
      </c>
      <c r="B37" s="160" t="n">
        <v>-2.04252941</v>
      </c>
      <c r="C37" s="160" t="n">
        <v>0</v>
      </c>
      <c r="D37" s="160" t="n">
        <v>-2.04252941</v>
      </c>
      <c r="E37" s="160" t="n">
        <v>0</v>
      </c>
      <c r="F37" s="160" t="n">
        <v>0</v>
      </c>
      <c r="G37" s="160" t="n">
        <v>0</v>
      </c>
      <c r="H37" s="159" t="n">
        <v>0</v>
      </c>
      <c r="I37" s="181" t="n">
        <v>0</v>
      </c>
      <c r="J37" s="158" t="n">
        <v>0</v>
      </c>
      <c r="K37" s="158" t="n">
        <v>0</v>
      </c>
      <c r="L37" s="158" t="n">
        <v>0</v>
      </c>
      <c r="M37" s="158" t="n">
        <v>0</v>
      </c>
      <c r="N37" s="158" t="n">
        <v>0</v>
      </c>
      <c r="O37" s="158" t="n">
        <v>0</v>
      </c>
      <c r="P37" s="158" t="n">
        <v>0</v>
      </c>
      <c r="Q37" s="158" t="n">
        <v>0</v>
      </c>
      <c r="R37" s="159" t="n">
        <v>0</v>
      </c>
      <c r="S37" s="169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  <c r="EQ37" s="170"/>
      <c r="ER37" s="170"/>
      <c r="ES37" s="170"/>
      <c r="ET37" s="170"/>
      <c r="EU37" s="170"/>
      <c r="EV37" s="170"/>
      <c r="EW37" s="170"/>
      <c r="EX37" s="170"/>
      <c r="EY37" s="170"/>
      <c r="EZ37" s="170"/>
      <c r="FA37" s="170"/>
      <c r="FB37" s="170"/>
      <c r="FC37" s="170"/>
      <c r="FD37" s="170"/>
      <c r="FE37" s="170"/>
      <c r="FF37" s="170"/>
      <c r="FG37" s="170"/>
      <c r="FH37" s="170"/>
      <c r="FI37" s="170"/>
      <c r="FJ37" s="170"/>
      <c r="FK37" s="170"/>
      <c r="FL37" s="170"/>
      <c r="FM37" s="170"/>
      <c r="FN37" s="170"/>
      <c r="FO37" s="170"/>
      <c r="FP37" s="170"/>
      <c r="FQ37" s="170"/>
      <c r="FR37" s="170"/>
      <c r="FS37" s="170"/>
      <c r="FT37" s="170"/>
      <c r="FU37" s="170"/>
      <c r="FV37" s="170"/>
      <c r="FW37" s="170"/>
      <c r="FX37" s="170"/>
      <c r="FY37" s="170"/>
      <c r="FZ37" s="170"/>
      <c r="GA37" s="170"/>
      <c r="GB37" s="170"/>
      <c r="GC37" s="170"/>
      <c r="GD37" s="170"/>
      <c r="GE37" s="170"/>
      <c r="GF37" s="170"/>
      <c r="GG37" s="170"/>
      <c r="GH37" s="170"/>
    </row>
    <row r="38" customFormat="false" ht="12.75" hidden="false" customHeight="false" outlineLevel="0" collapsed="false">
      <c r="A38" s="179" t="n">
        <v>37742</v>
      </c>
      <c r="B38" s="160" t="n">
        <v>-2.26804171</v>
      </c>
      <c r="C38" s="160" t="n">
        <v>0</v>
      </c>
      <c r="D38" s="160" t="n">
        <v>-2.26804171</v>
      </c>
      <c r="E38" s="160" t="n">
        <v>0</v>
      </c>
      <c r="F38" s="160" t="n">
        <v>0</v>
      </c>
      <c r="G38" s="160" t="n">
        <v>0</v>
      </c>
      <c r="H38" s="159" t="n">
        <v>0</v>
      </c>
      <c r="I38" s="181" t="n">
        <v>0</v>
      </c>
      <c r="J38" s="158" t="n">
        <v>0</v>
      </c>
      <c r="K38" s="158" t="n">
        <v>0</v>
      </c>
      <c r="L38" s="158" t="n">
        <v>0</v>
      </c>
      <c r="M38" s="158" t="n">
        <v>0</v>
      </c>
      <c r="N38" s="158" t="n">
        <v>0</v>
      </c>
      <c r="O38" s="158" t="n">
        <v>0</v>
      </c>
      <c r="P38" s="158" t="n">
        <v>0</v>
      </c>
      <c r="Q38" s="158" t="n">
        <v>0</v>
      </c>
      <c r="R38" s="159" t="n">
        <v>0</v>
      </c>
      <c r="S38" s="169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</row>
    <row r="39" customFormat="false" ht="12.75" hidden="false" customHeight="false" outlineLevel="0" collapsed="false">
      <c r="A39" s="179" t="n">
        <v>37773</v>
      </c>
      <c r="B39" s="160" t="n">
        <v>-2.15293419</v>
      </c>
      <c r="C39" s="160" t="n">
        <v>0</v>
      </c>
      <c r="D39" s="160" t="n">
        <v>-2.15293419</v>
      </c>
      <c r="E39" s="160" t="n">
        <v>0</v>
      </c>
      <c r="F39" s="160" t="n">
        <v>0</v>
      </c>
      <c r="G39" s="160" t="n">
        <v>0</v>
      </c>
      <c r="H39" s="159" t="n">
        <v>0</v>
      </c>
      <c r="I39" s="181" t="n">
        <v>0</v>
      </c>
      <c r="J39" s="158" t="n">
        <v>0</v>
      </c>
      <c r="K39" s="158" t="n">
        <v>0</v>
      </c>
      <c r="L39" s="158" t="n">
        <v>0</v>
      </c>
      <c r="M39" s="158" t="n">
        <v>0</v>
      </c>
      <c r="N39" s="158" t="n">
        <v>0</v>
      </c>
      <c r="O39" s="158" t="n">
        <v>0</v>
      </c>
      <c r="P39" s="158" t="n">
        <v>0</v>
      </c>
      <c r="Q39" s="158" t="n">
        <v>0</v>
      </c>
      <c r="R39" s="159" t="n">
        <v>0</v>
      </c>
      <c r="S39" s="169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  <c r="FK39" s="170"/>
      <c r="FL39" s="170"/>
      <c r="FM39" s="170"/>
      <c r="FN39" s="170"/>
      <c r="FO39" s="170"/>
      <c r="FP39" s="170"/>
      <c r="FQ39" s="170"/>
      <c r="FR39" s="170"/>
      <c r="FS39" s="170"/>
      <c r="FT39" s="170"/>
      <c r="FU39" s="170"/>
      <c r="FV39" s="170"/>
      <c r="FW39" s="170"/>
      <c r="FX39" s="170"/>
      <c r="FY39" s="170"/>
      <c r="FZ39" s="170"/>
      <c r="GA39" s="170"/>
      <c r="GB39" s="170"/>
      <c r="GC39" s="170"/>
      <c r="GD39" s="170"/>
      <c r="GE39" s="170"/>
      <c r="GF39" s="170"/>
      <c r="GG39" s="170"/>
      <c r="GH39" s="170"/>
    </row>
    <row r="40" customFormat="false" ht="12.75" hidden="false" customHeight="false" outlineLevel="0" collapsed="false">
      <c r="A40" s="179" t="n">
        <v>37803</v>
      </c>
      <c r="B40" s="160" t="n">
        <v>-2.15165423</v>
      </c>
      <c r="C40" s="160" t="n">
        <v>0</v>
      </c>
      <c r="D40" s="160" t="n">
        <v>-2.15165423</v>
      </c>
      <c r="E40" s="160" t="n">
        <v>0</v>
      </c>
      <c r="F40" s="160" t="n">
        <v>0</v>
      </c>
      <c r="G40" s="160" t="n">
        <v>0</v>
      </c>
      <c r="H40" s="159" t="n">
        <v>0</v>
      </c>
      <c r="I40" s="181" t="n">
        <v>0</v>
      </c>
      <c r="J40" s="158" t="n">
        <v>0</v>
      </c>
      <c r="K40" s="158" t="n">
        <v>0</v>
      </c>
      <c r="L40" s="158" t="n">
        <v>0</v>
      </c>
      <c r="M40" s="158" t="n">
        <v>0</v>
      </c>
      <c r="N40" s="158" t="n">
        <v>0</v>
      </c>
      <c r="O40" s="158" t="n">
        <v>0</v>
      </c>
      <c r="P40" s="158" t="n">
        <v>0</v>
      </c>
      <c r="Q40" s="158" t="n">
        <v>0</v>
      </c>
      <c r="R40" s="159" t="n">
        <v>0</v>
      </c>
      <c r="S40" s="169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0"/>
      <c r="FB40" s="170"/>
      <c r="FC40" s="170"/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0"/>
      <c r="FO40" s="170"/>
      <c r="FP40" s="170"/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0"/>
      <c r="GB40" s="170"/>
      <c r="GC40" s="170"/>
      <c r="GD40" s="170"/>
      <c r="GE40" s="170"/>
      <c r="GF40" s="170"/>
      <c r="GG40" s="170"/>
      <c r="GH40" s="170"/>
    </row>
    <row r="41" customFormat="false" ht="12.75" hidden="false" customHeight="false" outlineLevel="0" collapsed="false">
      <c r="A41" s="179" t="n">
        <v>37834</v>
      </c>
      <c r="B41" s="160" t="n">
        <v>-2.14999281</v>
      </c>
      <c r="C41" s="160" t="n">
        <v>0</v>
      </c>
      <c r="D41" s="160" t="n">
        <v>-2.14999281</v>
      </c>
      <c r="E41" s="160" t="n">
        <v>0</v>
      </c>
      <c r="F41" s="160" t="n">
        <v>0</v>
      </c>
      <c r="G41" s="160" t="n">
        <v>0</v>
      </c>
      <c r="H41" s="159" t="n">
        <v>0</v>
      </c>
      <c r="I41" s="181" t="n">
        <v>0</v>
      </c>
      <c r="J41" s="158" t="n">
        <v>0</v>
      </c>
      <c r="K41" s="158" t="n">
        <v>0</v>
      </c>
      <c r="L41" s="158" t="n">
        <v>0</v>
      </c>
      <c r="M41" s="158" t="n">
        <v>0</v>
      </c>
      <c r="N41" s="158" t="n">
        <v>0</v>
      </c>
      <c r="O41" s="158" t="n">
        <v>0</v>
      </c>
      <c r="P41" s="158" t="n">
        <v>0</v>
      </c>
      <c r="Q41" s="158" t="n">
        <v>0</v>
      </c>
      <c r="R41" s="159" t="n">
        <v>0</v>
      </c>
      <c r="S41" s="169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</row>
    <row r="42" customFormat="false" ht="12.75" hidden="false" customHeight="false" outlineLevel="0" collapsed="false">
      <c r="A42" s="179" t="n">
        <v>37865</v>
      </c>
      <c r="B42" s="160" t="n">
        <v>-2.03526214</v>
      </c>
      <c r="C42" s="160" t="n">
        <v>0</v>
      </c>
      <c r="D42" s="160" t="n">
        <v>-2.03526214</v>
      </c>
      <c r="E42" s="160" t="n">
        <v>0</v>
      </c>
      <c r="F42" s="160" t="n">
        <v>0</v>
      </c>
      <c r="G42" s="160" t="n">
        <v>0</v>
      </c>
      <c r="H42" s="159" t="n">
        <v>0</v>
      </c>
      <c r="I42" s="181" t="n">
        <v>0</v>
      </c>
      <c r="J42" s="158" t="n">
        <v>0</v>
      </c>
      <c r="K42" s="158" t="n">
        <v>0</v>
      </c>
      <c r="L42" s="158" t="n">
        <v>0</v>
      </c>
      <c r="M42" s="158" t="n">
        <v>0</v>
      </c>
      <c r="N42" s="158" t="n">
        <v>0</v>
      </c>
      <c r="O42" s="158" t="n">
        <v>0</v>
      </c>
      <c r="P42" s="158" t="n">
        <v>0</v>
      </c>
      <c r="Q42" s="158" t="n">
        <v>0</v>
      </c>
      <c r="R42" s="159" t="n">
        <v>0</v>
      </c>
      <c r="S42" s="169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  <c r="EQ42" s="170"/>
      <c r="ER42" s="170"/>
      <c r="ES42" s="170"/>
      <c r="ET42" s="170"/>
      <c r="EU42" s="170"/>
      <c r="EV42" s="170"/>
      <c r="EW42" s="170"/>
      <c r="EX42" s="170"/>
      <c r="EY42" s="170"/>
      <c r="EZ42" s="170"/>
      <c r="FA42" s="170"/>
      <c r="FB42" s="170"/>
      <c r="FC42" s="170"/>
      <c r="FD42" s="170"/>
      <c r="FE42" s="170"/>
      <c r="FF42" s="170"/>
      <c r="FG42" s="170"/>
      <c r="FH42" s="170"/>
      <c r="FI42" s="170"/>
      <c r="FJ42" s="170"/>
      <c r="FK42" s="170"/>
      <c r="FL42" s="170"/>
      <c r="FM42" s="170"/>
      <c r="FN42" s="170"/>
      <c r="FO42" s="170"/>
      <c r="FP42" s="170"/>
      <c r="FQ42" s="170"/>
      <c r="FR42" s="170"/>
      <c r="FS42" s="170"/>
      <c r="FT42" s="170"/>
      <c r="FU42" s="170"/>
      <c r="FV42" s="170"/>
      <c r="FW42" s="170"/>
      <c r="FX42" s="170"/>
      <c r="FY42" s="170"/>
      <c r="FZ42" s="170"/>
      <c r="GA42" s="170"/>
      <c r="GB42" s="170"/>
      <c r="GC42" s="170"/>
      <c r="GD42" s="170"/>
      <c r="GE42" s="170"/>
      <c r="GF42" s="170"/>
      <c r="GG42" s="170"/>
      <c r="GH42" s="170"/>
    </row>
    <row r="43" customFormat="false" ht="12.75" hidden="false" customHeight="false" outlineLevel="0" collapsed="false">
      <c r="A43" s="179" t="n">
        <v>37895</v>
      </c>
      <c r="B43" s="160" t="n">
        <v>-2.03406261</v>
      </c>
      <c r="C43" s="160" t="n">
        <v>0</v>
      </c>
      <c r="D43" s="160" t="n">
        <v>-2.03406261</v>
      </c>
      <c r="E43" s="160" t="n">
        <v>0</v>
      </c>
      <c r="F43" s="160" t="n">
        <v>0</v>
      </c>
      <c r="G43" s="160" t="n">
        <v>0</v>
      </c>
      <c r="H43" s="159" t="n">
        <v>0</v>
      </c>
      <c r="I43" s="181" t="n">
        <v>0</v>
      </c>
      <c r="J43" s="158" t="n">
        <v>0</v>
      </c>
      <c r="K43" s="158" t="n">
        <v>0</v>
      </c>
      <c r="L43" s="158" t="n">
        <v>0</v>
      </c>
      <c r="M43" s="158" t="n">
        <v>0</v>
      </c>
      <c r="N43" s="158" t="n">
        <v>0</v>
      </c>
      <c r="O43" s="158" t="n">
        <v>0</v>
      </c>
      <c r="P43" s="158" t="n">
        <v>0</v>
      </c>
      <c r="Q43" s="158" t="n">
        <v>0</v>
      </c>
      <c r="R43" s="159" t="n">
        <v>0</v>
      </c>
      <c r="S43" s="169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</row>
    <row r="44" customFormat="false" ht="12.75" hidden="false" customHeight="false" outlineLevel="0" collapsed="false">
      <c r="A44" s="179" t="n">
        <v>37926</v>
      </c>
      <c r="B44" s="160" t="n">
        <v>-1.58096481</v>
      </c>
      <c r="C44" s="160" t="n">
        <v>0</v>
      </c>
      <c r="D44" s="160" t="n">
        <v>-1.58096481</v>
      </c>
      <c r="E44" s="160" t="n">
        <v>0</v>
      </c>
      <c r="F44" s="160" t="n">
        <v>0</v>
      </c>
      <c r="G44" s="160" t="n">
        <v>0</v>
      </c>
      <c r="H44" s="159" t="n">
        <v>0</v>
      </c>
      <c r="I44" s="181" t="n">
        <v>0</v>
      </c>
      <c r="J44" s="158" t="n">
        <v>0</v>
      </c>
      <c r="K44" s="158" t="n">
        <v>0</v>
      </c>
      <c r="L44" s="158" t="n">
        <v>0</v>
      </c>
      <c r="M44" s="158" t="n">
        <v>0</v>
      </c>
      <c r="N44" s="158" t="n">
        <v>0</v>
      </c>
      <c r="O44" s="158" t="n">
        <v>0</v>
      </c>
      <c r="P44" s="158" t="n">
        <v>0</v>
      </c>
      <c r="Q44" s="158" t="n">
        <v>0</v>
      </c>
      <c r="R44" s="159" t="n">
        <v>0</v>
      </c>
      <c r="S44" s="169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/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/>
      <c r="GC44" s="170"/>
      <c r="GD44" s="170"/>
      <c r="GE44" s="170"/>
      <c r="GF44" s="170"/>
      <c r="GG44" s="170"/>
      <c r="GH44" s="170"/>
    </row>
    <row r="45" customFormat="false" ht="12.75" hidden="false" customHeight="false" outlineLevel="0" collapsed="false">
      <c r="A45" s="179" t="n">
        <v>37956</v>
      </c>
      <c r="B45" s="160" t="n">
        <v>-0.90290113</v>
      </c>
      <c r="C45" s="160" t="n">
        <v>0</v>
      </c>
      <c r="D45" s="160" t="n">
        <v>-0.90290113</v>
      </c>
      <c r="E45" s="160" t="n">
        <v>0</v>
      </c>
      <c r="F45" s="160" t="n">
        <v>0</v>
      </c>
      <c r="G45" s="160" t="n">
        <v>0</v>
      </c>
      <c r="H45" s="159" t="n">
        <v>0</v>
      </c>
      <c r="I45" s="181" t="n">
        <v>0</v>
      </c>
      <c r="J45" s="158" t="n">
        <v>0</v>
      </c>
      <c r="K45" s="158" t="n">
        <v>0</v>
      </c>
      <c r="L45" s="158" t="n">
        <v>0</v>
      </c>
      <c r="M45" s="158" t="n">
        <v>0</v>
      </c>
      <c r="N45" s="158" t="n">
        <v>0</v>
      </c>
      <c r="O45" s="158" t="n">
        <v>0</v>
      </c>
      <c r="P45" s="158" t="n">
        <v>0</v>
      </c>
      <c r="Q45" s="158" t="n">
        <v>0</v>
      </c>
      <c r="R45" s="159" t="n">
        <v>0</v>
      </c>
      <c r="S45" s="169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</row>
    <row r="46" customFormat="false" ht="12.75" hidden="false" customHeight="false" outlineLevel="0" collapsed="false">
      <c r="A46" s="179" t="n">
        <v>37987</v>
      </c>
      <c r="B46" s="160" t="n">
        <v>-0.78950589</v>
      </c>
      <c r="C46" s="160" t="n">
        <v>0</v>
      </c>
      <c r="D46" s="160" t="n">
        <v>-0.78950589</v>
      </c>
      <c r="E46" s="160" t="n">
        <v>0</v>
      </c>
      <c r="F46" s="160" t="n">
        <v>0</v>
      </c>
      <c r="G46" s="160" t="n">
        <v>0</v>
      </c>
      <c r="H46" s="159" t="n">
        <v>0</v>
      </c>
      <c r="I46" s="181" t="n">
        <v>0</v>
      </c>
      <c r="J46" s="158" t="n">
        <v>0</v>
      </c>
      <c r="K46" s="158" t="n">
        <v>0</v>
      </c>
      <c r="L46" s="158" t="n">
        <v>0</v>
      </c>
      <c r="M46" s="158" t="n">
        <v>0</v>
      </c>
      <c r="N46" s="158" t="n">
        <v>0</v>
      </c>
      <c r="O46" s="158" t="n">
        <v>0</v>
      </c>
      <c r="P46" s="158" t="n">
        <v>0</v>
      </c>
      <c r="Q46" s="158" t="n">
        <v>0</v>
      </c>
      <c r="R46" s="159" t="n">
        <v>0</v>
      </c>
      <c r="S46" s="169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0"/>
      <c r="FB46" s="170"/>
      <c r="FC46" s="170"/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0"/>
      <c r="FO46" s="170"/>
      <c r="FP46" s="170"/>
      <c r="FQ46" s="170"/>
      <c r="FR46" s="170"/>
      <c r="FS46" s="170"/>
      <c r="FT46" s="170"/>
      <c r="FU46" s="170"/>
      <c r="FV46" s="170"/>
      <c r="FW46" s="170"/>
      <c r="FX46" s="170"/>
      <c r="FY46" s="170"/>
      <c r="FZ46" s="170"/>
      <c r="GA46" s="170"/>
      <c r="GB46" s="170"/>
      <c r="GC46" s="170"/>
      <c r="GD46" s="170"/>
      <c r="GE46" s="170"/>
      <c r="GF46" s="170"/>
      <c r="GG46" s="170"/>
      <c r="GH46" s="170"/>
    </row>
    <row r="47" customFormat="false" ht="12.75" hidden="false" customHeight="false" outlineLevel="0" collapsed="false">
      <c r="A47" s="179" t="n">
        <v>38018</v>
      </c>
      <c r="B47" s="160" t="n">
        <v>-1.01419161</v>
      </c>
      <c r="C47" s="160" t="n">
        <v>0</v>
      </c>
      <c r="D47" s="160" t="n">
        <v>-1.01419161</v>
      </c>
      <c r="E47" s="160" t="n">
        <v>0</v>
      </c>
      <c r="F47" s="160" t="n">
        <v>0</v>
      </c>
      <c r="G47" s="160" t="n">
        <v>0</v>
      </c>
      <c r="H47" s="159" t="n">
        <v>0</v>
      </c>
      <c r="I47" s="181" t="n">
        <v>0</v>
      </c>
      <c r="J47" s="158" t="n">
        <v>0</v>
      </c>
      <c r="K47" s="158" t="n">
        <v>0</v>
      </c>
      <c r="L47" s="158" t="n">
        <v>0</v>
      </c>
      <c r="M47" s="158" t="n">
        <v>0</v>
      </c>
      <c r="N47" s="158" t="n">
        <v>0</v>
      </c>
      <c r="O47" s="158" t="n">
        <v>0</v>
      </c>
      <c r="P47" s="158" t="n">
        <v>0</v>
      </c>
      <c r="Q47" s="158" t="n">
        <v>0</v>
      </c>
      <c r="R47" s="159" t="n">
        <v>0</v>
      </c>
      <c r="S47" s="169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  <c r="EQ47" s="170"/>
      <c r="ER47" s="170"/>
      <c r="ES47" s="170"/>
      <c r="ET47" s="170"/>
      <c r="EU47" s="170"/>
      <c r="EV47" s="170"/>
      <c r="EW47" s="170"/>
      <c r="EX47" s="170"/>
      <c r="EY47" s="170"/>
      <c r="EZ47" s="170"/>
      <c r="FA47" s="170"/>
      <c r="FB47" s="170"/>
      <c r="FC47" s="170"/>
      <c r="FD47" s="170"/>
      <c r="FE47" s="170"/>
      <c r="FF47" s="170"/>
      <c r="FG47" s="170"/>
      <c r="FH47" s="170"/>
      <c r="FI47" s="170"/>
      <c r="FJ47" s="170"/>
      <c r="FK47" s="170"/>
      <c r="FL47" s="170"/>
      <c r="FM47" s="170"/>
      <c r="FN47" s="170"/>
      <c r="FO47" s="170"/>
      <c r="FP47" s="170"/>
      <c r="FQ47" s="170"/>
      <c r="FR47" s="170"/>
      <c r="FS47" s="170"/>
      <c r="FT47" s="170"/>
      <c r="FU47" s="170"/>
      <c r="FV47" s="170"/>
      <c r="FW47" s="170"/>
      <c r="FX47" s="170"/>
      <c r="FY47" s="170"/>
      <c r="FZ47" s="170"/>
      <c r="GA47" s="170"/>
      <c r="GB47" s="170"/>
      <c r="GC47" s="170"/>
      <c r="GD47" s="170"/>
      <c r="GE47" s="170"/>
      <c r="GF47" s="170"/>
      <c r="GG47" s="170"/>
      <c r="GH47" s="170"/>
    </row>
    <row r="48" customFormat="false" ht="12.75" hidden="false" customHeight="false" outlineLevel="0" collapsed="false">
      <c r="A48" s="179" t="n">
        <v>38047</v>
      </c>
      <c r="B48" s="160" t="n">
        <v>-1.23898682</v>
      </c>
      <c r="C48" s="160" t="n">
        <v>0</v>
      </c>
      <c r="D48" s="160" t="n">
        <v>-1.23898682</v>
      </c>
      <c r="E48" s="160" t="n">
        <v>0</v>
      </c>
      <c r="F48" s="160" t="n">
        <v>0</v>
      </c>
      <c r="G48" s="160" t="n">
        <v>0</v>
      </c>
      <c r="H48" s="159" t="n">
        <v>0</v>
      </c>
      <c r="I48" s="181" t="n">
        <v>0</v>
      </c>
      <c r="J48" s="158" t="n">
        <v>0</v>
      </c>
      <c r="K48" s="158" t="n">
        <v>0</v>
      </c>
      <c r="L48" s="158" t="n">
        <v>0</v>
      </c>
      <c r="M48" s="158" t="n">
        <v>0</v>
      </c>
      <c r="N48" s="158" t="n">
        <v>0</v>
      </c>
      <c r="O48" s="158" t="n">
        <v>0</v>
      </c>
      <c r="P48" s="158" t="n">
        <v>0</v>
      </c>
      <c r="Q48" s="158" t="n">
        <v>0</v>
      </c>
      <c r="R48" s="159" t="n">
        <v>0</v>
      </c>
      <c r="S48" s="169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  <c r="EQ48" s="170"/>
      <c r="ER48" s="170"/>
      <c r="ES48" s="170"/>
      <c r="ET48" s="170"/>
      <c r="EU48" s="170"/>
      <c r="EV48" s="170"/>
      <c r="EW48" s="170"/>
      <c r="EX48" s="170"/>
      <c r="EY48" s="170"/>
      <c r="EZ48" s="170"/>
      <c r="FA48" s="170"/>
      <c r="FB48" s="170"/>
      <c r="FC48" s="170"/>
      <c r="FD48" s="170"/>
      <c r="FE48" s="170"/>
      <c r="FF48" s="170"/>
      <c r="FG48" s="170"/>
      <c r="FH48" s="170"/>
      <c r="FI48" s="170"/>
      <c r="FJ48" s="170"/>
      <c r="FK48" s="170"/>
      <c r="FL48" s="170"/>
      <c r="FM48" s="170"/>
      <c r="FN48" s="170"/>
      <c r="FO48" s="170"/>
      <c r="FP48" s="170"/>
      <c r="FQ48" s="170"/>
      <c r="FR48" s="170"/>
      <c r="FS48" s="170"/>
      <c r="FT48" s="170"/>
      <c r="FU48" s="170"/>
      <c r="FV48" s="170"/>
      <c r="FW48" s="170"/>
      <c r="FX48" s="170"/>
      <c r="FY48" s="170"/>
      <c r="FZ48" s="170"/>
      <c r="GA48" s="170"/>
      <c r="GB48" s="170"/>
      <c r="GC48" s="170"/>
      <c r="GD48" s="170"/>
      <c r="GE48" s="170"/>
      <c r="GF48" s="170"/>
      <c r="GG48" s="170"/>
      <c r="GH48" s="170"/>
    </row>
    <row r="49" customFormat="false" ht="12.75" hidden="false" customHeight="false" outlineLevel="0" collapsed="false">
      <c r="A49" s="179" t="n">
        <v>38078</v>
      </c>
      <c r="B49" s="160" t="n">
        <v>-1.46304003</v>
      </c>
      <c r="C49" s="160" t="n">
        <v>0</v>
      </c>
      <c r="D49" s="160" t="n">
        <v>-1.46304003</v>
      </c>
      <c r="E49" s="160" t="n">
        <v>0</v>
      </c>
      <c r="F49" s="160" t="n">
        <v>0</v>
      </c>
      <c r="G49" s="160" t="n">
        <v>0</v>
      </c>
      <c r="H49" s="159" t="n">
        <v>0</v>
      </c>
      <c r="I49" s="181" t="n">
        <v>0</v>
      </c>
      <c r="J49" s="158" t="n">
        <v>0</v>
      </c>
      <c r="K49" s="158" t="n">
        <v>0</v>
      </c>
      <c r="L49" s="158" t="n">
        <v>0</v>
      </c>
      <c r="M49" s="158" t="n">
        <v>0</v>
      </c>
      <c r="N49" s="158" t="n">
        <v>0</v>
      </c>
      <c r="O49" s="158" t="n">
        <v>0</v>
      </c>
      <c r="P49" s="158" t="n">
        <v>0</v>
      </c>
      <c r="Q49" s="158" t="n">
        <v>0</v>
      </c>
      <c r="R49" s="159" t="n">
        <v>0</v>
      </c>
      <c r="S49" s="169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  <c r="EQ49" s="170"/>
      <c r="ER49" s="170"/>
      <c r="ES49" s="170"/>
      <c r="ET49" s="170"/>
      <c r="EU49" s="170"/>
      <c r="EV49" s="170"/>
      <c r="EW49" s="170"/>
      <c r="EX49" s="170"/>
      <c r="EY49" s="170"/>
      <c r="EZ49" s="170"/>
      <c r="FA49" s="170"/>
      <c r="FB49" s="170"/>
      <c r="FC49" s="170"/>
      <c r="FD49" s="170"/>
      <c r="FE49" s="170"/>
      <c r="FF49" s="170"/>
      <c r="FG49" s="170"/>
      <c r="FH49" s="170"/>
      <c r="FI49" s="170"/>
      <c r="FJ49" s="170"/>
      <c r="FK49" s="170"/>
      <c r="FL49" s="170"/>
      <c r="FM49" s="170"/>
      <c r="FN49" s="170"/>
      <c r="FO49" s="170"/>
      <c r="FP49" s="170"/>
      <c r="FQ49" s="170"/>
      <c r="FR49" s="170"/>
      <c r="FS49" s="170"/>
      <c r="FT49" s="170"/>
      <c r="FU49" s="170"/>
      <c r="FV49" s="170"/>
      <c r="FW49" s="170"/>
      <c r="FX49" s="170"/>
      <c r="FY49" s="170"/>
      <c r="FZ49" s="170"/>
      <c r="GA49" s="170"/>
      <c r="GB49" s="170"/>
      <c r="GC49" s="170"/>
      <c r="GD49" s="170"/>
      <c r="GE49" s="170"/>
      <c r="GF49" s="170"/>
      <c r="GG49" s="170"/>
      <c r="GH49" s="170"/>
    </row>
    <row r="50" customFormat="false" ht="12.75" hidden="false" customHeight="false" outlineLevel="0" collapsed="false">
      <c r="A50" s="179" t="n">
        <v>38108</v>
      </c>
      <c r="B50" s="160" t="n">
        <v>-1.57471858</v>
      </c>
      <c r="C50" s="160" t="n">
        <v>0</v>
      </c>
      <c r="D50" s="160" t="n">
        <v>-1.57471858</v>
      </c>
      <c r="E50" s="160" t="n">
        <v>0</v>
      </c>
      <c r="F50" s="160" t="n">
        <v>0</v>
      </c>
      <c r="G50" s="160" t="n">
        <v>0</v>
      </c>
      <c r="H50" s="159" t="n">
        <v>0</v>
      </c>
      <c r="I50" s="181" t="n">
        <v>0</v>
      </c>
      <c r="J50" s="158" t="n">
        <v>0</v>
      </c>
      <c r="K50" s="158" t="n">
        <v>0</v>
      </c>
      <c r="L50" s="158" t="n">
        <v>0</v>
      </c>
      <c r="M50" s="158" t="n">
        <v>0</v>
      </c>
      <c r="N50" s="158" t="n">
        <v>0</v>
      </c>
      <c r="O50" s="158" t="n">
        <v>0</v>
      </c>
      <c r="P50" s="158" t="n">
        <v>0</v>
      </c>
      <c r="Q50" s="158" t="n">
        <v>0</v>
      </c>
      <c r="R50" s="159" t="n">
        <v>0</v>
      </c>
      <c r="S50" s="169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170"/>
      <c r="FC50" s="170"/>
      <c r="FD50" s="170"/>
      <c r="FE50" s="170"/>
      <c r="FF50" s="170"/>
      <c r="FG50" s="170"/>
      <c r="FH50" s="170"/>
      <c r="FI50" s="170"/>
      <c r="FJ50" s="170"/>
      <c r="FK50" s="170"/>
      <c r="FL50" s="170"/>
      <c r="FM50" s="170"/>
      <c r="FN50" s="170"/>
      <c r="FO50" s="170"/>
      <c r="FP50" s="170"/>
      <c r="FQ50" s="170"/>
      <c r="FR50" s="170"/>
      <c r="FS50" s="170"/>
      <c r="FT50" s="170"/>
      <c r="FU50" s="170"/>
      <c r="FV50" s="170"/>
      <c r="FW50" s="170"/>
      <c r="FX50" s="170"/>
      <c r="FY50" s="170"/>
      <c r="FZ50" s="170"/>
      <c r="GA50" s="170"/>
      <c r="GB50" s="170"/>
      <c r="GC50" s="170"/>
      <c r="GD50" s="170"/>
      <c r="GE50" s="170"/>
      <c r="GF50" s="170"/>
      <c r="GG50" s="170"/>
      <c r="GH50" s="170"/>
    </row>
    <row r="51" customFormat="false" ht="12.75" hidden="false" customHeight="false" outlineLevel="0" collapsed="false">
      <c r="A51" s="179" t="n">
        <v>38139</v>
      </c>
      <c r="B51" s="160" t="n">
        <v>-1.57353332</v>
      </c>
      <c r="C51" s="160" t="n">
        <v>0</v>
      </c>
      <c r="D51" s="160" t="n">
        <v>-1.57353332</v>
      </c>
      <c r="E51" s="160" t="n">
        <v>0</v>
      </c>
      <c r="F51" s="160" t="n">
        <v>0</v>
      </c>
      <c r="G51" s="160" t="n">
        <v>0</v>
      </c>
      <c r="H51" s="159" t="n">
        <v>0</v>
      </c>
      <c r="I51" s="181" t="n">
        <v>0</v>
      </c>
      <c r="J51" s="158" t="n">
        <v>0</v>
      </c>
      <c r="K51" s="158" t="n">
        <v>0</v>
      </c>
      <c r="L51" s="158" t="n">
        <v>0</v>
      </c>
      <c r="M51" s="158" t="n">
        <v>0</v>
      </c>
      <c r="N51" s="158" t="n">
        <v>0</v>
      </c>
      <c r="O51" s="158" t="n">
        <v>0</v>
      </c>
      <c r="P51" s="158" t="n">
        <v>0</v>
      </c>
      <c r="Q51" s="158" t="n">
        <v>0</v>
      </c>
      <c r="R51" s="159" t="n">
        <v>0</v>
      </c>
      <c r="S51" s="169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170"/>
      <c r="EK51" s="170"/>
      <c r="EL51" s="170"/>
      <c r="EM51" s="170"/>
      <c r="EN51" s="170"/>
      <c r="EO51" s="170"/>
      <c r="EP51" s="170"/>
      <c r="EQ51" s="170"/>
      <c r="ER51" s="170"/>
      <c r="ES51" s="170"/>
      <c r="ET51" s="170"/>
      <c r="EU51" s="170"/>
      <c r="EV51" s="170"/>
      <c r="EW51" s="170"/>
      <c r="EX51" s="170"/>
      <c r="EY51" s="170"/>
      <c r="EZ51" s="170"/>
      <c r="FA51" s="170"/>
      <c r="FB51" s="170"/>
      <c r="FC51" s="170"/>
      <c r="FD51" s="170"/>
      <c r="FE51" s="170"/>
      <c r="FF51" s="170"/>
      <c r="FG51" s="170"/>
      <c r="FH51" s="170"/>
      <c r="FI51" s="170"/>
      <c r="FJ51" s="170"/>
      <c r="FK51" s="170"/>
      <c r="FL51" s="170"/>
      <c r="FM51" s="170"/>
      <c r="FN51" s="170"/>
      <c r="FO51" s="170"/>
      <c r="FP51" s="170"/>
      <c r="FQ51" s="170"/>
      <c r="FR51" s="170"/>
      <c r="FS51" s="170"/>
      <c r="FT51" s="170"/>
      <c r="FU51" s="170"/>
      <c r="FV51" s="170"/>
      <c r="FW51" s="170"/>
      <c r="FX51" s="170"/>
      <c r="FY51" s="170"/>
      <c r="FZ51" s="170"/>
      <c r="GA51" s="170"/>
      <c r="GB51" s="170"/>
      <c r="GC51" s="170"/>
      <c r="GD51" s="170"/>
      <c r="GE51" s="170"/>
      <c r="GF51" s="170"/>
      <c r="GG51" s="170"/>
      <c r="GH51" s="170"/>
    </row>
    <row r="52" customFormat="false" ht="12.75" hidden="false" customHeight="false" outlineLevel="0" collapsed="false">
      <c r="A52" s="179" t="n">
        <v>38169</v>
      </c>
      <c r="B52" s="160" t="n">
        <v>-1.57261787</v>
      </c>
      <c r="C52" s="160" t="n">
        <v>0</v>
      </c>
      <c r="D52" s="160" t="n">
        <v>-1.57261787</v>
      </c>
      <c r="E52" s="160" t="n">
        <v>0</v>
      </c>
      <c r="F52" s="160" t="n">
        <v>0</v>
      </c>
      <c r="G52" s="160" t="n">
        <v>0</v>
      </c>
      <c r="H52" s="159" t="n">
        <v>0</v>
      </c>
      <c r="I52" s="181" t="n">
        <v>0</v>
      </c>
      <c r="J52" s="158" t="n">
        <v>0</v>
      </c>
      <c r="K52" s="158" t="n">
        <v>0</v>
      </c>
      <c r="L52" s="158" t="n">
        <v>0</v>
      </c>
      <c r="M52" s="158" t="n">
        <v>0</v>
      </c>
      <c r="N52" s="158" t="n">
        <v>0</v>
      </c>
      <c r="O52" s="158" t="n">
        <v>0</v>
      </c>
      <c r="P52" s="158" t="n">
        <v>0</v>
      </c>
      <c r="Q52" s="158" t="n">
        <v>0</v>
      </c>
      <c r="R52" s="159" t="n">
        <v>0</v>
      </c>
      <c r="S52" s="169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0"/>
      <c r="FB52" s="170"/>
      <c r="FC52" s="170"/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0"/>
      <c r="FO52" s="170"/>
      <c r="FP52" s="170"/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0"/>
      <c r="GB52" s="170"/>
      <c r="GC52" s="170"/>
      <c r="GD52" s="170"/>
      <c r="GE52" s="170"/>
      <c r="GF52" s="170"/>
      <c r="GG52" s="170"/>
      <c r="GH52" s="170"/>
    </row>
    <row r="53" customFormat="false" ht="12.75" hidden="false" customHeight="false" outlineLevel="0" collapsed="false">
      <c r="A53" s="179" t="n">
        <v>38200</v>
      </c>
      <c r="B53" s="160" t="n">
        <v>-1.45901813</v>
      </c>
      <c r="C53" s="160" t="n">
        <v>0</v>
      </c>
      <c r="D53" s="160" t="n">
        <v>-1.45901813</v>
      </c>
      <c r="E53" s="160" t="n">
        <v>0</v>
      </c>
      <c r="F53" s="160" t="n">
        <v>0</v>
      </c>
      <c r="G53" s="160" t="n">
        <v>0</v>
      </c>
      <c r="H53" s="159" t="n">
        <v>0</v>
      </c>
      <c r="I53" s="181" t="n">
        <v>0</v>
      </c>
      <c r="J53" s="158" t="n">
        <v>0</v>
      </c>
      <c r="K53" s="158" t="n">
        <v>0</v>
      </c>
      <c r="L53" s="158" t="n">
        <v>0</v>
      </c>
      <c r="M53" s="158" t="n">
        <v>0</v>
      </c>
      <c r="N53" s="158" t="n">
        <v>0</v>
      </c>
      <c r="O53" s="158" t="n">
        <v>0</v>
      </c>
      <c r="P53" s="158" t="n">
        <v>0</v>
      </c>
      <c r="Q53" s="158" t="n">
        <v>0</v>
      </c>
      <c r="R53" s="159" t="n">
        <v>0</v>
      </c>
      <c r="S53" s="169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</row>
    <row r="54" customFormat="false" ht="12.75" hidden="false" customHeight="false" outlineLevel="0" collapsed="false">
      <c r="A54" s="179" t="n">
        <v>38231</v>
      </c>
      <c r="B54" s="160" t="n">
        <v>-1.45785603</v>
      </c>
      <c r="C54" s="160" t="n">
        <v>0</v>
      </c>
      <c r="D54" s="160" t="n">
        <v>-1.45785603</v>
      </c>
      <c r="E54" s="160" t="n">
        <v>0</v>
      </c>
      <c r="F54" s="160" t="n">
        <v>0</v>
      </c>
      <c r="G54" s="160" t="n">
        <v>0</v>
      </c>
      <c r="H54" s="159" t="n">
        <v>0</v>
      </c>
      <c r="I54" s="181" t="n">
        <v>0</v>
      </c>
      <c r="J54" s="158" t="n">
        <v>0</v>
      </c>
      <c r="K54" s="158" t="n">
        <v>0</v>
      </c>
      <c r="L54" s="158" t="n">
        <v>0</v>
      </c>
      <c r="M54" s="158" t="n">
        <v>0</v>
      </c>
      <c r="N54" s="158" t="n">
        <v>0</v>
      </c>
      <c r="O54" s="158" t="n">
        <v>0</v>
      </c>
      <c r="P54" s="158" t="n">
        <v>0</v>
      </c>
      <c r="Q54" s="158" t="n">
        <v>0</v>
      </c>
      <c r="R54" s="159" t="n">
        <v>0</v>
      </c>
      <c r="S54" s="169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  <c r="EQ54" s="170"/>
      <c r="ER54" s="170"/>
      <c r="ES54" s="170"/>
      <c r="ET54" s="170"/>
      <c r="EU54" s="170"/>
      <c r="EV54" s="170"/>
      <c r="EW54" s="170"/>
      <c r="EX54" s="170"/>
      <c r="EY54" s="170"/>
      <c r="EZ54" s="170"/>
      <c r="FA54" s="170"/>
      <c r="FB54" s="170"/>
      <c r="FC54" s="170"/>
      <c r="FD54" s="170"/>
      <c r="FE54" s="170"/>
      <c r="FF54" s="170"/>
      <c r="FG54" s="170"/>
      <c r="FH54" s="170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</row>
    <row r="55" customFormat="false" ht="12.75" hidden="false" customHeight="false" outlineLevel="0" collapsed="false">
      <c r="A55" s="179" t="n">
        <v>38261</v>
      </c>
      <c r="B55" s="160" t="n">
        <v>-1.45693274</v>
      </c>
      <c r="C55" s="160" t="n">
        <v>0</v>
      </c>
      <c r="D55" s="160" t="n">
        <v>-1.45693274</v>
      </c>
      <c r="E55" s="160" t="n">
        <v>0</v>
      </c>
      <c r="F55" s="160" t="n">
        <v>0</v>
      </c>
      <c r="G55" s="160" t="n">
        <v>0</v>
      </c>
      <c r="H55" s="159" t="n">
        <v>0</v>
      </c>
      <c r="I55" s="181" t="n">
        <v>0</v>
      </c>
      <c r="J55" s="158" t="n">
        <v>0</v>
      </c>
      <c r="K55" s="158" t="n">
        <v>0</v>
      </c>
      <c r="L55" s="158" t="n">
        <v>0</v>
      </c>
      <c r="M55" s="158" t="n">
        <v>0</v>
      </c>
      <c r="N55" s="158" t="n">
        <v>0</v>
      </c>
      <c r="O55" s="158" t="n">
        <v>0</v>
      </c>
      <c r="P55" s="158" t="n">
        <v>0</v>
      </c>
      <c r="Q55" s="158" t="n">
        <v>0</v>
      </c>
      <c r="R55" s="159" t="n">
        <v>0</v>
      </c>
      <c r="S55" s="169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  <c r="EQ55" s="170"/>
      <c r="ER55" s="170"/>
      <c r="ES55" s="170"/>
      <c r="ET55" s="170"/>
      <c r="EU55" s="170"/>
      <c r="EV55" s="170"/>
      <c r="EW55" s="170"/>
      <c r="EX55" s="170"/>
      <c r="EY55" s="170"/>
      <c r="EZ55" s="170"/>
      <c r="FA55" s="170"/>
      <c r="FB55" s="170"/>
      <c r="FC55" s="170"/>
      <c r="FD55" s="170"/>
      <c r="FE55" s="170"/>
      <c r="FF55" s="170"/>
      <c r="FG55" s="170"/>
      <c r="FH55" s="170"/>
      <c r="FI55" s="170"/>
      <c r="FJ55" s="170"/>
      <c r="FK55" s="170"/>
      <c r="FL55" s="170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</row>
    <row r="56" customFormat="false" ht="12.75" hidden="false" customHeight="false" outlineLevel="0" collapsed="false">
      <c r="A56" s="179" t="n">
        <v>38292</v>
      </c>
      <c r="B56" s="160" t="n">
        <v>-1.11981437</v>
      </c>
      <c r="C56" s="160" t="n">
        <v>0</v>
      </c>
      <c r="D56" s="160" t="n">
        <v>-1.11981437</v>
      </c>
      <c r="E56" s="160" t="n">
        <v>0</v>
      </c>
      <c r="F56" s="160" t="n">
        <v>0</v>
      </c>
      <c r="G56" s="160" t="n">
        <v>0</v>
      </c>
      <c r="H56" s="159" t="n">
        <v>0</v>
      </c>
      <c r="I56" s="181" t="n">
        <v>0</v>
      </c>
      <c r="J56" s="158" t="n">
        <v>0</v>
      </c>
      <c r="K56" s="158" t="n">
        <v>0</v>
      </c>
      <c r="L56" s="158" t="n">
        <v>0</v>
      </c>
      <c r="M56" s="158" t="n">
        <v>0</v>
      </c>
      <c r="N56" s="158" t="n">
        <v>0</v>
      </c>
      <c r="O56" s="158" t="n">
        <v>0</v>
      </c>
      <c r="P56" s="158" t="n">
        <v>0</v>
      </c>
      <c r="Q56" s="158" t="n">
        <v>0</v>
      </c>
      <c r="R56" s="159" t="n">
        <v>0</v>
      </c>
      <c r="S56" s="169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  <c r="EQ56" s="170"/>
      <c r="ER56" s="170"/>
      <c r="ES56" s="170"/>
      <c r="ET56" s="170"/>
      <c r="EU56" s="170"/>
      <c r="EV56" s="170"/>
      <c r="EW56" s="170"/>
      <c r="EX56" s="170"/>
      <c r="EY56" s="170"/>
      <c r="EZ56" s="170"/>
      <c r="FA56" s="170"/>
      <c r="FB56" s="170"/>
      <c r="FC56" s="170"/>
      <c r="FD56" s="170"/>
      <c r="FE56" s="170"/>
      <c r="FF56" s="170"/>
      <c r="FG56" s="170"/>
      <c r="FH56" s="170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</row>
    <row r="57" customFormat="false" ht="12.75" hidden="false" customHeight="false" outlineLevel="0" collapsed="false">
      <c r="A57" s="179" t="n">
        <v>38322</v>
      </c>
      <c r="B57" s="160" t="n">
        <v>-1.00728729</v>
      </c>
      <c r="C57" s="160" t="n">
        <v>0</v>
      </c>
      <c r="D57" s="160" t="n">
        <v>-1.00728729</v>
      </c>
      <c r="E57" s="160" t="n">
        <v>0</v>
      </c>
      <c r="F57" s="160" t="n">
        <v>0</v>
      </c>
      <c r="G57" s="160" t="n">
        <v>0</v>
      </c>
      <c r="H57" s="159" t="n">
        <v>0</v>
      </c>
      <c r="I57" s="181" t="n">
        <v>0</v>
      </c>
      <c r="J57" s="158" t="n">
        <v>0</v>
      </c>
      <c r="K57" s="158" t="n">
        <v>0</v>
      </c>
      <c r="L57" s="158" t="n">
        <v>0</v>
      </c>
      <c r="M57" s="158" t="n">
        <v>0</v>
      </c>
      <c r="N57" s="158" t="n">
        <v>0</v>
      </c>
      <c r="O57" s="158" t="n">
        <v>0</v>
      </c>
      <c r="P57" s="158" t="n">
        <v>0</v>
      </c>
      <c r="Q57" s="158" t="n">
        <v>0</v>
      </c>
      <c r="R57" s="159" t="n">
        <v>0</v>
      </c>
      <c r="S57" s="169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  <c r="EQ57" s="170"/>
      <c r="ER57" s="170"/>
      <c r="ES57" s="170"/>
      <c r="ET57" s="170"/>
      <c r="EU57" s="170"/>
      <c r="EV57" s="170"/>
      <c r="EW57" s="170"/>
      <c r="EX57" s="170"/>
      <c r="EY57" s="170"/>
      <c r="EZ57" s="170"/>
      <c r="FA57" s="170"/>
      <c r="FB57" s="170"/>
      <c r="FC57" s="170"/>
      <c r="FD57" s="170"/>
      <c r="FE57" s="170"/>
      <c r="FF57" s="170"/>
      <c r="FG57" s="170"/>
      <c r="FH57" s="170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</row>
    <row r="58" customFormat="false" ht="12.75" hidden="false" customHeight="false" outlineLevel="0" collapsed="false">
      <c r="A58" s="179" t="n">
        <v>38353</v>
      </c>
      <c r="B58" s="160" t="n">
        <v>-0.89468068</v>
      </c>
      <c r="C58" s="160" t="n">
        <v>0</v>
      </c>
      <c r="D58" s="160" t="n">
        <v>-0.89468068</v>
      </c>
      <c r="E58" s="160" t="n">
        <v>0</v>
      </c>
      <c r="F58" s="160" t="n">
        <v>0</v>
      </c>
      <c r="G58" s="160" t="n">
        <v>0</v>
      </c>
      <c r="H58" s="159" t="n">
        <v>0</v>
      </c>
      <c r="I58" s="181" t="n">
        <v>0</v>
      </c>
      <c r="J58" s="158" t="n">
        <v>0</v>
      </c>
      <c r="K58" s="158" t="n">
        <v>0</v>
      </c>
      <c r="L58" s="158" t="n">
        <v>0</v>
      </c>
      <c r="M58" s="158" t="n">
        <v>0</v>
      </c>
      <c r="N58" s="158" t="n">
        <v>0</v>
      </c>
      <c r="O58" s="158" t="n">
        <v>0</v>
      </c>
      <c r="P58" s="158" t="n">
        <v>0</v>
      </c>
      <c r="Q58" s="158" t="n">
        <v>0</v>
      </c>
      <c r="R58" s="159" t="n">
        <v>0</v>
      </c>
      <c r="S58" s="169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  <c r="EQ58" s="170"/>
      <c r="ER58" s="170"/>
      <c r="ES58" s="170"/>
      <c r="ET58" s="170"/>
      <c r="EU58" s="170"/>
      <c r="EV58" s="170"/>
      <c r="EW58" s="170"/>
      <c r="EX58" s="170"/>
      <c r="EY58" s="170"/>
      <c r="EZ58" s="170"/>
      <c r="FA58" s="170"/>
      <c r="FB58" s="170"/>
      <c r="FC58" s="170"/>
      <c r="FD58" s="170"/>
      <c r="FE58" s="170"/>
      <c r="FF58" s="170"/>
      <c r="FG58" s="170"/>
      <c r="FH58" s="170"/>
      <c r="FI58" s="170"/>
      <c r="FJ58" s="170"/>
      <c r="FK58" s="170"/>
      <c r="FL58" s="170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</row>
    <row r="59" customFormat="false" ht="12.75" hidden="false" customHeight="false" outlineLevel="0" collapsed="false">
      <c r="A59" s="179" t="n">
        <v>38384</v>
      </c>
      <c r="B59" s="160" t="n">
        <v>-1.00556861</v>
      </c>
      <c r="C59" s="160" t="n">
        <v>0</v>
      </c>
      <c r="D59" s="160" t="n">
        <v>-1.00556861</v>
      </c>
      <c r="E59" s="160" t="n">
        <v>0</v>
      </c>
      <c r="F59" s="160" t="n">
        <v>0</v>
      </c>
      <c r="G59" s="160" t="n">
        <v>0</v>
      </c>
      <c r="H59" s="159" t="n">
        <v>0</v>
      </c>
      <c r="I59" s="181" t="n">
        <v>0</v>
      </c>
      <c r="J59" s="158" t="n">
        <v>0</v>
      </c>
      <c r="K59" s="158" t="n">
        <v>0</v>
      </c>
      <c r="L59" s="158" t="n">
        <v>0</v>
      </c>
      <c r="M59" s="158" t="n">
        <v>0</v>
      </c>
      <c r="N59" s="158" t="n">
        <v>0</v>
      </c>
      <c r="O59" s="158" t="n">
        <v>0</v>
      </c>
      <c r="P59" s="158" t="n">
        <v>0</v>
      </c>
      <c r="Q59" s="158" t="n">
        <v>0</v>
      </c>
      <c r="R59" s="159" t="n">
        <v>0</v>
      </c>
      <c r="S59" s="169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170"/>
      <c r="EK59" s="170"/>
      <c r="EL59" s="170"/>
      <c r="EM59" s="170"/>
      <c r="EN59" s="170"/>
      <c r="EO59" s="170"/>
      <c r="EP59" s="170"/>
      <c r="EQ59" s="170"/>
      <c r="ER59" s="170"/>
      <c r="ES59" s="170"/>
      <c r="ET59" s="170"/>
      <c r="EU59" s="170"/>
      <c r="EV59" s="170"/>
      <c r="EW59" s="170"/>
      <c r="EX59" s="170"/>
      <c r="EY59" s="170"/>
      <c r="EZ59" s="170"/>
      <c r="FA59" s="170"/>
      <c r="FB59" s="170"/>
      <c r="FC59" s="170"/>
      <c r="FD59" s="170"/>
      <c r="FE59" s="170"/>
      <c r="FF59" s="170"/>
      <c r="FG59" s="170"/>
      <c r="FH59" s="170"/>
      <c r="FI59" s="170"/>
      <c r="FJ59" s="170"/>
      <c r="FK59" s="170"/>
      <c r="FL59" s="170"/>
      <c r="FM59" s="170"/>
      <c r="FN59" s="170"/>
      <c r="FO59" s="170"/>
      <c r="FP59" s="170"/>
      <c r="FQ59" s="170"/>
      <c r="FR59" s="170"/>
      <c r="FS59" s="170"/>
      <c r="FT59" s="170"/>
      <c r="FU59" s="170"/>
      <c r="FV59" s="170"/>
      <c r="FW59" s="170"/>
      <c r="FX59" s="170"/>
      <c r="FY59" s="170"/>
      <c r="FZ59" s="170"/>
      <c r="GA59" s="170"/>
      <c r="GB59" s="170"/>
      <c r="GC59" s="170"/>
      <c r="GD59" s="170"/>
      <c r="GE59" s="170"/>
      <c r="GF59" s="170"/>
      <c r="GG59" s="170"/>
      <c r="GH59" s="170"/>
    </row>
    <row r="60" customFormat="false" ht="12.75" hidden="false" customHeight="false" outlineLevel="0" collapsed="false">
      <c r="A60" s="179" t="n">
        <v>38412</v>
      </c>
      <c r="B60" s="160" t="n">
        <v>-1.34033418</v>
      </c>
      <c r="C60" s="160" t="n">
        <v>0</v>
      </c>
      <c r="D60" s="160" t="n">
        <v>-1.34033418</v>
      </c>
      <c r="E60" s="160" t="n">
        <v>0</v>
      </c>
      <c r="F60" s="160" t="n">
        <v>0</v>
      </c>
      <c r="G60" s="160" t="n">
        <v>0</v>
      </c>
      <c r="H60" s="159" t="n">
        <v>0</v>
      </c>
      <c r="I60" s="181" t="n">
        <v>0</v>
      </c>
      <c r="J60" s="158" t="n">
        <v>0</v>
      </c>
      <c r="K60" s="158" t="n">
        <v>0</v>
      </c>
      <c r="L60" s="158" t="n">
        <v>0</v>
      </c>
      <c r="M60" s="158" t="n">
        <v>0</v>
      </c>
      <c r="N60" s="158" t="n">
        <v>0</v>
      </c>
      <c r="O60" s="158" t="n">
        <v>0</v>
      </c>
      <c r="P60" s="158" t="n">
        <v>0</v>
      </c>
      <c r="Q60" s="158" t="n">
        <v>0</v>
      </c>
      <c r="R60" s="159" t="n">
        <v>0</v>
      </c>
      <c r="S60" s="169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</row>
    <row r="61" customFormat="false" ht="12.75" hidden="false" customHeight="false" outlineLevel="0" collapsed="false">
      <c r="A61" s="179" t="n">
        <v>38443</v>
      </c>
      <c r="B61" s="160" t="n">
        <v>-1.45066637</v>
      </c>
      <c r="C61" s="160" t="n">
        <v>0</v>
      </c>
      <c r="D61" s="160" t="n">
        <v>-1.45066637</v>
      </c>
      <c r="E61" s="160" t="n">
        <v>0</v>
      </c>
      <c r="F61" s="160" t="n">
        <v>0</v>
      </c>
      <c r="G61" s="160" t="n">
        <v>0</v>
      </c>
      <c r="H61" s="159" t="n">
        <v>0</v>
      </c>
      <c r="I61" s="181" t="n">
        <v>0</v>
      </c>
      <c r="J61" s="158" t="n">
        <v>0</v>
      </c>
      <c r="K61" s="158" t="n">
        <v>0</v>
      </c>
      <c r="L61" s="158" t="n">
        <v>0</v>
      </c>
      <c r="M61" s="158" t="n">
        <v>0</v>
      </c>
      <c r="N61" s="158" t="n">
        <v>0</v>
      </c>
      <c r="O61" s="158" t="n">
        <v>0</v>
      </c>
      <c r="P61" s="158" t="n">
        <v>0</v>
      </c>
      <c r="Q61" s="158" t="n">
        <v>0</v>
      </c>
      <c r="R61" s="159" t="n">
        <v>0</v>
      </c>
      <c r="S61" s="169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  <c r="EQ61" s="170"/>
      <c r="ER61" s="170"/>
      <c r="ES61" s="170"/>
      <c r="ET61" s="170"/>
      <c r="EU61" s="170"/>
      <c r="EV61" s="170"/>
      <c r="EW61" s="170"/>
      <c r="EX61" s="170"/>
      <c r="EY61" s="170"/>
      <c r="EZ61" s="170"/>
      <c r="FA61" s="170"/>
      <c r="FB61" s="170"/>
      <c r="FC61" s="170"/>
      <c r="FD61" s="170"/>
      <c r="FE61" s="170"/>
      <c r="FF61" s="170"/>
      <c r="FG61" s="170"/>
      <c r="FH61" s="170"/>
      <c r="FI61" s="170"/>
      <c r="FJ61" s="170"/>
      <c r="FK61" s="170"/>
      <c r="FL61" s="170"/>
      <c r="FM61" s="170"/>
      <c r="FN61" s="170"/>
      <c r="FO61" s="170"/>
      <c r="FP61" s="170"/>
      <c r="FQ61" s="170"/>
      <c r="FR61" s="170"/>
      <c r="FS61" s="170"/>
      <c r="FT61" s="170"/>
      <c r="FU61" s="170"/>
      <c r="FV61" s="170"/>
      <c r="FW61" s="170"/>
      <c r="FX61" s="170"/>
      <c r="FY61" s="170"/>
      <c r="FZ61" s="170"/>
      <c r="GA61" s="170"/>
      <c r="GB61" s="170"/>
      <c r="GC61" s="170"/>
      <c r="GD61" s="170"/>
      <c r="GE61" s="170"/>
      <c r="GF61" s="170"/>
      <c r="GG61" s="170"/>
      <c r="GH61" s="170"/>
    </row>
    <row r="62" customFormat="false" ht="12.75" hidden="false" customHeight="false" outlineLevel="0" collapsed="false">
      <c r="A62" s="179" t="n">
        <v>38473</v>
      </c>
      <c r="B62" s="160" t="n">
        <v>-1.56120941</v>
      </c>
      <c r="C62" s="160" t="n">
        <v>0</v>
      </c>
      <c r="D62" s="160" t="n">
        <v>-1.56120941</v>
      </c>
      <c r="E62" s="160" t="n">
        <v>0</v>
      </c>
      <c r="F62" s="160" t="n">
        <v>0</v>
      </c>
      <c r="G62" s="160" t="n">
        <v>0</v>
      </c>
      <c r="H62" s="159" t="n">
        <v>0</v>
      </c>
      <c r="I62" s="181" t="n">
        <v>0</v>
      </c>
      <c r="J62" s="158" t="n">
        <v>0</v>
      </c>
      <c r="K62" s="158" t="n">
        <v>0</v>
      </c>
      <c r="L62" s="158" t="n">
        <v>0</v>
      </c>
      <c r="M62" s="158" t="n">
        <v>0</v>
      </c>
      <c r="N62" s="158" t="n">
        <v>0</v>
      </c>
      <c r="O62" s="158" t="n">
        <v>0</v>
      </c>
      <c r="P62" s="158" t="n">
        <v>0</v>
      </c>
      <c r="Q62" s="158" t="n">
        <v>0</v>
      </c>
      <c r="R62" s="159" t="n">
        <v>0</v>
      </c>
      <c r="S62" s="169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  <c r="EQ62" s="170"/>
      <c r="ER62" s="170"/>
      <c r="ES62" s="170"/>
      <c r="ET62" s="170"/>
      <c r="EU62" s="170"/>
      <c r="EV62" s="170"/>
      <c r="EW62" s="170"/>
      <c r="EX62" s="170"/>
      <c r="EY62" s="170"/>
      <c r="EZ62" s="170"/>
      <c r="FA62" s="170"/>
      <c r="FB62" s="170"/>
      <c r="FC62" s="170"/>
      <c r="FD62" s="170"/>
      <c r="FE62" s="170"/>
      <c r="FF62" s="170"/>
      <c r="FG62" s="170"/>
      <c r="FH62" s="170"/>
      <c r="FI62" s="170"/>
      <c r="FJ62" s="170"/>
      <c r="FK62" s="170"/>
      <c r="FL62" s="170"/>
      <c r="FM62" s="170"/>
      <c r="FN62" s="170"/>
      <c r="FO62" s="170"/>
      <c r="FP62" s="170"/>
      <c r="FQ62" s="170"/>
      <c r="FR62" s="170"/>
      <c r="FS62" s="170"/>
      <c r="FT62" s="170"/>
      <c r="FU62" s="170"/>
      <c r="FV62" s="170"/>
      <c r="FW62" s="170"/>
      <c r="FX62" s="170"/>
      <c r="FY62" s="170"/>
      <c r="FZ62" s="170"/>
      <c r="GA62" s="170"/>
      <c r="GB62" s="170"/>
      <c r="GC62" s="170"/>
      <c r="GD62" s="170"/>
      <c r="GE62" s="170"/>
      <c r="GF62" s="170"/>
      <c r="GG62" s="170"/>
      <c r="GH62" s="170"/>
    </row>
    <row r="63" customFormat="false" ht="12.75" hidden="false" customHeight="false" outlineLevel="0" collapsed="false">
      <c r="A63" s="179" t="n">
        <v>38504</v>
      </c>
      <c r="B63" s="160" t="n">
        <v>-1.55992312</v>
      </c>
      <c r="C63" s="160" t="n">
        <v>0</v>
      </c>
      <c r="D63" s="160" t="n">
        <v>-1.55992312</v>
      </c>
      <c r="E63" s="160" t="n">
        <v>0</v>
      </c>
      <c r="F63" s="160" t="n">
        <v>0</v>
      </c>
      <c r="G63" s="160" t="n">
        <v>0</v>
      </c>
      <c r="H63" s="159" t="n">
        <v>0</v>
      </c>
      <c r="I63" s="181" t="n">
        <v>0</v>
      </c>
      <c r="J63" s="158" t="n">
        <v>0</v>
      </c>
      <c r="K63" s="158" t="n">
        <v>0</v>
      </c>
      <c r="L63" s="158" t="n">
        <v>0</v>
      </c>
      <c r="M63" s="158" t="n">
        <v>0</v>
      </c>
      <c r="N63" s="158" t="n">
        <v>0</v>
      </c>
      <c r="O63" s="158" t="n">
        <v>0</v>
      </c>
      <c r="P63" s="158" t="n">
        <v>0</v>
      </c>
      <c r="Q63" s="158" t="n">
        <v>0</v>
      </c>
      <c r="R63" s="159" t="n">
        <v>0</v>
      </c>
      <c r="S63" s="169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170"/>
      <c r="EK63" s="170"/>
      <c r="EL63" s="170"/>
      <c r="EM63" s="170"/>
      <c r="EN63" s="170"/>
      <c r="EO63" s="170"/>
      <c r="EP63" s="170"/>
      <c r="EQ63" s="170"/>
      <c r="ER63" s="170"/>
      <c r="ES63" s="170"/>
      <c r="ET63" s="170"/>
      <c r="EU63" s="170"/>
      <c r="EV63" s="170"/>
      <c r="EW63" s="170"/>
      <c r="EX63" s="170"/>
      <c r="EY63" s="170"/>
      <c r="EZ63" s="170"/>
      <c r="FA63" s="170"/>
      <c r="FB63" s="170"/>
      <c r="FC63" s="170"/>
      <c r="FD63" s="170"/>
      <c r="FE63" s="170"/>
      <c r="FF63" s="170"/>
      <c r="FG63" s="170"/>
      <c r="FH63" s="170"/>
      <c r="FI63" s="170"/>
      <c r="FJ63" s="170"/>
      <c r="FK63" s="170"/>
      <c r="FL63" s="170"/>
      <c r="FM63" s="170"/>
      <c r="FN63" s="170"/>
      <c r="FO63" s="170"/>
      <c r="FP63" s="170"/>
      <c r="FQ63" s="170"/>
      <c r="FR63" s="170"/>
      <c r="FS63" s="170"/>
      <c r="FT63" s="170"/>
      <c r="FU63" s="170"/>
      <c r="FV63" s="170"/>
      <c r="FW63" s="170"/>
      <c r="FX63" s="170"/>
      <c r="FY63" s="170"/>
      <c r="FZ63" s="170"/>
      <c r="GA63" s="170"/>
      <c r="GB63" s="170"/>
      <c r="GC63" s="170"/>
      <c r="GD63" s="170"/>
      <c r="GE63" s="170"/>
      <c r="GF63" s="170"/>
      <c r="GG63" s="170"/>
      <c r="GH63" s="170"/>
    </row>
    <row r="64" customFormat="false" ht="12.75" hidden="false" customHeight="false" outlineLevel="0" collapsed="false">
      <c r="A64" s="179" t="n">
        <v>38534</v>
      </c>
      <c r="B64" s="160" t="n">
        <v>-1.55889387</v>
      </c>
      <c r="C64" s="160" t="n">
        <v>0</v>
      </c>
      <c r="D64" s="160" t="n">
        <v>-1.55889387</v>
      </c>
      <c r="E64" s="160" t="n">
        <v>0</v>
      </c>
      <c r="F64" s="160" t="n">
        <v>0</v>
      </c>
      <c r="G64" s="160" t="n">
        <v>0</v>
      </c>
      <c r="H64" s="159" t="n">
        <v>0</v>
      </c>
      <c r="I64" s="181" t="n">
        <v>0</v>
      </c>
      <c r="J64" s="158" t="n">
        <v>0</v>
      </c>
      <c r="K64" s="158" t="n">
        <v>0</v>
      </c>
      <c r="L64" s="158" t="n">
        <v>0</v>
      </c>
      <c r="M64" s="158" t="n">
        <v>0</v>
      </c>
      <c r="N64" s="158" t="n">
        <v>0</v>
      </c>
      <c r="O64" s="158" t="n">
        <v>0</v>
      </c>
      <c r="P64" s="158" t="n">
        <v>0</v>
      </c>
      <c r="Q64" s="158" t="n">
        <v>0</v>
      </c>
      <c r="R64" s="159" t="n">
        <v>0</v>
      </c>
      <c r="S64" s="169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170"/>
      <c r="EK64" s="170"/>
      <c r="EL64" s="170"/>
      <c r="EM64" s="170"/>
      <c r="EN64" s="170"/>
      <c r="EO64" s="170"/>
      <c r="EP64" s="170"/>
      <c r="EQ64" s="170"/>
      <c r="ER64" s="170"/>
      <c r="ES64" s="170"/>
      <c r="ET64" s="170"/>
      <c r="EU64" s="170"/>
      <c r="EV64" s="170"/>
      <c r="EW64" s="170"/>
      <c r="EX64" s="170"/>
      <c r="EY64" s="170"/>
      <c r="EZ64" s="170"/>
      <c r="FA64" s="170"/>
      <c r="FB64" s="170"/>
      <c r="FC64" s="170"/>
      <c r="FD64" s="170"/>
      <c r="FE64" s="170"/>
      <c r="FF64" s="170"/>
      <c r="FG64" s="170"/>
      <c r="FH64" s="170"/>
      <c r="FI64" s="170"/>
      <c r="FJ64" s="170"/>
      <c r="FK64" s="170"/>
      <c r="FL64" s="170"/>
      <c r="FM64" s="170"/>
      <c r="FN64" s="170"/>
      <c r="FO64" s="170"/>
      <c r="FP64" s="170"/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0"/>
      <c r="GB64" s="170"/>
      <c r="GC64" s="170"/>
      <c r="GD64" s="170"/>
      <c r="GE64" s="170"/>
      <c r="GF64" s="170"/>
      <c r="GG64" s="170"/>
      <c r="GH64" s="170"/>
    </row>
    <row r="65" customFormat="false" ht="12.75" hidden="false" customHeight="false" outlineLevel="0" collapsed="false">
      <c r="A65" s="179" t="n">
        <v>38565</v>
      </c>
      <c r="B65" s="160" t="n">
        <v>-1.44637401</v>
      </c>
      <c r="C65" s="160" t="n">
        <v>0</v>
      </c>
      <c r="D65" s="160" t="n">
        <v>-1.44637401</v>
      </c>
      <c r="E65" s="160" t="n">
        <v>0</v>
      </c>
      <c r="F65" s="160" t="n">
        <v>0</v>
      </c>
      <c r="G65" s="160" t="n">
        <v>0</v>
      </c>
      <c r="H65" s="159" t="n">
        <v>0</v>
      </c>
      <c r="I65" s="181" t="n">
        <v>0</v>
      </c>
      <c r="J65" s="158" t="n">
        <v>0</v>
      </c>
      <c r="K65" s="158" t="n">
        <v>0</v>
      </c>
      <c r="L65" s="158" t="n">
        <v>0</v>
      </c>
      <c r="M65" s="158" t="n">
        <v>0</v>
      </c>
      <c r="N65" s="158" t="n">
        <v>0</v>
      </c>
      <c r="O65" s="158" t="n">
        <v>0</v>
      </c>
      <c r="P65" s="158" t="n">
        <v>0</v>
      </c>
      <c r="Q65" s="158" t="n">
        <v>0</v>
      </c>
      <c r="R65" s="159" t="n">
        <v>0</v>
      </c>
      <c r="S65" s="169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170"/>
      <c r="EK65" s="170"/>
      <c r="EL65" s="170"/>
      <c r="EM65" s="170"/>
      <c r="EN65" s="170"/>
      <c r="EO65" s="170"/>
      <c r="EP65" s="170"/>
      <c r="EQ65" s="170"/>
      <c r="ER65" s="170"/>
      <c r="ES65" s="170"/>
      <c r="ET65" s="170"/>
      <c r="EU65" s="170"/>
      <c r="EV65" s="170"/>
      <c r="EW65" s="170"/>
      <c r="EX65" s="170"/>
      <c r="EY65" s="170"/>
      <c r="EZ65" s="170"/>
      <c r="FA65" s="170"/>
      <c r="FB65" s="170"/>
      <c r="FC65" s="170"/>
      <c r="FD65" s="170"/>
      <c r="FE65" s="170"/>
      <c r="FF65" s="170"/>
      <c r="FG65" s="170"/>
      <c r="FH65" s="170"/>
      <c r="FI65" s="170"/>
      <c r="FJ65" s="170"/>
      <c r="FK65" s="170"/>
      <c r="FL65" s="170"/>
      <c r="FM65" s="170"/>
      <c r="FN65" s="170"/>
      <c r="FO65" s="170"/>
      <c r="FP65" s="170"/>
      <c r="FQ65" s="170"/>
      <c r="FR65" s="170"/>
      <c r="FS65" s="170"/>
      <c r="FT65" s="170"/>
      <c r="FU65" s="170"/>
      <c r="FV65" s="170"/>
      <c r="FW65" s="170"/>
      <c r="FX65" s="170"/>
      <c r="FY65" s="170"/>
      <c r="FZ65" s="170"/>
      <c r="GA65" s="170"/>
      <c r="GB65" s="170"/>
      <c r="GC65" s="170"/>
      <c r="GD65" s="170"/>
      <c r="GE65" s="170"/>
      <c r="GF65" s="170"/>
      <c r="GG65" s="170"/>
      <c r="GH65" s="170"/>
    </row>
    <row r="66" customFormat="false" ht="12.75" hidden="false" customHeight="false" outlineLevel="0" collapsed="false">
      <c r="A66" s="179" t="n">
        <v>38596</v>
      </c>
      <c r="B66" s="160" t="n">
        <v>-1.4451818</v>
      </c>
      <c r="C66" s="160" t="n">
        <v>0</v>
      </c>
      <c r="D66" s="160" t="n">
        <v>-1.4451818</v>
      </c>
      <c r="E66" s="160" t="n">
        <v>0</v>
      </c>
      <c r="F66" s="160" t="n">
        <v>0</v>
      </c>
      <c r="G66" s="160" t="n">
        <v>0</v>
      </c>
      <c r="H66" s="159" t="n">
        <v>0</v>
      </c>
      <c r="I66" s="181" t="n">
        <v>0</v>
      </c>
      <c r="J66" s="158" t="n">
        <v>0</v>
      </c>
      <c r="K66" s="158" t="n">
        <v>0</v>
      </c>
      <c r="L66" s="158" t="n">
        <v>0</v>
      </c>
      <c r="M66" s="158" t="n">
        <v>0</v>
      </c>
      <c r="N66" s="158" t="n">
        <v>0</v>
      </c>
      <c r="O66" s="158" t="n">
        <v>0</v>
      </c>
      <c r="P66" s="158" t="n">
        <v>0</v>
      </c>
      <c r="Q66" s="158" t="n">
        <v>0</v>
      </c>
      <c r="R66" s="159" t="n">
        <v>0</v>
      </c>
      <c r="S66" s="169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/>
      <c r="FJ66" s="170"/>
      <c r="FK66" s="170"/>
      <c r="FL66" s="170"/>
      <c r="FM66" s="170"/>
      <c r="FN66" s="170"/>
      <c r="FO66" s="170"/>
      <c r="FP66" s="170"/>
      <c r="FQ66" s="170"/>
      <c r="FR66" s="170"/>
      <c r="FS66" s="170"/>
      <c r="FT66" s="170"/>
      <c r="FU66" s="170"/>
      <c r="FV66" s="170"/>
      <c r="FW66" s="170"/>
      <c r="FX66" s="170"/>
      <c r="FY66" s="170"/>
      <c r="FZ66" s="170"/>
      <c r="GA66" s="170"/>
      <c r="GB66" s="170"/>
      <c r="GC66" s="170"/>
      <c r="GD66" s="170"/>
      <c r="GE66" s="170"/>
      <c r="GF66" s="170"/>
      <c r="GG66" s="170"/>
      <c r="GH66" s="170"/>
    </row>
    <row r="67" customFormat="false" ht="12.75" hidden="false" customHeight="false" outlineLevel="0" collapsed="false">
      <c r="A67" s="179" t="n">
        <v>38626</v>
      </c>
      <c r="B67" s="160" t="n">
        <v>-1.44436715</v>
      </c>
      <c r="C67" s="160" t="n">
        <v>0</v>
      </c>
      <c r="D67" s="160" t="n">
        <v>-1.44436715</v>
      </c>
      <c r="E67" s="160" t="n">
        <v>0</v>
      </c>
      <c r="F67" s="160" t="n">
        <v>0</v>
      </c>
      <c r="G67" s="160" t="n">
        <v>0</v>
      </c>
      <c r="H67" s="159" t="n">
        <v>0</v>
      </c>
      <c r="I67" s="181" t="n">
        <v>0</v>
      </c>
      <c r="J67" s="158" t="n">
        <v>0</v>
      </c>
      <c r="K67" s="158" t="n">
        <v>0</v>
      </c>
      <c r="L67" s="158" t="n">
        <v>0</v>
      </c>
      <c r="M67" s="158" t="n">
        <v>0</v>
      </c>
      <c r="N67" s="158" t="n">
        <v>0</v>
      </c>
      <c r="O67" s="158" t="n">
        <v>0</v>
      </c>
      <c r="P67" s="158" t="n">
        <v>0</v>
      </c>
      <c r="Q67" s="158" t="n">
        <v>0</v>
      </c>
      <c r="R67" s="159" t="n">
        <v>0</v>
      </c>
      <c r="S67" s="169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  <c r="EQ67" s="170"/>
      <c r="ER67" s="170"/>
      <c r="ES67" s="170"/>
      <c r="ET67" s="170"/>
      <c r="EU67" s="170"/>
      <c r="EV67" s="170"/>
      <c r="EW67" s="170"/>
      <c r="EX67" s="170"/>
      <c r="EY67" s="170"/>
      <c r="EZ67" s="170"/>
      <c r="FA67" s="170"/>
      <c r="FB67" s="170"/>
      <c r="FC67" s="170"/>
      <c r="FD67" s="170"/>
      <c r="FE67" s="170"/>
      <c r="FF67" s="170"/>
      <c r="FG67" s="170"/>
      <c r="FH67" s="170"/>
      <c r="FI67" s="170"/>
      <c r="FJ67" s="170"/>
      <c r="FK67" s="170"/>
      <c r="FL67" s="170"/>
      <c r="FM67" s="170"/>
      <c r="FN67" s="170"/>
      <c r="FO67" s="170"/>
      <c r="FP67" s="170"/>
      <c r="FQ67" s="170"/>
      <c r="FR67" s="170"/>
      <c r="FS67" s="170"/>
      <c r="FT67" s="170"/>
      <c r="FU67" s="170"/>
      <c r="FV67" s="170"/>
      <c r="FW67" s="170"/>
      <c r="FX67" s="170"/>
      <c r="FY67" s="170"/>
      <c r="FZ67" s="170"/>
      <c r="GA67" s="170"/>
      <c r="GB67" s="170"/>
      <c r="GC67" s="170"/>
      <c r="GD67" s="170"/>
      <c r="GE67" s="170"/>
      <c r="GF67" s="170"/>
      <c r="GG67" s="170"/>
      <c r="GH67" s="170"/>
    </row>
    <row r="68" customFormat="false" ht="12.75" hidden="false" customHeight="false" outlineLevel="0" collapsed="false">
      <c r="A68" s="179" t="n">
        <v>38657</v>
      </c>
      <c r="B68" s="160" t="n">
        <v>-1.22127476</v>
      </c>
      <c r="C68" s="160" t="n">
        <v>0</v>
      </c>
      <c r="D68" s="160" t="n">
        <v>-1.22127476</v>
      </c>
      <c r="E68" s="160" t="n">
        <v>0</v>
      </c>
      <c r="F68" s="160" t="n">
        <v>0</v>
      </c>
      <c r="G68" s="160" t="n">
        <v>0</v>
      </c>
      <c r="H68" s="159" t="n">
        <v>0</v>
      </c>
      <c r="I68" s="181" t="n">
        <v>0</v>
      </c>
      <c r="J68" s="158" t="n">
        <v>0</v>
      </c>
      <c r="K68" s="158" t="n">
        <v>0</v>
      </c>
      <c r="L68" s="158" t="n">
        <v>0</v>
      </c>
      <c r="M68" s="158" t="n">
        <v>0</v>
      </c>
      <c r="N68" s="158" t="n">
        <v>0</v>
      </c>
      <c r="O68" s="158" t="n">
        <v>0</v>
      </c>
      <c r="P68" s="158" t="n">
        <v>0</v>
      </c>
      <c r="Q68" s="158" t="n">
        <v>0</v>
      </c>
      <c r="R68" s="159" t="n">
        <v>0</v>
      </c>
      <c r="S68" s="169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170"/>
      <c r="EK68" s="170"/>
      <c r="EL68" s="170"/>
      <c r="EM68" s="170"/>
      <c r="EN68" s="170"/>
      <c r="EO68" s="170"/>
      <c r="EP68" s="170"/>
      <c r="EQ68" s="170"/>
      <c r="ER68" s="170"/>
      <c r="ES68" s="170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  <c r="FE68" s="170"/>
      <c r="FF68" s="170"/>
      <c r="FG68" s="170"/>
      <c r="FH68" s="170"/>
      <c r="FI68" s="170"/>
      <c r="FJ68" s="170"/>
      <c r="FK68" s="170"/>
      <c r="FL68" s="170"/>
      <c r="FM68" s="170"/>
      <c r="FN68" s="170"/>
      <c r="FO68" s="170"/>
      <c r="FP68" s="170"/>
      <c r="FQ68" s="170"/>
      <c r="FR68" s="170"/>
      <c r="FS68" s="170"/>
      <c r="FT68" s="170"/>
      <c r="FU68" s="170"/>
      <c r="FV68" s="170"/>
      <c r="FW68" s="170"/>
      <c r="FX68" s="170"/>
      <c r="FY68" s="170"/>
      <c r="FZ68" s="170"/>
      <c r="GA68" s="170"/>
      <c r="GB68" s="170"/>
      <c r="GC68" s="170"/>
      <c r="GD68" s="170"/>
      <c r="GE68" s="170"/>
      <c r="GF68" s="170"/>
      <c r="GG68" s="170"/>
      <c r="GH68" s="170"/>
    </row>
    <row r="69" customFormat="false" ht="12.75" hidden="false" customHeight="false" outlineLevel="0" collapsed="false">
      <c r="A69" s="179" t="n">
        <v>38687</v>
      </c>
      <c r="B69" s="160" t="n">
        <v>-0.99866432</v>
      </c>
      <c r="C69" s="160" t="n">
        <v>0</v>
      </c>
      <c r="D69" s="160" t="n">
        <v>-0.99866432</v>
      </c>
      <c r="E69" s="160" t="n">
        <v>0</v>
      </c>
      <c r="F69" s="160" t="n">
        <v>0</v>
      </c>
      <c r="G69" s="160" t="n">
        <v>0</v>
      </c>
      <c r="H69" s="159" t="n">
        <v>0</v>
      </c>
      <c r="I69" s="181" t="n">
        <v>0</v>
      </c>
      <c r="J69" s="158" t="n">
        <v>0</v>
      </c>
      <c r="K69" s="158" t="n">
        <v>0</v>
      </c>
      <c r="L69" s="158" t="n">
        <v>0</v>
      </c>
      <c r="M69" s="158" t="n">
        <v>0</v>
      </c>
      <c r="N69" s="158" t="n">
        <v>0</v>
      </c>
      <c r="O69" s="158" t="n">
        <v>0</v>
      </c>
      <c r="P69" s="158" t="n">
        <v>0</v>
      </c>
      <c r="Q69" s="158" t="n">
        <v>0</v>
      </c>
      <c r="R69" s="159" t="n">
        <v>0</v>
      </c>
      <c r="S69" s="169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170"/>
      <c r="EK69" s="170"/>
      <c r="EL69" s="170"/>
      <c r="EM69" s="170"/>
      <c r="EN69" s="170"/>
      <c r="EO69" s="170"/>
      <c r="EP69" s="170"/>
      <c r="EQ69" s="170"/>
      <c r="ER69" s="170"/>
      <c r="ES69" s="170"/>
      <c r="ET69" s="170"/>
      <c r="EU69" s="170"/>
      <c r="EV69" s="170"/>
      <c r="EW69" s="170"/>
      <c r="EX69" s="170"/>
      <c r="EY69" s="170"/>
      <c r="EZ69" s="170"/>
      <c r="FA69" s="170"/>
      <c r="FB69" s="170"/>
      <c r="FC69" s="170"/>
      <c r="FD69" s="170"/>
      <c r="FE69" s="170"/>
      <c r="FF69" s="170"/>
      <c r="FG69" s="170"/>
      <c r="FH69" s="170"/>
      <c r="FI69" s="170"/>
      <c r="FJ69" s="170"/>
      <c r="FK69" s="170"/>
      <c r="FL69" s="170"/>
      <c r="FM69" s="170"/>
      <c r="FN69" s="170"/>
      <c r="FO69" s="170"/>
      <c r="FP69" s="170"/>
      <c r="FQ69" s="170"/>
      <c r="FR69" s="170"/>
      <c r="FS69" s="170"/>
      <c r="FT69" s="170"/>
      <c r="FU69" s="170"/>
      <c r="FV69" s="170"/>
      <c r="FW69" s="170"/>
      <c r="FX69" s="170"/>
      <c r="FY69" s="170"/>
      <c r="FZ69" s="170"/>
      <c r="GA69" s="170"/>
      <c r="GB69" s="170"/>
      <c r="GC69" s="170"/>
      <c r="GD69" s="170"/>
      <c r="GE69" s="170"/>
      <c r="GF69" s="170"/>
      <c r="GG69" s="170"/>
      <c r="GH69" s="170"/>
    </row>
    <row r="70" customFormat="false" ht="12.75" hidden="false" customHeight="false" outlineLevel="0" collapsed="false">
      <c r="A70" s="179" t="n">
        <v>38718</v>
      </c>
      <c r="B70" s="160" t="n">
        <v>-0.88712722</v>
      </c>
      <c r="C70" s="160" t="n">
        <v>0</v>
      </c>
      <c r="D70" s="160" t="n">
        <v>-0.88712722</v>
      </c>
      <c r="E70" s="160" t="n">
        <v>0</v>
      </c>
      <c r="F70" s="160" t="n">
        <v>0</v>
      </c>
      <c r="G70" s="160" t="n">
        <v>0</v>
      </c>
      <c r="H70" s="159" t="n">
        <v>0</v>
      </c>
      <c r="I70" s="181" t="n">
        <v>0</v>
      </c>
      <c r="J70" s="158" t="n">
        <v>0</v>
      </c>
      <c r="K70" s="158" t="n">
        <v>0</v>
      </c>
      <c r="L70" s="158" t="n">
        <v>0</v>
      </c>
      <c r="M70" s="158" t="n">
        <v>0</v>
      </c>
      <c r="N70" s="158" t="n">
        <v>0</v>
      </c>
      <c r="O70" s="158" t="n">
        <v>0</v>
      </c>
      <c r="P70" s="158" t="n">
        <v>0</v>
      </c>
      <c r="Q70" s="158" t="n">
        <v>0</v>
      </c>
      <c r="R70" s="159" t="n">
        <v>0</v>
      </c>
      <c r="S70" s="169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  <c r="EI70" s="170"/>
      <c r="EJ70" s="170"/>
      <c r="EK70" s="170"/>
      <c r="EL70" s="170"/>
      <c r="EM70" s="170"/>
      <c r="EN70" s="170"/>
      <c r="EO70" s="170"/>
      <c r="EP70" s="170"/>
      <c r="EQ70" s="170"/>
      <c r="ER70" s="170"/>
      <c r="ES70" s="170"/>
      <c r="ET70" s="170"/>
      <c r="EU70" s="170"/>
      <c r="EV70" s="170"/>
      <c r="EW70" s="170"/>
      <c r="EX70" s="170"/>
      <c r="EY70" s="170"/>
      <c r="EZ70" s="170"/>
      <c r="FA70" s="170"/>
      <c r="FB70" s="170"/>
      <c r="FC70" s="170"/>
      <c r="FD70" s="170"/>
      <c r="FE70" s="170"/>
      <c r="FF70" s="170"/>
      <c r="FG70" s="170"/>
      <c r="FH70" s="170"/>
      <c r="FI70" s="170"/>
      <c r="FJ70" s="170"/>
      <c r="FK70" s="170"/>
      <c r="FL70" s="170"/>
      <c r="FM70" s="170"/>
      <c r="FN70" s="170"/>
      <c r="FO70" s="170"/>
      <c r="FP70" s="170"/>
      <c r="FQ70" s="170"/>
      <c r="FR70" s="170"/>
      <c r="FS70" s="170"/>
      <c r="FT70" s="170"/>
      <c r="FU70" s="170"/>
      <c r="FV70" s="170"/>
      <c r="FW70" s="170"/>
      <c r="FX70" s="170"/>
      <c r="FY70" s="170"/>
      <c r="FZ70" s="170"/>
      <c r="GA70" s="170"/>
      <c r="GB70" s="170"/>
      <c r="GC70" s="170"/>
      <c r="GD70" s="170"/>
      <c r="GE70" s="170"/>
      <c r="GF70" s="170"/>
      <c r="GG70" s="170"/>
      <c r="GH70" s="170"/>
    </row>
    <row r="71" customFormat="false" ht="12.75" hidden="false" customHeight="false" outlineLevel="0" collapsed="false">
      <c r="A71" s="179" t="n">
        <v>38749</v>
      </c>
      <c r="B71" s="160" t="n">
        <v>-0.99708771</v>
      </c>
      <c r="C71" s="160" t="n">
        <v>0</v>
      </c>
      <c r="D71" s="160" t="n">
        <v>-0.99708771</v>
      </c>
      <c r="E71" s="160" t="n">
        <v>0</v>
      </c>
      <c r="F71" s="160" t="n">
        <v>0</v>
      </c>
      <c r="G71" s="160" t="n">
        <v>0</v>
      </c>
      <c r="H71" s="159" t="n">
        <v>0</v>
      </c>
      <c r="I71" s="181" t="n">
        <v>0</v>
      </c>
      <c r="J71" s="158" t="n">
        <v>0</v>
      </c>
      <c r="K71" s="158" t="n">
        <v>0</v>
      </c>
      <c r="L71" s="158" t="n">
        <v>0</v>
      </c>
      <c r="M71" s="158" t="n">
        <v>0</v>
      </c>
      <c r="N71" s="158" t="n">
        <v>0</v>
      </c>
      <c r="O71" s="158" t="n">
        <v>0</v>
      </c>
      <c r="P71" s="158" t="n">
        <v>0</v>
      </c>
      <c r="Q71" s="158" t="n">
        <v>0</v>
      </c>
      <c r="R71" s="159" t="n">
        <v>0</v>
      </c>
      <c r="S71" s="169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170"/>
      <c r="EK71" s="170"/>
      <c r="EL71" s="170"/>
      <c r="EM71" s="170"/>
      <c r="EN71" s="170"/>
      <c r="EO71" s="170"/>
      <c r="EP71" s="170"/>
      <c r="EQ71" s="170"/>
      <c r="ER71" s="170"/>
      <c r="ES71" s="170"/>
      <c r="ET71" s="170"/>
      <c r="EU71" s="170"/>
      <c r="EV71" s="170"/>
      <c r="EW71" s="170"/>
      <c r="EX71" s="170"/>
      <c r="EY71" s="170"/>
      <c r="EZ71" s="170"/>
      <c r="FA71" s="170"/>
      <c r="FB71" s="170"/>
      <c r="FC71" s="170"/>
      <c r="FD71" s="170"/>
      <c r="FE71" s="170"/>
      <c r="FF71" s="170"/>
      <c r="FG71" s="170"/>
      <c r="FH71" s="170"/>
      <c r="FI71" s="170"/>
      <c r="FJ71" s="170"/>
      <c r="FK71" s="170"/>
      <c r="FL71" s="170"/>
      <c r="FM71" s="170"/>
      <c r="FN71" s="170"/>
      <c r="FO71" s="170"/>
      <c r="FP71" s="170"/>
      <c r="FQ71" s="170"/>
      <c r="FR71" s="170"/>
      <c r="FS71" s="170"/>
      <c r="FT71" s="170"/>
      <c r="FU71" s="170"/>
      <c r="FV71" s="170"/>
      <c r="FW71" s="170"/>
      <c r="FX71" s="170"/>
      <c r="FY71" s="170"/>
      <c r="FZ71" s="170"/>
      <c r="GA71" s="170"/>
      <c r="GB71" s="170"/>
      <c r="GC71" s="170"/>
      <c r="GD71" s="170"/>
      <c r="GE71" s="170"/>
      <c r="GF71" s="170"/>
      <c r="GG71" s="170"/>
      <c r="GH71" s="170"/>
    </row>
    <row r="72" customFormat="false" ht="12.75" hidden="false" customHeight="false" outlineLevel="0" collapsed="false">
      <c r="A72" s="179" t="n">
        <v>38777</v>
      </c>
      <c r="B72" s="160" t="n">
        <v>-1.32904815</v>
      </c>
      <c r="C72" s="160" t="n">
        <v>0</v>
      </c>
      <c r="D72" s="160" t="n">
        <v>-1.32904815</v>
      </c>
      <c r="E72" s="160" t="n">
        <v>0</v>
      </c>
      <c r="F72" s="160" t="n">
        <v>0</v>
      </c>
      <c r="G72" s="160" t="n">
        <v>0</v>
      </c>
      <c r="H72" s="159" t="n">
        <v>0</v>
      </c>
      <c r="I72" s="181" t="n">
        <v>0</v>
      </c>
      <c r="J72" s="158" t="n">
        <v>0</v>
      </c>
      <c r="K72" s="158" t="n">
        <v>0</v>
      </c>
      <c r="L72" s="158" t="n">
        <v>0</v>
      </c>
      <c r="M72" s="158" t="n">
        <v>0</v>
      </c>
      <c r="N72" s="158" t="n">
        <v>0</v>
      </c>
      <c r="O72" s="158" t="n">
        <v>0</v>
      </c>
      <c r="P72" s="158" t="n">
        <v>0</v>
      </c>
      <c r="Q72" s="158" t="n">
        <v>0</v>
      </c>
      <c r="R72" s="159" t="n">
        <v>0</v>
      </c>
      <c r="S72" s="169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  <c r="EI72" s="170"/>
      <c r="EJ72" s="170"/>
      <c r="EK72" s="170"/>
      <c r="EL72" s="170"/>
      <c r="EM72" s="170"/>
      <c r="EN72" s="170"/>
      <c r="EO72" s="170"/>
      <c r="EP72" s="170"/>
      <c r="EQ72" s="170"/>
      <c r="ER72" s="170"/>
      <c r="ES72" s="170"/>
      <c r="ET72" s="170"/>
      <c r="EU72" s="170"/>
      <c r="EV72" s="170"/>
      <c r="EW72" s="170"/>
      <c r="EX72" s="170"/>
      <c r="EY72" s="170"/>
      <c r="EZ72" s="170"/>
      <c r="FA72" s="170"/>
      <c r="FB72" s="170"/>
      <c r="FC72" s="170"/>
      <c r="FD72" s="170"/>
      <c r="FE72" s="170"/>
      <c r="FF72" s="170"/>
      <c r="FG72" s="170"/>
      <c r="FH72" s="170"/>
      <c r="FI72" s="170"/>
      <c r="FJ72" s="170"/>
      <c r="FK72" s="170"/>
      <c r="FL72" s="170"/>
      <c r="FM72" s="170"/>
      <c r="FN72" s="170"/>
      <c r="FO72" s="170"/>
      <c r="FP72" s="170"/>
      <c r="FQ72" s="170"/>
      <c r="FR72" s="170"/>
      <c r="FS72" s="170"/>
      <c r="FT72" s="170"/>
      <c r="FU72" s="170"/>
      <c r="FV72" s="170"/>
      <c r="FW72" s="170"/>
      <c r="FX72" s="170"/>
      <c r="FY72" s="170"/>
      <c r="FZ72" s="170"/>
      <c r="GA72" s="170"/>
      <c r="GB72" s="170"/>
      <c r="GC72" s="170"/>
      <c r="GD72" s="170"/>
      <c r="GE72" s="170"/>
      <c r="GF72" s="170"/>
      <c r="GG72" s="170"/>
      <c r="GH72" s="170"/>
    </row>
    <row r="73" customFormat="false" ht="12.75" hidden="false" customHeight="false" outlineLevel="0" collapsed="false">
      <c r="A73" s="179" t="n">
        <v>38808</v>
      </c>
      <c r="B73" s="160" t="n">
        <v>-1.43858881</v>
      </c>
      <c r="C73" s="160" t="n">
        <v>0</v>
      </c>
      <c r="D73" s="160" t="n">
        <v>-1.43858881</v>
      </c>
      <c r="E73" s="160" t="n">
        <v>0</v>
      </c>
      <c r="F73" s="160" t="n">
        <v>0</v>
      </c>
      <c r="G73" s="160" t="n">
        <v>0</v>
      </c>
      <c r="H73" s="159" t="n">
        <v>0</v>
      </c>
      <c r="I73" s="181" t="n">
        <v>0</v>
      </c>
      <c r="J73" s="158" t="n">
        <v>0</v>
      </c>
      <c r="K73" s="158" t="n">
        <v>0</v>
      </c>
      <c r="L73" s="158" t="n">
        <v>0</v>
      </c>
      <c r="M73" s="158" t="n">
        <v>0</v>
      </c>
      <c r="N73" s="158" t="n">
        <v>0</v>
      </c>
      <c r="O73" s="158" t="n">
        <v>0</v>
      </c>
      <c r="P73" s="158" t="n">
        <v>0</v>
      </c>
      <c r="Q73" s="158" t="n">
        <v>0</v>
      </c>
      <c r="R73" s="159" t="n">
        <v>0</v>
      </c>
      <c r="S73" s="169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  <c r="EI73" s="170"/>
      <c r="EJ73" s="170"/>
      <c r="EK73" s="170"/>
      <c r="EL73" s="170"/>
      <c r="EM73" s="170"/>
      <c r="EN73" s="170"/>
      <c r="EO73" s="170"/>
      <c r="EP73" s="170"/>
      <c r="EQ73" s="170"/>
      <c r="ER73" s="170"/>
      <c r="ES73" s="170"/>
      <c r="ET73" s="170"/>
      <c r="EU73" s="170"/>
      <c r="EV73" s="170"/>
      <c r="EW73" s="170"/>
      <c r="EX73" s="170"/>
      <c r="EY73" s="170"/>
      <c r="EZ73" s="170"/>
      <c r="FA73" s="170"/>
      <c r="FB73" s="170"/>
      <c r="FC73" s="170"/>
      <c r="FD73" s="170"/>
      <c r="FE73" s="170"/>
      <c r="FF73" s="170"/>
      <c r="FG73" s="170"/>
      <c r="FH73" s="170"/>
      <c r="FI73" s="170"/>
      <c r="FJ73" s="170"/>
      <c r="FK73" s="170"/>
      <c r="FL73" s="170"/>
      <c r="FM73" s="170"/>
      <c r="FN73" s="170"/>
      <c r="FO73" s="170"/>
      <c r="FP73" s="170"/>
      <c r="FQ73" s="170"/>
      <c r="FR73" s="170"/>
      <c r="FS73" s="170"/>
      <c r="FT73" s="170"/>
      <c r="FU73" s="170"/>
      <c r="FV73" s="170"/>
      <c r="FW73" s="170"/>
      <c r="FX73" s="170"/>
      <c r="FY73" s="170"/>
      <c r="FZ73" s="170"/>
      <c r="GA73" s="170"/>
      <c r="GB73" s="170"/>
      <c r="GC73" s="170"/>
      <c r="GD73" s="170"/>
      <c r="GE73" s="170"/>
      <c r="GF73" s="170"/>
      <c r="GG73" s="170"/>
      <c r="GH73" s="170"/>
    </row>
    <row r="74" customFormat="false" ht="12.75" hidden="false" customHeight="false" outlineLevel="0" collapsed="false">
      <c r="A74" s="179" t="n">
        <v>38838</v>
      </c>
      <c r="B74" s="160" t="n">
        <v>-1.54826206</v>
      </c>
      <c r="C74" s="160" t="n">
        <v>0</v>
      </c>
      <c r="D74" s="160" t="n">
        <v>-1.54826206</v>
      </c>
      <c r="E74" s="160" t="n">
        <v>0</v>
      </c>
      <c r="F74" s="160" t="n">
        <v>0</v>
      </c>
      <c r="G74" s="160" t="n">
        <v>0</v>
      </c>
      <c r="H74" s="159" t="n">
        <v>0</v>
      </c>
      <c r="I74" s="181" t="n">
        <v>0</v>
      </c>
      <c r="J74" s="158" t="n">
        <v>0</v>
      </c>
      <c r="K74" s="158" t="n">
        <v>0</v>
      </c>
      <c r="L74" s="158" t="n">
        <v>0</v>
      </c>
      <c r="M74" s="158" t="n">
        <v>0</v>
      </c>
      <c r="N74" s="158" t="n">
        <v>0</v>
      </c>
      <c r="O74" s="158" t="n">
        <v>0</v>
      </c>
      <c r="P74" s="158" t="n">
        <v>0</v>
      </c>
      <c r="Q74" s="158" t="n">
        <v>0</v>
      </c>
      <c r="R74" s="159" t="n">
        <v>0</v>
      </c>
      <c r="S74" s="169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  <c r="EI74" s="170"/>
      <c r="EJ74" s="170"/>
      <c r="EK74" s="170"/>
      <c r="EL74" s="170"/>
      <c r="EM74" s="170"/>
      <c r="EN74" s="170"/>
      <c r="EO74" s="170"/>
      <c r="EP74" s="170"/>
      <c r="EQ74" s="170"/>
      <c r="ER74" s="170"/>
      <c r="ES74" s="170"/>
      <c r="ET74" s="170"/>
      <c r="EU74" s="170"/>
      <c r="EV74" s="170"/>
      <c r="EW74" s="170"/>
      <c r="EX74" s="170"/>
      <c r="EY74" s="170"/>
      <c r="EZ74" s="170"/>
      <c r="FA74" s="170"/>
      <c r="FB74" s="170"/>
      <c r="FC74" s="170"/>
      <c r="FD74" s="170"/>
      <c r="FE74" s="170"/>
      <c r="FF74" s="170"/>
      <c r="FG74" s="170"/>
      <c r="FH74" s="170"/>
      <c r="FI74" s="170"/>
      <c r="FJ74" s="170"/>
      <c r="FK74" s="170"/>
      <c r="FL74" s="170"/>
      <c r="FM74" s="170"/>
      <c r="FN74" s="170"/>
      <c r="FO74" s="170"/>
      <c r="FP74" s="170"/>
      <c r="FQ74" s="170"/>
      <c r="FR74" s="170"/>
      <c r="FS74" s="170"/>
      <c r="FT74" s="170"/>
      <c r="FU74" s="170"/>
      <c r="FV74" s="170"/>
      <c r="FW74" s="170"/>
      <c r="FX74" s="170"/>
      <c r="FY74" s="170"/>
      <c r="FZ74" s="170"/>
      <c r="GA74" s="170"/>
      <c r="GB74" s="170"/>
      <c r="GC74" s="170"/>
      <c r="GD74" s="170"/>
      <c r="GE74" s="170"/>
      <c r="GF74" s="170"/>
      <c r="GG74" s="170"/>
      <c r="GH74" s="170"/>
    </row>
    <row r="75" customFormat="false" ht="12.75" hidden="false" customHeight="false" outlineLevel="0" collapsed="false">
      <c r="A75" s="179" t="n">
        <v>38869</v>
      </c>
      <c r="B75" s="160" t="n">
        <v>-1.43652953</v>
      </c>
      <c r="C75" s="160" t="n">
        <v>0</v>
      </c>
      <c r="D75" s="160" t="n">
        <v>-1.43652953</v>
      </c>
      <c r="E75" s="160" t="n">
        <v>0</v>
      </c>
      <c r="F75" s="160" t="n">
        <v>0</v>
      </c>
      <c r="G75" s="160" t="n">
        <v>0</v>
      </c>
      <c r="H75" s="159" t="n">
        <v>0</v>
      </c>
      <c r="I75" s="181" t="n">
        <v>0</v>
      </c>
      <c r="J75" s="158" t="n">
        <v>0</v>
      </c>
      <c r="K75" s="158" t="n">
        <v>0</v>
      </c>
      <c r="L75" s="158" t="n">
        <v>0</v>
      </c>
      <c r="M75" s="158" t="n">
        <v>0</v>
      </c>
      <c r="N75" s="158" t="n">
        <v>0</v>
      </c>
      <c r="O75" s="158" t="n">
        <v>0</v>
      </c>
      <c r="P75" s="158" t="n">
        <v>0</v>
      </c>
      <c r="Q75" s="158" t="n">
        <v>0</v>
      </c>
      <c r="R75" s="159" t="n">
        <v>0</v>
      </c>
      <c r="S75" s="169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  <c r="FE75" s="170"/>
      <c r="FF75" s="170"/>
      <c r="FG75" s="170"/>
      <c r="FH75" s="170"/>
      <c r="FI75" s="170"/>
      <c r="FJ75" s="170"/>
      <c r="FK75" s="170"/>
      <c r="FL75" s="170"/>
      <c r="FM75" s="170"/>
      <c r="FN75" s="170"/>
      <c r="FO75" s="170"/>
      <c r="FP75" s="170"/>
      <c r="FQ75" s="170"/>
      <c r="FR75" s="170"/>
      <c r="FS75" s="170"/>
      <c r="FT75" s="170"/>
      <c r="FU75" s="170"/>
      <c r="FV75" s="170"/>
      <c r="FW75" s="170"/>
      <c r="FX75" s="170"/>
      <c r="FY75" s="170"/>
      <c r="FZ75" s="170"/>
      <c r="GA75" s="170"/>
      <c r="GB75" s="170"/>
      <c r="GC75" s="170"/>
      <c r="GD75" s="170"/>
      <c r="GE75" s="170"/>
      <c r="GF75" s="170"/>
      <c r="GG75" s="170"/>
      <c r="GH75" s="170"/>
    </row>
    <row r="76" customFormat="false" ht="12.75" hidden="false" customHeight="false" outlineLevel="0" collapsed="false">
      <c r="A76" s="179" t="n">
        <v>38899</v>
      </c>
      <c r="B76" s="160" t="n">
        <v>-1.43567641</v>
      </c>
      <c r="C76" s="160" t="n">
        <v>0</v>
      </c>
      <c r="D76" s="160" t="n">
        <v>-1.43567641</v>
      </c>
      <c r="E76" s="160" t="n">
        <v>0</v>
      </c>
      <c r="F76" s="160" t="n">
        <v>0</v>
      </c>
      <c r="G76" s="160" t="n">
        <v>0</v>
      </c>
      <c r="H76" s="159" t="n">
        <v>0</v>
      </c>
      <c r="I76" s="181" t="n">
        <v>0</v>
      </c>
      <c r="J76" s="158" t="n">
        <v>0</v>
      </c>
      <c r="K76" s="158" t="n">
        <v>0</v>
      </c>
      <c r="L76" s="158" t="n">
        <v>0</v>
      </c>
      <c r="M76" s="158" t="n">
        <v>0</v>
      </c>
      <c r="N76" s="158" t="n">
        <v>0</v>
      </c>
      <c r="O76" s="158" t="n">
        <v>0</v>
      </c>
      <c r="P76" s="158" t="n">
        <v>0</v>
      </c>
      <c r="Q76" s="158" t="n">
        <v>0</v>
      </c>
      <c r="R76" s="159" t="n">
        <v>0</v>
      </c>
      <c r="S76" s="169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170"/>
      <c r="EK76" s="170"/>
      <c r="EL76" s="170"/>
      <c r="EM76" s="170"/>
      <c r="EN76" s="170"/>
      <c r="EO76" s="170"/>
      <c r="EP76" s="170"/>
      <c r="EQ76" s="170"/>
      <c r="ER76" s="170"/>
      <c r="ES76" s="170"/>
      <c r="ET76" s="170"/>
      <c r="EU76" s="170"/>
      <c r="EV76" s="170"/>
      <c r="EW76" s="170"/>
      <c r="EX76" s="170"/>
      <c r="EY76" s="170"/>
      <c r="EZ76" s="170"/>
      <c r="FA76" s="170"/>
      <c r="FB76" s="170"/>
      <c r="FC76" s="170"/>
      <c r="FD76" s="170"/>
      <c r="FE76" s="170"/>
      <c r="FF76" s="170"/>
      <c r="FG76" s="170"/>
      <c r="FH76" s="170"/>
      <c r="FI76" s="170"/>
      <c r="FJ76" s="170"/>
      <c r="FK76" s="170"/>
      <c r="FL76" s="170"/>
      <c r="FM76" s="170"/>
      <c r="FN76" s="170"/>
      <c r="FO76" s="170"/>
      <c r="FP76" s="170"/>
      <c r="FQ76" s="170"/>
      <c r="FR76" s="170"/>
      <c r="FS76" s="170"/>
      <c r="FT76" s="170"/>
      <c r="FU76" s="170"/>
      <c r="FV76" s="170"/>
      <c r="FW76" s="170"/>
      <c r="FX76" s="170"/>
      <c r="FY76" s="170"/>
      <c r="FZ76" s="170"/>
      <c r="GA76" s="170"/>
      <c r="GB76" s="170"/>
      <c r="GC76" s="170"/>
      <c r="GD76" s="170"/>
      <c r="GE76" s="170"/>
      <c r="GF76" s="170"/>
      <c r="GG76" s="170"/>
      <c r="GH76" s="170"/>
    </row>
    <row r="77" customFormat="false" ht="12.75" hidden="false" customHeight="false" outlineLevel="0" collapsed="false">
      <c r="A77" s="179" t="n">
        <v>38930</v>
      </c>
      <c r="B77" s="160" t="n">
        <v>-1.43450277</v>
      </c>
      <c r="C77" s="160" t="n">
        <v>0</v>
      </c>
      <c r="D77" s="160" t="n">
        <v>-1.43450277</v>
      </c>
      <c r="E77" s="160" t="n">
        <v>0</v>
      </c>
      <c r="F77" s="160" t="n">
        <v>0</v>
      </c>
      <c r="G77" s="160" t="n">
        <v>0</v>
      </c>
      <c r="H77" s="159" t="n">
        <v>0</v>
      </c>
      <c r="I77" s="181" t="n">
        <v>0</v>
      </c>
      <c r="J77" s="158" t="n">
        <v>0</v>
      </c>
      <c r="K77" s="158" t="n">
        <v>0</v>
      </c>
      <c r="L77" s="158" t="n">
        <v>0</v>
      </c>
      <c r="M77" s="158" t="n">
        <v>0</v>
      </c>
      <c r="N77" s="158" t="n">
        <v>0</v>
      </c>
      <c r="O77" s="158" t="n">
        <v>0</v>
      </c>
      <c r="P77" s="158" t="n">
        <v>0</v>
      </c>
      <c r="Q77" s="158" t="n">
        <v>0</v>
      </c>
      <c r="R77" s="159" t="n">
        <v>0</v>
      </c>
      <c r="S77" s="169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  <c r="EF77" s="170"/>
      <c r="EG77" s="170"/>
      <c r="EH77" s="170"/>
      <c r="EI77" s="170"/>
      <c r="EJ77" s="170"/>
      <c r="EK77" s="170"/>
      <c r="EL77" s="170"/>
      <c r="EM77" s="170"/>
      <c r="EN77" s="170"/>
      <c r="EO77" s="170"/>
      <c r="EP77" s="170"/>
      <c r="EQ77" s="170"/>
      <c r="ER77" s="170"/>
      <c r="ES77" s="170"/>
      <c r="ET77" s="170"/>
      <c r="EU77" s="170"/>
      <c r="EV77" s="170"/>
      <c r="EW77" s="170"/>
      <c r="EX77" s="170"/>
      <c r="EY77" s="170"/>
      <c r="EZ77" s="170"/>
      <c r="FA77" s="170"/>
      <c r="FB77" s="170"/>
      <c r="FC77" s="170"/>
      <c r="FD77" s="170"/>
      <c r="FE77" s="170"/>
      <c r="FF77" s="170"/>
      <c r="FG77" s="170"/>
      <c r="FH77" s="170"/>
      <c r="FI77" s="170"/>
      <c r="FJ77" s="170"/>
      <c r="FK77" s="170"/>
      <c r="FL77" s="170"/>
      <c r="FM77" s="170"/>
      <c r="FN77" s="170"/>
      <c r="FO77" s="170"/>
      <c r="FP77" s="170"/>
      <c r="FQ77" s="170"/>
      <c r="FR77" s="170"/>
      <c r="FS77" s="170"/>
      <c r="FT77" s="170"/>
      <c r="FU77" s="170"/>
      <c r="FV77" s="170"/>
      <c r="FW77" s="170"/>
      <c r="FX77" s="170"/>
      <c r="FY77" s="170"/>
      <c r="FZ77" s="170"/>
      <c r="GA77" s="170"/>
      <c r="GB77" s="170"/>
      <c r="GC77" s="170"/>
      <c r="GD77" s="170"/>
      <c r="GE77" s="170"/>
      <c r="GF77" s="170"/>
      <c r="GG77" s="170"/>
      <c r="GH77" s="170"/>
    </row>
    <row r="78" customFormat="false" ht="12.75" hidden="false" customHeight="false" outlineLevel="0" collapsed="false">
      <c r="A78" s="179" t="n">
        <v>38961</v>
      </c>
      <c r="B78" s="160" t="n">
        <v>-1.43335315</v>
      </c>
      <c r="C78" s="160" t="n">
        <v>0</v>
      </c>
      <c r="D78" s="160" t="n">
        <v>-1.43335315</v>
      </c>
      <c r="E78" s="160" t="n">
        <v>0</v>
      </c>
      <c r="F78" s="160" t="n">
        <v>0</v>
      </c>
      <c r="G78" s="160" t="n">
        <v>0</v>
      </c>
      <c r="H78" s="159" t="n">
        <v>0</v>
      </c>
      <c r="I78" s="181" t="n">
        <v>0</v>
      </c>
      <c r="J78" s="158" t="n">
        <v>0</v>
      </c>
      <c r="K78" s="158" t="n">
        <v>0</v>
      </c>
      <c r="L78" s="158" t="n">
        <v>0</v>
      </c>
      <c r="M78" s="158" t="n">
        <v>0</v>
      </c>
      <c r="N78" s="158" t="n">
        <v>0</v>
      </c>
      <c r="O78" s="158" t="n">
        <v>0</v>
      </c>
      <c r="P78" s="158" t="n">
        <v>0</v>
      </c>
      <c r="Q78" s="158" t="n">
        <v>0</v>
      </c>
      <c r="R78" s="159" t="n">
        <v>0</v>
      </c>
      <c r="S78" s="169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  <c r="FE78" s="170"/>
      <c r="FF78" s="170"/>
      <c r="FG78" s="170"/>
      <c r="FH78" s="170"/>
      <c r="FI78" s="170"/>
      <c r="FJ78" s="170"/>
      <c r="FK78" s="170"/>
      <c r="FL78" s="170"/>
      <c r="FM78" s="170"/>
      <c r="FN78" s="170"/>
      <c r="FO78" s="170"/>
      <c r="FP78" s="170"/>
      <c r="FQ78" s="170"/>
      <c r="FR78" s="170"/>
      <c r="FS78" s="170"/>
      <c r="FT78" s="170"/>
      <c r="FU78" s="170"/>
      <c r="FV78" s="170"/>
      <c r="FW78" s="170"/>
      <c r="FX78" s="170"/>
      <c r="FY78" s="170"/>
      <c r="FZ78" s="170"/>
      <c r="GA78" s="170"/>
      <c r="GB78" s="170"/>
      <c r="GC78" s="170"/>
      <c r="GD78" s="170"/>
      <c r="GE78" s="170"/>
      <c r="GF78" s="170"/>
      <c r="GG78" s="170"/>
      <c r="GH78" s="170"/>
    </row>
    <row r="79" customFormat="false" ht="12.75" hidden="false" customHeight="false" outlineLevel="0" collapsed="false">
      <c r="A79" s="179" t="n">
        <v>38991</v>
      </c>
      <c r="B79" s="160" t="n">
        <v>-1.4325701</v>
      </c>
      <c r="C79" s="160" t="n">
        <v>0</v>
      </c>
      <c r="D79" s="160" t="n">
        <v>-1.4325701</v>
      </c>
      <c r="E79" s="160" t="n">
        <v>0</v>
      </c>
      <c r="F79" s="160" t="n">
        <v>0</v>
      </c>
      <c r="G79" s="160" t="n">
        <v>0</v>
      </c>
      <c r="H79" s="159" t="n">
        <v>0</v>
      </c>
      <c r="I79" s="181" t="n">
        <v>0</v>
      </c>
      <c r="J79" s="158" t="n">
        <v>0</v>
      </c>
      <c r="K79" s="158" t="n">
        <v>0</v>
      </c>
      <c r="L79" s="158" t="n">
        <v>0</v>
      </c>
      <c r="M79" s="158" t="n">
        <v>0</v>
      </c>
      <c r="N79" s="158" t="n">
        <v>0</v>
      </c>
      <c r="O79" s="158" t="n">
        <v>0</v>
      </c>
      <c r="P79" s="158" t="n">
        <v>0</v>
      </c>
      <c r="Q79" s="158" t="n">
        <v>0</v>
      </c>
      <c r="R79" s="159" t="n">
        <v>0</v>
      </c>
      <c r="S79" s="169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  <c r="FE79" s="170"/>
      <c r="FF79" s="170"/>
      <c r="FG79" s="170"/>
      <c r="FH79" s="170"/>
      <c r="FI79" s="170"/>
      <c r="FJ79" s="170"/>
      <c r="FK79" s="170"/>
      <c r="FL79" s="170"/>
      <c r="FM79" s="170"/>
      <c r="FN79" s="170"/>
      <c r="FO79" s="170"/>
      <c r="FP79" s="170"/>
      <c r="FQ79" s="170"/>
      <c r="FR79" s="170"/>
      <c r="FS79" s="170"/>
      <c r="FT79" s="170"/>
      <c r="FU79" s="170"/>
      <c r="FV79" s="170"/>
      <c r="FW79" s="170"/>
      <c r="FX79" s="170"/>
      <c r="FY79" s="170"/>
      <c r="FZ79" s="170"/>
      <c r="GA79" s="170"/>
      <c r="GB79" s="170"/>
      <c r="GC79" s="170"/>
      <c r="GD79" s="170"/>
      <c r="GE79" s="170"/>
      <c r="GF79" s="170"/>
      <c r="GG79" s="170"/>
      <c r="GH79" s="170"/>
    </row>
    <row r="80" customFormat="false" ht="12.75" hidden="false" customHeight="false" outlineLevel="0" collapsed="false">
      <c r="A80" s="179" t="n">
        <v>39022</v>
      </c>
      <c r="B80" s="160" t="n">
        <v>-1.21127997</v>
      </c>
      <c r="C80" s="160" t="n">
        <v>0</v>
      </c>
      <c r="D80" s="160" t="n">
        <v>-1.21127997</v>
      </c>
      <c r="E80" s="160" t="n">
        <v>0</v>
      </c>
      <c r="F80" s="160" t="n">
        <v>0</v>
      </c>
      <c r="G80" s="160" t="n">
        <v>0</v>
      </c>
      <c r="H80" s="159" t="n">
        <v>0</v>
      </c>
      <c r="I80" s="181" t="n">
        <v>0</v>
      </c>
      <c r="J80" s="158" t="n">
        <v>0</v>
      </c>
      <c r="K80" s="158" t="n">
        <v>0</v>
      </c>
      <c r="L80" s="158" t="n">
        <v>0</v>
      </c>
      <c r="M80" s="158" t="n">
        <v>0</v>
      </c>
      <c r="N80" s="158" t="n">
        <v>0</v>
      </c>
      <c r="O80" s="158" t="n">
        <v>0</v>
      </c>
      <c r="P80" s="158" t="n">
        <v>0</v>
      </c>
      <c r="Q80" s="158" t="n">
        <v>0</v>
      </c>
      <c r="R80" s="159" t="n">
        <v>0</v>
      </c>
      <c r="S80" s="169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  <c r="EF80" s="170"/>
      <c r="EG80" s="170"/>
      <c r="EH80" s="170"/>
      <c r="EI80" s="170"/>
      <c r="EJ80" s="170"/>
      <c r="EK80" s="170"/>
      <c r="EL80" s="170"/>
      <c r="EM80" s="170"/>
      <c r="EN80" s="170"/>
      <c r="EO80" s="170"/>
      <c r="EP80" s="170"/>
      <c r="EQ80" s="170"/>
      <c r="ER80" s="170"/>
      <c r="ES80" s="170"/>
      <c r="ET80" s="170"/>
      <c r="EU80" s="170"/>
      <c r="EV80" s="170"/>
      <c r="EW80" s="170"/>
      <c r="EX80" s="170"/>
      <c r="EY80" s="170"/>
      <c r="EZ80" s="170"/>
      <c r="FA80" s="170"/>
      <c r="FB80" s="170"/>
      <c r="FC80" s="170"/>
      <c r="FD80" s="170"/>
      <c r="FE80" s="170"/>
      <c r="FF80" s="170"/>
      <c r="FG80" s="170"/>
      <c r="FH80" s="170"/>
      <c r="FI80" s="170"/>
      <c r="FJ80" s="170"/>
      <c r="FK80" s="170"/>
      <c r="FL80" s="170"/>
      <c r="FM80" s="170"/>
      <c r="FN80" s="170"/>
      <c r="FO80" s="170"/>
      <c r="FP80" s="170"/>
      <c r="FQ80" s="170"/>
      <c r="FR80" s="170"/>
      <c r="FS80" s="170"/>
      <c r="FT80" s="170"/>
      <c r="FU80" s="170"/>
      <c r="FV80" s="170"/>
      <c r="FW80" s="170"/>
      <c r="FX80" s="170"/>
      <c r="FY80" s="170"/>
      <c r="FZ80" s="170"/>
      <c r="GA80" s="170"/>
      <c r="GB80" s="170"/>
      <c r="GC80" s="170"/>
      <c r="GD80" s="170"/>
      <c r="GE80" s="170"/>
      <c r="GF80" s="170"/>
      <c r="GG80" s="170"/>
      <c r="GH80" s="170"/>
    </row>
    <row r="81" customFormat="false" ht="12.75" hidden="false" customHeight="false" outlineLevel="0" collapsed="false">
      <c r="A81" s="179"/>
      <c r="B81" s="160"/>
      <c r="C81" s="160"/>
      <c r="D81" s="160"/>
      <c r="E81" s="160"/>
      <c r="F81" s="160"/>
      <c r="G81" s="160"/>
      <c r="H81" s="159"/>
      <c r="I81" s="181"/>
      <c r="R81" s="159"/>
      <c r="S81" s="169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  <c r="EF81" s="170"/>
      <c r="EG81" s="170"/>
      <c r="EH81" s="170"/>
      <c r="EI81" s="170"/>
      <c r="EJ81" s="170"/>
      <c r="EK81" s="170"/>
      <c r="EL81" s="170"/>
      <c r="EM81" s="170"/>
      <c r="EN81" s="170"/>
      <c r="EO81" s="170"/>
      <c r="EP81" s="170"/>
      <c r="EQ81" s="170"/>
      <c r="ER81" s="170"/>
      <c r="ES81" s="170"/>
      <c r="ET81" s="170"/>
      <c r="EU81" s="170"/>
      <c r="EV81" s="170"/>
      <c r="EW81" s="170"/>
      <c r="EX81" s="170"/>
      <c r="EY81" s="170"/>
      <c r="EZ81" s="170"/>
      <c r="FA81" s="170"/>
      <c r="FB81" s="170"/>
      <c r="FC81" s="170"/>
      <c r="FD81" s="170"/>
      <c r="FE81" s="170"/>
      <c r="FF81" s="170"/>
      <c r="FG81" s="170"/>
      <c r="FH81" s="170"/>
      <c r="FI81" s="170"/>
      <c r="FJ81" s="170"/>
      <c r="FK81" s="170"/>
      <c r="FL81" s="170"/>
      <c r="FM81" s="170"/>
      <c r="FN81" s="170"/>
      <c r="FO81" s="170"/>
      <c r="FP81" s="170"/>
      <c r="FQ81" s="170"/>
      <c r="FR81" s="170"/>
      <c r="FS81" s="170"/>
      <c r="FT81" s="170"/>
      <c r="FU81" s="170"/>
      <c r="FV81" s="170"/>
      <c r="FW81" s="170"/>
      <c r="FX81" s="170"/>
      <c r="FY81" s="170"/>
      <c r="FZ81" s="170"/>
      <c r="GA81" s="170"/>
      <c r="GB81" s="170"/>
      <c r="GC81" s="170"/>
      <c r="GD81" s="170"/>
      <c r="GE81" s="170"/>
      <c r="GF81" s="170"/>
      <c r="GG81" s="170"/>
      <c r="GH81" s="170"/>
    </row>
    <row r="82" customFormat="false" ht="12.75" hidden="false" customHeight="false" outlineLevel="0" collapsed="false">
      <c r="A82" s="179"/>
      <c r="B82" s="160"/>
      <c r="C82" s="160"/>
      <c r="D82" s="160"/>
      <c r="E82" s="160"/>
      <c r="F82" s="160"/>
      <c r="G82" s="160"/>
      <c r="H82" s="159"/>
      <c r="I82" s="181"/>
      <c r="R82" s="159"/>
      <c r="S82" s="169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  <c r="EF82" s="170"/>
      <c r="EG82" s="170"/>
      <c r="EH82" s="170"/>
      <c r="EI82" s="170"/>
      <c r="EJ82" s="170"/>
      <c r="EK82" s="170"/>
      <c r="EL82" s="170"/>
      <c r="EM82" s="170"/>
      <c r="EN82" s="170"/>
      <c r="EO82" s="170"/>
      <c r="EP82" s="170"/>
      <c r="EQ82" s="170"/>
      <c r="ER82" s="170"/>
      <c r="ES82" s="170"/>
      <c r="ET82" s="170"/>
      <c r="EU82" s="170"/>
      <c r="EV82" s="170"/>
      <c r="EW82" s="170"/>
      <c r="EX82" s="170"/>
      <c r="EY82" s="170"/>
      <c r="EZ82" s="170"/>
      <c r="FA82" s="170"/>
      <c r="FB82" s="170"/>
      <c r="FC82" s="170"/>
      <c r="FD82" s="170"/>
      <c r="FE82" s="170"/>
      <c r="FF82" s="170"/>
      <c r="FG82" s="170"/>
      <c r="FH82" s="170"/>
      <c r="FI82" s="170"/>
      <c r="FJ82" s="170"/>
      <c r="FK82" s="170"/>
      <c r="FL82" s="170"/>
      <c r="FM82" s="170"/>
      <c r="FN82" s="170"/>
      <c r="FO82" s="170"/>
      <c r="FP82" s="170"/>
      <c r="FQ82" s="170"/>
      <c r="FR82" s="170"/>
      <c r="FS82" s="170"/>
      <c r="FT82" s="170"/>
      <c r="FU82" s="170"/>
      <c r="FV82" s="170"/>
      <c r="FW82" s="170"/>
      <c r="FX82" s="170"/>
      <c r="FY82" s="170"/>
      <c r="FZ82" s="170"/>
      <c r="GA82" s="170"/>
      <c r="GB82" s="170"/>
      <c r="GC82" s="170"/>
      <c r="GD82" s="170"/>
      <c r="GE82" s="170"/>
      <c r="GF82" s="170"/>
      <c r="GG82" s="170"/>
      <c r="GH82" s="170"/>
    </row>
    <row r="83" customFormat="false" ht="12.75" hidden="false" customHeight="false" outlineLevel="0" collapsed="false">
      <c r="A83" s="179"/>
      <c r="B83" s="160"/>
      <c r="C83" s="160"/>
      <c r="D83" s="160"/>
      <c r="E83" s="160"/>
      <c r="F83" s="160"/>
      <c r="G83" s="160"/>
      <c r="H83" s="159"/>
      <c r="I83" s="181"/>
      <c r="R83" s="159"/>
      <c r="S83" s="169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  <c r="EF83" s="170"/>
      <c r="EG83" s="170"/>
      <c r="EH83" s="170"/>
      <c r="EI83" s="170"/>
      <c r="EJ83" s="170"/>
      <c r="EK83" s="170"/>
      <c r="EL83" s="170"/>
      <c r="EM83" s="170"/>
      <c r="EN83" s="170"/>
      <c r="EO83" s="170"/>
      <c r="EP83" s="170"/>
      <c r="EQ83" s="170"/>
      <c r="ER83" s="170"/>
      <c r="ES83" s="170"/>
      <c r="ET83" s="170"/>
      <c r="EU83" s="170"/>
      <c r="EV83" s="170"/>
      <c r="EW83" s="170"/>
      <c r="EX83" s="170"/>
      <c r="EY83" s="170"/>
      <c r="EZ83" s="170"/>
      <c r="FA83" s="170"/>
      <c r="FB83" s="170"/>
      <c r="FC83" s="170"/>
      <c r="FD83" s="170"/>
      <c r="FE83" s="170"/>
      <c r="FF83" s="170"/>
      <c r="FG83" s="170"/>
      <c r="FH83" s="170"/>
      <c r="FI83" s="170"/>
      <c r="FJ83" s="170"/>
      <c r="FK83" s="170"/>
      <c r="FL83" s="170"/>
      <c r="FM83" s="170"/>
      <c r="FN83" s="170"/>
      <c r="FO83" s="170"/>
      <c r="FP83" s="170"/>
      <c r="FQ83" s="170"/>
      <c r="FR83" s="170"/>
      <c r="FS83" s="170"/>
      <c r="FT83" s="170"/>
      <c r="FU83" s="170"/>
      <c r="FV83" s="170"/>
      <c r="FW83" s="170"/>
      <c r="FX83" s="170"/>
      <c r="FY83" s="170"/>
      <c r="FZ83" s="170"/>
      <c r="GA83" s="170"/>
      <c r="GB83" s="170"/>
      <c r="GC83" s="170"/>
      <c r="GD83" s="170"/>
      <c r="GE83" s="170"/>
      <c r="GF83" s="170"/>
      <c r="GG83" s="170"/>
      <c r="GH83" s="170"/>
    </row>
    <row r="84" customFormat="false" ht="12.75" hidden="false" customHeight="false" outlineLevel="0" collapsed="false">
      <c r="A84" s="179"/>
      <c r="B84" s="160"/>
      <c r="C84" s="160"/>
      <c r="D84" s="160"/>
      <c r="E84" s="160"/>
      <c r="F84" s="160"/>
      <c r="G84" s="160"/>
      <c r="H84" s="159"/>
      <c r="I84" s="181"/>
      <c r="R84" s="159"/>
      <c r="S84" s="169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  <c r="EF84" s="170"/>
      <c r="EG84" s="170"/>
      <c r="EH84" s="170"/>
      <c r="EI84" s="170"/>
      <c r="EJ84" s="170"/>
      <c r="EK84" s="170"/>
      <c r="EL84" s="170"/>
      <c r="EM84" s="170"/>
      <c r="EN84" s="170"/>
      <c r="EO84" s="170"/>
      <c r="EP84" s="170"/>
      <c r="EQ84" s="170"/>
      <c r="ER84" s="170"/>
      <c r="ES84" s="170"/>
      <c r="ET84" s="170"/>
      <c r="EU84" s="170"/>
      <c r="EV84" s="170"/>
      <c r="EW84" s="170"/>
      <c r="EX84" s="170"/>
      <c r="EY84" s="170"/>
      <c r="EZ84" s="170"/>
      <c r="FA84" s="170"/>
      <c r="FB84" s="170"/>
      <c r="FC84" s="170"/>
      <c r="FD84" s="170"/>
      <c r="FE84" s="170"/>
      <c r="FF84" s="170"/>
      <c r="FG84" s="170"/>
      <c r="FH84" s="170"/>
      <c r="FI84" s="170"/>
      <c r="FJ84" s="170"/>
      <c r="FK84" s="170"/>
      <c r="FL84" s="170"/>
      <c r="FM84" s="170"/>
      <c r="FN84" s="170"/>
      <c r="FO84" s="170"/>
      <c r="FP84" s="170"/>
      <c r="FQ84" s="170"/>
      <c r="FR84" s="170"/>
      <c r="FS84" s="170"/>
      <c r="FT84" s="170"/>
      <c r="FU84" s="170"/>
      <c r="FV84" s="170"/>
      <c r="FW84" s="170"/>
      <c r="FX84" s="170"/>
      <c r="FY84" s="170"/>
      <c r="FZ84" s="170"/>
      <c r="GA84" s="170"/>
      <c r="GB84" s="170"/>
      <c r="GC84" s="170"/>
      <c r="GD84" s="170"/>
      <c r="GE84" s="170"/>
      <c r="GF84" s="170"/>
      <c r="GG84" s="170"/>
      <c r="GH84" s="170"/>
    </row>
    <row r="85" customFormat="false" ht="12.75" hidden="false" customHeight="false" outlineLevel="0" collapsed="false">
      <c r="A85" s="179"/>
      <c r="B85" s="160"/>
      <c r="C85" s="160"/>
      <c r="D85" s="160"/>
      <c r="E85" s="160"/>
      <c r="F85" s="160"/>
      <c r="G85" s="160"/>
      <c r="H85" s="159"/>
      <c r="I85" s="181"/>
      <c r="R85" s="159"/>
      <c r="S85" s="169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  <c r="EF85" s="170"/>
      <c r="EG85" s="170"/>
      <c r="EH85" s="170"/>
      <c r="EI85" s="170"/>
      <c r="EJ85" s="170"/>
      <c r="EK85" s="170"/>
      <c r="EL85" s="170"/>
      <c r="EM85" s="170"/>
      <c r="EN85" s="170"/>
      <c r="EO85" s="170"/>
      <c r="EP85" s="170"/>
      <c r="EQ85" s="170"/>
      <c r="ER85" s="170"/>
      <c r="ES85" s="170"/>
      <c r="ET85" s="170"/>
      <c r="EU85" s="170"/>
      <c r="EV85" s="170"/>
      <c r="EW85" s="170"/>
      <c r="EX85" s="170"/>
      <c r="EY85" s="170"/>
      <c r="EZ85" s="170"/>
      <c r="FA85" s="170"/>
      <c r="FB85" s="170"/>
      <c r="FC85" s="170"/>
      <c r="FD85" s="170"/>
      <c r="FE85" s="170"/>
      <c r="FF85" s="170"/>
      <c r="FG85" s="170"/>
      <c r="FH85" s="170"/>
      <c r="FI85" s="170"/>
      <c r="FJ85" s="170"/>
      <c r="FK85" s="170"/>
      <c r="FL85" s="170"/>
      <c r="FM85" s="170"/>
      <c r="FN85" s="170"/>
      <c r="FO85" s="170"/>
      <c r="FP85" s="170"/>
      <c r="FQ85" s="170"/>
      <c r="FR85" s="170"/>
      <c r="FS85" s="170"/>
      <c r="FT85" s="170"/>
      <c r="FU85" s="170"/>
      <c r="FV85" s="170"/>
      <c r="FW85" s="170"/>
      <c r="FX85" s="170"/>
      <c r="FY85" s="170"/>
      <c r="FZ85" s="170"/>
      <c r="GA85" s="170"/>
      <c r="GB85" s="170"/>
      <c r="GC85" s="170"/>
      <c r="GD85" s="170"/>
      <c r="GE85" s="170"/>
      <c r="GF85" s="170"/>
      <c r="GG85" s="170"/>
      <c r="GH85" s="170"/>
    </row>
    <row r="86" customFormat="false" ht="12.75" hidden="false" customHeight="false" outlineLevel="0" collapsed="false">
      <c r="A86" s="179"/>
      <c r="B86" s="160"/>
      <c r="C86" s="160"/>
      <c r="D86" s="160"/>
      <c r="E86" s="160"/>
      <c r="F86" s="160"/>
      <c r="G86" s="160"/>
      <c r="H86" s="159"/>
      <c r="I86" s="181"/>
      <c r="R86" s="159"/>
      <c r="S86" s="169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  <c r="EF86" s="170"/>
      <c r="EG86" s="170"/>
      <c r="EH86" s="170"/>
      <c r="EI86" s="170"/>
      <c r="EJ86" s="170"/>
      <c r="EK86" s="170"/>
      <c r="EL86" s="170"/>
      <c r="EM86" s="170"/>
      <c r="EN86" s="170"/>
      <c r="EO86" s="170"/>
      <c r="EP86" s="170"/>
      <c r="EQ86" s="170"/>
      <c r="ER86" s="170"/>
      <c r="ES86" s="170"/>
      <c r="ET86" s="170"/>
      <c r="EU86" s="170"/>
      <c r="EV86" s="170"/>
      <c r="EW86" s="170"/>
      <c r="EX86" s="170"/>
      <c r="EY86" s="170"/>
      <c r="EZ86" s="170"/>
      <c r="FA86" s="170"/>
      <c r="FB86" s="170"/>
      <c r="FC86" s="170"/>
      <c r="FD86" s="170"/>
      <c r="FE86" s="170"/>
      <c r="FF86" s="170"/>
      <c r="FG86" s="170"/>
      <c r="FH86" s="170"/>
      <c r="FI86" s="170"/>
      <c r="FJ86" s="170"/>
      <c r="FK86" s="170"/>
      <c r="FL86" s="170"/>
      <c r="FM86" s="170"/>
      <c r="FN86" s="170"/>
      <c r="FO86" s="170"/>
      <c r="FP86" s="170"/>
      <c r="FQ86" s="170"/>
      <c r="FR86" s="170"/>
      <c r="FS86" s="170"/>
      <c r="FT86" s="170"/>
      <c r="FU86" s="170"/>
      <c r="FV86" s="170"/>
      <c r="FW86" s="170"/>
      <c r="FX86" s="170"/>
      <c r="FY86" s="170"/>
      <c r="FZ86" s="170"/>
      <c r="GA86" s="170"/>
      <c r="GB86" s="170"/>
      <c r="GC86" s="170"/>
      <c r="GD86" s="170"/>
      <c r="GE86" s="170"/>
      <c r="GF86" s="170"/>
      <c r="GG86" s="170"/>
      <c r="GH86" s="170"/>
    </row>
    <row r="87" customFormat="false" ht="12.75" hidden="false" customHeight="false" outlineLevel="0" collapsed="false">
      <c r="A87" s="179"/>
      <c r="B87" s="160"/>
      <c r="C87" s="160"/>
      <c r="D87" s="160"/>
      <c r="E87" s="160"/>
      <c r="F87" s="160"/>
      <c r="G87" s="160"/>
      <c r="H87" s="159"/>
      <c r="I87" s="181"/>
      <c r="R87" s="159"/>
      <c r="S87" s="169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170"/>
      <c r="EK87" s="170"/>
      <c r="EL87" s="170"/>
      <c r="EM87" s="170"/>
      <c r="EN87" s="170"/>
      <c r="EO87" s="170"/>
      <c r="EP87" s="170"/>
      <c r="EQ87" s="170"/>
      <c r="ER87" s="170"/>
      <c r="ES87" s="170"/>
      <c r="ET87" s="170"/>
      <c r="EU87" s="170"/>
      <c r="EV87" s="170"/>
      <c r="EW87" s="170"/>
      <c r="EX87" s="170"/>
      <c r="EY87" s="170"/>
      <c r="EZ87" s="170"/>
      <c r="FA87" s="170"/>
      <c r="FB87" s="170"/>
      <c r="FC87" s="170"/>
      <c r="FD87" s="170"/>
      <c r="FE87" s="170"/>
      <c r="FF87" s="170"/>
      <c r="FG87" s="170"/>
      <c r="FH87" s="170"/>
      <c r="FI87" s="170"/>
      <c r="FJ87" s="170"/>
      <c r="FK87" s="170"/>
      <c r="FL87" s="170"/>
      <c r="FM87" s="170"/>
      <c r="FN87" s="170"/>
      <c r="FO87" s="170"/>
      <c r="FP87" s="170"/>
      <c r="FQ87" s="170"/>
      <c r="FR87" s="170"/>
      <c r="FS87" s="170"/>
      <c r="FT87" s="170"/>
      <c r="FU87" s="170"/>
      <c r="FV87" s="170"/>
      <c r="FW87" s="170"/>
      <c r="FX87" s="170"/>
      <c r="FY87" s="170"/>
      <c r="FZ87" s="170"/>
      <c r="GA87" s="170"/>
      <c r="GB87" s="170"/>
      <c r="GC87" s="170"/>
      <c r="GD87" s="170"/>
      <c r="GE87" s="170"/>
      <c r="GF87" s="170"/>
      <c r="GG87" s="170"/>
      <c r="GH87" s="170"/>
    </row>
    <row r="88" customFormat="false" ht="12.75" hidden="false" customHeight="false" outlineLevel="0" collapsed="false">
      <c r="A88" s="179"/>
      <c r="B88" s="160"/>
      <c r="C88" s="160"/>
      <c r="D88" s="160"/>
      <c r="E88" s="160"/>
      <c r="F88" s="160"/>
      <c r="G88" s="160"/>
      <c r="H88" s="159"/>
      <c r="I88" s="181"/>
      <c r="R88" s="159"/>
      <c r="S88" s="169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170"/>
      <c r="EK88" s="170"/>
      <c r="EL88" s="170"/>
      <c r="EM88" s="170"/>
      <c r="EN88" s="170"/>
      <c r="EO88" s="170"/>
      <c r="EP88" s="170"/>
      <c r="EQ88" s="170"/>
      <c r="ER88" s="170"/>
      <c r="ES88" s="170"/>
      <c r="ET88" s="170"/>
      <c r="EU88" s="170"/>
      <c r="EV88" s="170"/>
      <c r="EW88" s="170"/>
      <c r="EX88" s="170"/>
      <c r="EY88" s="170"/>
      <c r="EZ88" s="170"/>
      <c r="FA88" s="170"/>
      <c r="FB88" s="170"/>
      <c r="FC88" s="170"/>
      <c r="FD88" s="170"/>
      <c r="FE88" s="170"/>
      <c r="FF88" s="170"/>
      <c r="FG88" s="170"/>
      <c r="FH88" s="170"/>
      <c r="FI88" s="170"/>
      <c r="FJ88" s="170"/>
      <c r="FK88" s="170"/>
      <c r="FL88" s="170"/>
      <c r="FM88" s="170"/>
      <c r="FN88" s="170"/>
      <c r="FO88" s="170"/>
      <c r="FP88" s="170"/>
      <c r="FQ88" s="170"/>
      <c r="FR88" s="170"/>
      <c r="FS88" s="170"/>
      <c r="FT88" s="170"/>
      <c r="FU88" s="170"/>
      <c r="FV88" s="170"/>
      <c r="FW88" s="170"/>
      <c r="FX88" s="170"/>
      <c r="FY88" s="170"/>
      <c r="FZ88" s="170"/>
      <c r="GA88" s="170"/>
      <c r="GB88" s="170"/>
      <c r="GC88" s="170"/>
      <c r="GD88" s="170"/>
      <c r="GE88" s="170"/>
      <c r="GF88" s="170"/>
      <c r="GG88" s="170"/>
      <c r="GH88" s="170"/>
    </row>
    <row r="89" customFormat="false" ht="12.75" hidden="false" customHeight="false" outlineLevel="0" collapsed="false">
      <c r="A89" s="179"/>
      <c r="B89" s="160"/>
      <c r="C89" s="160"/>
      <c r="D89" s="160"/>
      <c r="E89" s="160"/>
      <c r="F89" s="160"/>
      <c r="G89" s="160"/>
      <c r="H89" s="159"/>
      <c r="I89" s="181"/>
      <c r="R89" s="159"/>
      <c r="S89" s="169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  <c r="EF89" s="170"/>
      <c r="EG89" s="170"/>
      <c r="EH89" s="170"/>
      <c r="EI89" s="170"/>
      <c r="EJ89" s="170"/>
      <c r="EK89" s="170"/>
      <c r="EL89" s="170"/>
      <c r="EM89" s="170"/>
      <c r="EN89" s="170"/>
      <c r="EO89" s="170"/>
      <c r="EP89" s="170"/>
      <c r="EQ89" s="170"/>
      <c r="ER89" s="170"/>
      <c r="ES89" s="170"/>
      <c r="ET89" s="170"/>
      <c r="EU89" s="170"/>
      <c r="EV89" s="170"/>
      <c r="EW89" s="170"/>
      <c r="EX89" s="170"/>
      <c r="EY89" s="170"/>
      <c r="EZ89" s="170"/>
      <c r="FA89" s="170"/>
      <c r="FB89" s="170"/>
      <c r="FC89" s="170"/>
      <c r="FD89" s="170"/>
      <c r="FE89" s="170"/>
      <c r="FF89" s="170"/>
      <c r="FG89" s="170"/>
      <c r="FH89" s="170"/>
      <c r="FI89" s="170"/>
      <c r="FJ89" s="170"/>
      <c r="FK89" s="170"/>
      <c r="FL89" s="170"/>
      <c r="FM89" s="170"/>
      <c r="FN89" s="170"/>
      <c r="FO89" s="170"/>
      <c r="FP89" s="170"/>
      <c r="FQ89" s="170"/>
      <c r="FR89" s="170"/>
      <c r="FS89" s="170"/>
      <c r="FT89" s="170"/>
      <c r="FU89" s="170"/>
      <c r="FV89" s="170"/>
      <c r="FW89" s="170"/>
      <c r="FX89" s="170"/>
      <c r="FY89" s="170"/>
      <c r="FZ89" s="170"/>
      <c r="GA89" s="170"/>
      <c r="GB89" s="170"/>
      <c r="GC89" s="170"/>
      <c r="GD89" s="170"/>
      <c r="GE89" s="170"/>
      <c r="GF89" s="170"/>
      <c r="GG89" s="170"/>
      <c r="GH89" s="170"/>
    </row>
    <row r="90" customFormat="false" ht="12.75" hidden="false" customHeight="false" outlineLevel="0" collapsed="false">
      <c r="A90" s="179"/>
      <c r="B90" s="160"/>
      <c r="C90" s="160"/>
      <c r="D90" s="160"/>
      <c r="E90" s="160"/>
      <c r="F90" s="160"/>
      <c r="G90" s="160"/>
      <c r="H90" s="159"/>
      <c r="I90" s="181"/>
      <c r="R90" s="159"/>
      <c r="S90" s="169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  <c r="EF90" s="170"/>
      <c r="EG90" s="170"/>
      <c r="EH90" s="170"/>
      <c r="EI90" s="170"/>
      <c r="EJ90" s="170"/>
      <c r="EK90" s="170"/>
      <c r="EL90" s="170"/>
      <c r="EM90" s="170"/>
      <c r="EN90" s="170"/>
      <c r="EO90" s="170"/>
      <c r="EP90" s="170"/>
      <c r="EQ90" s="170"/>
      <c r="ER90" s="170"/>
      <c r="ES90" s="170"/>
      <c r="ET90" s="170"/>
      <c r="EU90" s="170"/>
      <c r="EV90" s="170"/>
      <c r="EW90" s="170"/>
      <c r="EX90" s="170"/>
      <c r="EY90" s="170"/>
      <c r="EZ90" s="170"/>
      <c r="FA90" s="170"/>
      <c r="FB90" s="170"/>
      <c r="FC90" s="170"/>
      <c r="FD90" s="170"/>
      <c r="FE90" s="170"/>
      <c r="FF90" s="170"/>
      <c r="FG90" s="170"/>
      <c r="FH90" s="170"/>
      <c r="FI90" s="170"/>
      <c r="FJ90" s="170"/>
      <c r="FK90" s="170"/>
      <c r="FL90" s="170"/>
      <c r="FM90" s="170"/>
      <c r="FN90" s="170"/>
      <c r="FO90" s="170"/>
      <c r="FP90" s="170"/>
      <c r="FQ90" s="170"/>
      <c r="FR90" s="170"/>
      <c r="FS90" s="170"/>
      <c r="FT90" s="170"/>
      <c r="FU90" s="170"/>
      <c r="FV90" s="170"/>
      <c r="FW90" s="170"/>
      <c r="FX90" s="170"/>
      <c r="FY90" s="170"/>
      <c r="FZ90" s="170"/>
      <c r="GA90" s="170"/>
      <c r="GB90" s="170"/>
      <c r="GC90" s="170"/>
      <c r="GD90" s="170"/>
      <c r="GE90" s="170"/>
      <c r="GF90" s="170"/>
      <c r="GG90" s="170"/>
      <c r="GH90" s="170"/>
    </row>
    <row r="91" customFormat="false" ht="12.75" hidden="false" customHeight="false" outlineLevel="0" collapsed="false">
      <c r="A91" s="179"/>
      <c r="B91" s="160"/>
      <c r="C91" s="160"/>
      <c r="D91" s="160"/>
      <c r="E91" s="160"/>
      <c r="F91" s="160"/>
      <c r="G91" s="160"/>
      <c r="H91" s="159"/>
      <c r="I91" s="181"/>
      <c r="R91" s="159"/>
      <c r="S91" s="169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  <c r="EF91" s="170"/>
      <c r="EG91" s="170"/>
      <c r="EH91" s="170"/>
      <c r="EI91" s="170"/>
      <c r="EJ91" s="170"/>
      <c r="EK91" s="170"/>
      <c r="EL91" s="170"/>
      <c r="EM91" s="170"/>
      <c r="EN91" s="170"/>
      <c r="EO91" s="170"/>
      <c r="EP91" s="170"/>
      <c r="EQ91" s="170"/>
      <c r="ER91" s="170"/>
      <c r="ES91" s="170"/>
      <c r="ET91" s="170"/>
      <c r="EU91" s="170"/>
      <c r="EV91" s="170"/>
      <c r="EW91" s="170"/>
      <c r="EX91" s="170"/>
      <c r="EY91" s="170"/>
      <c r="EZ91" s="170"/>
      <c r="FA91" s="170"/>
      <c r="FB91" s="170"/>
      <c r="FC91" s="170"/>
      <c r="FD91" s="170"/>
      <c r="FE91" s="170"/>
      <c r="FF91" s="170"/>
      <c r="FG91" s="170"/>
      <c r="FH91" s="170"/>
      <c r="FI91" s="170"/>
      <c r="FJ91" s="170"/>
      <c r="FK91" s="170"/>
      <c r="FL91" s="170"/>
      <c r="FM91" s="170"/>
      <c r="FN91" s="170"/>
      <c r="FO91" s="170"/>
      <c r="FP91" s="170"/>
      <c r="FQ91" s="170"/>
      <c r="FR91" s="170"/>
      <c r="FS91" s="170"/>
      <c r="FT91" s="170"/>
      <c r="FU91" s="170"/>
      <c r="FV91" s="170"/>
      <c r="FW91" s="170"/>
      <c r="FX91" s="170"/>
      <c r="FY91" s="170"/>
      <c r="FZ91" s="170"/>
      <c r="GA91" s="170"/>
      <c r="GB91" s="170"/>
      <c r="GC91" s="170"/>
      <c r="GD91" s="170"/>
      <c r="GE91" s="170"/>
      <c r="GF91" s="170"/>
      <c r="GG91" s="170"/>
      <c r="GH91" s="170"/>
    </row>
    <row r="92" customFormat="false" ht="12.75" hidden="false" customHeight="false" outlineLevel="0" collapsed="false">
      <c r="A92" s="179"/>
      <c r="B92" s="160"/>
      <c r="C92" s="160"/>
      <c r="D92" s="160"/>
      <c r="E92" s="160"/>
      <c r="F92" s="160"/>
      <c r="G92" s="160"/>
      <c r="H92" s="159"/>
      <c r="I92" s="181"/>
      <c r="R92" s="159"/>
      <c r="S92" s="169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  <c r="EF92" s="170"/>
      <c r="EG92" s="170"/>
      <c r="EH92" s="170"/>
      <c r="EI92" s="170"/>
      <c r="EJ92" s="170"/>
      <c r="EK92" s="170"/>
      <c r="EL92" s="170"/>
      <c r="EM92" s="170"/>
      <c r="EN92" s="170"/>
      <c r="EO92" s="170"/>
      <c r="EP92" s="170"/>
      <c r="EQ92" s="170"/>
      <c r="ER92" s="170"/>
      <c r="ES92" s="170"/>
      <c r="ET92" s="170"/>
      <c r="EU92" s="170"/>
      <c r="EV92" s="170"/>
      <c r="EW92" s="170"/>
      <c r="EX92" s="170"/>
      <c r="EY92" s="170"/>
      <c r="EZ92" s="170"/>
      <c r="FA92" s="170"/>
      <c r="FB92" s="170"/>
      <c r="FC92" s="170"/>
      <c r="FD92" s="170"/>
      <c r="FE92" s="170"/>
      <c r="FF92" s="170"/>
      <c r="FG92" s="170"/>
      <c r="FH92" s="170"/>
      <c r="FI92" s="170"/>
      <c r="FJ92" s="170"/>
      <c r="FK92" s="170"/>
      <c r="FL92" s="170"/>
      <c r="FM92" s="170"/>
      <c r="FN92" s="170"/>
      <c r="FO92" s="170"/>
      <c r="FP92" s="170"/>
      <c r="FQ92" s="170"/>
      <c r="FR92" s="170"/>
      <c r="FS92" s="170"/>
      <c r="FT92" s="170"/>
      <c r="FU92" s="170"/>
      <c r="FV92" s="170"/>
      <c r="FW92" s="170"/>
      <c r="FX92" s="170"/>
      <c r="FY92" s="170"/>
      <c r="FZ92" s="170"/>
      <c r="GA92" s="170"/>
      <c r="GB92" s="170"/>
      <c r="GC92" s="170"/>
      <c r="GD92" s="170"/>
      <c r="GE92" s="170"/>
      <c r="GF92" s="170"/>
      <c r="GG92" s="170"/>
      <c r="GH92" s="170"/>
    </row>
    <row r="93" customFormat="false" ht="12.75" hidden="false" customHeight="false" outlineLevel="0" collapsed="false">
      <c r="A93" s="179"/>
      <c r="B93" s="160"/>
      <c r="C93" s="160"/>
      <c r="D93" s="160"/>
      <c r="E93" s="160"/>
      <c r="F93" s="160"/>
      <c r="G93" s="160"/>
      <c r="H93" s="159"/>
      <c r="I93" s="181"/>
      <c r="R93" s="159"/>
      <c r="S93" s="169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  <c r="EF93" s="170"/>
      <c r="EG93" s="170"/>
      <c r="EH93" s="170"/>
      <c r="EI93" s="170"/>
      <c r="EJ93" s="170"/>
      <c r="EK93" s="170"/>
      <c r="EL93" s="170"/>
      <c r="EM93" s="170"/>
      <c r="EN93" s="170"/>
      <c r="EO93" s="170"/>
      <c r="EP93" s="170"/>
      <c r="EQ93" s="170"/>
      <c r="ER93" s="170"/>
      <c r="ES93" s="170"/>
      <c r="ET93" s="170"/>
      <c r="EU93" s="170"/>
      <c r="EV93" s="170"/>
      <c r="EW93" s="170"/>
      <c r="EX93" s="170"/>
      <c r="EY93" s="170"/>
      <c r="EZ93" s="170"/>
      <c r="FA93" s="170"/>
      <c r="FB93" s="170"/>
      <c r="FC93" s="170"/>
      <c r="FD93" s="170"/>
      <c r="FE93" s="170"/>
      <c r="FF93" s="170"/>
      <c r="FG93" s="170"/>
      <c r="FH93" s="170"/>
      <c r="FI93" s="170"/>
      <c r="FJ93" s="170"/>
      <c r="FK93" s="170"/>
      <c r="FL93" s="170"/>
      <c r="FM93" s="170"/>
      <c r="FN93" s="170"/>
      <c r="FO93" s="170"/>
      <c r="FP93" s="170"/>
      <c r="FQ93" s="170"/>
      <c r="FR93" s="170"/>
      <c r="FS93" s="170"/>
      <c r="FT93" s="170"/>
      <c r="FU93" s="170"/>
      <c r="FV93" s="170"/>
      <c r="FW93" s="170"/>
      <c r="FX93" s="170"/>
      <c r="FY93" s="170"/>
      <c r="FZ93" s="170"/>
      <c r="GA93" s="170"/>
      <c r="GB93" s="170"/>
      <c r="GC93" s="170"/>
      <c r="GD93" s="170"/>
      <c r="GE93" s="170"/>
      <c r="GF93" s="170"/>
      <c r="GG93" s="170"/>
      <c r="GH93" s="170"/>
    </row>
    <row r="94" customFormat="false" ht="12.75" hidden="false" customHeight="false" outlineLevel="0" collapsed="false">
      <c r="A94" s="179"/>
      <c r="B94" s="160"/>
      <c r="C94" s="160"/>
      <c r="D94" s="160"/>
      <c r="E94" s="160"/>
      <c r="F94" s="160"/>
      <c r="G94" s="160"/>
      <c r="H94" s="159"/>
      <c r="I94" s="181"/>
      <c r="R94" s="159"/>
      <c r="S94" s="169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  <c r="EF94" s="170"/>
      <c r="EG94" s="170"/>
      <c r="EH94" s="170"/>
      <c r="EI94" s="170"/>
      <c r="EJ94" s="170"/>
      <c r="EK94" s="170"/>
      <c r="EL94" s="170"/>
      <c r="EM94" s="170"/>
      <c r="EN94" s="170"/>
      <c r="EO94" s="170"/>
      <c r="EP94" s="170"/>
      <c r="EQ94" s="170"/>
      <c r="ER94" s="170"/>
      <c r="ES94" s="170"/>
      <c r="ET94" s="170"/>
      <c r="EU94" s="170"/>
      <c r="EV94" s="170"/>
      <c r="EW94" s="170"/>
      <c r="EX94" s="170"/>
      <c r="EY94" s="170"/>
      <c r="EZ94" s="170"/>
      <c r="FA94" s="170"/>
      <c r="FB94" s="170"/>
      <c r="FC94" s="170"/>
      <c r="FD94" s="170"/>
      <c r="FE94" s="170"/>
      <c r="FF94" s="170"/>
      <c r="FG94" s="170"/>
      <c r="FH94" s="170"/>
      <c r="FI94" s="170"/>
      <c r="FJ94" s="170"/>
      <c r="FK94" s="170"/>
      <c r="FL94" s="170"/>
      <c r="FM94" s="170"/>
      <c r="FN94" s="170"/>
      <c r="FO94" s="170"/>
      <c r="FP94" s="170"/>
      <c r="FQ94" s="170"/>
      <c r="FR94" s="170"/>
      <c r="FS94" s="170"/>
      <c r="FT94" s="170"/>
      <c r="FU94" s="170"/>
      <c r="FV94" s="170"/>
      <c r="FW94" s="170"/>
      <c r="FX94" s="170"/>
      <c r="FY94" s="170"/>
      <c r="FZ94" s="170"/>
      <c r="GA94" s="170"/>
      <c r="GB94" s="170"/>
      <c r="GC94" s="170"/>
      <c r="GD94" s="170"/>
      <c r="GE94" s="170"/>
      <c r="GF94" s="170"/>
      <c r="GG94" s="170"/>
      <c r="GH94" s="170"/>
    </row>
    <row r="95" customFormat="false" ht="12.75" hidden="false" customHeight="false" outlineLevel="0" collapsed="false">
      <c r="A95" s="179"/>
      <c r="B95" s="160"/>
      <c r="C95" s="160"/>
      <c r="D95" s="160"/>
      <c r="E95" s="160"/>
      <c r="F95" s="160"/>
      <c r="G95" s="160"/>
      <c r="H95" s="159"/>
      <c r="I95" s="181"/>
      <c r="R95" s="159"/>
      <c r="S95" s="169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  <c r="EF95" s="170"/>
      <c r="EG95" s="170"/>
      <c r="EH95" s="170"/>
      <c r="EI95" s="170"/>
      <c r="EJ95" s="170"/>
      <c r="EK95" s="170"/>
      <c r="EL95" s="170"/>
      <c r="EM95" s="170"/>
      <c r="EN95" s="170"/>
      <c r="EO95" s="170"/>
      <c r="EP95" s="170"/>
      <c r="EQ95" s="170"/>
      <c r="ER95" s="170"/>
      <c r="ES95" s="170"/>
      <c r="ET95" s="170"/>
      <c r="EU95" s="170"/>
      <c r="EV95" s="170"/>
      <c r="EW95" s="170"/>
      <c r="EX95" s="170"/>
      <c r="EY95" s="170"/>
      <c r="EZ95" s="170"/>
      <c r="FA95" s="170"/>
      <c r="FB95" s="170"/>
      <c r="FC95" s="170"/>
      <c r="FD95" s="170"/>
      <c r="FE95" s="170"/>
      <c r="FF95" s="170"/>
      <c r="FG95" s="170"/>
      <c r="FH95" s="170"/>
      <c r="FI95" s="170"/>
      <c r="FJ95" s="170"/>
      <c r="FK95" s="170"/>
      <c r="FL95" s="170"/>
      <c r="FM95" s="170"/>
      <c r="FN95" s="170"/>
      <c r="FO95" s="170"/>
      <c r="FP95" s="170"/>
      <c r="FQ95" s="170"/>
      <c r="FR95" s="170"/>
      <c r="FS95" s="170"/>
      <c r="FT95" s="170"/>
      <c r="FU95" s="170"/>
      <c r="FV95" s="170"/>
      <c r="FW95" s="170"/>
      <c r="FX95" s="170"/>
      <c r="FY95" s="170"/>
      <c r="FZ95" s="170"/>
      <c r="GA95" s="170"/>
      <c r="GB95" s="170"/>
      <c r="GC95" s="170"/>
      <c r="GD95" s="170"/>
      <c r="GE95" s="170"/>
      <c r="GF95" s="170"/>
      <c r="GG95" s="170"/>
      <c r="GH95" s="170"/>
    </row>
    <row r="96" customFormat="false" ht="12.75" hidden="false" customHeight="false" outlineLevel="0" collapsed="false">
      <c r="A96" s="179"/>
      <c r="B96" s="160"/>
      <c r="C96" s="160"/>
      <c r="D96" s="160"/>
      <c r="E96" s="160"/>
      <c r="F96" s="160"/>
      <c r="G96" s="160"/>
      <c r="H96" s="159"/>
      <c r="I96" s="181"/>
      <c r="R96" s="159"/>
      <c r="S96" s="169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  <c r="EF96" s="170"/>
      <c r="EG96" s="170"/>
      <c r="EH96" s="170"/>
      <c r="EI96" s="170"/>
      <c r="EJ96" s="170"/>
      <c r="EK96" s="170"/>
      <c r="EL96" s="170"/>
      <c r="EM96" s="170"/>
      <c r="EN96" s="170"/>
      <c r="EO96" s="170"/>
      <c r="EP96" s="170"/>
      <c r="EQ96" s="170"/>
      <c r="ER96" s="170"/>
      <c r="ES96" s="170"/>
      <c r="ET96" s="170"/>
      <c r="EU96" s="170"/>
      <c r="EV96" s="170"/>
      <c r="EW96" s="170"/>
      <c r="EX96" s="170"/>
      <c r="EY96" s="170"/>
      <c r="EZ96" s="170"/>
      <c r="FA96" s="170"/>
      <c r="FB96" s="170"/>
      <c r="FC96" s="170"/>
      <c r="FD96" s="170"/>
      <c r="FE96" s="170"/>
      <c r="FF96" s="170"/>
      <c r="FG96" s="170"/>
      <c r="FH96" s="170"/>
      <c r="FI96" s="170"/>
      <c r="FJ96" s="170"/>
      <c r="FK96" s="170"/>
      <c r="FL96" s="170"/>
      <c r="FM96" s="170"/>
      <c r="FN96" s="170"/>
      <c r="FO96" s="170"/>
      <c r="FP96" s="170"/>
      <c r="FQ96" s="170"/>
      <c r="FR96" s="170"/>
      <c r="FS96" s="170"/>
      <c r="FT96" s="170"/>
      <c r="FU96" s="170"/>
      <c r="FV96" s="170"/>
      <c r="FW96" s="170"/>
      <c r="FX96" s="170"/>
      <c r="FY96" s="170"/>
      <c r="FZ96" s="170"/>
      <c r="GA96" s="170"/>
      <c r="GB96" s="170"/>
      <c r="GC96" s="170"/>
      <c r="GD96" s="170"/>
      <c r="GE96" s="170"/>
      <c r="GF96" s="170"/>
      <c r="GG96" s="170"/>
      <c r="GH96" s="170"/>
    </row>
    <row r="97" customFormat="false" ht="12.75" hidden="false" customHeight="false" outlineLevel="0" collapsed="false">
      <c r="A97" s="179"/>
      <c r="B97" s="160"/>
      <c r="C97" s="160"/>
      <c r="D97" s="160"/>
      <c r="E97" s="160"/>
      <c r="F97" s="160"/>
      <c r="G97" s="160"/>
      <c r="H97" s="159"/>
      <c r="I97" s="181"/>
      <c r="R97" s="159"/>
      <c r="S97" s="169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170"/>
      <c r="EK97" s="170"/>
      <c r="EL97" s="170"/>
      <c r="EM97" s="170"/>
      <c r="EN97" s="170"/>
      <c r="EO97" s="170"/>
      <c r="EP97" s="170"/>
      <c r="EQ97" s="170"/>
      <c r="ER97" s="170"/>
      <c r="ES97" s="170"/>
      <c r="ET97" s="170"/>
      <c r="EU97" s="170"/>
      <c r="EV97" s="170"/>
      <c r="EW97" s="170"/>
      <c r="EX97" s="170"/>
      <c r="EY97" s="170"/>
      <c r="EZ97" s="170"/>
      <c r="FA97" s="170"/>
      <c r="FB97" s="170"/>
      <c r="FC97" s="170"/>
      <c r="FD97" s="170"/>
      <c r="FE97" s="170"/>
      <c r="FF97" s="170"/>
      <c r="FG97" s="170"/>
      <c r="FH97" s="170"/>
      <c r="FI97" s="170"/>
      <c r="FJ97" s="170"/>
      <c r="FK97" s="170"/>
      <c r="FL97" s="170"/>
      <c r="FM97" s="170"/>
      <c r="FN97" s="170"/>
      <c r="FO97" s="170"/>
      <c r="FP97" s="170"/>
      <c r="FQ97" s="170"/>
      <c r="FR97" s="170"/>
      <c r="FS97" s="170"/>
      <c r="FT97" s="170"/>
      <c r="FU97" s="170"/>
      <c r="FV97" s="170"/>
      <c r="FW97" s="170"/>
      <c r="FX97" s="170"/>
      <c r="FY97" s="170"/>
      <c r="FZ97" s="170"/>
      <c r="GA97" s="170"/>
      <c r="GB97" s="170"/>
      <c r="GC97" s="170"/>
      <c r="GD97" s="170"/>
      <c r="GE97" s="170"/>
      <c r="GF97" s="170"/>
      <c r="GG97" s="170"/>
      <c r="GH97" s="170"/>
    </row>
    <row r="98" customFormat="false" ht="12.75" hidden="false" customHeight="false" outlineLevel="0" collapsed="false">
      <c r="A98" s="179"/>
      <c r="B98" s="160"/>
      <c r="C98" s="160"/>
      <c r="D98" s="160"/>
      <c r="E98" s="160"/>
      <c r="F98" s="160"/>
      <c r="G98" s="160"/>
      <c r="H98" s="159"/>
      <c r="I98" s="181"/>
      <c r="R98" s="159"/>
      <c r="S98" s="169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  <c r="EF98" s="170"/>
      <c r="EG98" s="170"/>
      <c r="EH98" s="170"/>
      <c r="EI98" s="170"/>
      <c r="EJ98" s="170"/>
      <c r="EK98" s="170"/>
      <c r="EL98" s="170"/>
      <c r="EM98" s="170"/>
      <c r="EN98" s="170"/>
      <c r="EO98" s="170"/>
      <c r="EP98" s="170"/>
      <c r="EQ98" s="170"/>
      <c r="ER98" s="170"/>
      <c r="ES98" s="170"/>
      <c r="ET98" s="170"/>
      <c r="EU98" s="170"/>
      <c r="EV98" s="170"/>
      <c r="EW98" s="170"/>
      <c r="EX98" s="170"/>
      <c r="EY98" s="170"/>
      <c r="EZ98" s="170"/>
      <c r="FA98" s="170"/>
      <c r="FB98" s="170"/>
      <c r="FC98" s="170"/>
      <c r="FD98" s="170"/>
      <c r="FE98" s="170"/>
      <c r="FF98" s="170"/>
      <c r="FG98" s="170"/>
      <c r="FH98" s="170"/>
      <c r="FI98" s="170"/>
      <c r="FJ98" s="170"/>
      <c r="FK98" s="170"/>
      <c r="FL98" s="170"/>
      <c r="FM98" s="170"/>
      <c r="FN98" s="170"/>
      <c r="FO98" s="170"/>
      <c r="FP98" s="170"/>
      <c r="FQ98" s="170"/>
      <c r="FR98" s="170"/>
      <c r="FS98" s="170"/>
      <c r="FT98" s="170"/>
      <c r="FU98" s="170"/>
      <c r="FV98" s="170"/>
      <c r="FW98" s="170"/>
      <c r="FX98" s="170"/>
      <c r="FY98" s="170"/>
      <c r="FZ98" s="170"/>
      <c r="GA98" s="170"/>
      <c r="GB98" s="170"/>
      <c r="GC98" s="170"/>
      <c r="GD98" s="170"/>
      <c r="GE98" s="170"/>
      <c r="GF98" s="170"/>
      <c r="GG98" s="170"/>
      <c r="GH98" s="170"/>
    </row>
    <row r="99" customFormat="false" ht="12.75" hidden="false" customHeight="false" outlineLevel="0" collapsed="false">
      <c r="A99" s="179"/>
      <c r="B99" s="160"/>
      <c r="C99" s="160"/>
      <c r="D99" s="160"/>
      <c r="E99" s="160"/>
      <c r="F99" s="160"/>
      <c r="G99" s="160"/>
      <c r="H99" s="159"/>
      <c r="I99" s="181"/>
      <c r="R99" s="159"/>
      <c r="S99" s="169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  <c r="EF99" s="170"/>
      <c r="EG99" s="170"/>
      <c r="EH99" s="170"/>
      <c r="EI99" s="170"/>
      <c r="EJ99" s="170"/>
      <c r="EK99" s="170"/>
      <c r="EL99" s="170"/>
      <c r="EM99" s="170"/>
      <c r="EN99" s="170"/>
      <c r="EO99" s="170"/>
      <c r="EP99" s="170"/>
      <c r="EQ99" s="170"/>
      <c r="ER99" s="170"/>
      <c r="ES99" s="170"/>
      <c r="ET99" s="170"/>
      <c r="EU99" s="170"/>
      <c r="EV99" s="170"/>
      <c r="EW99" s="170"/>
      <c r="EX99" s="170"/>
      <c r="EY99" s="170"/>
      <c r="EZ99" s="170"/>
      <c r="FA99" s="170"/>
      <c r="FB99" s="170"/>
      <c r="FC99" s="170"/>
      <c r="FD99" s="170"/>
      <c r="FE99" s="170"/>
      <c r="FF99" s="170"/>
      <c r="FG99" s="170"/>
      <c r="FH99" s="170"/>
      <c r="FI99" s="170"/>
      <c r="FJ99" s="170"/>
      <c r="FK99" s="170"/>
      <c r="FL99" s="170"/>
      <c r="FM99" s="170"/>
      <c r="FN99" s="170"/>
      <c r="FO99" s="170"/>
      <c r="FP99" s="170"/>
      <c r="FQ99" s="170"/>
      <c r="FR99" s="170"/>
      <c r="FS99" s="170"/>
      <c r="FT99" s="170"/>
      <c r="FU99" s="170"/>
      <c r="FV99" s="170"/>
      <c r="FW99" s="170"/>
      <c r="FX99" s="170"/>
      <c r="FY99" s="170"/>
      <c r="FZ99" s="170"/>
      <c r="GA99" s="170"/>
      <c r="GB99" s="170"/>
      <c r="GC99" s="170"/>
      <c r="GD99" s="170"/>
      <c r="GE99" s="170"/>
      <c r="GF99" s="170"/>
      <c r="GG99" s="170"/>
      <c r="GH99" s="170"/>
    </row>
    <row r="100" customFormat="false" ht="12.75" hidden="false" customHeight="false" outlineLevel="0" collapsed="false">
      <c r="A100" s="179"/>
      <c r="B100" s="160"/>
      <c r="C100" s="160"/>
      <c r="D100" s="160"/>
      <c r="E100" s="160"/>
      <c r="F100" s="160"/>
      <c r="G100" s="160"/>
      <c r="H100" s="159"/>
      <c r="I100" s="181"/>
      <c r="R100" s="159"/>
      <c r="S100" s="169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  <c r="EF100" s="170"/>
      <c r="EG100" s="170"/>
      <c r="EH100" s="170"/>
      <c r="EI100" s="170"/>
      <c r="EJ100" s="170"/>
      <c r="EK100" s="170"/>
      <c r="EL100" s="170"/>
      <c r="EM100" s="170"/>
      <c r="EN100" s="170"/>
      <c r="EO100" s="170"/>
      <c r="EP100" s="170"/>
      <c r="EQ100" s="170"/>
      <c r="ER100" s="170"/>
      <c r="ES100" s="170"/>
      <c r="ET100" s="170"/>
      <c r="EU100" s="170"/>
      <c r="EV100" s="170"/>
      <c r="EW100" s="170"/>
      <c r="EX100" s="170"/>
      <c r="EY100" s="170"/>
      <c r="EZ100" s="170"/>
      <c r="FA100" s="170"/>
      <c r="FB100" s="170"/>
      <c r="FC100" s="170"/>
      <c r="FD100" s="170"/>
      <c r="FE100" s="170"/>
      <c r="FF100" s="170"/>
      <c r="FG100" s="170"/>
      <c r="FH100" s="170"/>
      <c r="FI100" s="170"/>
      <c r="FJ100" s="170"/>
      <c r="FK100" s="170"/>
      <c r="FL100" s="170"/>
      <c r="FM100" s="170"/>
      <c r="FN100" s="170"/>
      <c r="FO100" s="170"/>
      <c r="FP100" s="170"/>
      <c r="FQ100" s="170"/>
      <c r="FR100" s="170"/>
      <c r="FS100" s="170"/>
      <c r="FT100" s="170"/>
      <c r="FU100" s="170"/>
      <c r="FV100" s="170"/>
      <c r="FW100" s="170"/>
      <c r="FX100" s="170"/>
      <c r="FY100" s="170"/>
      <c r="FZ100" s="170"/>
      <c r="GA100" s="170"/>
      <c r="GB100" s="170"/>
      <c r="GC100" s="170"/>
      <c r="GD100" s="170"/>
      <c r="GE100" s="170"/>
      <c r="GF100" s="170"/>
      <c r="GG100" s="170"/>
      <c r="GH100" s="170"/>
    </row>
    <row r="101" customFormat="false" ht="12.75" hidden="false" customHeight="false" outlineLevel="0" collapsed="false">
      <c r="A101" s="179"/>
      <c r="B101" s="160"/>
      <c r="C101" s="160"/>
      <c r="D101" s="160"/>
      <c r="E101" s="160"/>
      <c r="F101" s="160"/>
      <c r="G101" s="160"/>
      <c r="H101" s="159"/>
      <c r="I101" s="181"/>
      <c r="R101" s="159"/>
      <c r="S101" s="169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  <c r="EF101" s="170"/>
      <c r="EG101" s="170"/>
      <c r="EH101" s="170"/>
      <c r="EI101" s="170"/>
      <c r="EJ101" s="170"/>
      <c r="EK101" s="170"/>
      <c r="EL101" s="170"/>
      <c r="EM101" s="170"/>
      <c r="EN101" s="170"/>
      <c r="EO101" s="170"/>
      <c r="EP101" s="170"/>
      <c r="EQ101" s="170"/>
      <c r="ER101" s="170"/>
      <c r="ES101" s="170"/>
      <c r="ET101" s="170"/>
      <c r="EU101" s="170"/>
      <c r="EV101" s="170"/>
      <c r="EW101" s="170"/>
      <c r="EX101" s="170"/>
      <c r="EY101" s="170"/>
      <c r="EZ101" s="170"/>
      <c r="FA101" s="170"/>
      <c r="FB101" s="170"/>
      <c r="FC101" s="170"/>
      <c r="FD101" s="170"/>
      <c r="FE101" s="170"/>
      <c r="FF101" s="170"/>
      <c r="FG101" s="170"/>
      <c r="FH101" s="170"/>
      <c r="FI101" s="170"/>
      <c r="FJ101" s="170"/>
      <c r="FK101" s="170"/>
      <c r="FL101" s="170"/>
      <c r="FM101" s="170"/>
      <c r="FN101" s="170"/>
      <c r="FO101" s="170"/>
      <c r="FP101" s="170"/>
      <c r="FQ101" s="170"/>
      <c r="FR101" s="170"/>
      <c r="FS101" s="170"/>
      <c r="FT101" s="170"/>
      <c r="FU101" s="170"/>
      <c r="FV101" s="170"/>
      <c r="FW101" s="170"/>
      <c r="FX101" s="170"/>
      <c r="FY101" s="170"/>
      <c r="FZ101" s="170"/>
      <c r="GA101" s="170"/>
      <c r="GB101" s="170"/>
      <c r="GC101" s="170"/>
      <c r="GD101" s="170"/>
      <c r="GE101" s="170"/>
      <c r="GF101" s="170"/>
      <c r="GG101" s="170"/>
      <c r="GH101" s="170"/>
    </row>
    <row r="102" customFormat="false" ht="12.75" hidden="false" customHeight="false" outlineLevel="0" collapsed="false">
      <c r="A102" s="179"/>
      <c r="B102" s="160"/>
      <c r="C102" s="160"/>
      <c r="D102" s="160"/>
      <c r="E102" s="160"/>
      <c r="F102" s="160"/>
      <c r="G102" s="160"/>
      <c r="H102" s="159"/>
      <c r="I102" s="181"/>
      <c r="R102" s="159"/>
      <c r="S102" s="169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170"/>
      <c r="EK102" s="170"/>
      <c r="EL102" s="170"/>
      <c r="EM102" s="170"/>
      <c r="EN102" s="170"/>
      <c r="EO102" s="170"/>
      <c r="EP102" s="170"/>
      <c r="EQ102" s="170"/>
      <c r="ER102" s="170"/>
      <c r="ES102" s="170"/>
      <c r="ET102" s="170"/>
      <c r="EU102" s="170"/>
      <c r="EV102" s="170"/>
      <c r="EW102" s="170"/>
      <c r="EX102" s="170"/>
      <c r="EY102" s="170"/>
      <c r="EZ102" s="170"/>
      <c r="FA102" s="170"/>
      <c r="FB102" s="170"/>
      <c r="FC102" s="170"/>
      <c r="FD102" s="170"/>
      <c r="FE102" s="170"/>
      <c r="FF102" s="170"/>
      <c r="FG102" s="170"/>
      <c r="FH102" s="170"/>
      <c r="FI102" s="170"/>
      <c r="FJ102" s="170"/>
      <c r="FK102" s="170"/>
      <c r="FL102" s="170"/>
      <c r="FM102" s="170"/>
      <c r="FN102" s="170"/>
      <c r="FO102" s="170"/>
      <c r="FP102" s="170"/>
      <c r="FQ102" s="170"/>
      <c r="FR102" s="170"/>
      <c r="FS102" s="170"/>
      <c r="FT102" s="170"/>
      <c r="FU102" s="170"/>
      <c r="FV102" s="170"/>
      <c r="FW102" s="170"/>
      <c r="FX102" s="170"/>
      <c r="FY102" s="170"/>
      <c r="FZ102" s="170"/>
      <c r="GA102" s="170"/>
      <c r="GB102" s="170"/>
      <c r="GC102" s="170"/>
      <c r="GD102" s="170"/>
      <c r="GE102" s="170"/>
      <c r="GF102" s="170"/>
      <c r="GG102" s="170"/>
      <c r="GH102" s="170"/>
    </row>
    <row r="103" customFormat="false" ht="12.75" hidden="false" customHeight="false" outlineLevel="0" collapsed="false">
      <c r="A103" s="179"/>
      <c r="B103" s="160"/>
      <c r="C103" s="160"/>
      <c r="D103" s="160"/>
      <c r="E103" s="160"/>
      <c r="F103" s="160"/>
      <c r="G103" s="160"/>
      <c r="H103" s="159"/>
      <c r="I103" s="181"/>
      <c r="R103" s="159"/>
      <c r="S103" s="169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170"/>
      <c r="EK103" s="170"/>
      <c r="EL103" s="170"/>
      <c r="EM103" s="170"/>
      <c r="EN103" s="170"/>
      <c r="EO103" s="170"/>
      <c r="EP103" s="170"/>
      <c r="EQ103" s="170"/>
      <c r="ER103" s="170"/>
      <c r="ES103" s="170"/>
      <c r="ET103" s="170"/>
      <c r="EU103" s="170"/>
      <c r="EV103" s="170"/>
      <c r="EW103" s="170"/>
      <c r="EX103" s="170"/>
      <c r="EY103" s="170"/>
      <c r="EZ103" s="170"/>
      <c r="FA103" s="170"/>
      <c r="FB103" s="170"/>
      <c r="FC103" s="170"/>
      <c r="FD103" s="170"/>
      <c r="FE103" s="170"/>
      <c r="FF103" s="170"/>
      <c r="FG103" s="170"/>
      <c r="FH103" s="170"/>
      <c r="FI103" s="170"/>
      <c r="FJ103" s="170"/>
      <c r="FK103" s="170"/>
      <c r="FL103" s="170"/>
      <c r="FM103" s="170"/>
      <c r="FN103" s="170"/>
      <c r="FO103" s="170"/>
      <c r="FP103" s="170"/>
      <c r="FQ103" s="170"/>
      <c r="FR103" s="170"/>
      <c r="FS103" s="170"/>
      <c r="FT103" s="170"/>
      <c r="FU103" s="170"/>
      <c r="FV103" s="170"/>
      <c r="FW103" s="170"/>
      <c r="FX103" s="170"/>
      <c r="FY103" s="170"/>
      <c r="FZ103" s="170"/>
      <c r="GA103" s="170"/>
      <c r="GB103" s="170"/>
      <c r="GC103" s="170"/>
      <c r="GD103" s="170"/>
      <c r="GE103" s="170"/>
      <c r="GF103" s="170"/>
      <c r="GG103" s="170"/>
      <c r="GH103" s="170"/>
    </row>
    <row r="104" customFormat="false" ht="12.75" hidden="false" customHeight="false" outlineLevel="0" collapsed="false">
      <c r="A104" s="179"/>
      <c r="B104" s="160"/>
      <c r="C104" s="160"/>
      <c r="D104" s="160"/>
      <c r="E104" s="160"/>
      <c r="F104" s="160"/>
      <c r="G104" s="160"/>
      <c r="H104" s="159"/>
      <c r="I104" s="181"/>
      <c r="R104" s="159"/>
      <c r="S104" s="169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  <c r="EF104" s="170"/>
      <c r="EG104" s="170"/>
      <c r="EH104" s="170"/>
      <c r="EI104" s="170"/>
      <c r="EJ104" s="170"/>
      <c r="EK104" s="170"/>
      <c r="EL104" s="170"/>
      <c r="EM104" s="170"/>
      <c r="EN104" s="170"/>
      <c r="EO104" s="170"/>
      <c r="EP104" s="170"/>
      <c r="EQ104" s="170"/>
      <c r="ER104" s="170"/>
      <c r="ES104" s="170"/>
      <c r="ET104" s="170"/>
      <c r="EU104" s="170"/>
      <c r="EV104" s="170"/>
      <c r="EW104" s="170"/>
      <c r="EX104" s="170"/>
      <c r="EY104" s="170"/>
      <c r="EZ104" s="170"/>
      <c r="FA104" s="170"/>
      <c r="FB104" s="170"/>
      <c r="FC104" s="170"/>
      <c r="FD104" s="170"/>
      <c r="FE104" s="170"/>
      <c r="FF104" s="170"/>
      <c r="FG104" s="170"/>
      <c r="FH104" s="170"/>
      <c r="FI104" s="170"/>
      <c r="FJ104" s="170"/>
      <c r="FK104" s="170"/>
      <c r="FL104" s="170"/>
      <c r="FM104" s="170"/>
      <c r="FN104" s="170"/>
      <c r="FO104" s="170"/>
      <c r="FP104" s="170"/>
      <c r="FQ104" s="170"/>
      <c r="FR104" s="170"/>
      <c r="FS104" s="170"/>
      <c r="FT104" s="170"/>
      <c r="FU104" s="170"/>
      <c r="FV104" s="170"/>
      <c r="FW104" s="170"/>
      <c r="FX104" s="170"/>
      <c r="FY104" s="170"/>
      <c r="FZ104" s="170"/>
      <c r="GA104" s="170"/>
      <c r="GB104" s="170"/>
      <c r="GC104" s="170"/>
      <c r="GD104" s="170"/>
      <c r="GE104" s="170"/>
      <c r="GF104" s="170"/>
      <c r="GG104" s="170"/>
      <c r="GH104" s="170"/>
    </row>
    <row r="105" customFormat="false" ht="12.75" hidden="false" customHeight="false" outlineLevel="0" collapsed="false">
      <c r="A105" s="179"/>
      <c r="B105" s="160"/>
      <c r="C105" s="160"/>
      <c r="D105" s="160"/>
      <c r="E105" s="160"/>
      <c r="F105" s="160"/>
      <c r="G105" s="160"/>
      <c r="H105" s="159"/>
      <c r="I105" s="181"/>
      <c r="R105" s="159"/>
      <c r="S105" s="169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170"/>
      <c r="EK105" s="170"/>
      <c r="EL105" s="170"/>
      <c r="EM105" s="170"/>
      <c r="EN105" s="170"/>
      <c r="EO105" s="170"/>
      <c r="EP105" s="170"/>
      <c r="EQ105" s="170"/>
      <c r="ER105" s="170"/>
      <c r="ES105" s="170"/>
      <c r="ET105" s="170"/>
      <c r="EU105" s="170"/>
      <c r="EV105" s="170"/>
      <c r="EW105" s="170"/>
      <c r="EX105" s="170"/>
      <c r="EY105" s="170"/>
      <c r="EZ105" s="170"/>
      <c r="FA105" s="170"/>
      <c r="FB105" s="170"/>
      <c r="FC105" s="170"/>
      <c r="FD105" s="170"/>
      <c r="FE105" s="170"/>
      <c r="FF105" s="170"/>
      <c r="FG105" s="170"/>
      <c r="FH105" s="170"/>
      <c r="FI105" s="170"/>
      <c r="FJ105" s="170"/>
      <c r="FK105" s="170"/>
      <c r="FL105" s="170"/>
      <c r="FM105" s="170"/>
      <c r="FN105" s="170"/>
      <c r="FO105" s="170"/>
      <c r="FP105" s="170"/>
      <c r="FQ105" s="170"/>
      <c r="FR105" s="170"/>
      <c r="FS105" s="170"/>
      <c r="FT105" s="170"/>
      <c r="FU105" s="170"/>
      <c r="FV105" s="170"/>
      <c r="FW105" s="170"/>
      <c r="FX105" s="170"/>
      <c r="FY105" s="170"/>
      <c r="FZ105" s="170"/>
      <c r="GA105" s="170"/>
      <c r="GB105" s="170"/>
      <c r="GC105" s="170"/>
      <c r="GD105" s="170"/>
      <c r="GE105" s="170"/>
      <c r="GF105" s="170"/>
      <c r="GG105" s="170"/>
      <c r="GH105" s="170"/>
    </row>
    <row r="106" customFormat="false" ht="12.75" hidden="false" customHeight="false" outlineLevel="0" collapsed="false">
      <c r="A106" s="179"/>
      <c r="B106" s="160"/>
      <c r="C106" s="160"/>
      <c r="D106" s="160"/>
      <c r="E106" s="160"/>
      <c r="F106" s="160"/>
      <c r="G106" s="160"/>
      <c r="H106" s="159"/>
      <c r="I106" s="181"/>
      <c r="R106" s="159"/>
      <c r="S106" s="169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  <c r="EF106" s="170"/>
      <c r="EG106" s="170"/>
      <c r="EH106" s="170"/>
      <c r="EI106" s="170"/>
      <c r="EJ106" s="170"/>
      <c r="EK106" s="170"/>
      <c r="EL106" s="170"/>
      <c r="EM106" s="170"/>
      <c r="EN106" s="170"/>
      <c r="EO106" s="170"/>
      <c r="EP106" s="170"/>
      <c r="EQ106" s="170"/>
      <c r="ER106" s="170"/>
      <c r="ES106" s="170"/>
      <c r="ET106" s="170"/>
      <c r="EU106" s="170"/>
      <c r="EV106" s="170"/>
      <c r="EW106" s="170"/>
      <c r="EX106" s="170"/>
      <c r="EY106" s="170"/>
      <c r="EZ106" s="170"/>
      <c r="FA106" s="170"/>
      <c r="FB106" s="170"/>
      <c r="FC106" s="170"/>
      <c r="FD106" s="170"/>
      <c r="FE106" s="170"/>
      <c r="FF106" s="170"/>
      <c r="FG106" s="170"/>
      <c r="FH106" s="170"/>
      <c r="FI106" s="170"/>
      <c r="FJ106" s="170"/>
      <c r="FK106" s="170"/>
      <c r="FL106" s="170"/>
      <c r="FM106" s="170"/>
      <c r="FN106" s="170"/>
      <c r="FO106" s="170"/>
      <c r="FP106" s="170"/>
      <c r="FQ106" s="170"/>
      <c r="FR106" s="170"/>
      <c r="FS106" s="170"/>
      <c r="FT106" s="170"/>
      <c r="FU106" s="170"/>
      <c r="FV106" s="170"/>
      <c r="FW106" s="170"/>
      <c r="FX106" s="170"/>
      <c r="FY106" s="170"/>
      <c r="FZ106" s="170"/>
      <c r="GA106" s="170"/>
      <c r="GB106" s="170"/>
      <c r="GC106" s="170"/>
      <c r="GD106" s="170"/>
      <c r="GE106" s="170"/>
      <c r="GF106" s="170"/>
      <c r="GG106" s="170"/>
      <c r="GH106" s="170"/>
    </row>
    <row r="107" customFormat="false" ht="12.75" hidden="false" customHeight="false" outlineLevel="0" collapsed="false">
      <c r="A107" s="179"/>
      <c r="B107" s="160"/>
      <c r="C107" s="160"/>
      <c r="D107" s="160"/>
      <c r="E107" s="160"/>
      <c r="F107" s="160"/>
      <c r="G107" s="160"/>
      <c r="H107" s="159"/>
      <c r="I107" s="181"/>
      <c r="R107" s="159"/>
      <c r="S107" s="169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170"/>
      <c r="EK107" s="170"/>
      <c r="EL107" s="170"/>
      <c r="EM107" s="170"/>
      <c r="EN107" s="170"/>
      <c r="EO107" s="170"/>
      <c r="EP107" s="170"/>
      <c r="EQ107" s="170"/>
      <c r="ER107" s="170"/>
      <c r="ES107" s="170"/>
      <c r="ET107" s="170"/>
      <c r="EU107" s="170"/>
      <c r="EV107" s="170"/>
      <c r="EW107" s="170"/>
      <c r="EX107" s="170"/>
      <c r="EY107" s="170"/>
      <c r="EZ107" s="170"/>
      <c r="FA107" s="170"/>
      <c r="FB107" s="170"/>
      <c r="FC107" s="170"/>
      <c r="FD107" s="170"/>
      <c r="FE107" s="170"/>
      <c r="FF107" s="170"/>
      <c r="FG107" s="170"/>
      <c r="FH107" s="170"/>
      <c r="FI107" s="170"/>
      <c r="FJ107" s="170"/>
      <c r="FK107" s="170"/>
      <c r="FL107" s="170"/>
      <c r="FM107" s="170"/>
      <c r="FN107" s="170"/>
      <c r="FO107" s="170"/>
      <c r="FP107" s="170"/>
      <c r="FQ107" s="170"/>
      <c r="FR107" s="170"/>
      <c r="FS107" s="170"/>
      <c r="FT107" s="170"/>
      <c r="FU107" s="170"/>
      <c r="FV107" s="170"/>
      <c r="FW107" s="170"/>
      <c r="FX107" s="170"/>
      <c r="FY107" s="170"/>
      <c r="FZ107" s="170"/>
      <c r="GA107" s="170"/>
      <c r="GB107" s="170"/>
      <c r="GC107" s="170"/>
      <c r="GD107" s="170"/>
      <c r="GE107" s="170"/>
      <c r="GF107" s="170"/>
      <c r="GG107" s="170"/>
      <c r="GH107" s="170"/>
    </row>
    <row r="108" customFormat="false" ht="12.75" hidden="false" customHeight="false" outlineLevel="0" collapsed="false">
      <c r="A108" s="179"/>
      <c r="B108" s="160"/>
      <c r="C108" s="160"/>
      <c r="D108" s="160"/>
      <c r="E108" s="160"/>
      <c r="F108" s="160"/>
      <c r="G108" s="160"/>
      <c r="H108" s="159"/>
      <c r="I108" s="181"/>
      <c r="R108" s="159"/>
      <c r="S108" s="169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  <c r="EF108" s="170"/>
      <c r="EG108" s="170"/>
      <c r="EH108" s="170"/>
      <c r="EI108" s="170"/>
      <c r="EJ108" s="170"/>
      <c r="EK108" s="170"/>
      <c r="EL108" s="170"/>
      <c r="EM108" s="170"/>
      <c r="EN108" s="170"/>
      <c r="EO108" s="170"/>
      <c r="EP108" s="170"/>
      <c r="EQ108" s="170"/>
      <c r="ER108" s="170"/>
      <c r="ES108" s="170"/>
      <c r="ET108" s="170"/>
      <c r="EU108" s="170"/>
      <c r="EV108" s="170"/>
      <c r="EW108" s="170"/>
      <c r="EX108" s="170"/>
      <c r="EY108" s="170"/>
      <c r="EZ108" s="170"/>
      <c r="FA108" s="170"/>
      <c r="FB108" s="170"/>
      <c r="FC108" s="170"/>
      <c r="FD108" s="170"/>
      <c r="FE108" s="170"/>
      <c r="FF108" s="170"/>
      <c r="FG108" s="170"/>
      <c r="FH108" s="170"/>
      <c r="FI108" s="170"/>
      <c r="FJ108" s="170"/>
      <c r="FK108" s="170"/>
      <c r="FL108" s="170"/>
      <c r="FM108" s="170"/>
      <c r="FN108" s="170"/>
      <c r="FO108" s="170"/>
      <c r="FP108" s="170"/>
      <c r="FQ108" s="170"/>
      <c r="FR108" s="170"/>
      <c r="FS108" s="170"/>
      <c r="FT108" s="170"/>
      <c r="FU108" s="170"/>
      <c r="FV108" s="170"/>
      <c r="FW108" s="170"/>
      <c r="FX108" s="170"/>
      <c r="FY108" s="170"/>
      <c r="FZ108" s="170"/>
      <c r="GA108" s="170"/>
      <c r="GB108" s="170"/>
      <c r="GC108" s="170"/>
      <c r="GD108" s="170"/>
      <c r="GE108" s="170"/>
      <c r="GF108" s="170"/>
      <c r="GG108" s="170"/>
      <c r="GH108" s="170"/>
    </row>
    <row r="109" customFormat="false" ht="12.75" hidden="false" customHeight="false" outlineLevel="0" collapsed="false">
      <c r="A109" s="179"/>
      <c r="B109" s="160"/>
      <c r="C109" s="160"/>
      <c r="D109" s="160"/>
      <c r="E109" s="160"/>
      <c r="F109" s="160"/>
      <c r="G109" s="160"/>
      <c r="H109" s="159"/>
      <c r="I109" s="181"/>
      <c r="R109" s="159"/>
      <c r="S109" s="169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  <c r="EF109" s="170"/>
      <c r="EG109" s="170"/>
      <c r="EH109" s="170"/>
      <c r="EI109" s="170"/>
      <c r="EJ109" s="170"/>
      <c r="EK109" s="170"/>
      <c r="EL109" s="170"/>
      <c r="EM109" s="170"/>
      <c r="EN109" s="170"/>
      <c r="EO109" s="170"/>
      <c r="EP109" s="170"/>
      <c r="EQ109" s="170"/>
      <c r="ER109" s="170"/>
      <c r="ES109" s="170"/>
      <c r="ET109" s="170"/>
      <c r="EU109" s="170"/>
      <c r="EV109" s="170"/>
      <c r="EW109" s="170"/>
      <c r="EX109" s="170"/>
      <c r="EY109" s="170"/>
      <c r="EZ109" s="170"/>
      <c r="FA109" s="170"/>
      <c r="FB109" s="170"/>
      <c r="FC109" s="170"/>
      <c r="FD109" s="170"/>
      <c r="FE109" s="170"/>
      <c r="FF109" s="170"/>
      <c r="FG109" s="170"/>
      <c r="FH109" s="170"/>
      <c r="FI109" s="170"/>
      <c r="FJ109" s="170"/>
      <c r="FK109" s="170"/>
      <c r="FL109" s="170"/>
      <c r="FM109" s="170"/>
      <c r="FN109" s="170"/>
      <c r="FO109" s="170"/>
      <c r="FP109" s="170"/>
      <c r="FQ109" s="170"/>
      <c r="FR109" s="170"/>
      <c r="FS109" s="170"/>
      <c r="FT109" s="170"/>
      <c r="FU109" s="170"/>
      <c r="FV109" s="170"/>
      <c r="FW109" s="170"/>
      <c r="FX109" s="170"/>
      <c r="FY109" s="170"/>
      <c r="FZ109" s="170"/>
      <c r="GA109" s="170"/>
      <c r="GB109" s="170"/>
      <c r="GC109" s="170"/>
      <c r="GD109" s="170"/>
      <c r="GE109" s="170"/>
      <c r="GF109" s="170"/>
      <c r="GG109" s="170"/>
      <c r="GH109" s="170"/>
    </row>
    <row r="110" customFormat="false" ht="12.75" hidden="false" customHeight="false" outlineLevel="0" collapsed="false">
      <c r="A110" s="179"/>
      <c r="B110" s="160"/>
      <c r="C110" s="160"/>
      <c r="D110" s="160"/>
      <c r="E110" s="160"/>
      <c r="F110" s="160"/>
      <c r="G110" s="160"/>
      <c r="H110" s="159"/>
      <c r="I110" s="181"/>
      <c r="R110" s="159"/>
      <c r="S110" s="169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  <c r="EF110" s="170"/>
      <c r="EG110" s="170"/>
      <c r="EH110" s="170"/>
      <c r="EI110" s="170"/>
      <c r="EJ110" s="170"/>
      <c r="EK110" s="170"/>
      <c r="EL110" s="170"/>
      <c r="EM110" s="170"/>
      <c r="EN110" s="170"/>
      <c r="EO110" s="170"/>
      <c r="EP110" s="170"/>
      <c r="EQ110" s="170"/>
      <c r="ER110" s="170"/>
      <c r="ES110" s="170"/>
      <c r="ET110" s="170"/>
      <c r="EU110" s="170"/>
      <c r="EV110" s="170"/>
      <c r="EW110" s="170"/>
      <c r="EX110" s="170"/>
      <c r="EY110" s="170"/>
      <c r="EZ110" s="170"/>
      <c r="FA110" s="170"/>
      <c r="FB110" s="170"/>
      <c r="FC110" s="170"/>
      <c r="FD110" s="170"/>
      <c r="FE110" s="170"/>
      <c r="FF110" s="170"/>
      <c r="FG110" s="170"/>
      <c r="FH110" s="170"/>
      <c r="FI110" s="170"/>
      <c r="FJ110" s="170"/>
      <c r="FK110" s="170"/>
      <c r="FL110" s="170"/>
      <c r="FM110" s="170"/>
      <c r="FN110" s="170"/>
      <c r="FO110" s="170"/>
      <c r="FP110" s="170"/>
      <c r="FQ110" s="170"/>
      <c r="FR110" s="170"/>
      <c r="FS110" s="170"/>
      <c r="FT110" s="170"/>
      <c r="FU110" s="170"/>
      <c r="FV110" s="170"/>
      <c r="FW110" s="170"/>
      <c r="FX110" s="170"/>
      <c r="FY110" s="170"/>
      <c r="FZ110" s="170"/>
      <c r="GA110" s="170"/>
      <c r="GB110" s="170"/>
      <c r="GC110" s="170"/>
      <c r="GD110" s="170"/>
      <c r="GE110" s="170"/>
      <c r="GF110" s="170"/>
      <c r="GG110" s="170"/>
      <c r="GH110" s="170"/>
    </row>
    <row r="111" customFormat="false" ht="12.75" hidden="false" customHeight="false" outlineLevel="0" collapsed="false">
      <c r="A111" s="179"/>
      <c r="B111" s="160"/>
      <c r="C111" s="160"/>
      <c r="D111" s="160"/>
      <c r="E111" s="160"/>
      <c r="F111" s="160"/>
      <c r="G111" s="160"/>
      <c r="H111" s="159"/>
      <c r="I111" s="181"/>
      <c r="R111" s="159"/>
      <c r="S111" s="169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  <c r="EF111" s="170"/>
      <c r="EG111" s="170"/>
      <c r="EH111" s="170"/>
      <c r="EI111" s="170"/>
      <c r="EJ111" s="170"/>
      <c r="EK111" s="170"/>
      <c r="EL111" s="170"/>
      <c r="EM111" s="170"/>
      <c r="EN111" s="170"/>
      <c r="EO111" s="170"/>
      <c r="EP111" s="170"/>
      <c r="EQ111" s="170"/>
      <c r="ER111" s="170"/>
      <c r="ES111" s="170"/>
      <c r="ET111" s="170"/>
      <c r="EU111" s="170"/>
      <c r="EV111" s="170"/>
      <c r="EW111" s="170"/>
      <c r="EX111" s="170"/>
      <c r="EY111" s="170"/>
      <c r="EZ111" s="170"/>
      <c r="FA111" s="170"/>
      <c r="FB111" s="170"/>
      <c r="FC111" s="170"/>
      <c r="FD111" s="170"/>
      <c r="FE111" s="170"/>
      <c r="FF111" s="170"/>
      <c r="FG111" s="170"/>
      <c r="FH111" s="170"/>
      <c r="FI111" s="170"/>
      <c r="FJ111" s="170"/>
      <c r="FK111" s="170"/>
      <c r="FL111" s="170"/>
      <c r="FM111" s="170"/>
      <c r="FN111" s="170"/>
      <c r="FO111" s="170"/>
      <c r="FP111" s="170"/>
      <c r="FQ111" s="170"/>
      <c r="FR111" s="170"/>
      <c r="FS111" s="170"/>
      <c r="FT111" s="170"/>
      <c r="FU111" s="170"/>
      <c r="FV111" s="170"/>
      <c r="FW111" s="170"/>
      <c r="FX111" s="170"/>
      <c r="FY111" s="170"/>
      <c r="FZ111" s="170"/>
      <c r="GA111" s="170"/>
      <c r="GB111" s="170"/>
      <c r="GC111" s="170"/>
      <c r="GD111" s="170"/>
      <c r="GE111" s="170"/>
      <c r="GF111" s="170"/>
      <c r="GG111" s="170"/>
      <c r="GH111" s="170"/>
    </row>
    <row r="112" customFormat="false" ht="12.75" hidden="false" customHeight="false" outlineLevel="0" collapsed="false">
      <c r="A112" s="179"/>
      <c r="B112" s="160"/>
      <c r="C112" s="160"/>
      <c r="D112" s="160"/>
      <c r="E112" s="160"/>
      <c r="F112" s="160"/>
      <c r="G112" s="160"/>
      <c r="H112" s="159"/>
      <c r="I112" s="181"/>
      <c r="R112" s="159"/>
      <c r="S112" s="169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  <c r="EF112" s="170"/>
      <c r="EG112" s="170"/>
      <c r="EH112" s="170"/>
      <c r="EI112" s="170"/>
      <c r="EJ112" s="170"/>
      <c r="EK112" s="170"/>
      <c r="EL112" s="170"/>
      <c r="EM112" s="170"/>
      <c r="EN112" s="170"/>
      <c r="EO112" s="170"/>
      <c r="EP112" s="170"/>
      <c r="EQ112" s="170"/>
      <c r="ER112" s="170"/>
      <c r="ES112" s="170"/>
      <c r="ET112" s="170"/>
      <c r="EU112" s="170"/>
      <c r="EV112" s="170"/>
      <c r="EW112" s="170"/>
      <c r="EX112" s="170"/>
      <c r="EY112" s="170"/>
      <c r="EZ112" s="170"/>
      <c r="FA112" s="170"/>
      <c r="FB112" s="170"/>
      <c r="FC112" s="170"/>
      <c r="FD112" s="170"/>
      <c r="FE112" s="170"/>
      <c r="FF112" s="170"/>
      <c r="FG112" s="170"/>
      <c r="FH112" s="170"/>
      <c r="FI112" s="170"/>
      <c r="FJ112" s="170"/>
      <c r="FK112" s="170"/>
      <c r="FL112" s="170"/>
      <c r="FM112" s="170"/>
      <c r="FN112" s="170"/>
      <c r="FO112" s="170"/>
      <c r="FP112" s="170"/>
      <c r="FQ112" s="170"/>
      <c r="FR112" s="170"/>
      <c r="FS112" s="170"/>
      <c r="FT112" s="170"/>
      <c r="FU112" s="170"/>
      <c r="FV112" s="170"/>
      <c r="FW112" s="170"/>
      <c r="FX112" s="170"/>
      <c r="FY112" s="170"/>
      <c r="FZ112" s="170"/>
      <c r="GA112" s="170"/>
      <c r="GB112" s="170"/>
      <c r="GC112" s="170"/>
      <c r="GD112" s="170"/>
      <c r="GE112" s="170"/>
      <c r="GF112" s="170"/>
      <c r="GG112" s="170"/>
      <c r="GH112" s="170"/>
    </row>
    <row r="113" customFormat="false" ht="12.75" hidden="false" customHeight="false" outlineLevel="0" collapsed="false">
      <c r="A113" s="179"/>
      <c r="B113" s="160"/>
      <c r="C113" s="160"/>
      <c r="D113" s="160"/>
      <c r="E113" s="160"/>
      <c r="F113" s="160"/>
      <c r="G113" s="160"/>
      <c r="H113" s="159"/>
      <c r="I113" s="181"/>
      <c r="R113" s="159"/>
      <c r="S113" s="169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  <c r="EF113" s="170"/>
      <c r="EG113" s="170"/>
      <c r="EH113" s="170"/>
      <c r="EI113" s="170"/>
      <c r="EJ113" s="170"/>
      <c r="EK113" s="170"/>
      <c r="EL113" s="170"/>
      <c r="EM113" s="170"/>
      <c r="EN113" s="170"/>
      <c r="EO113" s="170"/>
      <c r="EP113" s="170"/>
      <c r="EQ113" s="170"/>
      <c r="ER113" s="170"/>
      <c r="ES113" s="170"/>
      <c r="ET113" s="170"/>
      <c r="EU113" s="170"/>
      <c r="EV113" s="170"/>
      <c r="EW113" s="170"/>
      <c r="EX113" s="170"/>
      <c r="EY113" s="170"/>
      <c r="EZ113" s="170"/>
      <c r="FA113" s="170"/>
      <c r="FB113" s="170"/>
      <c r="FC113" s="170"/>
      <c r="FD113" s="170"/>
      <c r="FE113" s="170"/>
      <c r="FF113" s="170"/>
      <c r="FG113" s="170"/>
      <c r="FH113" s="170"/>
      <c r="FI113" s="170"/>
      <c r="FJ113" s="170"/>
      <c r="FK113" s="170"/>
      <c r="FL113" s="170"/>
      <c r="FM113" s="170"/>
      <c r="FN113" s="170"/>
      <c r="FO113" s="170"/>
      <c r="FP113" s="170"/>
      <c r="FQ113" s="170"/>
      <c r="FR113" s="170"/>
      <c r="FS113" s="170"/>
      <c r="FT113" s="170"/>
      <c r="FU113" s="170"/>
      <c r="FV113" s="170"/>
      <c r="FW113" s="170"/>
      <c r="FX113" s="170"/>
      <c r="FY113" s="170"/>
      <c r="FZ113" s="170"/>
      <c r="GA113" s="170"/>
      <c r="GB113" s="170"/>
      <c r="GC113" s="170"/>
      <c r="GD113" s="170"/>
      <c r="GE113" s="170"/>
      <c r="GF113" s="170"/>
      <c r="GG113" s="170"/>
      <c r="GH113" s="170"/>
    </row>
    <row r="114" customFormat="false" ht="12.75" hidden="false" customHeight="false" outlineLevel="0" collapsed="false">
      <c r="A114" s="179"/>
      <c r="B114" s="160"/>
      <c r="C114" s="160"/>
      <c r="D114" s="160"/>
      <c r="E114" s="160"/>
      <c r="F114" s="160"/>
      <c r="G114" s="160"/>
      <c r="H114" s="159"/>
      <c r="I114" s="181"/>
      <c r="R114" s="159"/>
      <c r="S114" s="169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170"/>
      <c r="EK114" s="170"/>
      <c r="EL114" s="170"/>
      <c r="EM114" s="170"/>
      <c r="EN114" s="170"/>
      <c r="EO114" s="170"/>
      <c r="EP114" s="170"/>
      <c r="EQ114" s="170"/>
      <c r="ER114" s="170"/>
      <c r="ES114" s="170"/>
      <c r="ET114" s="170"/>
      <c r="EU114" s="170"/>
      <c r="EV114" s="170"/>
      <c r="EW114" s="170"/>
      <c r="EX114" s="170"/>
      <c r="EY114" s="170"/>
      <c r="EZ114" s="170"/>
      <c r="FA114" s="170"/>
      <c r="FB114" s="170"/>
      <c r="FC114" s="170"/>
      <c r="FD114" s="170"/>
      <c r="FE114" s="170"/>
      <c r="FF114" s="170"/>
      <c r="FG114" s="170"/>
      <c r="FH114" s="170"/>
      <c r="FI114" s="170"/>
      <c r="FJ114" s="170"/>
      <c r="FK114" s="170"/>
      <c r="FL114" s="170"/>
      <c r="FM114" s="170"/>
      <c r="FN114" s="170"/>
      <c r="FO114" s="170"/>
      <c r="FP114" s="170"/>
      <c r="FQ114" s="170"/>
      <c r="FR114" s="170"/>
      <c r="FS114" s="170"/>
      <c r="FT114" s="170"/>
      <c r="FU114" s="170"/>
      <c r="FV114" s="170"/>
      <c r="FW114" s="170"/>
      <c r="FX114" s="170"/>
      <c r="FY114" s="170"/>
      <c r="FZ114" s="170"/>
      <c r="GA114" s="170"/>
      <c r="GB114" s="170"/>
      <c r="GC114" s="170"/>
      <c r="GD114" s="170"/>
      <c r="GE114" s="170"/>
      <c r="GF114" s="170"/>
      <c r="GG114" s="170"/>
      <c r="GH114" s="170"/>
    </row>
    <row r="115" customFormat="false" ht="12.75" hidden="false" customHeight="false" outlineLevel="0" collapsed="false">
      <c r="A115" s="179"/>
      <c r="B115" s="160"/>
      <c r="C115" s="160"/>
      <c r="D115" s="160"/>
      <c r="E115" s="160"/>
      <c r="F115" s="160"/>
      <c r="G115" s="160"/>
      <c r="H115" s="159"/>
      <c r="I115" s="181"/>
      <c r="R115" s="159"/>
      <c r="S115" s="169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  <c r="EF115" s="170"/>
      <c r="EG115" s="170"/>
      <c r="EH115" s="170"/>
      <c r="EI115" s="170"/>
      <c r="EJ115" s="170"/>
      <c r="EK115" s="170"/>
      <c r="EL115" s="170"/>
      <c r="EM115" s="170"/>
      <c r="EN115" s="170"/>
      <c r="EO115" s="170"/>
      <c r="EP115" s="170"/>
      <c r="EQ115" s="170"/>
      <c r="ER115" s="170"/>
      <c r="ES115" s="170"/>
      <c r="ET115" s="170"/>
      <c r="EU115" s="170"/>
      <c r="EV115" s="170"/>
      <c r="EW115" s="170"/>
      <c r="EX115" s="170"/>
      <c r="EY115" s="170"/>
      <c r="EZ115" s="170"/>
      <c r="FA115" s="170"/>
      <c r="FB115" s="170"/>
      <c r="FC115" s="170"/>
      <c r="FD115" s="170"/>
      <c r="FE115" s="170"/>
      <c r="FF115" s="170"/>
      <c r="FG115" s="170"/>
      <c r="FH115" s="170"/>
      <c r="FI115" s="170"/>
      <c r="FJ115" s="170"/>
      <c r="FK115" s="170"/>
      <c r="FL115" s="170"/>
      <c r="FM115" s="170"/>
      <c r="FN115" s="170"/>
      <c r="FO115" s="170"/>
      <c r="FP115" s="170"/>
      <c r="FQ115" s="170"/>
      <c r="FR115" s="170"/>
      <c r="FS115" s="170"/>
      <c r="FT115" s="170"/>
      <c r="FU115" s="170"/>
      <c r="FV115" s="170"/>
      <c r="FW115" s="170"/>
      <c r="FX115" s="170"/>
      <c r="FY115" s="170"/>
      <c r="FZ115" s="170"/>
      <c r="GA115" s="170"/>
      <c r="GB115" s="170"/>
      <c r="GC115" s="170"/>
      <c r="GD115" s="170"/>
      <c r="GE115" s="170"/>
      <c r="GF115" s="170"/>
      <c r="GG115" s="170"/>
      <c r="GH115" s="170"/>
    </row>
    <row r="116" customFormat="false" ht="12.75" hidden="false" customHeight="false" outlineLevel="0" collapsed="false">
      <c r="A116" s="179"/>
      <c r="B116" s="160"/>
      <c r="C116" s="160"/>
      <c r="D116" s="160"/>
      <c r="E116" s="160"/>
      <c r="F116" s="160"/>
      <c r="G116" s="160"/>
      <c r="H116" s="159"/>
      <c r="I116" s="181"/>
      <c r="R116" s="159"/>
      <c r="S116" s="169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170"/>
      <c r="EK116" s="170"/>
      <c r="EL116" s="170"/>
      <c r="EM116" s="170"/>
      <c r="EN116" s="170"/>
      <c r="EO116" s="170"/>
      <c r="EP116" s="170"/>
      <c r="EQ116" s="170"/>
      <c r="ER116" s="170"/>
      <c r="ES116" s="170"/>
      <c r="ET116" s="170"/>
      <c r="EU116" s="170"/>
      <c r="EV116" s="170"/>
      <c r="EW116" s="170"/>
      <c r="EX116" s="170"/>
      <c r="EY116" s="170"/>
      <c r="EZ116" s="170"/>
      <c r="FA116" s="170"/>
      <c r="FB116" s="170"/>
      <c r="FC116" s="170"/>
      <c r="FD116" s="170"/>
      <c r="FE116" s="170"/>
      <c r="FF116" s="170"/>
      <c r="FG116" s="170"/>
      <c r="FH116" s="170"/>
      <c r="FI116" s="170"/>
      <c r="FJ116" s="170"/>
      <c r="FK116" s="170"/>
      <c r="FL116" s="170"/>
      <c r="FM116" s="170"/>
      <c r="FN116" s="170"/>
      <c r="FO116" s="170"/>
      <c r="FP116" s="170"/>
      <c r="FQ116" s="170"/>
      <c r="FR116" s="170"/>
      <c r="FS116" s="170"/>
      <c r="FT116" s="170"/>
      <c r="FU116" s="170"/>
      <c r="FV116" s="170"/>
      <c r="FW116" s="170"/>
      <c r="FX116" s="170"/>
      <c r="FY116" s="170"/>
      <c r="FZ116" s="170"/>
      <c r="GA116" s="170"/>
      <c r="GB116" s="170"/>
      <c r="GC116" s="170"/>
      <c r="GD116" s="170"/>
      <c r="GE116" s="170"/>
      <c r="GF116" s="170"/>
      <c r="GG116" s="170"/>
      <c r="GH116" s="170"/>
    </row>
    <row r="117" customFormat="false" ht="12.75" hidden="false" customHeight="false" outlineLevel="0" collapsed="false">
      <c r="A117" s="179"/>
      <c r="B117" s="160"/>
      <c r="C117" s="160"/>
      <c r="D117" s="160"/>
      <c r="E117" s="160"/>
      <c r="F117" s="160"/>
      <c r="G117" s="160"/>
      <c r="H117" s="159"/>
      <c r="I117" s="181"/>
      <c r="R117" s="159"/>
      <c r="S117" s="169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  <c r="EF117" s="170"/>
      <c r="EG117" s="170"/>
      <c r="EH117" s="170"/>
      <c r="EI117" s="170"/>
      <c r="EJ117" s="170"/>
      <c r="EK117" s="170"/>
      <c r="EL117" s="170"/>
      <c r="EM117" s="170"/>
      <c r="EN117" s="170"/>
      <c r="EO117" s="170"/>
      <c r="EP117" s="170"/>
      <c r="EQ117" s="170"/>
      <c r="ER117" s="170"/>
      <c r="ES117" s="170"/>
      <c r="ET117" s="170"/>
      <c r="EU117" s="170"/>
      <c r="EV117" s="170"/>
      <c r="EW117" s="170"/>
      <c r="EX117" s="170"/>
      <c r="EY117" s="170"/>
      <c r="EZ117" s="170"/>
      <c r="FA117" s="170"/>
      <c r="FB117" s="170"/>
      <c r="FC117" s="170"/>
      <c r="FD117" s="170"/>
      <c r="FE117" s="170"/>
      <c r="FF117" s="170"/>
      <c r="FG117" s="170"/>
      <c r="FH117" s="170"/>
      <c r="FI117" s="170"/>
      <c r="FJ117" s="170"/>
      <c r="FK117" s="170"/>
      <c r="FL117" s="170"/>
      <c r="FM117" s="170"/>
      <c r="FN117" s="170"/>
      <c r="FO117" s="170"/>
      <c r="FP117" s="170"/>
      <c r="FQ117" s="170"/>
      <c r="FR117" s="170"/>
      <c r="FS117" s="170"/>
      <c r="FT117" s="170"/>
      <c r="FU117" s="170"/>
      <c r="FV117" s="170"/>
      <c r="FW117" s="170"/>
      <c r="FX117" s="170"/>
      <c r="FY117" s="170"/>
      <c r="FZ117" s="170"/>
      <c r="GA117" s="170"/>
      <c r="GB117" s="170"/>
      <c r="GC117" s="170"/>
      <c r="GD117" s="170"/>
      <c r="GE117" s="170"/>
      <c r="GF117" s="170"/>
      <c r="GG117" s="170"/>
      <c r="GH117" s="170"/>
    </row>
    <row r="118" customFormat="false" ht="12.75" hidden="false" customHeight="false" outlineLevel="0" collapsed="false">
      <c r="A118" s="179"/>
      <c r="B118" s="160"/>
      <c r="C118" s="160"/>
      <c r="D118" s="160"/>
      <c r="E118" s="160"/>
      <c r="F118" s="160"/>
      <c r="G118" s="160"/>
      <c r="H118" s="159"/>
      <c r="I118" s="181"/>
      <c r="R118" s="159"/>
      <c r="S118" s="169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170"/>
      <c r="EK118" s="170"/>
      <c r="EL118" s="170"/>
      <c r="EM118" s="170"/>
      <c r="EN118" s="170"/>
      <c r="EO118" s="170"/>
      <c r="EP118" s="170"/>
      <c r="EQ118" s="170"/>
      <c r="ER118" s="170"/>
      <c r="ES118" s="170"/>
      <c r="ET118" s="170"/>
      <c r="EU118" s="170"/>
      <c r="EV118" s="170"/>
      <c r="EW118" s="170"/>
      <c r="EX118" s="170"/>
      <c r="EY118" s="170"/>
      <c r="EZ118" s="170"/>
      <c r="FA118" s="170"/>
      <c r="FB118" s="170"/>
      <c r="FC118" s="170"/>
      <c r="FD118" s="170"/>
      <c r="FE118" s="170"/>
      <c r="FF118" s="170"/>
      <c r="FG118" s="170"/>
      <c r="FH118" s="170"/>
      <c r="FI118" s="170"/>
      <c r="FJ118" s="170"/>
      <c r="FK118" s="170"/>
      <c r="FL118" s="170"/>
      <c r="FM118" s="170"/>
      <c r="FN118" s="170"/>
      <c r="FO118" s="170"/>
      <c r="FP118" s="170"/>
      <c r="FQ118" s="170"/>
      <c r="FR118" s="170"/>
      <c r="FS118" s="170"/>
      <c r="FT118" s="170"/>
      <c r="FU118" s="170"/>
      <c r="FV118" s="170"/>
      <c r="FW118" s="170"/>
      <c r="FX118" s="170"/>
      <c r="FY118" s="170"/>
      <c r="FZ118" s="170"/>
      <c r="GA118" s="170"/>
      <c r="GB118" s="170"/>
      <c r="GC118" s="170"/>
      <c r="GD118" s="170"/>
      <c r="GE118" s="170"/>
      <c r="GF118" s="170"/>
      <c r="GG118" s="170"/>
      <c r="GH118" s="170"/>
    </row>
    <row r="119" customFormat="false" ht="12.75" hidden="false" customHeight="false" outlineLevel="0" collapsed="false">
      <c r="A119" s="179"/>
      <c r="B119" s="160"/>
      <c r="C119" s="160"/>
      <c r="D119" s="160"/>
      <c r="E119" s="160"/>
      <c r="F119" s="160"/>
      <c r="G119" s="160"/>
      <c r="H119" s="159"/>
      <c r="I119" s="181"/>
      <c r="R119" s="159"/>
      <c r="S119" s="169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170"/>
      <c r="EK119" s="170"/>
      <c r="EL119" s="170"/>
      <c r="EM119" s="170"/>
      <c r="EN119" s="170"/>
      <c r="EO119" s="170"/>
      <c r="EP119" s="170"/>
      <c r="EQ119" s="170"/>
      <c r="ER119" s="170"/>
      <c r="ES119" s="170"/>
      <c r="ET119" s="170"/>
      <c r="EU119" s="170"/>
      <c r="EV119" s="170"/>
      <c r="EW119" s="170"/>
      <c r="EX119" s="170"/>
      <c r="EY119" s="170"/>
      <c r="EZ119" s="170"/>
      <c r="FA119" s="170"/>
      <c r="FB119" s="170"/>
      <c r="FC119" s="170"/>
      <c r="FD119" s="170"/>
      <c r="FE119" s="170"/>
      <c r="FF119" s="170"/>
      <c r="FG119" s="170"/>
      <c r="FH119" s="170"/>
      <c r="FI119" s="170"/>
      <c r="FJ119" s="170"/>
      <c r="FK119" s="170"/>
      <c r="FL119" s="170"/>
      <c r="FM119" s="170"/>
      <c r="FN119" s="170"/>
      <c r="FO119" s="170"/>
      <c r="FP119" s="170"/>
      <c r="FQ119" s="170"/>
      <c r="FR119" s="170"/>
      <c r="FS119" s="170"/>
      <c r="FT119" s="170"/>
      <c r="FU119" s="170"/>
      <c r="FV119" s="170"/>
      <c r="FW119" s="170"/>
      <c r="FX119" s="170"/>
      <c r="FY119" s="170"/>
      <c r="FZ119" s="170"/>
      <c r="GA119" s="170"/>
      <c r="GB119" s="170"/>
      <c r="GC119" s="170"/>
      <c r="GD119" s="170"/>
      <c r="GE119" s="170"/>
      <c r="GF119" s="170"/>
      <c r="GG119" s="170"/>
      <c r="GH119" s="170"/>
    </row>
    <row r="120" customFormat="false" ht="12.75" hidden="false" customHeight="false" outlineLevel="0" collapsed="false">
      <c r="A120" s="179"/>
      <c r="B120" s="160"/>
      <c r="C120" s="160"/>
      <c r="D120" s="160"/>
      <c r="E120" s="160"/>
      <c r="F120" s="160"/>
      <c r="G120" s="160"/>
      <c r="H120" s="159"/>
      <c r="I120" s="181"/>
      <c r="R120" s="159"/>
      <c r="S120" s="169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  <c r="EF120" s="170"/>
      <c r="EG120" s="170"/>
      <c r="EH120" s="170"/>
      <c r="EI120" s="170"/>
      <c r="EJ120" s="170"/>
      <c r="EK120" s="170"/>
      <c r="EL120" s="170"/>
      <c r="EM120" s="170"/>
      <c r="EN120" s="170"/>
      <c r="EO120" s="170"/>
      <c r="EP120" s="170"/>
      <c r="EQ120" s="170"/>
      <c r="ER120" s="170"/>
      <c r="ES120" s="170"/>
      <c r="ET120" s="170"/>
      <c r="EU120" s="170"/>
      <c r="EV120" s="170"/>
      <c r="EW120" s="170"/>
      <c r="EX120" s="170"/>
      <c r="EY120" s="170"/>
      <c r="EZ120" s="170"/>
      <c r="FA120" s="170"/>
      <c r="FB120" s="170"/>
      <c r="FC120" s="170"/>
      <c r="FD120" s="170"/>
      <c r="FE120" s="170"/>
      <c r="FF120" s="170"/>
      <c r="FG120" s="170"/>
      <c r="FH120" s="170"/>
      <c r="FI120" s="170"/>
      <c r="FJ120" s="170"/>
      <c r="FK120" s="170"/>
      <c r="FL120" s="170"/>
      <c r="FM120" s="170"/>
      <c r="FN120" s="170"/>
      <c r="FO120" s="170"/>
      <c r="FP120" s="170"/>
      <c r="FQ120" s="170"/>
      <c r="FR120" s="170"/>
      <c r="FS120" s="170"/>
      <c r="FT120" s="170"/>
      <c r="FU120" s="170"/>
      <c r="FV120" s="170"/>
      <c r="FW120" s="170"/>
      <c r="FX120" s="170"/>
      <c r="FY120" s="170"/>
      <c r="FZ120" s="170"/>
      <c r="GA120" s="170"/>
      <c r="GB120" s="170"/>
      <c r="GC120" s="170"/>
      <c r="GD120" s="170"/>
      <c r="GE120" s="170"/>
      <c r="GF120" s="170"/>
      <c r="GG120" s="170"/>
      <c r="GH120" s="170"/>
    </row>
    <row r="121" customFormat="false" ht="12.75" hidden="false" customHeight="false" outlineLevel="0" collapsed="false">
      <c r="A121" s="179"/>
      <c r="B121" s="160"/>
      <c r="C121" s="160"/>
      <c r="D121" s="160"/>
      <c r="E121" s="160"/>
      <c r="F121" s="160"/>
      <c r="G121" s="160"/>
      <c r="H121" s="159"/>
      <c r="I121" s="181"/>
      <c r="R121" s="159"/>
      <c r="S121" s="169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  <c r="EF121" s="170"/>
      <c r="EG121" s="170"/>
      <c r="EH121" s="170"/>
      <c r="EI121" s="170"/>
      <c r="EJ121" s="170"/>
      <c r="EK121" s="170"/>
      <c r="EL121" s="170"/>
      <c r="EM121" s="170"/>
      <c r="EN121" s="170"/>
      <c r="EO121" s="170"/>
      <c r="EP121" s="170"/>
      <c r="EQ121" s="170"/>
      <c r="ER121" s="170"/>
      <c r="ES121" s="170"/>
      <c r="ET121" s="170"/>
      <c r="EU121" s="170"/>
      <c r="EV121" s="170"/>
      <c r="EW121" s="170"/>
      <c r="EX121" s="170"/>
      <c r="EY121" s="170"/>
      <c r="EZ121" s="170"/>
      <c r="FA121" s="170"/>
      <c r="FB121" s="170"/>
      <c r="FC121" s="170"/>
      <c r="FD121" s="170"/>
      <c r="FE121" s="170"/>
      <c r="FF121" s="170"/>
      <c r="FG121" s="170"/>
      <c r="FH121" s="170"/>
      <c r="FI121" s="170"/>
      <c r="FJ121" s="170"/>
      <c r="FK121" s="170"/>
      <c r="FL121" s="170"/>
      <c r="FM121" s="170"/>
      <c r="FN121" s="170"/>
      <c r="FO121" s="170"/>
      <c r="FP121" s="170"/>
      <c r="FQ121" s="170"/>
      <c r="FR121" s="170"/>
      <c r="FS121" s="170"/>
      <c r="FT121" s="170"/>
      <c r="FU121" s="170"/>
      <c r="FV121" s="170"/>
      <c r="FW121" s="170"/>
      <c r="FX121" s="170"/>
      <c r="FY121" s="170"/>
      <c r="FZ121" s="170"/>
      <c r="GA121" s="170"/>
      <c r="GB121" s="170"/>
      <c r="GC121" s="170"/>
      <c r="GD121" s="170"/>
      <c r="GE121" s="170"/>
      <c r="GF121" s="170"/>
      <c r="GG121" s="170"/>
      <c r="GH121" s="170"/>
    </row>
    <row r="122" customFormat="false" ht="12.75" hidden="false" customHeight="false" outlineLevel="0" collapsed="false">
      <c r="A122" s="179"/>
      <c r="B122" s="160"/>
      <c r="C122" s="160"/>
      <c r="D122" s="160"/>
      <c r="E122" s="160"/>
      <c r="F122" s="160"/>
      <c r="G122" s="160"/>
      <c r="H122" s="159"/>
      <c r="I122" s="181"/>
      <c r="R122" s="159"/>
      <c r="S122" s="169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170"/>
      <c r="EK122" s="170"/>
      <c r="EL122" s="170"/>
      <c r="EM122" s="170"/>
      <c r="EN122" s="170"/>
      <c r="EO122" s="170"/>
      <c r="EP122" s="170"/>
      <c r="EQ122" s="170"/>
      <c r="ER122" s="170"/>
      <c r="ES122" s="170"/>
      <c r="ET122" s="170"/>
      <c r="EU122" s="170"/>
      <c r="EV122" s="170"/>
      <c r="EW122" s="170"/>
      <c r="EX122" s="170"/>
      <c r="EY122" s="170"/>
      <c r="EZ122" s="170"/>
      <c r="FA122" s="170"/>
      <c r="FB122" s="170"/>
      <c r="FC122" s="170"/>
      <c r="FD122" s="170"/>
      <c r="FE122" s="170"/>
      <c r="FF122" s="170"/>
      <c r="FG122" s="170"/>
      <c r="FH122" s="170"/>
      <c r="FI122" s="170"/>
      <c r="FJ122" s="170"/>
      <c r="FK122" s="170"/>
      <c r="FL122" s="170"/>
      <c r="FM122" s="170"/>
      <c r="FN122" s="170"/>
      <c r="FO122" s="170"/>
      <c r="FP122" s="170"/>
      <c r="FQ122" s="170"/>
      <c r="FR122" s="170"/>
      <c r="FS122" s="170"/>
      <c r="FT122" s="170"/>
      <c r="FU122" s="170"/>
      <c r="FV122" s="170"/>
      <c r="FW122" s="170"/>
      <c r="FX122" s="170"/>
      <c r="FY122" s="170"/>
      <c r="FZ122" s="170"/>
      <c r="GA122" s="170"/>
      <c r="GB122" s="170"/>
      <c r="GC122" s="170"/>
      <c r="GD122" s="170"/>
      <c r="GE122" s="170"/>
      <c r="GF122" s="170"/>
      <c r="GG122" s="170"/>
      <c r="GH122" s="170"/>
    </row>
    <row r="123" customFormat="false" ht="12.75" hidden="false" customHeight="false" outlineLevel="0" collapsed="false">
      <c r="A123" s="179"/>
      <c r="B123" s="160"/>
      <c r="C123" s="160"/>
      <c r="D123" s="160"/>
      <c r="E123" s="160"/>
      <c r="F123" s="160"/>
      <c r="G123" s="160"/>
      <c r="H123" s="159"/>
      <c r="I123" s="181"/>
      <c r="R123" s="159"/>
      <c r="S123" s="169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  <c r="EF123" s="170"/>
      <c r="EG123" s="170"/>
      <c r="EH123" s="170"/>
      <c r="EI123" s="170"/>
      <c r="EJ123" s="170"/>
      <c r="EK123" s="170"/>
      <c r="EL123" s="170"/>
      <c r="EM123" s="170"/>
      <c r="EN123" s="170"/>
      <c r="EO123" s="170"/>
      <c r="EP123" s="170"/>
      <c r="EQ123" s="170"/>
      <c r="ER123" s="170"/>
      <c r="ES123" s="170"/>
      <c r="ET123" s="170"/>
      <c r="EU123" s="170"/>
      <c r="EV123" s="170"/>
      <c r="EW123" s="170"/>
      <c r="EX123" s="170"/>
      <c r="EY123" s="170"/>
      <c r="EZ123" s="170"/>
      <c r="FA123" s="170"/>
      <c r="FB123" s="170"/>
      <c r="FC123" s="170"/>
      <c r="FD123" s="170"/>
      <c r="FE123" s="170"/>
      <c r="FF123" s="170"/>
      <c r="FG123" s="170"/>
      <c r="FH123" s="170"/>
      <c r="FI123" s="170"/>
      <c r="FJ123" s="170"/>
      <c r="FK123" s="170"/>
      <c r="FL123" s="170"/>
      <c r="FM123" s="170"/>
      <c r="FN123" s="170"/>
      <c r="FO123" s="170"/>
      <c r="FP123" s="170"/>
      <c r="FQ123" s="170"/>
      <c r="FR123" s="170"/>
      <c r="FS123" s="170"/>
      <c r="FT123" s="170"/>
      <c r="FU123" s="170"/>
      <c r="FV123" s="170"/>
      <c r="FW123" s="170"/>
      <c r="FX123" s="170"/>
      <c r="FY123" s="170"/>
      <c r="FZ123" s="170"/>
      <c r="GA123" s="170"/>
      <c r="GB123" s="170"/>
      <c r="GC123" s="170"/>
      <c r="GD123" s="170"/>
      <c r="GE123" s="170"/>
      <c r="GF123" s="170"/>
      <c r="GG123" s="170"/>
      <c r="GH123" s="170"/>
    </row>
    <row r="124" customFormat="false" ht="12.75" hidden="false" customHeight="false" outlineLevel="0" collapsed="false">
      <c r="A124" s="179"/>
      <c r="B124" s="160"/>
      <c r="C124" s="160"/>
      <c r="D124" s="160"/>
      <c r="E124" s="160"/>
      <c r="F124" s="160"/>
      <c r="G124" s="160"/>
      <c r="H124" s="159"/>
      <c r="I124" s="181"/>
      <c r="R124" s="159"/>
      <c r="S124" s="169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  <c r="DZ124" s="170"/>
      <c r="EA124" s="170"/>
      <c r="EB124" s="170"/>
      <c r="EC124" s="170"/>
      <c r="ED124" s="170"/>
      <c r="EE124" s="170"/>
      <c r="EF124" s="170"/>
      <c r="EG124" s="170"/>
      <c r="EH124" s="170"/>
      <c r="EI124" s="170"/>
      <c r="EJ124" s="170"/>
      <c r="EK124" s="170"/>
      <c r="EL124" s="170"/>
      <c r="EM124" s="170"/>
      <c r="EN124" s="170"/>
      <c r="EO124" s="170"/>
      <c r="EP124" s="170"/>
      <c r="EQ124" s="170"/>
      <c r="ER124" s="170"/>
      <c r="ES124" s="170"/>
      <c r="ET124" s="170"/>
      <c r="EU124" s="170"/>
      <c r="EV124" s="170"/>
      <c r="EW124" s="170"/>
      <c r="EX124" s="170"/>
      <c r="EY124" s="170"/>
      <c r="EZ124" s="170"/>
      <c r="FA124" s="170"/>
      <c r="FB124" s="170"/>
      <c r="FC124" s="170"/>
      <c r="FD124" s="170"/>
      <c r="FE124" s="170"/>
      <c r="FF124" s="170"/>
      <c r="FG124" s="170"/>
      <c r="FH124" s="170"/>
      <c r="FI124" s="170"/>
      <c r="FJ124" s="170"/>
      <c r="FK124" s="170"/>
      <c r="FL124" s="170"/>
      <c r="FM124" s="170"/>
      <c r="FN124" s="170"/>
      <c r="FO124" s="170"/>
      <c r="FP124" s="170"/>
      <c r="FQ124" s="170"/>
      <c r="FR124" s="170"/>
      <c r="FS124" s="170"/>
      <c r="FT124" s="170"/>
      <c r="FU124" s="170"/>
      <c r="FV124" s="170"/>
      <c r="FW124" s="170"/>
      <c r="FX124" s="170"/>
      <c r="FY124" s="170"/>
      <c r="FZ124" s="170"/>
      <c r="GA124" s="170"/>
      <c r="GB124" s="170"/>
      <c r="GC124" s="170"/>
      <c r="GD124" s="170"/>
      <c r="GE124" s="170"/>
      <c r="GF124" s="170"/>
      <c r="GG124" s="170"/>
      <c r="GH124" s="170"/>
    </row>
    <row r="125" customFormat="false" ht="12.75" hidden="false" customHeight="false" outlineLevel="0" collapsed="false">
      <c r="A125" s="179"/>
      <c r="B125" s="160"/>
      <c r="C125" s="160"/>
      <c r="D125" s="160"/>
      <c r="E125" s="160"/>
      <c r="F125" s="160"/>
      <c r="G125" s="160"/>
      <c r="H125" s="159"/>
      <c r="I125" s="181"/>
      <c r="R125" s="159"/>
      <c r="S125" s="169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170"/>
      <c r="EK125" s="170"/>
      <c r="EL125" s="170"/>
      <c r="EM125" s="170"/>
      <c r="EN125" s="170"/>
      <c r="EO125" s="170"/>
      <c r="EP125" s="170"/>
      <c r="EQ125" s="170"/>
      <c r="ER125" s="170"/>
      <c r="ES125" s="170"/>
      <c r="ET125" s="170"/>
      <c r="EU125" s="170"/>
      <c r="EV125" s="170"/>
      <c r="EW125" s="170"/>
      <c r="EX125" s="170"/>
      <c r="EY125" s="170"/>
      <c r="EZ125" s="170"/>
      <c r="FA125" s="170"/>
      <c r="FB125" s="170"/>
      <c r="FC125" s="170"/>
      <c r="FD125" s="170"/>
      <c r="FE125" s="170"/>
      <c r="FF125" s="170"/>
      <c r="FG125" s="170"/>
      <c r="FH125" s="170"/>
      <c r="FI125" s="170"/>
      <c r="FJ125" s="170"/>
      <c r="FK125" s="170"/>
      <c r="FL125" s="170"/>
      <c r="FM125" s="170"/>
      <c r="FN125" s="170"/>
      <c r="FO125" s="170"/>
      <c r="FP125" s="170"/>
      <c r="FQ125" s="170"/>
      <c r="FR125" s="170"/>
      <c r="FS125" s="170"/>
      <c r="FT125" s="170"/>
      <c r="FU125" s="170"/>
      <c r="FV125" s="170"/>
      <c r="FW125" s="170"/>
      <c r="FX125" s="170"/>
      <c r="FY125" s="170"/>
      <c r="FZ125" s="170"/>
      <c r="GA125" s="170"/>
      <c r="GB125" s="170"/>
      <c r="GC125" s="170"/>
      <c r="GD125" s="170"/>
      <c r="GE125" s="170"/>
      <c r="GF125" s="170"/>
      <c r="GG125" s="170"/>
      <c r="GH125" s="170"/>
    </row>
    <row r="126" customFormat="false" ht="12.75" hidden="false" customHeight="false" outlineLevel="0" collapsed="false">
      <c r="A126" s="179"/>
      <c r="B126" s="160"/>
      <c r="C126" s="160"/>
      <c r="D126" s="160"/>
      <c r="E126" s="160"/>
      <c r="F126" s="160"/>
      <c r="G126" s="160"/>
      <c r="H126" s="159"/>
      <c r="I126" s="181"/>
      <c r="R126" s="159"/>
      <c r="S126" s="169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  <c r="EF126" s="170"/>
      <c r="EG126" s="170"/>
      <c r="EH126" s="170"/>
      <c r="EI126" s="170"/>
      <c r="EJ126" s="170"/>
      <c r="EK126" s="170"/>
      <c r="EL126" s="170"/>
      <c r="EM126" s="170"/>
      <c r="EN126" s="170"/>
      <c r="EO126" s="170"/>
      <c r="EP126" s="170"/>
      <c r="EQ126" s="170"/>
      <c r="ER126" s="170"/>
      <c r="ES126" s="170"/>
      <c r="ET126" s="170"/>
      <c r="EU126" s="170"/>
      <c r="EV126" s="170"/>
      <c r="EW126" s="170"/>
      <c r="EX126" s="170"/>
      <c r="EY126" s="170"/>
      <c r="EZ126" s="170"/>
      <c r="FA126" s="170"/>
      <c r="FB126" s="170"/>
      <c r="FC126" s="170"/>
      <c r="FD126" s="170"/>
      <c r="FE126" s="170"/>
      <c r="FF126" s="170"/>
      <c r="FG126" s="170"/>
      <c r="FH126" s="170"/>
      <c r="FI126" s="170"/>
      <c r="FJ126" s="170"/>
      <c r="FK126" s="170"/>
      <c r="FL126" s="170"/>
      <c r="FM126" s="170"/>
      <c r="FN126" s="170"/>
      <c r="FO126" s="170"/>
      <c r="FP126" s="170"/>
      <c r="FQ126" s="170"/>
      <c r="FR126" s="170"/>
      <c r="FS126" s="170"/>
      <c r="FT126" s="170"/>
      <c r="FU126" s="170"/>
      <c r="FV126" s="170"/>
      <c r="FW126" s="170"/>
      <c r="FX126" s="170"/>
      <c r="FY126" s="170"/>
      <c r="FZ126" s="170"/>
      <c r="GA126" s="170"/>
      <c r="GB126" s="170"/>
      <c r="GC126" s="170"/>
      <c r="GD126" s="170"/>
      <c r="GE126" s="170"/>
      <c r="GF126" s="170"/>
      <c r="GG126" s="170"/>
      <c r="GH126" s="170"/>
    </row>
    <row r="127" customFormat="false" ht="12.75" hidden="false" customHeight="false" outlineLevel="0" collapsed="false">
      <c r="A127" s="179"/>
      <c r="B127" s="160"/>
      <c r="C127" s="160"/>
      <c r="D127" s="160"/>
      <c r="E127" s="160"/>
      <c r="F127" s="160"/>
      <c r="G127" s="160"/>
      <c r="H127" s="159"/>
      <c r="I127" s="181"/>
      <c r="R127" s="159"/>
      <c r="S127" s="169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  <c r="EF127" s="170"/>
      <c r="EG127" s="170"/>
      <c r="EH127" s="170"/>
      <c r="EI127" s="170"/>
      <c r="EJ127" s="170"/>
      <c r="EK127" s="170"/>
      <c r="EL127" s="170"/>
      <c r="EM127" s="170"/>
      <c r="EN127" s="170"/>
      <c r="EO127" s="170"/>
      <c r="EP127" s="170"/>
      <c r="EQ127" s="170"/>
      <c r="ER127" s="170"/>
      <c r="ES127" s="170"/>
      <c r="ET127" s="170"/>
      <c r="EU127" s="170"/>
      <c r="EV127" s="170"/>
      <c r="EW127" s="170"/>
      <c r="EX127" s="170"/>
      <c r="EY127" s="170"/>
      <c r="EZ127" s="170"/>
      <c r="FA127" s="170"/>
      <c r="FB127" s="170"/>
      <c r="FC127" s="170"/>
      <c r="FD127" s="170"/>
      <c r="FE127" s="170"/>
      <c r="FF127" s="170"/>
      <c r="FG127" s="170"/>
      <c r="FH127" s="170"/>
      <c r="FI127" s="170"/>
      <c r="FJ127" s="170"/>
      <c r="FK127" s="170"/>
      <c r="FL127" s="170"/>
      <c r="FM127" s="170"/>
      <c r="FN127" s="170"/>
      <c r="FO127" s="170"/>
      <c r="FP127" s="170"/>
      <c r="FQ127" s="170"/>
      <c r="FR127" s="170"/>
      <c r="FS127" s="170"/>
      <c r="FT127" s="170"/>
      <c r="FU127" s="170"/>
      <c r="FV127" s="170"/>
      <c r="FW127" s="170"/>
      <c r="FX127" s="170"/>
      <c r="FY127" s="170"/>
      <c r="FZ127" s="170"/>
      <c r="GA127" s="170"/>
      <c r="GB127" s="170"/>
      <c r="GC127" s="170"/>
      <c r="GD127" s="170"/>
      <c r="GE127" s="170"/>
      <c r="GF127" s="170"/>
      <c r="GG127" s="170"/>
      <c r="GH127" s="170"/>
    </row>
    <row r="128" customFormat="false" ht="12.75" hidden="false" customHeight="false" outlineLevel="0" collapsed="false">
      <c r="A128" s="179"/>
      <c r="B128" s="160"/>
      <c r="C128" s="160"/>
      <c r="D128" s="160"/>
      <c r="E128" s="160"/>
      <c r="F128" s="160"/>
      <c r="G128" s="160"/>
      <c r="H128" s="159"/>
      <c r="I128" s="181"/>
      <c r="R128" s="159"/>
      <c r="S128" s="169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  <c r="DZ128" s="170"/>
      <c r="EA128" s="170"/>
      <c r="EB128" s="170"/>
      <c r="EC128" s="170"/>
      <c r="ED128" s="170"/>
      <c r="EE128" s="170"/>
      <c r="EF128" s="170"/>
      <c r="EG128" s="170"/>
      <c r="EH128" s="170"/>
      <c r="EI128" s="170"/>
      <c r="EJ128" s="170"/>
      <c r="EK128" s="170"/>
      <c r="EL128" s="170"/>
      <c r="EM128" s="170"/>
      <c r="EN128" s="170"/>
      <c r="EO128" s="170"/>
      <c r="EP128" s="170"/>
      <c r="EQ128" s="170"/>
      <c r="ER128" s="170"/>
      <c r="ES128" s="170"/>
      <c r="ET128" s="170"/>
      <c r="EU128" s="170"/>
      <c r="EV128" s="170"/>
      <c r="EW128" s="170"/>
      <c r="EX128" s="170"/>
      <c r="EY128" s="170"/>
      <c r="EZ128" s="170"/>
      <c r="FA128" s="170"/>
      <c r="FB128" s="170"/>
      <c r="FC128" s="170"/>
      <c r="FD128" s="170"/>
      <c r="FE128" s="170"/>
      <c r="FF128" s="170"/>
      <c r="FG128" s="170"/>
      <c r="FH128" s="170"/>
      <c r="FI128" s="170"/>
      <c r="FJ128" s="170"/>
      <c r="FK128" s="170"/>
      <c r="FL128" s="170"/>
      <c r="FM128" s="170"/>
      <c r="FN128" s="170"/>
      <c r="FO128" s="170"/>
      <c r="FP128" s="170"/>
      <c r="FQ128" s="170"/>
      <c r="FR128" s="170"/>
      <c r="FS128" s="170"/>
      <c r="FT128" s="170"/>
      <c r="FU128" s="170"/>
      <c r="FV128" s="170"/>
      <c r="FW128" s="170"/>
      <c r="FX128" s="170"/>
      <c r="FY128" s="170"/>
      <c r="FZ128" s="170"/>
      <c r="GA128" s="170"/>
      <c r="GB128" s="170"/>
      <c r="GC128" s="170"/>
      <c r="GD128" s="170"/>
      <c r="GE128" s="170"/>
      <c r="GF128" s="170"/>
      <c r="GG128" s="170"/>
      <c r="GH128" s="170"/>
    </row>
    <row r="129" customFormat="false" ht="12.75" hidden="false" customHeight="false" outlineLevel="0" collapsed="false">
      <c r="A129" s="179"/>
      <c r="B129" s="160"/>
      <c r="C129" s="160"/>
      <c r="D129" s="160"/>
      <c r="E129" s="160"/>
      <c r="F129" s="160"/>
      <c r="G129" s="160"/>
      <c r="H129" s="159"/>
      <c r="I129" s="181"/>
      <c r="R129" s="159"/>
      <c r="S129" s="169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170"/>
      <c r="EK129" s="170"/>
      <c r="EL129" s="170"/>
      <c r="EM129" s="170"/>
      <c r="EN129" s="170"/>
      <c r="EO129" s="170"/>
      <c r="EP129" s="170"/>
      <c r="EQ129" s="170"/>
      <c r="ER129" s="170"/>
      <c r="ES129" s="170"/>
      <c r="ET129" s="170"/>
      <c r="EU129" s="170"/>
      <c r="EV129" s="170"/>
      <c r="EW129" s="170"/>
      <c r="EX129" s="170"/>
      <c r="EY129" s="170"/>
      <c r="EZ129" s="170"/>
      <c r="FA129" s="170"/>
      <c r="FB129" s="170"/>
      <c r="FC129" s="170"/>
      <c r="FD129" s="170"/>
      <c r="FE129" s="170"/>
      <c r="FF129" s="170"/>
      <c r="FG129" s="170"/>
      <c r="FH129" s="170"/>
      <c r="FI129" s="170"/>
      <c r="FJ129" s="170"/>
      <c r="FK129" s="170"/>
      <c r="FL129" s="170"/>
      <c r="FM129" s="170"/>
      <c r="FN129" s="170"/>
      <c r="FO129" s="170"/>
      <c r="FP129" s="170"/>
      <c r="FQ129" s="170"/>
      <c r="FR129" s="170"/>
      <c r="FS129" s="170"/>
      <c r="FT129" s="170"/>
      <c r="FU129" s="170"/>
      <c r="FV129" s="170"/>
      <c r="FW129" s="170"/>
      <c r="FX129" s="170"/>
      <c r="FY129" s="170"/>
      <c r="FZ129" s="170"/>
      <c r="GA129" s="170"/>
      <c r="GB129" s="170"/>
      <c r="GC129" s="170"/>
      <c r="GD129" s="170"/>
      <c r="GE129" s="170"/>
      <c r="GF129" s="170"/>
      <c r="GG129" s="170"/>
      <c r="GH129" s="170"/>
    </row>
    <row r="130" customFormat="false" ht="12.75" hidden="false" customHeight="false" outlineLevel="0" collapsed="false">
      <c r="A130" s="179"/>
      <c r="B130" s="160"/>
      <c r="C130" s="160"/>
      <c r="D130" s="160"/>
      <c r="E130" s="160"/>
      <c r="F130" s="160"/>
      <c r="G130" s="160"/>
      <c r="H130" s="159"/>
      <c r="I130" s="181"/>
      <c r="R130" s="159"/>
      <c r="S130" s="169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170"/>
      <c r="EK130" s="170"/>
      <c r="EL130" s="170"/>
      <c r="EM130" s="170"/>
      <c r="EN130" s="170"/>
      <c r="EO130" s="170"/>
      <c r="EP130" s="170"/>
      <c r="EQ130" s="170"/>
      <c r="ER130" s="170"/>
      <c r="ES130" s="170"/>
      <c r="ET130" s="170"/>
      <c r="EU130" s="170"/>
      <c r="EV130" s="170"/>
      <c r="EW130" s="170"/>
      <c r="EX130" s="170"/>
      <c r="EY130" s="170"/>
      <c r="EZ130" s="170"/>
      <c r="FA130" s="170"/>
      <c r="FB130" s="170"/>
      <c r="FC130" s="170"/>
      <c r="FD130" s="170"/>
      <c r="FE130" s="170"/>
      <c r="FF130" s="170"/>
      <c r="FG130" s="170"/>
      <c r="FH130" s="170"/>
      <c r="FI130" s="170"/>
      <c r="FJ130" s="170"/>
      <c r="FK130" s="170"/>
      <c r="FL130" s="170"/>
      <c r="FM130" s="170"/>
      <c r="FN130" s="170"/>
      <c r="FO130" s="170"/>
      <c r="FP130" s="170"/>
      <c r="FQ130" s="170"/>
      <c r="FR130" s="170"/>
      <c r="FS130" s="170"/>
      <c r="FT130" s="170"/>
      <c r="FU130" s="170"/>
      <c r="FV130" s="170"/>
      <c r="FW130" s="170"/>
      <c r="FX130" s="170"/>
      <c r="FY130" s="170"/>
      <c r="FZ130" s="170"/>
      <c r="GA130" s="170"/>
      <c r="GB130" s="170"/>
      <c r="GC130" s="170"/>
      <c r="GD130" s="170"/>
      <c r="GE130" s="170"/>
      <c r="GF130" s="170"/>
      <c r="GG130" s="170"/>
      <c r="GH130" s="170"/>
    </row>
    <row r="131" customFormat="false" ht="12.75" hidden="false" customHeight="false" outlineLevel="0" collapsed="false">
      <c r="A131" s="179"/>
      <c r="B131" s="160"/>
      <c r="C131" s="160"/>
      <c r="D131" s="160"/>
      <c r="E131" s="160"/>
      <c r="F131" s="160"/>
      <c r="G131" s="160"/>
      <c r="H131" s="159"/>
      <c r="I131" s="181"/>
      <c r="R131" s="159"/>
      <c r="S131" s="169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  <c r="DZ131" s="170"/>
      <c r="EA131" s="170"/>
      <c r="EB131" s="170"/>
      <c r="EC131" s="170"/>
      <c r="ED131" s="170"/>
      <c r="EE131" s="170"/>
      <c r="EF131" s="170"/>
      <c r="EG131" s="170"/>
      <c r="EH131" s="170"/>
      <c r="EI131" s="170"/>
      <c r="EJ131" s="170"/>
      <c r="EK131" s="170"/>
      <c r="EL131" s="170"/>
      <c r="EM131" s="170"/>
      <c r="EN131" s="170"/>
      <c r="EO131" s="170"/>
      <c r="EP131" s="170"/>
      <c r="EQ131" s="170"/>
      <c r="ER131" s="170"/>
      <c r="ES131" s="170"/>
      <c r="ET131" s="170"/>
      <c r="EU131" s="170"/>
      <c r="EV131" s="170"/>
      <c r="EW131" s="170"/>
      <c r="EX131" s="170"/>
      <c r="EY131" s="170"/>
      <c r="EZ131" s="170"/>
      <c r="FA131" s="170"/>
      <c r="FB131" s="170"/>
      <c r="FC131" s="170"/>
      <c r="FD131" s="170"/>
      <c r="FE131" s="170"/>
      <c r="FF131" s="170"/>
      <c r="FG131" s="170"/>
      <c r="FH131" s="170"/>
      <c r="FI131" s="170"/>
      <c r="FJ131" s="170"/>
      <c r="FK131" s="170"/>
      <c r="FL131" s="170"/>
      <c r="FM131" s="170"/>
      <c r="FN131" s="170"/>
      <c r="FO131" s="170"/>
      <c r="FP131" s="170"/>
      <c r="FQ131" s="170"/>
      <c r="FR131" s="170"/>
      <c r="FS131" s="170"/>
      <c r="FT131" s="170"/>
      <c r="FU131" s="170"/>
      <c r="FV131" s="170"/>
      <c r="FW131" s="170"/>
      <c r="FX131" s="170"/>
      <c r="FY131" s="170"/>
      <c r="FZ131" s="170"/>
      <c r="GA131" s="170"/>
      <c r="GB131" s="170"/>
      <c r="GC131" s="170"/>
      <c r="GD131" s="170"/>
      <c r="GE131" s="170"/>
      <c r="GF131" s="170"/>
      <c r="GG131" s="170"/>
      <c r="GH131" s="170"/>
    </row>
    <row r="132" customFormat="false" ht="12.75" hidden="false" customHeight="false" outlineLevel="0" collapsed="false">
      <c r="A132" s="179"/>
      <c r="B132" s="160"/>
      <c r="C132" s="160"/>
      <c r="D132" s="160"/>
      <c r="E132" s="160"/>
      <c r="F132" s="160"/>
      <c r="G132" s="160"/>
      <c r="H132" s="159"/>
      <c r="I132" s="181"/>
      <c r="R132" s="159"/>
      <c r="S132" s="169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  <c r="FE132" s="170"/>
      <c r="FF132" s="170"/>
      <c r="FG132" s="170"/>
      <c r="FH132" s="170"/>
      <c r="FI132" s="170"/>
      <c r="FJ132" s="170"/>
      <c r="FK132" s="170"/>
      <c r="FL132" s="170"/>
      <c r="FM132" s="170"/>
      <c r="FN132" s="170"/>
      <c r="FO132" s="170"/>
      <c r="FP132" s="170"/>
      <c r="FQ132" s="170"/>
      <c r="FR132" s="170"/>
      <c r="FS132" s="170"/>
      <c r="FT132" s="170"/>
      <c r="FU132" s="170"/>
      <c r="FV132" s="170"/>
      <c r="FW132" s="170"/>
      <c r="FX132" s="170"/>
      <c r="FY132" s="170"/>
      <c r="FZ132" s="170"/>
      <c r="GA132" s="170"/>
      <c r="GB132" s="170"/>
      <c r="GC132" s="170"/>
      <c r="GD132" s="170"/>
      <c r="GE132" s="170"/>
      <c r="GF132" s="170"/>
      <c r="GG132" s="170"/>
      <c r="GH132" s="170"/>
    </row>
    <row r="133" customFormat="false" ht="12.75" hidden="false" customHeight="false" outlineLevel="0" collapsed="false">
      <c r="A133" s="179"/>
      <c r="B133" s="160"/>
      <c r="C133" s="160"/>
      <c r="D133" s="160"/>
      <c r="E133" s="160"/>
      <c r="F133" s="160"/>
      <c r="G133" s="160"/>
      <c r="H133" s="159"/>
      <c r="I133" s="181"/>
      <c r="R133" s="159"/>
      <c r="S133" s="169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170"/>
      <c r="EK133" s="170"/>
      <c r="EL133" s="170"/>
      <c r="EM133" s="170"/>
      <c r="EN133" s="170"/>
      <c r="EO133" s="170"/>
      <c r="EP133" s="170"/>
      <c r="EQ133" s="170"/>
      <c r="ER133" s="170"/>
      <c r="ES133" s="170"/>
      <c r="ET133" s="170"/>
      <c r="EU133" s="170"/>
      <c r="EV133" s="170"/>
      <c r="EW133" s="170"/>
      <c r="EX133" s="170"/>
      <c r="EY133" s="170"/>
      <c r="EZ133" s="170"/>
      <c r="FA133" s="170"/>
      <c r="FB133" s="170"/>
      <c r="FC133" s="170"/>
      <c r="FD133" s="170"/>
      <c r="FE133" s="170"/>
      <c r="FF133" s="170"/>
      <c r="FG133" s="170"/>
      <c r="FH133" s="170"/>
      <c r="FI133" s="170"/>
      <c r="FJ133" s="170"/>
      <c r="FK133" s="170"/>
      <c r="FL133" s="170"/>
      <c r="FM133" s="170"/>
      <c r="FN133" s="170"/>
      <c r="FO133" s="170"/>
      <c r="FP133" s="170"/>
      <c r="FQ133" s="170"/>
      <c r="FR133" s="170"/>
      <c r="FS133" s="170"/>
      <c r="FT133" s="170"/>
      <c r="FU133" s="170"/>
      <c r="FV133" s="170"/>
      <c r="FW133" s="170"/>
      <c r="FX133" s="170"/>
      <c r="FY133" s="170"/>
      <c r="FZ133" s="170"/>
      <c r="GA133" s="170"/>
      <c r="GB133" s="170"/>
      <c r="GC133" s="170"/>
      <c r="GD133" s="170"/>
      <c r="GE133" s="170"/>
      <c r="GF133" s="170"/>
      <c r="GG133" s="170"/>
      <c r="GH133" s="170"/>
    </row>
    <row r="134" customFormat="false" ht="12.75" hidden="false" customHeight="false" outlineLevel="0" collapsed="false">
      <c r="A134" s="179"/>
      <c r="B134" s="160"/>
      <c r="C134" s="160"/>
      <c r="D134" s="160"/>
      <c r="E134" s="160"/>
      <c r="F134" s="160"/>
      <c r="G134" s="160"/>
      <c r="H134" s="159"/>
      <c r="I134" s="181"/>
      <c r="R134" s="159"/>
      <c r="S134" s="169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170"/>
      <c r="EK134" s="170"/>
      <c r="EL134" s="170"/>
      <c r="EM134" s="170"/>
      <c r="EN134" s="170"/>
      <c r="EO134" s="170"/>
      <c r="EP134" s="170"/>
      <c r="EQ134" s="170"/>
      <c r="ER134" s="170"/>
      <c r="ES134" s="170"/>
      <c r="ET134" s="170"/>
      <c r="EU134" s="170"/>
      <c r="EV134" s="170"/>
      <c r="EW134" s="170"/>
      <c r="EX134" s="170"/>
      <c r="EY134" s="170"/>
      <c r="EZ134" s="170"/>
      <c r="FA134" s="170"/>
      <c r="FB134" s="170"/>
      <c r="FC134" s="170"/>
      <c r="FD134" s="170"/>
      <c r="FE134" s="170"/>
      <c r="FF134" s="170"/>
      <c r="FG134" s="170"/>
      <c r="FH134" s="170"/>
      <c r="FI134" s="170"/>
      <c r="FJ134" s="170"/>
      <c r="FK134" s="170"/>
      <c r="FL134" s="170"/>
      <c r="FM134" s="170"/>
      <c r="FN134" s="170"/>
      <c r="FO134" s="170"/>
      <c r="FP134" s="170"/>
      <c r="FQ134" s="170"/>
      <c r="FR134" s="170"/>
      <c r="FS134" s="170"/>
      <c r="FT134" s="170"/>
      <c r="FU134" s="170"/>
      <c r="FV134" s="170"/>
      <c r="FW134" s="170"/>
      <c r="FX134" s="170"/>
      <c r="FY134" s="170"/>
      <c r="FZ134" s="170"/>
      <c r="GA134" s="170"/>
      <c r="GB134" s="170"/>
      <c r="GC134" s="170"/>
      <c r="GD134" s="170"/>
      <c r="GE134" s="170"/>
      <c r="GF134" s="170"/>
      <c r="GG134" s="170"/>
      <c r="GH134" s="170"/>
    </row>
    <row r="135" customFormat="false" ht="12.75" hidden="false" customHeight="false" outlineLevel="0" collapsed="false">
      <c r="A135" s="179"/>
      <c r="B135" s="160"/>
      <c r="C135" s="160"/>
      <c r="D135" s="160"/>
      <c r="E135" s="160"/>
      <c r="F135" s="160"/>
      <c r="G135" s="160"/>
      <c r="H135" s="159"/>
      <c r="I135" s="181"/>
      <c r="R135" s="159"/>
      <c r="S135" s="169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170"/>
      <c r="EK135" s="170"/>
      <c r="EL135" s="170"/>
      <c r="EM135" s="170"/>
      <c r="EN135" s="170"/>
      <c r="EO135" s="170"/>
      <c r="EP135" s="170"/>
      <c r="EQ135" s="170"/>
      <c r="ER135" s="170"/>
      <c r="ES135" s="170"/>
      <c r="ET135" s="170"/>
      <c r="EU135" s="170"/>
      <c r="EV135" s="170"/>
      <c r="EW135" s="170"/>
      <c r="EX135" s="170"/>
      <c r="EY135" s="170"/>
      <c r="EZ135" s="170"/>
      <c r="FA135" s="170"/>
      <c r="FB135" s="170"/>
      <c r="FC135" s="170"/>
      <c r="FD135" s="170"/>
      <c r="FE135" s="170"/>
      <c r="FF135" s="170"/>
      <c r="FG135" s="170"/>
      <c r="FH135" s="170"/>
      <c r="FI135" s="170"/>
      <c r="FJ135" s="170"/>
      <c r="FK135" s="170"/>
      <c r="FL135" s="170"/>
      <c r="FM135" s="170"/>
      <c r="FN135" s="170"/>
      <c r="FO135" s="170"/>
      <c r="FP135" s="170"/>
      <c r="FQ135" s="170"/>
      <c r="FR135" s="170"/>
      <c r="FS135" s="170"/>
      <c r="FT135" s="170"/>
      <c r="FU135" s="170"/>
      <c r="FV135" s="170"/>
      <c r="FW135" s="170"/>
      <c r="FX135" s="170"/>
      <c r="FY135" s="170"/>
      <c r="FZ135" s="170"/>
      <c r="GA135" s="170"/>
      <c r="GB135" s="170"/>
      <c r="GC135" s="170"/>
      <c r="GD135" s="170"/>
      <c r="GE135" s="170"/>
      <c r="GF135" s="170"/>
      <c r="GG135" s="170"/>
      <c r="GH135" s="170"/>
    </row>
    <row r="136" customFormat="false" ht="12.75" hidden="false" customHeight="false" outlineLevel="0" collapsed="false">
      <c r="A136" s="179"/>
      <c r="B136" s="160"/>
      <c r="C136" s="160"/>
      <c r="D136" s="160"/>
      <c r="E136" s="160"/>
      <c r="F136" s="160"/>
      <c r="G136" s="160"/>
      <c r="H136" s="159"/>
      <c r="I136" s="181"/>
      <c r="R136" s="159"/>
      <c r="S136" s="169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170"/>
      <c r="EK136" s="170"/>
      <c r="EL136" s="170"/>
      <c r="EM136" s="170"/>
      <c r="EN136" s="170"/>
      <c r="EO136" s="170"/>
      <c r="EP136" s="170"/>
      <c r="EQ136" s="170"/>
      <c r="ER136" s="170"/>
      <c r="ES136" s="170"/>
      <c r="ET136" s="170"/>
      <c r="EU136" s="170"/>
      <c r="EV136" s="170"/>
      <c r="EW136" s="170"/>
      <c r="EX136" s="170"/>
      <c r="EY136" s="170"/>
      <c r="EZ136" s="170"/>
      <c r="FA136" s="170"/>
      <c r="FB136" s="170"/>
      <c r="FC136" s="170"/>
      <c r="FD136" s="170"/>
      <c r="FE136" s="170"/>
      <c r="FF136" s="170"/>
      <c r="FG136" s="170"/>
      <c r="FH136" s="170"/>
      <c r="FI136" s="170"/>
      <c r="FJ136" s="170"/>
      <c r="FK136" s="170"/>
      <c r="FL136" s="170"/>
      <c r="FM136" s="170"/>
      <c r="FN136" s="170"/>
      <c r="FO136" s="170"/>
      <c r="FP136" s="170"/>
      <c r="FQ136" s="170"/>
      <c r="FR136" s="170"/>
      <c r="FS136" s="170"/>
      <c r="FT136" s="170"/>
      <c r="FU136" s="170"/>
      <c r="FV136" s="170"/>
      <c r="FW136" s="170"/>
      <c r="FX136" s="170"/>
      <c r="FY136" s="170"/>
      <c r="FZ136" s="170"/>
      <c r="GA136" s="170"/>
      <c r="GB136" s="170"/>
      <c r="GC136" s="170"/>
      <c r="GD136" s="170"/>
      <c r="GE136" s="170"/>
      <c r="GF136" s="170"/>
      <c r="GG136" s="170"/>
      <c r="GH136" s="170"/>
    </row>
    <row r="137" customFormat="false" ht="12.75" hidden="false" customHeight="false" outlineLevel="0" collapsed="false">
      <c r="A137" s="179"/>
      <c r="B137" s="160"/>
      <c r="C137" s="160"/>
      <c r="D137" s="160"/>
      <c r="E137" s="160"/>
      <c r="F137" s="160"/>
      <c r="G137" s="160"/>
      <c r="H137" s="159"/>
      <c r="I137" s="181"/>
      <c r="R137" s="159"/>
      <c r="S137" s="169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170"/>
      <c r="EK137" s="170"/>
      <c r="EL137" s="170"/>
      <c r="EM137" s="170"/>
      <c r="EN137" s="170"/>
      <c r="EO137" s="170"/>
      <c r="EP137" s="170"/>
      <c r="EQ137" s="170"/>
      <c r="ER137" s="170"/>
      <c r="ES137" s="170"/>
      <c r="ET137" s="170"/>
      <c r="EU137" s="170"/>
      <c r="EV137" s="170"/>
      <c r="EW137" s="170"/>
      <c r="EX137" s="170"/>
      <c r="EY137" s="170"/>
      <c r="EZ137" s="170"/>
      <c r="FA137" s="170"/>
      <c r="FB137" s="170"/>
      <c r="FC137" s="170"/>
      <c r="FD137" s="170"/>
      <c r="FE137" s="170"/>
      <c r="FF137" s="170"/>
      <c r="FG137" s="170"/>
      <c r="FH137" s="170"/>
      <c r="FI137" s="170"/>
      <c r="FJ137" s="170"/>
      <c r="FK137" s="170"/>
      <c r="FL137" s="170"/>
      <c r="FM137" s="170"/>
      <c r="FN137" s="170"/>
      <c r="FO137" s="170"/>
      <c r="FP137" s="170"/>
      <c r="FQ137" s="170"/>
      <c r="FR137" s="170"/>
      <c r="FS137" s="170"/>
      <c r="FT137" s="170"/>
      <c r="FU137" s="170"/>
      <c r="FV137" s="170"/>
      <c r="FW137" s="170"/>
      <c r="FX137" s="170"/>
      <c r="FY137" s="170"/>
      <c r="FZ137" s="170"/>
      <c r="GA137" s="170"/>
      <c r="GB137" s="170"/>
      <c r="GC137" s="170"/>
      <c r="GD137" s="170"/>
      <c r="GE137" s="170"/>
      <c r="GF137" s="170"/>
      <c r="GG137" s="170"/>
      <c r="GH137" s="170"/>
    </row>
    <row r="138" customFormat="false" ht="12.75" hidden="false" customHeight="false" outlineLevel="0" collapsed="false">
      <c r="A138" s="179"/>
      <c r="B138" s="160"/>
      <c r="C138" s="160"/>
      <c r="D138" s="160"/>
      <c r="E138" s="160"/>
      <c r="F138" s="160"/>
      <c r="G138" s="160"/>
      <c r="H138" s="159"/>
      <c r="I138" s="181"/>
      <c r="R138" s="159"/>
      <c r="S138" s="169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170"/>
      <c r="EK138" s="170"/>
      <c r="EL138" s="170"/>
      <c r="EM138" s="170"/>
      <c r="EN138" s="170"/>
      <c r="EO138" s="170"/>
      <c r="EP138" s="170"/>
      <c r="EQ138" s="170"/>
      <c r="ER138" s="170"/>
      <c r="ES138" s="170"/>
      <c r="ET138" s="170"/>
      <c r="EU138" s="170"/>
      <c r="EV138" s="170"/>
      <c r="EW138" s="170"/>
      <c r="EX138" s="170"/>
      <c r="EY138" s="170"/>
      <c r="EZ138" s="170"/>
      <c r="FA138" s="170"/>
      <c r="FB138" s="170"/>
      <c r="FC138" s="170"/>
      <c r="FD138" s="170"/>
      <c r="FE138" s="170"/>
      <c r="FF138" s="170"/>
      <c r="FG138" s="170"/>
      <c r="FH138" s="170"/>
      <c r="FI138" s="170"/>
      <c r="FJ138" s="170"/>
      <c r="FK138" s="170"/>
      <c r="FL138" s="170"/>
      <c r="FM138" s="170"/>
      <c r="FN138" s="170"/>
      <c r="FO138" s="170"/>
      <c r="FP138" s="170"/>
      <c r="FQ138" s="170"/>
      <c r="FR138" s="170"/>
      <c r="FS138" s="170"/>
      <c r="FT138" s="170"/>
      <c r="FU138" s="170"/>
      <c r="FV138" s="170"/>
      <c r="FW138" s="170"/>
      <c r="FX138" s="170"/>
      <c r="FY138" s="170"/>
      <c r="FZ138" s="170"/>
      <c r="GA138" s="170"/>
      <c r="GB138" s="170"/>
      <c r="GC138" s="170"/>
      <c r="GD138" s="170"/>
      <c r="GE138" s="170"/>
      <c r="GF138" s="170"/>
      <c r="GG138" s="170"/>
      <c r="GH138" s="170"/>
    </row>
    <row r="139" customFormat="false" ht="12.75" hidden="false" customHeight="false" outlineLevel="0" collapsed="false">
      <c r="A139" s="179"/>
      <c r="B139" s="160"/>
      <c r="C139" s="160"/>
      <c r="D139" s="160"/>
      <c r="E139" s="160"/>
      <c r="F139" s="160"/>
      <c r="G139" s="160"/>
      <c r="H139" s="159"/>
      <c r="I139" s="181"/>
      <c r="R139" s="159"/>
      <c r="S139" s="169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170"/>
      <c r="EK139" s="170"/>
      <c r="EL139" s="170"/>
      <c r="EM139" s="170"/>
      <c r="EN139" s="170"/>
      <c r="EO139" s="170"/>
      <c r="EP139" s="170"/>
      <c r="EQ139" s="170"/>
      <c r="ER139" s="170"/>
      <c r="ES139" s="170"/>
      <c r="ET139" s="170"/>
      <c r="EU139" s="170"/>
      <c r="EV139" s="170"/>
      <c r="EW139" s="170"/>
      <c r="EX139" s="170"/>
      <c r="EY139" s="170"/>
      <c r="EZ139" s="170"/>
      <c r="FA139" s="170"/>
      <c r="FB139" s="170"/>
      <c r="FC139" s="170"/>
      <c r="FD139" s="170"/>
      <c r="FE139" s="170"/>
      <c r="FF139" s="170"/>
      <c r="FG139" s="170"/>
      <c r="FH139" s="170"/>
      <c r="FI139" s="170"/>
      <c r="FJ139" s="170"/>
      <c r="FK139" s="170"/>
      <c r="FL139" s="170"/>
      <c r="FM139" s="170"/>
      <c r="FN139" s="170"/>
      <c r="FO139" s="170"/>
      <c r="FP139" s="170"/>
      <c r="FQ139" s="170"/>
      <c r="FR139" s="170"/>
      <c r="FS139" s="170"/>
      <c r="FT139" s="170"/>
      <c r="FU139" s="170"/>
      <c r="FV139" s="170"/>
      <c r="FW139" s="170"/>
      <c r="FX139" s="170"/>
      <c r="FY139" s="170"/>
      <c r="FZ139" s="170"/>
      <c r="GA139" s="170"/>
      <c r="GB139" s="170"/>
      <c r="GC139" s="170"/>
      <c r="GD139" s="170"/>
      <c r="GE139" s="170"/>
      <c r="GF139" s="170"/>
      <c r="GG139" s="170"/>
      <c r="GH139" s="170"/>
    </row>
    <row r="140" customFormat="false" ht="12.75" hidden="false" customHeight="false" outlineLevel="0" collapsed="false">
      <c r="A140" s="179"/>
      <c r="B140" s="160"/>
      <c r="C140" s="160"/>
      <c r="D140" s="160"/>
      <c r="E140" s="160"/>
      <c r="F140" s="160"/>
      <c r="G140" s="160"/>
      <c r="H140" s="159"/>
      <c r="I140" s="181"/>
      <c r="R140" s="159"/>
      <c r="S140" s="169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170"/>
      <c r="EK140" s="170"/>
      <c r="EL140" s="170"/>
      <c r="EM140" s="170"/>
      <c r="EN140" s="170"/>
      <c r="EO140" s="170"/>
      <c r="EP140" s="170"/>
      <c r="EQ140" s="170"/>
      <c r="ER140" s="170"/>
      <c r="ES140" s="170"/>
      <c r="ET140" s="170"/>
      <c r="EU140" s="170"/>
      <c r="EV140" s="170"/>
      <c r="EW140" s="170"/>
      <c r="EX140" s="170"/>
      <c r="EY140" s="170"/>
      <c r="EZ140" s="170"/>
      <c r="FA140" s="170"/>
      <c r="FB140" s="170"/>
      <c r="FC140" s="170"/>
      <c r="FD140" s="170"/>
      <c r="FE140" s="170"/>
      <c r="FF140" s="170"/>
      <c r="FG140" s="170"/>
      <c r="FH140" s="170"/>
      <c r="FI140" s="170"/>
      <c r="FJ140" s="170"/>
      <c r="FK140" s="170"/>
      <c r="FL140" s="170"/>
      <c r="FM140" s="170"/>
      <c r="FN140" s="170"/>
      <c r="FO140" s="170"/>
      <c r="FP140" s="170"/>
      <c r="FQ140" s="170"/>
      <c r="FR140" s="170"/>
      <c r="FS140" s="170"/>
      <c r="FT140" s="170"/>
      <c r="FU140" s="170"/>
      <c r="FV140" s="170"/>
      <c r="FW140" s="170"/>
      <c r="FX140" s="170"/>
      <c r="FY140" s="170"/>
      <c r="FZ140" s="170"/>
      <c r="GA140" s="170"/>
      <c r="GB140" s="170"/>
      <c r="GC140" s="170"/>
      <c r="GD140" s="170"/>
      <c r="GE140" s="170"/>
      <c r="GF140" s="170"/>
      <c r="GG140" s="170"/>
      <c r="GH140" s="170"/>
    </row>
    <row r="141" customFormat="false" ht="12.75" hidden="false" customHeight="false" outlineLevel="0" collapsed="false">
      <c r="A141" s="179"/>
      <c r="B141" s="160"/>
      <c r="C141" s="160"/>
      <c r="D141" s="160"/>
      <c r="E141" s="160"/>
      <c r="F141" s="160"/>
      <c r="G141" s="160"/>
      <c r="H141" s="159"/>
      <c r="I141" s="181"/>
      <c r="R141" s="159"/>
      <c r="S141" s="169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170"/>
      <c r="EK141" s="170"/>
      <c r="EL141" s="170"/>
      <c r="EM141" s="170"/>
      <c r="EN141" s="170"/>
      <c r="EO141" s="170"/>
      <c r="EP141" s="170"/>
      <c r="EQ141" s="170"/>
      <c r="ER141" s="170"/>
      <c r="ES141" s="170"/>
      <c r="ET141" s="170"/>
      <c r="EU141" s="170"/>
      <c r="EV141" s="170"/>
      <c r="EW141" s="170"/>
      <c r="EX141" s="170"/>
      <c r="EY141" s="170"/>
      <c r="EZ141" s="170"/>
      <c r="FA141" s="170"/>
      <c r="FB141" s="170"/>
      <c r="FC141" s="170"/>
      <c r="FD141" s="170"/>
      <c r="FE141" s="170"/>
      <c r="FF141" s="170"/>
      <c r="FG141" s="170"/>
      <c r="FH141" s="170"/>
      <c r="FI141" s="170"/>
      <c r="FJ141" s="170"/>
      <c r="FK141" s="170"/>
      <c r="FL141" s="170"/>
      <c r="FM141" s="170"/>
      <c r="FN141" s="170"/>
      <c r="FO141" s="170"/>
      <c r="FP141" s="170"/>
      <c r="FQ141" s="170"/>
      <c r="FR141" s="170"/>
      <c r="FS141" s="170"/>
      <c r="FT141" s="170"/>
      <c r="FU141" s="170"/>
      <c r="FV141" s="170"/>
      <c r="FW141" s="170"/>
      <c r="FX141" s="170"/>
      <c r="FY141" s="170"/>
      <c r="FZ141" s="170"/>
      <c r="GA141" s="170"/>
      <c r="GB141" s="170"/>
      <c r="GC141" s="170"/>
      <c r="GD141" s="170"/>
      <c r="GE141" s="170"/>
      <c r="GF141" s="170"/>
      <c r="GG141" s="170"/>
      <c r="GH141" s="170"/>
    </row>
    <row r="142" customFormat="false" ht="12.75" hidden="false" customHeight="false" outlineLevel="0" collapsed="false">
      <c r="A142" s="179"/>
      <c r="B142" s="160"/>
      <c r="C142" s="160"/>
      <c r="D142" s="160"/>
      <c r="E142" s="160"/>
      <c r="F142" s="160"/>
      <c r="G142" s="160"/>
      <c r="H142" s="159"/>
      <c r="I142" s="181"/>
      <c r="R142" s="159"/>
      <c r="S142" s="169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  <c r="DZ142" s="170"/>
      <c r="EA142" s="170"/>
      <c r="EB142" s="170"/>
      <c r="EC142" s="170"/>
      <c r="ED142" s="170"/>
      <c r="EE142" s="170"/>
      <c r="EF142" s="170"/>
      <c r="EG142" s="170"/>
      <c r="EH142" s="170"/>
      <c r="EI142" s="170"/>
      <c r="EJ142" s="170"/>
      <c r="EK142" s="170"/>
      <c r="EL142" s="170"/>
      <c r="EM142" s="170"/>
      <c r="EN142" s="170"/>
      <c r="EO142" s="170"/>
      <c r="EP142" s="170"/>
      <c r="EQ142" s="170"/>
      <c r="ER142" s="170"/>
      <c r="ES142" s="170"/>
      <c r="ET142" s="170"/>
      <c r="EU142" s="170"/>
      <c r="EV142" s="170"/>
      <c r="EW142" s="170"/>
      <c r="EX142" s="170"/>
      <c r="EY142" s="170"/>
      <c r="EZ142" s="170"/>
      <c r="FA142" s="170"/>
      <c r="FB142" s="170"/>
      <c r="FC142" s="170"/>
      <c r="FD142" s="170"/>
      <c r="FE142" s="170"/>
      <c r="FF142" s="170"/>
      <c r="FG142" s="170"/>
      <c r="FH142" s="170"/>
      <c r="FI142" s="170"/>
      <c r="FJ142" s="170"/>
      <c r="FK142" s="170"/>
      <c r="FL142" s="170"/>
      <c r="FM142" s="170"/>
      <c r="FN142" s="170"/>
      <c r="FO142" s="170"/>
      <c r="FP142" s="170"/>
      <c r="FQ142" s="170"/>
      <c r="FR142" s="170"/>
      <c r="FS142" s="170"/>
      <c r="FT142" s="170"/>
      <c r="FU142" s="170"/>
      <c r="FV142" s="170"/>
      <c r="FW142" s="170"/>
      <c r="FX142" s="170"/>
      <c r="FY142" s="170"/>
      <c r="FZ142" s="170"/>
      <c r="GA142" s="170"/>
      <c r="GB142" s="170"/>
      <c r="GC142" s="170"/>
      <c r="GD142" s="170"/>
      <c r="GE142" s="170"/>
      <c r="GF142" s="170"/>
      <c r="GG142" s="170"/>
      <c r="GH142" s="170"/>
    </row>
    <row r="143" customFormat="false" ht="12.75" hidden="false" customHeight="false" outlineLevel="0" collapsed="false">
      <c r="A143" s="179"/>
      <c r="B143" s="160"/>
      <c r="C143" s="160"/>
      <c r="D143" s="160"/>
      <c r="E143" s="160"/>
      <c r="F143" s="160"/>
      <c r="G143" s="160"/>
      <c r="H143" s="159"/>
      <c r="I143" s="181"/>
      <c r="R143" s="159"/>
      <c r="S143" s="169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  <c r="DZ143" s="170"/>
      <c r="EA143" s="170"/>
      <c r="EB143" s="170"/>
      <c r="EC143" s="170"/>
      <c r="ED143" s="170"/>
      <c r="EE143" s="170"/>
      <c r="EF143" s="170"/>
      <c r="EG143" s="170"/>
      <c r="EH143" s="170"/>
      <c r="EI143" s="170"/>
      <c r="EJ143" s="170"/>
      <c r="EK143" s="170"/>
      <c r="EL143" s="170"/>
      <c r="EM143" s="170"/>
      <c r="EN143" s="170"/>
      <c r="EO143" s="170"/>
      <c r="EP143" s="170"/>
      <c r="EQ143" s="170"/>
      <c r="ER143" s="170"/>
      <c r="ES143" s="170"/>
      <c r="ET143" s="170"/>
      <c r="EU143" s="170"/>
      <c r="EV143" s="170"/>
      <c r="EW143" s="170"/>
      <c r="EX143" s="170"/>
      <c r="EY143" s="170"/>
      <c r="EZ143" s="170"/>
      <c r="FA143" s="170"/>
      <c r="FB143" s="170"/>
      <c r="FC143" s="170"/>
      <c r="FD143" s="170"/>
      <c r="FE143" s="170"/>
      <c r="FF143" s="170"/>
      <c r="FG143" s="170"/>
      <c r="FH143" s="170"/>
      <c r="FI143" s="170"/>
      <c r="FJ143" s="170"/>
      <c r="FK143" s="170"/>
      <c r="FL143" s="170"/>
      <c r="FM143" s="170"/>
      <c r="FN143" s="170"/>
      <c r="FO143" s="170"/>
      <c r="FP143" s="170"/>
      <c r="FQ143" s="170"/>
      <c r="FR143" s="170"/>
      <c r="FS143" s="170"/>
      <c r="FT143" s="170"/>
      <c r="FU143" s="170"/>
      <c r="FV143" s="170"/>
      <c r="FW143" s="170"/>
      <c r="FX143" s="170"/>
      <c r="FY143" s="170"/>
      <c r="FZ143" s="170"/>
      <c r="GA143" s="170"/>
      <c r="GB143" s="170"/>
      <c r="GC143" s="170"/>
      <c r="GD143" s="170"/>
      <c r="GE143" s="170"/>
      <c r="GF143" s="170"/>
      <c r="GG143" s="170"/>
      <c r="GH143" s="170"/>
    </row>
    <row r="144" customFormat="false" ht="12.75" hidden="false" customHeight="false" outlineLevel="0" collapsed="false">
      <c r="A144" s="179"/>
      <c r="B144" s="160"/>
      <c r="C144" s="160"/>
      <c r="D144" s="160"/>
      <c r="E144" s="160"/>
      <c r="F144" s="160"/>
      <c r="G144" s="160"/>
      <c r="H144" s="159"/>
      <c r="I144" s="181"/>
      <c r="R144" s="159"/>
      <c r="S144" s="169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  <c r="DZ144" s="170"/>
      <c r="EA144" s="170"/>
      <c r="EB144" s="170"/>
      <c r="EC144" s="170"/>
      <c r="ED144" s="170"/>
      <c r="EE144" s="170"/>
      <c r="EF144" s="170"/>
      <c r="EG144" s="170"/>
      <c r="EH144" s="170"/>
      <c r="EI144" s="170"/>
      <c r="EJ144" s="170"/>
      <c r="EK144" s="170"/>
      <c r="EL144" s="170"/>
      <c r="EM144" s="170"/>
      <c r="EN144" s="170"/>
      <c r="EO144" s="170"/>
      <c r="EP144" s="170"/>
      <c r="EQ144" s="170"/>
      <c r="ER144" s="170"/>
      <c r="ES144" s="170"/>
      <c r="ET144" s="170"/>
      <c r="EU144" s="170"/>
      <c r="EV144" s="170"/>
      <c r="EW144" s="170"/>
      <c r="EX144" s="170"/>
      <c r="EY144" s="170"/>
      <c r="EZ144" s="170"/>
      <c r="FA144" s="170"/>
      <c r="FB144" s="170"/>
      <c r="FC144" s="170"/>
      <c r="FD144" s="170"/>
      <c r="FE144" s="170"/>
      <c r="FF144" s="170"/>
      <c r="FG144" s="170"/>
      <c r="FH144" s="170"/>
      <c r="FI144" s="170"/>
      <c r="FJ144" s="170"/>
      <c r="FK144" s="170"/>
      <c r="FL144" s="170"/>
      <c r="FM144" s="170"/>
      <c r="FN144" s="170"/>
      <c r="FO144" s="170"/>
      <c r="FP144" s="170"/>
      <c r="FQ144" s="170"/>
      <c r="FR144" s="170"/>
      <c r="FS144" s="170"/>
      <c r="FT144" s="170"/>
      <c r="FU144" s="170"/>
      <c r="FV144" s="170"/>
      <c r="FW144" s="170"/>
      <c r="FX144" s="170"/>
      <c r="FY144" s="170"/>
      <c r="FZ144" s="170"/>
      <c r="GA144" s="170"/>
      <c r="GB144" s="170"/>
      <c r="GC144" s="170"/>
      <c r="GD144" s="170"/>
      <c r="GE144" s="170"/>
      <c r="GF144" s="170"/>
      <c r="GG144" s="170"/>
      <c r="GH144" s="170"/>
    </row>
    <row r="145" customFormat="false" ht="12.75" hidden="false" customHeight="false" outlineLevel="0" collapsed="false">
      <c r="A145" s="179"/>
      <c r="B145" s="160"/>
      <c r="C145" s="160"/>
      <c r="D145" s="160"/>
      <c r="E145" s="160"/>
      <c r="F145" s="160"/>
      <c r="G145" s="160"/>
      <c r="H145" s="159"/>
      <c r="I145" s="181"/>
      <c r="R145" s="159"/>
      <c r="S145" s="169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  <c r="DZ145" s="170"/>
      <c r="EA145" s="170"/>
      <c r="EB145" s="170"/>
      <c r="EC145" s="170"/>
      <c r="ED145" s="170"/>
      <c r="EE145" s="170"/>
      <c r="EF145" s="170"/>
      <c r="EG145" s="170"/>
      <c r="EH145" s="170"/>
      <c r="EI145" s="170"/>
      <c r="EJ145" s="170"/>
      <c r="EK145" s="170"/>
      <c r="EL145" s="170"/>
      <c r="EM145" s="170"/>
      <c r="EN145" s="170"/>
      <c r="EO145" s="170"/>
      <c r="EP145" s="170"/>
      <c r="EQ145" s="170"/>
      <c r="ER145" s="170"/>
      <c r="ES145" s="170"/>
      <c r="ET145" s="170"/>
      <c r="EU145" s="170"/>
      <c r="EV145" s="170"/>
      <c r="EW145" s="170"/>
      <c r="EX145" s="170"/>
      <c r="EY145" s="170"/>
      <c r="EZ145" s="170"/>
      <c r="FA145" s="170"/>
      <c r="FB145" s="170"/>
      <c r="FC145" s="170"/>
      <c r="FD145" s="170"/>
      <c r="FE145" s="170"/>
      <c r="FF145" s="170"/>
      <c r="FG145" s="170"/>
      <c r="FH145" s="170"/>
      <c r="FI145" s="170"/>
      <c r="FJ145" s="170"/>
      <c r="FK145" s="170"/>
      <c r="FL145" s="170"/>
      <c r="FM145" s="170"/>
      <c r="FN145" s="170"/>
      <c r="FO145" s="170"/>
      <c r="FP145" s="170"/>
      <c r="FQ145" s="170"/>
      <c r="FR145" s="170"/>
      <c r="FS145" s="170"/>
      <c r="FT145" s="170"/>
      <c r="FU145" s="170"/>
      <c r="FV145" s="170"/>
      <c r="FW145" s="170"/>
      <c r="FX145" s="170"/>
      <c r="FY145" s="170"/>
      <c r="FZ145" s="170"/>
      <c r="GA145" s="170"/>
      <c r="GB145" s="170"/>
      <c r="GC145" s="170"/>
      <c r="GD145" s="170"/>
      <c r="GE145" s="170"/>
      <c r="GF145" s="170"/>
      <c r="GG145" s="170"/>
      <c r="GH145" s="170"/>
    </row>
    <row r="146" customFormat="false" ht="12.75" hidden="false" customHeight="false" outlineLevel="0" collapsed="false">
      <c r="A146" s="179"/>
      <c r="B146" s="160"/>
      <c r="C146" s="160"/>
      <c r="D146" s="160"/>
      <c r="E146" s="160"/>
      <c r="F146" s="160"/>
      <c r="G146" s="160"/>
      <c r="H146" s="159"/>
      <c r="I146" s="181"/>
      <c r="R146" s="159"/>
      <c r="S146" s="169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  <c r="DZ146" s="170"/>
      <c r="EA146" s="170"/>
      <c r="EB146" s="170"/>
      <c r="EC146" s="170"/>
      <c r="ED146" s="170"/>
      <c r="EE146" s="170"/>
      <c r="EF146" s="170"/>
      <c r="EG146" s="170"/>
      <c r="EH146" s="170"/>
      <c r="EI146" s="170"/>
      <c r="EJ146" s="170"/>
      <c r="EK146" s="170"/>
      <c r="EL146" s="170"/>
      <c r="EM146" s="170"/>
      <c r="EN146" s="170"/>
      <c r="EO146" s="170"/>
      <c r="EP146" s="170"/>
      <c r="EQ146" s="170"/>
      <c r="ER146" s="170"/>
      <c r="ES146" s="170"/>
      <c r="ET146" s="170"/>
      <c r="EU146" s="170"/>
      <c r="EV146" s="170"/>
      <c r="EW146" s="170"/>
      <c r="EX146" s="170"/>
      <c r="EY146" s="170"/>
      <c r="EZ146" s="170"/>
      <c r="FA146" s="170"/>
      <c r="FB146" s="170"/>
      <c r="FC146" s="170"/>
      <c r="FD146" s="170"/>
      <c r="FE146" s="170"/>
      <c r="FF146" s="170"/>
      <c r="FG146" s="170"/>
      <c r="FH146" s="170"/>
      <c r="FI146" s="170"/>
      <c r="FJ146" s="170"/>
      <c r="FK146" s="170"/>
      <c r="FL146" s="170"/>
      <c r="FM146" s="170"/>
      <c r="FN146" s="170"/>
      <c r="FO146" s="170"/>
      <c r="FP146" s="170"/>
      <c r="FQ146" s="170"/>
      <c r="FR146" s="170"/>
      <c r="FS146" s="170"/>
      <c r="FT146" s="170"/>
      <c r="FU146" s="170"/>
      <c r="FV146" s="170"/>
      <c r="FW146" s="170"/>
      <c r="FX146" s="170"/>
      <c r="FY146" s="170"/>
      <c r="FZ146" s="170"/>
      <c r="GA146" s="170"/>
      <c r="GB146" s="170"/>
      <c r="GC146" s="170"/>
      <c r="GD146" s="170"/>
      <c r="GE146" s="170"/>
      <c r="GF146" s="170"/>
      <c r="GG146" s="170"/>
      <c r="GH146" s="170"/>
    </row>
    <row r="147" customFormat="false" ht="12.75" hidden="false" customHeight="false" outlineLevel="0" collapsed="false">
      <c r="A147" s="179"/>
      <c r="B147" s="160"/>
      <c r="C147" s="160"/>
      <c r="D147" s="160"/>
      <c r="E147" s="160"/>
      <c r="F147" s="160"/>
      <c r="G147" s="160"/>
      <c r="H147" s="159"/>
      <c r="I147" s="181"/>
      <c r="R147" s="159"/>
      <c r="S147" s="169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  <c r="EQ147" s="170"/>
      <c r="ER147" s="170"/>
      <c r="ES147" s="170"/>
      <c r="ET147" s="170"/>
      <c r="EU147" s="170"/>
      <c r="EV147" s="170"/>
      <c r="EW147" s="170"/>
      <c r="EX147" s="170"/>
      <c r="EY147" s="170"/>
      <c r="EZ147" s="170"/>
      <c r="FA147" s="170"/>
      <c r="FB147" s="170"/>
      <c r="FC147" s="170"/>
      <c r="FD147" s="170"/>
      <c r="FE147" s="170"/>
      <c r="FF147" s="170"/>
      <c r="FG147" s="170"/>
      <c r="FH147" s="170"/>
      <c r="FI147" s="170"/>
      <c r="FJ147" s="170"/>
      <c r="FK147" s="170"/>
      <c r="FL147" s="170"/>
      <c r="FM147" s="170"/>
      <c r="FN147" s="170"/>
      <c r="FO147" s="170"/>
      <c r="FP147" s="170"/>
      <c r="FQ147" s="170"/>
      <c r="FR147" s="170"/>
      <c r="FS147" s="170"/>
      <c r="FT147" s="170"/>
      <c r="FU147" s="170"/>
      <c r="FV147" s="170"/>
      <c r="FW147" s="170"/>
      <c r="FX147" s="170"/>
      <c r="FY147" s="170"/>
      <c r="FZ147" s="170"/>
      <c r="GA147" s="170"/>
      <c r="GB147" s="170"/>
      <c r="GC147" s="170"/>
      <c r="GD147" s="170"/>
      <c r="GE147" s="170"/>
      <c r="GF147" s="170"/>
      <c r="GG147" s="170"/>
      <c r="GH147" s="170"/>
    </row>
    <row r="148" customFormat="false" ht="12.75" hidden="false" customHeight="false" outlineLevel="0" collapsed="false">
      <c r="A148" s="179"/>
      <c r="B148" s="160"/>
      <c r="C148" s="160"/>
      <c r="D148" s="160"/>
      <c r="E148" s="160"/>
      <c r="F148" s="160"/>
      <c r="G148" s="160"/>
      <c r="H148" s="159"/>
      <c r="I148" s="181"/>
      <c r="R148" s="159"/>
      <c r="S148" s="169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  <c r="DZ148" s="170"/>
      <c r="EA148" s="170"/>
      <c r="EB148" s="170"/>
      <c r="EC148" s="170"/>
      <c r="ED148" s="170"/>
      <c r="EE148" s="170"/>
      <c r="EF148" s="170"/>
      <c r="EG148" s="170"/>
      <c r="EH148" s="170"/>
      <c r="EI148" s="170"/>
      <c r="EJ148" s="170"/>
      <c r="EK148" s="170"/>
      <c r="EL148" s="170"/>
      <c r="EM148" s="170"/>
      <c r="EN148" s="170"/>
      <c r="EO148" s="170"/>
      <c r="EP148" s="170"/>
      <c r="EQ148" s="170"/>
      <c r="ER148" s="170"/>
      <c r="ES148" s="170"/>
      <c r="ET148" s="170"/>
      <c r="EU148" s="170"/>
      <c r="EV148" s="170"/>
      <c r="EW148" s="170"/>
      <c r="EX148" s="170"/>
      <c r="EY148" s="170"/>
      <c r="EZ148" s="170"/>
      <c r="FA148" s="170"/>
      <c r="FB148" s="170"/>
      <c r="FC148" s="170"/>
      <c r="FD148" s="170"/>
      <c r="FE148" s="170"/>
      <c r="FF148" s="170"/>
      <c r="FG148" s="170"/>
      <c r="FH148" s="170"/>
      <c r="FI148" s="170"/>
      <c r="FJ148" s="170"/>
      <c r="FK148" s="170"/>
      <c r="FL148" s="170"/>
      <c r="FM148" s="170"/>
      <c r="FN148" s="170"/>
      <c r="FO148" s="170"/>
      <c r="FP148" s="170"/>
      <c r="FQ148" s="170"/>
      <c r="FR148" s="170"/>
      <c r="FS148" s="170"/>
      <c r="FT148" s="170"/>
      <c r="FU148" s="170"/>
      <c r="FV148" s="170"/>
      <c r="FW148" s="170"/>
      <c r="FX148" s="170"/>
      <c r="FY148" s="170"/>
      <c r="FZ148" s="170"/>
      <c r="GA148" s="170"/>
      <c r="GB148" s="170"/>
      <c r="GC148" s="170"/>
      <c r="GD148" s="170"/>
      <c r="GE148" s="170"/>
      <c r="GF148" s="170"/>
      <c r="GG148" s="170"/>
      <c r="GH148" s="170"/>
    </row>
    <row r="149" customFormat="false" ht="12.75" hidden="false" customHeight="false" outlineLevel="0" collapsed="false">
      <c r="A149" s="179"/>
      <c r="B149" s="160"/>
      <c r="C149" s="160"/>
      <c r="D149" s="160"/>
      <c r="E149" s="160"/>
      <c r="F149" s="160"/>
      <c r="G149" s="160"/>
      <c r="H149" s="159"/>
      <c r="I149" s="181"/>
      <c r="R149" s="159"/>
      <c r="S149" s="169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  <c r="DZ149" s="170"/>
      <c r="EA149" s="170"/>
      <c r="EB149" s="170"/>
      <c r="EC149" s="170"/>
      <c r="ED149" s="170"/>
      <c r="EE149" s="170"/>
      <c r="EF149" s="170"/>
      <c r="EG149" s="170"/>
      <c r="EH149" s="170"/>
      <c r="EI149" s="170"/>
      <c r="EJ149" s="170"/>
      <c r="EK149" s="170"/>
      <c r="EL149" s="170"/>
      <c r="EM149" s="170"/>
      <c r="EN149" s="170"/>
      <c r="EO149" s="170"/>
      <c r="EP149" s="170"/>
      <c r="EQ149" s="170"/>
      <c r="ER149" s="170"/>
      <c r="ES149" s="170"/>
      <c r="ET149" s="170"/>
      <c r="EU149" s="170"/>
      <c r="EV149" s="170"/>
      <c r="EW149" s="170"/>
      <c r="EX149" s="170"/>
      <c r="EY149" s="170"/>
      <c r="EZ149" s="170"/>
      <c r="FA149" s="170"/>
      <c r="FB149" s="170"/>
      <c r="FC149" s="170"/>
      <c r="FD149" s="170"/>
      <c r="FE149" s="170"/>
      <c r="FF149" s="170"/>
      <c r="FG149" s="170"/>
      <c r="FH149" s="170"/>
      <c r="FI149" s="170"/>
      <c r="FJ149" s="170"/>
      <c r="FK149" s="170"/>
      <c r="FL149" s="170"/>
      <c r="FM149" s="170"/>
      <c r="FN149" s="170"/>
      <c r="FO149" s="170"/>
      <c r="FP149" s="170"/>
      <c r="FQ149" s="170"/>
      <c r="FR149" s="170"/>
      <c r="FS149" s="170"/>
      <c r="FT149" s="170"/>
      <c r="FU149" s="170"/>
      <c r="FV149" s="170"/>
      <c r="FW149" s="170"/>
      <c r="FX149" s="170"/>
      <c r="FY149" s="170"/>
      <c r="FZ149" s="170"/>
      <c r="GA149" s="170"/>
      <c r="GB149" s="170"/>
      <c r="GC149" s="170"/>
      <c r="GD149" s="170"/>
      <c r="GE149" s="170"/>
      <c r="GF149" s="170"/>
      <c r="GG149" s="170"/>
      <c r="GH149" s="170"/>
    </row>
    <row r="150" customFormat="false" ht="12.75" hidden="false" customHeight="false" outlineLevel="0" collapsed="false">
      <c r="A150" s="179"/>
      <c r="B150" s="160"/>
      <c r="C150" s="160"/>
      <c r="D150" s="160"/>
      <c r="E150" s="160"/>
      <c r="F150" s="160"/>
      <c r="G150" s="160"/>
      <c r="H150" s="159"/>
      <c r="I150" s="181"/>
      <c r="R150" s="159"/>
      <c r="S150" s="169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170"/>
      <c r="EF150" s="170"/>
      <c r="EG150" s="170"/>
      <c r="EH150" s="170"/>
      <c r="EI150" s="170"/>
      <c r="EJ150" s="170"/>
      <c r="EK150" s="170"/>
      <c r="EL150" s="170"/>
      <c r="EM150" s="170"/>
      <c r="EN150" s="170"/>
      <c r="EO150" s="170"/>
      <c r="EP150" s="170"/>
      <c r="EQ150" s="170"/>
      <c r="ER150" s="170"/>
      <c r="ES150" s="170"/>
      <c r="ET150" s="170"/>
      <c r="EU150" s="170"/>
      <c r="EV150" s="170"/>
      <c r="EW150" s="170"/>
      <c r="EX150" s="170"/>
      <c r="EY150" s="170"/>
      <c r="EZ150" s="170"/>
      <c r="FA150" s="170"/>
      <c r="FB150" s="170"/>
      <c r="FC150" s="170"/>
      <c r="FD150" s="170"/>
      <c r="FE150" s="170"/>
      <c r="FF150" s="170"/>
      <c r="FG150" s="170"/>
      <c r="FH150" s="170"/>
      <c r="FI150" s="170"/>
      <c r="FJ150" s="170"/>
      <c r="FK150" s="170"/>
      <c r="FL150" s="170"/>
      <c r="FM150" s="170"/>
      <c r="FN150" s="170"/>
      <c r="FO150" s="170"/>
      <c r="FP150" s="170"/>
      <c r="FQ150" s="170"/>
      <c r="FR150" s="170"/>
      <c r="FS150" s="170"/>
      <c r="FT150" s="170"/>
      <c r="FU150" s="170"/>
      <c r="FV150" s="170"/>
      <c r="FW150" s="170"/>
      <c r="FX150" s="170"/>
      <c r="FY150" s="170"/>
      <c r="FZ150" s="170"/>
      <c r="GA150" s="170"/>
      <c r="GB150" s="170"/>
      <c r="GC150" s="170"/>
      <c r="GD150" s="170"/>
      <c r="GE150" s="170"/>
      <c r="GF150" s="170"/>
      <c r="GG150" s="170"/>
      <c r="GH150" s="170"/>
    </row>
    <row r="151" customFormat="false" ht="12.75" hidden="false" customHeight="false" outlineLevel="0" collapsed="false">
      <c r="A151" s="179"/>
      <c r="B151" s="160"/>
      <c r="C151" s="160"/>
      <c r="D151" s="160"/>
      <c r="E151" s="160"/>
      <c r="F151" s="160"/>
      <c r="G151" s="160"/>
      <c r="H151" s="159"/>
      <c r="I151" s="181"/>
      <c r="R151" s="159"/>
      <c r="S151" s="169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  <c r="DZ151" s="170"/>
      <c r="EA151" s="170"/>
      <c r="EB151" s="170"/>
      <c r="EC151" s="170"/>
      <c r="ED151" s="170"/>
      <c r="EE151" s="170"/>
      <c r="EF151" s="170"/>
      <c r="EG151" s="170"/>
      <c r="EH151" s="170"/>
      <c r="EI151" s="170"/>
      <c r="EJ151" s="170"/>
      <c r="EK151" s="170"/>
      <c r="EL151" s="170"/>
      <c r="EM151" s="170"/>
      <c r="EN151" s="170"/>
      <c r="EO151" s="170"/>
      <c r="EP151" s="170"/>
      <c r="EQ151" s="170"/>
      <c r="ER151" s="170"/>
      <c r="ES151" s="170"/>
      <c r="ET151" s="170"/>
      <c r="EU151" s="170"/>
      <c r="EV151" s="170"/>
      <c r="EW151" s="170"/>
      <c r="EX151" s="170"/>
      <c r="EY151" s="170"/>
      <c r="EZ151" s="170"/>
      <c r="FA151" s="170"/>
      <c r="FB151" s="170"/>
      <c r="FC151" s="170"/>
      <c r="FD151" s="170"/>
      <c r="FE151" s="170"/>
      <c r="FF151" s="170"/>
      <c r="FG151" s="170"/>
      <c r="FH151" s="170"/>
      <c r="FI151" s="170"/>
      <c r="FJ151" s="170"/>
      <c r="FK151" s="170"/>
      <c r="FL151" s="170"/>
      <c r="FM151" s="170"/>
      <c r="FN151" s="170"/>
      <c r="FO151" s="170"/>
      <c r="FP151" s="170"/>
      <c r="FQ151" s="170"/>
      <c r="FR151" s="170"/>
      <c r="FS151" s="170"/>
      <c r="FT151" s="170"/>
      <c r="FU151" s="170"/>
      <c r="FV151" s="170"/>
      <c r="FW151" s="170"/>
      <c r="FX151" s="170"/>
      <c r="FY151" s="170"/>
      <c r="FZ151" s="170"/>
      <c r="GA151" s="170"/>
      <c r="GB151" s="170"/>
      <c r="GC151" s="170"/>
      <c r="GD151" s="170"/>
      <c r="GE151" s="170"/>
      <c r="GF151" s="170"/>
      <c r="GG151" s="170"/>
      <c r="GH151" s="170"/>
    </row>
    <row r="152" customFormat="false" ht="12.75" hidden="false" customHeight="false" outlineLevel="0" collapsed="false">
      <c r="A152" s="179"/>
      <c r="B152" s="160"/>
      <c r="C152" s="160"/>
      <c r="D152" s="160"/>
      <c r="E152" s="160"/>
      <c r="F152" s="160"/>
      <c r="G152" s="160"/>
      <c r="H152" s="159"/>
      <c r="I152" s="181"/>
      <c r="R152" s="159"/>
      <c r="S152" s="169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  <c r="DZ152" s="170"/>
      <c r="EA152" s="170"/>
      <c r="EB152" s="170"/>
      <c r="EC152" s="170"/>
      <c r="ED152" s="170"/>
      <c r="EE152" s="170"/>
      <c r="EF152" s="170"/>
      <c r="EG152" s="170"/>
      <c r="EH152" s="170"/>
      <c r="EI152" s="170"/>
      <c r="EJ152" s="170"/>
      <c r="EK152" s="170"/>
      <c r="EL152" s="170"/>
      <c r="EM152" s="170"/>
      <c r="EN152" s="170"/>
      <c r="EO152" s="170"/>
      <c r="EP152" s="170"/>
      <c r="EQ152" s="170"/>
      <c r="ER152" s="170"/>
      <c r="ES152" s="170"/>
      <c r="ET152" s="170"/>
      <c r="EU152" s="170"/>
      <c r="EV152" s="170"/>
      <c r="EW152" s="170"/>
      <c r="EX152" s="170"/>
      <c r="EY152" s="170"/>
      <c r="EZ152" s="170"/>
      <c r="FA152" s="170"/>
      <c r="FB152" s="170"/>
      <c r="FC152" s="170"/>
      <c r="FD152" s="170"/>
      <c r="FE152" s="170"/>
      <c r="FF152" s="170"/>
      <c r="FG152" s="170"/>
      <c r="FH152" s="170"/>
      <c r="FI152" s="170"/>
      <c r="FJ152" s="170"/>
      <c r="FK152" s="170"/>
      <c r="FL152" s="170"/>
      <c r="FM152" s="170"/>
      <c r="FN152" s="170"/>
      <c r="FO152" s="170"/>
      <c r="FP152" s="170"/>
      <c r="FQ152" s="170"/>
      <c r="FR152" s="170"/>
      <c r="FS152" s="170"/>
      <c r="FT152" s="170"/>
      <c r="FU152" s="170"/>
      <c r="FV152" s="170"/>
      <c r="FW152" s="170"/>
      <c r="FX152" s="170"/>
      <c r="FY152" s="170"/>
      <c r="FZ152" s="170"/>
      <c r="GA152" s="170"/>
      <c r="GB152" s="170"/>
      <c r="GC152" s="170"/>
      <c r="GD152" s="170"/>
      <c r="GE152" s="170"/>
      <c r="GF152" s="170"/>
      <c r="GG152" s="170"/>
      <c r="GH152" s="170"/>
    </row>
    <row r="153" customFormat="false" ht="12.75" hidden="false" customHeight="false" outlineLevel="0" collapsed="false">
      <c r="A153" s="179"/>
      <c r="B153" s="160"/>
      <c r="C153" s="160"/>
      <c r="D153" s="160"/>
      <c r="E153" s="160"/>
      <c r="F153" s="160"/>
      <c r="G153" s="160"/>
      <c r="H153" s="159"/>
      <c r="I153" s="181"/>
      <c r="R153" s="159"/>
      <c r="S153" s="169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170"/>
      <c r="EF153" s="170"/>
      <c r="EG153" s="170"/>
      <c r="EH153" s="170"/>
      <c r="EI153" s="170"/>
      <c r="EJ153" s="170"/>
      <c r="EK153" s="170"/>
      <c r="EL153" s="170"/>
      <c r="EM153" s="170"/>
      <c r="EN153" s="170"/>
      <c r="EO153" s="170"/>
      <c r="EP153" s="170"/>
      <c r="EQ153" s="170"/>
      <c r="ER153" s="170"/>
      <c r="ES153" s="170"/>
      <c r="ET153" s="170"/>
      <c r="EU153" s="170"/>
      <c r="EV153" s="170"/>
      <c r="EW153" s="170"/>
      <c r="EX153" s="170"/>
      <c r="EY153" s="170"/>
      <c r="EZ153" s="170"/>
      <c r="FA153" s="170"/>
      <c r="FB153" s="170"/>
      <c r="FC153" s="170"/>
      <c r="FD153" s="170"/>
      <c r="FE153" s="170"/>
      <c r="FF153" s="170"/>
      <c r="FG153" s="170"/>
      <c r="FH153" s="170"/>
      <c r="FI153" s="170"/>
      <c r="FJ153" s="170"/>
      <c r="FK153" s="170"/>
      <c r="FL153" s="170"/>
      <c r="FM153" s="170"/>
      <c r="FN153" s="170"/>
      <c r="FO153" s="170"/>
      <c r="FP153" s="170"/>
      <c r="FQ153" s="170"/>
      <c r="FR153" s="170"/>
      <c r="FS153" s="170"/>
      <c r="FT153" s="170"/>
      <c r="FU153" s="170"/>
      <c r="FV153" s="170"/>
      <c r="FW153" s="170"/>
      <c r="FX153" s="170"/>
      <c r="FY153" s="170"/>
      <c r="FZ153" s="170"/>
      <c r="GA153" s="170"/>
      <c r="GB153" s="170"/>
      <c r="GC153" s="170"/>
      <c r="GD153" s="170"/>
      <c r="GE153" s="170"/>
      <c r="GF153" s="170"/>
      <c r="GG153" s="170"/>
      <c r="GH153" s="170"/>
    </row>
    <row r="154" customFormat="false" ht="12.75" hidden="false" customHeight="false" outlineLevel="0" collapsed="false">
      <c r="A154" s="179"/>
      <c r="B154" s="160"/>
      <c r="C154" s="160"/>
      <c r="D154" s="160"/>
      <c r="E154" s="160"/>
      <c r="F154" s="160"/>
      <c r="G154" s="160"/>
      <c r="H154" s="159"/>
      <c r="I154" s="181"/>
      <c r="R154" s="159"/>
      <c r="S154" s="169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  <c r="DZ154" s="170"/>
      <c r="EA154" s="170"/>
      <c r="EB154" s="170"/>
      <c r="EC154" s="170"/>
      <c r="ED154" s="170"/>
      <c r="EE154" s="170"/>
      <c r="EF154" s="170"/>
      <c r="EG154" s="170"/>
      <c r="EH154" s="170"/>
      <c r="EI154" s="170"/>
      <c r="EJ154" s="170"/>
      <c r="EK154" s="170"/>
      <c r="EL154" s="170"/>
      <c r="EM154" s="170"/>
      <c r="EN154" s="170"/>
      <c r="EO154" s="170"/>
      <c r="EP154" s="170"/>
      <c r="EQ154" s="170"/>
      <c r="ER154" s="170"/>
      <c r="ES154" s="170"/>
      <c r="ET154" s="170"/>
      <c r="EU154" s="170"/>
      <c r="EV154" s="170"/>
      <c r="EW154" s="170"/>
      <c r="EX154" s="170"/>
      <c r="EY154" s="170"/>
      <c r="EZ154" s="170"/>
      <c r="FA154" s="170"/>
      <c r="FB154" s="170"/>
      <c r="FC154" s="170"/>
      <c r="FD154" s="170"/>
      <c r="FE154" s="170"/>
      <c r="FF154" s="170"/>
      <c r="FG154" s="170"/>
      <c r="FH154" s="170"/>
      <c r="FI154" s="170"/>
      <c r="FJ154" s="170"/>
      <c r="FK154" s="170"/>
      <c r="FL154" s="170"/>
      <c r="FM154" s="170"/>
      <c r="FN154" s="170"/>
      <c r="FO154" s="170"/>
      <c r="FP154" s="170"/>
      <c r="FQ154" s="170"/>
      <c r="FR154" s="170"/>
      <c r="FS154" s="170"/>
      <c r="FT154" s="170"/>
      <c r="FU154" s="170"/>
      <c r="FV154" s="170"/>
      <c r="FW154" s="170"/>
      <c r="FX154" s="170"/>
      <c r="FY154" s="170"/>
      <c r="FZ154" s="170"/>
      <c r="GA154" s="170"/>
      <c r="GB154" s="170"/>
      <c r="GC154" s="170"/>
      <c r="GD154" s="170"/>
      <c r="GE154" s="170"/>
      <c r="GF154" s="170"/>
      <c r="GG154" s="170"/>
      <c r="GH154" s="170"/>
    </row>
    <row r="155" customFormat="false" ht="12.75" hidden="false" customHeight="false" outlineLevel="0" collapsed="false">
      <c r="A155" s="179"/>
      <c r="B155" s="160"/>
      <c r="C155" s="160"/>
      <c r="D155" s="160"/>
      <c r="E155" s="160"/>
      <c r="F155" s="160"/>
      <c r="G155" s="160"/>
      <c r="H155" s="159"/>
      <c r="I155" s="181"/>
      <c r="R155" s="159"/>
      <c r="S155" s="169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170"/>
      <c r="EK155" s="170"/>
      <c r="EL155" s="170"/>
      <c r="EM155" s="170"/>
      <c r="EN155" s="170"/>
      <c r="EO155" s="170"/>
      <c r="EP155" s="170"/>
      <c r="EQ155" s="170"/>
      <c r="ER155" s="170"/>
      <c r="ES155" s="170"/>
      <c r="ET155" s="170"/>
      <c r="EU155" s="170"/>
      <c r="EV155" s="170"/>
      <c r="EW155" s="170"/>
      <c r="EX155" s="170"/>
      <c r="EY155" s="170"/>
      <c r="EZ155" s="170"/>
      <c r="FA155" s="170"/>
      <c r="FB155" s="170"/>
      <c r="FC155" s="170"/>
      <c r="FD155" s="170"/>
      <c r="FE155" s="170"/>
      <c r="FF155" s="170"/>
      <c r="FG155" s="170"/>
      <c r="FH155" s="170"/>
      <c r="FI155" s="170"/>
      <c r="FJ155" s="170"/>
      <c r="FK155" s="170"/>
      <c r="FL155" s="170"/>
      <c r="FM155" s="170"/>
      <c r="FN155" s="170"/>
      <c r="FO155" s="170"/>
      <c r="FP155" s="170"/>
      <c r="FQ155" s="170"/>
      <c r="FR155" s="170"/>
      <c r="FS155" s="170"/>
      <c r="FT155" s="170"/>
      <c r="FU155" s="170"/>
      <c r="FV155" s="170"/>
      <c r="FW155" s="170"/>
      <c r="FX155" s="170"/>
      <c r="FY155" s="170"/>
      <c r="FZ155" s="170"/>
      <c r="GA155" s="170"/>
      <c r="GB155" s="170"/>
      <c r="GC155" s="170"/>
      <c r="GD155" s="170"/>
      <c r="GE155" s="170"/>
      <c r="GF155" s="170"/>
      <c r="GG155" s="170"/>
      <c r="GH155" s="170"/>
    </row>
    <row r="156" customFormat="false" ht="12.75" hidden="false" customHeight="false" outlineLevel="0" collapsed="false">
      <c r="A156" s="179"/>
      <c r="B156" s="160"/>
      <c r="C156" s="160"/>
      <c r="D156" s="160"/>
      <c r="E156" s="160"/>
      <c r="F156" s="160"/>
      <c r="G156" s="160"/>
      <c r="H156" s="159"/>
      <c r="I156" s="181"/>
      <c r="R156" s="159"/>
      <c r="S156" s="169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  <c r="DZ156" s="170"/>
      <c r="EA156" s="170"/>
      <c r="EB156" s="170"/>
      <c r="EC156" s="170"/>
      <c r="ED156" s="170"/>
      <c r="EE156" s="170"/>
      <c r="EF156" s="170"/>
      <c r="EG156" s="170"/>
      <c r="EH156" s="170"/>
      <c r="EI156" s="170"/>
      <c r="EJ156" s="170"/>
      <c r="EK156" s="170"/>
      <c r="EL156" s="170"/>
      <c r="EM156" s="170"/>
      <c r="EN156" s="170"/>
      <c r="EO156" s="170"/>
      <c r="EP156" s="170"/>
      <c r="EQ156" s="170"/>
      <c r="ER156" s="170"/>
      <c r="ES156" s="170"/>
      <c r="ET156" s="170"/>
      <c r="EU156" s="170"/>
      <c r="EV156" s="170"/>
      <c r="EW156" s="170"/>
      <c r="EX156" s="170"/>
      <c r="EY156" s="170"/>
      <c r="EZ156" s="170"/>
      <c r="FA156" s="170"/>
      <c r="FB156" s="170"/>
      <c r="FC156" s="170"/>
      <c r="FD156" s="170"/>
      <c r="FE156" s="170"/>
      <c r="FF156" s="170"/>
      <c r="FG156" s="170"/>
      <c r="FH156" s="170"/>
      <c r="FI156" s="170"/>
      <c r="FJ156" s="170"/>
      <c r="FK156" s="170"/>
      <c r="FL156" s="170"/>
      <c r="FM156" s="170"/>
      <c r="FN156" s="170"/>
      <c r="FO156" s="170"/>
      <c r="FP156" s="170"/>
      <c r="FQ156" s="170"/>
      <c r="FR156" s="170"/>
      <c r="FS156" s="170"/>
      <c r="FT156" s="170"/>
      <c r="FU156" s="170"/>
      <c r="FV156" s="170"/>
      <c r="FW156" s="170"/>
      <c r="FX156" s="170"/>
      <c r="FY156" s="170"/>
      <c r="FZ156" s="170"/>
      <c r="GA156" s="170"/>
      <c r="GB156" s="170"/>
      <c r="GC156" s="170"/>
      <c r="GD156" s="170"/>
      <c r="GE156" s="170"/>
      <c r="GF156" s="170"/>
      <c r="GG156" s="170"/>
      <c r="GH156" s="170"/>
    </row>
    <row r="157" customFormat="false" ht="12.75" hidden="false" customHeight="false" outlineLevel="0" collapsed="false">
      <c r="A157" s="179"/>
      <c r="B157" s="160"/>
      <c r="C157" s="160"/>
      <c r="D157" s="160"/>
      <c r="E157" s="160"/>
      <c r="F157" s="160"/>
      <c r="G157" s="160"/>
      <c r="H157" s="159"/>
      <c r="I157" s="181"/>
      <c r="R157" s="159"/>
      <c r="S157" s="169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  <c r="FE157" s="170"/>
      <c r="FF157" s="170"/>
      <c r="FG157" s="170"/>
      <c r="FH157" s="170"/>
      <c r="FI157" s="170"/>
      <c r="FJ157" s="170"/>
      <c r="FK157" s="170"/>
      <c r="FL157" s="170"/>
      <c r="FM157" s="170"/>
      <c r="FN157" s="170"/>
      <c r="FO157" s="170"/>
      <c r="FP157" s="170"/>
      <c r="FQ157" s="170"/>
      <c r="FR157" s="170"/>
      <c r="FS157" s="170"/>
      <c r="FT157" s="170"/>
      <c r="FU157" s="170"/>
      <c r="FV157" s="170"/>
      <c r="FW157" s="170"/>
      <c r="FX157" s="170"/>
      <c r="FY157" s="170"/>
      <c r="FZ157" s="170"/>
      <c r="GA157" s="170"/>
      <c r="GB157" s="170"/>
      <c r="GC157" s="170"/>
      <c r="GD157" s="170"/>
      <c r="GE157" s="170"/>
      <c r="GF157" s="170"/>
      <c r="GG157" s="170"/>
      <c r="GH157" s="170"/>
    </row>
    <row r="158" customFormat="false" ht="12.75" hidden="false" customHeight="false" outlineLevel="0" collapsed="false">
      <c r="A158" s="179"/>
      <c r="B158" s="160"/>
      <c r="C158" s="160"/>
      <c r="D158" s="160"/>
      <c r="E158" s="160"/>
      <c r="F158" s="160"/>
      <c r="G158" s="160"/>
      <c r="H158" s="159"/>
      <c r="I158" s="181"/>
      <c r="R158" s="159"/>
      <c r="S158" s="169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  <c r="DZ158" s="170"/>
      <c r="EA158" s="170"/>
      <c r="EB158" s="170"/>
      <c r="EC158" s="170"/>
      <c r="ED158" s="170"/>
      <c r="EE158" s="170"/>
      <c r="EF158" s="170"/>
      <c r="EG158" s="170"/>
      <c r="EH158" s="170"/>
      <c r="EI158" s="170"/>
      <c r="EJ158" s="170"/>
      <c r="EK158" s="170"/>
      <c r="EL158" s="170"/>
      <c r="EM158" s="170"/>
      <c r="EN158" s="170"/>
      <c r="EO158" s="170"/>
      <c r="EP158" s="170"/>
      <c r="EQ158" s="170"/>
      <c r="ER158" s="170"/>
      <c r="ES158" s="170"/>
      <c r="ET158" s="170"/>
      <c r="EU158" s="170"/>
      <c r="EV158" s="170"/>
      <c r="EW158" s="170"/>
      <c r="EX158" s="170"/>
      <c r="EY158" s="170"/>
      <c r="EZ158" s="170"/>
      <c r="FA158" s="170"/>
      <c r="FB158" s="170"/>
      <c r="FC158" s="170"/>
      <c r="FD158" s="170"/>
      <c r="FE158" s="170"/>
      <c r="FF158" s="170"/>
      <c r="FG158" s="170"/>
      <c r="FH158" s="170"/>
      <c r="FI158" s="170"/>
      <c r="FJ158" s="170"/>
      <c r="FK158" s="170"/>
      <c r="FL158" s="170"/>
      <c r="FM158" s="170"/>
      <c r="FN158" s="170"/>
      <c r="FO158" s="170"/>
      <c r="FP158" s="170"/>
      <c r="FQ158" s="170"/>
      <c r="FR158" s="170"/>
      <c r="FS158" s="170"/>
      <c r="FT158" s="170"/>
      <c r="FU158" s="170"/>
      <c r="FV158" s="170"/>
      <c r="FW158" s="170"/>
      <c r="FX158" s="170"/>
      <c r="FY158" s="170"/>
      <c r="FZ158" s="170"/>
      <c r="GA158" s="170"/>
      <c r="GB158" s="170"/>
      <c r="GC158" s="170"/>
      <c r="GD158" s="170"/>
      <c r="GE158" s="170"/>
      <c r="GF158" s="170"/>
      <c r="GG158" s="170"/>
      <c r="GH158" s="170"/>
    </row>
    <row r="159" customFormat="false" ht="12.75" hidden="false" customHeight="false" outlineLevel="0" collapsed="false">
      <c r="A159" s="179"/>
      <c r="B159" s="160"/>
      <c r="C159" s="160"/>
      <c r="D159" s="160"/>
      <c r="E159" s="160"/>
      <c r="F159" s="160"/>
      <c r="G159" s="160"/>
      <c r="H159" s="159"/>
      <c r="I159" s="181"/>
      <c r="R159" s="159"/>
      <c r="S159" s="169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  <c r="DZ159" s="170"/>
      <c r="EA159" s="170"/>
      <c r="EB159" s="170"/>
      <c r="EC159" s="170"/>
      <c r="ED159" s="170"/>
      <c r="EE159" s="170"/>
      <c r="EF159" s="170"/>
      <c r="EG159" s="170"/>
      <c r="EH159" s="170"/>
      <c r="EI159" s="170"/>
      <c r="EJ159" s="170"/>
      <c r="EK159" s="170"/>
      <c r="EL159" s="170"/>
      <c r="EM159" s="170"/>
      <c r="EN159" s="170"/>
      <c r="EO159" s="170"/>
      <c r="EP159" s="170"/>
      <c r="EQ159" s="170"/>
      <c r="ER159" s="170"/>
      <c r="ES159" s="170"/>
      <c r="ET159" s="170"/>
      <c r="EU159" s="170"/>
      <c r="EV159" s="170"/>
      <c r="EW159" s="170"/>
      <c r="EX159" s="170"/>
      <c r="EY159" s="170"/>
      <c r="EZ159" s="170"/>
      <c r="FA159" s="170"/>
      <c r="FB159" s="170"/>
      <c r="FC159" s="170"/>
      <c r="FD159" s="170"/>
      <c r="FE159" s="170"/>
      <c r="FF159" s="170"/>
      <c r="FG159" s="170"/>
      <c r="FH159" s="170"/>
      <c r="FI159" s="170"/>
      <c r="FJ159" s="170"/>
      <c r="FK159" s="170"/>
      <c r="FL159" s="170"/>
      <c r="FM159" s="170"/>
      <c r="FN159" s="170"/>
      <c r="FO159" s="170"/>
      <c r="FP159" s="170"/>
      <c r="FQ159" s="170"/>
      <c r="FR159" s="170"/>
      <c r="FS159" s="170"/>
      <c r="FT159" s="170"/>
      <c r="FU159" s="170"/>
      <c r="FV159" s="170"/>
      <c r="FW159" s="170"/>
      <c r="FX159" s="170"/>
      <c r="FY159" s="170"/>
      <c r="FZ159" s="170"/>
      <c r="GA159" s="170"/>
      <c r="GB159" s="170"/>
      <c r="GC159" s="170"/>
      <c r="GD159" s="170"/>
      <c r="GE159" s="170"/>
      <c r="GF159" s="170"/>
      <c r="GG159" s="170"/>
      <c r="GH159" s="170"/>
    </row>
    <row r="160" customFormat="false" ht="12.75" hidden="false" customHeight="false" outlineLevel="0" collapsed="false">
      <c r="A160" s="179"/>
      <c r="B160" s="160"/>
      <c r="C160" s="160"/>
      <c r="D160" s="160"/>
      <c r="E160" s="160"/>
      <c r="F160" s="160"/>
      <c r="G160" s="160"/>
      <c r="H160" s="159"/>
      <c r="I160" s="181"/>
      <c r="R160" s="159"/>
      <c r="S160" s="169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  <c r="DZ160" s="170"/>
      <c r="EA160" s="170"/>
      <c r="EB160" s="170"/>
      <c r="EC160" s="170"/>
      <c r="ED160" s="170"/>
      <c r="EE160" s="170"/>
      <c r="EF160" s="170"/>
      <c r="EG160" s="170"/>
      <c r="EH160" s="170"/>
      <c r="EI160" s="170"/>
      <c r="EJ160" s="170"/>
      <c r="EK160" s="170"/>
      <c r="EL160" s="170"/>
      <c r="EM160" s="170"/>
      <c r="EN160" s="170"/>
      <c r="EO160" s="170"/>
      <c r="EP160" s="170"/>
      <c r="EQ160" s="170"/>
      <c r="ER160" s="170"/>
      <c r="ES160" s="170"/>
      <c r="ET160" s="170"/>
      <c r="EU160" s="170"/>
      <c r="EV160" s="170"/>
      <c r="EW160" s="170"/>
      <c r="EX160" s="170"/>
      <c r="EY160" s="170"/>
      <c r="EZ160" s="170"/>
      <c r="FA160" s="170"/>
      <c r="FB160" s="170"/>
      <c r="FC160" s="170"/>
      <c r="FD160" s="170"/>
      <c r="FE160" s="170"/>
      <c r="FF160" s="170"/>
      <c r="FG160" s="170"/>
      <c r="FH160" s="170"/>
      <c r="FI160" s="170"/>
      <c r="FJ160" s="170"/>
      <c r="FK160" s="170"/>
      <c r="FL160" s="170"/>
      <c r="FM160" s="170"/>
      <c r="FN160" s="170"/>
      <c r="FO160" s="170"/>
      <c r="FP160" s="170"/>
      <c r="FQ160" s="170"/>
      <c r="FR160" s="170"/>
      <c r="FS160" s="170"/>
      <c r="FT160" s="170"/>
      <c r="FU160" s="170"/>
      <c r="FV160" s="170"/>
      <c r="FW160" s="170"/>
      <c r="FX160" s="170"/>
      <c r="FY160" s="170"/>
      <c r="FZ160" s="170"/>
      <c r="GA160" s="170"/>
      <c r="GB160" s="170"/>
      <c r="GC160" s="170"/>
      <c r="GD160" s="170"/>
      <c r="GE160" s="170"/>
      <c r="GF160" s="170"/>
      <c r="GG160" s="170"/>
      <c r="GH160" s="170"/>
    </row>
    <row r="161" customFormat="false" ht="12.75" hidden="false" customHeight="false" outlineLevel="0" collapsed="false">
      <c r="A161" s="179"/>
      <c r="B161" s="160"/>
      <c r="C161" s="160"/>
      <c r="D161" s="160"/>
      <c r="E161" s="160"/>
      <c r="F161" s="160"/>
      <c r="G161" s="160"/>
      <c r="H161" s="159"/>
      <c r="I161" s="181"/>
      <c r="R161" s="159"/>
      <c r="S161" s="169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  <c r="DZ161" s="170"/>
      <c r="EA161" s="170"/>
      <c r="EB161" s="170"/>
      <c r="EC161" s="170"/>
      <c r="ED161" s="170"/>
      <c r="EE161" s="170"/>
      <c r="EF161" s="170"/>
      <c r="EG161" s="170"/>
      <c r="EH161" s="170"/>
      <c r="EI161" s="170"/>
      <c r="EJ161" s="170"/>
      <c r="EK161" s="170"/>
      <c r="EL161" s="170"/>
      <c r="EM161" s="170"/>
      <c r="EN161" s="170"/>
      <c r="EO161" s="170"/>
      <c r="EP161" s="170"/>
      <c r="EQ161" s="170"/>
      <c r="ER161" s="170"/>
      <c r="ES161" s="170"/>
      <c r="ET161" s="170"/>
      <c r="EU161" s="170"/>
      <c r="EV161" s="170"/>
      <c r="EW161" s="170"/>
      <c r="EX161" s="170"/>
      <c r="EY161" s="170"/>
      <c r="EZ161" s="170"/>
      <c r="FA161" s="170"/>
      <c r="FB161" s="170"/>
      <c r="FC161" s="170"/>
      <c r="FD161" s="170"/>
      <c r="FE161" s="170"/>
      <c r="FF161" s="170"/>
      <c r="FG161" s="170"/>
      <c r="FH161" s="170"/>
      <c r="FI161" s="170"/>
      <c r="FJ161" s="170"/>
      <c r="FK161" s="170"/>
      <c r="FL161" s="170"/>
      <c r="FM161" s="170"/>
      <c r="FN161" s="170"/>
      <c r="FO161" s="170"/>
      <c r="FP161" s="170"/>
      <c r="FQ161" s="170"/>
      <c r="FR161" s="170"/>
      <c r="FS161" s="170"/>
      <c r="FT161" s="170"/>
      <c r="FU161" s="170"/>
      <c r="FV161" s="170"/>
      <c r="FW161" s="170"/>
      <c r="FX161" s="170"/>
      <c r="FY161" s="170"/>
      <c r="FZ161" s="170"/>
      <c r="GA161" s="170"/>
      <c r="GB161" s="170"/>
      <c r="GC161" s="170"/>
      <c r="GD161" s="170"/>
      <c r="GE161" s="170"/>
      <c r="GF161" s="170"/>
      <c r="GG161" s="170"/>
      <c r="GH161" s="170"/>
    </row>
    <row r="162" customFormat="false" ht="12.75" hidden="false" customHeight="false" outlineLevel="0" collapsed="false">
      <c r="A162" s="179"/>
      <c r="B162" s="160"/>
      <c r="C162" s="160"/>
      <c r="D162" s="160"/>
      <c r="E162" s="160"/>
      <c r="F162" s="160"/>
      <c r="G162" s="160"/>
      <c r="H162" s="159"/>
      <c r="I162" s="181"/>
      <c r="R162" s="159"/>
      <c r="S162" s="169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  <c r="DZ162" s="170"/>
      <c r="EA162" s="170"/>
      <c r="EB162" s="170"/>
      <c r="EC162" s="170"/>
      <c r="ED162" s="170"/>
      <c r="EE162" s="170"/>
      <c r="EF162" s="170"/>
      <c r="EG162" s="170"/>
      <c r="EH162" s="170"/>
      <c r="EI162" s="170"/>
      <c r="EJ162" s="170"/>
      <c r="EK162" s="170"/>
      <c r="EL162" s="170"/>
      <c r="EM162" s="170"/>
      <c r="EN162" s="170"/>
      <c r="EO162" s="170"/>
      <c r="EP162" s="170"/>
      <c r="EQ162" s="170"/>
      <c r="ER162" s="170"/>
      <c r="ES162" s="170"/>
      <c r="ET162" s="170"/>
      <c r="EU162" s="170"/>
      <c r="EV162" s="170"/>
      <c r="EW162" s="170"/>
      <c r="EX162" s="170"/>
      <c r="EY162" s="170"/>
      <c r="EZ162" s="170"/>
      <c r="FA162" s="170"/>
      <c r="FB162" s="170"/>
      <c r="FC162" s="170"/>
      <c r="FD162" s="170"/>
      <c r="FE162" s="170"/>
      <c r="FF162" s="170"/>
      <c r="FG162" s="170"/>
      <c r="FH162" s="170"/>
      <c r="FI162" s="170"/>
      <c r="FJ162" s="170"/>
      <c r="FK162" s="170"/>
      <c r="FL162" s="170"/>
      <c r="FM162" s="170"/>
      <c r="FN162" s="170"/>
      <c r="FO162" s="170"/>
      <c r="FP162" s="170"/>
      <c r="FQ162" s="170"/>
      <c r="FR162" s="170"/>
      <c r="FS162" s="170"/>
      <c r="FT162" s="170"/>
      <c r="FU162" s="170"/>
      <c r="FV162" s="170"/>
      <c r="FW162" s="170"/>
      <c r="FX162" s="170"/>
      <c r="FY162" s="170"/>
      <c r="FZ162" s="170"/>
      <c r="GA162" s="170"/>
      <c r="GB162" s="170"/>
      <c r="GC162" s="170"/>
      <c r="GD162" s="170"/>
      <c r="GE162" s="170"/>
      <c r="GF162" s="170"/>
      <c r="GG162" s="170"/>
      <c r="GH162" s="170"/>
    </row>
    <row r="163" customFormat="false" ht="12.75" hidden="false" customHeight="false" outlineLevel="0" collapsed="false">
      <c r="A163" s="179"/>
      <c r="B163" s="160"/>
      <c r="C163" s="160"/>
      <c r="D163" s="160"/>
      <c r="E163" s="160"/>
      <c r="F163" s="160"/>
      <c r="G163" s="160"/>
      <c r="H163" s="159"/>
      <c r="I163" s="181"/>
      <c r="R163" s="159"/>
      <c r="S163" s="169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  <c r="DZ163" s="170"/>
      <c r="EA163" s="170"/>
      <c r="EB163" s="170"/>
      <c r="EC163" s="170"/>
      <c r="ED163" s="170"/>
      <c r="EE163" s="170"/>
      <c r="EF163" s="170"/>
      <c r="EG163" s="170"/>
      <c r="EH163" s="170"/>
      <c r="EI163" s="170"/>
      <c r="EJ163" s="170"/>
      <c r="EK163" s="170"/>
      <c r="EL163" s="170"/>
      <c r="EM163" s="170"/>
      <c r="EN163" s="170"/>
      <c r="EO163" s="170"/>
      <c r="EP163" s="170"/>
      <c r="EQ163" s="170"/>
      <c r="ER163" s="170"/>
      <c r="ES163" s="170"/>
      <c r="ET163" s="170"/>
      <c r="EU163" s="170"/>
      <c r="EV163" s="170"/>
      <c r="EW163" s="170"/>
      <c r="EX163" s="170"/>
      <c r="EY163" s="170"/>
      <c r="EZ163" s="170"/>
      <c r="FA163" s="170"/>
      <c r="FB163" s="170"/>
      <c r="FC163" s="170"/>
      <c r="FD163" s="170"/>
      <c r="FE163" s="170"/>
      <c r="FF163" s="170"/>
      <c r="FG163" s="170"/>
      <c r="FH163" s="170"/>
      <c r="FI163" s="170"/>
      <c r="FJ163" s="170"/>
      <c r="FK163" s="170"/>
      <c r="FL163" s="170"/>
      <c r="FM163" s="170"/>
      <c r="FN163" s="170"/>
      <c r="FO163" s="170"/>
      <c r="FP163" s="170"/>
      <c r="FQ163" s="170"/>
      <c r="FR163" s="170"/>
      <c r="FS163" s="170"/>
      <c r="FT163" s="170"/>
      <c r="FU163" s="170"/>
      <c r="FV163" s="170"/>
      <c r="FW163" s="170"/>
      <c r="FX163" s="170"/>
      <c r="FY163" s="170"/>
      <c r="FZ163" s="170"/>
      <c r="GA163" s="170"/>
      <c r="GB163" s="170"/>
      <c r="GC163" s="170"/>
      <c r="GD163" s="170"/>
      <c r="GE163" s="170"/>
      <c r="GF163" s="170"/>
      <c r="GG163" s="170"/>
      <c r="GH163" s="170"/>
    </row>
    <row r="164" customFormat="false" ht="12.75" hidden="false" customHeight="false" outlineLevel="0" collapsed="false">
      <c r="A164" s="179"/>
      <c r="B164" s="160"/>
      <c r="C164" s="160"/>
      <c r="D164" s="160"/>
      <c r="E164" s="160"/>
      <c r="F164" s="160"/>
      <c r="G164" s="160"/>
      <c r="H164" s="159"/>
      <c r="I164" s="181"/>
      <c r="R164" s="159"/>
      <c r="S164" s="169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  <c r="DZ164" s="170"/>
      <c r="EA164" s="170"/>
      <c r="EB164" s="170"/>
      <c r="EC164" s="170"/>
      <c r="ED164" s="170"/>
      <c r="EE164" s="170"/>
      <c r="EF164" s="170"/>
      <c r="EG164" s="170"/>
      <c r="EH164" s="170"/>
      <c r="EI164" s="170"/>
      <c r="EJ164" s="170"/>
      <c r="EK164" s="170"/>
      <c r="EL164" s="170"/>
      <c r="EM164" s="170"/>
      <c r="EN164" s="170"/>
      <c r="EO164" s="170"/>
      <c r="EP164" s="170"/>
      <c r="EQ164" s="170"/>
      <c r="ER164" s="170"/>
      <c r="ES164" s="170"/>
      <c r="ET164" s="170"/>
      <c r="EU164" s="170"/>
      <c r="EV164" s="170"/>
      <c r="EW164" s="170"/>
      <c r="EX164" s="170"/>
      <c r="EY164" s="170"/>
      <c r="EZ164" s="170"/>
      <c r="FA164" s="170"/>
      <c r="FB164" s="170"/>
      <c r="FC164" s="170"/>
      <c r="FD164" s="170"/>
      <c r="FE164" s="170"/>
      <c r="FF164" s="170"/>
      <c r="FG164" s="170"/>
      <c r="FH164" s="170"/>
      <c r="FI164" s="170"/>
      <c r="FJ164" s="170"/>
      <c r="FK164" s="170"/>
      <c r="FL164" s="170"/>
      <c r="FM164" s="170"/>
      <c r="FN164" s="170"/>
      <c r="FO164" s="170"/>
      <c r="FP164" s="170"/>
      <c r="FQ164" s="170"/>
      <c r="FR164" s="170"/>
      <c r="FS164" s="170"/>
      <c r="FT164" s="170"/>
      <c r="FU164" s="170"/>
      <c r="FV164" s="170"/>
      <c r="FW164" s="170"/>
      <c r="FX164" s="170"/>
      <c r="FY164" s="170"/>
      <c r="FZ164" s="170"/>
      <c r="GA164" s="170"/>
      <c r="GB164" s="170"/>
      <c r="GC164" s="170"/>
      <c r="GD164" s="170"/>
      <c r="GE164" s="170"/>
      <c r="GF164" s="170"/>
      <c r="GG164" s="170"/>
      <c r="GH164" s="170"/>
    </row>
    <row r="165" customFormat="false" ht="12.75" hidden="false" customHeight="false" outlineLevel="0" collapsed="false">
      <c r="A165" s="179"/>
      <c r="B165" s="160"/>
      <c r="C165" s="160"/>
      <c r="D165" s="160"/>
      <c r="E165" s="160"/>
      <c r="F165" s="160"/>
      <c r="G165" s="160"/>
      <c r="H165" s="159"/>
      <c r="I165" s="181"/>
      <c r="R165" s="159"/>
      <c r="S165" s="169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  <c r="DZ165" s="170"/>
      <c r="EA165" s="170"/>
      <c r="EB165" s="170"/>
      <c r="EC165" s="170"/>
      <c r="ED165" s="170"/>
      <c r="EE165" s="170"/>
      <c r="EF165" s="170"/>
      <c r="EG165" s="170"/>
      <c r="EH165" s="170"/>
      <c r="EI165" s="170"/>
      <c r="EJ165" s="170"/>
      <c r="EK165" s="170"/>
      <c r="EL165" s="170"/>
      <c r="EM165" s="170"/>
      <c r="EN165" s="170"/>
      <c r="EO165" s="170"/>
      <c r="EP165" s="170"/>
      <c r="EQ165" s="170"/>
      <c r="ER165" s="170"/>
      <c r="ES165" s="170"/>
      <c r="ET165" s="170"/>
      <c r="EU165" s="170"/>
      <c r="EV165" s="170"/>
      <c r="EW165" s="170"/>
      <c r="EX165" s="170"/>
      <c r="EY165" s="170"/>
      <c r="EZ165" s="170"/>
      <c r="FA165" s="170"/>
      <c r="FB165" s="170"/>
      <c r="FC165" s="170"/>
      <c r="FD165" s="170"/>
      <c r="FE165" s="170"/>
      <c r="FF165" s="170"/>
      <c r="FG165" s="170"/>
      <c r="FH165" s="170"/>
      <c r="FI165" s="170"/>
      <c r="FJ165" s="170"/>
      <c r="FK165" s="170"/>
      <c r="FL165" s="170"/>
      <c r="FM165" s="170"/>
      <c r="FN165" s="170"/>
      <c r="FO165" s="170"/>
      <c r="FP165" s="170"/>
      <c r="FQ165" s="170"/>
      <c r="FR165" s="170"/>
      <c r="FS165" s="170"/>
      <c r="FT165" s="170"/>
      <c r="FU165" s="170"/>
      <c r="FV165" s="170"/>
      <c r="FW165" s="170"/>
      <c r="FX165" s="170"/>
      <c r="FY165" s="170"/>
      <c r="FZ165" s="170"/>
      <c r="GA165" s="170"/>
      <c r="GB165" s="170"/>
      <c r="GC165" s="170"/>
      <c r="GD165" s="170"/>
      <c r="GE165" s="170"/>
      <c r="GF165" s="170"/>
      <c r="GG165" s="170"/>
      <c r="GH165" s="170"/>
    </row>
    <row r="166" customFormat="false" ht="12.75" hidden="false" customHeight="false" outlineLevel="0" collapsed="false">
      <c r="A166" s="179"/>
      <c r="B166" s="160"/>
      <c r="C166" s="160"/>
      <c r="D166" s="160"/>
      <c r="E166" s="160"/>
      <c r="F166" s="160"/>
      <c r="G166" s="160"/>
      <c r="H166" s="159"/>
      <c r="I166" s="181"/>
      <c r="R166" s="159"/>
      <c r="S166" s="169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170"/>
      <c r="EK166" s="170"/>
      <c r="EL166" s="170"/>
      <c r="EM166" s="170"/>
      <c r="EN166" s="170"/>
      <c r="EO166" s="170"/>
      <c r="EP166" s="170"/>
      <c r="EQ166" s="170"/>
      <c r="ER166" s="170"/>
      <c r="ES166" s="170"/>
      <c r="ET166" s="170"/>
      <c r="EU166" s="170"/>
      <c r="EV166" s="170"/>
      <c r="EW166" s="170"/>
      <c r="EX166" s="170"/>
      <c r="EY166" s="170"/>
      <c r="EZ166" s="170"/>
      <c r="FA166" s="170"/>
      <c r="FB166" s="170"/>
      <c r="FC166" s="170"/>
      <c r="FD166" s="170"/>
      <c r="FE166" s="170"/>
      <c r="FF166" s="170"/>
      <c r="FG166" s="170"/>
      <c r="FH166" s="170"/>
      <c r="FI166" s="170"/>
      <c r="FJ166" s="170"/>
      <c r="FK166" s="170"/>
      <c r="FL166" s="170"/>
      <c r="FM166" s="170"/>
      <c r="FN166" s="170"/>
      <c r="FO166" s="170"/>
      <c r="FP166" s="170"/>
      <c r="FQ166" s="170"/>
      <c r="FR166" s="170"/>
      <c r="FS166" s="170"/>
      <c r="FT166" s="170"/>
      <c r="FU166" s="170"/>
      <c r="FV166" s="170"/>
      <c r="FW166" s="170"/>
      <c r="FX166" s="170"/>
      <c r="FY166" s="170"/>
      <c r="FZ166" s="170"/>
      <c r="GA166" s="170"/>
      <c r="GB166" s="170"/>
      <c r="GC166" s="170"/>
      <c r="GD166" s="170"/>
      <c r="GE166" s="170"/>
      <c r="GF166" s="170"/>
      <c r="GG166" s="170"/>
      <c r="GH166" s="170"/>
    </row>
    <row r="167" customFormat="false" ht="12.75" hidden="false" customHeight="false" outlineLevel="0" collapsed="false">
      <c r="A167" s="179"/>
      <c r="B167" s="160"/>
      <c r="C167" s="160"/>
      <c r="D167" s="160"/>
      <c r="E167" s="160"/>
      <c r="F167" s="160"/>
      <c r="G167" s="160"/>
      <c r="H167" s="159"/>
      <c r="I167" s="181"/>
      <c r="R167" s="159"/>
      <c r="S167" s="169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  <c r="DZ167" s="170"/>
      <c r="EA167" s="170"/>
      <c r="EB167" s="170"/>
      <c r="EC167" s="170"/>
      <c r="ED167" s="170"/>
      <c r="EE167" s="170"/>
      <c r="EF167" s="170"/>
      <c r="EG167" s="170"/>
      <c r="EH167" s="170"/>
      <c r="EI167" s="170"/>
      <c r="EJ167" s="170"/>
      <c r="EK167" s="170"/>
      <c r="EL167" s="170"/>
      <c r="EM167" s="170"/>
      <c r="EN167" s="170"/>
      <c r="EO167" s="170"/>
      <c r="EP167" s="170"/>
      <c r="EQ167" s="170"/>
      <c r="ER167" s="170"/>
      <c r="ES167" s="170"/>
      <c r="ET167" s="170"/>
      <c r="EU167" s="170"/>
      <c r="EV167" s="170"/>
      <c r="EW167" s="170"/>
      <c r="EX167" s="170"/>
      <c r="EY167" s="170"/>
      <c r="EZ167" s="170"/>
      <c r="FA167" s="170"/>
      <c r="FB167" s="170"/>
      <c r="FC167" s="170"/>
      <c r="FD167" s="170"/>
      <c r="FE167" s="170"/>
      <c r="FF167" s="170"/>
      <c r="FG167" s="170"/>
      <c r="FH167" s="170"/>
      <c r="FI167" s="170"/>
      <c r="FJ167" s="170"/>
      <c r="FK167" s="170"/>
      <c r="FL167" s="170"/>
      <c r="FM167" s="170"/>
      <c r="FN167" s="170"/>
      <c r="FO167" s="170"/>
      <c r="FP167" s="170"/>
      <c r="FQ167" s="170"/>
      <c r="FR167" s="170"/>
      <c r="FS167" s="170"/>
      <c r="FT167" s="170"/>
      <c r="FU167" s="170"/>
      <c r="FV167" s="170"/>
      <c r="FW167" s="170"/>
      <c r="FX167" s="170"/>
      <c r="FY167" s="170"/>
      <c r="FZ167" s="170"/>
      <c r="GA167" s="170"/>
      <c r="GB167" s="170"/>
      <c r="GC167" s="170"/>
      <c r="GD167" s="170"/>
      <c r="GE167" s="170"/>
      <c r="GF167" s="170"/>
      <c r="GG167" s="170"/>
      <c r="GH167" s="170"/>
    </row>
    <row r="168" customFormat="false" ht="12.75" hidden="false" customHeight="false" outlineLevel="0" collapsed="false">
      <c r="A168" s="179"/>
      <c r="B168" s="160"/>
      <c r="C168" s="160"/>
      <c r="D168" s="160"/>
      <c r="E168" s="160"/>
      <c r="F168" s="160"/>
      <c r="G168" s="160"/>
      <c r="H168" s="159"/>
      <c r="I168" s="181"/>
      <c r="R168" s="159"/>
      <c r="S168" s="169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  <c r="DZ168" s="170"/>
      <c r="EA168" s="170"/>
      <c r="EB168" s="170"/>
      <c r="EC168" s="170"/>
      <c r="ED168" s="170"/>
      <c r="EE168" s="170"/>
      <c r="EF168" s="170"/>
      <c r="EG168" s="170"/>
      <c r="EH168" s="170"/>
      <c r="EI168" s="170"/>
      <c r="EJ168" s="170"/>
      <c r="EK168" s="170"/>
      <c r="EL168" s="170"/>
      <c r="EM168" s="170"/>
      <c r="EN168" s="170"/>
      <c r="EO168" s="170"/>
      <c r="EP168" s="170"/>
      <c r="EQ168" s="170"/>
      <c r="ER168" s="170"/>
      <c r="ES168" s="170"/>
      <c r="ET168" s="170"/>
      <c r="EU168" s="170"/>
      <c r="EV168" s="170"/>
      <c r="EW168" s="170"/>
      <c r="EX168" s="170"/>
      <c r="EY168" s="170"/>
      <c r="EZ168" s="170"/>
      <c r="FA168" s="170"/>
      <c r="FB168" s="170"/>
      <c r="FC168" s="170"/>
      <c r="FD168" s="170"/>
      <c r="FE168" s="170"/>
      <c r="FF168" s="170"/>
      <c r="FG168" s="170"/>
      <c r="FH168" s="170"/>
      <c r="FI168" s="170"/>
      <c r="FJ168" s="170"/>
      <c r="FK168" s="170"/>
      <c r="FL168" s="170"/>
      <c r="FM168" s="170"/>
      <c r="FN168" s="170"/>
      <c r="FO168" s="170"/>
      <c r="FP168" s="170"/>
      <c r="FQ168" s="170"/>
      <c r="FR168" s="170"/>
      <c r="FS168" s="170"/>
      <c r="FT168" s="170"/>
      <c r="FU168" s="170"/>
      <c r="FV168" s="170"/>
      <c r="FW168" s="170"/>
      <c r="FX168" s="170"/>
      <c r="FY168" s="170"/>
      <c r="FZ168" s="170"/>
      <c r="GA168" s="170"/>
      <c r="GB168" s="170"/>
      <c r="GC168" s="170"/>
      <c r="GD168" s="170"/>
      <c r="GE168" s="170"/>
      <c r="GF168" s="170"/>
      <c r="GG168" s="170"/>
      <c r="GH168" s="170"/>
    </row>
    <row r="169" customFormat="false" ht="12.75" hidden="false" customHeight="false" outlineLevel="0" collapsed="false">
      <c r="A169" s="179"/>
      <c r="B169" s="160"/>
      <c r="C169" s="160"/>
      <c r="D169" s="160"/>
      <c r="E169" s="160"/>
      <c r="F169" s="160"/>
      <c r="G169" s="160"/>
      <c r="H169" s="159"/>
      <c r="I169" s="181"/>
      <c r="R169" s="159"/>
      <c r="S169" s="169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  <c r="DZ169" s="170"/>
      <c r="EA169" s="170"/>
      <c r="EB169" s="170"/>
      <c r="EC169" s="170"/>
      <c r="ED169" s="170"/>
      <c r="EE169" s="170"/>
      <c r="EF169" s="170"/>
      <c r="EG169" s="170"/>
      <c r="EH169" s="170"/>
      <c r="EI169" s="170"/>
      <c r="EJ169" s="170"/>
      <c r="EK169" s="170"/>
      <c r="EL169" s="170"/>
      <c r="EM169" s="170"/>
      <c r="EN169" s="170"/>
      <c r="EO169" s="170"/>
      <c r="EP169" s="170"/>
      <c r="EQ169" s="170"/>
      <c r="ER169" s="170"/>
      <c r="ES169" s="170"/>
      <c r="ET169" s="170"/>
      <c r="EU169" s="170"/>
      <c r="EV169" s="170"/>
      <c r="EW169" s="170"/>
      <c r="EX169" s="170"/>
      <c r="EY169" s="170"/>
      <c r="EZ169" s="170"/>
      <c r="FA169" s="170"/>
      <c r="FB169" s="170"/>
      <c r="FC169" s="170"/>
      <c r="FD169" s="170"/>
      <c r="FE169" s="170"/>
      <c r="FF169" s="170"/>
      <c r="FG169" s="170"/>
      <c r="FH169" s="170"/>
      <c r="FI169" s="170"/>
      <c r="FJ169" s="170"/>
      <c r="FK169" s="170"/>
      <c r="FL169" s="170"/>
      <c r="FM169" s="170"/>
      <c r="FN169" s="170"/>
      <c r="FO169" s="170"/>
      <c r="FP169" s="170"/>
      <c r="FQ169" s="170"/>
      <c r="FR169" s="170"/>
      <c r="FS169" s="170"/>
      <c r="FT169" s="170"/>
      <c r="FU169" s="170"/>
      <c r="FV169" s="170"/>
      <c r="FW169" s="170"/>
      <c r="FX169" s="170"/>
      <c r="FY169" s="170"/>
      <c r="FZ169" s="170"/>
      <c r="GA169" s="170"/>
      <c r="GB169" s="170"/>
      <c r="GC169" s="170"/>
      <c r="GD169" s="170"/>
      <c r="GE169" s="170"/>
      <c r="GF169" s="170"/>
      <c r="GG169" s="170"/>
      <c r="GH169" s="170"/>
    </row>
    <row r="170" customFormat="false" ht="12.75" hidden="false" customHeight="false" outlineLevel="0" collapsed="false">
      <c r="A170" s="179"/>
      <c r="B170" s="160"/>
      <c r="C170" s="160"/>
      <c r="D170" s="160"/>
      <c r="E170" s="160"/>
      <c r="F170" s="160"/>
      <c r="G170" s="160"/>
      <c r="H170" s="159"/>
      <c r="I170" s="181"/>
      <c r="R170" s="159"/>
      <c r="S170" s="169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  <c r="DZ170" s="170"/>
      <c r="EA170" s="170"/>
      <c r="EB170" s="170"/>
      <c r="EC170" s="170"/>
      <c r="ED170" s="170"/>
      <c r="EE170" s="170"/>
      <c r="EF170" s="170"/>
      <c r="EG170" s="170"/>
      <c r="EH170" s="170"/>
      <c r="EI170" s="170"/>
      <c r="EJ170" s="170"/>
      <c r="EK170" s="170"/>
      <c r="EL170" s="170"/>
      <c r="EM170" s="170"/>
      <c r="EN170" s="170"/>
      <c r="EO170" s="170"/>
      <c r="EP170" s="170"/>
      <c r="EQ170" s="170"/>
      <c r="ER170" s="170"/>
      <c r="ES170" s="170"/>
      <c r="ET170" s="170"/>
      <c r="EU170" s="170"/>
      <c r="EV170" s="170"/>
      <c r="EW170" s="170"/>
      <c r="EX170" s="170"/>
      <c r="EY170" s="170"/>
      <c r="EZ170" s="170"/>
      <c r="FA170" s="170"/>
      <c r="FB170" s="170"/>
      <c r="FC170" s="170"/>
      <c r="FD170" s="170"/>
      <c r="FE170" s="170"/>
      <c r="FF170" s="170"/>
      <c r="FG170" s="170"/>
      <c r="FH170" s="170"/>
      <c r="FI170" s="170"/>
      <c r="FJ170" s="170"/>
      <c r="FK170" s="170"/>
      <c r="FL170" s="170"/>
      <c r="FM170" s="170"/>
      <c r="FN170" s="170"/>
      <c r="FO170" s="170"/>
      <c r="FP170" s="170"/>
      <c r="FQ170" s="170"/>
      <c r="FR170" s="170"/>
      <c r="FS170" s="170"/>
      <c r="FT170" s="170"/>
      <c r="FU170" s="170"/>
      <c r="FV170" s="170"/>
      <c r="FW170" s="170"/>
      <c r="FX170" s="170"/>
      <c r="FY170" s="170"/>
      <c r="FZ170" s="170"/>
      <c r="GA170" s="170"/>
      <c r="GB170" s="170"/>
      <c r="GC170" s="170"/>
      <c r="GD170" s="170"/>
      <c r="GE170" s="170"/>
      <c r="GF170" s="170"/>
      <c r="GG170" s="170"/>
      <c r="GH170" s="170"/>
    </row>
    <row r="171" customFormat="false" ht="12.75" hidden="false" customHeight="false" outlineLevel="0" collapsed="false">
      <c r="A171" s="179"/>
      <c r="B171" s="160"/>
      <c r="C171" s="160"/>
      <c r="D171" s="160"/>
      <c r="E171" s="160"/>
      <c r="F171" s="160"/>
      <c r="G171" s="160"/>
      <c r="H171" s="159"/>
      <c r="I171" s="181"/>
      <c r="R171" s="159"/>
      <c r="S171" s="169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170"/>
      <c r="EK171" s="170"/>
      <c r="EL171" s="170"/>
      <c r="EM171" s="170"/>
      <c r="EN171" s="170"/>
      <c r="EO171" s="170"/>
      <c r="EP171" s="170"/>
      <c r="EQ171" s="170"/>
      <c r="ER171" s="170"/>
      <c r="ES171" s="170"/>
      <c r="ET171" s="170"/>
      <c r="EU171" s="170"/>
      <c r="EV171" s="170"/>
      <c r="EW171" s="170"/>
      <c r="EX171" s="170"/>
      <c r="EY171" s="170"/>
      <c r="EZ171" s="170"/>
      <c r="FA171" s="170"/>
      <c r="FB171" s="170"/>
      <c r="FC171" s="170"/>
      <c r="FD171" s="170"/>
      <c r="FE171" s="170"/>
      <c r="FF171" s="170"/>
      <c r="FG171" s="170"/>
      <c r="FH171" s="170"/>
      <c r="FI171" s="170"/>
      <c r="FJ171" s="170"/>
      <c r="FK171" s="170"/>
      <c r="FL171" s="170"/>
      <c r="FM171" s="170"/>
      <c r="FN171" s="170"/>
      <c r="FO171" s="170"/>
      <c r="FP171" s="170"/>
      <c r="FQ171" s="170"/>
      <c r="FR171" s="170"/>
      <c r="FS171" s="170"/>
      <c r="FT171" s="170"/>
      <c r="FU171" s="170"/>
      <c r="FV171" s="170"/>
      <c r="FW171" s="170"/>
      <c r="FX171" s="170"/>
      <c r="FY171" s="170"/>
      <c r="FZ171" s="170"/>
      <c r="GA171" s="170"/>
      <c r="GB171" s="170"/>
      <c r="GC171" s="170"/>
      <c r="GD171" s="170"/>
      <c r="GE171" s="170"/>
      <c r="GF171" s="170"/>
      <c r="GG171" s="170"/>
      <c r="GH171" s="170"/>
    </row>
    <row r="172" customFormat="false" ht="12.75" hidden="false" customHeight="false" outlineLevel="0" collapsed="false">
      <c r="A172" s="179"/>
      <c r="B172" s="160"/>
      <c r="C172" s="160"/>
      <c r="D172" s="160"/>
      <c r="E172" s="160"/>
      <c r="F172" s="160"/>
      <c r="G172" s="160"/>
      <c r="H172" s="159"/>
      <c r="I172" s="181"/>
      <c r="R172" s="159"/>
      <c r="S172" s="169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  <c r="DZ172" s="170"/>
      <c r="EA172" s="170"/>
      <c r="EB172" s="170"/>
      <c r="EC172" s="170"/>
      <c r="ED172" s="170"/>
      <c r="EE172" s="170"/>
      <c r="EF172" s="170"/>
      <c r="EG172" s="170"/>
      <c r="EH172" s="170"/>
      <c r="EI172" s="170"/>
      <c r="EJ172" s="170"/>
      <c r="EK172" s="170"/>
      <c r="EL172" s="170"/>
      <c r="EM172" s="170"/>
      <c r="EN172" s="170"/>
      <c r="EO172" s="170"/>
      <c r="EP172" s="170"/>
      <c r="EQ172" s="170"/>
      <c r="ER172" s="170"/>
      <c r="ES172" s="170"/>
      <c r="ET172" s="170"/>
      <c r="EU172" s="170"/>
      <c r="EV172" s="170"/>
      <c r="EW172" s="170"/>
      <c r="EX172" s="170"/>
      <c r="EY172" s="170"/>
      <c r="EZ172" s="170"/>
      <c r="FA172" s="170"/>
      <c r="FB172" s="170"/>
      <c r="FC172" s="170"/>
      <c r="FD172" s="170"/>
      <c r="FE172" s="170"/>
      <c r="FF172" s="170"/>
      <c r="FG172" s="170"/>
      <c r="FH172" s="170"/>
      <c r="FI172" s="170"/>
      <c r="FJ172" s="170"/>
      <c r="FK172" s="170"/>
      <c r="FL172" s="170"/>
      <c r="FM172" s="170"/>
      <c r="FN172" s="170"/>
      <c r="FO172" s="170"/>
      <c r="FP172" s="170"/>
      <c r="FQ172" s="170"/>
      <c r="FR172" s="170"/>
      <c r="FS172" s="170"/>
      <c r="FT172" s="170"/>
      <c r="FU172" s="170"/>
      <c r="FV172" s="170"/>
      <c r="FW172" s="170"/>
      <c r="FX172" s="170"/>
      <c r="FY172" s="170"/>
      <c r="FZ172" s="170"/>
      <c r="GA172" s="170"/>
      <c r="GB172" s="170"/>
      <c r="GC172" s="170"/>
      <c r="GD172" s="170"/>
      <c r="GE172" s="170"/>
      <c r="GF172" s="170"/>
      <c r="GG172" s="170"/>
      <c r="GH172" s="170"/>
    </row>
    <row r="173" customFormat="false" ht="12.75" hidden="false" customHeight="false" outlineLevel="0" collapsed="false">
      <c r="A173" s="179"/>
      <c r="B173" s="160"/>
      <c r="C173" s="160"/>
      <c r="D173" s="160"/>
      <c r="E173" s="160"/>
      <c r="F173" s="160"/>
      <c r="G173" s="160"/>
      <c r="H173" s="159"/>
      <c r="I173" s="181"/>
      <c r="R173" s="159"/>
      <c r="S173" s="169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  <c r="DZ173" s="170"/>
      <c r="EA173" s="170"/>
      <c r="EB173" s="170"/>
      <c r="EC173" s="170"/>
      <c r="ED173" s="170"/>
      <c r="EE173" s="170"/>
      <c r="EF173" s="170"/>
      <c r="EG173" s="170"/>
      <c r="EH173" s="170"/>
      <c r="EI173" s="170"/>
      <c r="EJ173" s="170"/>
      <c r="EK173" s="170"/>
      <c r="EL173" s="170"/>
      <c r="EM173" s="170"/>
      <c r="EN173" s="170"/>
      <c r="EO173" s="170"/>
      <c r="EP173" s="170"/>
      <c r="EQ173" s="170"/>
      <c r="ER173" s="170"/>
      <c r="ES173" s="170"/>
      <c r="ET173" s="170"/>
      <c r="EU173" s="170"/>
      <c r="EV173" s="170"/>
      <c r="EW173" s="170"/>
      <c r="EX173" s="170"/>
      <c r="EY173" s="170"/>
      <c r="EZ173" s="170"/>
      <c r="FA173" s="170"/>
      <c r="FB173" s="170"/>
      <c r="FC173" s="170"/>
      <c r="FD173" s="170"/>
      <c r="FE173" s="170"/>
      <c r="FF173" s="170"/>
      <c r="FG173" s="170"/>
      <c r="FH173" s="170"/>
      <c r="FI173" s="170"/>
      <c r="FJ173" s="170"/>
      <c r="FK173" s="170"/>
      <c r="FL173" s="170"/>
      <c r="FM173" s="170"/>
      <c r="FN173" s="170"/>
      <c r="FO173" s="170"/>
      <c r="FP173" s="170"/>
      <c r="FQ173" s="170"/>
      <c r="FR173" s="170"/>
      <c r="FS173" s="170"/>
      <c r="FT173" s="170"/>
      <c r="FU173" s="170"/>
      <c r="FV173" s="170"/>
      <c r="FW173" s="170"/>
      <c r="FX173" s="170"/>
      <c r="FY173" s="170"/>
      <c r="FZ173" s="170"/>
      <c r="GA173" s="170"/>
      <c r="GB173" s="170"/>
      <c r="GC173" s="170"/>
      <c r="GD173" s="170"/>
      <c r="GE173" s="170"/>
      <c r="GF173" s="170"/>
      <c r="GG173" s="170"/>
      <c r="GH173" s="170"/>
    </row>
    <row r="174" customFormat="false" ht="12.75" hidden="false" customHeight="false" outlineLevel="0" collapsed="false">
      <c r="A174" s="179"/>
      <c r="B174" s="160"/>
      <c r="C174" s="160"/>
      <c r="D174" s="160"/>
      <c r="E174" s="160"/>
      <c r="F174" s="160"/>
      <c r="G174" s="160"/>
      <c r="H174" s="159"/>
      <c r="I174" s="181"/>
      <c r="R174" s="159"/>
      <c r="S174" s="169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  <c r="DZ174" s="170"/>
      <c r="EA174" s="170"/>
      <c r="EB174" s="170"/>
      <c r="EC174" s="170"/>
      <c r="ED174" s="170"/>
      <c r="EE174" s="170"/>
      <c r="EF174" s="170"/>
      <c r="EG174" s="170"/>
      <c r="EH174" s="170"/>
      <c r="EI174" s="170"/>
      <c r="EJ174" s="170"/>
      <c r="EK174" s="170"/>
      <c r="EL174" s="170"/>
      <c r="EM174" s="170"/>
      <c r="EN174" s="170"/>
      <c r="EO174" s="170"/>
      <c r="EP174" s="170"/>
      <c r="EQ174" s="170"/>
      <c r="ER174" s="170"/>
      <c r="ES174" s="170"/>
      <c r="ET174" s="170"/>
      <c r="EU174" s="170"/>
      <c r="EV174" s="170"/>
      <c r="EW174" s="170"/>
      <c r="EX174" s="170"/>
      <c r="EY174" s="170"/>
      <c r="EZ174" s="170"/>
      <c r="FA174" s="170"/>
      <c r="FB174" s="170"/>
      <c r="FC174" s="170"/>
      <c r="FD174" s="170"/>
      <c r="FE174" s="170"/>
      <c r="FF174" s="170"/>
      <c r="FG174" s="170"/>
      <c r="FH174" s="170"/>
      <c r="FI174" s="170"/>
      <c r="FJ174" s="170"/>
      <c r="FK174" s="170"/>
      <c r="FL174" s="170"/>
      <c r="FM174" s="170"/>
      <c r="FN174" s="170"/>
      <c r="FO174" s="170"/>
      <c r="FP174" s="170"/>
      <c r="FQ174" s="170"/>
      <c r="FR174" s="170"/>
      <c r="FS174" s="170"/>
      <c r="FT174" s="170"/>
      <c r="FU174" s="170"/>
      <c r="FV174" s="170"/>
      <c r="FW174" s="170"/>
      <c r="FX174" s="170"/>
      <c r="FY174" s="170"/>
      <c r="FZ174" s="170"/>
      <c r="GA174" s="170"/>
      <c r="GB174" s="170"/>
      <c r="GC174" s="170"/>
      <c r="GD174" s="170"/>
      <c r="GE174" s="170"/>
      <c r="GF174" s="170"/>
      <c r="GG174" s="170"/>
      <c r="GH174" s="170"/>
    </row>
    <row r="175" customFormat="false" ht="12.75" hidden="false" customHeight="false" outlineLevel="0" collapsed="false">
      <c r="A175" s="179"/>
      <c r="B175" s="160"/>
      <c r="C175" s="160"/>
      <c r="D175" s="160"/>
      <c r="E175" s="160"/>
      <c r="F175" s="160"/>
      <c r="G175" s="160"/>
      <c r="H175" s="159"/>
      <c r="I175" s="181"/>
      <c r="R175" s="159"/>
      <c r="S175" s="169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170"/>
      <c r="EJ175" s="170"/>
      <c r="EK175" s="170"/>
      <c r="EL175" s="170"/>
      <c r="EM175" s="170"/>
      <c r="EN175" s="170"/>
      <c r="EO175" s="170"/>
      <c r="EP175" s="170"/>
      <c r="EQ175" s="170"/>
      <c r="ER175" s="170"/>
      <c r="ES175" s="170"/>
      <c r="ET175" s="170"/>
      <c r="EU175" s="170"/>
      <c r="EV175" s="170"/>
      <c r="EW175" s="170"/>
      <c r="EX175" s="170"/>
      <c r="EY175" s="170"/>
      <c r="EZ175" s="170"/>
      <c r="FA175" s="170"/>
      <c r="FB175" s="170"/>
      <c r="FC175" s="170"/>
      <c r="FD175" s="170"/>
      <c r="FE175" s="170"/>
      <c r="FF175" s="170"/>
      <c r="FG175" s="170"/>
      <c r="FH175" s="170"/>
      <c r="FI175" s="170"/>
      <c r="FJ175" s="170"/>
      <c r="FK175" s="170"/>
      <c r="FL175" s="170"/>
      <c r="FM175" s="170"/>
      <c r="FN175" s="170"/>
      <c r="FO175" s="170"/>
      <c r="FP175" s="170"/>
      <c r="FQ175" s="170"/>
      <c r="FR175" s="170"/>
      <c r="FS175" s="170"/>
      <c r="FT175" s="170"/>
      <c r="FU175" s="170"/>
      <c r="FV175" s="170"/>
      <c r="FW175" s="170"/>
      <c r="FX175" s="170"/>
      <c r="FY175" s="170"/>
      <c r="FZ175" s="170"/>
      <c r="GA175" s="170"/>
      <c r="GB175" s="170"/>
      <c r="GC175" s="170"/>
      <c r="GD175" s="170"/>
      <c r="GE175" s="170"/>
      <c r="GF175" s="170"/>
      <c r="GG175" s="170"/>
      <c r="GH175" s="170"/>
    </row>
    <row r="176" customFormat="false" ht="12.75" hidden="false" customHeight="false" outlineLevel="0" collapsed="false">
      <c r="A176" s="179"/>
      <c r="B176" s="160"/>
      <c r="C176" s="160"/>
      <c r="D176" s="160"/>
      <c r="E176" s="160"/>
      <c r="F176" s="160"/>
      <c r="G176" s="160"/>
      <c r="H176" s="159"/>
      <c r="I176" s="181"/>
      <c r="R176" s="159"/>
      <c r="S176" s="169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  <c r="DZ176" s="170"/>
      <c r="EA176" s="170"/>
      <c r="EB176" s="170"/>
      <c r="EC176" s="170"/>
      <c r="ED176" s="170"/>
      <c r="EE176" s="170"/>
      <c r="EF176" s="170"/>
      <c r="EG176" s="170"/>
      <c r="EH176" s="170"/>
      <c r="EI176" s="170"/>
      <c r="EJ176" s="170"/>
      <c r="EK176" s="170"/>
      <c r="EL176" s="170"/>
      <c r="EM176" s="170"/>
      <c r="EN176" s="170"/>
      <c r="EO176" s="170"/>
      <c r="EP176" s="170"/>
      <c r="EQ176" s="170"/>
      <c r="ER176" s="170"/>
      <c r="ES176" s="170"/>
      <c r="ET176" s="170"/>
      <c r="EU176" s="170"/>
      <c r="EV176" s="170"/>
      <c r="EW176" s="170"/>
      <c r="EX176" s="170"/>
      <c r="EY176" s="170"/>
      <c r="EZ176" s="170"/>
      <c r="FA176" s="170"/>
      <c r="FB176" s="170"/>
      <c r="FC176" s="170"/>
      <c r="FD176" s="170"/>
      <c r="FE176" s="170"/>
      <c r="FF176" s="170"/>
      <c r="FG176" s="170"/>
      <c r="FH176" s="170"/>
      <c r="FI176" s="170"/>
      <c r="FJ176" s="170"/>
      <c r="FK176" s="170"/>
      <c r="FL176" s="170"/>
      <c r="FM176" s="170"/>
      <c r="FN176" s="170"/>
      <c r="FO176" s="170"/>
      <c r="FP176" s="170"/>
      <c r="FQ176" s="170"/>
      <c r="FR176" s="170"/>
      <c r="FS176" s="170"/>
      <c r="FT176" s="170"/>
      <c r="FU176" s="170"/>
      <c r="FV176" s="170"/>
      <c r="FW176" s="170"/>
      <c r="FX176" s="170"/>
      <c r="FY176" s="170"/>
      <c r="FZ176" s="170"/>
      <c r="GA176" s="170"/>
      <c r="GB176" s="170"/>
      <c r="GC176" s="170"/>
      <c r="GD176" s="170"/>
      <c r="GE176" s="170"/>
      <c r="GF176" s="170"/>
      <c r="GG176" s="170"/>
      <c r="GH176" s="170"/>
    </row>
    <row r="177" customFormat="false" ht="12.75" hidden="false" customHeight="false" outlineLevel="0" collapsed="false">
      <c r="A177" s="179"/>
      <c r="B177" s="160"/>
      <c r="C177" s="160"/>
      <c r="D177" s="160"/>
      <c r="E177" s="160"/>
      <c r="F177" s="160"/>
      <c r="G177" s="160"/>
      <c r="H177" s="159"/>
      <c r="I177" s="181"/>
      <c r="R177" s="159"/>
      <c r="S177" s="169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  <c r="DZ177" s="170"/>
      <c r="EA177" s="170"/>
      <c r="EB177" s="170"/>
      <c r="EC177" s="170"/>
      <c r="ED177" s="170"/>
      <c r="EE177" s="170"/>
      <c r="EF177" s="170"/>
      <c r="EG177" s="170"/>
      <c r="EH177" s="170"/>
      <c r="EI177" s="170"/>
      <c r="EJ177" s="170"/>
      <c r="EK177" s="170"/>
      <c r="EL177" s="170"/>
      <c r="EM177" s="170"/>
      <c r="EN177" s="170"/>
      <c r="EO177" s="170"/>
      <c r="EP177" s="170"/>
      <c r="EQ177" s="170"/>
      <c r="ER177" s="170"/>
      <c r="ES177" s="170"/>
      <c r="ET177" s="170"/>
      <c r="EU177" s="170"/>
      <c r="EV177" s="170"/>
      <c r="EW177" s="170"/>
      <c r="EX177" s="170"/>
      <c r="EY177" s="170"/>
      <c r="EZ177" s="170"/>
      <c r="FA177" s="170"/>
      <c r="FB177" s="170"/>
      <c r="FC177" s="170"/>
      <c r="FD177" s="170"/>
      <c r="FE177" s="170"/>
      <c r="FF177" s="170"/>
      <c r="FG177" s="170"/>
      <c r="FH177" s="170"/>
      <c r="FI177" s="170"/>
      <c r="FJ177" s="170"/>
      <c r="FK177" s="170"/>
      <c r="FL177" s="170"/>
      <c r="FM177" s="170"/>
      <c r="FN177" s="170"/>
      <c r="FO177" s="170"/>
      <c r="FP177" s="170"/>
      <c r="FQ177" s="170"/>
      <c r="FR177" s="170"/>
      <c r="FS177" s="170"/>
      <c r="FT177" s="170"/>
      <c r="FU177" s="170"/>
      <c r="FV177" s="170"/>
      <c r="FW177" s="170"/>
      <c r="FX177" s="170"/>
      <c r="FY177" s="170"/>
      <c r="FZ177" s="170"/>
      <c r="GA177" s="170"/>
      <c r="GB177" s="170"/>
      <c r="GC177" s="170"/>
      <c r="GD177" s="170"/>
      <c r="GE177" s="170"/>
      <c r="GF177" s="170"/>
      <c r="GG177" s="170"/>
      <c r="GH177" s="170"/>
    </row>
    <row r="178" customFormat="false" ht="12.75" hidden="false" customHeight="false" outlineLevel="0" collapsed="false">
      <c r="A178" s="179"/>
      <c r="B178" s="160"/>
      <c r="C178" s="160"/>
      <c r="D178" s="160"/>
      <c r="E178" s="160"/>
      <c r="F178" s="160"/>
      <c r="G178" s="160"/>
      <c r="H178" s="159"/>
      <c r="I178" s="181"/>
      <c r="R178" s="159"/>
      <c r="S178" s="169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  <c r="DZ178" s="170"/>
      <c r="EA178" s="170"/>
      <c r="EB178" s="170"/>
      <c r="EC178" s="170"/>
      <c r="ED178" s="170"/>
      <c r="EE178" s="170"/>
      <c r="EF178" s="170"/>
      <c r="EG178" s="170"/>
      <c r="EH178" s="170"/>
      <c r="EI178" s="170"/>
      <c r="EJ178" s="170"/>
      <c r="EK178" s="170"/>
      <c r="EL178" s="170"/>
      <c r="EM178" s="170"/>
      <c r="EN178" s="170"/>
      <c r="EO178" s="170"/>
      <c r="EP178" s="170"/>
      <c r="EQ178" s="170"/>
      <c r="ER178" s="170"/>
      <c r="ES178" s="170"/>
      <c r="ET178" s="170"/>
      <c r="EU178" s="170"/>
      <c r="EV178" s="170"/>
      <c r="EW178" s="170"/>
      <c r="EX178" s="170"/>
      <c r="EY178" s="170"/>
      <c r="EZ178" s="170"/>
      <c r="FA178" s="170"/>
      <c r="FB178" s="170"/>
      <c r="FC178" s="170"/>
      <c r="FD178" s="170"/>
      <c r="FE178" s="170"/>
      <c r="FF178" s="170"/>
      <c r="FG178" s="170"/>
      <c r="FH178" s="170"/>
      <c r="FI178" s="170"/>
      <c r="FJ178" s="170"/>
      <c r="FK178" s="170"/>
      <c r="FL178" s="170"/>
      <c r="FM178" s="170"/>
      <c r="FN178" s="170"/>
      <c r="FO178" s="170"/>
      <c r="FP178" s="170"/>
      <c r="FQ178" s="170"/>
      <c r="FR178" s="170"/>
      <c r="FS178" s="170"/>
      <c r="FT178" s="170"/>
      <c r="FU178" s="170"/>
      <c r="FV178" s="170"/>
      <c r="FW178" s="170"/>
      <c r="FX178" s="170"/>
      <c r="FY178" s="170"/>
      <c r="FZ178" s="170"/>
      <c r="GA178" s="170"/>
      <c r="GB178" s="170"/>
      <c r="GC178" s="170"/>
      <c r="GD178" s="170"/>
      <c r="GE178" s="170"/>
      <c r="GF178" s="170"/>
      <c r="GG178" s="170"/>
      <c r="GH178" s="170"/>
    </row>
    <row r="179" customFormat="false" ht="12.75" hidden="false" customHeight="false" outlineLevel="0" collapsed="false">
      <c r="A179" s="179"/>
      <c r="B179" s="160"/>
      <c r="C179" s="160"/>
      <c r="D179" s="160"/>
      <c r="E179" s="160"/>
      <c r="F179" s="160"/>
      <c r="G179" s="160"/>
      <c r="H179" s="159"/>
      <c r="I179" s="181"/>
      <c r="R179" s="159"/>
      <c r="S179" s="169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170"/>
      <c r="EJ179" s="170"/>
      <c r="EK179" s="170"/>
      <c r="EL179" s="170"/>
      <c r="EM179" s="170"/>
      <c r="EN179" s="170"/>
      <c r="EO179" s="170"/>
      <c r="EP179" s="170"/>
      <c r="EQ179" s="170"/>
      <c r="ER179" s="170"/>
      <c r="ES179" s="170"/>
      <c r="ET179" s="170"/>
      <c r="EU179" s="170"/>
      <c r="EV179" s="170"/>
      <c r="EW179" s="170"/>
      <c r="EX179" s="170"/>
      <c r="EY179" s="170"/>
      <c r="EZ179" s="170"/>
      <c r="FA179" s="170"/>
      <c r="FB179" s="170"/>
      <c r="FC179" s="170"/>
      <c r="FD179" s="170"/>
      <c r="FE179" s="170"/>
      <c r="FF179" s="170"/>
      <c r="FG179" s="170"/>
      <c r="FH179" s="170"/>
      <c r="FI179" s="170"/>
      <c r="FJ179" s="170"/>
      <c r="FK179" s="170"/>
      <c r="FL179" s="170"/>
      <c r="FM179" s="170"/>
      <c r="FN179" s="170"/>
      <c r="FO179" s="170"/>
      <c r="FP179" s="170"/>
      <c r="FQ179" s="170"/>
      <c r="FR179" s="170"/>
      <c r="FS179" s="170"/>
      <c r="FT179" s="170"/>
      <c r="FU179" s="170"/>
      <c r="FV179" s="170"/>
      <c r="FW179" s="170"/>
      <c r="FX179" s="170"/>
      <c r="FY179" s="170"/>
      <c r="FZ179" s="170"/>
      <c r="GA179" s="170"/>
      <c r="GB179" s="170"/>
      <c r="GC179" s="170"/>
      <c r="GD179" s="170"/>
      <c r="GE179" s="170"/>
      <c r="GF179" s="170"/>
      <c r="GG179" s="170"/>
      <c r="GH179" s="170"/>
    </row>
    <row r="180" customFormat="false" ht="12.75" hidden="false" customHeight="false" outlineLevel="0" collapsed="false">
      <c r="A180" s="179"/>
      <c r="B180" s="160"/>
      <c r="C180" s="160"/>
      <c r="D180" s="160"/>
      <c r="E180" s="160"/>
      <c r="F180" s="160"/>
      <c r="G180" s="160"/>
      <c r="H180" s="159"/>
      <c r="I180" s="181"/>
      <c r="R180" s="159"/>
      <c r="S180" s="169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  <c r="DZ180" s="170"/>
      <c r="EA180" s="170"/>
      <c r="EB180" s="170"/>
      <c r="EC180" s="170"/>
      <c r="ED180" s="170"/>
      <c r="EE180" s="170"/>
      <c r="EF180" s="170"/>
      <c r="EG180" s="170"/>
      <c r="EH180" s="170"/>
      <c r="EI180" s="170"/>
      <c r="EJ180" s="170"/>
      <c r="EK180" s="170"/>
      <c r="EL180" s="170"/>
      <c r="EM180" s="170"/>
      <c r="EN180" s="170"/>
      <c r="EO180" s="170"/>
      <c r="EP180" s="170"/>
      <c r="EQ180" s="170"/>
      <c r="ER180" s="170"/>
      <c r="ES180" s="170"/>
      <c r="ET180" s="170"/>
      <c r="EU180" s="170"/>
      <c r="EV180" s="170"/>
      <c r="EW180" s="170"/>
      <c r="EX180" s="170"/>
      <c r="EY180" s="170"/>
      <c r="EZ180" s="170"/>
      <c r="FA180" s="170"/>
      <c r="FB180" s="170"/>
      <c r="FC180" s="170"/>
      <c r="FD180" s="170"/>
      <c r="FE180" s="170"/>
      <c r="FF180" s="170"/>
      <c r="FG180" s="170"/>
      <c r="FH180" s="170"/>
      <c r="FI180" s="170"/>
      <c r="FJ180" s="170"/>
      <c r="FK180" s="170"/>
      <c r="FL180" s="170"/>
      <c r="FM180" s="170"/>
      <c r="FN180" s="170"/>
      <c r="FO180" s="170"/>
      <c r="FP180" s="170"/>
      <c r="FQ180" s="170"/>
      <c r="FR180" s="170"/>
      <c r="FS180" s="170"/>
      <c r="FT180" s="170"/>
      <c r="FU180" s="170"/>
      <c r="FV180" s="170"/>
      <c r="FW180" s="170"/>
      <c r="FX180" s="170"/>
      <c r="FY180" s="170"/>
      <c r="FZ180" s="170"/>
      <c r="GA180" s="170"/>
      <c r="GB180" s="170"/>
      <c r="GC180" s="170"/>
      <c r="GD180" s="170"/>
      <c r="GE180" s="170"/>
      <c r="GF180" s="170"/>
      <c r="GG180" s="170"/>
      <c r="GH180" s="170"/>
    </row>
    <row r="181" customFormat="false" ht="12.75" hidden="false" customHeight="false" outlineLevel="0" collapsed="false">
      <c r="A181" s="179"/>
      <c r="B181" s="160"/>
      <c r="C181" s="160"/>
      <c r="D181" s="160"/>
      <c r="E181" s="160"/>
      <c r="F181" s="160"/>
      <c r="G181" s="160"/>
      <c r="H181" s="159"/>
      <c r="I181" s="181"/>
      <c r="R181" s="159"/>
      <c r="S181" s="169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  <c r="DZ181" s="170"/>
      <c r="EA181" s="170"/>
      <c r="EB181" s="170"/>
      <c r="EC181" s="170"/>
      <c r="ED181" s="170"/>
      <c r="EE181" s="170"/>
      <c r="EF181" s="170"/>
      <c r="EG181" s="170"/>
      <c r="EH181" s="170"/>
      <c r="EI181" s="170"/>
      <c r="EJ181" s="170"/>
      <c r="EK181" s="170"/>
      <c r="EL181" s="170"/>
      <c r="EM181" s="170"/>
      <c r="EN181" s="170"/>
      <c r="EO181" s="170"/>
      <c r="EP181" s="170"/>
      <c r="EQ181" s="170"/>
      <c r="ER181" s="170"/>
      <c r="ES181" s="170"/>
      <c r="ET181" s="170"/>
      <c r="EU181" s="170"/>
      <c r="EV181" s="170"/>
      <c r="EW181" s="170"/>
      <c r="EX181" s="170"/>
      <c r="EY181" s="170"/>
      <c r="EZ181" s="170"/>
      <c r="FA181" s="170"/>
      <c r="FB181" s="170"/>
      <c r="FC181" s="170"/>
      <c r="FD181" s="170"/>
      <c r="FE181" s="170"/>
      <c r="FF181" s="170"/>
      <c r="FG181" s="170"/>
      <c r="FH181" s="170"/>
      <c r="FI181" s="170"/>
      <c r="FJ181" s="170"/>
      <c r="FK181" s="170"/>
      <c r="FL181" s="170"/>
      <c r="FM181" s="170"/>
      <c r="FN181" s="170"/>
      <c r="FO181" s="170"/>
      <c r="FP181" s="170"/>
      <c r="FQ181" s="170"/>
      <c r="FR181" s="170"/>
      <c r="FS181" s="170"/>
      <c r="FT181" s="170"/>
      <c r="FU181" s="170"/>
      <c r="FV181" s="170"/>
      <c r="FW181" s="170"/>
      <c r="FX181" s="170"/>
      <c r="FY181" s="170"/>
      <c r="FZ181" s="170"/>
      <c r="GA181" s="170"/>
      <c r="GB181" s="170"/>
      <c r="GC181" s="170"/>
      <c r="GD181" s="170"/>
      <c r="GE181" s="170"/>
      <c r="GF181" s="170"/>
      <c r="GG181" s="170"/>
      <c r="GH181" s="170"/>
    </row>
    <row r="182" customFormat="false" ht="12.75" hidden="false" customHeight="false" outlineLevel="0" collapsed="false">
      <c r="A182" s="179"/>
      <c r="B182" s="160"/>
      <c r="C182" s="160"/>
      <c r="D182" s="160"/>
      <c r="E182" s="160"/>
      <c r="F182" s="160"/>
      <c r="G182" s="160"/>
      <c r="H182" s="159"/>
      <c r="I182" s="181"/>
      <c r="R182" s="159"/>
      <c r="S182" s="169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  <c r="DZ182" s="170"/>
      <c r="EA182" s="170"/>
      <c r="EB182" s="170"/>
      <c r="EC182" s="170"/>
      <c r="ED182" s="170"/>
      <c r="EE182" s="170"/>
      <c r="EF182" s="170"/>
      <c r="EG182" s="170"/>
      <c r="EH182" s="170"/>
      <c r="EI182" s="170"/>
      <c r="EJ182" s="170"/>
      <c r="EK182" s="170"/>
      <c r="EL182" s="170"/>
      <c r="EM182" s="170"/>
      <c r="EN182" s="170"/>
      <c r="EO182" s="170"/>
      <c r="EP182" s="170"/>
      <c r="EQ182" s="170"/>
      <c r="ER182" s="170"/>
      <c r="ES182" s="170"/>
      <c r="ET182" s="170"/>
      <c r="EU182" s="170"/>
      <c r="EV182" s="170"/>
      <c r="EW182" s="170"/>
      <c r="EX182" s="170"/>
      <c r="EY182" s="170"/>
      <c r="EZ182" s="170"/>
      <c r="FA182" s="170"/>
      <c r="FB182" s="170"/>
      <c r="FC182" s="170"/>
      <c r="FD182" s="170"/>
      <c r="FE182" s="170"/>
      <c r="FF182" s="170"/>
      <c r="FG182" s="170"/>
      <c r="FH182" s="170"/>
      <c r="FI182" s="170"/>
      <c r="FJ182" s="170"/>
      <c r="FK182" s="170"/>
      <c r="FL182" s="170"/>
      <c r="FM182" s="170"/>
      <c r="FN182" s="170"/>
      <c r="FO182" s="170"/>
      <c r="FP182" s="170"/>
      <c r="FQ182" s="170"/>
      <c r="FR182" s="170"/>
      <c r="FS182" s="170"/>
      <c r="FT182" s="170"/>
      <c r="FU182" s="170"/>
      <c r="FV182" s="170"/>
      <c r="FW182" s="170"/>
      <c r="FX182" s="170"/>
      <c r="FY182" s="170"/>
      <c r="FZ182" s="170"/>
      <c r="GA182" s="170"/>
      <c r="GB182" s="170"/>
      <c r="GC182" s="170"/>
      <c r="GD182" s="170"/>
      <c r="GE182" s="170"/>
      <c r="GF182" s="170"/>
      <c r="GG182" s="170"/>
      <c r="GH182" s="170"/>
    </row>
    <row r="183" customFormat="false" ht="12.75" hidden="false" customHeight="false" outlineLevel="0" collapsed="false">
      <c r="A183" s="179"/>
      <c r="B183" s="160"/>
      <c r="C183" s="160"/>
      <c r="D183" s="160"/>
      <c r="E183" s="160"/>
      <c r="F183" s="160"/>
      <c r="G183" s="160"/>
      <c r="H183" s="159"/>
      <c r="I183" s="181"/>
      <c r="R183" s="159"/>
      <c r="S183" s="169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  <c r="DZ183" s="170"/>
      <c r="EA183" s="170"/>
      <c r="EB183" s="170"/>
      <c r="EC183" s="170"/>
      <c r="ED183" s="170"/>
      <c r="EE183" s="170"/>
      <c r="EF183" s="170"/>
      <c r="EG183" s="170"/>
      <c r="EH183" s="170"/>
      <c r="EI183" s="170"/>
      <c r="EJ183" s="170"/>
      <c r="EK183" s="170"/>
      <c r="EL183" s="170"/>
      <c r="EM183" s="170"/>
      <c r="EN183" s="170"/>
      <c r="EO183" s="170"/>
      <c r="EP183" s="170"/>
      <c r="EQ183" s="170"/>
      <c r="ER183" s="170"/>
      <c r="ES183" s="170"/>
      <c r="ET183" s="170"/>
      <c r="EU183" s="170"/>
      <c r="EV183" s="170"/>
      <c r="EW183" s="170"/>
      <c r="EX183" s="170"/>
      <c r="EY183" s="170"/>
      <c r="EZ183" s="170"/>
      <c r="FA183" s="170"/>
      <c r="FB183" s="170"/>
      <c r="FC183" s="170"/>
      <c r="FD183" s="170"/>
      <c r="FE183" s="170"/>
      <c r="FF183" s="170"/>
      <c r="FG183" s="170"/>
      <c r="FH183" s="170"/>
      <c r="FI183" s="170"/>
      <c r="FJ183" s="170"/>
      <c r="FK183" s="170"/>
      <c r="FL183" s="170"/>
      <c r="FM183" s="170"/>
      <c r="FN183" s="170"/>
      <c r="FO183" s="170"/>
      <c r="FP183" s="170"/>
      <c r="FQ183" s="170"/>
      <c r="FR183" s="170"/>
      <c r="FS183" s="170"/>
      <c r="FT183" s="170"/>
      <c r="FU183" s="170"/>
      <c r="FV183" s="170"/>
      <c r="FW183" s="170"/>
      <c r="FX183" s="170"/>
      <c r="FY183" s="170"/>
      <c r="FZ183" s="170"/>
      <c r="GA183" s="170"/>
      <c r="GB183" s="170"/>
      <c r="GC183" s="170"/>
      <c r="GD183" s="170"/>
      <c r="GE183" s="170"/>
      <c r="GF183" s="170"/>
      <c r="GG183" s="170"/>
      <c r="GH183" s="170"/>
    </row>
    <row r="184" customFormat="false" ht="12.75" hidden="false" customHeight="false" outlineLevel="0" collapsed="false">
      <c r="A184" s="179"/>
      <c r="B184" s="160"/>
      <c r="C184" s="160"/>
      <c r="D184" s="160"/>
      <c r="E184" s="160"/>
      <c r="F184" s="160"/>
      <c r="G184" s="160"/>
      <c r="H184" s="159"/>
      <c r="I184" s="181"/>
      <c r="R184" s="159"/>
      <c r="S184" s="169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  <c r="DZ184" s="170"/>
      <c r="EA184" s="170"/>
      <c r="EB184" s="170"/>
      <c r="EC184" s="170"/>
      <c r="ED184" s="170"/>
      <c r="EE184" s="170"/>
      <c r="EF184" s="170"/>
      <c r="EG184" s="170"/>
      <c r="EH184" s="170"/>
      <c r="EI184" s="170"/>
      <c r="EJ184" s="170"/>
      <c r="EK184" s="170"/>
      <c r="EL184" s="170"/>
      <c r="EM184" s="170"/>
      <c r="EN184" s="170"/>
      <c r="EO184" s="170"/>
      <c r="EP184" s="170"/>
      <c r="EQ184" s="170"/>
      <c r="ER184" s="170"/>
      <c r="ES184" s="170"/>
      <c r="ET184" s="170"/>
      <c r="EU184" s="170"/>
      <c r="EV184" s="170"/>
      <c r="EW184" s="170"/>
      <c r="EX184" s="170"/>
      <c r="EY184" s="170"/>
      <c r="EZ184" s="170"/>
      <c r="FA184" s="170"/>
      <c r="FB184" s="170"/>
      <c r="FC184" s="170"/>
      <c r="FD184" s="170"/>
      <c r="FE184" s="170"/>
      <c r="FF184" s="170"/>
      <c r="FG184" s="170"/>
      <c r="FH184" s="170"/>
      <c r="FI184" s="170"/>
      <c r="FJ184" s="170"/>
      <c r="FK184" s="170"/>
      <c r="FL184" s="170"/>
      <c r="FM184" s="170"/>
      <c r="FN184" s="170"/>
      <c r="FO184" s="170"/>
      <c r="FP184" s="170"/>
      <c r="FQ184" s="170"/>
      <c r="FR184" s="170"/>
      <c r="FS184" s="170"/>
      <c r="FT184" s="170"/>
      <c r="FU184" s="170"/>
      <c r="FV184" s="170"/>
      <c r="FW184" s="170"/>
      <c r="FX184" s="170"/>
      <c r="FY184" s="170"/>
      <c r="FZ184" s="170"/>
      <c r="GA184" s="170"/>
      <c r="GB184" s="170"/>
      <c r="GC184" s="170"/>
      <c r="GD184" s="170"/>
      <c r="GE184" s="170"/>
      <c r="GF184" s="170"/>
      <c r="GG184" s="170"/>
      <c r="GH184" s="170"/>
    </row>
    <row r="185" customFormat="false" ht="12.75" hidden="false" customHeight="false" outlineLevel="0" collapsed="false">
      <c r="A185" s="179"/>
      <c r="B185" s="160"/>
      <c r="C185" s="160"/>
      <c r="D185" s="160"/>
      <c r="E185" s="160"/>
      <c r="F185" s="160"/>
      <c r="G185" s="160"/>
      <c r="H185" s="159"/>
      <c r="I185" s="181"/>
      <c r="R185" s="159"/>
      <c r="S185" s="169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  <c r="DZ185" s="170"/>
      <c r="EA185" s="170"/>
      <c r="EB185" s="170"/>
      <c r="EC185" s="170"/>
      <c r="ED185" s="170"/>
      <c r="EE185" s="170"/>
      <c r="EF185" s="170"/>
      <c r="EG185" s="170"/>
      <c r="EH185" s="170"/>
      <c r="EI185" s="170"/>
      <c r="EJ185" s="170"/>
      <c r="EK185" s="170"/>
      <c r="EL185" s="170"/>
      <c r="EM185" s="170"/>
      <c r="EN185" s="170"/>
      <c r="EO185" s="170"/>
      <c r="EP185" s="170"/>
      <c r="EQ185" s="170"/>
      <c r="ER185" s="170"/>
      <c r="ES185" s="170"/>
      <c r="ET185" s="170"/>
      <c r="EU185" s="170"/>
      <c r="EV185" s="170"/>
      <c r="EW185" s="170"/>
      <c r="EX185" s="170"/>
      <c r="EY185" s="170"/>
      <c r="EZ185" s="170"/>
      <c r="FA185" s="170"/>
      <c r="FB185" s="170"/>
      <c r="FC185" s="170"/>
      <c r="FD185" s="170"/>
      <c r="FE185" s="170"/>
      <c r="FF185" s="170"/>
      <c r="FG185" s="170"/>
      <c r="FH185" s="170"/>
      <c r="FI185" s="170"/>
      <c r="FJ185" s="170"/>
      <c r="FK185" s="170"/>
      <c r="FL185" s="170"/>
      <c r="FM185" s="170"/>
      <c r="FN185" s="170"/>
      <c r="FO185" s="170"/>
      <c r="FP185" s="170"/>
      <c r="FQ185" s="170"/>
      <c r="FR185" s="170"/>
      <c r="FS185" s="170"/>
      <c r="FT185" s="170"/>
      <c r="FU185" s="170"/>
      <c r="FV185" s="170"/>
      <c r="FW185" s="170"/>
      <c r="FX185" s="170"/>
      <c r="FY185" s="170"/>
      <c r="FZ185" s="170"/>
      <c r="GA185" s="170"/>
      <c r="GB185" s="170"/>
      <c r="GC185" s="170"/>
      <c r="GD185" s="170"/>
      <c r="GE185" s="170"/>
      <c r="GF185" s="170"/>
      <c r="GG185" s="170"/>
      <c r="GH185" s="170"/>
    </row>
    <row r="186" customFormat="false" ht="12.75" hidden="false" customHeight="false" outlineLevel="0" collapsed="false">
      <c r="A186" s="179"/>
      <c r="B186" s="160"/>
      <c r="C186" s="160"/>
      <c r="D186" s="160"/>
      <c r="E186" s="160"/>
      <c r="F186" s="160"/>
      <c r="G186" s="160"/>
      <c r="H186" s="159"/>
      <c r="I186" s="181"/>
      <c r="R186" s="159"/>
      <c r="S186" s="169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  <c r="DZ186" s="170"/>
      <c r="EA186" s="170"/>
      <c r="EB186" s="170"/>
      <c r="EC186" s="170"/>
      <c r="ED186" s="170"/>
      <c r="EE186" s="170"/>
      <c r="EF186" s="170"/>
      <c r="EG186" s="170"/>
      <c r="EH186" s="170"/>
      <c r="EI186" s="170"/>
      <c r="EJ186" s="170"/>
      <c r="EK186" s="170"/>
      <c r="EL186" s="170"/>
      <c r="EM186" s="170"/>
      <c r="EN186" s="170"/>
      <c r="EO186" s="170"/>
      <c r="EP186" s="170"/>
      <c r="EQ186" s="170"/>
      <c r="ER186" s="170"/>
      <c r="ES186" s="170"/>
      <c r="ET186" s="170"/>
      <c r="EU186" s="170"/>
      <c r="EV186" s="170"/>
      <c r="EW186" s="170"/>
      <c r="EX186" s="170"/>
      <c r="EY186" s="170"/>
      <c r="EZ186" s="170"/>
      <c r="FA186" s="170"/>
      <c r="FB186" s="170"/>
      <c r="FC186" s="170"/>
      <c r="FD186" s="170"/>
      <c r="FE186" s="170"/>
      <c r="FF186" s="170"/>
      <c r="FG186" s="170"/>
      <c r="FH186" s="170"/>
      <c r="FI186" s="170"/>
      <c r="FJ186" s="170"/>
      <c r="FK186" s="170"/>
      <c r="FL186" s="170"/>
      <c r="FM186" s="170"/>
      <c r="FN186" s="170"/>
      <c r="FO186" s="170"/>
      <c r="FP186" s="170"/>
      <c r="FQ186" s="170"/>
      <c r="FR186" s="170"/>
      <c r="FS186" s="170"/>
      <c r="FT186" s="170"/>
      <c r="FU186" s="170"/>
      <c r="FV186" s="170"/>
      <c r="FW186" s="170"/>
      <c r="FX186" s="170"/>
      <c r="FY186" s="170"/>
      <c r="FZ186" s="170"/>
      <c r="GA186" s="170"/>
      <c r="GB186" s="170"/>
      <c r="GC186" s="170"/>
      <c r="GD186" s="170"/>
      <c r="GE186" s="170"/>
      <c r="GF186" s="170"/>
      <c r="GG186" s="170"/>
      <c r="GH186" s="170"/>
    </row>
    <row r="187" customFormat="false" ht="12.75" hidden="false" customHeight="false" outlineLevel="0" collapsed="false">
      <c r="A187" s="179"/>
      <c r="B187" s="160"/>
      <c r="C187" s="160"/>
      <c r="D187" s="160"/>
      <c r="E187" s="160"/>
      <c r="F187" s="160"/>
      <c r="G187" s="160"/>
      <c r="H187" s="159"/>
      <c r="I187" s="181"/>
      <c r="R187" s="159"/>
      <c r="S187" s="169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  <c r="DZ187" s="170"/>
      <c r="EA187" s="170"/>
      <c r="EB187" s="170"/>
      <c r="EC187" s="170"/>
      <c r="ED187" s="170"/>
      <c r="EE187" s="170"/>
      <c r="EF187" s="170"/>
      <c r="EG187" s="170"/>
      <c r="EH187" s="170"/>
      <c r="EI187" s="170"/>
      <c r="EJ187" s="170"/>
      <c r="EK187" s="170"/>
      <c r="EL187" s="170"/>
      <c r="EM187" s="170"/>
      <c r="EN187" s="170"/>
      <c r="EO187" s="170"/>
      <c r="EP187" s="170"/>
      <c r="EQ187" s="170"/>
      <c r="ER187" s="170"/>
      <c r="ES187" s="170"/>
      <c r="ET187" s="170"/>
      <c r="EU187" s="170"/>
      <c r="EV187" s="170"/>
      <c r="EW187" s="170"/>
      <c r="EX187" s="170"/>
      <c r="EY187" s="170"/>
      <c r="EZ187" s="170"/>
      <c r="FA187" s="170"/>
      <c r="FB187" s="170"/>
      <c r="FC187" s="170"/>
      <c r="FD187" s="170"/>
      <c r="FE187" s="170"/>
      <c r="FF187" s="170"/>
      <c r="FG187" s="170"/>
      <c r="FH187" s="170"/>
      <c r="FI187" s="170"/>
      <c r="FJ187" s="170"/>
      <c r="FK187" s="170"/>
      <c r="FL187" s="170"/>
      <c r="FM187" s="170"/>
      <c r="FN187" s="170"/>
      <c r="FO187" s="170"/>
      <c r="FP187" s="170"/>
      <c r="FQ187" s="170"/>
      <c r="FR187" s="170"/>
      <c r="FS187" s="170"/>
      <c r="FT187" s="170"/>
      <c r="FU187" s="170"/>
      <c r="FV187" s="170"/>
      <c r="FW187" s="170"/>
      <c r="FX187" s="170"/>
      <c r="FY187" s="170"/>
      <c r="FZ187" s="170"/>
      <c r="GA187" s="170"/>
      <c r="GB187" s="170"/>
      <c r="GC187" s="170"/>
      <c r="GD187" s="170"/>
      <c r="GE187" s="170"/>
      <c r="GF187" s="170"/>
      <c r="GG187" s="170"/>
      <c r="GH187" s="170"/>
    </row>
    <row r="188" customFormat="false" ht="12.75" hidden="false" customHeight="false" outlineLevel="0" collapsed="false">
      <c r="A188" s="179"/>
      <c r="B188" s="160"/>
      <c r="C188" s="160"/>
      <c r="D188" s="160"/>
      <c r="E188" s="160"/>
      <c r="F188" s="160"/>
      <c r="G188" s="160"/>
      <c r="H188" s="159"/>
      <c r="I188" s="181"/>
      <c r="R188" s="159"/>
      <c r="S188" s="169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  <c r="DZ188" s="170"/>
      <c r="EA188" s="170"/>
      <c r="EB188" s="170"/>
      <c r="EC188" s="170"/>
      <c r="ED188" s="170"/>
      <c r="EE188" s="170"/>
      <c r="EF188" s="170"/>
      <c r="EG188" s="170"/>
      <c r="EH188" s="170"/>
      <c r="EI188" s="170"/>
      <c r="EJ188" s="170"/>
      <c r="EK188" s="170"/>
      <c r="EL188" s="170"/>
      <c r="EM188" s="170"/>
      <c r="EN188" s="170"/>
      <c r="EO188" s="170"/>
      <c r="EP188" s="170"/>
      <c r="EQ188" s="170"/>
      <c r="ER188" s="170"/>
      <c r="ES188" s="170"/>
      <c r="ET188" s="170"/>
      <c r="EU188" s="170"/>
      <c r="EV188" s="170"/>
      <c r="EW188" s="170"/>
      <c r="EX188" s="170"/>
      <c r="EY188" s="170"/>
      <c r="EZ188" s="170"/>
      <c r="FA188" s="170"/>
      <c r="FB188" s="170"/>
      <c r="FC188" s="170"/>
      <c r="FD188" s="170"/>
      <c r="FE188" s="170"/>
      <c r="FF188" s="170"/>
      <c r="FG188" s="170"/>
      <c r="FH188" s="170"/>
      <c r="FI188" s="170"/>
      <c r="FJ188" s="170"/>
      <c r="FK188" s="170"/>
      <c r="FL188" s="170"/>
      <c r="FM188" s="170"/>
      <c r="FN188" s="170"/>
      <c r="FO188" s="170"/>
      <c r="FP188" s="170"/>
      <c r="FQ188" s="170"/>
      <c r="FR188" s="170"/>
      <c r="FS188" s="170"/>
      <c r="FT188" s="170"/>
      <c r="FU188" s="170"/>
      <c r="FV188" s="170"/>
      <c r="FW188" s="170"/>
      <c r="FX188" s="170"/>
      <c r="FY188" s="170"/>
      <c r="FZ188" s="170"/>
      <c r="GA188" s="170"/>
      <c r="GB188" s="170"/>
      <c r="GC188" s="170"/>
      <c r="GD188" s="170"/>
      <c r="GE188" s="170"/>
      <c r="GF188" s="170"/>
      <c r="GG188" s="170"/>
      <c r="GH188" s="170"/>
    </row>
    <row r="189" customFormat="false" ht="12.75" hidden="false" customHeight="false" outlineLevel="0" collapsed="false">
      <c r="A189" s="179"/>
      <c r="B189" s="160"/>
      <c r="C189" s="160"/>
      <c r="D189" s="160"/>
      <c r="E189" s="160"/>
      <c r="F189" s="160"/>
      <c r="G189" s="160"/>
      <c r="H189" s="159"/>
      <c r="I189" s="181"/>
      <c r="R189" s="159"/>
      <c r="S189" s="169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  <c r="DZ189" s="170"/>
      <c r="EA189" s="170"/>
      <c r="EB189" s="170"/>
      <c r="EC189" s="170"/>
      <c r="ED189" s="170"/>
      <c r="EE189" s="170"/>
      <c r="EF189" s="170"/>
      <c r="EG189" s="170"/>
      <c r="EH189" s="170"/>
      <c r="EI189" s="170"/>
      <c r="EJ189" s="170"/>
      <c r="EK189" s="170"/>
      <c r="EL189" s="170"/>
      <c r="EM189" s="170"/>
      <c r="EN189" s="170"/>
      <c r="EO189" s="170"/>
      <c r="EP189" s="170"/>
      <c r="EQ189" s="170"/>
      <c r="ER189" s="170"/>
      <c r="ES189" s="170"/>
      <c r="ET189" s="170"/>
      <c r="EU189" s="170"/>
      <c r="EV189" s="170"/>
      <c r="EW189" s="170"/>
      <c r="EX189" s="170"/>
      <c r="EY189" s="170"/>
      <c r="EZ189" s="170"/>
      <c r="FA189" s="170"/>
      <c r="FB189" s="170"/>
      <c r="FC189" s="170"/>
      <c r="FD189" s="170"/>
      <c r="FE189" s="170"/>
      <c r="FF189" s="170"/>
      <c r="FG189" s="170"/>
      <c r="FH189" s="170"/>
      <c r="FI189" s="170"/>
      <c r="FJ189" s="170"/>
      <c r="FK189" s="170"/>
      <c r="FL189" s="170"/>
      <c r="FM189" s="170"/>
      <c r="FN189" s="170"/>
      <c r="FO189" s="170"/>
      <c r="FP189" s="170"/>
      <c r="FQ189" s="170"/>
      <c r="FR189" s="170"/>
      <c r="FS189" s="170"/>
      <c r="FT189" s="170"/>
      <c r="FU189" s="170"/>
      <c r="FV189" s="170"/>
      <c r="FW189" s="170"/>
      <c r="FX189" s="170"/>
      <c r="FY189" s="170"/>
      <c r="FZ189" s="170"/>
      <c r="GA189" s="170"/>
      <c r="GB189" s="170"/>
      <c r="GC189" s="170"/>
      <c r="GD189" s="170"/>
      <c r="GE189" s="170"/>
      <c r="GF189" s="170"/>
      <c r="GG189" s="170"/>
      <c r="GH189" s="170"/>
    </row>
    <row r="190" customFormat="false" ht="12.75" hidden="false" customHeight="false" outlineLevel="0" collapsed="false">
      <c r="A190" s="179"/>
      <c r="B190" s="160"/>
      <c r="C190" s="160"/>
      <c r="D190" s="160"/>
      <c r="E190" s="160"/>
      <c r="F190" s="160"/>
      <c r="G190" s="160"/>
      <c r="H190" s="159"/>
      <c r="I190" s="181"/>
      <c r="R190" s="159"/>
      <c r="S190" s="169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  <c r="DZ190" s="170"/>
      <c r="EA190" s="170"/>
      <c r="EB190" s="170"/>
      <c r="EC190" s="170"/>
      <c r="ED190" s="170"/>
      <c r="EE190" s="170"/>
      <c r="EF190" s="170"/>
      <c r="EG190" s="170"/>
      <c r="EH190" s="170"/>
      <c r="EI190" s="170"/>
      <c r="EJ190" s="170"/>
      <c r="EK190" s="170"/>
      <c r="EL190" s="170"/>
      <c r="EM190" s="170"/>
      <c r="EN190" s="170"/>
      <c r="EO190" s="170"/>
      <c r="EP190" s="170"/>
      <c r="EQ190" s="170"/>
      <c r="ER190" s="170"/>
      <c r="ES190" s="170"/>
      <c r="ET190" s="170"/>
      <c r="EU190" s="170"/>
      <c r="EV190" s="170"/>
      <c r="EW190" s="170"/>
      <c r="EX190" s="170"/>
      <c r="EY190" s="170"/>
      <c r="EZ190" s="170"/>
      <c r="FA190" s="170"/>
      <c r="FB190" s="170"/>
      <c r="FC190" s="170"/>
      <c r="FD190" s="170"/>
      <c r="FE190" s="170"/>
      <c r="FF190" s="170"/>
      <c r="FG190" s="170"/>
      <c r="FH190" s="170"/>
      <c r="FI190" s="170"/>
      <c r="FJ190" s="170"/>
      <c r="FK190" s="170"/>
      <c r="FL190" s="170"/>
      <c r="FM190" s="170"/>
      <c r="FN190" s="170"/>
      <c r="FO190" s="170"/>
      <c r="FP190" s="170"/>
      <c r="FQ190" s="170"/>
      <c r="FR190" s="170"/>
      <c r="FS190" s="170"/>
      <c r="FT190" s="170"/>
      <c r="FU190" s="170"/>
      <c r="FV190" s="170"/>
      <c r="FW190" s="170"/>
      <c r="FX190" s="170"/>
      <c r="FY190" s="170"/>
      <c r="FZ190" s="170"/>
      <c r="GA190" s="170"/>
      <c r="GB190" s="170"/>
      <c r="GC190" s="170"/>
      <c r="GD190" s="170"/>
      <c r="GE190" s="170"/>
      <c r="GF190" s="170"/>
      <c r="GG190" s="170"/>
      <c r="GH190" s="170"/>
    </row>
    <row r="191" customFormat="false" ht="12.75" hidden="false" customHeight="false" outlineLevel="0" collapsed="false">
      <c r="A191" s="179"/>
      <c r="B191" s="160"/>
      <c r="C191" s="160"/>
      <c r="D191" s="160"/>
      <c r="E191" s="160"/>
      <c r="F191" s="160"/>
      <c r="G191" s="160"/>
      <c r="H191" s="159"/>
      <c r="I191" s="181"/>
      <c r="R191" s="159"/>
      <c r="S191" s="169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  <c r="DZ191" s="170"/>
      <c r="EA191" s="170"/>
      <c r="EB191" s="170"/>
      <c r="EC191" s="170"/>
      <c r="ED191" s="170"/>
      <c r="EE191" s="170"/>
      <c r="EF191" s="170"/>
      <c r="EG191" s="170"/>
      <c r="EH191" s="170"/>
      <c r="EI191" s="170"/>
      <c r="EJ191" s="170"/>
      <c r="EK191" s="170"/>
      <c r="EL191" s="170"/>
      <c r="EM191" s="170"/>
      <c r="EN191" s="170"/>
      <c r="EO191" s="170"/>
      <c r="EP191" s="170"/>
      <c r="EQ191" s="170"/>
      <c r="ER191" s="170"/>
      <c r="ES191" s="170"/>
      <c r="ET191" s="170"/>
      <c r="EU191" s="170"/>
      <c r="EV191" s="170"/>
      <c r="EW191" s="170"/>
      <c r="EX191" s="170"/>
      <c r="EY191" s="170"/>
      <c r="EZ191" s="170"/>
      <c r="FA191" s="170"/>
      <c r="FB191" s="170"/>
      <c r="FC191" s="170"/>
      <c r="FD191" s="170"/>
      <c r="FE191" s="170"/>
      <c r="FF191" s="170"/>
      <c r="FG191" s="170"/>
      <c r="FH191" s="170"/>
      <c r="FI191" s="170"/>
      <c r="FJ191" s="170"/>
      <c r="FK191" s="170"/>
      <c r="FL191" s="170"/>
      <c r="FM191" s="170"/>
      <c r="FN191" s="170"/>
      <c r="FO191" s="170"/>
      <c r="FP191" s="170"/>
      <c r="FQ191" s="170"/>
      <c r="FR191" s="170"/>
      <c r="FS191" s="170"/>
      <c r="FT191" s="170"/>
      <c r="FU191" s="170"/>
      <c r="FV191" s="170"/>
      <c r="FW191" s="170"/>
      <c r="FX191" s="170"/>
      <c r="FY191" s="170"/>
      <c r="FZ191" s="170"/>
      <c r="GA191" s="170"/>
      <c r="GB191" s="170"/>
      <c r="GC191" s="170"/>
      <c r="GD191" s="170"/>
      <c r="GE191" s="170"/>
      <c r="GF191" s="170"/>
      <c r="GG191" s="170"/>
      <c r="GH191" s="170"/>
    </row>
    <row r="192" customFormat="false" ht="12.75" hidden="false" customHeight="false" outlineLevel="0" collapsed="false">
      <c r="A192" s="179"/>
      <c r="B192" s="160"/>
      <c r="C192" s="160"/>
      <c r="D192" s="160"/>
      <c r="E192" s="160"/>
      <c r="F192" s="160"/>
      <c r="G192" s="160"/>
      <c r="H192" s="159"/>
      <c r="I192" s="181"/>
      <c r="R192" s="159"/>
      <c r="S192" s="169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  <c r="DZ192" s="170"/>
      <c r="EA192" s="170"/>
      <c r="EB192" s="170"/>
      <c r="EC192" s="170"/>
      <c r="ED192" s="170"/>
      <c r="EE192" s="170"/>
      <c r="EF192" s="170"/>
      <c r="EG192" s="170"/>
      <c r="EH192" s="170"/>
      <c r="EI192" s="170"/>
      <c r="EJ192" s="170"/>
      <c r="EK192" s="170"/>
      <c r="EL192" s="170"/>
      <c r="EM192" s="170"/>
      <c r="EN192" s="170"/>
      <c r="EO192" s="170"/>
      <c r="EP192" s="170"/>
      <c r="EQ192" s="170"/>
      <c r="ER192" s="170"/>
      <c r="ES192" s="170"/>
      <c r="ET192" s="170"/>
      <c r="EU192" s="170"/>
      <c r="EV192" s="170"/>
      <c r="EW192" s="170"/>
      <c r="EX192" s="170"/>
      <c r="EY192" s="170"/>
      <c r="EZ192" s="170"/>
      <c r="FA192" s="170"/>
      <c r="FB192" s="170"/>
      <c r="FC192" s="170"/>
      <c r="FD192" s="170"/>
      <c r="FE192" s="170"/>
      <c r="FF192" s="170"/>
      <c r="FG192" s="170"/>
      <c r="FH192" s="170"/>
      <c r="FI192" s="170"/>
      <c r="FJ192" s="170"/>
      <c r="FK192" s="170"/>
      <c r="FL192" s="170"/>
      <c r="FM192" s="170"/>
      <c r="FN192" s="170"/>
      <c r="FO192" s="170"/>
      <c r="FP192" s="170"/>
      <c r="FQ192" s="170"/>
      <c r="FR192" s="170"/>
      <c r="FS192" s="170"/>
      <c r="FT192" s="170"/>
      <c r="FU192" s="170"/>
      <c r="FV192" s="170"/>
      <c r="FW192" s="170"/>
      <c r="FX192" s="170"/>
      <c r="FY192" s="170"/>
      <c r="FZ192" s="170"/>
      <c r="GA192" s="170"/>
      <c r="GB192" s="170"/>
      <c r="GC192" s="170"/>
      <c r="GD192" s="170"/>
      <c r="GE192" s="170"/>
      <c r="GF192" s="170"/>
      <c r="GG192" s="170"/>
      <c r="GH192" s="170"/>
    </row>
    <row r="193" customFormat="false" ht="12.75" hidden="false" customHeight="false" outlineLevel="0" collapsed="false">
      <c r="A193" s="179"/>
      <c r="B193" s="160"/>
      <c r="C193" s="160"/>
      <c r="D193" s="160"/>
      <c r="E193" s="160"/>
      <c r="F193" s="160"/>
      <c r="G193" s="160"/>
      <c r="H193" s="159"/>
      <c r="I193" s="181"/>
      <c r="R193" s="159"/>
      <c r="S193" s="169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  <c r="DZ193" s="170"/>
      <c r="EA193" s="170"/>
      <c r="EB193" s="170"/>
      <c r="EC193" s="170"/>
      <c r="ED193" s="170"/>
      <c r="EE193" s="170"/>
      <c r="EF193" s="170"/>
      <c r="EG193" s="170"/>
      <c r="EH193" s="170"/>
      <c r="EI193" s="170"/>
      <c r="EJ193" s="170"/>
      <c r="EK193" s="170"/>
      <c r="EL193" s="170"/>
      <c r="EM193" s="170"/>
      <c r="EN193" s="170"/>
      <c r="EO193" s="170"/>
      <c r="EP193" s="170"/>
      <c r="EQ193" s="170"/>
      <c r="ER193" s="170"/>
      <c r="ES193" s="170"/>
      <c r="ET193" s="170"/>
      <c r="EU193" s="170"/>
      <c r="EV193" s="170"/>
      <c r="EW193" s="170"/>
      <c r="EX193" s="170"/>
      <c r="EY193" s="170"/>
      <c r="EZ193" s="170"/>
      <c r="FA193" s="170"/>
      <c r="FB193" s="170"/>
      <c r="FC193" s="170"/>
      <c r="FD193" s="170"/>
      <c r="FE193" s="170"/>
      <c r="FF193" s="170"/>
      <c r="FG193" s="170"/>
      <c r="FH193" s="170"/>
      <c r="FI193" s="170"/>
      <c r="FJ193" s="170"/>
      <c r="FK193" s="170"/>
      <c r="FL193" s="170"/>
      <c r="FM193" s="170"/>
      <c r="FN193" s="170"/>
      <c r="FO193" s="170"/>
      <c r="FP193" s="170"/>
      <c r="FQ193" s="170"/>
      <c r="FR193" s="170"/>
      <c r="FS193" s="170"/>
      <c r="FT193" s="170"/>
      <c r="FU193" s="170"/>
      <c r="FV193" s="170"/>
      <c r="FW193" s="170"/>
      <c r="FX193" s="170"/>
      <c r="FY193" s="170"/>
      <c r="FZ193" s="170"/>
      <c r="GA193" s="170"/>
      <c r="GB193" s="170"/>
      <c r="GC193" s="170"/>
      <c r="GD193" s="170"/>
      <c r="GE193" s="170"/>
      <c r="GF193" s="170"/>
      <c r="GG193" s="170"/>
      <c r="GH193" s="170"/>
    </row>
    <row r="194" customFormat="false" ht="12.75" hidden="false" customHeight="false" outlineLevel="0" collapsed="false">
      <c r="A194" s="179"/>
      <c r="B194" s="160"/>
      <c r="C194" s="160"/>
      <c r="D194" s="160"/>
      <c r="E194" s="160"/>
      <c r="F194" s="160"/>
      <c r="G194" s="160"/>
      <c r="H194" s="159"/>
      <c r="I194" s="181"/>
      <c r="R194" s="159"/>
      <c r="S194" s="169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  <c r="DZ194" s="170"/>
      <c r="EA194" s="170"/>
      <c r="EB194" s="170"/>
      <c r="EC194" s="170"/>
      <c r="ED194" s="170"/>
      <c r="EE194" s="170"/>
      <c r="EF194" s="170"/>
      <c r="EG194" s="170"/>
      <c r="EH194" s="170"/>
      <c r="EI194" s="170"/>
      <c r="EJ194" s="170"/>
      <c r="EK194" s="170"/>
      <c r="EL194" s="170"/>
      <c r="EM194" s="170"/>
      <c r="EN194" s="170"/>
      <c r="EO194" s="170"/>
      <c r="EP194" s="170"/>
      <c r="EQ194" s="170"/>
      <c r="ER194" s="170"/>
      <c r="ES194" s="170"/>
      <c r="ET194" s="170"/>
      <c r="EU194" s="170"/>
      <c r="EV194" s="170"/>
      <c r="EW194" s="170"/>
      <c r="EX194" s="170"/>
      <c r="EY194" s="170"/>
      <c r="EZ194" s="170"/>
      <c r="FA194" s="170"/>
      <c r="FB194" s="170"/>
      <c r="FC194" s="170"/>
      <c r="FD194" s="170"/>
      <c r="FE194" s="170"/>
      <c r="FF194" s="170"/>
      <c r="FG194" s="170"/>
      <c r="FH194" s="170"/>
      <c r="FI194" s="170"/>
      <c r="FJ194" s="170"/>
      <c r="FK194" s="170"/>
      <c r="FL194" s="170"/>
      <c r="FM194" s="170"/>
      <c r="FN194" s="170"/>
      <c r="FO194" s="170"/>
      <c r="FP194" s="170"/>
      <c r="FQ194" s="170"/>
      <c r="FR194" s="170"/>
      <c r="FS194" s="170"/>
      <c r="FT194" s="170"/>
      <c r="FU194" s="170"/>
      <c r="FV194" s="170"/>
      <c r="FW194" s="170"/>
      <c r="FX194" s="170"/>
      <c r="FY194" s="170"/>
      <c r="FZ194" s="170"/>
      <c r="GA194" s="170"/>
      <c r="GB194" s="170"/>
      <c r="GC194" s="170"/>
      <c r="GD194" s="170"/>
      <c r="GE194" s="170"/>
      <c r="GF194" s="170"/>
      <c r="GG194" s="170"/>
      <c r="GH194" s="170"/>
    </row>
    <row r="195" customFormat="false" ht="12.75" hidden="false" customHeight="false" outlineLevel="0" collapsed="false">
      <c r="A195" s="179"/>
      <c r="B195" s="160"/>
      <c r="C195" s="160"/>
      <c r="D195" s="160"/>
      <c r="E195" s="160"/>
      <c r="F195" s="160"/>
      <c r="G195" s="160"/>
      <c r="H195" s="159"/>
      <c r="I195" s="181"/>
      <c r="R195" s="159"/>
      <c r="S195" s="169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  <c r="DZ195" s="170"/>
      <c r="EA195" s="170"/>
      <c r="EB195" s="170"/>
      <c r="EC195" s="170"/>
      <c r="ED195" s="170"/>
      <c r="EE195" s="170"/>
      <c r="EF195" s="170"/>
      <c r="EG195" s="170"/>
      <c r="EH195" s="170"/>
      <c r="EI195" s="170"/>
      <c r="EJ195" s="170"/>
      <c r="EK195" s="170"/>
      <c r="EL195" s="170"/>
      <c r="EM195" s="170"/>
      <c r="EN195" s="170"/>
      <c r="EO195" s="170"/>
      <c r="EP195" s="170"/>
      <c r="EQ195" s="170"/>
      <c r="ER195" s="170"/>
      <c r="ES195" s="170"/>
      <c r="ET195" s="170"/>
      <c r="EU195" s="170"/>
      <c r="EV195" s="170"/>
      <c r="EW195" s="170"/>
      <c r="EX195" s="170"/>
      <c r="EY195" s="170"/>
      <c r="EZ195" s="170"/>
      <c r="FA195" s="170"/>
      <c r="FB195" s="170"/>
      <c r="FC195" s="170"/>
      <c r="FD195" s="170"/>
      <c r="FE195" s="170"/>
      <c r="FF195" s="170"/>
      <c r="FG195" s="170"/>
      <c r="FH195" s="170"/>
      <c r="FI195" s="170"/>
      <c r="FJ195" s="170"/>
      <c r="FK195" s="170"/>
      <c r="FL195" s="170"/>
      <c r="FM195" s="170"/>
      <c r="FN195" s="170"/>
      <c r="FO195" s="170"/>
      <c r="FP195" s="170"/>
      <c r="FQ195" s="170"/>
      <c r="FR195" s="170"/>
      <c r="FS195" s="170"/>
      <c r="FT195" s="170"/>
      <c r="FU195" s="170"/>
      <c r="FV195" s="170"/>
      <c r="FW195" s="170"/>
      <c r="FX195" s="170"/>
      <c r="FY195" s="170"/>
      <c r="FZ195" s="170"/>
      <c r="GA195" s="170"/>
      <c r="GB195" s="170"/>
      <c r="GC195" s="170"/>
      <c r="GD195" s="170"/>
      <c r="GE195" s="170"/>
      <c r="GF195" s="170"/>
      <c r="GG195" s="170"/>
      <c r="GH195" s="170"/>
    </row>
    <row r="196" customFormat="false" ht="12.75" hidden="false" customHeight="false" outlineLevel="0" collapsed="false">
      <c r="A196" s="179"/>
      <c r="B196" s="160"/>
      <c r="C196" s="160"/>
      <c r="D196" s="160"/>
      <c r="E196" s="160"/>
      <c r="F196" s="160"/>
      <c r="G196" s="160"/>
      <c r="H196" s="159"/>
      <c r="I196" s="181"/>
      <c r="R196" s="159"/>
      <c r="S196" s="169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  <c r="DZ196" s="170"/>
      <c r="EA196" s="170"/>
      <c r="EB196" s="170"/>
      <c r="EC196" s="170"/>
      <c r="ED196" s="170"/>
      <c r="EE196" s="170"/>
      <c r="EF196" s="170"/>
      <c r="EG196" s="170"/>
      <c r="EH196" s="170"/>
      <c r="EI196" s="170"/>
      <c r="EJ196" s="170"/>
      <c r="EK196" s="170"/>
      <c r="EL196" s="170"/>
      <c r="EM196" s="170"/>
      <c r="EN196" s="170"/>
      <c r="EO196" s="170"/>
      <c r="EP196" s="170"/>
      <c r="EQ196" s="170"/>
      <c r="ER196" s="170"/>
      <c r="ES196" s="170"/>
      <c r="ET196" s="170"/>
      <c r="EU196" s="170"/>
      <c r="EV196" s="170"/>
      <c r="EW196" s="170"/>
      <c r="EX196" s="170"/>
      <c r="EY196" s="170"/>
      <c r="EZ196" s="170"/>
      <c r="FA196" s="170"/>
      <c r="FB196" s="170"/>
      <c r="FC196" s="170"/>
      <c r="FD196" s="170"/>
      <c r="FE196" s="170"/>
      <c r="FF196" s="170"/>
      <c r="FG196" s="170"/>
      <c r="FH196" s="170"/>
      <c r="FI196" s="170"/>
      <c r="FJ196" s="170"/>
      <c r="FK196" s="170"/>
      <c r="FL196" s="170"/>
      <c r="FM196" s="170"/>
      <c r="FN196" s="170"/>
      <c r="FO196" s="170"/>
      <c r="FP196" s="170"/>
      <c r="FQ196" s="170"/>
      <c r="FR196" s="170"/>
      <c r="FS196" s="170"/>
      <c r="FT196" s="170"/>
      <c r="FU196" s="170"/>
      <c r="FV196" s="170"/>
      <c r="FW196" s="170"/>
      <c r="FX196" s="170"/>
      <c r="FY196" s="170"/>
      <c r="FZ196" s="170"/>
      <c r="GA196" s="170"/>
      <c r="GB196" s="170"/>
      <c r="GC196" s="170"/>
      <c r="GD196" s="170"/>
      <c r="GE196" s="170"/>
      <c r="GF196" s="170"/>
      <c r="GG196" s="170"/>
      <c r="GH196" s="170"/>
    </row>
    <row r="197" customFormat="false" ht="12.75" hidden="false" customHeight="false" outlineLevel="0" collapsed="false">
      <c r="A197" s="179"/>
      <c r="B197" s="160"/>
      <c r="C197" s="160"/>
      <c r="D197" s="160"/>
      <c r="E197" s="160"/>
      <c r="F197" s="160"/>
      <c r="G197" s="160"/>
      <c r="H197" s="159"/>
      <c r="I197" s="181"/>
      <c r="R197" s="159"/>
      <c r="S197" s="169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  <c r="DZ197" s="170"/>
      <c r="EA197" s="170"/>
      <c r="EB197" s="170"/>
      <c r="EC197" s="170"/>
      <c r="ED197" s="170"/>
      <c r="EE197" s="170"/>
      <c r="EF197" s="170"/>
      <c r="EG197" s="170"/>
      <c r="EH197" s="170"/>
      <c r="EI197" s="170"/>
      <c r="EJ197" s="170"/>
      <c r="EK197" s="170"/>
      <c r="EL197" s="170"/>
      <c r="EM197" s="170"/>
      <c r="EN197" s="170"/>
      <c r="EO197" s="170"/>
      <c r="EP197" s="170"/>
      <c r="EQ197" s="170"/>
      <c r="ER197" s="170"/>
      <c r="ES197" s="170"/>
      <c r="ET197" s="170"/>
      <c r="EU197" s="170"/>
      <c r="EV197" s="170"/>
      <c r="EW197" s="170"/>
      <c r="EX197" s="170"/>
      <c r="EY197" s="170"/>
      <c r="EZ197" s="170"/>
      <c r="FA197" s="170"/>
      <c r="FB197" s="170"/>
      <c r="FC197" s="170"/>
      <c r="FD197" s="170"/>
      <c r="FE197" s="170"/>
      <c r="FF197" s="170"/>
      <c r="FG197" s="170"/>
      <c r="FH197" s="170"/>
      <c r="FI197" s="170"/>
      <c r="FJ197" s="170"/>
      <c r="FK197" s="170"/>
      <c r="FL197" s="170"/>
      <c r="FM197" s="170"/>
      <c r="FN197" s="170"/>
      <c r="FO197" s="170"/>
      <c r="FP197" s="170"/>
      <c r="FQ197" s="170"/>
      <c r="FR197" s="170"/>
      <c r="FS197" s="170"/>
      <c r="FT197" s="170"/>
      <c r="FU197" s="170"/>
      <c r="FV197" s="170"/>
      <c r="FW197" s="170"/>
      <c r="FX197" s="170"/>
      <c r="FY197" s="170"/>
      <c r="FZ197" s="170"/>
      <c r="GA197" s="170"/>
      <c r="GB197" s="170"/>
      <c r="GC197" s="170"/>
      <c r="GD197" s="170"/>
      <c r="GE197" s="170"/>
      <c r="GF197" s="170"/>
      <c r="GG197" s="170"/>
      <c r="GH197" s="170"/>
    </row>
    <row r="198" customFormat="false" ht="12.75" hidden="false" customHeight="false" outlineLevel="0" collapsed="false">
      <c r="A198" s="179"/>
      <c r="B198" s="160"/>
      <c r="C198" s="160"/>
      <c r="D198" s="160"/>
      <c r="E198" s="160"/>
      <c r="F198" s="160"/>
      <c r="G198" s="160"/>
      <c r="H198" s="159"/>
      <c r="I198" s="181"/>
      <c r="R198" s="159"/>
      <c r="S198" s="169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  <c r="DZ198" s="170"/>
      <c r="EA198" s="170"/>
      <c r="EB198" s="170"/>
      <c r="EC198" s="170"/>
      <c r="ED198" s="170"/>
      <c r="EE198" s="170"/>
      <c r="EF198" s="170"/>
      <c r="EG198" s="170"/>
      <c r="EH198" s="170"/>
      <c r="EI198" s="170"/>
      <c r="EJ198" s="170"/>
      <c r="EK198" s="170"/>
      <c r="EL198" s="170"/>
      <c r="EM198" s="170"/>
      <c r="EN198" s="170"/>
      <c r="EO198" s="170"/>
      <c r="EP198" s="170"/>
      <c r="EQ198" s="170"/>
      <c r="ER198" s="170"/>
      <c r="ES198" s="170"/>
      <c r="ET198" s="170"/>
      <c r="EU198" s="170"/>
      <c r="EV198" s="170"/>
      <c r="EW198" s="170"/>
      <c r="EX198" s="170"/>
      <c r="EY198" s="170"/>
      <c r="EZ198" s="170"/>
      <c r="FA198" s="170"/>
      <c r="FB198" s="170"/>
      <c r="FC198" s="170"/>
      <c r="FD198" s="170"/>
      <c r="FE198" s="170"/>
      <c r="FF198" s="170"/>
      <c r="FG198" s="170"/>
      <c r="FH198" s="170"/>
      <c r="FI198" s="170"/>
      <c r="FJ198" s="170"/>
      <c r="FK198" s="170"/>
      <c r="FL198" s="170"/>
      <c r="FM198" s="170"/>
      <c r="FN198" s="170"/>
      <c r="FO198" s="170"/>
      <c r="FP198" s="170"/>
      <c r="FQ198" s="170"/>
      <c r="FR198" s="170"/>
      <c r="FS198" s="170"/>
      <c r="FT198" s="170"/>
      <c r="FU198" s="170"/>
      <c r="FV198" s="170"/>
      <c r="FW198" s="170"/>
      <c r="FX198" s="170"/>
      <c r="FY198" s="170"/>
      <c r="FZ198" s="170"/>
      <c r="GA198" s="170"/>
      <c r="GB198" s="170"/>
      <c r="GC198" s="170"/>
      <c r="GD198" s="170"/>
      <c r="GE198" s="170"/>
      <c r="GF198" s="170"/>
      <c r="GG198" s="170"/>
      <c r="GH198" s="170"/>
    </row>
    <row r="199" customFormat="false" ht="12.75" hidden="false" customHeight="false" outlineLevel="0" collapsed="false">
      <c r="A199" s="179"/>
      <c r="B199" s="160"/>
      <c r="C199" s="160"/>
      <c r="D199" s="160"/>
      <c r="E199" s="160"/>
      <c r="F199" s="160"/>
      <c r="G199" s="160"/>
      <c r="H199" s="159"/>
      <c r="I199" s="181"/>
      <c r="R199" s="159"/>
      <c r="S199" s="169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  <c r="DZ199" s="170"/>
      <c r="EA199" s="170"/>
      <c r="EB199" s="170"/>
      <c r="EC199" s="170"/>
      <c r="ED199" s="170"/>
      <c r="EE199" s="170"/>
      <c r="EF199" s="170"/>
      <c r="EG199" s="170"/>
      <c r="EH199" s="170"/>
      <c r="EI199" s="170"/>
      <c r="EJ199" s="170"/>
      <c r="EK199" s="170"/>
      <c r="EL199" s="170"/>
      <c r="EM199" s="170"/>
      <c r="EN199" s="170"/>
      <c r="EO199" s="170"/>
      <c r="EP199" s="170"/>
      <c r="EQ199" s="170"/>
      <c r="ER199" s="170"/>
      <c r="ES199" s="170"/>
      <c r="ET199" s="170"/>
      <c r="EU199" s="170"/>
      <c r="EV199" s="170"/>
      <c r="EW199" s="170"/>
      <c r="EX199" s="170"/>
      <c r="EY199" s="170"/>
      <c r="EZ199" s="170"/>
      <c r="FA199" s="170"/>
      <c r="FB199" s="170"/>
      <c r="FC199" s="170"/>
      <c r="FD199" s="170"/>
      <c r="FE199" s="170"/>
      <c r="FF199" s="170"/>
      <c r="FG199" s="170"/>
      <c r="FH199" s="170"/>
      <c r="FI199" s="170"/>
      <c r="FJ199" s="170"/>
      <c r="FK199" s="170"/>
      <c r="FL199" s="170"/>
      <c r="FM199" s="170"/>
      <c r="FN199" s="170"/>
      <c r="FO199" s="170"/>
      <c r="FP199" s="170"/>
      <c r="FQ199" s="170"/>
      <c r="FR199" s="170"/>
      <c r="FS199" s="170"/>
      <c r="FT199" s="170"/>
      <c r="FU199" s="170"/>
      <c r="FV199" s="170"/>
      <c r="FW199" s="170"/>
      <c r="FX199" s="170"/>
      <c r="FY199" s="170"/>
      <c r="FZ199" s="170"/>
      <c r="GA199" s="170"/>
      <c r="GB199" s="170"/>
      <c r="GC199" s="170"/>
      <c r="GD199" s="170"/>
      <c r="GE199" s="170"/>
      <c r="GF199" s="170"/>
      <c r="GG199" s="170"/>
      <c r="GH199" s="170"/>
    </row>
    <row r="200" customFormat="false" ht="12.75" hidden="false" customHeight="false" outlineLevel="0" collapsed="false">
      <c r="A200" s="179"/>
      <c r="B200" s="160"/>
      <c r="C200" s="160"/>
      <c r="D200" s="160"/>
      <c r="E200" s="160"/>
      <c r="F200" s="160"/>
      <c r="G200" s="160"/>
      <c r="H200" s="159"/>
      <c r="I200" s="181"/>
      <c r="R200" s="159"/>
      <c r="S200" s="169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  <c r="DZ200" s="170"/>
      <c r="EA200" s="170"/>
      <c r="EB200" s="170"/>
      <c r="EC200" s="170"/>
      <c r="ED200" s="170"/>
      <c r="EE200" s="170"/>
      <c r="EF200" s="170"/>
      <c r="EG200" s="170"/>
      <c r="EH200" s="170"/>
      <c r="EI200" s="170"/>
      <c r="EJ200" s="170"/>
      <c r="EK200" s="170"/>
      <c r="EL200" s="170"/>
      <c r="EM200" s="170"/>
      <c r="EN200" s="170"/>
      <c r="EO200" s="170"/>
      <c r="EP200" s="170"/>
      <c r="EQ200" s="170"/>
      <c r="ER200" s="170"/>
      <c r="ES200" s="170"/>
      <c r="ET200" s="170"/>
      <c r="EU200" s="170"/>
      <c r="EV200" s="170"/>
      <c r="EW200" s="170"/>
      <c r="EX200" s="170"/>
      <c r="EY200" s="170"/>
      <c r="EZ200" s="170"/>
      <c r="FA200" s="170"/>
      <c r="FB200" s="170"/>
      <c r="FC200" s="170"/>
      <c r="FD200" s="170"/>
      <c r="FE200" s="170"/>
      <c r="FF200" s="170"/>
      <c r="FG200" s="170"/>
      <c r="FH200" s="170"/>
      <c r="FI200" s="170"/>
      <c r="FJ200" s="170"/>
      <c r="FK200" s="170"/>
      <c r="FL200" s="170"/>
      <c r="FM200" s="170"/>
      <c r="FN200" s="170"/>
      <c r="FO200" s="170"/>
      <c r="FP200" s="170"/>
      <c r="FQ200" s="170"/>
      <c r="FR200" s="170"/>
      <c r="FS200" s="170"/>
      <c r="FT200" s="170"/>
      <c r="FU200" s="170"/>
      <c r="FV200" s="170"/>
      <c r="FW200" s="170"/>
      <c r="FX200" s="170"/>
      <c r="FY200" s="170"/>
      <c r="FZ200" s="170"/>
      <c r="GA200" s="170"/>
      <c r="GB200" s="170"/>
      <c r="GC200" s="170"/>
      <c r="GD200" s="170"/>
      <c r="GE200" s="170"/>
      <c r="GF200" s="170"/>
      <c r="GG200" s="170"/>
      <c r="GH200" s="170"/>
    </row>
    <row r="201" customFormat="false" ht="12.75" hidden="false" customHeight="false" outlineLevel="0" collapsed="false">
      <c r="A201" s="179"/>
      <c r="B201" s="160"/>
      <c r="C201" s="160"/>
      <c r="D201" s="160"/>
      <c r="E201" s="160"/>
      <c r="F201" s="160"/>
      <c r="G201" s="160"/>
      <c r="H201" s="159"/>
      <c r="I201" s="181"/>
      <c r="R201" s="159"/>
      <c r="S201" s="169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  <c r="DZ201" s="170"/>
      <c r="EA201" s="170"/>
      <c r="EB201" s="170"/>
      <c r="EC201" s="170"/>
      <c r="ED201" s="170"/>
      <c r="EE201" s="170"/>
      <c r="EF201" s="170"/>
      <c r="EG201" s="170"/>
      <c r="EH201" s="170"/>
      <c r="EI201" s="170"/>
      <c r="EJ201" s="170"/>
      <c r="EK201" s="170"/>
      <c r="EL201" s="170"/>
      <c r="EM201" s="170"/>
      <c r="EN201" s="170"/>
      <c r="EO201" s="170"/>
      <c r="EP201" s="170"/>
      <c r="EQ201" s="170"/>
      <c r="ER201" s="170"/>
      <c r="ES201" s="170"/>
      <c r="ET201" s="170"/>
      <c r="EU201" s="170"/>
      <c r="EV201" s="170"/>
      <c r="EW201" s="170"/>
      <c r="EX201" s="170"/>
      <c r="EY201" s="170"/>
      <c r="EZ201" s="170"/>
      <c r="FA201" s="170"/>
      <c r="FB201" s="170"/>
      <c r="FC201" s="170"/>
      <c r="FD201" s="170"/>
      <c r="FE201" s="170"/>
      <c r="FF201" s="170"/>
      <c r="FG201" s="170"/>
      <c r="FH201" s="170"/>
      <c r="FI201" s="170"/>
      <c r="FJ201" s="170"/>
      <c r="FK201" s="170"/>
      <c r="FL201" s="170"/>
      <c r="FM201" s="170"/>
      <c r="FN201" s="170"/>
      <c r="FO201" s="170"/>
      <c r="FP201" s="170"/>
      <c r="FQ201" s="170"/>
      <c r="FR201" s="170"/>
      <c r="FS201" s="170"/>
      <c r="FT201" s="170"/>
      <c r="FU201" s="170"/>
      <c r="FV201" s="170"/>
      <c r="FW201" s="170"/>
      <c r="FX201" s="170"/>
      <c r="FY201" s="170"/>
      <c r="FZ201" s="170"/>
      <c r="GA201" s="170"/>
      <c r="GB201" s="170"/>
      <c r="GC201" s="170"/>
      <c r="GD201" s="170"/>
      <c r="GE201" s="170"/>
      <c r="GF201" s="170"/>
      <c r="GG201" s="170"/>
      <c r="GH201" s="170"/>
    </row>
    <row r="202" customFormat="false" ht="12.75" hidden="false" customHeight="false" outlineLevel="0" collapsed="false">
      <c r="A202" s="179"/>
      <c r="B202" s="160"/>
      <c r="C202" s="160"/>
      <c r="D202" s="160"/>
      <c r="E202" s="160"/>
      <c r="F202" s="160"/>
      <c r="G202" s="160"/>
      <c r="H202" s="159"/>
      <c r="I202" s="181"/>
      <c r="R202" s="159"/>
      <c r="S202" s="169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  <c r="DZ202" s="170"/>
      <c r="EA202" s="170"/>
      <c r="EB202" s="170"/>
      <c r="EC202" s="170"/>
      <c r="ED202" s="170"/>
      <c r="EE202" s="170"/>
      <c r="EF202" s="170"/>
      <c r="EG202" s="170"/>
      <c r="EH202" s="170"/>
      <c r="EI202" s="170"/>
      <c r="EJ202" s="170"/>
      <c r="EK202" s="170"/>
      <c r="EL202" s="170"/>
      <c r="EM202" s="170"/>
      <c r="EN202" s="170"/>
      <c r="EO202" s="170"/>
      <c r="EP202" s="170"/>
      <c r="EQ202" s="170"/>
      <c r="ER202" s="170"/>
      <c r="ES202" s="170"/>
      <c r="ET202" s="170"/>
      <c r="EU202" s="170"/>
      <c r="EV202" s="170"/>
      <c r="EW202" s="170"/>
      <c r="EX202" s="170"/>
      <c r="EY202" s="170"/>
      <c r="EZ202" s="170"/>
      <c r="FA202" s="170"/>
      <c r="FB202" s="170"/>
      <c r="FC202" s="170"/>
      <c r="FD202" s="170"/>
      <c r="FE202" s="170"/>
      <c r="FF202" s="170"/>
      <c r="FG202" s="170"/>
      <c r="FH202" s="170"/>
      <c r="FI202" s="170"/>
      <c r="FJ202" s="170"/>
      <c r="FK202" s="170"/>
      <c r="FL202" s="170"/>
      <c r="FM202" s="170"/>
      <c r="FN202" s="170"/>
      <c r="FO202" s="170"/>
      <c r="FP202" s="170"/>
      <c r="FQ202" s="170"/>
      <c r="FR202" s="170"/>
      <c r="FS202" s="170"/>
      <c r="FT202" s="170"/>
      <c r="FU202" s="170"/>
      <c r="FV202" s="170"/>
      <c r="FW202" s="170"/>
      <c r="FX202" s="170"/>
      <c r="FY202" s="170"/>
      <c r="FZ202" s="170"/>
      <c r="GA202" s="170"/>
      <c r="GB202" s="170"/>
      <c r="GC202" s="170"/>
      <c r="GD202" s="170"/>
      <c r="GE202" s="170"/>
      <c r="GF202" s="170"/>
      <c r="GG202" s="170"/>
      <c r="GH202" s="170"/>
    </row>
    <row r="203" customFormat="false" ht="12.75" hidden="false" customHeight="false" outlineLevel="0" collapsed="false">
      <c r="A203" s="179"/>
      <c r="B203" s="160"/>
      <c r="C203" s="160"/>
      <c r="D203" s="160"/>
      <c r="E203" s="160"/>
      <c r="F203" s="160"/>
      <c r="G203" s="160"/>
      <c r="H203" s="159"/>
      <c r="I203" s="181"/>
      <c r="R203" s="159"/>
      <c r="S203" s="169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  <c r="DZ203" s="170"/>
      <c r="EA203" s="170"/>
      <c r="EB203" s="170"/>
      <c r="EC203" s="170"/>
      <c r="ED203" s="170"/>
      <c r="EE203" s="170"/>
      <c r="EF203" s="170"/>
      <c r="EG203" s="170"/>
      <c r="EH203" s="170"/>
      <c r="EI203" s="170"/>
      <c r="EJ203" s="170"/>
      <c r="EK203" s="170"/>
      <c r="EL203" s="170"/>
      <c r="EM203" s="170"/>
      <c r="EN203" s="170"/>
      <c r="EO203" s="170"/>
      <c r="EP203" s="170"/>
      <c r="EQ203" s="170"/>
      <c r="ER203" s="170"/>
      <c r="ES203" s="170"/>
      <c r="ET203" s="170"/>
      <c r="EU203" s="170"/>
      <c r="EV203" s="170"/>
      <c r="EW203" s="170"/>
      <c r="EX203" s="170"/>
      <c r="EY203" s="170"/>
      <c r="EZ203" s="170"/>
      <c r="FA203" s="170"/>
      <c r="FB203" s="170"/>
      <c r="FC203" s="170"/>
      <c r="FD203" s="170"/>
      <c r="FE203" s="170"/>
      <c r="FF203" s="170"/>
      <c r="FG203" s="170"/>
      <c r="FH203" s="170"/>
      <c r="FI203" s="170"/>
      <c r="FJ203" s="170"/>
      <c r="FK203" s="170"/>
      <c r="FL203" s="170"/>
      <c r="FM203" s="170"/>
      <c r="FN203" s="170"/>
      <c r="FO203" s="170"/>
      <c r="FP203" s="170"/>
      <c r="FQ203" s="170"/>
      <c r="FR203" s="170"/>
      <c r="FS203" s="170"/>
      <c r="FT203" s="170"/>
      <c r="FU203" s="170"/>
      <c r="FV203" s="170"/>
      <c r="FW203" s="170"/>
      <c r="FX203" s="170"/>
      <c r="FY203" s="170"/>
      <c r="FZ203" s="170"/>
      <c r="GA203" s="170"/>
      <c r="GB203" s="170"/>
      <c r="GC203" s="170"/>
      <c r="GD203" s="170"/>
      <c r="GE203" s="170"/>
      <c r="GF203" s="170"/>
      <c r="GG203" s="170"/>
      <c r="GH203" s="170"/>
    </row>
    <row r="204" customFormat="false" ht="12.75" hidden="false" customHeight="false" outlineLevel="0" collapsed="false">
      <c r="A204" s="179"/>
      <c r="B204" s="160"/>
      <c r="C204" s="160"/>
      <c r="D204" s="160"/>
      <c r="E204" s="160"/>
      <c r="F204" s="160"/>
      <c r="G204" s="160"/>
      <c r="H204" s="159"/>
      <c r="I204" s="181"/>
      <c r="R204" s="159"/>
      <c r="S204" s="169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  <c r="DZ204" s="170"/>
      <c r="EA204" s="170"/>
      <c r="EB204" s="170"/>
      <c r="EC204" s="170"/>
      <c r="ED204" s="170"/>
      <c r="EE204" s="170"/>
      <c r="EF204" s="170"/>
      <c r="EG204" s="170"/>
      <c r="EH204" s="170"/>
      <c r="EI204" s="170"/>
      <c r="EJ204" s="170"/>
      <c r="EK204" s="170"/>
      <c r="EL204" s="170"/>
      <c r="EM204" s="170"/>
      <c r="EN204" s="170"/>
      <c r="EO204" s="170"/>
      <c r="EP204" s="170"/>
      <c r="EQ204" s="170"/>
      <c r="ER204" s="170"/>
      <c r="ES204" s="170"/>
      <c r="ET204" s="170"/>
      <c r="EU204" s="170"/>
      <c r="EV204" s="170"/>
      <c r="EW204" s="170"/>
      <c r="EX204" s="170"/>
      <c r="EY204" s="170"/>
      <c r="EZ204" s="170"/>
      <c r="FA204" s="170"/>
      <c r="FB204" s="170"/>
      <c r="FC204" s="170"/>
      <c r="FD204" s="170"/>
      <c r="FE204" s="170"/>
      <c r="FF204" s="170"/>
      <c r="FG204" s="170"/>
      <c r="FH204" s="170"/>
      <c r="FI204" s="170"/>
      <c r="FJ204" s="170"/>
      <c r="FK204" s="170"/>
      <c r="FL204" s="170"/>
      <c r="FM204" s="170"/>
      <c r="FN204" s="170"/>
      <c r="FO204" s="170"/>
      <c r="FP204" s="170"/>
      <c r="FQ204" s="170"/>
      <c r="FR204" s="170"/>
      <c r="FS204" s="170"/>
      <c r="FT204" s="170"/>
      <c r="FU204" s="170"/>
      <c r="FV204" s="170"/>
      <c r="FW204" s="170"/>
      <c r="FX204" s="170"/>
      <c r="FY204" s="170"/>
      <c r="FZ204" s="170"/>
      <c r="GA204" s="170"/>
      <c r="GB204" s="170"/>
      <c r="GC204" s="170"/>
      <c r="GD204" s="170"/>
      <c r="GE204" s="170"/>
      <c r="GF204" s="170"/>
      <c r="GG204" s="170"/>
      <c r="GH204" s="170"/>
    </row>
    <row r="205" customFormat="false" ht="12.75" hidden="false" customHeight="false" outlineLevel="0" collapsed="false">
      <c r="A205" s="179"/>
      <c r="B205" s="160"/>
      <c r="C205" s="160"/>
      <c r="D205" s="160"/>
      <c r="E205" s="160"/>
      <c r="F205" s="160"/>
      <c r="G205" s="160"/>
      <c r="H205" s="159"/>
      <c r="I205" s="181"/>
      <c r="R205" s="159"/>
      <c r="S205" s="169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  <c r="DZ205" s="170"/>
      <c r="EA205" s="170"/>
      <c r="EB205" s="170"/>
      <c r="EC205" s="170"/>
      <c r="ED205" s="170"/>
      <c r="EE205" s="170"/>
      <c r="EF205" s="170"/>
      <c r="EG205" s="170"/>
      <c r="EH205" s="170"/>
      <c r="EI205" s="170"/>
      <c r="EJ205" s="170"/>
      <c r="EK205" s="170"/>
      <c r="EL205" s="170"/>
      <c r="EM205" s="170"/>
      <c r="EN205" s="170"/>
      <c r="EO205" s="170"/>
      <c r="EP205" s="170"/>
      <c r="EQ205" s="170"/>
      <c r="ER205" s="170"/>
      <c r="ES205" s="170"/>
      <c r="ET205" s="170"/>
      <c r="EU205" s="170"/>
      <c r="EV205" s="170"/>
      <c r="EW205" s="170"/>
      <c r="EX205" s="170"/>
      <c r="EY205" s="170"/>
      <c r="EZ205" s="170"/>
      <c r="FA205" s="170"/>
      <c r="FB205" s="170"/>
      <c r="FC205" s="170"/>
      <c r="FD205" s="170"/>
      <c r="FE205" s="170"/>
      <c r="FF205" s="170"/>
      <c r="FG205" s="170"/>
      <c r="FH205" s="170"/>
      <c r="FI205" s="170"/>
      <c r="FJ205" s="170"/>
      <c r="FK205" s="170"/>
      <c r="FL205" s="170"/>
      <c r="FM205" s="170"/>
      <c r="FN205" s="170"/>
      <c r="FO205" s="170"/>
      <c r="FP205" s="170"/>
      <c r="FQ205" s="170"/>
      <c r="FR205" s="170"/>
      <c r="FS205" s="170"/>
      <c r="FT205" s="170"/>
      <c r="FU205" s="170"/>
      <c r="FV205" s="170"/>
      <c r="FW205" s="170"/>
      <c r="FX205" s="170"/>
      <c r="FY205" s="170"/>
      <c r="FZ205" s="170"/>
      <c r="GA205" s="170"/>
      <c r="GB205" s="170"/>
      <c r="GC205" s="170"/>
      <c r="GD205" s="170"/>
      <c r="GE205" s="170"/>
      <c r="GF205" s="170"/>
      <c r="GG205" s="170"/>
      <c r="GH205" s="170"/>
    </row>
    <row r="206" customFormat="false" ht="12.75" hidden="false" customHeight="false" outlineLevel="0" collapsed="false">
      <c r="A206" s="179"/>
      <c r="B206" s="160"/>
      <c r="C206" s="160"/>
      <c r="D206" s="160"/>
      <c r="E206" s="160"/>
      <c r="F206" s="160"/>
      <c r="G206" s="160"/>
      <c r="H206" s="159"/>
      <c r="I206" s="181"/>
      <c r="R206" s="159"/>
      <c r="S206" s="169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  <c r="DZ206" s="170"/>
      <c r="EA206" s="170"/>
      <c r="EB206" s="170"/>
      <c r="EC206" s="170"/>
      <c r="ED206" s="170"/>
      <c r="EE206" s="170"/>
      <c r="EF206" s="170"/>
      <c r="EG206" s="170"/>
      <c r="EH206" s="170"/>
      <c r="EI206" s="170"/>
      <c r="EJ206" s="170"/>
      <c r="EK206" s="170"/>
      <c r="EL206" s="170"/>
      <c r="EM206" s="170"/>
      <c r="EN206" s="170"/>
      <c r="EO206" s="170"/>
      <c r="EP206" s="170"/>
      <c r="EQ206" s="170"/>
      <c r="ER206" s="170"/>
      <c r="ES206" s="170"/>
      <c r="ET206" s="170"/>
      <c r="EU206" s="170"/>
      <c r="EV206" s="170"/>
      <c r="EW206" s="170"/>
      <c r="EX206" s="170"/>
      <c r="EY206" s="170"/>
      <c r="EZ206" s="170"/>
      <c r="FA206" s="170"/>
      <c r="FB206" s="170"/>
      <c r="FC206" s="170"/>
      <c r="FD206" s="170"/>
      <c r="FE206" s="170"/>
      <c r="FF206" s="170"/>
      <c r="FG206" s="170"/>
      <c r="FH206" s="170"/>
      <c r="FI206" s="170"/>
      <c r="FJ206" s="170"/>
      <c r="FK206" s="170"/>
      <c r="FL206" s="170"/>
      <c r="FM206" s="170"/>
      <c r="FN206" s="170"/>
      <c r="FO206" s="170"/>
      <c r="FP206" s="170"/>
      <c r="FQ206" s="170"/>
      <c r="FR206" s="170"/>
      <c r="FS206" s="170"/>
      <c r="FT206" s="170"/>
      <c r="FU206" s="170"/>
      <c r="FV206" s="170"/>
      <c r="FW206" s="170"/>
      <c r="FX206" s="170"/>
      <c r="FY206" s="170"/>
      <c r="FZ206" s="170"/>
      <c r="GA206" s="170"/>
      <c r="GB206" s="170"/>
      <c r="GC206" s="170"/>
      <c r="GD206" s="170"/>
      <c r="GE206" s="170"/>
      <c r="GF206" s="170"/>
      <c r="GG206" s="170"/>
      <c r="GH206" s="170"/>
    </row>
    <row r="207" customFormat="false" ht="12.75" hidden="false" customHeight="false" outlineLevel="0" collapsed="false">
      <c r="A207" s="179"/>
      <c r="B207" s="160"/>
      <c r="C207" s="160"/>
      <c r="D207" s="160"/>
      <c r="E207" s="160"/>
      <c r="F207" s="160"/>
      <c r="G207" s="160"/>
      <c r="H207" s="159"/>
      <c r="I207" s="181"/>
      <c r="R207" s="159"/>
      <c r="S207" s="169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  <c r="DZ207" s="170"/>
      <c r="EA207" s="170"/>
      <c r="EB207" s="170"/>
      <c r="EC207" s="170"/>
      <c r="ED207" s="170"/>
      <c r="EE207" s="170"/>
      <c r="EF207" s="170"/>
      <c r="EG207" s="170"/>
      <c r="EH207" s="170"/>
      <c r="EI207" s="170"/>
      <c r="EJ207" s="170"/>
      <c r="EK207" s="170"/>
      <c r="EL207" s="170"/>
      <c r="EM207" s="170"/>
      <c r="EN207" s="170"/>
      <c r="EO207" s="170"/>
      <c r="EP207" s="170"/>
      <c r="EQ207" s="170"/>
      <c r="ER207" s="170"/>
      <c r="ES207" s="170"/>
      <c r="ET207" s="170"/>
      <c r="EU207" s="170"/>
      <c r="EV207" s="170"/>
      <c r="EW207" s="170"/>
      <c r="EX207" s="170"/>
      <c r="EY207" s="170"/>
      <c r="EZ207" s="170"/>
      <c r="FA207" s="170"/>
      <c r="FB207" s="170"/>
      <c r="FC207" s="170"/>
      <c r="FD207" s="170"/>
      <c r="FE207" s="170"/>
      <c r="FF207" s="170"/>
      <c r="FG207" s="170"/>
      <c r="FH207" s="170"/>
      <c r="FI207" s="170"/>
      <c r="FJ207" s="170"/>
      <c r="FK207" s="170"/>
      <c r="FL207" s="170"/>
      <c r="FM207" s="170"/>
      <c r="FN207" s="170"/>
      <c r="FO207" s="170"/>
      <c r="FP207" s="170"/>
      <c r="FQ207" s="170"/>
      <c r="FR207" s="170"/>
      <c r="FS207" s="170"/>
      <c r="FT207" s="170"/>
      <c r="FU207" s="170"/>
      <c r="FV207" s="170"/>
      <c r="FW207" s="170"/>
      <c r="FX207" s="170"/>
      <c r="FY207" s="170"/>
      <c r="FZ207" s="170"/>
      <c r="GA207" s="170"/>
      <c r="GB207" s="170"/>
      <c r="GC207" s="170"/>
      <c r="GD207" s="170"/>
      <c r="GE207" s="170"/>
      <c r="GF207" s="170"/>
      <c r="GG207" s="170"/>
      <c r="GH207" s="170"/>
    </row>
    <row r="208" customFormat="false" ht="12.75" hidden="false" customHeight="false" outlineLevel="0" collapsed="false">
      <c r="A208" s="179"/>
      <c r="B208" s="160"/>
      <c r="C208" s="160"/>
      <c r="D208" s="160"/>
      <c r="E208" s="160"/>
      <c r="F208" s="160"/>
      <c r="G208" s="160"/>
      <c r="H208" s="159"/>
      <c r="I208" s="181"/>
      <c r="R208" s="159"/>
      <c r="S208" s="169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  <c r="DZ208" s="170"/>
      <c r="EA208" s="170"/>
      <c r="EB208" s="170"/>
      <c r="EC208" s="170"/>
      <c r="ED208" s="170"/>
      <c r="EE208" s="170"/>
      <c r="EF208" s="170"/>
      <c r="EG208" s="170"/>
      <c r="EH208" s="170"/>
      <c r="EI208" s="170"/>
      <c r="EJ208" s="170"/>
      <c r="EK208" s="170"/>
      <c r="EL208" s="170"/>
      <c r="EM208" s="170"/>
      <c r="EN208" s="170"/>
      <c r="EO208" s="170"/>
      <c r="EP208" s="170"/>
      <c r="EQ208" s="170"/>
      <c r="ER208" s="170"/>
      <c r="ES208" s="170"/>
      <c r="ET208" s="170"/>
      <c r="EU208" s="170"/>
      <c r="EV208" s="170"/>
      <c r="EW208" s="170"/>
      <c r="EX208" s="170"/>
      <c r="EY208" s="170"/>
      <c r="EZ208" s="170"/>
      <c r="FA208" s="170"/>
      <c r="FB208" s="170"/>
      <c r="FC208" s="170"/>
      <c r="FD208" s="170"/>
      <c r="FE208" s="170"/>
      <c r="FF208" s="170"/>
      <c r="FG208" s="170"/>
      <c r="FH208" s="170"/>
      <c r="FI208" s="170"/>
      <c r="FJ208" s="170"/>
      <c r="FK208" s="170"/>
      <c r="FL208" s="170"/>
      <c r="FM208" s="170"/>
      <c r="FN208" s="170"/>
      <c r="FO208" s="170"/>
      <c r="FP208" s="170"/>
      <c r="FQ208" s="170"/>
      <c r="FR208" s="170"/>
      <c r="FS208" s="170"/>
      <c r="FT208" s="170"/>
      <c r="FU208" s="170"/>
      <c r="FV208" s="170"/>
      <c r="FW208" s="170"/>
      <c r="FX208" s="170"/>
      <c r="FY208" s="170"/>
      <c r="FZ208" s="170"/>
      <c r="GA208" s="170"/>
      <c r="GB208" s="170"/>
      <c r="GC208" s="170"/>
      <c r="GD208" s="170"/>
      <c r="GE208" s="170"/>
      <c r="GF208" s="170"/>
      <c r="GG208" s="170"/>
      <c r="GH208" s="170"/>
    </row>
    <row r="209" customFormat="false" ht="12.75" hidden="false" customHeight="false" outlineLevel="0" collapsed="false">
      <c r="A209" s="179"/>
      <c r="B209" s="160"/>
      <c r="C209" s="160"/>
      <c r="D209" s="160"/>
      <c r="E209" s="160"/>
      <c r="F209" s="160"/>
      <c r="G209" s="160"/>
      <c r="H209" s="159"/>
      <c r="I209" s="181"/>
      <c r="R209" s="159"/>
      <c r="S209" s="169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  <c r="DZ209" s="170"/>
      <c r="EA209" s="170"/>
      <c r="EB209" s="170"/>
      <c r="EC209" s="170"/>
      <c r="ED209" s="170"/>
      <c r="EE209" s="170"/>
      <c r="EF209" s="170"/>
      <c r="EG209" s="170"/>
      <c r="EH209" s="170"/>
      <c r="EI209" s="170"/>
      <c r="EJ209" s="170"/>
      <c r="EK209" s="170"/>
      <c r="EL209" s="170"/>
      <c r="EM209" s="170"/>
      <c r="EN209" s="170"/>
      <c r="EO209" s="170"/>
      <c r="EP209" s="170"/>
      <c r="EQ209" s="170"/>
      <c r="ER209" s="170"/>
      <c r="ES209" s="170"/>
      <c r="ET209" s="170"/>
      <c r="EU209" s="170"/>
      <c r="EV209" s="170"/>
      <c r="EW209" s="170"/>
      <c r="EX209" s="170"/>
      <c r="EY209" s="170"/>
      <c r="EZ209" s="170"/>
      <c r="FA209" s="170"/>
      <c r="FB209" s="170"/>
      <c r="FC209" s="170"/>
      <c r="FD209" s="170"/>
      <c r="FE209" s="170"/>
      <c r="FF209" s="170"/>
      <c r="FG209" s="170"/>
      <c r="FH209" s="170"/>
      <c r="FI209" s="170"/>
      <c r="FJ209" s="170"/>
      <c r="FK209" s="170"/>
      <c r="FL209" s="170"/>
      <c r="FM209" s="170"/>
      <c r="FN209" s="170"/>
      <c r="FO209" s="170"/>
      <c r="FP209" s="170"/>
      <c r="FQ209" s="170"/>
      <c r="FR209" s="170"/>
      <c r="FS209" s="170"/>
      <c r="FT209" s="170"/>
      <c r="FU209" s="170"/>
      <c r="FV209" s="170"/>
      <c r="FW209" s="170"/>
      <c r="FX209" s="170"/>
      <c r="FY209" s="170"/>
      <c r="FZ209" s="170"/>
      <c r="GA209" s="170"/>
      <c r="GB209" s="170"/>
      <c r="GC209" s="170"/>
      <c r="GD209" s="170"/>
      <c r="GE209" s="170"/>
      <c r="GF209" s="170"/>
      <c r="GG209" s="170"/>
      <c r="GH209" s="170"/>
    </row>
    <row r="210" customFormat="false" ht="12.75" hidden="false" customHeight="false" outlineLevel="0" collapsed="false">
      <c r="A210" s="179"/>
      <c r="B210" s="160"/>
      <c r="C210" s="160"/>
      <c r="D210" s="160"/>
      <c r="E210" s="160"/>
      <c r="F210" s="160"/>
      <c r="G210" s="160"/>
      <c r="H210" s="159"/>
      <c r="I210" s="181"/>
      <c r="R210" s="159"/>
      <c r="S210" s="169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  <c r="DZ210" s="170"/>
      <c r="EA210" s="170"/>
      <c r="EB210" s="170"/>
      <c r="EC210" s="170"/>
      <c r="ED210" s="170"/>
      <c r="EE210" s="170"/>
      <c r="EF210" s="170"/>
      <c r="EG210" s="170"/>
      <c r="EH210" s="170"/>
      <c r="EI210" s="170"/>
      <c r="EJ210" s="170"/>
      <c r="EK210" s="170"/>
      <c r="EL210" s="170"/>
      <c r="EM210" s="170"/>
      <c r="EN210" s="170"/>
      <c r="EO210" s="170"/>
      <c r="EP210" s="170"/>
      <c r="EQ210" s="170"/>
      <c r="ER210" s="170"/>
      <c r="ES210" s="170"/>
      <c r="ET210" s="170"/>
      <c r="EU210" s="170"/>
      <c r="EV210" s="170"/>
      <c r="EW210" s="170"/>
      <c r="EX210" s="170"/>
      <c r="EY210" s="170"/>
      <c r="EZ210" s="170"/>
      <c r="FA210" s="170"/>
      <c r="FB210" s="170"/>
      <c r="FC210" s="170"/>
      <c r="FD210" s="170"/>
      <c r="FE210" s="170"/>
      <c r="FF210" s="170"/>
      <c r="FG210" s="170"/>
      <c r="FH210" s="170"/>
      <c r="FI210" s="170"/>
      <c r="FJ210" s="170"/>
      <c r="FK210" s="170"/>
      <c r="FL210" s="170"/>
      <c r="FM210" s="170"/>
      <c r="FN210" s="170"/>
      <c r="FO210" s="170"/>
      <c r="FP210" s="170"/>
      <c r="FQ210" s="170"/>
      <c r="FR210" s="170"/>
      <c r="FS210" s="170"/>
      <c r="FT210" s="170"/>
      <c r="FU210" s="170"/>
      <c r="FV210" s="170"/>
      <c r="FW210" s="170"/>
      <c r="FX210" s="170"/>
      <c r="FY210" s="170"/>
      <c r="FZ210" s="170"/>
      <c r="GA210" s="170"/>
      <c r="GB210" s="170"/>
      <c r="GC210" s="170"/>
      <c r="GD210" s="170"/>
      <c r="GE210" s="170"/>
      <c r="GF210" s="170"/>
      <c r="GG210" s="170"/>
      <c r="GH210" s="170"/>
    </row>
    <row r="211" customFormat="false" ht="12.75" hidden="false" customHeight="false" outlineLevel="0" collapsed="false">
      <c r="A211" s="179"/>
      <c r="B211" s="160"/>
      <c r="C211" s="160"/>
      <c r="D211" s="160"/>
      <c r="E211" s="160"/>
      <c r="F211" s="160"/>
      <c r="G211" s="160"/>
      <c r="H211" s="159"/>
      <c r="I211" s="181"/>
      <c r="R211" s="159"/>
      <c r="S211" s="169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  <c r="DZ211" s="170"/>
      <c r="EA211" s="170"/>
      <c r="EB211" s="170"/>
      <c r="EC211" s="170"/>
      <c r="ED211" s="170"/>
      <c r="EE211" s="170"/>
      <c r="EF211" s="170"/>
      <c r="EG211" s="170"/>
      <c r="EH211" s="170"/>
      <c r="EI211" s="170"/>
      <c r="EJ211" s="170"/>
      <c r="EK211" s="170"/>
      <c r="EL211" s="170"/>
      <c r="EM211" s="170"/>
      <c r="EN211" s="170"/>
      <c r="EO211" s="170"/>
      <c r="EP211" s="170"/>
      <c r="EQ211" s="170"/>
      <c r="ER211" s="170"/>
      <c r="ES211" s="170"/>
      <c r="ET211" s="170"/>
      <c r="EU211" s="170"/>
      <c r="EV211" s="170"/>
      <c r="EW211" s="170"/>
      <c r="EX211" s="170"/>
      <c r="EY211" s="170"/>
      <c r="EZ211" s="170"/>
      <c r="FA211" s="170"/>
      <c r="FB211" s="170"/>
      <c r="FC211" s="170"/>
      <c r="FD211" s="170"/>
      <c r="FE211" s="170"/>
      <c r="FF211" s="170"/>
      <c r="FG211" s="170"/>
      <c r="FH211" s="170"/>
      <c r="FI211" s="170"/>
      <c r="FJ211" s="170"/>
      <c r="FK211" s="170"/>
      <c r="FL211" s="170"/>
      <c r="FM211" s="170"/>
      <c r="FN211" s="170"/>
      <c r="FO211" s="170"/>
      <c r="FP211" s="170"/>
      <c r="FQ211" s="170"/>
      <c r="FR211" s="170"/>
      <c r="FS211" s="170"/>
      <c r="FT211" s="170"/>
      <c r="FU211" s="170"/>
      <c r="FV211" s="170"/>
      <c r="FW211" s="170"/>
      <c r="FX211" s="170"/>
      <c r="FY211" s="170"/>
      <c r="FZ211" s="170"/>
      <c r="GA211" s="170"/>
      <c r="GB211" s="170"/>
      <c r="GC211" s="170"/>
      <c r="GD211" s="170"/>
      <c r="GE211" s="170"/>
      <c r="GF211" s="170"/>
      <c r="GG211" s="170"/>
      <c r="GH211" s="170"/>
    </row>
    <row r="212" customFormat="false" ht="12.75" hidden="false" customHeight="false" outlineLevel="0" collapsed="false">
      <c r="A212" s="179"/>
      <c r="B212" s="160"/>
      <c r="C212" s="160"/>
      <c r="D212" s="160"/>
      <c r="E212" s="160"/>
      <c r="F212" s="160"/>
      <c r="G212" s="160"/>
      <c r="H212" s="159"/>
      <c r="I212" s="181"/>
      <c r="R212" s="159"/>
      <c r="S212" s="169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  <c r="DZ212" s="170"/>
      <c r="EA212" s="170"/>
      <c r="EB212" s="170"/>
      <c r="EC212" s="170"/>
      <c r="ED212" s="170"/>
      <c r="EE212" s="170"/>
      <c r="EF212" s="170"/>
      <c r="EG212" s="170"/>
      <c r="EH212" s="170"/>
      <c r="EI212" s="170"/>
      <c r="EJ212" s="170"/>
      <c r="EK212" s="170"/>
      <c r="EL212" s="170"/>
      <c r="EM212" s="170"/>
      <c r="EN212" s="170"/>
      <c r="EO212" s="170"/>
      <c r="EP212" s="170"/>
      <c r="EQ212" s="170"/>
      <c r="ER212" s="170"/>
      <c r="ES212" s="170"/>
      <c r="ET212" s="170"/>
      <c r="EU212" s="170"/>
      <c r="EV212" s="170"/>
      <c r="EW212" s="170"/>
      <c r="EX212" s="170"/>
      <c r="EY212" s="170"/>
      <c r="EZ212" s="170"/>
      <c r="FA212" s="170"/>
      <c r="FB212" s="170"/>
      <c r="FC212" s="170"/>
      <c r="FD212" s="170"/>
      <c r="FE212" s="170"/>
      <c r="FF212" s="170"/>
      <c r="FG212" s="170"/>
      <c r="FH212" s="170"/>
      <c r="FI212" s="170"/>
      <c r="FJ212" s="170"/>
      <c r="FK212" s="170"/>
      <c r="FL212" s="170"/>
      <c r="FM212" s="170"/>
      <c r="FN212" s="170"/>
      <c r="FO212" s="170"/>
      <c r="FP212" s="170"/>
      <c r="FQ212" s="170"/>
      <c r="FR212" s="170"/>
      <c r="FS212" s="170"/>
      <c r="FT212" s="170"/>
      <c r="FU212" s="170"/>
      <c r="FV212" s="170"/>
      <c r="FW212" s="170"/>
      <c r="FX212" s="170"/>
      <c r="FY212" s="170"/>
      <c r="FZ212" s="170"/>
      <c r="GA212" s="170"/>
      <c r="GB212" s="170"/>
      <c r="GC212" s="170"/>
      <c r="GD212" s="170"/>
      <c r="GE212" s="170"/>
      <c r="GF212" s="170"/>
      <c r="GG212" s="170"/>
      <c r="GH212" s="170"/>
    </row>
    <row r="213" customFormat="false" ht="12.75" hidden="false" customHeight="false" outlineLevel="0" collapsed="false">
      <c r="A213" s="179"/>
      <c r="B213" s="160"/>
      <c r="C213" s="160"/>
      <c r="D213" s="160"/>
      <c r="E213" s="160"/>
      <c r="F213" s="160"/>
      <c r="G213" s="160"/>
      <c r="H213" s="159"/>
      <c r="I213" s="181"/>
      <c r="R213" s="159"/>
      <c r="S213" s="169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  <c r="DZ213" s="170"/>
      <c r="EA213" s="170"/>
      <c r="EB213" s="170"/>
      <c r="EC213" s="170"/>
      <c r="ED213" s="170"/>
      <c r="EE213" s="170"/>
      <c r="EF213" s="170"/>
      <c r="EG213" s="170"/>
      <c r="EH213" s="170"/>
      <c r="EI213" s="170"/>
      <c r="EJ213" s="170"/>
      <c r="EK213" s="170"/>
      <c r="EL213" s="170"/>
      <c r="EM213" s="170"/>
      <c r="EN213" s="170"/>
      <c r="EO213" s="170"/>
      <c r="EP213" s="170"/>
      <c r="EQ213" s="170"/>
      <c r="ER213" s="170"/>
      <c r="ES213" s="170"/>
      <c r="ET213" s="170"/>
      <c r="EU213" s="170"/>
      <c r="EV213" s="170"/>
      <c r="EW213" s="170"/>
      <c r="EX213" s="170"/>
      <c r="EY213" s="170"/>
      <c r="EZ213" s="170"/>
      <c r="FA213" s="170"/>
      <c r="FB213" s="170"/>
      <c r="FC213" s="170"/>
      <c r="FD213" s="170"/>
      <c r="FE213" s="170"/>
      <c r="FF213" s="170"/>
      <c r="FG213" s="170"/>
      <c r="FH213" s="170"/>
      <c r="FI213" s="170"/>
      <c r="FJ213" s="170"/>
      <c r="FK213" s="170"/>
      <c r="FL213" s="170"/>
      <c r="FM213" s="170"/>
      <c r="FN213" s="170"/>
      <c r="FO213" s="170"/>
      <c r="FP213" s="170"/>
      <c r="FQ213" s="170"/>
      <c r="FR213" s="170"/>
      <c r="FS213" s="170"/>
      <c r="FT213" s="170"/>
      <c r="FU213" s="170"/>
      <c r="FV213" s="170"/>
      <c r="FW213" s="170"/>
      <c r="FX213" s="170"/>
      <c r="FY213" s="170"/>
      <c r="FZ213" s="170"/>
      <c r="GA213" s="170"/>
      <c r="GB213" s="170"/>
      <c r="GC213" s="170"/>
      <c r="GD213" s="170"/>
      <c r="GE213" s="170"/>
      <c r="GF213" s="170"/>
      <c r="GG213" s="170"/>
      <c r="GH213" s="170"/>
    </row>
    <row r="214" customFormat="false" ht="12.75" hidden="false" customHeight="false" outlineLevel="0" collapsed="false">
      <c r="A214" s="179"/>
      <c r="B214" s="160"/>
      <c r="C214" s="160"/>
      <c r="D214" s="160"/>
      <c r="E214" s="160"/>
      <c r="F214" s="160"/>
      <c r="G214" s="160"/>
      <c r="H214" s="159"/>
      <c r="I214" s="181"/>
      <c r="R214" s="159"/>
      <c r="S214" s="169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  <c r="DZ214" s="170"/>
      <c r="EA214" s="170"/>
      <c r="EB214" s="170"/>
      <c r="EC214" s="170"/>
      <c r="ED214" s="170"/>
      <c r="EE214" s="170"/>
      <c r="EF214" s="170"/>
      <c r="EG214" s="170"/>
      <c r="EH214" s="170"/>
      <c r="EI214" s="170"/>
      <c r="EJ214" s="170"/>
      <c r="EK214" s="170"/>
      <c r="EL214" s="170"/>
      <c r="EM214" s="170"/>
      <c r="EN214" s="170"/>
      <c r="EO214" s="170"/>
      <c r="EP214" s="170"/>
      <c r="EQ214" s="170"/>
      <c r="ER214" s="170"/>
      <c r="ES214" s="170"/>
      <c r="ET214" s="170"/>
      <c r="EU214" s="170"/>
      <c r="EV214" s="170"/>
      <c r="EW214" s="170"/>
      <c r="EX214" s="170"/>
      <c r="EY214" s="170"/>
      <c r="EZ214" s="170"/>
      <c r="FA214" s="170"/>
      <c r="FB214" s="170"/>
      <c r="FC214" s="170"/>
      <c r="FD214" s="170"/>
      <c r="FE214" s="170"/>
      <c r="FF214" s="170"/>
      <c r="FG214" s="170"/>
      <c r="FH214" s="170"/>
      <c r="FI214" s="170"/>
      <c r="FJ214" s="170"/>
      <c r="FK214" s="170"/>
      <c r="FL214" s="170"/>
      <c r="FM214" s="170"/>
      <c r="FN214" s="170"/>
      <c r="FO214" s="170"/>
      <c r="FP214" s="170"/>
      <c r="FQ214" s="170"/>
      <c r="FR214" s="170"/>
      <c r="FS214" s="170"/>
      <c r="FT214" s="170"/>
      <c r="FU214" s="170"/>
      <c r="FV214" s="170"/>
      <c r="FW214" s="170"/>
      <c r="FX214" s="170"/>
      <c r="FY214" s="170"/>
      <c r="FZ214" s="170"/>
      <c r="GA214" s="170"/>
      <c r="GB214" s="170"/>
      <c r="GC214" s="170"/>
      <c r="GD214" s="170"/>
      <c r="GE214" s="170"/>
      <c r="GF214" s="170"/>
      <c r="GG214" s="170"/>
      <c r="GH214" s="170"/>
    </row>
    <row r="215" customFormat="false" ht="12.75" hidden="false" customHeight="false" outlineLevel="0" collapsed="false">
      <c r="A215" s="179"/>
      <c r="B215" s="160"/>
      <c r="C215" s="160"/>
      <c r="D215" s="160"/>
      <c r="E215" s="160"/>
      <c r="F215" s="160"/>
      <c r="G215" s="160"/>
      <c r="H215" s="159"/>
      <c r="I215" s="181"/>
      <c r="R215" s="159"/>
      <c r="S215" s="169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  <c r="DZ215" s="170"/>
      <c r="EA215" s="170"/>
      <c r="EB215" s="170"/>
      <c r="EC215" s="170"/>
      <c r="ED215" s="170"/>
      <c r="EE215" s="170"/>
      <c r="EF215" s="170"/>
      <c r="EG215" s="170"/>
      <c r="EH215" s="170"/>
      <c r="EI215" s="170"/>
      <c r="EJ215" s="170"/>
      <c r="EK215" s="170"/>
      <c r="EL215" s="170"/>
      <c r="EM215" s="170"/>
      <c r="EN215" s="170"/>
      <c r="EO215" s="170"/>
      <c r="EP215" s="170"/>
      <c r="EQ215" s="170"/>
      <c r="ER215" s="170"/>
      <c r="ES215" s="170"/>
      <c r="ET215" s="170"/>
      <c r="EU215" s="170"/>
      <c r="EV215" s="170"/>
      <c r="EW215" s="170"/>
      <c r="EX215" s="170"/>
      <c r="EY215" s="170"/>
      <c r="EZ215" s="170"/>
      <c r="FA215" s="170"/>
      <c r="FB215" s="170"/>
      <c r="FC215" s="170"/>
      <c r="FD215" s="170"/>
      <c r="FE215" s="170"/>
      <c r="FF215" s="170"/>
      <c r="FG215" s="170"/>
      <c r="FH215" s="170"/>
      <c r="FI215" s="170"/>
      <c r="FJ215" s="170"/>
      <c r="FK215" s="170"/>
      <c r="FL215" s="170"/>
      <c r="FM215" s="170"/>
      <c r="FN215" s="170"/>
      <c r="FO215" s="170"/>
      <c r="FP215" s="170"/>
      <c r="FQ215" s="170"/>
      <c r="FR215" s="170"/>
      <c r="FS215" s="170"/>
      <c r="FT215" s="170"/>
      <c r="FU215" s="170"/>
      <c r="FV215" s="170"/>
      <c r="FW215" s="170"/>
      <c r="FX215" s="170"/>
      <c r="FY215" s="170"/>
      <c r="FZ215" s="170"/>
      <c r="GA215" s="170"/>
      <c r="GB215" s="170"/>
      <c r="GC215" s="170"/>
      <c r="GD215" s="170"/>
      <c r="GE215" s="170"/>
      <c r="GF215" s="170"/>
      <c r="GG215" s="170"/>
      <c r="GH215" s="170"/>
    </row>
    <row r="216" customFormat="false" ht="12.75" hidden="false" customHeight="false" outlineLevel="0" collapsed="false">
      <c r="A216" s="179"/>
      <c r="B216" s="160"/>
      <c r="C216" s="160"/>
      <c r="D216" s="160"/>
      <c r="E216" s="160"/>
      <c r="F216" s="160"/>
      <c r="G216" s="160"/>
      <c r="H216" s="159"/>
      <c r="I216" s="181"/>
      <c r="R216" s="159"/>
      <c r="S216" s="169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  <c r="DZ216" s="170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70"/>
      <c r="EY216" s="170"/>
      <c r="EZ216" s="170"/>
      <c r="FA216" s="170"/>
      <c r="FB216" s="170"/>
      <c r="FC216" s="170"/>
      <c r="FD216" s="170"/>
      <c r="FE216" s="170"/>
      <c r="FF216" s="170"/>
      <c r="FG216" s="170"/>
      <c r="FH216" s="170"/>
      <c r="FI216" s="170"/>
      <c r="FJ216" s="170"/>
      <c r="FK216" s="170"/>
      <c r="FL216" s="170"/>
      <c r="FM216" s="170"/>
      <c r="FN216" s="170"/>
      <c r="FO216" s="170"/>
      <c r="FP216" s="170"/>
      <c r="FQ216" s="170"/>
      <c r="FR216" s="170"/>
      <c r="FS216" s="170"/>
      <c r="FT216" s="170"/>
      <c r="FU216" s="170"/>
      <c r="FV216" s="170"/>
      <c r="FW216" s="170"/>
      <c r="FX216" s="170"/>
      <c r="FY216" s="170"/>
      <c r="FZ216" s="170"/>
      <c r="GA216" s="170"/>
      <c r="GB216" s="170"/>
      <c r="GC216" s="170"/>
      <c r="GD216" s="170"/>
      <c r="GE216" s="170"/>
      <c r="GF216" s="170"/>
      <c r="GG216" s="170"/>
      <c r="GH216" s="170"/>
    </row>
    <row r="217" customFormat="false" ht="12.75" hidden="false" customHeight="false" outlineLevel="0" collapsed="false">
      <c r="A217" s="179"/>
      <c r="B217" s="160"/>
      <c r="C217" s="160"/>
      <c r="D217" s="160"/>
      <c r="E217" s="160"/>
      <c r="F217" s="160"/>
      <c r="G217" s="160"/>
      <c r="H217" s="159"/>
      <c r="I217" s="181"/>
      <c r="R217" s="159"/>
      <c r="S217" s="169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  <c r="DZ217" s="170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70"/>
      <c r="EY217" s="170"/>
      <c r="EZ217" s="170"/>
      <c r="FA217" s="170"/>
      <c r="FB217" s="170"/>
      <c r="FC217" s="170"/>
      <c r="FD217" s="170"/>
      <c r="FE217" s="170"/>
      <c r="FF217" s="170"/>
      <c r="FG217" s="170"/>
      <c r="FH217" s="170"/>
      <c r="FI217" s="170"/>
      <c r="FJ217" s="170"/>
      <c r="FK217" s="170"/>
      <c r="FL217" s="170"/>
      <c r="FM217" s="170"/>
      <c r="FN217" s="170"/>
      <c r="FO217" s="170"/>
      <c r="FP217" s="170"/>
      <c r="FQ217" s="170"/>
      <c r="FR217" s="170"/>
      <c r="FS217" s="170"/>
      <c r="FT217" s="170"/>
      <c r="FU217" s="170"/>
      <c r="FV217" s="170"/>
      <c r="FW217" s="170"/>
      <c r="FX217" s="170"/>
      <c r="FY217" s="170"/>
      <c r="FZ217" s="170"/>
      <c r="GA217" s="170"/>
      <c r="GB217" s="170"/>
      <c r="GC217" s="170"/>
      <c r="GD217" s="170"/>
      <c r="GE217" s="170"/>
      <c r="GF217" s="170"/>
      <c r="GG217" s="170"/>
      <c r="GH217" s="170"/>
    </row>
    <row r="218" customFormat="false" ht="12.75" hidden="false" customHeight="false" outlineLevel="0" collapsed="false">
      <c r="A218" s="179"/>
      <c r="B218" s="160"/>
      <c r="C218" s="160"/>
      <c r="D218" s="160"/>
      <c r="E218" s="160"/>
      <c r="F218" s="160"/>
      <c r="G218" s="160"/>
      <c r="H218" s="159"/>
      <c r="I218" s="181"/>
      <c r="R218" s="159"/>
      <c r="S218" s="169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  <c r="DZ218" s="170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70"/>
      <c r="EY218" s="170"/>
      <c r="EZ218" s="170"/>
      <c r="FA218" s="170"/>
      <c r="FB218" s="170"/>
      <c r="FC218" s="170"/>
      <c r="FD218" s="170"/>
      <c r="FE218" s="170"/>
      <c r="FF218" s="170"/>
      <c r="FG218" s="170"/>
      <c r="FH218" s="170"/>
      <c r="FI218" s="170"/>
      <c r="FJ218" s="170"/>
      <c r="FK218" s="170"/>
      <c r="FL218" s="170"/>
      <c r="FM218" s="170"/>
      <c r="FN218" s="170"/>
      <c r="FO218" s="170"/>
      <c r="FP218" s="170"/>
      <c r="FQ218" s="170"/>
      <c r="FR218" s="170"/>
      <c r="FS218" s="170"/>
      <c r="FT218" s="170"/>
      <c r="FU218" s="170"/>
      <c r="FV218" s="170"/>
      <c r="FW218" s="170"/>
      <c r="FX218" s="170"/>
      <c r="FY218" s="170"/>
      <c r="FZ218" s="170"/>
      <c r="GA218" s="170"/>
      <c r="GB218" s="170"/>
      <c r="GC218" s="170"/>
      <c r="GD218" s="170"/>
      <c r="GE218" s="170"/>
      <c r="GF218" s="170"/>
      <c r="GG218" s="170"/>
      <c r="GH218" s="170"/>
    </row>
    <row r="219" customFormat="false" ht="12.75" hidden="false" customHeight="false" outlineLevel="0" collapsed="false">
      <c r="A219" s="179"/>
      <c r="B219" s="160"/>
      <c r="C219" s="160"/>
      <c r="D219" s="160"/>
      <c r="E219" s="160"/>
      <c r="F219" s="160"/>
      <c r="G219" s="160"/>
      <c r="H219" s="159"/>
      <c r="I219" s="181"/>
      <c r="R219" s="159"/>
      <c r="S219" s="169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  <c r="DZ219" s="170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70"/>
      <c r="EY219" s="170"/>
      <c r="EZ219" s="170"/>
      <c r="FA219" s="170"/>
      <c r="FB219" s="170"/>
      <c r="FC219" s="170"/>
      <c r="FD219" s="170"/>
      <c r="FE219" s="170"/>
      <c r="FF219" s="170"/>
      <c r="FG219" s="170"/>
      <c r="FH219" s="170"/>
      <c r="FI219" s="170"/>
      <c r="FJ219" s="170"/>
      <c r="FK219" s="170"/>
      <c r="FL219" s="170"/>
      <c r="FM219" s="170"/>
      <c r="FN219" s="170"/>
      <c r="FO219" s="170"/>
      <c r="FP219" s="170"/>
      <c r="FQ219" s="170"/>
      <c r="FR219" s="170"/>
      <c r="FS219" s="170"/>
      <c r="FT219" s="170"/>
      <c r="FU219" s="170"/>
      <c r="FV219" s="170"/>
      <c r="FW219" s="170"/>
      <c r="FX219" s="170"/>
      <c r="FY219" s="170"/>
      <c r="FZ219" s="170"/>
      <c r="GA219" s="170"/>
      <c r="GB219" s="170"/>
      <c r="GC219" s="170"/>
      <c r="GD219" s="170"/>
      <c r="GE219" s="170"/>
      <c r="GF219" s="170"/>
      <c r="GG219" s="170"/>
      <c r="GH219" s="170"/>
    </row>
    <row r="220" customFormat="false" ht="12.75" hidden="false" customHeight="false" outlineLevel="0" collapsed="false">
      <c r="A220" s="179"/>
      <c r="B220" s="160"/>
      <c r="C220" s="160"/>
      <c r="D220" s="160"/>
      <c r="E220" s="160"/>
      <c r="F220" s="160"/>
      <c r="G220" s="160"/>
      <c r="H220" s="159"/>
      <c r="I220" s="181"/>
      <c r="R220" s="159"/>
      <c r="S220" s="169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  <c r="DZ220" s="170"/>
      <c r="EA220" s="170"/>
      <c r="EB220" s="170"/>
      <c r="EC220" s="170"/>
      <c r="ED220" s="170"/>
      <c r="EE220" s="170"/>
      <c r="EF220" s="170"/>
      <c r="EG220" s="170"/>
      <c r="EH220" s="170"/>
      <c r="EI220" s="170"/>
      <c r="EJ220" s="170"/>
      <c r="EK220" s="170"/>
      <c r="EL220" s="170"/>
      <c r="EM220" s="170"/>
      <c r="EN220" s="170"/>
      <c r="EO220" s="170"/>
      <c r="EP220" s="170"/>
      <c r="EQ220" s="170"/>
      <c r="ER220" s="170"/>
      <c r="ES220" s="170"/>
      <c r="ET220" s="170"/>
      <c r="EU220" s="170"/>
      <c r="EV220" s="170"/>
      <c r="EW220" s="170"/>
      <c r="EX220" s="170"/>
      <c r="EY220" s="170"/>
      <c r="EZ220" s="170"/>
      <c r="FA220" s="170"/>
      <c r="FB220" s="170"/>
      <c r="FC220" s="170"/>
      <c r="FD220" s="170"/>
      <c r="FE220" s="170"/>
      <c r="FF220" s="170"/>
      <c r="FG220" s="170"/>
      <c r="FH220" s="170"/>
      <c r="FI220" s="170"/>
      <c r="FJ220" s="170"/>
      <c r="FK220" s="170"/>
      <c r="FL220" s="170"/>
      <c r="FM220" s="170"/>
      <c r="FN220" s="170"/>
      <c r="FO220" s="170"/>
      <c r="FP220" s="170"/>
      <c r="FQ220" s="170"/>
      <c r="FR220" s="170"/>
      <c r="FS220" s="170"/>
      <c r="FT220" s="170"/>
      <c r="FU220" s="170"/>
      <c r="FV220" s="170"/>
      <c r="FW220" s="170"/>
      <c r="FX220" s="170"/>
      <c r="FY220" s="170"/>
      <c r="FZ220" s="170"/>
      <c r="GA220" s="170"/>
      <c r="GB220" s="170"/>
      <c r="GC220" s="170"/>
      <c r="GD220" s="170"/>
      <c r="GE220" s="170"/>
      <c r="GF220" s="170"/>
      <c r="GG220" s="170"/>
      <c r="GH220" s="170"/>
    </row>
    <row r="221" customFormat="false" ht="12.75" hidden="false" customHeight="false" outlineLevel="0" collapsed="false">
      <c r="A221" s="179"/>
      <c r="B221" s="160"/>
      <c r="C221" s="160"/>
      <c r="D221" s="160"/>
      <c r="E221" s="160"/>
      <c r="F221" s="160"/>
      <c r="G221" s="160"/>
      <c r="H221" s="159"/>
      <c r="I221" s="181"/>
      <c r="R221" s="159"/>
      <c r="S221" s="169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170"/>
      <c r="EK221" s="170"/>
      <c r="EL221" s="170"/>
      <c r="EM221" s="170"/>
      <c r="EN221" s="170"/>
      <c r="EO221" s="170"/>
      <c r="EP221" s="170"/>
      <c r="EQ221" s="170"/>
      <c r="ER221" s="170"/>
      <c r="ES221" s="170"/>
      <c r="ET221" s="170"/>
      <c r="EU221" s="170"/>
      <c r="EV221" s="170"/>
      <c r="EW221" s="170"/>
      <c r="EX221" s="170"/>
      <c r="EY221" s="170"/>
      <c r="EZ221" s="170"/>
      <c r="FA221" s="170"/>
      <c r="FB221" s="170"/>
      <c r="FC221" s="170"/>
      <c r="FD221" s="170"/>
      <c r="FE221" s="170"/>
      <c r="FF221" s="170"/>
      <c r="FG221" s="170"/>
      <c r="FH221" s="170"/>
      <c r="FI221" s="170"/>
      <c r="FJ221" s="170"/>
      <c r="FK221" s="170"/>
      <c r="FL221" s="170"/>
      <c r="FM221" s="170"/>
      <c r="FN221" s="170"/>
      <c r="FO221" s="170"/>
      <c r="FP221" s="170"/>
      <c r="FQ221" s="170"/>
      <c r="FR221" s="170"/>
      <c r="FS221" s="170"/>
      <c r="FT221" s="170"/>
      <c r="FU221" s="170"/>
      <c r="FV221" s="170"/>
      <c r="FW221" s="170"/>
      <c r="FX221" s="170"/>
      <c r="FY221" s="170"/>
      <c r="FZ221" s="170"/>
      <c r="GA221" s="170"/>
      <c r="GB221" s="170"/>
      <c r="GC221" s="170"/>
      <c r="GD221" s="170"/>
      <c r="GE221" s="170"/>
      <c r="GF221" s="170"/>
      <c r="GG221" s="170"/>
      <c r="GH221" s="170"/>
    </row>
    <row r="222" customFormat="false" ht="12.75" hidden="false" customHeight="false" outlineLevel="0" collapsed="false">
      <c r="A222" s="179"/>
      <c r="B222" s="160"/>
      <c r="C222" s="160"/>
      <c r="D222" s="160"/>
      <c r="E222" s="160"/>
      <c r="F222" s="160"/>
      <c r="G222" s="160"/>
      <c r="H222" s="159"/>
      <c r="I222" s="181"/>
      <c r="R222" s="159"/>
      <c r="S222" s="169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170"/>
      <c r="EK222" s="170"/>
      <c r="EL222" s="170"/>
      <c r="EM222" s="170"/>
      <c r="EN222" s="170"/>
      <c r="EO222" s="170"/>
      <c r="EP222" s="170"/>
      <c r="EQ222" s="170"/>
      <c r="ER222" s="170"/>
      <c r="ES222" s="170"/>
      <c r="ET222" s="170"/>
      <c r="EU222" s="170"/>
      <c r="EV222" s="170"/>
      <c r="EW222" s="170"/>
      <c r="EX222" s="170"/>
      <c r="EY222" s="170"/>
      <c r="EZ222" s="170"/>
      <c r="FA222" s="170"/>
      <c r="FB222" s="170"/>
      <c r="FC222" s="170"/>
      <c r="FD222" s="170"/>
      <c r="FE222" s="170"/>
      <c r="FF222" s="170"/>
      <c r="FG222" s="170"/>
      <c r="FH222" s="170"/>
      <c r="FI222" s="170"/>
      <c r="FJ222" s="170"/>
      <c r="FK222" s="170"/>
      <c r="FL222" s="170"/>
      <c r="FM222" s="170"/>
      <c r="FN222" s="170"/>
      <c r="FO222" s="170"/>
      <c r="FP222" s="170"/>
      <c r="FQ222" s="170"/>
      <c r="FR222" s="170"/>
      <c r="FS222" s="170"/>
      <c r="FT222" s="170"/>
      <c r="FU222" s="170"/>
      <c r="FV222" s="170"/>
      <c r="FW222" s="170"/>
      <c r="FX222" s="170"/>
      <c r="FY222" s="170"/>
      <c r="FZ222" s="170"/>
      <c r="GA222" s="170"/>
      <c r="GB222" s="170"/>
      <c r="GC222" s="170"/>
      <c r="GD222" s="170"/>
      <c r="GE222" s="170"/>
      <c r="GF222" s="170"/>
      <c r="GG222" s="170"/>
      <c r="GH222" s="170"/>
    </row>
    <row r="223" customFormat="false" ht="12.75" hidden="false" customHeight="false" outlineLevel="0" collapsed="false">
      <c r="A223" s="179"/>
      <c r="B223" s="160"/>
      <c r="C223" s="160"/>
      <c r="D223" s="160"/>
      <c r="E223" s="160"/>
      <c r="F223" s="160"/>
      <c r="G223" s="160"/>
      <c r="H223" s="159"/>
      <c r="I223" s="181"/>
      <c r="R223" s="159"/>
      <c r="S223" s="169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170"/>
      <c r="EK223" s="170"/>
      <c r="EL223" s="170"/>
      <c r="EM223" s="170"/>
      <c r="EN223" s="170"/>
      <c r="EO223" s="170"/>
      <c r="EP223" s="170"/>
      <c r="EQ223" s="170"/>
      <c r="ER223" s="170"/>
      <c r="ES223" s="170"/>
      <c r="ET223" s="170"/>
      <c r="EU223" s="170"/>
      <c r="EV223" s="170"/>
      <c r="EW223" s="170"/>
      <c r="EX223" s="170"/>
      <c r="EY223" s="170"/>
      <c r="EZ223" s="170"/>
      <c r="FA223" s="170"/>
      <c r="FB223" s="170"/>
      <c r="FC223" s="170"/>
      <c r="FD223" s="170"/>
      <c r="FE223" s="170"/>
      <c r="FF223" s="170"/>
      <c r="FG223" s="170"/>
      <c r="FH223" s="170"/>
      <c r="FI223" s="170"/>
      <c r="FJ223" s="170"/>
      <c r="FK223" s="170"/>
      <c r="FL223" s="170"/>
      <c r="FM223" s="170"/>
      <c r="FN223" s="170"/>
      <c r="FO223" s="170"/>
      <c r="FP223" s="170"/>
      <c r="FQ223" s="170"/>
      <c r="FR223" s="170"/>
      <c r="FS223" s="170"/>
      <c r="FT223" s="170"/>
      <c r="FU223" s="170"/>
      <c r="FV223" s="170"/>
      <c r="FW223" s="170"/>
      <c r="FX223" s="170"/>
      <c r="FY223" s="170"/>
      <c r="FZ223" s="170"/>
      <c r="GA223" s="170"/>
      <c r="GB223" s="170"/>
      <c r="GC223" s="170"/>
      <c r="GD223" s="170"/>
      <c r="GE223" s="170"/>
      <c r="GF223" s="170"/>
      <c r="GG223" s="170"/>
      <c r="GH223" s="170"/>
    </row>
    <row r="224" customFormat="false" ht="12.75" hidden="false" customHeight="false" outlineLevel="0" collapsed="false">
      <c r="A224" s="179"/>
      <c r="B224" s="160"/>
      <c r="C224" s="160"/>
      <c r="D224" s="160"/>
      <c r="E224" s="160"/>
      <c r="F224" s="160"/>
      <c r="G224" s="160"/>
      <c r="H224" s="159"/>
      <c r="I224" s="181"/>
      <c r="R224" s="159"/>
      <c r="S224" s="169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170"/>
      <c r="EK224" s="170"/>
      <c r="EL224" s="170"/>
      <c r="EM224" s="170"/>
      <c r="EN224" s="170"/>
      <c r="EO224" s="170"/>
      <c r="EP224" s="170"/>
      <c r="EQ224" s="170"/>
      <c r="ER224" s="170"/>
      <c r="ES224" s="170"/>
      <c r="ET224" s="170"/>
      <c r="EU224" s="170"/>
      <c r="EV224" s="170"/>
      <c r="EW224" s="170"/>
      <c r="EX224" s="170"/>
      <c r="EY224" s="170"/>
      <c r="EZ224" s="170"/>
      <c r="FA224" s="170"/>
      <c r="FB224" s="170"/>
      <c r="FC224" s="170"/>
      <c r="FD224" s="170"/>
      <c r="FE224" s="170"/>
      <c r="FF224" s="170"/>
      <c r="FG224" s="170"/>
      <c r="FH224" s="170"/>
      <c r="FI224" s="170"/>
      <c r="FJ224" s="170"/>
      <c r="FK224" s="170"/>
      <c r="FL224" s="170"/>
      <c r="FM224" s="170"/>
      <c r="FN224" s="170"/>
      <c r="FO224" s="170"/>
      <c r="FP224" s="170"/>
      <c r="FQ224" s="170"/>
      <c r="FR224" s="170"/>
      <c r="FS224" s="170"/>
      <c r="FT224" s="170"/>
      <c r="FU224" s="170"/>
      <c r="FV224" s="170"/>
      <c r="FW224" s="170"/>
      <c r="FX224" s="170"/>
      <c r="FY224" s="170"/>
      <c r="FZ224" s="170"/>
      <c r="GA224" s="170"/>
      <c r="GB224" s="170"/>
      <c r="GC224" s="170"/>
      <c r="GD224" s="170"/>
      <c r="GE224" s="170"/>
      <c r="GF224" s="170"/>
      <c r="GG224" s="170"/>
      <c r="GH224" s="170"/>
    </row>
    <row r="225" customFormat="false" ht="12.75" hidden="false" customHeight="false" outlineLevel="0" collapsed="false">
      <c r="A225" s="179"/>
      <c r="B225" s="160"/>
      <c r="C225" s="160"/>
      <c r="D225" s="160"/>
      <c r="E225" s="160"/>
      <c r="F225" s="160"/>
      <c r="G225" s="160"/>
      <c r="H225" s="159"/>
      <c r="I225" s="181"/>
      <c r="R225" s="159"/>
      <c r="S225" s="169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170"/>
      <c r="EK225" s="170"/>
      <c r="EL225" s="170"/>
      <c r="EM225" s="170"/>
      <c r="EN225" s="170"/>
      <c r="EO225" s="170"/>
      <c r="EP225" s="170"/>
      <c r="EQ225" s="170"/>
      <c r="ER225" s="170"/>
      <c r="ES225" s="170"/>
      <c r="ET225" s="170"/>
      <c r="EU225" s="170"/>
      <c r="EV225" s="170"/>
      <c r="EW225" s="170"/>
      <c r="EX225" s="170"/>
      <c r="EY225" s="170"/>
      <c r="EZ225" s="170"/>
      <c r="FA225" s="170"/>
      <c r="FB225" s="170"/>
      <c r="FC225" s="170"/>
      <c r="FD225" s="170"/>
      <c r="FE225" s="170"/>
      <c r="FF225" s="170"/>
      <c r="FG225" s="170"/>
      <c r="FH225" s="170"/>
      <c r="FI225" s="170"/>
      <c r="FJ225" s="170"/>
      <c r="FK225" s="170"/>
      <c r="FL225" s="170"/>
      <c r="FM225" s="170"/>
      <c r="FN225" s="170"/>
      <c r="FO225" s="170"/>
      <c r="FP225" s="170"/>
      <c r="FQ225" s="170"/>
      <c r="FR225" s="170"/>
      <c r="FS225" s="170"/>
      <c r="FT225" s="170"/>
      <c r="FU225" s="170"/>
      <c r="FV225" s="170"/>
      <c r="FW225" s="170"/>
      <c r="FX225" s="170"/>
      <c r="FY225" s="170"/>
      <c r="FZ225" s="170"/>
      <c r="GA225" s="170"/>
      <c r="GB225" s="170"/>
      <c r="GC225" s="170"/>
      <c r="GD225" s="170"/>
      <c r="GE225" s="170"/>
      <c r="GF225" s="170"/>
      <c r="GG225" s="170"/>
      <c r="GH225" s="170"/>
    </row>
    <row r="226" customFormat="false" ht="12.75" hidden="false" customHeight="false" outlineLevel="0" collapsed="false">
      <c r="A226" s="179"/>
      <c r="B226" s="160"/>
      <c r="C226" s="160"/>
      <c r="D226" s="160"/>
      <c r="E226" s="160"/>
      <c r="F226" s="160"/>
      <c r="G226" s="160"/>
      <c r="H226" s="159"/>
      <c r="I226" s="181"/>
      <c r="R226" s="159"/>
      <c r="S226" s="169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  <c r="DZ226" s="170"/>
      <c r="EA226" s="170"/>
      <c r="EB226" s="170"/>
      <c r="EC226" s="170"/>
      <c r="ED226" s="170"/>
      <c r="EE226" s="170"/>
      <c r="EF226" s="170"/>
      <c r="EG226" s="170"/>
      <c r="EH226" s="170"/>
      <c r="EI226" s="170"/>
      <c r="EJ226" s="170"/>
      <c r="EK226" s="170"/>
      <c r="EL226" s="170"/>
      <c r="EM226" s="170"/>
      <c r="EN226" s="170"/>
      <c r="EO226" s="170"/>
      <c r="EP226" s="170"/>
      <c r="EQ226" s="170"/>
      <c r="ER226" s="170"/>
      <c r="ES226" s="170"/>
      <c r="ET226" s="170"/>
      <c r="EU226" s="170"/>
      <c r="EV226" s="170"/>
      <c r="EW226" s="170"/>
      <c r="EX226" s="170"/>
      <c r="EY226" s="170"/>
      <c r="EZ226" s="170"/>
      <c r="FA226" s="170"/>
      <c r="FB226" s="170"/>
      <c r="FC226" s="170"/>
      <c r="FD226" s="170"/>
      <c r="FE226" s="170"/>
      <c r="FF226" s="170"/>
      <c r="FG226" s="170"/>
      <c r="FH226" s="170"/>
      <c r="FI226" s="170"/>
      <c r="FJ226" s="170"/>
      <c r="FK226" s="170"/>
      <c r="FL226" s="170"/>
      <c r="FM226" s="170"/>
      <c r="FN226" s="170"/>
      <c r="FO226" s="170"/>
      <c r="FP226" s="170"/>
      <c r="FQ226" s="170"/>
      <c r="FR226" s="170"/>
      <c r="FS226" s="170"/>
      <c r="FT226" s="170"/>
      <c r="FU226" s="170"/>
      <c r="FV226" s="170"/>
      <c r="FW226" s="170"/>
      <c r="FX226" s="170"/>
      <c r="FY226" s="170"/>
      <c r="FZ226" s="170"/>
      <c r="GA226" s="170"/>
      <c r="GB226" s="170"/>
      <c r="GC226" s="170"/>
      <c r="GD226" s="170"/>
      <c r="GE226" s="170"/>
      <c r="GF226" s="170"/>
      <c r="GG226" s="170"/>
      <c r="GH226" s="170"/>
    </row>
    <row r="227" customFormat="false" ht="12.75" hidden="false" customHeight="false" outlineLevel="0" collapsed="false">
      <c r="A227" s="179"/>
      <c r="B227" s="160"/>
      <c r="C227" s="160"/>
      <c r="D227" s="160"/>
      <c r="E227" s="160"/>
      <c r="F227" s="160"/>
      <c r="G227" s="160"/>
      <c r="H227" s="159"/>
      <c r="I227" s="181"/>
      <c r="R227" s="159"/>
      <c r="S227" s="169"/>
      <c r="T227" s="170"/>
      <c r="U227" s="170"/>
      <c r="V227" s="170"/>
      <c r="W227" s="170"/>
      <c r="X227" s="170"/>
      <c r="Y227" s="170"/>
      <c r="Z227" s="170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  <c r="DZ227" s="170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70"/>
      <c r="EY227" s="170"/>
      <c r="EZ227" s="170"/>
      <c r="FA227" s="170"/>
      <c r="FB227" s="170"/>
      <c r="FC227" s="170"/>
      <c r="FD227" s="170"/>
      <c r="FE227" s="170"/>
      <c r="FF227" s="170"/>
      <c r="FG227" s="170"/>
      <c r="FH227" s="170"/>
      <c r="FI227" s="170"/>
      <c r="FJ227" s="170"/>
      <c r="FK227" s="170"/>
      <c r="FL227" s="170"/>
      <c r="FM227" s="170"/>
      <c r="FN227" s="170"/>
      <c r="FO227" s="170"/>
      <c r="FP227" s="170"/>
      <c r="FQ227" s="170"/>
      <c r="FR227" s="170"/>
      <c r="FS227" s="170"/>
      <c r="FT227" s="170"/>
      <c r="FU227" s="170"/>
      <c r="FV227" s="170"/>
      <c r="FW227" s="170"/>
      <c r="FX227" s="170"/>
      <c r="FY227" s="170"/>
      <c r="FZ227" s="170"/>
      <c r="GA227" s="170"/>
      <c r="GB227" s="170"/>
      <c r="GC227" s="170"/>
      <c r="GD227" s="170"/>
      <c r="GE227" s="170"/>
      <c r="GF227" s="170"/>
      <c r="GG227" s="170"/>
      <c r="GH227" s="170"/>
    </row>
    <row r="228" customFormat="false" ht="12.75" hidden="false" customHeight="false" outlineLevel="0" collapsed="false">
      <c r="A228" s="179"/>
      <c r="B228" s="160"/>
      <c r="C228" s="160"/>
      <c r="D228" s="160"/>
      <c r="E228" s="160"/>
      <c r="F228" s="160"/>
      <c r="G228" s="160"/>
      <c r="H228" s="159"/>
      <c r="I228" s="181"/>
      <c r="R228" s="159"/>
      <c r="S228" s="169"/>
      <c r="T228" s="170"/>
      <c r="U228" s="170"/>
      <c r="V228" s="170"/>
      <c r="W228" s="170"/>
      <c r="X228" s="170"/>
      <c r="Y228" s="170"/>
      <c r="Z228" s="170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  <c r="DZ228" s="170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70"/>
      <c r="EY228" s="170"/>
      <c r="EZ228" s="170"/>
      <c r="FA228" s="170"/>
      <c r="FB228" s="170"/>
      <c r="FC228" s="170"/>
      <c r="FD228" s="170"/>
      <c r="FE228" s="170"/>
      <c r="FF228" s="170"/>
      <c r="FG228" s="170"/>
      <c r="FH228" s="170"/>
      <c r="FI228" s="170"/>
      <c r="FJ228" s="170"/>
      <c r="FK228" s="170"/>
      <c r="FL228" s="170"/>
      <c r="FM228" s="170"/>
      <c r="FN228" s="170"/>
      <c r="FO228" s="170"/>
      <c r="FP228" s="170"/>
      <c r="FQ228" s="170"/>
      <c r="FR228" s="170"/>
      <c r="FS228" s="170"/>
      <c r="FT228" s="170"/>
      <c r="FU228" s="170"/>
      <c r="FV228" s="170"/>
      <c r="FW228" s="170"/>
      <c r="FX228" s="170"/>
      <c r="FY228" s="170"/>
      <c r="FZ228" s="170"/>
      <c r="GA228" s="170"/>
      <c r="GB228" s="170"/>
      <c r="GC228" s="170"/>
      <c r="GD228" s="170"/>
      <c r="GE228" s="170"/>
      <c r="GF228" s="170"/>
      <c r="GG228" s="170"/>
      <c r="GH228" s="170"/>
    </row>
    <row r="229" customFormat="false" ht="12.75" hidden="false" customHeight="false" outlineLevel="0" collapsed="false">
      <c r="A229" s="179"/>
      <c r="B229" s="160"/>
      <c r="C229" s="160"/>
      <c r="D229" s="160"/>
      <c r="E229" s="160"/>
      <c r="F229" s="160"/>
      <c r="G229" s="160"/>
      <c r="H229" s="159"/>
      <c r="I229" s="181"/>
      <c r="R229" s="159"/>
      <c r="S229" s="169"/>
      <c r="T229" s="170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  <c r="DZ229" s="170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70"/>
      <c r="EY229" s="170"/>
      <c r="EZ229" s="170"/>
      <c r="FA229" s="170"/>
      <c r="FB229" s="170"/>
      <c r="FC229" s="170"/>
      <c r="FD229" s="170"/>
      <c r="FE229" s="170"/>
      <c r="FF229" s="170"/>
      <c r="FG229" s="170"/>
      <c r="FH229" s="170"/>
      <c r="FI229" s="170"/>
      <c r="FJ229" s="170"/>
      <c r="FK229" s="170"/>
      <c r="FL229" s="170"/>
      <c r="FM229" s="170"/>
      <c r="FN229" s="170"/>
      <c r="FO229" s="170"/>
      <c r="FP229" s="170"/>
      <c r="FQ229" s="170"/>
      <c r="FR229" s="170"/>
      <c r="FS229" s="170"/>
      <c r="FT229" s="170"/>
      <c r="FU229" s="170"/>
      <c r="FV229" s="170"/>
      <c r="FW229" s="170"/>
      <c r="FX229" s="170"/>
      <c r="FY229" s="170"/>
      <c r="FZ229" s="170"/>
      <c r="GA229" s="170"/>
      <c r="GB229" s="170"/>
      <c r="GC229" s="170"/>
      <c r="GD229" s="170"/>
      <c r="GE229" s="170"/>
      <c r="GF229" s="170"/>
      <c r="GG229" s="170"/>
      <c r="GH229" s="170"/>
    </row>
    <row r="230" customFormat="false" ht="12.75" hidden="false" customHeight="false" outlineLevel="0" collapsed="false">
      <c r="A230" s="179"/>
      <c r="B230" s="160"/>
      <c r="C230" s="160"/>
      <c r="D230" s="160"/>
      <c r="E230" s="160"/>
      <c r="F230" s="160"/>
      <c r="G230" s="160"/>
      <c r="H230" s="159"/>
      <c r="I230" s="181"/>
      <c r="R230" s="159"/>
      <c r="S230" s="169"/>
      <c r="T230" s="170"/>
      <c r="U230" s="170"/>
      <c r="V230" s="170"/>
      <c r="W230" s="170"/>
      <c r="X230" s="170"/>
      <c r="Y230" s="170"/>
      <c r="Z230" s="170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  <c r="DZ230" s="170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70"/>
      <c r="EY230" s="170"/>
      <c r="EZ230" s="170"/>
      <c r="FA230" s="170"/>
      <c r="FB230" s="170"/>
      <c r="FC230" s="170"/>
      <c r="FD230" s="170"/>
      <c r="FE230" s="170"/>
      <c r="FF230" s="170"/>
      <c r="FG230" s="170"/>
      <c r="FH230" s="170"/>
      <c r="FI230" s="170"/>
      <c r="FJ230" s="170"/>
      <c r="FK230" s="170"/>
      <c r="FL230" s="170"/>
      <c r="FM230" s="170"/>
      <c r="FN230" s="170"/>
      <c r="FO230" s="170"/>
      <c r="FP230" s="170"/>
      <c r="FQ230" s="170"/>
      <c r="FR230" s="170"/>
      <c r="FS230" s="170"/>
      <c r="FT230" s="170"/>
      <c r="FU230" s="170"/>
      <c r="FV230" s="170"/>
      <c r="FW230" s="170"/>
      <c r="FX230" s="170"/>
      <c r="FY230" s="170"/>
      <c r="FZ230" s="170"/>
      <c r="GA230" s="170"/>
      <c r="GB230" s="170"/>
      <c r="GC230" s="170"/>
      <c r="GD230" s="170"/>
      <c r="GE230" s="170"/>
      <c r="GF230" s="170"/>
      <c r="GG230" s="170"/>
      <c r="GH230" s="170"/>
    </row>
    <row r="231" customFormat="false" ht="12.75" hidden="false" customHeight="false" outlineLevel="0" collapsed="false">
      <c r="A231" s="179"/>
      <c r="B231" s="160"/>
      <c r="C231" s="160"/>
      <c r="D231" s="160"/>
      <c r="E231" s="160"/>
      <c r="F231" s="160"/>
      <c r="G231" s="160"/>
      <c r="H231" s="159"/>
      <c r="I231" s="181"/>
      <c r="R231" s="159"/>
      <c r="S231" s="169"/>
      <c r="T231" s="170"/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  <c r="DZ231" s="170"/>
      <c r="EA231" s="170"/>
      <c r="EB231" s="170"/>
      <c r="EC231" s="170"/>
      <c r="ED231" s="170"/>
      <c r="EE231" s="170"/>
      <c r="EF231" s="170"/>
      <c r="EG231" s="170"/>
      <c r="EH231" s="170"/>
      <c r="EI231" s="170"/>
      <c r="EJ231" s="170"/>
      <c r="EK231" s="170"/>
      <c r="EL231" s="170"/>
      <c r="EM231" s="170"/>
      <c r="EN231" s="170"/>
      <c r="EO231" s="170"/>
      <c r="EP231" s="170"/>
      <c r="EQ231" s="170"/>
      <c r="ER231" s="170"/>
      <c r="ES231" s="170"/>
      <c r="ET231" s="170"/>
      <c r="EU231" s="170"/>
      <c r="EV231" s="170"/>
      <c r="EW231" s="170"/>
      <c r="EX231" s="170"/>
      <c r="EY231" s="170"/>
      <c r="EZ231" s="170"/>
      <c r="FA231" s="170"/>
      <c r="FB231" s="170"/>
      <c r="FC231" s="170"/>
      <c r="FD231" s="170"/>
      <c r="FE231" s="170"/>
      <c r="FF231" s="170"/>
      <c r="FG231" s="170"/>
      <c r="FH231" s="170"/>
      <c r="FI231" s="170"/>
      <c r="FJ231" s="170"/>
      <c r="FK231" s="170"/>
      <c r="FL231" s="170"/>
      <c r="FM231" s="170"/>
      <c r="FN231" s="170"/>
      <c r="FO231" s="170"/>
      <c r="FP231" s="170"/>
      <c r="FQ231" s="170"/>
      <c r="FR231" s="170"/>
      <c r="FS231" s="170"/>
      <c r="FT231" s="170"/>
      <c r="FU231" s="170"/>
      <c r="FV231" s="170"/>
      <c r="FW231" s="170"/>
      <c r="FX231" s="170"/>
      <c r="FY231" s="170"/>
      <c r="FZ231" s="170"/>
      <c r="GA231" s="170"/>
      <c r="GB231" s="170"/>
      <c r="GC231" s="170"/>
      <c r="GD231" s="170"/>
      <c r="GE231" s="170"/>
      <c r="GF231" s="170"/>
      <c r="GG231" s="170"/>
      <c r="GH231" s="170"/>
    </row>
    <row r="232" customFormat="false" ht="12.75" hidden="false" customHeight="false" outlineLevel="0" collapsed="false">
      <c r="A232" s="179"/>
      <c r="B232" s="160"/>
      <c r="C232" s="160"/>
      <c r="D232" s="160"/>
      <c r="E232" s="160"/>
      <c r="F232" s="160"/>
      <c r="G232" s="160"/>
      <c r="H232" s="159"/>
      <c r="I232" s="181"/>
      <c r="R232" s="159"/>
      <c r="S232" s="169"/>
      <c r="T232" s="170"/>
      <c r="U232" s="170"/>
      <c r="V232" s="17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  <c r="DZ232" s="170"/>
      <c r="EA232" s="170"/>
      <c r="EB232" s="170"/>
      <c r="EC232" s="170"/>
      <c r="ED232" s="170"/>
      <c r="EE232" s="170"/>
      <c r="EF232" s="170"/>
      <c r="EG232" s="170"/>
      <c r="EH232" s="170"/>
      <c r="EI232" s="170"/>
      <c r="EJ232" s="170"/>
      <c r="EK232" s="170"/>
      <c r="EL232" s="170"/>
      <c r="EM232" s="170"/>
      <c r="EN232" s="170"/>
      <c r="EO232" s="170"/>
      <c r="EP232" s="170"/>
      <c r="EQ232" s="170"/>
      <c r="ER232" s="170"/>
      <c r="ES232" s="170"/>
      <c r="ET232" s="170"/>
      <c r="EU232" s="170"/>
      <c r="EV232" s="170"/>
      <c r="EW232" s="170"/>
      <c r="EX232" s="170"/>
      <c r="EY232" s="170"/>
      <c r="EZ232" s="170"/>
      <c r="FA232" s="170"/>
      <c r="FB232" s="170"/>
      <c r="FC232" s="170"/>
      <c r="FD232" s="170"/>
      <c r="FE232" s="170"/>
      <c r="FF232" s="170"/>
      <c r="FG232" s="170"/>
      <c r="FH232" s="170"/>
      <c r="FI232" s="170"/>
      <c r="FJ232" s="170"/>
      <c r="FK232" s="170"/>
      <c r="FL232" s="170"/>
      <c r="FM232" s="170"/>
      <c r="FN232" s="170"/>
      <c r="FO232" s="170"/>
      <c r="FP232" s="170"/>
      <c r="FQ232" s="170"/>
      <c r="FR232" s="170"/>
      <c r="FS232" s="170"/>
      <c r="FT232" s="170"/>
      <c r="FU232" s="170"/>
      <c r="FV232" s="170"/>
      <c r="FW232" s="170"/>
      <c r="FX232" s="170"/>
      <c r="FY232" s="170"/>
      <c r="FZ232" s="170"/>
      <c r="GA232" s="170"/>
      <c r="GB232" s="170"/>
      <c r="GC232" s="170"/>
      <c r="GD232" s="170"/>
      <c r="GE232" s="170"/>
      <c r="GF232" s="170"/>
      <c r="GG232" s="170"/>
      <c r="GH232" s="170"/>
    </row>
    <row r="233" customFormat="false" ht="12.75" hidden="false" customHeight="false" outlineLevel="0" collapsed="false">
      <c r="A233" s="179"/>
      <c r="B233" s="160"/>
      <c r="C233" s="160"/>
      <c r="D233" s="160"/>
      <c r="E233" s="160"/>
      <c r="F233" s="160"/>
      <c r="G233" s="160"/>
      <c r="H233" s="159"/>
      <c r="I233" s="181"/>
      <c r="R233" s="159"/>
      <c r="S233" s="169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170"/>
      <c r="EK233" s="170"/>
      <c r="EL233" s="170"/>
      <c r="EM233" s="170"/>
      <c r="EN233" s="170"/>
      <c r="EO233" s="170"/>
      <c r="EP233" s="170"/>
      <c r="EQ233" s="170"/>
      <c r="ER233" s="170"/>
      <c r="ES233" s="170"/>
      <c r="ET233" s="170"/>
      <c r="EU233" s="170"/>
      <c r="EV233" s="170"/>
      <c r="EW233" s="170"/>
      <c r="EX233" s="170"/>
      <c r="EY233" s="170"/>
      <c r="EZ233" s="170"/>
      <c r="FA233" s="170"/>
      <c r="FB233" s="170"/>
      <c r="FC233" s="170"/>
      <c r="FD233" s="170"/>
      <c r="FE233" s="170"/>
      <c r="FF233" s="170"/>
      <c r="FG233" s="170"/>
      <c r="FH233" s="170"/>
      <c r="FI233" s="170"/>
      <c r="FJ233" s="170"/>
      <c r="FK233" s="170"/>
      <c r="FL233" s="170"/>
      <c r="FM233" s="170"/>
      <c r="FN233" s="170"/>
      <c r="FO233" s="170"/>
      <c r="FP233" s="170"/>
      <c r="FQ233" s="170"/>
      <c r="FR233" s="170"/>
      <c r="FS233" s="170"/>
      <c r="FT233" s="170"/>
      <c r="FU233" s="170"/>
      <c r="FV233" s="170"/>
      <c r="FW233" s="170"/>
      <c r="FX233" s="170"/>
      <c r="FY233" s="170"/>
      <c r="FZ233" s="170"/>
      <c r="GA233" s="170"/>
      <c r="GB233" s="170"/>
      <c r="GC233" s="170"/>
      <c r="GD233" s="170"/>
      <c r="GE233" s="170"/>
      <c r="GF233" s="170"/>
      <c r="GG233" s="170"/>
      <c r="GH233" s="170"/>
    </row>
    <row r="234" customFormat="false" ht="12.75" hidden="false" customHeight="false" outlineLevel="0" collapsed="false">
      <c r="A234" s="179"/>
      <c r="B234" s="160"/>
      <c r="C234" s="160"/>
      <c r="D234" s="160"/>
      <c r="E234" s="160"/>
      <c r="F234" s="160"/>
      <c r="G234" s="160"/>
      <c r="H234" s="159"/>
      <c r="I234" s="181"/>
      <c r="R234" s="159"/>
      <c r="S234" s="169"/>
      <c r="T234" s="170"/>
      <c r="U234" s="170"/>
      <c r="V234" s="170"/>
      <c r="W234" s="170"/>
      <c r="X234" s="170"/>
      <c r="Y234" s="170"/>
      <c r="Z234" s="170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  <c r="DZ234" s="170"/>
      <c r="EA234" s="170"/>
      <c r="EB234" s="170"/>
      <c r="EC234" s="170"/>
      <c r="ED234" s="170"/>
      <c r="EE234" s="170"/>
      <c r="EF234" s="170"/>
      <c r="EG234" s="170"/>
      <c r="EH234" s="170"/>
      <c r="EI234" s="170"/>
      <c r="EJ234" s="170"/>
      <c r="EK234" s="170"/>
      <c r="EL234" s="170"/>
      <c r="EM234" s="170"/>
      <c r="EN234" s="170"/>
      <c r="EO234" s="170"/>
      <c r="EP234" s="170"/>
      <c r="EQ234" s="170"/>
      <c r="ER234" s="170"/>
      <c r="ES234" s="170"/>
      <c r="ET234" s="170"/>
      <c r="EU234" s="170"/>
      <c r="EV234" s="170"/>
      <c r="EW234" s="170"/>
      <c r="EX234" s="170"/>
      <c r="EY234" s="170"/>
      <c r="EZ234" s="170"/>
      <c r="FA234" s="170"/>
      <c r="FB234" s="170"/>
      <c r="FC234" s="170"/>
      <c r="FD234" s="170"/>
      <c r="FE234" s="170"/>
      <c r="FF234" s="170"/>
      <c r="FG234" s="170"/>
      <c r="FH234" s="170"/>
      <c r="FI234" s="170"/>
      <c r="FJ234" s="170"/>
      <c r="FK234" s="170"/>
      <c r="FL234" s="170"/>
      <c r="FM234" s="170"/>
      <c r="FN234" s="170"/>
      <c r="FO234" s="170"/>
      <c r="FP234" s="170"/>
      <c r="FQ234" s="170"/>
      <c r="FR234" s="170"/>
      <c r="FS234" s="170"/>
      <c r="FT234" s="170"/>
      <c r="FU234" s="170"/>
      <c r="FV234" s="170"/>
      <c r="FW234" s="170"/>
      <c r="FX234" s="170"/>
      <c r="FY234" s="170"/>
      <c r="FZ234" s="170"/>
      <c r="GA234" s="170"/>
      <c r="GB234" s="170"/>
      <c r="GC234" s="170"/>
      <c r="GD234" s="170"/>
      <c r="GE234" s="170"/>
      <c r="GF234" s="170"/>
      <c r="GG234" s="170"/>
      <c r="GH234" s="170"/>
    </row>
    <row r="235" customFormat="false" ht="12.75" hidden="false" customHeight="false" outlineLevel="0" collapsed="false">
      <c r="A235" s="179"/>
      <c r="B235" s="160"/>
      <c r="C235" s="160"/>
      <c r="D235" s="160"/>
      <c r="E235" s="160"/>
      <c r="F235" s="160"/>
      <c r="G235" s="160"/>
      <c r="H235" s="159"/>
      <c r="I235" s="181"/>
      <c r="R235" s="159"/>
      <c r="S235" s="169"/>
      <c r="T235" s="170"/>
      <c r="U235" s="170"/>
      <c r="V235" s="170"/>
      <c r="W235" s="170"/>
      <c r="X235" s="170"/>
      <c r="Y235" s="170"/>
      <c r="Z235" s="170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  <c r="DZ235" s="170"/>
      <c r="EA235" s="170"/>
      <c r="EB235" s="170"/>
      <c r="EC235" s="170"/>
      <c r="ED235" s="170"/>
      <c r="EE235" s="170"/>
      <c r="EF235" s="170"/>
      <c r="EG235" s="170"/>
      <c r="EH235" s="170"/>
      <c r="EI235" s="170"/>
      <c r="EJ235" s="170"/>
      <c r="EK235" s="170"/>
      <c r="EL235" s="170"/>
      <c r="EM235" s="170"/>
      <c r="EN235" s="170"/>
      <c r="EO235" s="170"/>
      <c r="EP235" s="170"/>
      <c r="EQ235" s="170"/>
      <c r="ER235" s="170"/>
      <c r="ES235" s="170"/>
      <c r="ET235" s="170"/>
      <c r="EU235" s="170"/>
      <c r="EV235" s="170"/>
      <c r="EW235" s="170"/>
      <c r="EX235" s="170"/>
      <c r="EY235" s="170"/>
      <c r="EZ235" s="170"/>
      <c r="FA235" s="170"/>
      <c r="FB235" s="170"/>
      <c r="FC235" s="170"/>
      <c r="FD235" s="170"/>
      <c r="FE235" s="170"/>
      <c r="FF235" s="170"/>
      <c r="FG235" s="170"/>
      <c r="FH235" s="170"/>
      <c r="FI235" s="170"/>
      <c r="FJ235" s="170"/>
      <c r="FK235" s="170"/>
      <c r="FL235" s="170"/>
      <c r="FM235" s="170"/>
      <c r="FN235" s="170"/>
      <c r="FO235" s="170"/>
      <c r="FP235" s="170"/>
      <c r="FQ235" s="170"/>
      <c r="FR235" s="170"/>
      <c r="FS235" s="170"/>
      <c r="FT235" s="170"/>
      <c r="FU235" s="170"/>
      <c r="FV235" s="170"/>
      <c r="FW235" s="170"/>
      <c r="FX235" s="170"/>
      <c r="FY235" s="170"/>
      <c r="FZ235" s="170"/>
      <c r="GA235" s="170"/>
      <c r="GB235" s="170"/>
      <c r="GC235" s="170"/>
      <c r="GD235" s="170"/>
      <c r="GE235" s="170"/>
      <c r="GF235" s="170"/>
      <c r="GG235" s="170"/>
      <c r="GH235" s="170"/>
    </row>
    <row r="236" customFormat="false" ht="12.75" hidden="false" customHeight="false" outlineLevel="0" collapsed="false">
      <c r="A236" s="179"/>
      <c r="B236" s="160"/>
      <c r="C236" s="160"/>
      <c r="D236" s="160"/>
      <c r="E236" s="160"/>
      <c r="F236" s="160"/>
      <c r="G236" s="160"/>
      <c r="H236" s="159"/>
      <c r="I236" s="181"/>
      <c r="R236" s="159"/>
      <c r="S236" s="169"/>
      <c r="T236" s="170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  <c r="DZ236" s="170"/>
      <c r="EA236" s="170"/>
      <c r="EB236" s="170"/>
      <c r="EC236" s="170"/>
      <c r="ED236" s="170"/>
      <c r="EE236" s="170"/>
      <c r="EF236" s="170"/>
      <c r="EG236" s="170"/>
      <c r="EH236" s="170"/>
      <c r="EI236" s="170"/>
      <c r="EJ236" s="170"/>
      <c r="EK236" s="170"/>
      <c r="EL236" s="170"/>
      <c r="EM236" s="170"/>
      <c r="EN236" s="170"/>
      <c r="EO236" s="170"/>
      <c r="EP236" s="170"/>
      <c r="EQ236" s="170"/>
      <c r="ER236" s="170"/>
      <c r="ES236" s="170"/>
      <c r="ET236" s="170"/>
      <c r="EU236" s="170"/>
      <c r="EV236" s="170"/>
      <c r="EW236" s="170"/>
      <c r="EX236" s="170"/>
      <c r="EY236" s="170"/>
      <c r="EZ236" s="170"/>
      <c r="FA236" s="170"/>
      <c r="FB236" s="170"/>
      <c r="FC236" s="170"/>
      <c r="FD236" s="170"/>
      <c r="FE236" s="170"/>
      <c r="FF236" s="170"/>
      <c r="FG236" s="170"/>
      <c r="FH236" s="170"/>
      <c r="FI236" s="170"/>
      <c r="FJ236" s="170"/>
      <c r="FK236" s="170"/>
      <c r="FL236" s="170"/>
      <c r="FM236" s="170"/>
      <c r="FN236" s="170"/>
      <c r="FO236" s="170"/>
      <c r="FP236" s="170"/>
      <c r="FQ236" s="170"/>
      <c r="FR236" s="170"/>
      <c r="FS236" s="170"/>
      <c r="FT236" s="170"/>
      <c r="FU236" s="170"/>
      <c r="FV236" s="170"/>
      <c r="FW236" s="170"/>
      <c r="FX236" s="170"/>
      <c r="FY236" s="170"/>
      <c r="FZ236" s="170"/>
      <c r="GA236" s="170"/>
      <c r="GB236" s="170"/>
      <c r="GC236" s="170"/>
      <c r="GD236" s="170"/>
      <c r="GE236" s="170"/>
      <c r="GF236" s="170"/>
      <c r="GG236" s="170"/>
      <c r="GH236" s="170"/>
    </row>
    <row r="237" customFormat="false" ht="12.75" hidden="false" customHeight="false" outlineLevel="0" collapsed="false">
      <c r="A237" s="179"/>
      <c r="B237" s="160"/>
      <c r="C237" s="160"/>
      <c r="D237" s="160"/>
      <c r="E237" s="160"/>
      <c r="F237" s="160"/>
      <c r="G237" s="160"/>
      <c r="H237" s="159"/>
      <c r="I237" s="181"/>
      <c r="R237" s="159"/>
      <c r="S237" s="169"/>
      <c r="T237" s="170"/>
      <c r="U237" s="170"/>
      <c r="V237" s="170"/>
      <c r="W237" s="170"/>
      <c r="X237" s="170"/>
      <c r="Y237" s="170"/>
      <c r="Z237" s="170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  <c r="DZ237" s="170"/>
      <c r="EA237" s="170"/>
      <c r="EB237" s="170"/>
      <c r="EC237" s="170"/>
      <c r="ED237" s="170"/>
      <c r="EE237" s="170"/>
      <c r="EF237" s="170"/>
      <c r="EG237" s="170"/>
      <c r="EH237" s="170"/>
      <c r="EI237" s="170"/>
      <c r="EJ237" s="170"/>
      <c r="EK237" s="170"/>
      <c r="EL237" s="170"/>
      <c r="EM237" s="170"/>
      <c r="EN237" s="170"/>
      <c r="EO237" s="170"/>
      <c r="EP237" s="170"/>
      <c r="EQ237" s="170"/>
      <c r="ER237" s="170"/>
      <c r="ES237" s="170"/>
      <c r="ET237" s="170"/>
      <c r="EU237" s="170"/>
      <c r="EV237" s="170"/>
      <c r="EW237" s="170"/>
      <c r="EX237" s="170"/>
      <c r="EY237" s="170"/>
      <c r="EZ237" s="170"/>
      <c r="FA237" s="170"/>
      <c r="FB237" s="170"/>
      <c r="FC237" s="170"/>
      <c r="FD237" s="170"/>
      <c r="FE237" s="170"/>
      <c r="FF237" s="170"/>
      <c r="FG237" s="170"/>
      <c r="FH237" s="170"/>
      <c r="FI237" s="170"/>
      <c r="FJ237" s="170"/>
      <c r="FK237" s="170"/>
      <c r="FL237" s="170"/>
      <c r="FM237" s="170"/>
      <c r="FN237" s="170"/>
      <c r="FO237" s="170"/>
      <c r="FP237" s="170"/>
      <c r="FQ237" s="170"/>
      <c r="FR237" s="170"/>
      <c r="FS237" s="170"/>
      <c r="FT237" s="170"/>
      <c r="FU237" s="170"/>
      <c r="FV237" s="170"/>
      <c r="FW237" s="170"/>
      <c r="FX237" s="170"/>
      <c r="FY237" s="170"/>
      <c r="FZ237" s="170"/>
      <c r="GA237" s="170"/>
      <c r="GB237" s="170"/>
      <c r="GC237" s="170"/>
      <c r="GD237" s="170"/>
      <c r="GE237" s="170"/>
      <c r="GF237" s="170"/>
      <c r="GG237" s="170"/>
      <c r="GH237" s="170"/>
    </row>
    <row r="238" customFormat="false" ht="12.75" hidden="false" customHeight="false" outlineLevel="0" collapsed="false">
      <c r="A238" s="179"/>
      <c r="B238" s="160"/>
      <c r="C238" s="160"/>
      <c r="D238" s="160"/>
      <c r="E238" s="160"/>
      <c r="F238" s="160"/>
      <c r="G238" s="160"/>
      <c r="H238" s="159"/>
      <c r="I238" s="181"/>
      <c r="R238" s="159"/>
      <c r="S238" s="169"/>
      <c r="T238" s="170"/>
      <c r="U238" s="170"/>
      <c r="V238" s="170"/>
      <c r="W238" s="170"/>
      <c r="X238" s="170"/>
      <c r="Y238" s="170"/>
      <c r="Z238" s="170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  <c r="DZ238" s="170"/>
      <c r="EA238" s="170"/>
      <c r="EB238" s="170"/>
      <c r="EC238" s="170"/>
      <c r="ED238" s="170"/>
      <c r="EE238" s="170"/>
      <c r="EF238" s="170"/>
      <c r="EG238" s="170"/>
      <c r="EH238" s="170"/>
      <c r="EI238" s="170"/>
      <c r="EJ238" s="170"/>
      <c r="EK238" s="170"/>
      <c r="EL238" s="170"/>
      <c r="EM238" s="170"/>
      <c r="EN238" s="170"/>
      <c r="EO238" s="170"/>
      <c r="EP238" s="170"/>
      <c r="EQ238" s="170"/>
      <c r="ER238" s="170"/>
      <c r="ES238" s="170"/>
      <c r="ET238" s="170"/>
      <c r="EU238" s="170"/>
      <c r="EV238" s="170"/>
      <c r="EW238" s="170"/>
      <c r="EX238" s="170"/>
      <c r="EY238" s="170"/>
      <c r="EZ238" s="170"/>
      <c r="FA238" s="170"/>
      <c r="FB238" s="170"/>
      <c r="FC238" s="170"/>
      <c r="FD238" s="170"/>
      <c r="FE238" s="170"/>
      <c r="FF238" s="170"/>
      <c r="FG238" s="170"/>
      <c r="FH238" s="170"/>
      <c r="FI238" s="170"/>
      <c r="FJ238" s="170"/>
      <c r="FK238" s="170"/>
      <c r="FL238" s="170"/>
      <c r="FM238" s="170"/>
      <c r="FN238" s="170"/>
      <c r="FO238" s="170"/>
      <c r="FP238" s="170"/>
      <c r="FQ238" s="170"/>
      <c r="FR238" s="170"/>
      <c r="FS238" s="170"/>
      <c r="FT238" s="170"/>
      <c r="FU238" s="170"/>
      <c r="FV238" s="170"/>
      <c r="FW238" s="170"/>
      <c r="FX238" s="170"/>
      <c r="FY238" s="170"/>
      <c r="FZ238" s="170"/>
      <c r="GA238" s="170"/>
      <c r="GB238" s="170"/>
      <c r="GC238" s="170"/>
      <c r="GD238" s="170"/>
      <c r="GE238" s="170"/>
      <c r="GF238" s="170"/>
      <c r="GG238" s="170"/>
      <c r="GH238" s="170"/>
    </row>
    <row r="239" customFormat="false" ht="12.75" hidden="false" customHeight="false" outlineLevel="0" collapsed="false">
      <c r="A239" s="179"/>
      <c r="B239" s="160"/>
      <c r="C239" s="160"/>
      <c r="D239" s="160"/>
      <c r="E239" s="160"/>
      <c r="F239" s="160"/>
      <c r="G239" s="160"/>
      <c r="H239" s="159"/>
      <c r="I239" s="181"/>
      <c r="R239" s="159"/>
      <c r="S239" s="169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  <c r="DZ239" s="170"/>
      <c r="EA239" s="170"/>
      <c r="EB239" s="170"/>
      <c r="EC239" s="170"/>
      <c r="ED239" s="170"/>
      <c r="EE239" s="170"/>
      <c r="EF239" s="170"/>
      <c r="EG239" s="170"/>
      <c r="EH239" s="170"/>
      <c r="EI239" s="170"/>
      <c r="EJ239" s="170"/>
      <c r="EK239" s="170"/>
      <c r="EL239" s="170"/>
      <c r="EM239" s="170"/>
      <c r="EN239" s="170"/>
      <c r="EO239" s="170"/>
      <c r="EP239" s="170"/>
      <c r="EQ239" s="170"/>
      <c r="ER239" s="170"/>
      <c r="ES239" s="170"/>
      <c r="ET239" s="170"/>
      <c r="EU239" s="170"/>
      <c r="EV239" s="170"/>
      <c r="EW239" s="170"/>
      <c r="EX239" s="170"/>
      <c r="EY239" s="170"/>
      <c r="EZ239" s="170"/>
      <c r="FA239" s="170"/>
      <c r="FB239" s="170"/>
      <c r="FC239" s="170"/>
      <c r="FD239" s="170"/>
      <c r="FE239" s="170"/>
      <c r="FF239" s="170"/>
      <c r="FG239" s="170"/>
      <c r="FH239" s="170"/>
      <c r="FI239" s="170"/>
      <c r="FJ239" s="170"/>
      <c r="FK239" s="170"/>
      <c r="FL239" s="170"/>
      <c r="FM239" s="170"/>
      <c r="FN239" s="170"/>
      <c r="FO239" s="170"/>
      <c r="FP239" s="170"/>
      <c r="FQ239" s="170"/>
      <c r="FR239" s="170"/>
      <c r="FS239" s="170"/>
      <c r="FT239" s="170"/>
      <c r="FU239" s="170"/>
      <c r="FV239" s="170"/>
      <c r="FW239" s="170"/>
      <c r="FX239" s="170"/>
      <c r="FY239" s="170"/>
      <c r="FZ239" s="170"/>
      <c r="GA239" s="170"/>
      <c r="GB239" s="170"/>
      <c r="GC239" s="170"/>
      <c r="GD239" s="170"/>
      <c r="GE239" s="170"/>
      <c r="GF239" s="170"/>
      <c r="GG239" s="170"/>
      <c r="GH239" s="170"/>
    </row>
    <row r="240" customFormat="false" ht="12.75" hidden="false" customHeight="false" outlineLevel="0" collapsed="false">
      <c r="A240" s="179"/>
      <c r="B240" s="160"/>
      <c r="C240" s="160"/>
      <c r="D240" s="160"/>
      <c r="E240" s="160"/>
      <c r="F240" s="160"/>
      <c r="G240" s="160"/>
      <c r="H240" s="159"/>
      <c r="I240" s="181"/>
      <c r="R240" s="159"/>
      <c r="S240" s="169"/>
      <c r="T240" s="170"/>
      <c r="U240" s="170"/>
      <c r="V240" s="170"/>
      <c r="W240" s="170"/>
      <c r="X240" s="170"/>
      <c r="Y240" s="170"/>
      <c r="Z240" s="170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  <c r="DZ240" s="170"/>
      <c r="EA240" s="170"/>
      <c r="EB240" s="170"/>
      <c r="EC240" s="170"/>
      <c r="ED240" s="170"/>
      <c r="EE240" s="170"/>
      <c r="EF240" s="170"/>
      <c r="EG240" s="170"/>
      <c r="EH240" s="170"/>
      <c r="EI240" s="170"/>
      <c r="EJ240" s="170"/>
      <c r="EK240" s="170"/>
      <c r="EL240" s="170"/>
      <c r="EM240" s="170"/>
      <c r="EN240" s="170"/>
      <c r="EO240" s="170"/>
      <c r="EP240" s="170"/>
      <c r="EQ240" s="170"/>
      <c r="ER240" s="170"/>
      <c r="ES240" s="170"/>
      <c r="ET240" s="170"/>
      <c r="EU240" s="170"/>
      <c r="EV240" s="170"/>
      <c r="EW240" s="170"/>
      <c r="EX240" s="170"/>
      <c r="EY240" s="170"/>
      <c r="EZ240" s="170"/>
      <c r="FA240" s="170"/>
      <c r="FB240" s="170"/>
      <c r="FC240" s="170"/>
      <c r="FD240" s="170"/>
      <c r="FE240" s="170"/>
      <c r="FF240" s="170"/>
      <c r="FG240" s="170"/>
      <c r="FH240" s="170"/>
      <c r="FI240" s="170"/>
      <c r="FJ240" s="170"/>
      <c r="FK240" s="170"/>
      <c r="FL240" s="170"/>
      <c r="FM240" s="170"/>
      <c r="FN240" s="170"/>
      <c r="FO240" s="170"/>
      <c r="FP240" s="170"/>
      <c r="FQ240" s="170"/>
      <c r="FR240" s="170"/>
      <c r="FS240" s="170"/>
      <c r="FT240" s="170"/>
      <c r="FU240" s="170"/>
      <c r="FV240" s="170"/>
      <c r="FW240" s="170"/>
      <c r="FX240" s="170"/>
      <c r="FY240" s="170"/>
      <c r="FZ240" s="170"/>
      <c r="GA240" s="170"/>
      <c r="GB240" s="170"/>
      <c r="GC240" s="170"/>
      <c r="GD240" s="170"/>
      <c r="GE240" s="170"/>
      <c r="GF240" s="170"/>
      <c r="GG240" s="170"/>
      <c r="GH240" s="170"/>
    </row>
    <row r="241" customFormat="false" ht="12.75" hidden="false" customHeight="false" outlineLevel="0" collapsed="false">
      <c r="A241" s="179"/>
      <c r="B241" s="160"/>
      <c r="C241" s="160"/>
      <c r="D241" s="160"/>
      <c r="E241" s="160"/>
      <c r="F241" s="160"/>
      <c r="G241" s="160"/>
      <c r="H241" s="159"/>
      <c r="I241" s="181"/>
      <c r="R241" s="159"/>
      <c r="S241" s="169"/>
      <c r="T241" s="170"/>
      <c r="U241" s="170"/>
      <c r="V241" s="170"/>
      <c r="W241" s="170"/>
      <c r="X241" s="170"/>
      <c r="Y241" s="170"/>
      <c r="Z241" s="170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  <c r="DZ241" s="170"/>
      <c r="EA241" s="170"/>
      <c r="EB241" s="170"/>
      <c r="EC241" s="170"/>
      <c r="ED241" s="170"/>
      <c r="EE241" s="170"/>
      <c r="EF241" s="170"/>
      <c r="EG241" s="170"/>
      <c r="EH241" s="170"/>
      <c r="EI241" s="170"/>
      <c r="EJ241" s="170"/>
      <c r="EK241" s="170"/>
      <c r="EL241" s="170"/>
      <c r="EM241" s="170"/>
      <c r="EN241" s="170"/>
      <c r="EO241" s="170"/>
      <c r="EP241" s="170"/>
      <c r="EQ241" s="170"/>
      <c r="ER241" s="170"/>
      <c r="ES241" s="170"/>
      <c r="ET241" s="170"/>
      <c r="EU241" s="170"/>
      <c r="EV241" s="170"/>
      <c r="EW241" s="170"/>
      <c r="EX241" s="170"/>
      <c r="EY241" s="170"/>
      <c r="EZ241" s="170"/>
      <c r="FA241" s="170"/>
      <c r="FB241" s="170"/>
      <c r="FC241" s="170"/>
      <c r="FD241" s="170"/>
      <c r="FE241" s="170"/>
      <c r="FF241" s="170"/>
      <c r="FG241" s="170"/>
      <c r="FH241" s="170"/>
      <c r="FI241" s="170"/>
      <c r="FJ241" s="170"/>
      <c r="FK241" s="170"/>
      <c r="FL241" s="170"/>
      <c r="FM241" s="170"/>
      <c r="FN241" s="170"/>
      <c r="FO241" s="170"/>
      <c r="FP241" s="170"/>
      <c r="FQ241" s="170"/>
      <c r="FR241" s="170"/>
      <c r="FS241" s="170"/>
      <c r="FT241" s="170"/>
      <c r="FU241" s="170"/>
      <c r="FV241" s="170"/>
      <c r="FW241" s="170"/>
      <c r="FX241" s="170"/>
      <c r="FY241" s="170"/>
      <c r="FZ241" s="170"/>
      <c r="GA241" s="170"/>
      <c r="GB241" s="170"/>
      <c r="GC241" s="170"/>
      <c r="GD241" s="170"/>
      <c r="GE241" s="170"/>
      <c r="GF241" s="170"/>
      <c r="GG241" s="170"/>
      <c r="GH241" s="170"/>
    </row>
    <row r="242" customFormat="false" ht="12.75" hidden="false" customHeight="false" outlineLevel="0" collapsed="false">
      <c r="A242" s="179"/>
      <c r="B242" s="160"/>
      <c r="C242" s="160"/>
      <c r="D242" s="160"/>
      <c r="E242" s="160"/>
      <c r="F242" s="160"/>
      <c r="G242" s="160"/>
      <c r="H242" s="159"/>
      <c r="I242" s="181"/>
      <c r="R242" s="159"/>
      <c r="S242" s="169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  <c r="DZ242" s="170"/>
      <c r="EA242" s="170"/>
      <c r="EB242" s="170"/>
      <c r="EC242" s="170"/>
      <c r="ED242" s="170"/>
      <c r="EE242" s="170"/>
      <c r="EF242" s="170"/>
      <c r="EG242" s="170"/>
      <c r="EH242" s="170"/>
      <c r="EI242" s="170"/>
      <c r="EJ242" s="170"/>
      <c r="EK242" s="170"/>
      <c r="EL242" s="170"/>
      <c r="EM242" s="170"/>
      <c r="EN242" s="170"/>
      <c r="EO242" s="170"/>
      <c r="EP242" s="170"/>
      <c r="EQ242" s="170"/>
      <c r="ER242" s="170"/>
      <c r="ES242" s="170"/>
      <c r="ET242" s="170"/>
      <c r="EU242" s="170"/>
      <c r="EV242" s="170"/>
      <c r="EW242" s="170"/>
      <c r="EX242" s="170"/>
      <c r="EY242" s="170"/>
      <c r="EZ242" s="170"/>
      <c r="FA242" s="170"/>
      <c r="FB242" s="170"/>
      <c r="FC242" s="170"/>
      <c r="FD242" s="170"/>
      <c r="FE242" s="170"/>
      <c r="FF242" s="170"/>
      <c r="FG242" s="170"/>
      <c r="FH242" s="170"/>
      <c r="FI242" s="170"/>
      <c r="FJ242" s="170"/>
      <c r="FK242" s="170"/>
      <c r="FL242" s="170"/>
      <c r="FM242" s="170"/>
      <c r="FN242" s="170"/>
      <c r="FO242" s="170"/>
      <c r="FP242" s="170"/>
      <c r="FQ242" s="170"/>
      <c r="FR242" s="170"/>
      <c r="FS242" s="170"/>
      <c r="FT242" s="170"/>
      <c r="FU242" s="170"/>
      <c r="FV242" s="170"/>
      <c r="FW242" s="170"/>
      <c r="FX242" s="170"/>
      <c r="FY242" s="170"/>
      <c r="FZ242" s="170"/>
      <c r="GA242" s="170"/>
      <c r="GB242" s="170"/>
      <c r="GC242" s="170"/>
      <c r="GD242" s="170"/>
      <c r="GE242" s="170"/>
      <c r="GF242" s="170"/>
      <c r="GG242" s="170"/>
      <c r="GH242" s="170"/>
    </row>
    <row r="243" customFormat="false" ht="12.75" hidden="false" customHeight="false" outlineLevel="0" collapsed="false">
      <c r="A243" s="179"/>
      <c r="B243" s="160"/>
      <c r="C243" s="160"/>
      <c r="D243" s="160"/>
      <c r="E243" s="160"/>
      <c r="F243" s="160"/>
      <c r="G243" s="160"/>
      <c r="H243" s="159"/>
      <c r="I243" s="181"/>
      <c r="R243" s="159"/>
      <c r="S243" s="169"/>
      <c r="T243" s="170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  <c r="FE243" s="170"/>
      <c r="FF243" s="170"/>
      <c r="FG243" s="170"/>
      <c r="FH243" s="170"/>
      <c r="FI243" s="170"/>
      <c r="FJ243" s="170"/>
      <c r="FK243" s="170"/>
      <c r="FL243" s="170"/>
      <c r="FM243" s="170"/>
      <c r="FN243" s="170"/>
      <c r="FO243" s="170"/>
      <c r="FP243" s="170"/>
      <c r="FQ243" s="170"/>
      <c r="FR243" s="170"/>
      <c r="FS243" s="170"/>
      <c r="FT243" s="170"/>
      <c r="FU243" s="170"/>
      <c r="FV243" s="170"/>
      <c r="FW243" s="170"/>
      <c r="FX243" s="170"/>
      <c r="FY243" s="170"/>
      <c r="FZ243" s="170"/>
      <c r="GA243" s="170"/>
      <c r="GB243" s="170"/>
      <c r="GC243" s="170"/>
      <c r="GD243" s="170"/>
      <c r="GE243" s="170"/>
      <c r="GF243" s="170"/>
      <c r="GG243" s="170"/>
      <c r="GH243" s="170"/>
    </row>
    <row r="244" customFormat="false" ht="12.75" hidden="false" customHeight="false" outlineLevel="0" collapsed="false">
      <c r="A244" s="179"/>
      <c r="B244" s="160"/>
      <c r="C244" s="160"/>
      <c r="D244" s="160"/>
      <c r="E244" s="160"/>
      <c r="F244" s="160"/>
      <c r="G244" s="160"/>
      <c r="H244" s="159"/>
      <c r="I244" s="181"/>
      <c r="R244" s="159"/>
      <c r="S244" s="169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  <c r="DZ244" s="170"/>
      <c r="EA244" s="170"/>
      <c r="EB244" s="170"/>
      <c r="EC244" s="170"/>
      <c r="ED244" s="170"/>
      <c r="EE244" s="170"/>
      <c r="EF244" s="170"/>
      <c r="EG244" s="170"/>
      <c r="EH244" s="170"/>
      <c r="EI244" s="170"/>
      <c r="EJ244" s="170"/>
      <c r="EK244" s="170"/>
      <c r="EL244" s="170"/>
      <c r="EM244" s="170"/>
      <c r="EN244" s="170"/>
      <c r="EO244" s="170"/>
      <c r="EP244" s="170"/>
      <c r="EQ244" s="170"/>
      <c r="ER244" s="170"/>
      <c r="ES244" s="170"/>
      <c r="ET244" s="170"/>
      <c r="EU244" s="170"/>
      <c r="EV244" s="170"/>
      <c r="EW244" s="170"/>
      <c r="EX244" s="170"/>
      <c r="EY244" s="170"/>
      <c r="EZ244" s="170"/>
      <c r="FA244" s="170"/>
      <c r="FB244" s="170"/>
      <c r="FC244" s="170"/>
      <c r="FD244" s="170"/>
      <c r="FE244" s="170"/>
      <c r="FF244" s="170"/>
      <c r="FG244" s="170"/>
      <c r="FH244" s="170"/>
      <c r="FI244" s="170"/>
      <c r="FJ244" s="170"/>
      <c r="FK244" s="170"/>
      <c r="FL244" s="170"/>
      <c r="FM244" s="170"/>
      <c r="FN244" s="170"/>
      <c r="FO244" s="170"/>
      <c r="FP244" s="170"/>
      <c r="FQ244" s="170"/>
      <c r="FR244" s="170"/>
      <c r="FS244" s="170"/>
      <c r="FT244" s="170"/>
      <c r="FU244" s="170"/>
      <c r="FV244" s="170"/>
      <c r="FW244" s="170"/>
      <c r="FX244" s="170"/>
      <c r="FY244" s="170"/>
      <c r="FZ244" s="170"/>
      <c r="GA244" s="170"/>
      <c r="GB244" s="170"/>
      <c r="GC244" s="170"/>
      <c r="GD244" s="170"/>
      <c r="GE244" s="170"/>
      <c r="GF244" s="170"/>
      <c r="GG244" s="170"/>
      <c r="GH244" s="170"/>
    </row>
    <row r="245" customFormat="false" ht="12.75" hidden="false" customHeight="false" outlineLevel="0" collapsed="false">
      <c r="A245" s="179"/>
      <c r="B245" s="160"/>
      <c r="C245" s="160"/>
      <c r="D245" s="160"/>
      <c r="E245" s="160"/>
      <c r="F245" s="160"/>
      <c r="G245" s="160"/>
      <c r="H245" s="159"/>
      <c r="I245" s="181"/>
      <c r="R245" s="159"/>
      <c r="S245" s="169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170"/>
      <c r="EK245" s="170"/>
      <c r="EL245" s="170"/>
      <c r="EM245" s="170"/>
      <c r="EN245" s="170"/>
      <c r="EO245" s="170"/>
      <c r="EP245" s="170"/>
      <c r="EQ245" s="170"/>
      <c r="ER245" s="170"/>
      <c r="ES245" s="170"/>
      <c r="ET245" s="170"/>
      <c r="EU245" s="170"/>
      <c r="EV245" s="170"/>
      <c r="EW245" s="170"/>
      <c r="EX245" s="170"/>
      <c r="EY245" s="170"/>
      <c r="EZ245" s="170"/>
      <c r="FA245" s="170"/>
      <c r="FB245" s="170"/>
      <c r="FC245" s="170"/>
      <c r="FD245" s="170"/>
      <c r="FE245" s="170"/>
      <c r="FF245" s="170"/>
      <c r="FG245" s="170"/>
      <c r="FH245" s="170"/>
      <c r="FI245" s="170"/>
      <c r="FJ245" s="170"/>
      <c r="FK245" s="170"/>
      <c r="FL245" s="170"/>
      <c r="FM245" s="170"/>
      <c r="FN245" s="170"/>
      <c r="FO245" s="170"/>
      <c r="FP245" s="170"/>
      <c r="FQ245" s="170"/>
      <c r="FR245" s="170"/>
      <c r="FS245" s="170"/>
      <c r="FT245" s="170"/>
      <c r="FU245" s="170"/>
      <c r="FV245" s="170"/>
      <c r="FW245" s="170"/>
      <c r="FX245" s="170"/>
      <c r="FY245" s="170"/>
      <c r="FZ245" s="170"/>
      <c r="GA245" s="170"/>
      <c r="GB245" s="170"/>
      <c r="GC245" s="170"/>
      <c r="GD245" s="170"/>
      <c r="GE245" s="170"/>
      <c r="GF245" s="170"/>
      <c r="GG245" s="170"/>
      <c r="GH245" s="170"/>
    </row>
    <row r="246" customFormat="false" ht="12.75" hidden="false" customHeight="false" outlineLevel="0" collapsed="false">
      <c r="A246" s="179"/>
      <c r="B246" s="160"/>
      <c r="C246" s="160"/>
      <c r="D246" s="160"/>
      <c r="E246" s="160"/>
      <c r="F246" s="160"/>
      <c r="G246" s="160"/>
      <c r="H246" s="159"/>
      <c r="I246" s="181"/>
      <c r="R246" s="159"/>
      <c r="S246" s="169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  <c r="DZ246" s="170"/>
      <c r="EA246" s="170"/>
      <c r="EB246" s="170"/>
      <c r="EC246" s="170"/>
      <c r="ED246" s="170"/>
      <c r="EE246" s="170"/>
      <c r="EF246" s="170"/>
      <c r="EG246" s="170"/>
      <c r="EH246" s="170"/>
      <c r="EI246" s="170"/>
      <c r="EJ246" s="170"/>
      <c r="EK246" s="170"/>
      <c r="EL246" s="170"/>
      <c r="EM246" s="170"/>
      <c r="EN246" s="170"/>
      <c r="EO246" s="170"/>
      <c r="EP246" s="170"/>
      <c r="EQ246" s="170"/>
      <c r="ER246" s="170"/>
      <c r="ES246" s="170"/>
      <c r="ET246" s="170"/>
      <c r="EU246" s="170"/>
      <c r="EV246" s="170"/>
      <c r="EW246" s="170"/>
      <c r="EX246" s="170"/>
      <c r="EY246" s="170"/>
      <c r="EZ246" s="170"/>
      <c r="FA246" s="170"/>
      <c r="FB246" s="170"/>
      <c r="FC246" s="170"/>
      <c r="FD246" s="170"/>
      <c r="FE246" s="170"/>
      <c r="FF246" s="170"/>
      <c r="FG246" s="170"/>
      <c r="FH246" s="170"/>
      <c r="FI246" s="170"/>
      <c r="FJ246" s="170"/>
      <c r="FK246" s="170"/>
      <c r="FL246" s="170"/>
      <c r="FM246" s="170"/>
      <c r="FN246" s="170"/>
      <c r="FO246" s="170"/>
      <c r="FP246" s="170"/>
      <c r="FQ246" s="170"/>
      <c r="FR246" s="170"/>
      <c r="FS246" s="170"/>
      <c r="FT246" s="170"/>
      <c r="FU246" s="170"/>
      <c r="FV246" s="170"/>
      <c r="FW246" s="170"/>
      <c r="FX246" s="170"/>
      <c r="FY246" s="170"/>
      <c r="FZ246" s="170"/>
      <c r="GA246" s="170"/>
      <c r="GB246" s="170"/>
      <c r="GC246" s="170"/>
      <c r="GD246" s="170"/>
      <c r="GE246" s="170"/>
      <c r="GF246" s="170"/>
      <c r="GG246" s="170"/>
      <c r="GH246" s="170"/>
    </row>
    <row r="247" customFormat="false" ht="12.75" hidden="false" customHeight="false" outlineLevel="0" collapsed="false">
      <c r="A247" s="179"/>
      <c r="B247" s="160"/>
      <c r="C247" s="160"/>
      <c r="D247" s="160"/>
      <c r="E247" s="160"/>
      <c r="F247" s="160"/>
      <c r="G247" s="160"/>
      <c r="H247" s="159"/>
      <c r="I247" s="181"/>
      <c r="R247" s="159"/>
      <c r="S247" s="169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  <c r="FE247" s="170"/>
      <c r="FF247" s="170"/>
      <c r="FG247" s="170"/>
      <c r="FH247" s="170"/>
      <c r="FI247" s="170"/>
      <c r="FJ247" s="170"/>
      <c r="FK247" s="170"/>
      <c r="FL247" s="170"/>
      <c r="FM247" s="170"/>
      <c r="FN247" s="170"/>
      <c r="FO247" s="170"/>
      <c r="FP247" s="170"/>
      <c r="FQ247" s="170"/>
      <c r="FR247" s="170"/>
      <c r="FS247" s="170"/>
      <c r="FT247" s="170"/>
      <c r="FU247" s="170"/>
      <c r="FV247" s="170"/>
      <c r="FW247" s="170"/>
      <c r="FX247" s="170"/>
      <c r="FY247" s="170"/>
      <c r="FZ247" s="170"/>
      <c r="GA247" s="170"/>
      <c r="GB247" s="170"/>
      <c r="GC247" s="170"/>
      <c r="GD247" s="170"/>
      <c r="GE247" s="170"/>
      <c r="GF247" s="170"/>
      <c r="GG247" s="170"/>
      <c r="GH247" s="170"/>
    </row>
    <row r="248" customFormat="false" ht="12.75" hidden="false" customHeight="false" outlineLevel="0" collapsed="false">
      <c r="A248" s="179"/>
      <c r="B248" s="160"/>
      <c r="C248" s="160"/>
      <c r="D248" s="160"/>
      <c r="E248" s="160"/>
      <c r="F248" s="160"/>
      <c r="G248" s="160"/>
      <c r="H248" s="159"/>
      <c r="I248" s="181"/>
      <c r="R248" s="159"/>
      <c r="S248" s="169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  <c r="DZ248" s="170"/>
      <c r="EA248" s="170"/>
      <c r="EB248" s="170"/>
      <c r="EC248" s="170"/>
      <c r="ED248" s="170"/>
      <c r="EE248" s="170"/>
      <c r="EF248" s="170"/>
      <c r="EG248" s="170"/>
      <c r="EH248" s="170"/>
      <c r="EI248" s="170"/>
      <c r="EJ248" s="170"/>
      <c r="EK248" s="170"/>
      <c r="EL248" s="170"/>
      <c r="EM248" s="170"/>
      <c r="EN248" s="170"/>
      <c r="EO248" s="170"/>
      <c r="EP248" s="170"/>
      <c r="EQ248" s="170"/>
      <c r="ER248" s="170"/>
      <c r="ES248" s="170"/>
      <c r="ET248" s="170"/>
      <c r="EU248" s="170"/>
      <c r="EV248" s="170"/>
      <c r="EW248" s="170"/>
      <c r="EX248" s="170"/>
      <c r="EY248" s="170"/>
      <c r="EZ248" s="170"/>
      <c r="FA248" s="170"/>
      <c r="FB248" s="170"/>
      <c r="FC248" s="170"/>
      <c r="FD248" s="170"/>
      <c r="FE248" s="170"/>
      <c r="FF248" s="170"/>
      <c r="FG248" s="170"/>
      <c r="FH248" s="170"/>
      <c r="FI248" s="170"/>
      <c r="FJ248" s="170"/>
      <c r="FK248" s="170"/>
      <c r="FL248" s="170"/>
      <c r="FM248" s="170"/>
      <c r="FN248" s="170"/>
      <c r="FO248" s="170"/>
      <c r="FP248" s="170"/>
      <c r="FQ248" s="170"/>
      <c r="FR248" s="170"/>
      <c r="FS248" s="170"/>
      <c r="FT248" s="170"/>
      <c r="FU248" s="170"/>
      <c r="FV248" s="170"/>
      <c r="FW248" s="170"/>
      <c r="FX248" s="170"/>
      <c r="FY248" s="170"/>
      <c r="FZ248" s="170"/>
      <c r="GA248" s="170"/>
      <c r="GB248" s="170"/>
      <c r="GC248" s="170"/>
      <c r="GD248" s="170"/>
      <c r="GE248" s="170"/>
      <c r="GF248" s="170"/>
      <c r="GG248" s="170"/>
      <c r="GH248" s="170"/>
    </row>
    <row r="249" customFormat="false" ht="12.75" hidden="false" customHeight="false" outlineLevel="0" collapsed="false">
      <c r="A249" s="179"/>
      <c r="B249" s="160"/>
      <c r="C249" s="160"/>
      <c r="D249" s="160"/>
      <c r="E249" s="160"/>
      <c r="F249" s="160"/>
      <c r="G249" s="160"/>
      <c r="H249" s="159"/>
      <c r="I249" s="181"/>
      <c r="R249" s="159"/>
      <c r="S249" s="169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  <c r="DZ249" s="170"/>
      <c r="EA249" s="170"/>
      <c r="EB249" s="170"/>
      <c r="EC249" s="170"/>
      <c r="ED249" s="170"/>
      <c r="EE249" s="170"/>
      <c r="EF249" s="170"/>
      <c r="EG249" s="170"/>
      <c r="EH249" s="170"/>
      <c r="EI249" s="170"/>
      <c r="EJ249" s="170"/>
      <c r="EK249" s="170"/>
      <c r="EL249" s="170"/>
      <c r="EM249" s="170"/>
      <c r="EN249" s="170"/>
      <c r="EO249" s="170"/>
      <c r="EP249" s="170"/>
      <c r="EQ249" s="170"/>
      <c r="ER249" s="170"/>
      <c r="ES249" s="170"/>
      <c r="ET249" s="170"/>
      <c r="EU249" s="170"/>
      <c r="EV249" s="170"/>
      <c r="EW249" s="170"/>
      <c r="EX249" s="170"/>
      <c r="EY249" s="170"/>
      <c r="EZ249" s="170"/>
      <c r="FA249" s="170"/>
      <c r="FB249" s="170"/>
      <c r="FC249" s="170"/>
      <c r="FD249" s="170"/>
      <c r="FE249" s="170"/>
      <c r="FF249" s="170"/>
      <c r="FG249" s="170"/>
      <c r="FH249" s="170"/>
      <c r="FI249" s="170"/>
      <c r="FJ249" s="170"/>
      <c r="FK249" s="170"/>
      <c r="FL249" s="170"/>
      <c r="FM249" s="170"/>
      <c r="FN249" s="170"/>
      <c r="FO249" s="170"/>
      <c r="FP249" s="170"/>
      <c r="FQ249" s="170"/>
      <c r="FR249" s="170"/>
      <c r="FS249" s="170"/>
      <c r="FT249" s="170"/>
      <c r="FU249" s="170"/>
      <c r="FV249" s="170"/>
      <c r="FW249" s="170"/>
      <c r="FX249" s="170"/>
      <c r="FY249" s="170"/>
      <c r="FZ249" s="170"/>
      <c r="GA249" s="170"/>
      <c r="GB249" s="170"/>
      <c r="GC249" s="170"/>
      <c r="GD249" s="170"/>
      <c r="GE249" s="170"/>
      <c r="GF249" s="170"/>
      <c r="GG249" s="170"/>
      <c r="GH249" s="170"/>
    </row>
    <row r="250" customFormat="false" ht="12.75" hidden="false" customHeight="false" outlineLevel="0" collapsed="false">
      <c r="A250" s="179"/>
      <c r="B250" s="160"/>
      <c r="C250" s="160"/>
      <c r="D250" s="160"/>
      <c r="E250" s="160"/>
      <c r="F250" s="160"/>
      <c r="G250" s="160"/>
      <c r="H250" s="159"/>
      <c r="I250" s="181"/>
      <c r="R250" s="159"/>
      <c r="S250" s="169"/>
      <c r="T250" s="170"/>
      <c r="U250" s="170"/>
      <c r="V250" s="170"/>
      <c r="W250" s="170"/>
      <c r="X250" s="170"/>
      <c r="Y250" s="170"/>
      <c r="Z250" s="170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  <c r="DZ250" s="170"/>
      <c r="EA250" s="170"/>
      <c r="EB250" s="170"/>
      <c r="EC250" s="170"/>
      <c r="ED250" s="170"/>
      <c r="EE250" s="170"/>
      <c r="EF250" s="170"/>
      <c r="EG250" s="170"/>
      <c r="EH250" s="170"/>
      <c r="EI250" s="170"/>
      <c r="EJ250" s="170"/>
      <c r="EK250" s="170"/>
      <c r="EL250" s="170"/>
      <c r="EM250" s="170"/>
      <c r="EN250" s="170"/>
      <c r="EO250" s="170"/>
      <c r="EP250" s="170"/>
      <c r="EQ250" s="170"/>
      <c r="ER250" s="170"/>
      <c r="ES250" s="170"/>
      <c r="ET250" s="170"/>
      <c r="EU250" s="170"/>
      <c r="EV250" s="170"/>
      <c r="EW250" s="170"/>
      <c r="EX250" s="170"/>
      <c r="EY250" s="170"/>
      <c r="EZ250" s="170"/>
      <c r="FA250" s="170"/>
      <c r="FB250" s="170"/>
      <c r="FC250" s="170"/>
      <c r="FD250" s="170"/>
      <c r="FE250" s="170"/>
      <c r="FF250" s="170"/>
      <c r="FG250" s="170"/>
      <c r="FH250" s="170"/>
      <c r="FI250" s="170"/>
      <c r="FJ250" s="170"/>
      <c r="FK250" s="170"/>
      <c r="FL250" s="170"/>
      <c r="FM250" s="170"/>
      <c r="FN250" s="170"/>
      <c r="FO250" s="170"/>
      <c r="FP250" s="170"/>
      <c r="FQ250" s="170"/>
      <c r="FR250" s="170"/>
      <c r="FS250" s="170"/>
      <c r="FT250" s="170"/>
      <c r="FU250" s="170"/>
      <c r="FV250" s="170"/>
      <c r="FW250" s="170"/>
      <c r="FX250" s="170"/>
      <c r="FY250" s="170"/>
      <c r="FZ250" s="170"/>
      <c r="GA250" s="170"/>
      <c r="GB250" s="170"/>
      <c r="GC250" s="170"/>
      <c r="GD250" s="170"/>
      <c r="GE250" s="170"/>
      <c r="GF250" s="170"/>
      <c r="GG250" s="170"/>
      <c r="GH250" s="170"/>
    </row>
    <row r="251" customFormat="false" ht="12.75" hidden="false" customHeight="false" outlineLevel="0" collapsed="false">
      <c r="A251" s="179"/>
      <c r="B251" s="160"/>
      <c r="C251" s="160"/>
      <c r="D251" s="160"/>
      <c r="E251" s="160"/>
      <c r="F251" s="160"/>
      <c r="G251" s="160"/>
      <c r="H251" s="159"/>
      <c r="I251" s="181"/>
      <c r="R251" s="159"/>
      <c r="S251" s="169"/>
      <c r="T251" s="170"/>
      <c r="U251" s="170"/>
      <c r="V251" s="170"/>
      <c r="W251" s="170"/>
      <c r="X251" s="170"/>
      <c r="Y251" s="170"/>
      <c r="Z251" s="170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  <c r="EJ251" s="170"/>
      <c r="EK251" s="170"/>
      <c r="EL251" s="170"/>
      <c r="EM251" s="170"/>
      <c r="EN251" s="170"/>
      <c r="EO251" s="170"/>
      <c r="EP251" s="170"/>
      <c r="EQ251" s="170"/>
      <c r="ER251" s="170"/>
      <c r="ES251" s="170"/>
      <c r="ET251" s="170"/>
      <c r="EU251" s="170"/>
      <c r="EV251" s="170"/>
      <c r="EW251" s="170"/>
      <c r="EX251" s="170"/>
      <c r="EY251" s="170"/>
      <c r="EZ251" s="170"/>
      <c r="FA251" s="170"/>
      <c r="FB251" s="170"/>
      <c r="FC251" s="170"/>
      <c r="FD251" s="170"/>
      <c r="FE251" s="170"/>
      <c r="FF251" s="170"/>
      <c r="FG251" s="170"/>
      <c r="FH251" s="170"/>
      <c r="FI251" s="170"/>
      <c r="FJ251" s="170"/>
      <c r="FK251" s="170"/>
      <c r="FL251" s="170"/>
      <c r="FM251" s="170"/>
      <c r="FN251" s="170"/>
      <c r="FO251" s="170"/>
      <c r="FP251" s="170"/>
      <c r="FQ251" s="170"/>
      <c r="FR251" s="170"/>
      <c r="FS251" s="170"/>
      <c r="FT251" s="170"/>
      <c r="FU251" s="170"/>
      <c r="FV251" s="170"/>
      <c r="FW251" s="170"/>
      <c r="FX251" s="170"/>
      <c r="FY251" s="170"/>
      <c r="FZ251" s="170"/>
      <c r="GA251" s="170"/>
      <c r="GB251" s="170"/>
      <c r="GC251" s="170"/>
      <c r="GD251" s="170"/>
      <c r="GE251" s="170"/>
      <c r="GF251" s="170"/>
      <c r="GG251" s="170"/>
      <c r="GH251" s="170"/>
    </row>
    <row r="252" customFormat="false" ht="12.75" hidden="false" customHeight="false" outlineLevel="0" collapsed="false">
      <c r="A252" s="179"/>
      <c r="B252" s="160"/>
      <c r="C252" s="160"/>
      <c r="D252" s="160"/>
      <c r="E252" s="160"/>
      <c r="F252" s="160"/>
      <c r="G252" s="160"/>
      <c r="H252" s="159"/>
      <c r="I252" s="181"/>
      <c r="R252" s="159"/>
      <c r="S252" s="169"/>
      <c r="T252" s="170"/>
      <c r="U252" s="170"/>
      <c r="V252" s="170"/>
      <c r="W252" s="170"/>
      <c r="X252" s="170"/>
      <c r="Y252" s="170"/>
      <c r="Z252" s="170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  <c r="DZ252" s="170"/>
      <c r="EA252" s="170"/>
      <c r="EB252" s="170"/>
      <c r="EC252" s="170"/>
      <c r="ED252" s="170"/>
      <c r="EE252" s="170"/>
      <c r="EF252" s="170"/>
      <c r="EG252" s="170"/>
      <c r="EH252" s="170"/>
      <c r="EI252" s="170"/>
      <c r="EJ252" s="170"/>
      <c r="EK252" s="170"/>
      <c r="EL252" s="170"/>
      <c r="EM252" s="170"/>
      <c r="EN252" s="170"/>
      <c r="EO252" s="170"/>
      <c r="EP252" s="170"/>
      <c r="EQ252" s="170"/>
      <c r="ER252" s="170"/>
      <c r="ES252" s="170"/>
      <c r="ET252" s="170"/>
      <c r="EU252" s="170"/>
      <c r="EV252" s="170"/>
      <c r="EW252" s="170"/>
      <c r="EX252" s="170"/>
      <c r="EY252" s="170"/>
      <c r="EZ252" s="170"/>
      <c r="FA252" s="170"/>
      <c r="FB252" s="170"/>
      <c r="FC252" s="170"/>
      <c r="FD252" s="170"/>
      <c r="FE252" s="170"/>
      <c r="FF252" s="170"/>
      <c r="FG252" s="170"/>
      <c r="FH252" s="170"/>
      <c r="FI252" s="170"/>
      <c r="FJ252" s="170"/>
      <c r="FK252" s="170"/>
      <c r="FL252" s="170"/>
      <c r="FM252" s="170"/>
      <c r="FN252" s="170"/>
      <c r="FO252" s="170"/>
      <c r="FP252" s="170"/>
      <c r="FQ252" s="170"/>
      <c r="FR252" s="170"/>
      <c r="FS252" s="170"/>
      <c r="FT252" s="170"/>
      <c r="FU252" s="170"/>
      <c r="FV252" s="170"/>
      <c r="FW252" s="170"/>
      <c r="FX252" s="170"/>
      <c r="FY252" s="170"/>
      <c r="FZ252" s="170"/>
      <c r="GA252" s="170"/>
      <c r="GB252" s="170"/>
      <c r="GC252" s="170"/>
      <c r="GD252" s="170"/>
      <c r="GE252" s="170"/>
      <c r="GF252" s="170"/>
      <c r="GG252" s="170"/>
      <c r="GH252" s="170"/>
    </row>
    <row r="253" customFormat="false" ht="12.75" hidden="false" customHeight="false" outlineLevel="0" collapsed="false">
      <c r="A253" s="179"/>
      <c r="B253" s="160"/>
      <c r="C253" s="160"/>
      <c r="D253" s="160"/>
      <c r="E253" s="160"/>
      <c r="F253" s="160"/>
      <c r="G253" s="160"/>
      <c r="H253" s="159"/>
      <c r="I253" s="181"/>
      <c r="R253" s="159"/>
      <c r="S253" s="169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  <c r="DZ253" s="170"/>
      <c r="EA253" s="170"/>
      <c r="EB253" s="170"/>
      <c r="EC253" s="170"/>
      <c r="ED253" s="170"/>
      <c r="EE253" s="170"/>
      <c r="EF253" s="170"/>
      <c r="EG253" s="170"/>
      <c r="EH253" s="170"/>
      <c r="EI253" s="170"/>
      <c r="EJ253" s="170"/>
      <c r="EK253" s="170"/>
      <c r="EL253" s="170"/>
      <c r="EM253" s="170"/>
      <c r="EN253" s="170"/>
      <c r="EO253" s="170"/>
      <c r="EP253" s="170"/>
      <c r="EQ253" s="170"/>
      <c r="ER253" s="170"/>
      <c r="ES253" s="170"/>
      <c r="ET253" s="170"/>
      <c r="EU253" s="170"/>
      <c r="EV253" s="170"/>
      <c r="EW253" s="170"/>
      <c r="EX253" s="170"/>
      <c r="EY253" s="170"/>
      <c r="EZ253" s="170"/>
      <c r="FA253" s="170"/>
      <c r="FB253" s="170"/>
      <c r="FC253" s="170"/>
      <c r="FD253" s="170"/>
      <c r="FE253" s="170"/>
      <c r="FF253" s="170"/>
      <c r="FG253" s="170"/>
      <c r="FH253" s="170"/>
      <c r="FI253" s="170"/>
      <c r="FJ253" s="170"/>
      <c r="FK253" s="170"/>
      <c r="FL253" s="170"/>
      <c r="FM253" s="170"/>
      <c r="FN253" s="170"/>
      <c r="FO253" s="170"/>
      <c r="FP253" s="170"/>
      <c r="FQ253" s="170"/>
      <c r="FR253" s="170"/>
      <c r="FS253" s="170"/>
      <c r="FT253" s="170"/>
      <c r="FU253" s="170"/>
      <c r="FV253" s="170"/>
      <c r="FW253" s="170"/>
      <c r="FX253" s="170"/>
      <c r="FY253" s="170"/>
      <c r="FZ253" s="170"/>
      <c r="GA253" s="170"/>
      <c r="GB253" s="170"/>
      <c r="GC253" s="170"/>
      <c r="GD253" s="170"/>
      <c r="GE253" s="170"/>
      <c r="GF253" s="170"/>
      <c r="GG253" s="170"/>
      <c r="GH253" s="170"/>
    </row>
    <row r="254" customFormat="false" ht="12.75" hidden="false" customHeight="false" outlineLevel="0" collapsed="false">
      <c r="A254" s="179"/>
      <c r="B254" s="160"/>
      <c r="C254" s="160"/>
      <c r="D254" s="160"/>
      <c r="E254" s="160"/>
      <c r="F254" s="160"/>
      <c r="G254" s="160"/>
      <c r="H254" s="159"/>
      <c r="I254" s="181"/>
      <c r="R254" s="159"/>
      <c r="S254" s="169"/>
      <c r="T254" s="170"/>
      <c r="U254" s="170"/>
      <c r="V254" s="170"/>
      <c r="W254" s="170"/>
      <c r="X254" s="170"/>
      <c r="Y254" s="170"/>
      <c r="Z254" s="170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  <c r="DZ254" s="170"/>
      <c r="EA254" s="170"/>
      <c r="EB254" s="170"/>
      <c r="EC254" s="170"/>
      <c r="ED254" s="170"/>
      <c r="EE254" s="170"/>
      <c r="EF254" s="170"/>
      <c r="EG254" s="170"/>
      <c r="EH254" s="170"/>
      <c r="EI254" s="170"/>
      <c r="EJ254" s="170"/>
      <c r="EK254" s="170"/>
      <c r="EL254" s="170"/>
      <c r="EM254" s="170"/>
      <c r="EN254" s="170"/>
      <c r="EO254" s="170"/>
      <c r="EP254" s="170"/>
      <c r="EQ254" s="170"/>
      <c r="ER254" s="170"/>
      <c r="ES254" s="170"/>
      <c r="ET254" s="170"/>
      <c r="EU254" s="170"/>
      <c r="EV254" s="170"/>
      <c r="EW254" s="170"/>
      <c r="EX254" s="170"/>
      <c r="EY254" s="170"/>
      <c r="EZ254" s="170"/>
      <c r="FA254" s="170"/>
      <c r="FB254" s="170"/>
      <c r="FC254" s="170"/>
      <c r="FD254" s="170"/>
      <c r="FE254" s="170"/>
      <c r="FF254" s="170"/>
      <c r="FG254" s="170"/>
      <c r="FH254" s="170"/>
      <c r="FI254" s="170"/>
      <c r="FJ254" s="170"/>
      <c r="FK254" s="170"/>
      <c r="FL254" s="170"/>
      <c r="FM254" s="170"/>
      <c r="FN254" s="170"/>
      <c r="FO254" s="170"/>
      <c r="FP254" s="170"/>
      <c r="FQ254" s="170"/>
      <c r="FR254" s="170"/>
      <c r="FS254" s="170"/>
      <c r="FT254" s="170"/>
      <c r="FU254" s="170"/>
      <c r="FV254" s="170"/>
      <c r="FW254" s="170"/>
      <c r="FX254" s="170"/>
      <c r="FY254" s="170"/>
      <c r="FZ254" s="170"/>
      <c r="GA254" s="170"/>
      <c r="GB254" s="170"/>
      <c r="GC254" s="170"/>
      <c r="GD254" s="170"/>
      <c r="GE254" s="170"/>
      <c r="GF254" s="170"/>
      <c r="GG254" s="170"/>
      <c r="GH254" s="170"/>
    </row>
    <row r="255" customFormat="false" ht="12.75" hidden="false" customHeight="false" outlineLevel="0" collapsed="false">
      <c r="A255" s="179"/>
      <c r="B255" s="160"/>
      <c r="C255" s="160"/>
      <c r="D255" s="160"/>
      <c r="E255" s="160"/>
      <c r="F255" s="160"/>
      <c r="G255" s="160"/>
      <c r="H255" s="159"/>
      <c r="I255" s="181"/>
      <c r="R255" s="159"/>
      <c r="S255" s="169"/>
      <c r="T255" s="170"/>
      <c r="U255" s="170"/>
      <c r="V255" s="170"/>
      <c r="W255" s="170"/>
      <c r="X255" s="170"/>
      <c r="Y255" s="170"/>
      <c r="Z255" s="170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  <c r="DZ255" s="170"/>
      <c r="EA255" s="170"/>
      <c r="EB255" s="170"/>
      <c r="EC255" s="170"/>
      <c r="ED255" s="170"/>
      <c r="EE255" s="170"/>
      <c r="EF255" s="170"/>
      <c r="EG255" s="170"/>
      <c r="EH255" s="170"/>
      <c r="EI255" s="170"/>
      <c r="EJ255" s="170"/>
      <c r="EK255" s="170"/>
      <c r="EL255" s="170"/>
      <c r="EM255" s="170"/>
      <c r="EN255" s="170"/>
      <c r="EO255" s="170"/>
      <c r="EP255" s="170"/>
      <c r="EQ255" s="170"/>
      <c r="ER255" s="170"/>
      <c r="ES255" s="170"/>
      <c r="ET255" s="170"/>
      <c r="EU255" s="170"/>
      <c r="EV255" s="170"/>
      <c r="EW255" s="170"/>
      <c r="EX255" s="170"/>
      <c r="EY255" s="170"/>
      <c r="EZ255" s="170"/>
      <c r="FA255" s="170"/>
      <c r="FB255" s="170"/>
      <c r="FC255" s="170"/>
      <c r="FD255" s="170"/>
      <c r="FE255" s="170"/>
      <c r="FF255" s="170"/>
      <c r="FG255" s="170"/>
      <c r="FH255" s="170"/>
      <c r="FI255" s="170"/>
      <c r="FJ255" s="170"/>
      <c r="FK255" s="170"/>
      <c r="FL255" s="170"/>
      <c r="FM255" s="170"/>
      <c r="FN255" s="170"/>
      <c r="FO255" s="170"/>
      <c r="FP255" s="170"/>
      <c r="FQ255" s="170"/>
      <c r="FR255" s="170"/>
      <c r="FS255" s="170"/>
      <c r="FT255" s="170"/>
      <c r="FU255" s="170"/>
      <c r="FV255" s="170"/>
      <c r="FW255" s="170"/>
      <c r="FX255" s="170"/>
      <c r="FY255" s="170"/>
      <c r="FZ255" s="170"/>
      <c r="GA255" s="170"/>
      <c r="GB255" s="170"/>
      <c r="GC255" s="170"/>
      <c r="GD255" s="170"/>
      <c r="GE255" s="170"/>
      <c r="GF255" s="170"/>
      <c r="GG255" s="170"/>
      <c r="GH255" s="170"/>
    </row>
    <row r="256" customFormat="false" ht="12.75" hidden="false" customHeight="false" outlineLevel="0" collapsed="false">
      <c r="A256" s="179"/>
      <c r="B256" s="160"/>
      <c r="C256" s="160"/>
      <c r="D256" s="160"/>
      <c r="E256" s="160"/>
      <c r="F256" s="160"/>
      <c r="G256" s="160"/>
      <c r="H256" s="159"/>
      <c r="I256" s="181"/>
      <c r="R256" s="159"/>
      <c r="S256" s="169"/>
      <c r="T256" s="170"/>
      <c r="U256" s="170"/>
      <c r="V256" s="170"/>
      <c r="W256" s="170"/>
      <c r="X256" s="170"/>
      <c r="Y256" s="170"/>
      <c r="Z256" s="170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  <c r="DZ256" s="170"/>
      <c r="EA256" s="170"/>
      <c r="EB256" s="170"/>
      <c r="EC256" s="170"/>
      <c r="ED256" s="170"/>
      <c r="EE256" s="170"/>
      <c r="EF256" s="170"/>
      <c r="EG256" s="170"/>
      <c r="EH256" s="170"/>
      <c r="EI256" s="170"/>
      <c r="EJ256" s="170"/>
      <c r="EK256" s="170"/>
      <c r="EL256" s="170"/>
      <c r="EM256" s="170"/>
      <c r="EN256" s="170"/>
      <c r="EO256" s="170"/>
      <c r="EP256" s="170"/>
      <c r="EQ256" s="170"/>
      <c r="ER256" s="170"/>
      <c r="ES256" s="170"/>
      <c r="ET256" s="170"/>
      <c r="EU256" s="170"/>
      <c r="EV256" s="170"/>
      <c r="EW256" s="170"/>
      <c r="EX256" s="170"/>
      <c r="EY256" s="170"/>
      <c r="EZ256" s="170"/>
      <c r="FA256" s="170"/>
      <c r="FB256" s="170"/>
      <c r="FC256" s="170"/>
      <c r="FD256" s="170"/>
      <c r="FE256" s="170"/>
      <c r="FF256" s="170"/>
      <c r="FG256" s="170"/>
      <c r="FH256" s="170"/>
      <c r="FI256" s="170"/>
      <c r="FJ256" s="170"/>
      <c r="FK256" s="170"/>
      <c r="FL256" s="170"/>
      <c r="FM256" s="170"/>
      <c r="FN256" s="170"/>
      <c r="FO256" s="170"/>
      <c r="FP256" s="170"/>
      <c r="FQ256" s="170"/>
      <c r="FR256" s="170"/>
      <c r="FS256" s="170"/>
      <c r="FT256" s="170"/>
      <c r="FU256" s="170"/>
      <c r="FV256" s="170"/>
      <c r="FW256" s="170"/>
      <c r="FX256" s="170"/>
      <c r="FY256" s="170"/>
      <c r="FZ256" s="170"/>
      <c r="GA256" s="170"/>
      <c r="GB256" s="170"/>
      <c r="GC256" s="170"/>
      <c r="GD256" s="170"/>
      <c r="GE256" s="170"/>
      <c r="GF256" s="170"/>
      <c r="GG256" s="170"/>
      <c r="GH256" s="170"/>
    </row>
    <row r="257" customFormat="false" ht="12.75" hidden="false" customHeight="false" outlineLevel="0" collapsed="false">
      <c r="A257" s="179"/>
      <c r="B257" s="160"/>
      <c r="C257" s="160"/>
      <c r="D257" s="160"/>
      <c r="E257" s="160"/>
      <c r="F257" s="160"/>
      <c r="G257" s="160"/>
      <c r="H257" s="159"/>
      <c r="I257" s="181"/>
      <c r="R257" s="159"/>
      <c r="S257" s="169"/>
      <c r="T257" s="170"/>
      <c r="U257" s="170"/>
      <c r="V257" s="170"/>
      <c r="W257" s="170"/>
      <c r="X257" s="170"/>
      <c r="Y257" s="170"/>
      <c r="Z257" s="170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  <c r="DZ257" s="170"/>
      <c r="EA257" s="170"/>
      <c r="EB257" s="170"/>
      <c r="EC257" s="170"/>
      <c r="ED257" s="170"/>
      <c r="EE257" s="170"/>
      <c r="EF257" s="170"/>
      <c r="EG257" s="170"/>
      <c r="EH257" s="170"/>
      <c r="EI257" s="170"/>
      <c r="EJ257" s="170"/>
      <c r="EK257" s="170"/>
      <c r="EL257" s="170"/>
      <c r="EM257" s="170"/>
      <c r="EN257" s="170"/>
      <c r="EO257" s="170"/>
      <c r="EP257" s="170"/>
      <c r="EQ257" s="170"/>
      <c r="ER257" s="170"/>
      <c r="ES257" s="170"/>
      <c r="ET257" s="170"/>
      <c r="EU257" s="170"/>
      <c r="EV257" s="170"/>
      <c r="EW257" s="170"/>
      <c r="EX257" s="170"/>
      <c r="EY257" s="170"/>
      <c r="EZ257" s="170"/>
      <c r="FA257" s="170"/>
      <c r="FB257" s="170"/>
      <c r="FC257" s="170"/>
      <c r="FD257" s="170"/>
      <c r="FE257" s="170"/>
      <c r="FF257" s="170"/>
      <c r="FG257" s="170"/>
      <c r="FH257" s="170"/>
      <c r="FI257" s="170"/>
      <c r="FJ257" s="170"/>
      <c r="FK257" s="170"/>
      <c r="FL257" s="170"/>
      <c r="FM257" s="170"/>
      <c r="FN257" s="170"/>
      <c r="FO257" s="170"/>
      <c r="FP257" s="170"/>
      <c r="FQ257" s="170"/>
      <c r="FR257" s="170"/>
      <c r="FS257" s="170"/>
      <c r="FT257" s="170"/>
      <c r="FU257" s="170"/>
      <c r="FV257" s="170"/>
      <c r="FW257" s="170"/>
      <c r="FX257" s="170"/>
      <c r="FY257" s="170"/>
      <c r="FZ257" s="170"/>
      <c r="GA257" s="170"/>
      <c r="GB257" s="170"/>
      <c r="GC257" s="170"/>
      <c r="GD257" s="170"/>
      <c r="GE257" s="170"/>
      <c r="GF257" s="170"/>
      <c r="GG257" s="170"/>
      <c r="GH257" s="170"/>
    </row>
    <row r="258" customFormat="false" ht="12.75" hidden="false" customHeight="false" outlineLevel="0" collapsed="false">
      <c r="A258" s="179"/>
      <c r="B258" s="160"/>
      <c r="C258" s="160"/>
      <c r="D258" s="160"/>
      <c r="E258" s="160"/>
      <c r="F258" s="160"/>
      <c r="G258" s="160"/>
      <c r="H258" s="159"/>
      <c r="I258" s="181"/>
      <c r="R258" s="159"/>
      <c r="S258" s="169"/>
      <c r="T258" s="170"/>
      <c r="U258" s="170"/>
      <c r="V258" s="170"/>
      <c r="W258" s="170"/>
      <c r="X258" s="170"/>
      <c r="Y258" s="170"/>
      <c r="Z258" s="170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  <c r="FE258" s="170"/>
      <c r="FF258" s="170"/>
      <c r="FG258" s="170"/>
      <c r="FH258" s="170"/>
      <c r="FI258" s="170"/>
      <c r="FJ258" s="170"/>
      <c r="FK258" s="170"/>
      <c r="FL258" s="170"/>
      <c r="FM258" s="170"/>
      <c r="FN258" s="170"/>
      <c r="FO258" s="170"/>
      <c r="FP258" s="170"/>
      <c r="FQ258" s="170"/>
      <c r="FR258" s="170"/>
      <c r="FS258" s="170"/>
      <c r="FT258" s="170"/>
      <c r="FU258" s="170"/>
      <c r="FV258" s="170"/>
      <c r="FW258" s="170"/>
      <c r="FX258" s="170"/>
      <c r="FY258" s="170"/>
      <c r="FZ258" s="170"/>
      <c r="GA258" s="170"/>
      <c r="GB258" s="170"/>
      <c r="GC258" s="170"/>
      <c r="GD258" s="170"/>
      <c r="GE258" s="170"/>
      <c r="GF258" s="170"/>
      <c r="GG258" s="170"/>
      <c r="GH258" s="170"/>
    </row>
    <row r="259" customFormat="false" ht="12.75" hidden="false" customHeight="false" outlineLevel="0" collapsed="false">
      <c r="A259" s="179"/>
      <c r="B259" s="160"/>
      <c r="C259" s="160"/>
      <c r="D259" s="160"/>
      <c r="E259" s="160"/>
      <c r="F259" s="160"/>
      <c r="G259" s="160"/>
      <c r="H259" s="159"/>
      <c r="I259" s="181"/>
      <c r="R259" s="159"/>
      <c r="S259" s="169"/>
      <c r="T259" s="170"/>
      <c r="U259" s="170"/>
      <c r="V259" s="170"/>
      <c r="W259" s="170"/>
      <c r="X259" s="170"/>
      <c r="Y259" s="170"/>
      <c r="Z259" s="170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  <c r="DZ259" s="170"/>
      <c r="EA259" s="170"/>
      <c r="EB259" s="170"/>
      <c r="EC259" s="170"/>
      <c r="ED259" s="170"/>
      <c r="EE259" s="170"/>
      <c r="EF259" s="170"/>
      <c r="EG259" s="170"/>
      <c r="EH259" s="170"/>
      <c r="EI259" s="170"/>
      <c r="EJ259" s="170"/>
      <c r="EK259" s="170"/>
      <c r="EL259" s="170"/>
      <c r="EM259" s="170"/>
      <c r="EN259" s="170"/>
      <c r="EO259" s="170"/>
      <c r="EP259" s="170"/>
      <c r="EQ259" s="170"/>
      <c r="ER259" s="170"/>
      <c r="ES259" s="170"/>
      <c r="ET259" s="170"/>
      <c r="EU259" s="170"/>
      <c r="EV259" s="170"/>
      <c r="EW259" s="170"/>
      <c r="EX259" s="170"/>
      <c r="EY259" s="170"/>
      <c r="EZ259" s="170"/>
      <c r="FA259" s="170"/>
      <c r="FB259" s="170"/>
      <c r="FC259" s="170"/>
      <c r="FD259" s="170"/>
      <c r="FE259" s="170"/>
      <c r="FF259" s="170"/>
      <c r="FG259" s="170"/>
      <c r="FH259" s="170"/>
      <c r="FI259" s="170"/>
      <c r="FJ259" s="170"/>
      <c r="FK259" s="170"/>
      <c r="FL259" s="170"/>
      <c r="FM259" s="170"/>
      <c r="FN259" s="170"/>
      <c r="FO259" s="170"/>
      <c r="FP259" s="170"/>
      <c r="FQ259" s="170"/>
      <c r="FR259" s="170"/>
      <c r="FS259" s="170"/>
      <c r="FT259" s="170"/>
      <c r="FU259" s="170"/>
      <c r="FV259" s="170"/>
      <c r="FW259" s="170"/>
      <c r="FX259" s="170"/>
      <c r="FY259" s="170"/>
      <c r="FZ259" s="170"/>
      <c r="GA259" s="170"/>
      <c r="GB259" s="170"/>
      <c r="GC259" s="170"/>
      <c r="GD259" s="170"/>
      <c r="GE259" s="170"/>
      <c r="GF259" s="170"/>
      <c r="GG259" s="170"/>
      <c r="GH259" s="170"/>
    </row>
    <row r="260" customFormat="false" ht="12.75" hidden="false" customHeight="false" outlineLevel="0" collapsed="false">
      <c r="A260" s="179"/>
      <c r="B260" s="160"/>
      <c r="C260" s="160"/>
      <c r="D260" s="160"/>
      <c r="E260" s="160"/>
      <c r="F260" s="160"/>
      <c r="G260" s="160"/>
      <c r="H260" s="159"/>
      <c r="I260" s="181"/>
      <c r="R260" s="159"/>
      <c r="S260" s="169"/>
      <c r="T260" s="170"/>
      <c r="U260" s="170"/>
      <c r="V260" s="170"/>
      <c r="W260" s="170"/>
      <c r="X260" s="170"/>
      <c r="Y260" s="170"/>
      <c r="Z260" s="170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  <c r="DZ260" s="170"/>
      <c r="EA260" s="170"/>
      <c r="EB260" s="170"/>
      <c r="EC260" s="170"/>
      <c r="ED260" s="170"/>
      <c r="EE260" s="170"/>
      <c r="EF260" s="170"/>
      <c r="EG260" s="170"/>
      <c r="EH260" s="170"/>
      <c r="EI260" s="170"/>
      <c r="EJ260" s="170"/>
      <c r="EK260" s="170"/>
      <c r="EL260" s="170"/>
      <c r="EM260" s="170"/>
      <c r="EN260" s="170"/>
      <c r="EO260" s="170"/>
      <c r="EP260" s="170"/>
      <c r="EQ260" s="170"/>
      <c r="ER260" s="170"/>
      <c r="ES260" s="170"/>
      <c r="ET260" s="170"/>
      <c r="EU260" s="170"/>
      <c r="EV260" s="170"/>
      <c r="EW260" s="170"/>
      <c r="EX260" s="170"/>
      <c r="EY260" s="170"/>
      <c r="EZ260" s="170"/>
      <c r="FA260" s="170"/>
      <c r="FB260" s="170"/>
      <c r="FC260" s="170"/>
      <c r="FD260" s="170"/>
      <c r="FE260" s="170"/>
      <c r="FF260" s="170"/>
      <c r="FG260" s="170"/>
      <c r="FH260" s="170"/>
      <c r="FI260" s="170"/>
      <c r="FJ260" s="170"/>
      <c r="FK260" s="170"/>
      <c r="FL260" s="170"/>
      <c r="FM260" s="170"/>
      <c r="FN260" s="170"/>
      <c r="FO260" s="170"/>
      <c r="FP260" s="170"/>
      <c r="FQ260" s="170"/>
      <c r="FR260" s="170"/>
      <c r="FS260" s="170"/>
      <c r="FT260" s="170"/>
      <c r="FU260" s="170"/>
      <c r="FV260" s="170"/>
      <c r="FW260" s="170"/>
      <c r="FX260" s="170"/>
      <c r="FY260" s="170"/>
      <c r="FZ260" s="170"/>
      <c r="GA260" s="170"/>
      <c r="GB260" s="170"/>
      <c r="GC260" s="170"/>
      <c r="GD260" s="170"/>
      <c r="GE260" s="170"/>
      <c r="GF260" s="170"/>
      <c r="GG260" s="170"/>
      <c r="GH260" s="170"/>
    </row>
    <row r="261" customFormat="false" ht="12.75" hidden="false" customHeight="false" outlineLevel="0" collapsed="false">
      <c r="A261" s="179"/>
      <c r="B261" s="160"/>
      <c r="C261" s="160"/>
      <c r="D261" s="160"/>
      <c r="E261" s="160"/>
      <c r="F261" s="160"/>
      <c r="G261" s="160"/>
      <c r="H261" s="159"/>
      <c r="I261" s="181"/>
      <c r="R261" s="159"/>
      <c r="S261" s="169"/>
      <c r="T261" s="170"/>
      <c r="U261" s="170"/>
      <c r="V261" s="170"/>
      <c r="W261" s="170"/>
      <c r="X261" s="170"/>
      <c r="Y261" s="170"/>
      <c r="Z261" s="170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  <c r="DZ261" s="170"/>
      <c r="EA261" s="170"/>
      <c r="EB261" s="170"/>
      <c r="EC261" s="170"/>
      <c r="ED261" s="170"/>
      <c r="EE261" s="170"/>
      <c r="EF261" s="170"/>
      <c r="EG261" s="170"/>
      <c r="EH261" s="170"/>
      <c r="EI261" s="170"/>
      <c r="EJ261" s="170"/>
      <c r="EK261" s="170"/>
      <c r="EL261" s="170"/>
      <c r="EM261" s="170"/>
      <c r="EN261" s="170"/>
      <c r="EO261" s="170"/>
      <c r="EP261" s="170"/>
      <c r="EQ261" s="170"/>
      <c r="ER261" s="170"/>
      <c r="ES261" s="170"/>
      <c r="ET261" s="170"/>
      <c r="EU261" s="170"/>
      <c r="EV261" s="170"/>
      <c r="EW261" s="170"/>
      <c r="EX261" s="170"/>
      <c r="EY261" s="170"/>
      <c r="EZ261" s="170"/>
      <c r="FA261" s="170"/>
      <c r="FB261" s="170"/>
      <c r="FC261" s="170"/>
      <c r="FD261" s="170"/>
      <c r="FE261" s="170"/>
      <c r="FF261" s="170"/>
      <c r="FG261" s="170"/>
      <c r="FH261" s="170"/>
      <c r="FI261" s="170"/>
      <c r="FJ261" s="170"/>
      <c r="FK261" s="170"/>
      <c r="FL261" s="170"/>
      <c r="FM261" s="170"/>
      <c r="FN261" s="170"/>
      <c r="FO261" s="170"/>
      <c r="FP261" s="170"/>
      <c r="FQ261" s="170"/>
      <c r="FR261" s="170"/>
      <c r="FS261" s="170"/>
      <c r="FT261" s="170"/>
      <c r="FU261" s="170"/>
      <c r="FV261" s="170"/>
      <c r="FW261" s="170"/>
      <c r="FX261" s="170"/>
      <c r="FY261" s="170"/>
      <c r="FZ261" s="170"/>
      <c r="GA261" s="170"/>
      <c r="GB261" s="170"/>
      <c r="GC261" s="170"/>
      <c r="GD261" s="170"/>
      <c r="GE261" s="170"/>
      <c r="GF261" s="170"/>
      <c r="GG261" s="170"/>
      <c r="GH261" s="170"/>
    </row>
    <row r="262" customFormat="false" ht="12.75" hidden="false" customHeight="false" outlineLevel="0" collapsed="false">
      <c r="A262" s="179"/>
      <c r="B262" s="160"/>
      <c r="C262" s="160"/>
      <c r="D262" s="160"/>
      <c r="E262" s="160"/>
      <c r="F262" s="160"/>
      <c r="G262" s="160"/>
      <c r="H262" s="159"/>
      <c r="I262" s="181"/>
      <c r="R262" s="159"/>
      <c r="S262" s="169"/>
      <c r="T262" s="170"/>
      <c r="U262" s="170"/>
      <c r="V262" s="170"/>
      <c r="W262" s="170"/>
      <c r="X262" s="170"/>
      <c r="Y262" s="170"/>
      <c r="Z262" s="170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  <c r="EQ262" s="170"/>
      <c r="ER262" s="170"/>
      <c r="ES262" s="170"/>
      <c r="ET262" s="170"/>
      <c r="EU262" s="170"/>
      <c r="EV262" s="170"/>
      <c r="EW262" s="170"/>
      <c r="EX262" s="170"/>
      <c r="EY262" s="170"/>
      <c r="EZ262" s="170"/>
      <c r="FA262" s="170"/>
      <c r="FB262" s="170"/>
      <c r="FC262" s="170"/>
      <c r="FD262" s="170"/>
      <c r="FE262" s="170"/>
      <c r="FF262" s="170"/>
      <c r="FG262" s="170"/>
      <c r="FH262" s="170"/>
      <c r="FI262" s="170"/>
      <c r="FJ262" s="170"/>
      <c r="FK262" s="170"/>
      <c r="FL262" s="170"/>
      <c r="FM262" s="170"/>
      <c r="FN262" s="170"/>
      <c r="FO262" s="170"/>
      <c r="FP262" s="170"/>
      <c r="FQ262" s="170"/>
      <c r="FR262" s="170"/>
      <c r="FS262" s="170"/>
      <c r="FT262" s="170"/>
      <c r="FU262" s="170"/>
      <c r="FV262" s="170"/>
      <c r="FW262" s="170"/>
      <c r="FX262" s="170"/>
      <c r="FY262" s="170"/>
      <c r="FZ262" s="170"/>
      <c r="GA262" s="170"/>
      <c r="GB262" s="170"/>
      <c r="GC262" s="170"/>
      <c r="GD262" s="170"/>
      <c r="GE262" s="170"/>
      <c r="GF262" s="170"/>
      <c r="GG262" s="170"/>
      <c r="GH262" s="170"/>
    </row>
    <row r="263" customFormat="false" ht="12.75" hidden="false" customHeight="false" outlineLevel="0" collapsed="false">
      <c r="A263" s="179"/>
      <c r="B263" s="160"/>
      <c r="C263" s="160"/>
      <c r="D263" s="160"/>
      <c r="E263" s="160"/>
      <c r="F263" s="160"/>
      <c r="G263" s="160"/>
      <c r="H263" s="159"/>
      <c r="I263" s="181"/>
      <c r="R263" s="159"/>
      <c r="S263" s="169"/>
      <c r="T263" s="170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  <c r="DZ263" s="170"/>
      <c r="EA263" s="170"/>
      <c r="EB263" s="170"/>
      <c r="EC263" s="170"/>
      <c r="ED263" s="170"/>
      <c r="EE263" s="170"/>
      <c r="EF263" s="170"/>
      <c r="EG263" s="170"/>
      <c r="EH263" s="170"/>
      <c r="EI263" s="170"/>
      <c r="EJ263" s="170"/>
      <c r="EK263" s="170"/>
      <c r="EL263" s="170"/>
      <c r="EM263" s="170"/>
      <c r="EN263" s="170"/>
      <c r="EO263" s="170"/>
      <c r="EP263" s="170"/>
      <c r="EQ263" s="170"/>
      <c r="ER263" s="170"/>
      <c r="ES263" s="170"/>
      <c r="ET263" s="170"/>
      <c r="EU263" s="170"/>
      <c r="EV263" s="170"/>
      <c r="EW263" s="170"/>
      <c r="EX263" s="170"/>
      <c r="EY263" s="170"/>
      <c r="EZ263" s="170"/>
      <c r="FA263" s="170"/>
      <c r="FB263" s="170"/>
      <c r="FC263" s="170"/>
      <c r="FD263" s="170"/>
      <c r="FE263" s="170"/>
      <c r="FF263" s="170"/>
      <c r="FG263" s="170"/>
      <c r="FH263" s="170"/>
      <c r="FI263" s="170"/>
      <c r="FJ263" s="170"/>
      <c r="FK263" s="170"/>
      <c r="FL263" s="170"/>
      <c r="FM263" s="170"/>
      <c r="FN263" s="170"/>
      <c r="FO263" s="170"/>
      <c r="FP263" s="170"/>
      <c r="FQ263" s="170"/>
      <c r="FR263" s="170"/>
      <c r="FS263" s="170"/>
      <c r="FT263" s="170"/>
      <c r="FU263" s="170"/>
      <c r="FV263" s="170"/>
      <c r="FW263" s="170"/>
      <c r="FX263" s="170"/>
      <c r="FY263" s="170"/>
      <c r="FZ263" s="170"/>
      <c r="GA263" s="170"/>
      <c r="GB263" s="170"/>
      <c r="GC263" s="170"/>
      <c r="GD263" s="170"/>
      <c r="GE263" s="170"/>
      <c r="GF263" s="170"/>
      <c r="GG263" s="170"/>
      <c r="GH263" s="170"/>
    </row>
    <row r="264" customFormat="false" ht="12.75" hidden="false" customHeight="false" outlineLevel="0" collapsed="false">
      <c r="A264" s="179"/>
      <c r="B264" s="160"/>
      <c r="C264" s="160"/>
      <c r="D264" s="160"/>
      <c r="E264" s="160"/>
      <c r="F264" s="160"/>
      <c r="G264" s="160"/>
      <c r="H264" s="159"/>
      <c r="I264" s="181"/>
      <c r="R264" s="159"/>
      <c r="S264" s="169"/>
      <c r="T264" s="170"/>
      <c r="U264" s="170"/>
      <c r="V264" s="170"/>
      <c r="W264" s="170"/>
      <c r="X264" s="170"/>
      <c r="Y264" s="170"/>
      <c r="Z264" s="170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  <c r="DZ264" s="170"/>
      <c r="EA264" s="170"/>
      <c r="EB264" s="170"/>
      <c r="EC264" s="170"/>
      <c r="ED264" s="170"/>
      <c r="EE264" s="170"/>
      <c r="EF264" s="170"/>
      <c r="EG264" s="170"/>
      <c r="EH264" s="170"/>
      <c r="EI264" s="170"/>
      <c r="EJ264" s="170"/>
      <c r="EK264" s="170"/>
      <c r="EL264" s="170"/>
      <c r="EM264" s="170"/>
      <c r="EN264" s="170"/>
      <c r="EO264" s="170"/>
      <c r="EP264" s="170"/>
      <c r="EQ264" s="170"/>
      <c r="ER264" s="170"/>
      <c r="ES264" s="170"/>
      <c r="ET264" s="170"/>
      <c r="EU264" s="170"/>
      <c r="EV264" s="170"/>
      <c r="EW264" s="170"/>
      <c r="EX264" s="170"/>
      <c r="EY264" s="170"/>
      <c r="EZ264" s="170"/>
      <c r="FA264" s="170"/>
      <c r="FB264" s="170"/>
      <c r="FC264" s="170"/>
      <c r="FD264" s="170"/>
      <c r="FE264" s="170"/>
      <c r="FF264" s="170"/>
      <c r="FG264" s="170"/>
      <c r="FH264" s="170"/>
      <c r="FI264" s="170"/>
      <c r="FJ264" s="170"/>
      <c r="FK264" s="170"/>
      <c r="FL264" s="170"/>
      <c r="FM264" s="170"/>
      <c r="FN264" s="170"/>
      <c r="FO264" s="170"/>
      <c r="FP264" s="170"/>
      <c r="FQ264" s="170"/>
      <c r="FR264" s="170"/>
      <c r="FS264" s="170"/>
      <c r="FT264" s="170"/>
      <c r="FU264" s="170"/>
      <c r="FV264" s="170"/>
      <c r="FW264" s="170"/>
      <c r="FX264" s="170"/>
      <c r="FY264" s="170"/>
      <c r="FZ264" s="170"/>
      <c r="GA264" s="170"/>
      <c r="GB264" s="170"/>
      <c r="GC264" s="170"/>
      <c r="GD264" s="170"/>
      <c r="GE264" s="170"/>
      <c r="GF264" s="170"/>
      <c r="GG264" s="170"/>
      <c r="GH264" s="170"/>
    </row>
    <row r="265" customFormat="false" ht="12.75" hidden="false" customHeight="false" outlineLevel="0" collapsed="false">
      <c r="A265" s="179"/>
      <c r="B265" s="160"/>
      <c r="C265" s="160"/>
      <c r="D265" s="160"/>
      <c r="E265" s="160"/>
      <c r="F265" s="160"/>
      <c r="G265" s="160"/>
      <c r="H265" s="159"/>
      <c r="I265" s="181"/>
      <c r="R265" s="159"/>
      <c r="S265" s="169"/>
      <c r="T265" s="170"/>
      <c r="U265" s="170"/>
      <c r="V265" s="170"/>
      <c r="W265" s="170"/>
      <c r="X265" s="170"/>
      <c r="Y265" s="170"/>
      <c r="Z265" s="170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  <c r="DZ265" s="170"/>
      <c r="EA265" s="170"/>
      <c r="EB265" s="170"/>
      <c r="EC265" s="170"/>
      <c r="ED265" s="170"/>
      <c r="EE265" s="170"/>
      <c r="EF265" s="170"/>
      <c r="EG265" s="170"/>
      <c r="EH265" s="170"/>
      <c r="EI265" s="170"/>
      <c r="EJ265" s="170"/>
      <c r="EK265" s="170"/>
      <c r="EL265" s="170"/>
      <c r="EM265" s="170"/>
      <c r="EN265" s="170"/>
      <c r="EO265" s="170"/>
      <c r="EP265" s="170"/>
      <c r="EQ265" s="170"/>
      <c r="ER265" s="170"/>
      <c r="ES265" s="170"/>
      <c r="ET265" s="170"/>
      <c r="EU265" s="170"/>
      <c r="EV265" s="170"/>
      <c r="EW265" s="170"/>
      <c r="EX265" s="170"/>
      <c r="EY265" s="170"/>
      <c r="EZ265" s="170"/>
      <c r="FA265" s="170"/>
      <c r="FB265" s="170"/>
      <c r="FC265" s="170"/>
      <c r="FD265" s="170"/>
      <c r="FE265" s="170"/>
      <c r="FF265" s="170"/>
      <c r="FG265" s="170"/>
      <c r="FH265" s="170"/>
      <c r="FI265" s="170"/>
      <c r="FJ265" s="170"/>
      <c r="FK265" s="170"/>
      <c r="FL265" s="170"/>
      <c r="FM265" s="170"/>
      <c r="FN265" s="170"/>
      <c r="FO265" s="170"/>
      <c r="FP265" s="170"/>
      <c r="FQ265" s="170"/>
      <c r="FR265" s="170"/>
      <c r="FS265" s="170"/>
      <c r="FT265" s="170"/>
      <c r="FU265" s="170"/>
      <c r="FV265" s="170"/>
      <c r="FW265" s="170"/>
      <c r="FX265" s="170"/>
      <c r="FY265" s="170"/>
      <c r="FZ265" s="170"/>
      <c r="GA265" s="170"/>
      <c r="GB265" s="170"/>
      <c r="GC265" s="170"/>
      <c r="GD265" s="170"/>
      <c r="GE265" s="170"/>
      <c r="GF265" s="170"/>
      <c r="GG265" s="170"/>
      <c r="GH265" s="170"/>
    </row>
    <row r="266" customFormat="false" ht="12.75" hidden="false" customHeight="false" outlineLevel="0" collapsed="false">
      <c r="A266" s="179"/>
      <c r="B266" s="160"/>
      <c r="C266" s="160"/>
      <c r="D266" s="160"/>
      <c r="E266" s="160"/>
      <c r="F266" s="160"/>
      <c r="G266" s="160"/>
      <c r="H266" s="159"/>
      <c r="I266" s="181"/>
      <c r="R266" s="159"/>
      <c r="S266" s="169"/>
      <c r="T266" s="170"/>
      <c r="U266" s="170"/>
      <c r="V266" s="170"/>
      <c r="W266" s="170"/>
      <c r="X266" s="170"/>
      <c r="Y266" s="170"/>
      <c r="Z266" s="170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  <c r="DZ266" s="170"/>
      <c r="EA266" s="170"/>
      <c r="EB266" s="170"/>
      <c r="EC266" s="170"/>
      <c r="ED266" s="170"/>
      <c r="EE266" s="170"/>
      <c r="EF266" s="170"/>
      <c r="EG266" s="170"/>
      <c r="EH266" s="170"/>
      <c r="EI266" s="170"/>
      <c r="EJ266" s="170"/>
      <c r="EK266" s="170"/>
      <c r="EL266" s="170"/>
      <c r="EM266" s="170"/>
      <c r="EN266" s="170"/>
      <c r="EO266" s="170"/>
      <c r="EP266" s="170"/>
      <c r="EQ266" s="170"/>
      <c r="ER266" s="170"/>
      <c r="ES266" s="170"/>
      <c r="ET266" s="170"/>
      <c r="EU266" s="170"/>
      <c r="EV266" s="170"/>
      <c r="EW266" s="170"/>
      <c r="EX266" s="170"/>
      <c r="EY266" s="170"/>
      <c r="EZ266" s="170"/>
      <c r="FA266" s="170"/>
      <c r="FB266" s="170"/>
      <c r="FC266" s="170"/>
      <c r="FD266" s="170"/>
      <c r="FE266" s="170"/>
      <c r="FF266" s="170"/>
      <c r="FG266" s="170"/>
      <c r="FH266" s="170"/>
      <c r="FI266" s="170"/>
      <c r="FJ266" s="170"/>
      <c r="FK266" s="170"/>
      <c r="FL266" s="170"/>
      <c r="FM266" s="170"/>
      <c r="FN266" s="170"/>
      <c r="FO266" s="170"/>
      <c r="FP266" s="170"/>
      <c r="FQ266" s="170"/>
      <c r="FR266" s="170"/>
      <c r="FS266" s="170"/>
      <c r="FT266" s="170"/>
      <c r="FU266" s="170"/>
      <c r="FV266" s="170"/>
      <c r="FW266" s="170"/>
      <c r="FX266" s="170"/>
      <c r="FY266" s="170"/>
      <c r="FZ266" s="170"/>
      <c r="GA266" s="170"/>
      <c r="GB266" s="170"/>
      <c r="GC266" s="170"/>
      <c r="GD266" s="170"/>
      <c r="GE266" s="170"/>
      <c r="GF266" s="170"/>
      <c r="GG266" s="170"/>
      <c r="GH266" s="170"/>
    </row>
    <row r="267" customFormat="false" ht="12.75" hidden="false" customHeight="false" outlineLevel="0" collapsed="false">
      <c r="A267" s="179"/>
      <c r="B267" s="160"/>
      <c r="C267" s="160"/>
      <c r="D267" s="160"/>
      <c r="E267" s="160"/>
      <c r="F267" s="160"/>
      <c r="G267" s="160"/>
      <c r="H267" s="159"/>
      <c r="I267" s="181"/>
      <c r="R267" s="159"/>
      <c r="S267" s="169"/>
      <c r="T267" s="170"/>
      <c r="U267" s="170"/>
      <c r="V267" s="170"/>
      <c r="W267" s="170"/>
      <c r="X267" s="170"/>
      <c r="Y267" s="170"/>
      <c r="Z267" s="170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  <c r="DZ267" s="170"/>
      <c r="EA267" s="170"/>
      <c r="EB267" s="170"/>
      <c r="EC267" s="170"/>
      <c r="ED267" s="170"/>
      <c r="EE267" s="170"/>
      <c r="EF267" s="170"/>
      <c r="EG267" s="170"/>
      <c r="EH267" s="170"/>
      <c r="EI267" s="170"/>
      <c r="EJ267" s="170"/>
      <c r="EK267" s="170"/>
      <c r="EL267" s="170"/>
      <c r="EM267" s="170"/>
      <c r="EN267" s="170"/>
      <c r="EO267" s="170"/>
      <c r="EP267" s="170"/>
      <c r="EQ267" s="170"/>
      <c r="ER267" s="170"/>
      <c r="ES267" s="170"/>
      <c r="ET267" s="170"/>
      <c r="EU267" s="170"/>
      <c r="EV267" s="170"/>
      <c r="EW267" s="170"/>
      <c r="EX267" s="170"/>
      <c r="EY267" s="170"/>
      <c r="EZ267" s="170"/>
      <c r="FA267" s="170"/>
      <c r="FB267" s="170"/>
      <c r="FC267" s="170"/>
      <c r="FD267" s="170"/>
      <c r="FE267" s="170"/>
      <c r="FF267" s="170"/>
      <c r="FG267" s="170"/>
      <c r="FH267" s="170"/>
      <c r="FI267" s="170"/>
      <c r="FJ267" s="170"/>
      <c r="FK267" s="170"/>
      <c r="FL267" s="170"/>
      <c r="FM267" s="170"/>
      <c r="FN267" s="170"/>
      <c r="FO267" s="170"/>
      <c r="FP267" s="170"/>
      <c r="FQ267" s="170"/>
      <c r="FR267" s="170"/>
      <c r="FS267" s="170"/>
      <c r="FT267" s="170"/>
      <c r="FU267" s="170"/>
      <c r="FV267" s="170"/>
      <c r="FW267" s="170"/>
      <c r="FX267" s="170"/>
      <c r="FY267" s="170"/>
      <c r="FZ267" s="170"/>
      <c r="GA267" s="170"/>
      <c r="GB267" s="170"/>
      <c r="GC267" s="170"/>
      <c r="GD267" s="170"/>
      <c r="GE267" s="170"/>
      <c r="GF267" s="170"/>
      <c r="GG267" s="170"/>
      <c r="GH267" s="170"/>
    </row>
    <row r="268" customFormat="false" ht="12.75" hidden="false" customHeight="false" outlineLevel="0" collapsed="false">
      <c r="A268" s="179"/>
      <c r="B268" s="160"/>
      <c r="C268" s="160"/>
      <c r="D268" s="160"/>
      <c r="E268" s="160"/>
      <c r="F268" s="160"/>
      <c r="G268" s="160"/>
      <c r="H268" s="159"/>
      <c r="I268" s="181"/>
      <c r="R268" s="159"/>
      <c r="S268" s="169"/>
      <c r="T268" s="170"/>
      <c r="U268" s="170"/>
      <c r="V268" s="170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  <c r="DZ268" s="170"/>
      <c r="EA268" s="170"/>
      <c r="EB268" s="170"/>
      <c r="EC268" s="170"/>
      <c r="ED268" s="170"/>
      <c r="EE268" s="170"/>
      <c r="EF268" s="170"/>
      <c r="EG268" s="170"/>
      <c r="EH268" s="170"/>
      <c r="EI268" s="170"/>
      <c r="EJ268" s="170"/>
      <c r="EK268" s="170"/>
      <c r="EL268" s="170"/>
      <c r="EM268" s="170"/>
      <c r="EN268" s="170"/>
      <c r="EO268" s="170"/>
      <c r="EP268" s="170"/>
      <c r="EQ268" s="170"/>
      <c r="ER268" s="170"/>
      <c r="ES268" s="170"/>
      <c r="ET268" s="170"/>
      <c r="EU268" s="170"/>
      <c r="EV268" s="170"/>
      <c r="EW268" s="170"/>
      <c r="EX268" s="170"/>
      <c r="EY268" s="170"/>
      <c r="EZ268" s="170"/>
      <c r="FA268" s="170"/>
      <c r="FB268" s="170"/>
      <c r="FC268" s="170"/>
      <c r="FD268" s="170"/>
      <c r="FE268" s="170"/>
      <c r="FF268" s="170"/>
      <c r="FG268" s="170"/>
      <c r="FH268" s="170"/>
      <c r="FI268" s="170"/>
      <c r="FJ268" s="170"/>
      <c r="FK268" s="170"/>
      <c r="FL268" s="170"/>
      <c r="FM268" s="170"/>
      <c r="FN268" s="170"/>
      <c r="FO268" s="170"/>
      <c r="FP268" s="170"/>
      <c r="FQ268" s="170"/>
      <c r="FR268" s="170"/>
      <c r="FS268" s="170"/>
      <c r="FT268" s="170"/>
      <c r="FU268" s="170"/>
      <c r="FV268" s="170"/>
      <c r="FW268" s="170"/>
      <c r="FX268" s="170"/>
      <c r="FY268" s="170"/>
      <c r="FZ268" s="170"/>
      <c r="GA268" s="170"/>
      <c r="GB268" s="170"/>
      <c r="GC268" s="170"/>
      <c r="GD268" s="170"/>
      <c r="GE268" s="170"/>
      <c r="GF268" s="170"/>
      <c r="GG268" s="170"/>
      <c r="GH268" s="170"/>
    </row>
    <row r="269" customFormat="false" ht="12.75" hidden="false" customHeight="false" outlineLevel="0" collapsed="false">
      <c r="A269" s="179"/>
      <c r="B269" s="160"/>
      <c r="C269" s="160"/>
      <c r="D269" s="160"/>
      <c r="E269" s="160"/>
      <c r="F269" s="160"/>
      <c r="G269" s="160"/>
      <c r="H269" s="159"/>
      <c r="I269" s="181"/>
      <c r="R269" s="159"/>
      <c r="S269" s="169"/>
      <c r="T269" s="170"/>
      <c r="U269" s="170"/>
      <c r="V269" s="170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  <c r="DZ269" s="170"/>
      <c r="EA269" s="170"/>
      <c r="EB269" s="170"/>
      <c r="EC269" s="170"/>
      <c r="ED269" s="170"/>
      <c r="EE269" s="170"/>
      <c r="EF269" s="170"/>
      <c r="EG269" s="170"/>
      <c r="EH269" s="170"/>
      <c r="EI269" s="170"/>
      <c r="EJ269" s="170"/>
      <c r="EK269" s="170"/>
      <c r="EL269" s="170"/>
      <c r="EM269" s="170"/>
      <c r="EN269" s="170"/>
      <c r="EO269" s="170"/>
      <c r="EP269" s="170"/>
      <c r="EQ269" s="170"/>
      <c r="ER269" s="170"/>
      <c r="ES269" s="170"/>
      <c r="ET269" s="170"/>
      <c r="EU269" s="170"/>
      <c r="EV269" s="170"/>
      <c r="EW269" s="170"/>
      <c r="EX269" s="170"/>
      <c r="EY269" s="170"/>
      <c r="EZ269" s="170"/>
      <c r="FA269" s="170"/>
      <c r="FB269" s="170"/>
      <c r="FC269" s="170"/>
      <c r="FD269" s="170"/>
      <c r="FE269" s="170"/>
      <c r="FF269" s="170"/>
      <c r="FG269" s="170"/>
      <c r="FH269" s="170"/>
      <c r="FI269" s="170"/>
      <c r="FJ269" s="170"/>
      <c r="FK269" s="170"/>
      <c r="FL269" s="170"/>
      <c r="FM269" s="170"/>
      <c r="FN269" s="170"/>
      <c r="FO269" s="170"/>
      <c r="FP269" s="170"/>
      <c r="FQ269" s="170"/>
      <c r="FR269" s="170"/>
      <c r="FS269" s="170"/>
      <c r="FT269" s="170"/>
      <c r="FU269" s="170"/>
      <c r="FV269" s="170"/>
      <c r="FW269" s="170"/>
      <c r="FX269" s="170"/>
      <c r="FY269" s="170"/>
      <c r="FZ269" s="170"/>
      <c r="GA269" s="170"/>
      <c r="GB269" s="170"/>
      <c r="GC269" s="170"/>
      <c r="GD269" s="170"/>
      <c r="GE269" s="170"/>
      <c r="GF269" s="170"/>
      <c r="GG269" s="170"/>
      <c r="GH269" s="170"/>
    </row>
    <row r="270" customFormat="false" ht="12.75" hidden="false" customHeight="false" outlineLevel="0" collapsed="false">
      <c r="A270" s="179"/>
      <c r="B270" s="160"/>
      <c r="C270" s="160"/>
      <c r="D270" s="160"/>
      <c r="E270" s="160"/>
      <c r="F270" s="160"/>
      <c r="G270" s="160"/>
      <c r="H270" s="159"/>
      <c r="I270" s="181"/>
      <c r="R270" s="159"/>
      <c r="S270" s="169"/>
      <c r="T270" s="170"/>
      <c r="U270" s="170"/>
      <c r="V270" s="170"/>
      <c r="W270" s="170"/>
      <c r="X270" s="170"/>
      <c r="Y270" s="170"/>
      <c r="Z270" s="170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0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  <c r="DZ270" s="170"/>
      <c r="EA270" s="170"/>
      <c r="EB270" s="170"/>
      <c r="EC270" s="170"/>
      <c r="ED270" s="170"/>
      <c r="EE270" s="170"/>
      <c r="EF270" s="170"/>
      <c r="EG270" s="170"/>
      <c r="EH270" s="170"/>
      <c r="EI270" s="170"/>
      <c r="EJ270" s="170"/>
      <c r="EK270" s="170"/>
      <c r="EL270" s="170"/>
      <c r="EM270" s="170"/>
      <c r="EN270" s="170"/>
      <c r="EO270" s="170"/>
      <c r="EP270" s="170"/>
      <c r="EQ270" s="170"/>
      <c r="ER270" s="170"/>
      <c r="ES270" s="170"/>
      <c r="ET270" s="170"/>
      <c r="EU270" s="170"/>
      <c r="EV270" s="170"/>
      <c r="EW270" s="170"/>
      <c r="EX270" s="170"/>
      <c r="EY270" s="170"/>
      <c r="EZ270" s="170"/>
      <c r="FA270" s="170"/>
      <c r="FB270" s="170"/>
      <c r="FC270" s="170"/>
      <c r="FD270" s="170"/>
      <c r="FE270" s="170"/>
      <c r="FF270" s="170"/>
      <c r="FG270" s="170"/>
      <c r="FH270" s="170"/>
      <c r="FI270" s="170"/>
      <c r="FJ270" s="170"/>
      <c r="FK270" s="170"/>
      <c r="FL270" s="170"/>
      <c r="FM270" s="170"/>
      <c r="FN270" s="170"/>
      <c r="FO270" s="170"/>
      <c r="FP270" s="170"/>
      <c r="FQ270" s="170"/>
      <c r="FR270" s="170"/>
      <c r="FS270" s="170"/>
      <c r="FT270" s="170"/>
      <c r="FU270" s="170"/>
      <c r="FV270" s="170"/>
      <c r="FW270" s="170"/>
      <c r="FX270" s="170"/>
      <c r="FY270" s="170"/>
      <c r="FZ270" s="170"/>
      <c r="GA270" s="170"/>
      <c r="GB270" s="170"/>
      <c r="GC270" s="170"/>
      <c r="GD270" s="170"/>
      <c r="GE270" s="170"/>
      <c r="GF270" s="170"/>
      <c r="GG270" s="170"/>
      <c r="GH270" s="170"/>
    </row>
    <row r="271" customFormat="false" ht="12.75" hidden="false" customHeight="false" outlineLevel="0" collapsed="false">
      <c r="A271" s="179"/>
      <c r="B271" s="160"/>
      <c r="C271" s="160"/>
      <c r="D271" s="160"/>
      <c r="E271" s="160"/>
      <c r="F271" s="160"/>
      <c r="G271" s="160"/>
      <c r="H271" s="159"/>
      <c r="I271" s="181"/>
      <c r="R271" s="159"/>
      <c r="S271" s="169"/>
      <c r="T271" s="170"/>
      <c r="U271" s="170"/>
      <c r="V271" s="170"/>
      <c r="W271" s="170"/>
      <c r="X271" s="170"/>
      <c r="Y271" s="170"/>
      <c r="Z271" s="170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  <c r="DZ271" s="170"/>
      <c r="EA271" s="170"/>
      <c r="EB271" s="170"/>
      <c r="EC271" s="170"/>
      <c r="ED271" s="170"/>
      <c r="EE271" s="170"/>
      <c r="EF271" s="170"/>
      <c r="EG271" s="170"/>
      <c r="EH271" s="170"/>
      <c r="EI271" s="170"/>
      <c r="EJ271" s="170"/>
      <c r="EK271" s="170"/>
      <c r="EL271" s="170"/>
      <c r="EM271" s="170"/>
      <c r="EN271" s="170"/>
      <c r="EO271" s="170"/>
      <c r="EP271" s="170"/>
      <c r="EQ271" s="170"/>
      <c r="ER271" s="170"/>
      <c r="ES271" s="170"/>
      <c r="ET271" s="170"/>
      <c r="EU271" s="170"/>
      <c r="EV271" s="170"/>
      <c r="EW271" s="170"/>
      <c r="EX271" s="170"/>
      <c r="EY271" s="170"/>
      <c r="EZ271" s="170"/>
      <c r="FA271" s="170"/>
      <c r="FB271" s="170"/>
      <c r="FC271" s="170"/>
      <c r="FD271" s="170"/>
      <c r="FE271" s="170"/>
      <c r="FF271" s="170"/>
      <c r="FG271" s="170"/>
      <c r="FH271" s="170"/>
      <c r="FI271" s="170"/>
      <c r="FJ271" s="170"/>
      <c r="FK271" s="170"/>
      <c r="FL271" s="170"/>
      <c r="FM271" s="170"/>
      <c r="FN271" s="170"/>
      <c r="FO271" s="170"/>
      <c r="FP271" s="170"/>
      <c r="FQ271" s="170"/>
      <c r="FR271" s="170"/>
      <c r="FS271" s="170"/>
      <c r="FT271" s="170"/>
      <c r="FU271" s="170"/>
      <c r="FV271" s="170"/>
      <c r="FW271" s="170"/>
      <c r="FX271" s="170"/>
      <c r="FY271" s="170"/>
      <c r="FZ271" s="170"/>
      <c r="GA271" s="170"/>
      <c r="GB271" s="170"/>
      <c r="GC271" s="170"/>
      <c r="GD271" s="170"/>
      <c r="GE271" s="170"/>
      <c r="GF271" s="170"/>
      <c r="GG271" s="170"/>
      <c r="GH271" s="170"/>
    </row>
    <row r="272" customFormat="false" ht="12.75" hidden="false" customHeight="false" outlineLevel="0" collapsed="false">
      <c r="A272" s="179"/>
      <c r="B272" s="160"/>
      <c r="C272" s="160"/>
      <c r="D272" s="160"/>
      <c r="E272" s="160"/>
      <c r="F272" s="160"/>
      <c r="G272" s="160"/>
      <c r="H272" s="159"/>
      <c r="I272" s="181"/>
      <c r="R272" s="159"/>
      <c r="S272" s="169"/>
      <c r="T272" s="170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0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  <c r="DZ272" s="170"/>
      <c r="EA272" s="170"/>
      <c r="EB272" s="170"/>
      <c r="EC272" s="170"/>
      <c r="ED272" s="170"/>
      <c r="EE272" s="170"/>
      <c r="EF272" s="170"/>
      <c r="EG272" s="170"/>
      <c r="EH272" s="170"/>
      <c r="EI272" s="170"/>
      <c r="EJ272" s="170"/>
      <c r="EK272" s="170"/>
      <c r="EL272" s="170"/>
      <c r="EM272" s="170"/>
      <c r="EN272" s="170"/>
      <c r="EO272" s="170"/>
      <c r="EP272" s="170"/>
      <c r="EQ272" s="170"/>
      <c r="ER272" s="170"/>
      <c r="ES272" s="170"/>
      <c r="ET272" s="170"/>
      <c r="EU272" s="170"/>
      <c r="EV272" s="170"/>
      <c r="EW272" s="170"/>
      <c r="EX272" s="170"/>
      <c r="EY272" s="170"/>
      <c r="EZ272" s="170"/>
      <c r="FA272" s="170"/>
      <c r="FB272" s="170"/>
      <c r="FC272" s="170"/>
      <c r="FD272" s="170"/>
      <c r="FE272" s="170"/>
      <c r="FF272" s="170"/>
      <c r="FG272" s="170"/>
      <c r="FH272" s="170"/>
      <c r="FI272" s="170"/>
      <c r="FJ272" s="170"/>
      <c r="FK272" s="170"/>
      <c r="FL272" s="170"/>
      <c r="FM272" s="170"/>
      <c r="FN272" s="170"/>
      <c r="FO272" s="170"/>
      <c r="FP272" s="170"/>
      <c r="FQ272" s="170"/>
      <c r="FR272" s="170"/>
      <c r="FS272" s="170"/>
      <c r="FT272" s="170"/>
      <c r="FU272" s="170"/>
      <c r="FV272" s="170"/>
      <c r="FW272" s="170"/>
      <c r="FX272" s="170"/>
      <c r="FY272" s="170"/>
      <c r="FZ272" s="170"/>
      <c r="GA272" s="170"/>
      <c r="GB272" s="170"/>
      <c r="GC272" s="170"/>
      <c r="GD272" s="170"/>
      <c r="GE272" s="170"/>
      <c r="GF272" s="170"/>
      <c r="GG272" s="170"/>
      <c r="GH272" s="170"/>
    </row>
    <row r="273" customFormat="false" ht="12.75" hidden="false" customHeight="false" outlineLevel="0" collapsed="false">
      <c r="A273" s="179"/>
      <c r="B273" s="160"/>
      <c r="C273" s="160"/>
      <c r="D273" s="160"/>
      <c r="E273" s="160"/>
      <c r="F273" s="160"/>
      <c r="G273" s="160"/>
      <c r="H273" s="159"/>
      <c r="I273" s="181"/>
      <c r="R273" s="159"/>
      <c r="S273" s="169"/>
      <c r="T273" s="170"/>
      <c r="U273" s="170"/>
      <c r="V273" s="170"/>
      <c r="W273" s="170"/>
      <c r="X273" s="170"/>
      <c r="Y273" s="170"/>
      <c r="Z273" s="170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  <c r="DZ273" s="170"/>
      <c r="EA273" s="170"/>
      <c r="EB273" s="170"/>
      <c r="EC273" s="170"/>
      <c r="ED273" s="170"/>
      <c r="EE273" s="170"/>
      <c r="EF273" s="170"/>
      <c r="EG273" s="170"/>
      <c r="EH273" s="170"/>
      <c r="EI273" s="170"/>
      <c r="EJ273" s="170"/>
      <c r="EK273" s="170"/>
      <c r="EL273" s="170"/>
      <c r="EM273" s="170"/>
      <c r="EN273" s="170"/>
      <c r="EO273" s="170"/>
      <c r="EP273" s="170"/>
      <c r="EQ273" s="170"/>
      <c r="ER273" s="170"/>
      <c r="ES273" s="170"/>
      <c r="ET273" s="170"/>
      <c r="EU273" s="170"/>
      <c r="EV273" s="170"/>
      <c r="EW273" s="170"/>
      <c r="EX273" s="170"/>
      <c r="EY273" s="170"/>
      <c r="EZ273" s="170"/>
      <c r="FA273" s="170"/>
      <c r="FB273" s="170"/>
      <c r="FC273" s="170"/>
      <c r="FD273" s="170"/>
      <c r="FE273" s="170"/>
      <c r="FF273" s="170"/>
      <c r="FG273" s="170"/>
      <c r="FH273" s="170"/>
      <c r="FI273" s="170"/>
      <c r="FJ273" s="170"/>
      <c r="FK273" s="170"/>
      <c r="FL273" s="170"/>
      <c r="FM273" s="170"/>
      <c r="FN273" s="170"/>
      <c r="FO273" s="170"/>
      <c r="FP273" s="170"/>
      <c r="FQ273" s="170"/>
      <c r="FR273" s="170"/>
      <c r="FS273" s="170"/>
      <c r="FT273" s="170"/>
      <c r="FU273" s="170"/>
      <c r="FV273" s="170"/>
      <c r="FW273" s="170"/>
      <c r="FX273" s="170"/>
      <c r="FY273" s="170"/>
      <c r="FZ273" s="170"/>
      <c r="GA273" s="170"/>
      <c r="GB273" s="170"/>
      <c r="GC273" s="170"/>
      <c r="GD273" s="170"/>
      <c r="GE273" s="170"/>
      <c r="GF273" s="170"/>
      <c r="GG273" s="170"/>
      <c r="GH273" s="170"/>
    </row>
    <row r="274" customFormat="false" ht="12.75" hidden="false" customHeight="false" outlineLevel="0" collapsed="false">
      <c r="A274" s="179"/>
      <c r="B274" s="160"/>
      <c r="C274" s="160"/>
      <c r="D274" s="160"/>
      <c r="E274" s="160"/>
      <c r="F274" s="160"/>
      <c r="G274" s="160"/>
      <c r="H274" s="159"/>
      <c r="I274" s="181"/>
      <c r="R274" s="159"/>
      <c r="S274" s="169"/>
      <c r="T274" s="170"/>
      <c r="U274" s="170"/>
      <c r="V274" s="170"/>
      <c r="W274" s="170"/>
      <c r="X274" s="170"/>
      <c r="Y274" s="170"/>
      <c r="Z274" s="170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  <c r="DZ274" s="170"/>
      <c r="EA274" s="170"/>
      <c r="EB274" s="170"/>
      <c r="EC274" s="170"/>
      <c r="ED274" s="170"/>
      <c r="EE274" s="170"/>
      <c r="EF274" s="170"/>
      <c r="EG274" s="170"/>
      <c r="EH274" s="170"/>
      <c r="EI274" s="170"/>
      <c r="EJ274" s="170"/>
      <c r="EK274" s="170"/>
      <c r="EL274" s="170"/>
      <c r="EM274" s="170"/>
      <c r="EN274" s="170"/>
      <c r="EO274" s="170"/>
      <c r="EP274" s="170"/>
      <c r="EQ274" s="170"/>
      <c r="ER274" s="170"/>
      <c r="ES274" s="170"/>
      <c r="ET274" s="170"/>
      <c r="EU274" s="170"/>
      <c r="EV274" s="170"/>
      <c r="EW274" s="170"/>
      <c r="EX274" s="170"/>
      <c r="EY274" s="170"/>
      <c r="EZ274" s="170"/>
      <c r="FA274" s="170"/>
      <c r="FB274" s="170"/>
      <c r="FC274" s="170"/>
      <c r="FD274" s="170"/>
      <c r="FE274" s="170"/>
      <c r="FF274" s="170"/>
      <c r="FG274" s="170"/>
      <c r="FH274" s="170"/>
      <c r="FI274" s="170"/>
      <c r="FJ274" s="170"/>
      <c r="FK274" s="170"/>
      <c r="FL274" s="170"/>
      <c r="FM274" s="170"/>
      <c r="FN274" s="170"/>
      <c r="FO274" s="170"/>
      <c r="FP274" s="170"/>
      <c r="FQ274" s="170"/>
      <c r="FR274" s="170"/>
      <c r="FS274" s="170"/>
      <c r="FT274" s="170"/>
      <c r="FU274" s="170"/>
      <c r="FV274" s="170"/>
      <c r="FW274" s="170"/>
      <c r="FX274" s="170"/>
      <c r="FY274" s="170"/>
      <c r="FZ274" s="170"/>
      <c r="GA274" s="170"/>
      <c r="GB274" s="170"/>
      <c r="GC274" s="170"/>
      <c r="GD274" s="170"/>
      <c r="GE274" s="170"/>
      <c r="GF274" s="170"/>
      <c r="GG274" s="170"/>
      <c r="GH274" s="170"/>
    </row>
    <row r="275" customFormat="false" ht="12.75" hidden="false" customHeight="false" outlineLevel="0" collapsed="false">
      <c r="A275" s="179"/>
      <c r="B275" s="160"/>
      <c r="C275" s="160"/>
      <c r="D275" s="160"/>
      <c r="E275" s="160"/>
      <c r="F275" s="160"/>
      <c r="G275" s="160"/>
      <c r="H275" s="159"/>
      <c r="I275" s="181"/>
      <c r="R275" s="159"/>
      <c r="S275" s="169"/>
      <c r="T275" s="170"/>
      <c r="U275" s="170"/>
      <c r="V275" s="170"/>
      <c r="W275" s="170"/>
      <c r="X275" s="170"/>
      <c r="Y275" s="170"/>
      <c r="Z275" s="170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  <c r="DZ275" s="170"/>
      <c r="EA275" s="170"/>
      <c r="EB275" s="170"/>
      <c r="EC275" s="170"/>
      <c r="ED275" s="170"/>
      <c r="EE275" s="170"/>
      <c r="EF275" s="170"/>
      <c r="EG275" s="170"/>
      <c r="EH275" s="170"/>
      <c r="EI275" s="170"/>
      <c r="EJ275" s="170"/>
      <c r="EK275" s="170"/>
      <c r="EL275" s="170"/>
      <c r="EM275" s="170"/>
      <c r="EN275" s="170"/>
      <c r="EO275" s="170"/>
      <c r="EP275" s="170"/>
      <c r="EQ275" s="170"/>
      <c r="ER275" s="170"/>
      <c r="ES275" s="170"/>
      <c r="ET275" s="170"/>
      <c r="EU275" s="170"/>
      <c r="EV275" s="170"/>
      <c r="EW275" s="170"/>
      <c r="EX275" s="170"/>
      <c r="EY275" s="170"/>
      <c r="EZ275" s="170"/>
      <c r="FA275" s="170"/>
      <c r="FB275" s="170"/>
      <c r="FC275" s="170"/>
      <c r="FD275" s="170"/>
      <c r="FE275" s="170"/>
      <c r="FF275" s="170"/>
      <c r="FG275" s="170"/>
      <c r="FH275" s="170"/>
      <c r="FI275" s="170"/>
      <c r="FJ275" s="170"/>
      <c r="FK275" s="170"/>
      <c r="FL275" s="170"/>
      <c r="FM275" s="170"/>
      <c r="FN275" s="170"/>
      <c r="FO275" s="170"/>
      <c r="FP275" s="170"/>
      <c r="FQ275" s="170"/>
      <c r="FR275" s="170"/>
      <c r="FS275" s="170"/>
      <c r="FT275" s="170"/>
      <c r="FU275" s="170"/>
      <c r="FV275" s="170"/>
      <c r="FW275" s="170"/>
      <c r="FX275" s="170"/>
      <c r="FY275" s="170"/>
      <c r="FZ275" s="170"/>
      <c r="GA275" s="170"/>
      <c r="GB275" s="170"/>
      <c r="GC275" s="170"/>
      <c r="GD275" s="170"/>
      <c r="GE275" s="170"/>
      <c r="GF275" s="170"/>
      <c r="GG275" s="170"/>
      <c r="GH275" s="170"/>
    </row>
    <row r="276" customFormat="false" ht="12.75" hidden="false" customHeight="false" outlineLevel="0" collapsed="false">
      <c r="A276" s="179"/>
      <c r="B276" s="160"/>
      <c r="C276" s="160"/>
      <c r="D276" s="160"/>
      <c r="E276" s="160"/>
      <c r="F276" s="160"/>
      <c r="G276" s="160"/>
      <c r="H276" s="159"/>
      <c r="I276" s="181"/>
      <c r="R276" s="159"/>
      <c r="S276" s="169"/>
      <c r="T276" s="170"/>
      <c r="U276" s="170"/>
      <c r="V276" s="170"/>
      <c r="W276" s="170"/>
      <c r="X276" s="170"/>
      <c r="Y276" s="170"/>
      <c r="Z276" s="170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170"/>
      <c r="EK276" s="170"/>
      <c r="EL276" s="170"/>
      <c r="EM276" s="170"/>
      <c r="EN276" s="170"/>
      <c r="EO276" s="170"/>
      <c r="EP276" s="170"/>
      <c r="EQ276" s="170"/>
      <c r="ER276" s="170"/>
      <c r="ES276" s="170"/>
      <c r="ET276" s="170"/>
      <c r="EU276" s="170"/>
      <c r="EV276" s="170"/>
      <c r="EW276" s="170"/>
      <c r="EX276" s="170"/>
      <c r="EY276" s="170"/>
      <c r="EZ276" s="170"/>
      <c r="FA276" s="170"/>
      <c r="FB276" s="170"/>
      <c r="FC276" s="170"/>
      <c r="FD276" s="170"/>
      <c r="FE276" s="170"/>
      <c r="FF276" s="170"/>
      <c r="FG276" s="170"/>
      <c r="FH276" s="170"/>
      <c r="FI276" s="170"/>
      <c r="FJ276" s="170"/>
      <c r="FK276" s="170"/>
      <c r="FL276" s="170"/>
      <c r="FM276" s="170"/>
      <c r="FN276" s="170"/>
      <c r="FO276" s="170"/>
      <c r="FP276" s="170"/>
      <c r="FQ276" s="170"/>
      <c r="FR276" s="170"/>
      <c r="FS276" s="170"/>
      <c r="FT276" s="170"/>
      <c r="FU276" s="170"/>
      <c r="FV276" s="170"/>
      <c r="FW276" s="170"/>
      <c r="FX276" s="170"/>
      <c r="FY276" s="170"/>
      <c r="FZ276" s="170"/>
      <c r="GA276" s="170"/>
      <c r="GB276" s="170"/>
      <c r="GC276" s="170"/>
      <c r="GD276" s="170"/>
      <c r="GE276" s="170"/>
      <c r="GF276" s="170"/>
      <c r="GG276" s="170"/>
      <c r="GH276" s="170"/>
    </row>
    <row r="277" customFormat="false" ht="12.75" hidden="false" customHeight="false" outlineLevel="0" collapsed="false">
      <c r="A277" s="179"/>
      <c r="B277" s="160"/>
      <c r="C277" s="160"/>
      <c r="D277" s="160"/>
      <c r="E277" s="160"/>
      <c r="F277" s="160"/>
      <c r="G277" s="160"/>
      <c r="H277" s="159"/>
      <c r="I277" s="181"/>
      <c r="R277" s="159"/>
      <c r="S277" s="169"/>
      <c r="T277" s="170"/>
      <c r="U277" s="170"/>
      <c r="V277" s="170"/>
      <c r="W277" s="170"/>
      <c r="X277" s="170"/>
      <c r="Y277" s="170"/>
      <c r="Z277" s="170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170"/>
      <c r="EK277" s="170"/>
      <c r="EL277" s="170"/>
      <c r="EM277" s="170"/>
      <c r="EN277" s="170"/>
      <c r="EO277" s="170"/>
      <c r="EP277" s="170"/>
      <c r="EQ277" s="170"/>
      <c r="ER277" s="170"/>
      <c r="ES277" s="170"/>
      <c r="ET277" s="170"/>
      <c r="EU277" s="170"/>
      <c r="EV277" s="170"/>
      <c r="EW277" s="170"/>
      <c r="EX277" s="170"/>
      <c r="EY277" s="170"/>
      <c r="EZ277" s="170"/>
      <c r="FA277" s="170"/>
      <c r="FB277" s="170"/>
      <c r="FC277" s="170"/>
      <c r="FD277" s="170"/>
      <c r="FE277" s="170"/>
      <c r="FF277" s="170"/>
      <c r="FG277" s="170"/>
      <c r="FH277" s="170"/>
      <c r="FI277" s="170"/>
      <c r="FJ277" s="170"/>
      <c r="FK277" s="170"/>
      <c r="FL277" s="170"/>
      <c r="FM277" s="170"/>
      <c r="FN277" s="170"/>
      <c r="FO277" s="170"/>
      <c r="FP277" s="170"/>
      <c r="FQ277" s="170"/>
      <c r="FR277" s="170"/>
      <c r="FS277" s="170"/>
      <c r="FT277" s="170"/>
      <c r="FU277" s="170"/>
      <c r="FV277" s="170"/>
      <c r="FW277" s="170"/>
      <c r="FX277" s="170"/>
      <c r="FY277" s="170"/>
      <c r="FZ277" s="170"/>
      <c r="GA277" s="170"/>
      <c r="GB277" s="170"/>
      <c r="GC277" s="170"/>
      <c r="GD277" s="170"/>
      <c r="GE277" s="170"/>
      <c r="GF277" s="170"/>
      <c r="GG277" s="170"/>
      <c r="GH277" s="170"/>
    </row>
    <row r="278" customFormat="false" ht="12.75" hidden="false" customHeight="false" outlineLevel="0" collapsed="false">
      <c r="A278" s="179"/>
      <c r="B278" s="160"/>
      <c r="C278" s="160"/>
      <c r="D278" s="160"/>
      <c r="E278" s="160"/>
      <c r="F278" s="160"/>
      <c r="G278" s="160"/>
      <c r="H278" s="159"/>
      <c r="I278" s="181"/>
      <c r="R278" s="159"/>
      <c r="S278" s="169"/>
      <c r="T278" s="170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170"/>
      <c r="EK278" s="170"/>
      <c r="EL278" s="170"/>
      <c r="EM278" s="170"/>
      <c r="EN278" s="170"/>
      <c r="EO278" s="170"/>
      <c r="EP278" s="170"/>
      <c r="EQ278" s="170"/>
      <c r="ER278" s="170"/>
      <c r="ES278" s="170"/>
      <c r="ET278" s="170"/>
      <c r="EU278" s="170"/>
      <c r="EV278" s="170"/>
      <c r="EW278" s="170"/>
      <c r="EX278" s="170"/>
      <c r="EY278" s="170"/>
      <c r="EZ278" s="170"/>
      <c r="FA278" s="170"/>
      <c r="FB278" s="170"/>
      <c r="FC278" s="170"/>
      <c r="FD278" s="170"/>
      <c r="FE278" s="170"/>
      <c r="FF278" s="170"/>
      <c r="FG278" s="170"/>
      <c r="FH278" s="170"/>
      <c r="FI278" s="170"/>
      <c r="FJ278" s="170"/>
      <c r="FK278" s="170"/>
      <c r="FL278" s="170"/>
      <c r="FM278" s="170"/>
      <c r="FN278" s="170"/>
      <c r="FO278" s="170"/>
      <c r="FP278" s="170"/>
      <c r="FQ278" s="170"/>
      <c r="FR278" s="170"/>
      <c r="FS278" s="170"/>
      <c r="FT278" s="170"/>
      <c r="FU278" s="170"/>
      <c r="FV278" s="170"/>
      <c r="FW278" s="170"/>
      <c r="FX278" s="170"/>
      <c r="FY278" s="170"/>
      <c r="FZ278" s="170"/>
      <c r="GA278" s="170"/>
      <c r="GB278" s="170"/>
      <c r="GC278" s="170"/>
      <c r="GD278" s="170"/>
      <c r="GE278" s="170"/>
      <c r="GF278" s="170"/>
      <c r="GG278" s="170"/>
      <c r="GH278" s="170"/>
    </row>
    <row r="279" customFormat="false" ht="12.75" hidden="false" customHeight="false" outlineLevel="0" collapsed="false">
      <c r="A279" s="179"/>
      <c r="B279" s="160"/>
      <c r="C279" s="160"/>
      <c r="D279" s="160"/>
      <c r="E279" s="160"/>
      <c r="F279" s="160"/>
      <c r="G279" s="160"/>
      <c r="H279" s="159"/>
      <c r="I279" s="181"/>
      <c r="R279" s="159"/>
      <c r="S279" s="169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170"/>
      <c r="EK279" s="170"/>
      <c r="EL279" s="170"/>
      <c r="EM279" s="170"/>
      <c r="EN279" s="170"/>
      <c r="EO279" s="170"/>
      <c r="EP279" s="170"/>
      <c r="EQ279" s="170"/>
      <c r="ER279" s="170"/>
      <c r="ES279" s="170"/>
      <c r="ET279" s="170"/>
      <c r="EU279" s="170"/>
      <c r="EV279" s="170"/>
      <c r="EW279" s="170"/>
      <c r="EX279" s="170"/>
      <c r="EY279" s="170"/>
      <c r="EZ279" s="170"/>
      <c r="FA279" s="170"/>
      <c r="FB279" s="170"/>
      <c r="FC279" s="170"/>
      <c r="FD279" s="170"/>
      <c r="FE279" s="170"/>
      <c r="FF279" s="170"/>
      <c r="FG279" s="170"/>
      <c r="FH279" s="170"/>
      <c r="FI279" s="170"/>
      <c r="FJ279" s="170"/>
      <c r="FK279" s="170"/>
      <c r="FL279" s="170"/>
      <c r="FM279" s="170"/>
      <c r="FN279" s="170"/>
      <c r="FO279" s="170"/>
      <c r="FP279" s="170"/>
      <c r="FQ279" s="170"/>
      <c r="FR279" s="170"/>
      <c r="FS279" s="170"/>
      <c r="FT279" s="170"/>
      <c r="FU279" s="170"/>
      <c r="FV279" s="170"/>
      <c r="FW279" s="170"/>
      <c r="FX279" s="170"/>
      <c r="FY279" s="170"/>
      <c r="FZ279" s="170"/>
      <c r="GA279" s="170"/>
      <c r="GB279" s="170"/>
      <c r="GC279" s="170"/>
      <c r="GD279" s="170"/>
      <c r="GE279" s="170"/>
      <c r="GF279" s="170"/>
      <c r="GG279" s="170"/>
      <c r="GH279" s="170"/>
    </row>
    <row r="280" customFormat="false" ht="12.75" hidden="false" customHeight="false" outlineLevel="0" collapsed="false">
      <c r="A280" s="179"/>
      <c r="B280" s="160"/>
      <c r="C280" s="160"/>
      <c r="D280" s="160"/>
      <c r="E280" s="160"/>
      <c r="F280" s="160"/>
      <c r="G280" s="160"/>
      <c r="H280" s="159"/>
      <c r="I280" s="181"/>
      <c r="R280" s="159"/>
      <c r="S280" s="169"/>
      <c r="T280" s="170"/>
      <c r="U280" s="170"/>
      <c r="V280" s="170"/>
      <c r="W280" s="170"/>
      <c r="X280" s="170"/>
      <c r="Y280" s="170"/>
      <c r="Z280" s="170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170"/>
      <c r="EK280" s="170"/>
      <c r="EL280" s="170"/>
      <c r="EM280" s="170"/>
      <c r="EN280" s="170"/>
      <c r="EO280" s="170"/>
      <c r="EP280" s="170"/>
      <c r="EQ280" s="170"/>
      <c r="ER280" s="170"/>
      <c r="ES280" s="170"/>
      <c r="ET280" s="170"/>
      <c r="EU280" s="170"/>
      <c r="EV280" s="170"/>
      <c r="EW280" s="170"/>
      <c r="EX280" s="170"/>
      <c r="EY280" s="170"/>
      <c r="EZ280" s="170"/>
      <c r="FA280" s="170"/>
      <c r="FB280" s="170"/>
      <c r="FC280" s="170"/>
      <c r="FD280" s="170"/>
      <c r="FE280" s="170"/>
      <c r="FF280" s="170"/>
      <c r="FG280" s="170"/>
      <c r="FH280" s="170"/>
      <c r="FI280" s="170"/>
      <c r="FJ280" s="170"/>
      <c r="FK280" s="170"/>
      <c r="FL280" s="170"/>
      <c r="FM280" s="170"/>
      <c r="FN280" s="170"/>
      <c r="FO280" s="170"/>
      <c r="FP280" s="170"/>
      <c r="FQ280" s="170"/>
      <c r="FR280" s="170"/>
      <c r="FS280" s="170"/>
      <c r="FT280" s="170"/>
      <c r="FU280" s="170"/>
      <c r="FV280" s="170"/>
      <c r="FW280" s="170"/>
      <c r="FX280" s="170"/>
      <c r="FY280" s="170"/>
      <c r="FZ280" s="170"/>
      <c r="GA280" s="170"/>
      <c r="GB280" s="170"/>
      <c r="GC280" s="170"/>
      <c r="GD280" s="170"/>
      <c r="GE280" s="170"/>
      <c r="GF280" s="170"/>
      <c r="GG280" s="170"/>
      <c r="GH280" s="170"/>
    </row>
    <row r="281" customFormat="false" ht="12.75" hidden="false" customHeight="false" outlineLevel="0" collapsed="false">
      <c r="A281" s="179"/>
      <c r="B281" s="160"/>
      <c r="C281" s="160"/>
      <c r="D281" s="160"/>
      <c r="E281" s="160"/>
      <c r="F281" s="160"/>
      <c r="G281" s="160"/>
      <c r="H281" s="159"/>
      <c r="I281" s="181"/>
      <c r="R281" s="159"/>
      <c r="S281" s="169"/>
      <c r="T281" s="170"/>
      <c r="U281" s="170"/>
      <c r="V281" s="170"/>
      <c r="W281" s="170"/>
      <c r="X281" s="170"/>
      <c r="Y281" s="170"/>
      <c r="Z281" s="170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170"/>
      <c r="EK281" s="170"/>
      <c r="EL281" s="170"/>
      <c r="EM281" s="170"/>
      <c r="EN281" s="170"/>
      <c r="EO281" s="170"/>
      <c r="EP281" s="170"/>
      <c r="EQ281" s="170"/>
      <c r="ER281" s="170"/>
      <c r="ES281" s="170"/>
      <c r="ET281" s="170"/>
      <c r="EU281" s="170"/>
      <c r="EV281" s="170"/>
      <c r="EW281" s="170"/>
      <c r="EX281" s="170"/>
      <c r="EY281" s="170"/>
      <c r="EZ281" s="170"/>
      <c r="FA281" s="170"/>
      <c r="FB281" s="170"/>
      <c r="FC281" s="170"/>
      <c r="FD281" s="170"/>
      <c r="FE281" s="170"/>
      <c r="FF281" s="170"/>
      <c r="FG281" s="170"/>
      <c r="FH281" s="170"/>
      <c r="FI281" s="170"/>
      <c r="FJ281" s="170"/>
      <c r="FK281" s="170"/>
      <c r="FL281" s="170"/>
      <c r="FM281" s="170"/>
      <c r="FN281" s="170"/>
      <c r="FO281" s="170"/>
      <c r="FP281" s="170"/>
      <c r="FQ281" s="170"/>
      <c r="FR281" s="170"/>
      <c r="FS281" s="170"/>
      <c r="FT281" s="170"/>
      <c r="FU281" s="170"/>
      <c r="FV281" s="170"/>
      <c r="FW281" s="170"/>
      <c r="FX281" s="170"/>
      <c r="FY281" s="170"/>
      <c r="FZ281" s="170"/>
      <c r="GA281" s="170"/>
      <c r="GB281" s="170"/>
      <c r="GC281" s="170"/>
      <c r="GD281" s="170"/>
      <c r="GE281" s="170"/>
      <c r="GF281" s="170"/>
      <c r="GG281" s="170"/>
      <c r="GH281" s="170"/>
    </row>
    <row r="282" customFormat="false" ht="12.75" hidden="false" customHeight="false" outlineLevel="0" collapsed="false">
      <c r="A282" s="179"/>
      <c r="B282" s="160"/>
      <c r="C282" s="160"/>
      <c r="D282" s="160"/>
      <c r="E282" s="160"/>
      <c r="F282" s="160"/>
      <c r="G282" s="160"/>
      <c r="H282" s="159"/>
      <c r="I282" s="181"/>
      <c r="R282" s="159"/>
      <c r="S282" s="169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170"/>
      <c r="EK282" s="170"/>
      <c r="EL282" s="170"/>
      <c r="EM282" s="170"/>
      <c r="EN282" s="170"/>
      <c r="EO282" s="170"/>
      <c r="EP282" s="170"/>
      <c r="EQ282" s="170"/>
      <c r="ER282" s="170"/>
      <c r="ES282" s="170"/>
      <c r="ET282" s="170"/>
      <c r="EU282" s="170"/>
      <c r="EV282" s="170"/>
      <c r="EW282" s="170"/>
      <c r="EX282" s="170"/>
      <c r="EY282" s="170"/>
      <c r="EZ282" s="170"/>
      <c r="FA282" s="170"/>
      <c r="FB282" s="170"/>
      <c r="FC282" s="170"/>
      <c r="FD282" s="170"/>
      <c r="FE282" s="170"/>
      <c r="FF282" s="170"/>
      <c r="FG282" s="170"/>
      <c r="FH282" s="170"/>
      <c r="FI282" s="170"/>
      <c r="FJ282" s="170"/>
      <c r="FK282" s="170"/>
      <c r="FL282" s="170"/>
      <c r="FM282" s="170"/>
      <c r="FN282" s="170"/>
      <c r="FO282" s="170"/>
      <c r="FP282" s="170"/>
      <c r="FQ282" s="170"/>
      <c r="FR282" s="170"/>
      <c r="FS282" s="170"/>
      <c r="FT282" s="170"/>
      <c r="FU282" s="170"/>
      <c r="FV282" s="170"/>
      <c r="FW282" s="170"/>
      <c r="FX282" s="170"/>
      <c r="FY282" s="170"/>
      <c r="FZ282" s="170"/>
      <c r="GA282" s="170"/>
      <c r="GB282" s="170"/>
      <c r="GC282" s="170"/>
      <c r="GD282" s="170"/>
      <c r="GE282" s="170"/>
      <c r="GF282" s="170"/>
      <c r="GG282" s="170"/>
      <c r="GH282" s="170"/>
    </row>
    <row r="283" customFormat="false" ht="12.75" hidden="false" customHeight="false" outlineLevel="0" collapsed="false">
      <c r="A283" s="179"/>
      <c r="B283" s="160"/>
      <c r="C283" s="160"/>
      <c r="D283" s="160"/>
      <c r="E283" s="160"/>
      <c r="F283" s="160"/>
      <c r="G283" s="160"/>
      <c r="H283" s="159"/>
      <c r="I283" s="181"/>
      <c r="R283" s="159"/>
      <c r="S283" s="169"/>
      <c r="T283" s="170"/>
      <c r="U283" s="170"/>
      <c r="V283" s="170"/>
      <c r="W283" s="170"/>
      <c r="X283" s="170"/>
      <c r="Y283" s="170"/>
      <c r="Z283" s="170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170"/>
      <c r="EK283" s="170"/>
      <c r="EL283" s="170"/>
      <c r="EM283" s="170"/>
      <c r="EN283" s="170"/>
      <c r="EO283" s="170"/>
      <c r="EP283" s="170"/>
      <c r="EQ283" s="170"/>
      <c r="ER283" s="170"/>
      <c r="ES283" s="170"/>
      <c r="ET283" s="170"/>
      <c r="EU283" s="170"/>
      <c r="EV283" s="170"/>
      <c r="EW283" s="170"/>
      <c r="EX283" s="170"/>
      <c r="EY283" s="170"/>
      <c r="EZ283" s="170"/>
      <c r="FA283" s="170"/>
      <c r="FB283" s="170"/>
      <c r="FC283" s="170"/>
      <c r="FD283" s="170"/>
      <c r="FE283" s="170"/>
      <c r="FF283" s="170"/>
      <c r="FG283" s="170"/>
      <c r="FH283" s="170"/>
      <c r="FI283" s="170"/>
      <c r="FJ283" s="170"/>
      <c r="FK283" s="170"/>
      <c r="FL283" s="170"/>
      <c r="FM283" s="170"/>
      <c r="FN283" s="170"/>
      <c r="FO283" s="170"/>
      <c r="FP283" s="170"/>
      <c r="FQ283" s="170"/>
      <c r="FR283" s="170"/>
      <c r="FS283" s="170"/>
      <c r="FT283" s="170"/>
      <c r="FU283" s="170"/>
      <c r="FV283" s="170"/>
      <c r="FW283" s="170"/>
      <c r="FX283" s="170"/>
      <c r="FY283" s="170"/>
      <c r="FZ283" s="170"/>
      <c r="GA283" s="170"/>
      <c r="GB283" s="170"/>
      <c r="GC283" s="170"/>
      <c r="GD283" s="170"/>
      <c r="GE283" s="170"/>
      <c r="GF283" s="170"/>
      <c r="GG283" s="170"/>
      <c r="GH283" s="170"/>
    </row>
    <row r="284" customFormat="false" ht="12.75" hidden="false" customHeight="false" outlineLevel="0" collapsed="false">
      <c r="A284" s="179"/>
      <c r="B284" s="160"/>
      <c r="C284" s="160"/>
      <c r="D284" s="160"/>
      <c r="E284" s="160"/>
      <c r="F284" s="160"/>
      <c r="G284" s="160"/>
      <c r="H284" s="159"/>
      <c r="I284" s="181"/>
      <c r="R284" s="159"/>
      <c r="S284" s="169"/>
      <c r="T284" s="170"/>
      <c r="U284" s="170"/>
      <c r="V284" s="170"/>
      <c r="W284" s="170"/>
      <c r="X284" s="170"/>
      <c r="Y284" s="170"/>
      <c r="Z284" s="170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170"/>
      <c r="EK284" s="170"/>
      <c r="EL284" s="170"/>
      <c r="EM284" s="170"/>
      <c r="EN284" s="170"/>
      <c r="EO284" s="170"/>
      <c r="EP284" s="170"/>
      <c r="EQ284" s="170"/>
      <c r="ER284" s="170"/>
      <c r="ES284" s="170"/>
      <c r="ET284" s="170"/>
      <c r="EU284" s="170"/>
      <c r="EV284" s="170"/>
      <c r="EW284" s="170"/>
      <c r="EX284" s="170"/>
      <c r="EY284" s="170"/>
      <c r="EZ284" s="170"/>
      <c r="FA284" s="170"/>
      <c r="FB284" s="170"/>
      <c r="FC284" s="170"/>
      <c r="FD284" s="170"/>
      <c r="FE284" s="170"/>
      <c r="FF284" s="170"/>
      <c r="FG284" s="170"/>
      <c r="FH284" s="170"/>
      <c r="FI284" s="170"/>
      <c r="FJ284" s="170"/>
      <c r="FK284" s="170"/>
      <c r="FL284" s="170"/>
      <c r="FM284" s="170"/>
      <c r="FN284" s="170"/>
      <c r="FO284" s="170"/>
      <c r="FP284" s="170"/>
      <c r="FQ284" s="170"/>
      <c r="FR284" s="170"/>
      <c r="FS284" s="170"/>
      <c r="FT284" s="170"/>
      <c r="FU284" s="170"/>
      <c r="FV284" s="170"/>
      <c r="FW284" s="170"/>
      <c r="FX284" s="170"/>
      <c r="FY284" s="170"/>
      <c r="FZ284" s="170"/>
      <c r="GA284" s="170"/>
      <c r="GB284" s="170"/>
      <c r="GC284" s="170"/>
      <c r="GD284" s="170"/>
      <c r="GE284" s="170"/>
      <c r="GF284" s="170"/>
      <c r="GG284" s="170"/>
      <c r="GH284" s="170"/>
    </row>
    <row r="285" customFormat="false" ht="12.75" hidden="false" customHeight="false" outlineLevel="0" collapsed="false">
      <c r="A285" s="179"/>
      <c r="B285" s="160"/>
      <c r="C285" s="160"/>
      <c r="D285" s="160"/>
      <c r="E285" s="160"/>
      <c r="F285" s="160"/>
      <c r="G285" s="160"/>
      <c r="H285" s="159"/>
      <c r="I285" s="181"/>
      <c r="R285" s="159"/>
      <c r="S285" s="169"/>
      <c r="T285" s="170"/>
      <c r="U285" s="170"/>
      <c r="V285" s="170"/>
      <c r="W285" s="170"/>
      <c r="X285" s="170"/>
      <c r="Y285" s="170"/>
      <c r="Z285" s="170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170"/>
      <c r="EK285" s="170"/>
      <c r="EL285" s="170"/>
      <c r="EM285" s="170"/>
      <c r="EN285" s="170"/>
      <c r="EO285" s="170"/>
      <c r="EP285" s="170"/>
      <c r="EQ285" s="170"/>
      <c r="ER285" s="170"/>
      <c r="ES285" s="170"/>
      <c r="ET285" s="170"/>
      <c r="EU285" s="170"/>
      <c r="EV285" s="170"/>
      <c r="EW285" s="170"/>
      <c r="EX285" s="170"/>
      <c r="EY285" s="170"/>
      <c r="EZ285" s="170"/>
      <c r="FA285" s="170"/>
      <c r="FB285" s="170"/>
      <c r="FC285" s="170"/>
      <c r="FD285" s="170"/>
      <c r="FE285" s="170"/>
      <c r="FF285" s="170"/>
      <c r="FG285" s="170"/>
      <c r="FH285" s="170"/>
      <c r="FI285" s="170"/>
      <c r="FJ285" s="170"/>
      <c r="FK285" s="170"/>
      <c r="FL285" s="170"/>
      <c r="FM285" s="170"/>
      <c r="FN285" s="170"/>
      <c r="FO285" s="170"/>
      <c r="FP285" s="170"/>
      <c r="FQ285" s="170"/>
      <c r="FR285" s="170"/>
      <c r="FS285" s="170"/>
      <c r="FT285" s="170"/>
      <c r="FU285" s="170"/>
      <c r="FV285" s="170"/>
      <c r="FW285" s="170"/>
      <c r="FX285" s="170"/>
      <c r="FY285" s="170"/>
      <c r="FZ285" s="170"/>
      <c r="GA285" s="170"/>
      <c r="GB285" s="170"/>
      <c r="GC285" s="170"/>
      <c r="GD285" s="170"/>
      <c r="GE285" s="170"/>
      <c r="GF285" s="170"/>
      <c r="GG285" s="170"/>
      <c r="GH285" s="170"/>
    </row>
    <row r="286" customFormat="false" ht="12.75" hidden="false" customHeight="false" outlineLevel="0" collapsed="false">
      <c r="A286" s="179"/>
      <c r="B286" s="160"/>
      <c r="C286" s="160"/>
      <c r="D286" s="160"/>
      <c r="E286" s="160"/>
      <c r="F286" s="160"/>
      <c r="G286" s="160"/>
      <c r="H286" s="159"/>
      <c r="I286" s="181"/>
      <c r="R286" s="159"/>
      <c r="S286" s="169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  <c r="EQ286" s="170"/>
      <c r="ER286" s="170"/>
      <c r="ES286" s="170"/>
      <c r="ET286" s="170"/>
      <c r="EU286" s="170"/>
      <c r="EV286" s="170"/>
      <c r="EW286" s="170"/>
      <c r="EX286" s="170"/>
      <c r="EY286" s="170"/>
      <c r="EZ286" s="170"/>
      <c r="FA286" s="170"/>
      <c r="FB286" s="170"/>
      <c r="FC286" s="170"/>
      <c r="FD286" s="170"/>
      <c r="FE286" s="170"/>
      <c r="FF286" s="170"/>
      <c r="FG286" s="170"/>
      <c r="FH286" s="170"/>
      <c r="FI286" s="170"/>
      <c r="FJ286" s="170"/>
      <c r="FK286" s="170"/>
      <c r="FL286" s="170"/>
      <c r="FM286" s="170"/>
      <c r="FN286" s="170"/>
      <c r="FO286" s="170"/>
      <c r="FP286" s="170"/>
      <c r="FQ286" s="170"/>
      <c r="FR286" s="170"/>
      <c r="FS286" s="170"/>
      <c r="FT286" s="170"/>
      <c r="FU286" s="170"/>
      <c r="FV286" s="170"/>
      <c r="FW286" s="170"/>
      <c r="FX286" s="170"/>
      <c r="FY286" s="170"/>
      <c r="FZ286" s="170"/>
      <c r="GA286" s="170"/>
      <c r="GB286" s="170"/>
      <c r="GC286" s="170"/>
      <c r="GD286" s="170"/>
      <c r="GE286" s="170"/>
      <c r="GF286" s="170"/>
      <c r="GG286" s="170"/>
      <c r="GH286" s="170"/>
    </row>
    <row r="287" customFormat="false" ht="12.75" hidden="false" customHeight="false" outlineLevel="0" collapsed="false">
      <c r="A287" s="179"/>
      <c r="B287" s="160"/>
      <c r="C287" s="160"/>
      <c r="D287" s="160"/>
      <c r="E287" s="160"/>
      <c r="F287" s="160"/>
      <c r="G287" s="160"/>
      <c r="H287" s="159"/>
      <c r="I287" s="181"/>
      <c r="R287" s="159"/>
      <c r="S287" s="169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170"/>
      <c r="EK287" s="170"/>
      <c r="EL287" s="170"/>
      <c r="EM287" s="170"/>
      <c r="EN287" s="170"/>
      <c r="EO287" s="170"/>
      <c r="EP287" s="170"/>
      <c r="EQ287" s="170"/>
      <c r="ER287" s="170"/>
      <c r="ES287" s="170"/>
      <c r="ET287" s="170"/>
      <c r="EU287" s="170"/>
      <c r="EV287" s="170"/>
      <c r="EW287" s="170"/>
      <c r="EX287" s="170"/>
      <c r="EY287" s="170"/>
      <c r="EZ287" s="170"/>
      <c r="FA287" s="170"/>
      <c r="FB287" s="170"/>
      <c r="FC287" s="170"/>
      <c r="FD287" s="170"/>
      <c r="FE287" s="170"/>
      <c r="FF287" s="170"/>
      <c r="FG287" s="170"/>
      <c r="FH287" s="170"/>
      <c r="FI287" s="170"/>
      <c r="FJ287" s="170"/>
      <c r="FK287" s="170"/>
      <c r="FL287" s="170"/>
      <c r="FM287" s="170"/>
      <c r="FN287" s="170"/>
      <c r="FO287" s="170"/>
      <c r="FP287" s="170"/>
      <c r="FQ287" s="170"/>
      <c r="FR287" s="170"/>
      <c r="FS287" s="170"/>
      <c r="FT287" s="170"/>
      <c r="FU287" s="170"/>
      <c r="FV287" s="170"/>
      <c r="FW287" s="170"/>
      <c r="FX287" s="170"/>
      <c r="FY287" s="170"/>
      <c r="FZ287" s="170"/>
      <c r="GA287" s="170"/>
      <c r="GB287" s="170"/>
      <c r="GC287" s="170"/>
      <c r="GD287" s="170"/>
      <c r="GE287" s="170"/>
      <c r="GF287" s="170"/>
      <c r="GG287" s="170"/>
      <c r="GH287" s="170"/>
    </row>
    <row r="288" customFormat="false" ht="12.75" hidden="false" customHeight="false" outlineLevel="0" collapsed="false">
      <c r="A288" s="179"/>
      <c r="B288" s="160"/>
      <c r="C288" s="160"/>
      <c r="D288" s="160"/>
      <c r="E288" s="160"/>
      <c r="F288" s="160"/>
      <c r="G288" s="160"/>
      <c r="H288" s="159"/>
      <c r="I288" s="181"/>
      <c r="R288" s="159"/>
      <c r="S288" s="169"/>
      <c r="T288" s="170"/>
      <c r="U288" s="170"/>
      <c r="V288" s="170"/>
      <c r="W288" s="170"/>
      <c r="X288" s="170"/>
      <c r="Y288" s="170"/>
      <c r="Z288" s="170"/>
      <c r="AA288" s="170"/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170"/>
      <c r="EK288" s="170"/>
      <c r="EL288" s="170"/>
      <c r="EM288" s="170"/>
      <c r="EN288" s="170"/>
      <c r="EO288" s="170"/>
      <c r="EP288" s="170"/>
      <c r="EQ288" s="170"/>
      <c r="ER288" s="170"/>
      <c r="ES288" s="170"/>
      <c r="ET288" s="170"/>
      <c r="EU288" s="170"/>
      <c r="EV288" s="170"/>
      <c r="EW288" s="170"/>
      <c r="EX288" s="170"/>
      <c r="EY288" s="170"/>
      <c r="EZ288" s="170"/>
      <c r="FA288" s="170"/>
      <c r="FB288" s="170"/>
      <c r="FC288" s="170"/>
      <c r="FD288" s="170"/>
      <c r="FE288" s="170"/>
      <c r="FF288" s="170"/>
      <c r="FG288" s="170"/>
      <c r="FH288" s="170"/>
      <c r="FI288" s="170"/>
      <c r="FJ288" s="170"/>
      <c r="FK288" s="170"/>
      <c r="FL288" s="170"/>
      <c r="FM288" s="170"/>
      <c r="FN288" s="170"/>
      <c r="FO288" s="170"/>
      <c r="FP288" s="170"/>
      <c r="FQ288" s="170"/>
      <c r="FR288" s="170"/>
      <c r="FS288" s="170"/>
      <c r="FT288" s="170"/>
      <c r="FU288" s="170"/>
      <c r="FV288" s="170"/>
      <c r="FW288" s="170"/>
      <c r="FX288" s="170"/>
      <c r="FY288" s="170"/>
      <c r="FZ288" s="170"/>
      <c r="GA288" s="170"/>
      <c r="GB288" s="170"/>
      <c r="GC288" s="170"/>
      <c r="GD288" s="170"/>
      <c r="GE288" s="170"/>
      <c r="GF288" s="170"/>
      <c r="GG288" s="170"/>
      <c r="GH288" s="170"/>
    </row>
    <row r="289" customFormat="false" ht="12.75" hidden="false" customHeight="false" outlineLevel="0" collapsed="false">
      <c r="A289" s="179"/>
      <c r="B289" s="160"/>
      <c r="C289" s="160"/>
      <c r="D289" s="160"/>
      <c r="E289" s="160"/>
      <c r="F289" s="160"/>
      <c r="G289" s="160"/>
      <c r="H289" s="159"/>
      <c r="I289" s="181"/>
      <c r="R289" s="159"/>
      <c r="S289" s="169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170"/>
      <c r="EK289" s="170"/>
      <c r="EL289" s="170"/>
      <c r="EM289" s="170"/>
      <c r="EN289" s="170"/>
      <c r="EO289" s="170"/>
      <c r="EP289" s="170"/>
      <c r="EQ289" s="170"/>
      <c r="ER289" s="170"/>
      <c r="ES289" s="170"/>
      <c r="ET289" s="170"/>
      <c r="EU289" s="170"/>
      <c r="EV289" s="170"/>
      <c r="EW289" s="170"/>
      <c r="EX289" s="170"/>
      <c r="EY289" s="170"/>
      <c r="EZ289" s="170"/>
      <c r="FA289" s="170"/>
      <c r="FB289" s="170"/>
      <c r="FC289" s="170"/>
      <c r="FD289" s="170"/>
      <c r="FE289" s="170"/>
      <c r="FF289" s="170"/>
      <c r="FG289" s="170"/>
      <c r="FH289" s="170"/>
      <c r="FI289" s="170"/>
      <c r="FJ289" s="170"/>
      <c r="FK289" s="170"/>
      <c r="FL289" s="170"/>
      <c r="FM289" s="170"/>
      <c r="FN289" s="170"/>
      <c r="FO289" s="170"/>
      <c r="FP289" s="170"/>
      <c r="FQ289" s="170"/>
      <c r="FR289" s="170"/>
      <c r="FS289" s="170"/>
      <c r="FT289" s="170"/>
      <c r="FU289" s="170"/>
      <c r="FV289" s="170"/>
      <c r="FW289" s="170"/>
      <c r="FX289" s="170"/>
      <c r="FY289" s="170"/>
      <c r="FZ289" s="170"/>
      <c r="GA289" s="170"/>
      <c r="GB289" s="170"/>
      <c r="GC289" s="170"/>
      <c r="GD289" s="170"/>
      <c r="GE289" s="170"/>
      <c r="GF289" s="170"/>
      <c r="GG289" s="170"/>
      <c r="GH289" s="170"/>
    </row>
    <row r="290" customFormat="false" ht="12.75" hidden="false" customHeight="false" outlineLevel="0" collapsed="false">
      <c r="A290" s="179"/>
      <c r="B290" s="160"/>
      <c r="C290" s="160"/>
      <c r="D290" s="160"/>
      <c r="E290" s="160"/>
      <c r="F290" s="160"/>
      <c r="G290" s="160"/>
      <c r="H290" s="159"/>
      <c r="I290" s="181"/>
      <c r="R290" s="159"/>
      <c r="S290" s="169"/>
      <c r="T290" s="170"/>
      <c r="U290" s="170"/>
      <c r="V290" s="17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170"/>
      <c r="EK290" s="170"/>
      <c r="EL290" s="170"/>
      <c r="EM290" s="170"/>
      <c r="EN290" s="170"/>
      <c r="EO290" s="170"/>
      <c r="EP290" s="170"/>
      <c r="EQ290" s="170"/>
      <c r="ER290" s="170"/>
      <c r="ES290" s="170"/>
      <c r="ET290" s="170"/>
      <c r="EU290" s="170"/>
      <c r="EV290" s="170"/>
      <c r="EW290" s="170"/>
      <c r="EX290" s="170"/>
      <c r="EY290" s="170"/>
      <c r="EZ290" s="170"/>
      <c r="FA290" s="170"/>
      <c r="FB290" s="170"/>
      <c r="FC290" s="170"/>
      <c r="FD290" s="170"/>
      <c r="FE290" s="170"/>
      <c r="FF290" s="170"/>
      <c r="FG290" s="170"/>
      <c r="FH290" s="170"/>
      <c r="FI290" s="170"/>
      <c r="FJ290" s="170"/>
      <c r="FK290" s="170"/>
      <c r="FL290" s="170"/>
      <c r="FM290" s="170"/>
      <c r="FN290" s="170"/>
      <c r="FO290" s="170"/>
      <c r="FP290" s="170"/>
      <c r="FQ290" s="170"/>
      <c r="FR290" s="170"/>
      <c r="FS290" s="170"/>
      <c r="FT290" s="170"/>
      <c r="FU290" s="170"/>
      <c r="FV290" s="170"/>
      <c r="FW290" s="170"/>
      <c r="FX290" s="170"/>
      <c r="FY290" s="170"/>
      <c r="FZ290" s="170"/>
      <c r="GA290" s="170"/>
      <c r="GB290" s="170"/>
      <c r="GC290" s="170"/>
      <c r="GD290" s="170"/>
      <c r="GE290" s="170"/>
      <c r="GF290" s="170"/>
      <c r="GG290" s="170"/>
      <c r="GH290" s="170"/>
    </row>
    <row r="291" customFormat="false" ht="12.75" hidden="false" customHeight="false" outlineLevel="0" collapsed="false">
      <c r="A291" s="179"/>
      <c r="B291" s="160"/>
      <c r="C291" s="160"/>
      <c r="D291" s="160"/>
      <c r="E291" s="160"/>
      <c r="F291" s="160"/>
      <c r="G291" s="160"/>
      <c r="H291" s="159"/>
      <c r="I291" s="181"/>
      <c r="R291" s="159"/>
      <c r="S291" s="169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170"/>
      <c r="EK291" s="170"/>
      <c r="EL291" s="170"/>
      <c r="EM291" s="170"/>
      <c r="EN291" s="170"/>
      <c r="EO291" s="170"/>
      <c r="EP291" s="170"/>
      <c r="EQ291" s="170"/>
      <c r="ER291" s="170"/>
      <c r="ES291" s="170"/>
      <c r="ET291" s="170"/>
      <c r="EU291" s="170"/>
      <c r="EV291" s="170"/>
      <c r="EW291" s="170"/>
      <c r="EX291" s="170"/>
      <c r="EY291" s="170"/>
      <c r="EZ291" s="170"/>
      <c r="FA291" s="170"/>
      <c r="FB291" s="170"/>
      <c r="FC291" s="170"/>
      <c r="FD291" s="170"/>
      <c r="FE291" s="170"/>
      <c r="FF291" s="170"/>
      <c r="FG291" s="170"/>
      <c r="FH291" s="170"/>
      <c r="FI291" s="170"/>
      <c r="FJ291" s="170"/>
      <c r="FK291" s="170"/>
      <c r="FL291" s="170"/>
      <c r="FM291" s="170"/>
      <c r="FN291" s="170"/>
      <c r="FO291" s="170"/>
      <c r="FP291" s="170"/>
      <c r="FQ291" s="170"/>
      <c r="FR291" s="170"/>
      <c r="FS291" s="170"/>
      <c r="FT291" s="170"/>
      <c r="FU291" s="170"/>
      <c r="FV291" s="170"/>
      <c r="FW291" s="170"/>
      <c r="FX291" s="170"/>
      <c r="FY291" s="170"/>
      <c r="FZ291" s="170"/>
      <c r="GA291" s="170"/>
      <c r="GB291" s="170"/>
      <c r="GC291" s="170"/>
      <c r="GD291" s="170"/>
      <c r="GE291" s="170"/>
      <c r="GF291" s="170"/>
      <c r="GG291" s="170"/>
      <c r="GH291" s="170"/>
    </row>
    <row r="292" customFormat="false" ht="12.75" hidden="false" customHeight="false" outlineLevel="0" collapsed="false">
      <c r="A292" s="179"/>
      <c r="B292" s="160"/>
      <c r="C292" s="160"/>
      <c r="D292" s="160"/>
      <c r="E292" s="160"/>
      <c r="F292" s="160"/>
      <c r="G292" s="160"/>
      <c r="H292" s="159"/>
      <c r="I292" s="181"/>
      <c r="R292" s="159"/>
      <c r="S292" s="169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170"/>
      <c r="EK292" s="170"/>
      <c r="EL292" s="170"/>
      <c r="EM292" s="170"/>
      <c r="EN292" s="170"/>
      <c r="EO292" s="170"/>
      <c r="EP292" s="170"/>
      <c r="EQ292" s="170"/>
      <c r="ER292" s="170"/>
      <c r="ES292" s="170"/>
      <c r="ET292" s="170"/>
      <c r="EU292" s="170"/>
      <c r="EV292" s="170"/>
      <c r="EW292" s="170"/>
      <c r="EX292" s="170"/>
      <c r="EY292" s="170"/>
      <c r="EZ292" s="170"/>
      <c r="FA292" s="170"/>
      <c r="FB292" s="170"/>
      <c r="FC292" s="170"/>
      <c r="FD292" s="170"/>
      <c r="FE292" s="170"/>
      <c r="FF292" s="170"/>
      <c r="FG292" s="170"/>
      <c r="FH292" s="170"/>
      <c r="FI292" s="170"/>
      <c r="FJ292" s="170"/>
      <c r="FK292" s="170"/>
      <c r="FL292" s="170"/>
      <c r="FM292" s="170"/>
      <c r="FN292" s="170"/>
      <c r="FO292" s="170"/>
      <c r="FP292" s="170"/>
      <c r="FQ292" s="170"/>
      <c r="FR292" s="170"/>
      <c r="FS292" s="170"/>
      <c r="FT292" s="170"/>
      <c r="FU292" s="170"/>
      <c r="FV292" s="170"/>
      <c r="FW292" s="170"/>
      <c r="FX292" s="170"/>
      <c r="FY292" s="170"/>
      <c r="FZ292" s="170"/>
      <c r="GA292" s="170"/>
      <c r="GB292" s="170"/>
      <c r="GC292" s="170"/>
      <c r="GD292" s="170"/>
      <c r="GE292" s="170"/>
      <c r="GF292" s="170"/>
      <c r="GG292" s="170"/>
      <c r="GH292" s="170"/>
    </row>
    <row r="293" customFormat="false" ht="12.75" hidden="false" customHeight="false" outlineLevel="0" collapsed="false">
      <c r="A293" s="179"/>
      <c r="B293" s="160"/>
      <c r="C293" s="160"/>
      <c r="D293" s="160"/>
      <c r="E293" s="160"/>
      <c r="F293" s="160"/>
      <c r="G293" s="160"/>
      <c r="H293" s="159"/>
      <c r="I293" s="181"/>
      <c r="R293" s="159"/>
      <c r="S293" s="169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170"/>
      <c r="AF293" s="170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170"/>
      <c r="EK293" s="170"/>
      <c r="EL293" s="170"/>
      <c r="EM293" s="170"/>
      <c r="EN293" s="170"/>
      <c r="EO293" s="170"/>
      <c r="EP293" s="170"/>
      <c r="EQ293" s="170"/>
      <c r="ER293" s="170"/>
      <c r="ES293" s="170"/>
      <c r="ET293" s="170"/>
      <c r="EU293" s="170"/>
      <c r="EV293" s="170"/>
      <c r="EW293" s="170"/>
      <c r="EX293" s="170"/>
      <c r="EY293" s="170"/>
      <c r="EZ293" s="170"/>
      <c r="FA293" s="170"/>
      <c r="FB293" s="170"/>
      <c r="FC293" s="170"/>
      <c r="FD293" s="170"/>
      <c r="FE293" s="170"/>
      <c r="FF293" s="170"/>
      <c r="FG293" s="170"/>
      <c r="FH293" s="170"/>
      <c r="FI293" s="170"/>
      <c r="FJ293" s="170"/>
      <c r="FK293" s="170"/>
      <c r="FL293" s="170"/>
      <c r="FM293" s="170"/>
      <c r="FN293" s="170"/>
      <c r="FO293" s="170"/>
      <c r="FP293" s="170"/>
      <c r="FQ293" s="170"/>
      <c r="FR293" s="170"/>
      <c r="FS293" s="170"/>
      <c r="FT293" s="170"/>
      <c r="FU293" s="170"/>
      <c r="FV293" s="170"/>
      <c r="FW293" s="170"/>
      <c r="FX293" s="170"/>
      <c r="FY293" s="170"/>
      <c r="FZ293" s="170"/>
      <c r="GA293" s="170"/>
      <c r="GB293" s="170"/>
      <c r="GC293" s="170"/>
      <c r="GD293" s="170"/>
      <c r="GE293" s="170"/>
      <c r="GF293" s="170"/>
      <c r="GG293" s="170"/>
      <c r="GH293" s="170"/>
    </row>
    <row r="294" customFormat="false" ht="12.75" hidden="false" customHeight="false" outlineLevel="0" collapsed="false">
      <c r="A294" s="179"/>
      <c r="B294" s="160"/>
      <c r="C294" s="160"/>
      <c r="D294" s="160"/>
      <c r="E294" s="160"/>
      <c r="F294" s="160"/>
      <c r="G294" s="160"/>
      <c r="H294" s="159"/>
      <c r="I294" s="181"/>
      <c r="R294" s="159"/>
      <c r="S294" s="169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70"/>
      <c r="AF294" s="170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170"/>
      <c r="EK294" s="170"/>
      <c r="EL294" s="170"/>
      <c r="EM294" s="170"/>
      <c r="EN294" s="170"/>
      <c r="EO294" s="170"/>
      <c r="EP294" s="170"/>
      <c r="EQ294" s="170"/>
      <c r="ER294" s="170"/>
      <c r="ES294" s="170"/>
      <c r="ET294" s="170"/>
      <c r="EU294" s="170"/>
      <c r="EV294" s="170"/>
      <c r="EW294" s="170"/>
      <c r="EX294" s="170"/>
      <c r="EY294" s="170"/>
      <c r="EZ294" s="170"/>
      <c r="FA294" s="170"/>
      <c r="FB294" s="170"/>
      <c r="FC294" s="170"/>
      <c r="FD294" s="170"/>
      <c r="FE294" s="170"/>
      <c r="FF294" s="170"/>
      <c r="FG294" s="170"/>
      <c r="FH294" s="170"/>
      <c r="FI294" s="170"/>
      <c r="FJ294" s="170"/>
      <c r="FK294" s="170"/>
      <c r="FL294" s="170"/>
      <c r="FM294" s="170"/>
      <c r="FN294" s="170"/>
      <c r="FO294" s="170"/>
      <c r="FP294" s="170"/>
      <c r="FQ294" s="170"/>
      <c r="FR294" s="170"/>
      <c r="FS294" s="170"/>
      <c r="FT294" s="170"/>
      <c r="FU294" s="170"/>
      <c r="FV294" s="170"/>
      <c r="FW294" s="170"/>
      <c r="FX294" s="170"/>
      <c r="FY294" s="170"/>
      <c r="FZ294" s="170"/>
      <c r="GA294" s="170"/>
      <c r="GB294" s="170"/>
      <c r="GC294" s="170"/>
      <c r="GD294" s="170"/>
      <c r="GE294" s="170"/>
      <c r="GF294" s="170"/>
      <c r="GG294" s="170"/>
      <c r="GH294" s="170"/>
    </row>
    <row r="295" customFormat="false" ht="12.75" hidden="false" customHeight="false" outlineLevel="0" collapsed="false">
      <c r="A295" s="179"/>
      <c r="B295" s="160"/>
      <c r="C295" s="160"/>
      <c r="D295" s="160"/>
      <c r="E295" s="160"/>
      <c r="F295" s="160"/>
      <c r="G295" s="160"/>
      <c r="H295" s="159"/>
      <c r="I295" s="181"/>
      <c r="R295" s="159"/>
      <c r="S295" s="169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170"/>
      <c r="EK295" s="170"/>
      <c r="EL295" s="170"/>
      <c r="EM295" s="170"/>
      <c r="EN295" s="170"/>
      <c r="EO295" s="170"/>
      <c r="EP295" s="170"/>
      <c r="EQ295" s="170"/>
      <c r="ER295" s="170"/>
      <c r="ES295" s="170"/>
      <c r="ET295" s="170"/>
      <c r="EU295" s="170"/>
      <c r="EV295" s="170"/>
      <c r="EW295" s="170"/>
      <c r="EX295" s="170"/>
      <c r="EY295" s="170"/>
      <c r="EZ295" s="170"/>
      <c r="FA295" s="170"/>
      <c r="FB295" s="170"/>
      <c r="FC295" s="170"/>
      <c r="FD295" s="170"/>
      <c r="FE295" s="170"/>
      <c r="FF295" s="170"/>
      <c r="FG295" s="170"/>
      <c r="FH295" s="170"/>
      <c r="FI295" s="170"/>
      <c r="FJ295" s="170"/>
      <c r="FK295" s="170"/>
      <c r="FL295" s="170"/>
      <c r="FM295" s="170"/>
      <c r="FN295" s="170"/>
      <c r="FO295" s="170"/>
      <c r="FP295" s="170"/>
      <c r="FQ295" s="170"/>
      <c r="FR295" s="170"/>
      <c r="FS295" s="170"/>
      <c r="FT295" s="170"/>
      <c r="FU295" s="170"/>
      <c r="FV295" s="170"/>
      <c r="FW295" s="170"/>
      <c r="FX295" s="170"/>
      <c r="FY295" s="170"/>
      <c r="FZ295" s="170"/>
      <c r="GA295" s="170"/>
      <c r="GB295" s="170"/>
      <c r="GC295" s="170"/>
      <c r="GD295" s="170"/>
      <c r="GE295" s="170"/>
      <c r="GF295" s="170"/>
      <c r="GG295" s="170"/>
      <c r="GH295" s="170"/>
    </row>
    <row r="296" customFormat="false" ht="12.75" hidden="false" customHeight="false" outlineLevel="0" collapsed="false">
      <c r="A296" s="179"/>
      <c r="B296" s="160"/>
      <c r="C296" s="160"/>
      <c r="D296" s="160"/>
      <c r="E296" s="160"/>
      <c r="F296" s="160"/>
      <c r="G296" s="160"/>
      <c r="H296" s="159"/>
      <c r="I296" s="181"/>
      <c r="R296" s="159"/>
      <c r="S296" s="169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170"/>
      <c r="EK296" s="170"/>
      <c r="EL296" s="170"/>
      <c r="EM296" s="170"/>
      <c r="EN296" s="170"/>
      <c r="EO296" s="170"/>
      <c r="EP296" s="170"/>
      <c r="EQ296" s="170"/>
      <c r="ER296" s="170"/>
      <c r="ES296" s="170"/>
      <c r="ET296" s="170"/>
      <c r="EU296" s="170"/>
      <c r="EV296" s="170"/>
      <c r="EW296" s="170"/>
      <c r="EX296" s="170"/>
      <c r="EY296" s="170"/>
      <c r="EZ296" s="170"/>
      <c r="FA296" s="170"/>
      <c r="FB296" s="170"/>
      <c r="FC296" s="170"/>
      <c r="FD296" s="170"/>
      <c r="FE296" s="170"/>
      <c r="FF296" s="170"/>
      <c r="FG296" s="170"/>
      <c r="FH296" s="170"/>
      <c r="FI296" s="170"/>
      <c r="FJ296" s="170"/>
      <c r="FK296" s="170"/>
      <c r="FL296" s="170"/>
      <c r="FM296" s="170"/>
      <c r="FN296" s="170"/>
      <c r="FO296" s="170"/>
      <c r="FP296" s="170"/>
      <c r="FQ296" s="170"/>
      <c r="FR296" s="170"/>
      <c r="FS296" s="170"/>
      <c r="FT296" s="170"/>
      <c r="FU296" s="170"/>
      <c r="FV296" s="170"/>
      <c r="FW296" s="170"/>
      <c r="FX296" s="170"/>
      <c r="FY296" s="170"/>
      <c r="FZ296" s="170"/>
      <c r="GA296" s="170"/>
      <c r="GB296" s="170"/>
      <c r="GC296" s="170"/>
      <c r="GD296" s="170"/>
      <c r="GE296" s="170"/>
      <c r="GF296" s="170"/>
      <c r="GG296" s="170"/>
      <c r="GH296" s="170"/>
    </row>
    <row r="297" customFormat="false" ht="12.75" hidden="false" customHeight="false" outlineLevel="0" collapsed="false">
      <c r="A297" s="179"/>
      <c r="B297" s="160"/>
      <c r="C297" s="160"/>
      <c r="D297" s="160"/>
      <c r="E297" s="160"/>
      <c r="F297" s="160"/>
      <c r="G297" s="160"/>
      <c r="H297" s="159"/>
      <c r="I297" s="181"/>
      <c r="R297" s="159"/>
      <c r="S297" s="169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170"/>
      <c r="EK297" s="170"/>
      <c r="EL297" s="170"/>
      <c r="EM297" s="170"/>
      <c r="EN297" s="170"/>
      <c r="EO297" s="170"/>
      <c r="EP297" s="170"/>
      <c r="EQ297" s="170"/>
      <c r="ER297" s="170"/>
      <c r="ES297" s="170"/>
      <c r="ET297" s="170"/>
      <c r="EU297" s="170"/>
      <c r="EV297" s="170"/>
      <c r="EW297" s="170"/>
      <c r="EX297" s="170"/>
      <c r="EY297" s="170"/>
      <c r="EZ297" s="170"/>
      <c r="FA297" s="170"/>
      <c r="FB297" s="170"/>
      <c r="FC297" s="170"/>
      <c r="FD297" s="170"/>
      <c r="FE297" s="170"/>
      <c r="FF297" s="170"/>
      <c r="FG297" s="170"/>
      <c r="FH297" s="170"/>
      <c r="FI297" s="170"/>
      <c r="FJ297" s="170"/>
      <c r="FK297" s="170"/>
      <c r="FL297" s="170"/>
      <c r="FM297" s="170"/>
      <c r="FN297" s="170"/>
      <c r="FO297" s="170"/>
      <c r="FP297" s="170"/>
      <c r="FQ297" s="170"/>
      <c r="FR297" s="170"/>
      <c r="FS297" s="170"/>
      <c r="FT297" s="170"/>
      <c r="FU297" s="170"/>
      <c r="FV297" s="170"/>
      <c r="FW297" s="170"/>
      <c r="FX297" s="170"/>
      <c r="FY297" s="170"/>
      <c r="FZ297" s="170"/>
      <c r="GA297" s="170"/>
      <c r="GB297" s="170"/>
      <c r="GC297" s="170"/>
      <c r="GD297" s="170"/>
      <c r="GE297" s="170"/>
      <c r="GF297" s="170"/>
      <c r="GG297" s="170"/>
      <c r="GH297" s="170"/>
    </row>
    <row r="298" customFormat="false" ht="12.75" hidden="false" customHeight="false" outlineLevel="0" collapsed="false">
      <c r="A298" s="179"/>
      <c r="B298" s="160"/>
      <c r="C298" s="160"/>
      <c r="D298" s="160"/>
      <c r="E298" s="160"/>
      <c r="F298" s="160"/>
      <c r="G298" s="160"/>
      <c r="H298" s="159"/>
      <c r="I298" s="181"/>
      <c r="R298" s="159"/>
      <c r="S298" s="169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  <c r="AF298" s="170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170"/>
      <c r="EK298" s="170"/>
      <c r="EL298" s="170"/>
      <c r="EM298" s="170"/>
      <c r="EN298" s="170"/>
      <c r="EO298" s="170"/>
      <c r="EP298" s="170"/>
      <c r="EQ298" s="170"/>
      <c r="ER298" s="170"/>
      <c r="ES298" s="170"/>
      <c r="ET298" s="170"/>
      <c r="EU298" s="170"/>
      <c r="EV298" s="170"/>
      <c r="EW298" s="170"/>
      <c r="EX298" s="170"/>
      <c r="EY298" s="170"/>
      <c r="EZ298" s="170"/>
      <c r="FA298" s="170"/>
      <c r="FB298" s="170"/>
      <c r="FC298" s="170"/>
      <c r="FD298" s="170"/>
      <c r="FE298" s="170"/>
      <c r="FF298" s="170"/>
      <c r="FG298" s="170"/>
      <c r="FH298" s="170"/>
      <c r="FI298" s="170"/>
      <c r="FJ298" s="170"/>
      <c r="FK298" s="170"/>
      <c r="FL298" s="170"/>
      <c r="FM298" s="170"/>
      <c r="FN298" s="170"/>
      <c r="FO298" s="170"/>
      <c r="FP298" s="170"/>
      <c r="FQ298" s="170"/>
      <c r="FR298" s="170"/>
      <c r="FS298" s="170"/>
      <c r="FT298" s="170"/>
      <c r="FU298" s="170"/>
      <c r="FV298" s="170"/>
      <c r="FW298" s="170"/>
      <c r="FX298" s="170"/>
      <c r="FY298" s="170"/>
      <c r="FZ298" s="170"/>
      <c r="GA298" s="170"/>
      <c r="GB298" s="170"/>
      <c r="GC298" s="170"/>
      <c r="GD298" s="170"/>
      <c r="GE298" s="170"/>
      <c r="GF298" s="170"/>
      <c r="GG298" s="170"/>
      <c r="GH298" s="170"/>
    </row>
    <row r="299" customFormat="false" ht="12.75" hidden="false" customHeight="false" outlineLevel="0" collapsed="false">
      <c r="A299" s="179"/>
      <c r="B299" s="160"/>
      <c r="C299" s="160"/>
      <c r="D299" s="160"/>
      <c r="E299" s="160"/>
      <c r="F299" s="160"/>
      <c r="G299" s="160"/>
      <c r="H299" s="159"/>
      <c r="I299" s="181"/>
      <c r="R299" s="159"/>
      <c r="S299" s="169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170"/>
      <c r="EK299" s="170"/>
      <c r="EL299" s="170"/>
      <c r="EM299" s="170"/>
      <c r="EN299" s="170"/>
      <c r="EO299" s="170"/>
      <c r="EP299" s="170"/>
      <c r="EQ299" s="170"/>
      <c r="ER299" s="170"/>
      <c r="ES299" s="170"/>
      <c r="ET299" s="170"/>
      <c r="EU299" s="170"/>
      <c r="EV299" s="170"/>
      <c r="EW299" s="170"/>
      <c r="EX299" s="170"/>
      <c r="EY299" s="170"/>
      <c r="EZ299" s="170"/>
      <c r="FA299" s="170"/>
      <c r="FB299" s="170"/>
      <c r="FC299" s="170"/>
      <c r="FD299" s="170"/>
      <c r="FE299" s="170"/>
      <c r="FF299" s="170"/>
      <c r="FG299" s="170"/>
      <c r="FH299" s="170"/>
      <c r="FI299" s="170"/>
      <c r="FJ299" s="170"/>
      <c r="FK299" s="170"/>
      <c r="FL299" s="170"/>
      <c r="FM299" s="170"/>
      <c r="FN299" s="170"/>
      <c r="FO299" s="170"/>
      <c r="FP299" s="170"/>
      <c r="FQ299" s="170"/>
      <c r="FR299" s="170"/>
      <c r="FS299" s="170"/>
      <c r="FT299" s="170"/>
      <c r="FU299" s="170"/>
      <c r="FV299" s="170"/>
      <c r="FW299" s="170"/>
      <c r="FX299" s="170"/>
      <c r="FY299" s="170"/>
      <c r="FZ299" s="170"/>
      <c r="GA299" s="170"/>
      <c r="GB299" s="170"/>
      <c r="GC299" s="170"/>
      <c r="GD299" s="170"/>
      <c r="GE299" s="170"/>
      <c r="GF299" s="170"/>
      <c r="GG299" s="170"/>
      <c r="GH299" s="170"/>
    </row>
    <row r="300" customFormat="false" ht="12.75" hidden="false" customHeight="false" outlineLevel="0" collapsed="false">
      <c r="A300" s="179"/>
      <c r="B300" s="160"/>
      <c r="C300" s="160"/>
      <c r="D300" s="160"/>
      <c r="E300" s="160"/>
      <c r="F300" s="160"/>
      <c r="G300" s="160"/>
      <c r="H300" s="159"/>
      <c r="I300" s="181"/>
      <c r="R300" s="159"/>
      <c r="S300" s="169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170"/>
      <c r="EK300" s="170"/>
      <c r="EL300" s="170"/>
      <c r="EM300" s="170"/>
      <c r="EN300" s="170"/>
      <c r="EO300" s="170"/>
      <c r="EP300" s="170"/>
      <c r="EQ300" s="170"/>
      <c r="ER300" s="170"/>
      <c r="ES300" s="170"/>
      <c r="ET300" s="170"/>
      <c r="EU300" s="170"/>
      <c r="EV300" s="170"/>
      <c r="EW300" s="170"/>
      <c r="EX300" s="170"/>
      <c r="EY300" s="170"/>
      <c r="EZ300" s="170"/>
      <c r="FA300" s="170"/>
      <c r="FB300" s="170"/>
      <c r="FC300" s="170"/>
      <c r="FD300" s="170"/>
      <c r="FE300" s="170"/>
      <c r="FF300" s="170"/>
      <c r="FG300" s="170"/>
      <c r="FH300" s="170"/>
      <c r="FI300" s="170"/>
      <c r="FJ300" s="170"/>
      <c r="FK300" s="170"/>
      <c r="FL300" s="170"/>
      <c r="FM300" s="170"/>
      <c r="FN300" s="170"/>
      <c r="FO300" s="170"/>
      <c r="FP300" s="170"/>
      <c r="FQ300" s="170"/>
      <c r="FR300" s="170"/>
      <c r="FS300" s="170"/>
      <c r="FT300" s="170"/>
      <c r="FU300" s="170"/>
      <c r="FV300" s="170"/>
      <c r="FW300" s="170"/>
      <c r="FX300" s="170"/>
      <c r="FY300" s="170"/>
      <c r="FZ300" s="170"/>
      <c r="GA300" s="170"/>
      <c r="GB300" s="170"/>
      <c r="GC300" s="170"/>
      <c r="GD300" s="170"/>
      <c r="GE300" s="170"/>
      <c r="GF300" s="170"/>
      <c r="GG300" s="170"/>
      <c r="GH300" s="170"/>
    </row>
    <row r="301" customFormat="false" ht="12.75" hidden="false" customHeight="false" outlineLevel="0" collapsed="false">
      <c r="A301" s="179"/>
      <c r="B301" s="160"/>
      <c r="C301" s="160"/>
      <c r="D301" s="160"/>
      <c r="E301" s="160"/>
      <c r="F301" s="160"/>
      <c r="G301" s="160"/>
      <c r="H301" s="159"/>
      <c r="I301" s="181"/>
      <c r="R301" s="159"/>
      <c r="S301" s="169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0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170"/>
      <c r="EK301" s="170"/>
      <c r="EL301" s="170"/>
      <c r="EM301" s="170"/>
      <c r="EN301" s="170"/>
      <c r="EO301" s="170"/>
      <c r="EP301" s="170"/>
      <c r="EQ301" s="170"/>
      <c r="ER301" s="170"/>
      <c r="ES301" s="170"/>
      <c r="ET301" s="170"/>
      <c r="EU301" s="170"/>
      <c r="EV301" s="170"/>
      <c r="EW301" s="170"/>
      <c r="EX301" s="170"/>
      <c r="EY301" s="170"/>
      <c r="EZ301" s="170"/>
      <c r="FA301" s="170"/>
      <c r="FB301" s="170"/>
      <c r="FC301" s="170"/>
      <c r="FD301" s="170"/>
      <c r="FE301" s="170"/>
      <c r="FF301" s="170"/>
      <c r="FG301" s="170"/>
      <c r="FH301" s="170"/>
      <c r="FI301" s="170"/>
      <c r="FJ301" s="170"/>
      <c r="FK301" s="170"/>
      <c r="FL301" s="170"/>
      <c r="FM301" s="170"/>
      <c r="FN301" s="170"/>
      <c r="FO301" s="170"/>
      <c r="FP301" s="170"/>
      <c r="FQ301" s="170"/>
      <c r="FR301" s="170"/>
      <c r="FS301" s="170"/>
      <c r="FT301" s="170"/>
      <c r="FU301" s="170"/>
      <c r="FV301" s="170"/>
      <c r="FW301" s="170"/>
      <c r="FX301" s="170"/>
      <c r="FY301" s="170"/>
      <c r="FZ301" s="170"/>
      <c r="GA301" s="170"/>
      <c r="GB301" s="170"/>
      <c r="GC301" s="170"/>
      <c r="GD301" s="170"/>
      <c r="GE301" s="170"/>
      <c r="GF301" s="170"/>
      <c r="GG301" s="170"/>
      <c r="GH301" s="170"/>
    </row>
    <row r="302" customFormat="false" ht="12.75" hidden="false" customHeight="false" outlineLevel="0" collapsed="false">
      <c r="A302" s="179"/>
      <c r="B302" s="160"/>
      <c r="C302" s="160"/>
      <c r="D302" s="160"/>
      <c r="E302" s="160"/>
      <c r="F302" s="160"/>
      <c r="G302" s="160"/>
      <c r="H302" s="159"/>
      <c r="I302" s="181"/>
      <c r="R302" s="159"/>
      <c r="S302" s="169"/>
      <c r="T302" s="170"/>
      <c r="U302" s="170"/>
      <c r="V302" s="170"/>
      <c r="W302" s="170"/>
      <c r="X302" s="170"/>
      <c r="Y302" s="170"/>
      <c r="Z302" s="170"/>
      <c r="AA302" s="170"/>
      <c r="AB302" s="170"/>
      <c r="AC302" s="170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170"/>
      <c r="EK302" s="170"/>
      <c r="EL302" s="170"/>
      <c r="EM302" s="170"/>
      <c r="EN302" s="170"/>
      <c r="EO302" s="170"/>
      <c r="EP302" s="170"/>
      <c r="EQ302" s="170"/>
      <c r="ER302" s="170"/>
      <c r="ES302" s="170"/>
      <c r="ET302" s="170"/>
      <c r="EU302" s="170"/>
      <c r="EV302" s="170"/>
      <c r="EW302" s="170"/>
      <c r="EX302" s="170"/>
      <c r="EY302" s="170"/>
      <c r="EZ302" s="170"/>
      <c r="FA302" s="170"/>
      <c r="FB302" s="170"/>
      <c r="FC302" s="170"/>
      <c r="FD302" s="170"/>
      <c r="FE302" s="170"/>
      <c r="FF302" s="170"/>
      <c r="FG302" s="170"/>
      <c r="FH302" s="170"/>
      <c r="FI302" s="170"/>
      <c r="FJ302" s="170"/>
      <c r="FK302" s="170"/>
      <c r="FL302" s="170"/>
      <c r="FM302" s="170"/>
      <c r="FN302" s="170"/>
      <c r="FO302" s="170"/>
      <c r="FP302" s="170"/>
      <c r="FQ302" s="170"/>
      <c r="FR302" s="170"/>
      <c r="FS302" s="170"/>
      <c r="FT302" s="170"/>
      <c r="FU302" s="170"/>
      <c r="FV302" s="170"/>
      <c r="FW302" s="170"/>
      <c r="FX302" s="170"/>
      <c r="FY302" s="170"/>
      <c r="FZ302" s="170"/>
      <c r="GA302" s="170"/>
      <c r="GB302" s="170"/>
      <c r="GC302" s="170"/>
      <c r="GD302" s="170"/>
      <c r="GE302" s="170"/>
      <c r="GF302" s="170"/>
      <c r="GG302" s="170"/>
      <c r="GH302" s="170"/>
    </row>
    <row r="303" customFormat="false" ht="12.75" hidden="false" customHeight="false" outlineLevel="0" collapsed="false">
      <c r="A303" s="179"/>
      <c r="B303" s="160"/>
      <c r="C303" s="160"/>
      <c r="D303" s="160"/>
      <c r="E303" s="160"/>
      <c r="F303" s="160"/>
      <c r="G303" s="160"/>
      <c r="H303" s="159"/>
      <c r="I303" s="181"/>
      <c r="R303" s="159"/>
      <c r="S303" s="169"/>
      <c r="T303" s="170"/>
      <c r="U303" s="170"/>
      <c r="V303" s="170"/>
      <c r="W303" s="170"/>
      <c r="X303" s="170"/>
      <c r="Y303" s="170"/>
      <c r="Z303" s="170"/>
      <c r="AA303" s="170"/>
      <c r="AB303" s="170"/>
      <c r="AC303" s="170"/>
      <c r="AD303" s="170"/>
      <c r="AE303" s="170"/>
      <c r="AF303" s="170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170"/>
      <c r="EK303" s="170"/>
      <c r="EL303" s="170"/>
      <c r="EM303" s="170"/>
      <c r="EN303" s="170"/>
      <c r="EO303" s="170"/>
      <c r="EP303" s="170"/>
      <c r="EQ303" s="170"/>
      <c r="ER303" s="170"/>
      <c r="ES303" s="170"/>
      <c r="ET303" s="170"/>
      <c r="EU303" s="170"/>
      <c r="EV303" s="170"/>
      <c r="EW303" s="170"/>
      <c r="EX303" s="170"/>
      <c r="EY303" s="170"/>
      <c r="EZ303" s="170"/>
      <c r="FA303" s="170"/>
      <c r="FB303" s="170"/>
      <c r="FC303" s="170"/>
      <c r="FD303" s="170"/>
      <c r="FE303" s="170"/>
      <c r="FF303" s="170"/>
      <c r="FG303" s="170"/>
      <c r="FH303" s="170"/>
      <c r="FI303" s="170"/>
      <c r="FJ303" s="170"/>
      <c r="FK303" s="170"/>
      <c r="FL303" s="170"/>
      <c r="FM303" s="170"/>
      <c r="FN303" s="170"/>
      <c r="FO303" s="170"/>
      <c r="FP303" s="170"/>
      <c r="FQ303" s="170"/>
      <c r="FR303" s="170"/>
      <c r="FS303" s="170"/>
      <c r="FT303" s="170"/>
      <c r="FU303" s="170"/>
      <c r="FV303" s="170"/>
      <c r="FW303" s="170"/>
      <c r="FX303" s="170"/>
      <c r="FY303" s="170"/>
      <c r="FZ303" s="170"/>
      <c r="GA303" s="170"/>
      <c r="GB303" s="170"/>
      <c r="GC303" s="170"/>
      <c r="GD303" s="170"/>
      <c r="GE303" s="170"/>
      <c r="GF303" s="170"/>
      <c r="GG303" s="170"/>
      <c r="GH303" s="170"/>
    </row>
    <row r="304" customFormat="false" ht="12.75" hidden="false" customHeight="false" outlineLevel="0" collapsed="false">
      <c r="A304" s="179"/>
      <c r="B304" s="160"/>
      <c r="C304" s="160"/>
      <c r="D304" s="160"/>
      <c r="E304" s="160"/>
      <c r="F304" s="160"/>
      <c r="G304" s="160"/>
      <c r="H304" s="159"/>
      <c r="I304" s="181"/>
      <c r="R304" s="159"/>
      <c r="S304" s="169"/>
      <c r="T304" s="170"/>
      <c r="U304" s="170"/>
      <c r="V304" s="170"/>
      <c r="W304" s="170"/>
      <c r="X304" s="170"/>
      <c r="Y304" s="170"/>
      <c r="Z304" s="170"/>
      <c r="AA304" s="170"/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  <c r="DZ304" s="170"/>
      <c r="EA304" s="170"/>
      <c r="EB304" s="170"/>
      <c r="EC304" s="170"/>
      <c r="ED304" s="170"/>
      <c r="EE304" s="170"/>
      <c r="EF304" s="170"/>
      <c r="EG304" s="170"/>
      <c r="EH304" s="170"/>
      <c r="EI304" s="170"/>
      <c r="EJ304" s="170"/>
      <c r="EK304" s="170"/>
      <c r="EL304" s="170"/>
      <c r="EM304" s="170"/>
      <c r="EN304" s="170"/>
      <c r="EO304" s="170"/>
      <c r="EP304" s="170"/>
      <c r="EQ304" s="170"/>
      <c r="ER304" s="170"/>
      <c r="ES304" s="170"/>
      <c r="ET304" s="170"/>
      <c r="EU304" s="170"/>
      <c r="EV304" s="170"/>
      <c r="EW304" s="170"/>
      <c r="EX304" s="170"/>
      <c r="EY304" s="170"/>
      <c r="EZ304" s="170"/>
      <c r="FA304" s="170"/>
      <c r="FB304" s="170"/>
      <c r="FC304" s="170"/>
      <c r="FD304" s="170"/>
      <c r="FE304" s="170"/>
      <c r="FF304" s="170"/>
      <c r="FG304" s="170"/>
      <c r="FH304" s="170"/>
      <c r="FI304" s="170"/>
      <c r="FJ304" s="170"/>
      <c r="FK304" s="170"/>
      <c r="FL304" s="170"/>
      <c r="FM304" s="170"/>
      <c r="FN304" s="170"/>
      <c r="FO304" s="170"/>
      <c r="FP304" s="170"/>
      <c r="FQ304" s="170"/>
      <c r="FR304" s="170"/>
      <c r="FS304" s="170"/>
      <c r="FT304" s="170"/>
      <c r="FU304" s="170"/>
      <c r="FV304" s="170"/>
      <c r="FW304" s="170"/>
      <c r="FX304" s="170"/>
      <c r="FY304" s="170"/>
      <c r="FZ304" s="170"/>
      <c r="GA304" s="170"/>
      <c r="GB304" s="170"/>
      <c r="GC304" s="170"/>
      <c r="GD304" s="170"/>
      <c r="GE304" s="170"/>
      <c r="GF304" s="170"/>
      <c r="GG304" s="170"/>
      <c r="GH304" s="170"/>
    </row>
    <row r="305" customFormat="false" ht="12.75" hidden="false" customHeight="false" outlineLevel="0" collapsed="false">
      <c r="A305" s="179"/>
      <c r="B305" s="160"/>
      <c r="C305" s="160"/>
      <c r="D305" s="160"/>
      <c r="E305" s="160"/>
      <c r="F305" s="160"/>
      <c r="G305" s="160"/>
      <c r="H305" s="159"/>
      <c r="I305" s="181"/>
      <c r="R305" s="159"/>
      <c r="S305" s="169"/>
      <c r="T305" s="170"/>
      <c r="U305" s="170"/>
      <c r="V305" s="170"/>
      <c r="W305" s="170"/>
      <c r="X305" s="170"/>
      <c r="Y305" s="170"/>
      <c r="Z305" s="170"/>
      <c r="AA305" s="170"/>
      <c r="AB305" s="170"/>
      <c r="AC305" s="170"/>
      <c r="AD305" s="170"/>
      <c r="AE305" s="170"/>
      <c r="AF305" s="170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170"/>
      <c r="EK305" s="170"/>
      <c r="EL305" s="170"/>
      <c r="EM305" s="170"/>
      <c r="EN305" s="170"/>
      <c r="EO305" s="170"/>
      <c r="EP305" s="170"/>
      <c r="EQ305" s="170"/>
      <c r="ER305" s="170"/>
      <c r="ES305" s="170"/>
      <c r="ET305" s="170"/>
      <c r="EU305" s="170"/>
      <c r="EV305" s="170"/>
      <c r="EW305" s="170"/>
      <c r="EX305" s="170"/>
      <c r="EY305" s="170"/>
      <c r="EZ305" s="170"/>
      <c r="FA305" s="170"/>
      <c r="FB305" s="170"/>
      <c r="FC305" s="170"/>
      <c r="FD305" s="170"/>
      <c r="FE305" s="170"/>
      <c r="FF305" s="170"/>
      <c r="FG305" s="170"/>
      <c r="FH305" s="170"/>
      <c r="FI305" s="170"/>
      <c r="FJ305" s="170"/>
      <c r="FK305" s="170"/>
      <c r="FL305" s="170"/>
      <c r="FM305" s="170"/>
      <c r="FN305" s="170"/>
      <c r="FO305" s="170"/>
      <c r="FP305" s="170"/>
      <c r="FQ305" s="170"/>
      <c r="FR305" s="170"/>
      <c r="FS305" s="170"/>
      <c r="FT305" s="170"/>
      <c r="FU305" s="170"/>
      <c r="FV305" s="170"/>
      <c r="FW305" s="170"/>
      <c r="FX305" s="170"/>
      <c r="FY305" s="170"/>
      <c r="FZ305" s="170"/>
      <c r="GA305" s="170"/>
      <c r="GB305" s="170"/>
      <c r="GC305" s="170"/>
      <c r="GD305" s="170"/>
      <c r="GE305" s="170"/>
      <c r="GF305" s="170"/>
      <c r="GG305" s="170"/>
      <c r="GH305" s="170"/>
    </row>
    <row r="306" customFormat="false" ht="12.75" hidden="false" customHeight="false" outlineLevel="0" collapsed="false">
      <c r="A306" s="179"/>
      <c r="B306" s="160"/>
      <c r="C306" s="160"/>
      <c r="D306" s="160"/>
      <c r="E306" s="160"/>
      <c r="F306" s="160"/>
      <c r="G306" s="160"/>
      <c r="H306" s="159"/>
      <c r="I306" s="181"/>
      <c r="R306" s="159"/>
      <c r="S306" s="169"/>
      <c r="T306" s="170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170"/>
      <c r="EK306" s="170"/>
      <c r="EL306" s="170"/>
      <c r="EM306" s="170"/>
      <c r="EN306" s="170"/>
      <c r="EO306" s="170"/>
      <c r="EP306" s="170"/>
      <c r="EQ306" s="170"/>
      <c r="ER306" s="170"/>
      <c r="ES306" s="170"/>
      <c r="ET306" s="170"/>
      <c r="EU306" s="170"/>
      <c r="EV306" s="170"/>
      <c r="EW306" s="170"/>
      <c r="EX306" s="170"/>
      <c r="EY306" s="170"/>
      <c r="EZ306" s="170"/>
      <c r="FA306" s="170"/>
      <c r="FB306" s="170"/>
      <c r="FC306" s="170"/>
      <c r="FD306" s="170"/>
      <c r="FE306" s="170"/>
      <c r="FF306" s="170"/>
      <c r="FG306" s="170"/>
      <c r="FH306" s="170"/>
      <c r="FI306" s="170"/>
      <c r="FJ306" s="170"/>
      <c r="FK306" s="170"/>
      <c r="FL306" s="170"/>
      <c r="FM306" s="170"/>
      <c r="FN306" s="170"/>
      <c r="FO306" s="170"/>
      <c r="FP306" s="170"/>
      <c r="FQ306" s="170"/>
      <c r="FR306" s="170"/>
      <c r="FS306" s="170"/>
      <c r="FT306" s="170"/>
      <c r="FU306" s="170"/>
      <c r="FV306" s="170"/>
      <c r="FW306" s="170"/>
      <c r="FX306" s="170"/>
      <c r="FY306" s="170"/>
      <c r="FZ306" s="170"/>
      <c r="GA306" s="170"/>
      <c r="GB306" s="170"/>
      <c r="GC306" s="170"/>
      <c r="GD306" s="170"/>
      <c r="GE306" s="170"/>
      <c r="GF306" s="170"/>
      <c r="GG306" s="170"/>
      <c r="GH306" s="170"/>
    </row>
    <row r="307" customFormat="false" ht="12.75" hidden="false" customHeight="false" outlineLevel="0" collapsed="false">
      <c r="A307" s="179"/>
      <c r="B307" s="160"/>
      <c r="C307" s="160"/>
      <c r="D307" s="160"/>
      <c r="E307" s="160"/>
      <c r="F307" s="160"/>
      <c r="G307" s="160"/>
      <c r="H307" s="159"/>
      <c r="I307" s="181"/>
      <c r="R307" s="159"/>
      <c r="S307" s="169"/>
      <c r="T307" s="170"/>
      <c r="U307" s="170"/>
      <c r="V307" s="170"/>
      <c r="W307" s="170"/>
      <c r="X307" s="170"/>
      <c r="Y307" s="170"/>
      <c r="Z307" s="170"/>
      <c r="AA307" s="170"/>
      <c r="AB307" s="170"/>
      <c r="AC307" s="170"/>
      <c r="AD307" s="170"/>
      <c r="AE307" s="170"/>
      <c r="AF307" s="170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170"/>
      <c r="EK307" s="170"/>
      <c r="EL307" s="170"/>
      <c r="EM307" s="170"/>
      <c r="EN307" s="170"/>
      <c r="EO307" s="170"/>
      <c r="EP307" s="170"/>
      <c r="EQ307" s="170"/>
      <c r="ER307" s="170"/>
      <c r="ES307" s="170"/>
      <c r="ET307" s="170"/>
      <c r="EU307" s="170"/>
      <c r="EV307" s="170"/>
      <c r="EW307" s="170"/>
      <c r="EX307" s="170"/>
      <c r="EY307" s="170"/>
      <c r="EZ307" s="170"/>
      <c r="FA307" s="170"/>
      <c r="FB307" s="170"/>
      <c r="FC307" s="170"/>
      <c r="FD307" s="170"/>
      <c r="FE307" s="170"/>
      <c r="FF307" s="170"/>
      <c r="FG307" s="170"/>
      <c r="FH307" s="170"/>
      <c r="FI307" s="170"/>
      <c r="FJ307" s="170"/>
      <c r="FK307" s="170"/>
      <c r="FL307" s="170"/>
      <c r="FM307" s="170"/>
      <c r="FN307" s="170"/>
      <c r="FO307" s="170"/>
      <c r="FP307" s="170"/>
      <c r="FQ307" s="170"/>
      <c r="FR307" s="170"/>
      <c r="FS307" s="170"/>
      <c r="FT307" s="170"/>
      <c r="FU307" s="170"/>
      <c r="FV307" s="170"/>
      <c r="FW307" s="170"/>
      <c r="FX307" s="170"/>
      <c r="FY307" s="170"/>
      <c r="FZ307" s="170"/>
      <c r="GA307" s="170"/>
      <c r="GB307" s="170"/>
      <c r="GC307" s="170"/>
      <c r="GD307" s="170"/>
      <c r="GE307" s="170"/>
      <c r="GF307" s="170"/>
      <c r="GG307" s="170"/>
      <c r="GH307" s="170"/>
    </row>
    <row r="308" customFormat="false" ht="12.75" hidden="false" customHeight="false" outlineLevel="0" collapsed="false">
      <c r="A308" s="179"/>
      <c r="B308" s="160"/>
      <c r="C308" s="160"/>
      <c r="D308" s="160"/>
      <c r="E308" s="160"/>
      <c r="F308" s="160"/>
      <c r="G308" s="160"/>
      <c r="H308" s="159"/>
      <c r="I308" s="181"/>
      <c r="R308" s="159"/>
      <c r="S308" s="169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170"/>
      <c r="EK308" s="170"/>
      <c r="EL308" s="170"/>
      <c r="EM308" s="170"/>
      <c r="EN308" s="170"/>
      <c r="EO308" s="170"/>
      <c r="EP308" s="170"/>
      <c r="EQ308" s="170"/>
      <c r="ER308" s="170"/>
      <c r="ES308" s="170"/>
      <c r="ET308" s="170"/>
      <c r="EU308" s="170"/>
      <c r="EV308" s="170"/>
      <c r="EW308" s="170"/>
      <c r="EX308" s="170"/>
      <c r="EY308" s="170"/>
      <c r="EZ308" s="170"/>
      <c r="FA308" s="170"/>
      <c r="FB308" s="170"/>
      <c r="FC308" s="170"/>
      <c r="FD308" s="170"/>
      <c r="FE308" s="170"/>
      <c r="FF308" s="170"/>
      <c r="FG308" s="170"/>
      <c r="FH308" s="170"/>
      <c r="FI308" s="170"/>
      <c r="FJ308" s="170"/>
      <c r="FK308" s="170"/>
      <c r="FL308" s="170"/>
      <c r="FM308" s="170"/>
      <c r="FN308" s="170"/>
      <c r="FO308" s="170"/>
      <c r="FP308" s="170"/>
      <c r="FQ308" s="170"/>
      <c r="FR308" s="170"/>
      <c r="FS308" s="170"/>
      <c r="FT308" s="170"/>
      <c r="FU308" s="170"/>
      <c r="FV308" s="170"/>
      <c r="FW308" s="170"/>
      <c r="FX308" s="170"/>
      <c r="FY308" s="170"/>
      <c r="FZ308" s="170"/>
      <c r="GA308" s="170"/>
      <c r="GB308" s="170"/>
      <c r="GC308" s="170"/>
      <c r="GD308" s="170"/>
      <c r="GE308" s="170"/>
      <c r="GF308" s="170"/>
      <c r="GG308" s="170"/>
      <c r="GH308" s="170"/>
    </row>
    <row r="309" customFormat="false" ht="12.75" hidden="false" customHeight="false" outlineLevel="0" collapsed="false">
      <c r="A309" s="179"/>
      <c r="B309" s="160"/>
      <c r="C309" s="160"/>
      <c r="D309" s="160"/>
      <c r="E309" s="160"/>
      <c r="F309" s="160"/>
      <c r="G309" s="160"/>
      <c r="H309" s="159"/>
      <c r="I309" s="181"/>
      <c r="R309" s="159"/>
      <c r="S309" s="169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170"/>
      <c r="EK309" s="170"/>
      <c r="EL309" s="170"/>
      <c r="EM309" s="170"/>
      <c r="EN309" s="170"/>
      <c r="EO309" s="170"/>
      <c r="EP309" s="170"/>
      <c r="EQ309" s="170"/>
      <c r="ER309" s="170"/>
      <c r="ES309" s="170"/>
      <c r="ET309" s="170"/>
      <c r="EU309" s="170"/>
      <c r="EV309" s="170"/>
      <c r="EW309" s="170"/>
      <c r="EX309" s="170"/>
      <c r="EY309" s="170"/>
      <c r="EZ309" s="170"/>
      <c r="FA309" s="170"/>
      <c r="FB309" s="170"/>
      <c r="FC309" s="170"/>
      <c r="FD309" s="170"/>
      <c r="FE309" s="170"/>
      <c r="FF309" s="170"/>
      <c r="FG309" s="170"/>
      <c r="FH309" s="170"/>
      <c r="FI309" s="170"/>
      <c r="FJ309" s="170"/>
      <c r="FK309" s="170"/>
      <c r="FL309" s="170"/>
      <c r="FM309" s="170"/>
      <c r="FN309" s="170"/>
      <c r="FO309" s="170"/>
      <c r="FP309" s="170"/>
      <c r="FQ309" s="170"/>
      <c r="FR309" s="170"/>
      <c r="FS309" s="170"/>
      <c r="FT309" s="170"/>
      <c r="FU309" s="170"/>
      <c r="FV309" s="170"/>
      <c r="FW309" s="170"/>
      <c r="FX309" s="170"/>
      <c r="FY309" s="170"/>
      <c r="FZ309" s="170"/>
      <c r="GA309" s="170"/>
      <c r="GB309" s="170"/>
      <c r="GC309" s="170"/>
      <c r="GD309" s="170"/>
      <c r="GE309" s="170"/>
      <c r="GF309" s="170"/>
      <c r="GG309" s="170"/>
      <c r="GH309" s="170"/>
    </row>
    <row r="310" customFormat="false" ht="12.75" hidden="false" customHeight="false" outlineLevel="0" collapsed="false">
      <c r="A310" s="179"/>
      <c r="B310" s="160"/>
      <c r="C310" s="160"/>
      <c r="D310" s="160"/>
      <c r="E310" s="160"/>
      <c r="F310" s="160"/>
      <c r="G310" s="160"/>
      <c r="H310" s="159"/>
      <c r="I310" s="181"/>
      <c r="R310" s="159"/>
      <c r="S310" s="169"/>
      <c r="T310" s="170"/>
      <c r="U310" s="170"/>
      <c r="V310" s="170"/>
      <c r="W310" s="170"/>
      <c r="X310" s="170"/>
      <c r="Y310" s="170"/>
      <c r="Z310" s="170"/>
      <c r="AA310" s="170"/>
      <c r="AB310" s="170"/>
      <c r="AC310" s="170"/>
      <c r="AD310" s="170"/>
      <c r="AE310" s="170"/>
      <c r="AF310" s="170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170"/>
      <c r="EK310" s="170"/>
      <c r="EL310" s="170"/>
      <c r="EM310" s="170"/>
      <c r="EN310" s="170"/>
      <c r="EO310" s="170"/>
      <c r="EP310" s="170"/>
      <c r="EQ310" s="170"/>
      <c r="ER310" s="170"/>
      <c r="ES310" s="170"/>
      <c r="ET310" s="170"/>
      <c r="EU310" s="170"/>
      <c r="EV310" s="170"/>
      <c r="EW310" s="170"/>
      <c r="EX310" s="170"/>
      <c r="EY310" s="170"/>
      <c r="EZ310" s="170"/>
      <c r="FA310" s="170"/>
      <c r="FB310" s="170"/>
      <c r="FC310" s="170"/>
      <c r="FD310" s="170"/>
      <c r="FE310" s="170"/>
      <c r="FF310" s="170"/>
      <c r="FG310" s="170"/>
      <c r="FH310" s="170"/>
      <c r="FI310" s="170"/>
      <c r="FJ310" s="170"/>
      <c r="FK310" s="170"/>
      <c r="FL310" s="170"/>
      <c r="FM310" s="170"/>
      <c r="FN310" s="170"/>
      <c r="FO310" s="170"/>
      <c r="FP310" s="170"/>
      <c r="FQ310" s="170"/>
      <c r="FR310" s="170"/>
      <c r="FS310" s="170"/>
      <c r="FT310" s="170"/>
      <c r="FU310" s="170"/>
      <c r="FV310" s="170"/>
      <c r="FW310" s="170"/>
      <c r="FX310" s="170"/>
      <c r="FY310" s="170"/>
      <c r="FZ310" s="170"/>
      <c r="GA310" s="170"/>
      <c r="GB310" s="170"/>
      <c r="GC310" s="170"/>
      <c r="GD310" s="170"/>
      <c r="GE310" s="170"/>
      <c r="GF310" s="170"/>
      <c r="GG310" s="170"/>
      <c r="GH310" s="170"/>
    </row>
    <row r="311" customFormat="false" ht="12.75" hidden="false" customHeight="false" outlineLevel="0" collapsed="false">
      <c r="A311" s="179"/>
      <c r="B311" s="160"/>
      <c r="C311" s="160"/>
      <c r="D311" s="160"/>
      <c r="E311" s="160"/>
      <c r="F311" s="160"/>
      <c r="G311" s="160"/>
      <c r="H311" s="159"/>
      <c r="I311" s="181"/>
      <c r="R311" s="159"/>
      <c r="S311" s="169"/>
      <c r="T311" s="170"/>
      <c r="U311" s="170"/>
      <c r="V311" s="17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70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170"/>
      <c r="EK311" s="170"/>
      <c r="EL311" s="170"/>
      <c r="EM311" s="170"/>
      <c r="EN311" s="170"/>
      <c r="EO311" s="170"/>
      <c r="EP311" s="170"/>
      <c r="EQ311" s="170"/>
      <c r="ER311" s="170"/>
      <c r="ES311" s="170"/>
      <c r="ET311" s="170"/>
      <c r="EU311" s="170"/>
      <c r="EV311" s="170"/>
      <c r="EW311" s="170"/>
      <c r="EX311" s="170"/>
      <c r="EY311" s="170"/>
      <c r="EZ311" s="170"/>
      <c r="FA311" s="170"/>
      <c r="FB311" s="170"/>
      <c r="FC311" s="170"/>
      <c r="FD311" s="170"/>
      <c r="FE311" s="170"/>
      <c r="FF311" s="170"/>
      <c r="FG311" s="170"/>
      <c r="FH311" s="170"/>
      <c r="FI311" s="170"/>
      <c r="FJ311" s="170"/>
      <c r="FK311" s="170"/>
      <c r="FL311" s="170"/>
      <c r="FM311" s="170"/>
      <c r="FN311" s="170"/>
      <c r="FO311" s="170"/>
      <c r="FP311" s="170"/>
      <c r="FQ311" s="170"/>
      <c r="FR311" s="170"/>
      <c r="FS311" s="170"/>
      <c r="FT311" s="170"/>
      <c r="FU311" s="170"/>
      <c r="FV311" s="170"/>
      <c r="FW311" s="170"/>
      <c r="FX311" s="170"/>
      <c r="FY311" s="170"/>
      <c r="FZ311" s="170"/>
      <c r="GA311" s="170"/>
      <c r="GB311" s="170"/>
      <c r="GC311" s="170"/>
      <c r="GD311" s="170"/>
      <c r="GE311" s="170"/>
      <c r="GF311" s="170"/>
      <c r="GG311" s="170"/>
      <c r="GH311" s="170"/>
    </row>
    <row r="312" customFormat="false" ht="12.75" hidden="false" customHeight="false" outlineLevel="0" collapsed="false">
      <c r="A312" s="179"/>
      <c r="B312" s="160"/>
      <c r="C312" s="160"/>
      <c r="D312" s="160"/>
      <c r="E312" s="160"/>
      <c r="F312" s="160"/>
      <c r="G312" s="160"/>
      <c r="H312" s="159"/>
      <c r="I312" s="181"/>
      <c r="R312" s="159"/>
      <c r="S312" s="169"/>
      <c r="T312" s="170"/>
      <c r="U312" s="170"/>
      <c r="V312" s="17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70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170"/>
      <c r="EK312" s="170"/>
      <c r="EL312" s="170"/>
      <c r="EM312" s="170"/>
      <c r="EN312" s="170"/>
      <c r="EO312" s="170"/>
      <c r="EP312" s="170"/>
      <c r="EQ312" s="170"/>
      <c r="ER312" s="170"/>
      <c r="ES312" s="170"/>
      <c r="ET312" s="170"/>
      <c r="EU312" s="170"/>
      <c r="EV312" s="170"/>
      <c r="EW312" s="170"/>
      <c r="EX312" s="170"/>
      <c r="EY312" s="170"/>
      <c r="EZ312" s="170"/>
      <c r="FA312" s="170"/>
      <c r="FB312" s="170"/>
      <c r="FC312" s="170"/>
      <c r="FD312" s="170"/>
      <c r="FE312" s="170"/>
      <c r="FF312" s="170"/>
      <c r="FG312" s="170"/>
      <c r="FH312" s="170"/>
      <c r="FI312" s="170"/>
      <c r="FJ312" s="170"/>
      <c r="FK312" s="170"/>
      <c r="FL312" s="170"/>
      <c r="FM312" s="170"/>
      <c r="FN312" s="170"/>
      <c r="FO312" s="170"/>
      <c r="FP312" s="170"/>
      <c r="FQ312" s="170"/>
      <c r="FR312" s="170"/>
      <c r="FS312" s="170"/>
      <c r="FT312" s="170"/>
      <c r="FU312" s="170"/>
      <c r="FV312" s="170"/>
      <c r="FW312" s="170"/>
      <c r="FX312" s="170"/>
      <c r="FY312" s="170"/>
      <c r="FZ312" s="170"/>
      <c r="GA312" s="170"/>
      <c r="GB312" s="170"/>
      <c r="GC312" s="170"/>
      <c r="GD312" s="170"/>
      <c r="GE312" s="170"/>
      <c r="GF312" s="170"/>
      <c r="GG312" s="170"/>
      <c r="GH312" s="170"/>
    </row>
    <row r="313" customFormat="false" ht="12.75" hidden="false" customHeight="false" outlineLevel="0" collapsed="false">
      <c r="A313" s="179"/>
      <c r="B313" s="160"/>
      <c r="C313" s="160"/>
      <c r="D313" s="160"/>
      <c r="E313" s="160"/>
      <c r="F313" s="160"/>
      <c r="G313" s="160"/>
      <c r="H313" s="159"/>
      <c r="I313" s="181"/>
      <c r="R313" s="159"/>
      <c r="S313" s="169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170"/>
      <c r="EK313" s="170"/>
      <c r="EL313" s="170"/>
      <c r="EM313" s="170"/>
      <c r="EN313" s="170"/>
      <c r="EO313" s="170"/>
      <c r="EP313" s="170"/>
      <c r="EQ313" s="170"/>
      <c r="ER313" s="170"/>
      <c r="ES313" s="170"/>
      <c r="ET313" s="170"/>
      <c r="EU313" s="170"/>
      <c r="EV313" s="170"/>
      <c r="EW313" s="170"/>
      <c r="EX313" s="170"/>
      <c r="EY313" s="170"/>
      <c r="EZ313" s="170"/>
      <c r="FA313" s="170"/>
      <c r="FB313" s="170"/>
      <c r="FC313" s="170"/>
      <c r="FD313" s="170"/>
      <c r="FE313" s="170"/>
      <c r="FF313" s="170"/>
      <c r="FG313" s="170"/>
      <c r="FH313" s="170"/>
      <c r="FI313" s="170"/>
      <c r="FJ313" s="170"/>
      <c r="FK313" s="170"/>
      <c r="FL313" s="170"/>
      <c r="FM313" s="170"/>
      <c r="FN313" s="170"/>
      <c r="FO313" s="170"/>
      <c r="FP313" s="170"/>
      <c r="FQ313" s="170"/>
      <c r="FR313" s="170"/>
      <c r="FS313" s="170"/>
      <c r="FT313" s="170"/>
      <c r="FU313" s="170"/>
      <c r="FV313" s="170"/>
      <c r="FW313" s="170"/>
      <c r="FX313" s="170"/>
      <c r="FY313" s="170"/>
      <c r="FZ313" s="170"/>
      <c r="GA313" s="170"/>
      <c r="GB313" s="170"/>
      <c r="GC313" s="170"/>
      <c r="GD313" s="170"/>
      <c r="GE313" s="170"/>
      <c r="GF313" s="170"/>
      <c r="GG313" s="170"/>
      <c r="GH313" s="170"/>
    </row>
    <row r="314" customFormat="false" ht="12.75" hidden="false" customHeight="false" outlineLevel="0" collapsed="false">
      <c r="A314" s="179"/>
      <c r="B314" s="160"/>
      <c r="C314" s="160"/>
      <c r="D314" s="160"/>
      <c r="E314" s="160"/>
      <c r="F314" s="160"/>
      <c r="G314" s="160"/>
      <c r="H314" s="159"/>
      <c r="I314" s="181"/>
      <c r="R314" s="159"/>
      <c r="S314" s="169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170"/>
      <c r="EK314" s="170"/>
      <c r="EL314" s="170"/>
      <c r="EM314" s="170"/>
      <c r="EN314" s="170"/>
      <c r="EO314" s="170"/>
      <c r="EP314" s="170"/>
      <c r="EQ314" s="170"/>
      <c r="ER314" s="170"/>
      <c r="ES314" s="170"/>
      <c r="ET314" s="170"/>
      <c r="EU314" s="170"/>
      <c r="EV314" s="170"/>
      <c r="EW314" s="170"/>
      <c r="EX314" s="170"/>
      <c r="EY314" s="170"/>
      <c r="EZ314" s="170"/>
      <c r="FA314" s="170"/>
      <c r="FB314" s="170"/>
      <c r="FC314" s="170"/>
      <c r="FD314" s="170"/>
      <c r="FE314" s="170"/>
      <c r="FF314" s="170"/>
      <c r="FG314" s="170"/>
      <c r="FH314" s="170"/>
      <c r="FI314" s="170"/>
      <c r="FJ314" s="170"/>
      <c r="FK314" s="170"/>
      <c r="FL314" s="170"/>
      <c r="FM314" s="170"/>
      <c r="FN314" s="170"/>
      <c r="FO314" s="170"/>
      <c r="FP314" s="170"/>
      <c r="FQ314" s="170"/>
      <c r="FR314" s="170"/>
      <c r="FS314" s="170"/>
      <c r="FT314" s="170"/>
      <c r="FU314" s="170"/>
      <c r="FV314" s="170"/>
      <c r="FW314" s="170"/>
      <c r="FX314" s="170"/>
      <c r="FY314" s="170"/>
      <c r="FZ314" s="170"/>
      <c r="GA314" s="170"/>
      <c r="GB314" s="170"/>
      <c r="GC314" s="170"/>
      <c r="GD314" s="170"/>
      <c r="GE314" s="170"/>
      <c r="GF314" s="170"/>
      <c r="GG314" s="170"/>
      <c r="GH314" s="170"/>
    </row>
    <row r="315" customFormat="false" ht="12.75" hidden="false" customHeight="false" outlineLevel="0" collapsed="false">
      <c r="A315" s="179"/>
      <c r="B315" s="160"/>
      <c r="C315" s="160"/>
      <c r="D315" s="160"/>
      <c r="E315" s="160"/>
      <c r="F315" s="160"/>
      <c r="G315" s="160"/>
      <c r="H315" s="159"/>
      <c r="I315" s="181"/>
      <c r="R315" s="159"/>
      <c r="S315" s="169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170"/>
      <c r="EK315" s="170"/>
      <c r="EL315" s="170"/>
      <c r="EM315" s="170"/>
      <c r="EN315" s="170"/>
      <c r="EO315" s="170"/>
      <c r="EP315" s="170"/>
      <c r="EQ315" s="170"/>
      <c r="ER315" s="170"/>
      <c r="ES315" s="170"/>
      <c r="ET315" s="170"/>
      <c r="EU315" s="170"/>
      <c r="EV315" s="170"/>
      <c r="EW315" s="170"/>
      <c r="EX315" s="170"/>
      <c r="EY315" s="170"/>
      <c r="EZ315" s="170"/>
      <c r="FA315" s="170"/>
      <c r="FB315" s="170"/>
      <c r="FC315" s="170"/>
      <c r="FD315" s="170"/>
      <c r="FE315" s="170"/>
      <c r="FF315" s="170"/>
      <c r="FG315" s="170"/>
      <c r="FH315" s="170"/>
      <c r="FI315" s="170"/>
      <c r="FJ315" s="170"/>
      <c r="FK315" s="170"/>
      <c r="FL315" s="170"/>
      <c r="FM315" s="170"/>
      <c r="FN315" s="170"/>
      <c r="FO315" s="170"/>
      <c r="FP315" s="170"/>
      <c r="FQ315" s="170"/>
      <c r="FR315" s="170"/>
      <c r="FS315" s="170"/>
      <c r="FT315" s="170"/>
      <c r="FU315" s="170"/>
      <c r="FV315" s="170"/>
      <c r="FW315" s="170"/>
      <c r="FX315" s="170"/>
      <c r="FY315" s="170"/>
      <c r="FZ315" s="170"/>
      <c r="GA315" s="170"/>
      <c r="GB315" s="170"/>
      <c r="GC315" s="170"/>
      <c r="GD315" s="170"/>
      <c r="GE315" s="170"/>
      <c r="GF315" s="170"/>
      <c r="GG315" s="170"/>
      <c r="GH315" s="170"/>
    </row>
    <row r="316" customFormat="false" ht="12.75" hidden="false" customHeight="false" outlineLevel="0" collapsed="false">
      <c r="A316" s="179"/>
      <c r="B316" s="160"/>
      <c r="C316" s="160"/>
      <c r="D316" s="160"/>
      <c r="E316" s="160"/>
      <c r="F316" s="160"/>
      <c r="G316" s="160"/>
      <c r="H316" s="159"/>
      <c r="I316" s="181"/>
      <c r="R316" s="159"/>
      <c r="S316" s="169"/>
      <c r="T316" s="170"/>
      <c r="U316" s="170"/>
      <c r="V316" s="170"/>
      <c r="W316" s="170"/>
      <c r="X316" s="170"/>
      <c r="Y316" s="170"/>
      <c r="Z316" s="170"/>
      <c r="AA316" s="170"/>
      <c r="AB316" s="170"/>
      <c r="AC316" s="170"/>
      <c r="AD316" s="170"/>
      <c r="AE316" s="170"/>
      <c r="AF316" s="170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170"/>
      <c r="EK316" s="170"/>
      <c r="EL316" s="170"/>
      <c r="EM316" s="170"/>
      <c r="EN316" s="170"/>
      <c r="EO316" s="170"/>
      <c r="EP316" s="170"/>
      <c r="EQ316" s="170"/>
      <c r="ER316" s="170"/>
      <c r="ES316" s="170"/>
      <c r="ET316" s="170"/>
      <c r="EU316" s="170"/>
      <c r="EV316" s="170"/>
      <c r="EW316" s="170"/>
      <c r="EX316" s="170"/>
      <c r="EY316" s="170"/>
      <c r="EZ316" s="170"/>
      <c r="FA316" s="170"/>
      <c r="FB316" s="170"/>
      <c r="FC316" s="170"/>
      <c r="FD316" s="170"/>
      <c r="FE316" s="170"/>
      <c r="FF316" s="170"/>
      <c r="FG316" s="170"/>
      <c r="FH316" s="170"/>
      <c r="FI316" s="170"/>
      <c r="FJ316" s="170"/>
      <c r="FK316" s="170"/>
      <c r="FL316" s="170"/>
      <c r="FM316" s="170"/>
      <c r="FN316" s="170"/>
      <c r="FO316" s="170"/>
      <c r="FP316" s="170"/>
      <c r="FQ316" s="170"/>
      <c r="FR316" s="170"/>
      <c r="FS316" s="170"/>
      <c r="FT316" s="170"/>
      <c r="FU316" s="170"/>
      <c r="FV316" s="170"/>
      <c r="FW316" s="170"/>
      <c r="FX316" s="170"/>
      <c r="FY316" s="170"/>
      <c r="FZ316" s="170"/>
      <c r="GA316" s="170"/>
      <c r="GB316" s="170"/>
      <c r="GC316" s="170"/>
      <c r="GD316" s="170"/>
      <c r="GE316" s="170"/>
      <c r="GF316" s="170"/>
      <c r="GG316" s="170"/>
      <c r="GH316" s="170"/>
    </row>
    <row r="317" customFormat="false" ht="12.75" hidden="false" customHeight="false" outlineLevel="0" collapsed="false">
      <c r="A317" s="179"/>
      <c r="B317" s="160"/>
      <c r="C317" s="160"/>
      <c r="D317" s="160"/>
      <c r="E317" s="160"/>
      <c r="F317" s="160"/>
      <c r="G317" s="160"/>
      <c r="H317" s="159"/>
      <c r="I317" s="181"/>
      <c r="R317" s="159"/>
      <c r="S317" s="169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170"/>
      <c r="EK317" s="170"/>
      <c r="EL317" s="170"/>
      <c r="EM317" s="170"/>
      <c r="EN317" s="170"/>
      <c r="EO317" s="170"/>
      <c r="EP317" s="170"/>
      <c r="EQ317" s="170"/>
      <c r="ER317" s="170"/>
      <c r="ES317" s="170"/>
      <c r="ET317" s="170"/>
      <c r="EU317" s="170"/>
      <c r="EV317" s="170"/>
      <c r="EW317" s="170"/>
      <c r="EX317" s="170"/>
      <c r="EY317" s="170"/>
      <c r="EZ317" s="170"/>
      <c r="FA317" s="170"/>
      <c r="FB317" s="170"/>
      <c r="FC317" s="170"/>
      <c r="FD317" s="170"/>
      <c r="FE317" s="170"/>
      <c r="FF317" s="170"/>
      <c r="FG317" s="170"/>
      <c r="FH317" s="170"/>
      <c r="FI317" s="170"/>
      <c r="FJ317" s="170"/>
      <c r="FK317" s="170"/>
      <c r="FL317" s="170"/>
      <c r="FM317" s="170"/>
      <c r="FN317" s="170"/>
      <c r="FO317" s="170"/>
      <c r="FP317" s="170"/>
      <c r="FQ317" s="170"/>
      <c r="FR317" s="170"/>
      <c r="FS317" s="170"/>
      <c r="FT317" s="170"/>
      <c r="FU317" s="170"/>
      <c r="FV317" s="170"/>
      <c r="FW317" s="170"/>
      <c r="FX317" s="170"/>
      <c r="FY317" s="170"/>
      <c r="FZ317" s="170"/>
      <c r="GA317" s="170"/>
      <c r="GB317" s="170"/>
      <c r="GC317" s="170"/>
      <c r="GD317" s="170"/>
      <c r="GE317" s="170"/>
      <c r="GF317" s="170"/>
      <c r="GG317" s="170"/>
      <c r="GH317" s="170"/>
    </row>
    <row r="318" customFormat="false" ht="12.75" hidden="false" customHeight="false" outlineLevel="0" collapsed="false">
      <c r="A318" s="179"/>
      <c r="B318" s="160"/>
      <c r="C318" s="160"/>
      <c r="D318" s="160"/>
      <c r="E318" s="160"/>
      <c r="F318" s="160"/>
      <c r="G318" s="160"/>
      <c r="H318" s="159"/>
      <c r="I318" s="181"/>
      <c r="R318" s="159"/>
      <c r="S318" s="169"/>
      <c r="T318" s="170"/>
      <c r="U318" s="170"/>
      <c r="V318" s="170"/>
      <c r="W318" s="170"/>
      <c r="X318" s="170"/>
      <c r="Y318" s="170"/>
      <c r="Z318" s="170"/>
      <c r="AA318" s="170"/>
      <c r="AB318" s="170"/>
      <c r="AC318" s="170"/>
      <c r="AD318" s="170"/>
      <c r="AE318" s="170"/>
      <c r="AF318" s="170"/>
      <c r="AG318" s="170"/>
      <c r="AH318" s="170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0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  <c r="DZ318" s="170"/>
      <c r="EA318" s="170"/>
      <c r="EB318" s="170"/>
      <c r="EC318" s="170"/>
      <c r="ED318" s="170"/>
      <c r="EE318" s="170"/>
      <c r="EF318" s="170"/>
      <c r="EG318" s="170"/>
      <c r="EH318" s="170"/>
      <c r="EI318" s="170"/>
      <c r="EJ318" s="170"/>
      <c r="EK318" s="170"/>
      <c r="EL318" s="170"/>
      <c r="EM318" s="170"/>
      <c r="EN318" s="170"/>
      <c r="EO318" s="170"/>
      <c r="EP318" s="170"/>
      <c r="EQ318" s="170"/>
      <c r="ER318" s="170"/>
      <c r="ES318" s="170"/>
      <c r="ET318" s="170"/>
      <c r="EU318" s="170"/>
      <c r="EV318" s="170"/>
      <c r="EW318" s="170"/>
      <c r="EX318" s="170"/>
      <c r="EY318" s="170"/>
      <c r="EZ318" s="170"/>
      <c r="FA318" s="170"/>
      <c r="FB318" s="170"/>
      <c r="FC318" s="170"/>
      <c r="FD318" s="170"/>
      <c r="FE318" s="170"/>
      <c r="FF318" s="170"/>
      <c r="FG318" s="170"/>
      <c r="FH318" s="170"/>
      <c r="FI318" s="170"/>
      <c r="FJ318" s="170"/>
      <c r="FK318" s="170"/>
      <c r="FL318" s="170"/>
      <c r="FM318" s="170"/>
      <c r="FN318" s="170"/>
      <c r="FO318" s="170"/>
      <c r="FP318" s="170"/>
      <c r="FQ318" s="170"/>
      <c r="FR318" s="170"/>
      <c r="FS318" s="170"/>
      <c r="FT318" s="170"/>
      <c r="FU318" s="170"/>
      <c r="FV318" s="170"/>
      <c r="FW318" s="170"/>
      <c r="FX318" s="170"/>
      <c r="FY318" s="170"/>
      <c r="FZ318" s="170"/>
      <c r="GA318" s="170"/>
      <c r="GB318" s="170"/>
      <c r="GC318" s="170"/>
      <c r="GD318" s="170"/>
      <c r="GE318" s="170"/>
      <c r="GF318" s="170"/>
      <c r="GG318" s="170"/>
      <c r="GH318" s="170"/>
    </row>
    <row r="319" customFormat="false" ht="12.75" hidden="false" customHeight="false" outlineLevel="0" collapsed="false">
      <c r="A319" s="179"/>
      <c r="B319" s="160"/>
      <c r="C319" s="160"/>
      <c r="D319" s="160"/>
      <c r="E319" s="160"/>
      <c r="F319" s="160"/>
      <c r="G319" s="160"/>
      <c r="H319" s="159"/>
      <c r="I319" s="181"/>
      <c r="R319" s="159"/>
      <c r="S319" s="169"/>
      <c r="T319" s="170"/>
      <c r="U319" s="170"/>
      <c r="V319" s="170"/>
      <c r="W319" s="170"/>
      <c r="X319" s="170"/>
      <c r="Y319" s="170"/>
      <c r="Z319" s="170"/>
      <c r="AA319" s="170"/>
      <c r="AB319" s="170"/>
      <c r="AC319" s="170"/>
      <c r="AD319" s="170"/>
      <c r="AE319" s="170"/>
      <c r="AF319" s="170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0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  <c r="DZ319" s="170"/>
      <c r="EA319" s="170"/>
      <c r="EB319" s="170"/>
      <c r="EC319" s="170"/>
      <c r="ED319" s="170"/>
      <c r="EE319" s="170"/>
      <c r="EF319" s="170"/>
      <c r="EG319" s="170"/>
      <c r="EH319" s="170"/>
      <c r="EI319" s="170"/>
      <c r="EJ319" s="170"/>
      <c r="EK319" s="170"/>
      <c r="EL319" s="170"/>
      <c r="EM319" s="170"/>
      <c r="EN319" s="170"/>
      <c r="EO319" s="170"/>
      <c r="EP319" s="170"/>
      <c r="EQ319" s="170"/>
      <c r="ER319" s="170"/>
      <c r="ES319" s="170"/>
      <c r="ET319" s="170"/>
      <c r="EU319" s="170"/>
      <c r="EV319" s="170"/>
      <c r="EW319" s="170"/>
      <c r="EX319" s="170"/>
      <c r="EY319" s="170"/>
      <c r="EZ319" s="170"/>
      <c r="FA319" s="170"/>
      <c r="FB319" s="170"/>
      <c r="FC319" s="170"/>
      <c r="FD319" s="170"/>
      <c r="FE319" s="170"/>
      <c r="FF319" s="170"/>
      <c r="FG319" s="170"/>
      <c r="FH319" s="170"/>
      <c r="FI319" s="170"/>
      <c r="FJ319" s="170"/>
      <c r="FK319" s="170"/>
      <c r="FL319" s="170"/>
      <c r="FM319" s="170"/>
      <c r="FN319" s="170"/>
      <c r="FO319" s="170"/>
      <c r="FP319" s="170"/>
      <c r="FQ319" s="170"/>
      <c r="FR319" s="170"/>
      <c r="FS319" s="170"/>
      <c r="FT319" s="170"/>
      <c r="FU319" s="170"/>
      <c r="FV319" s="170"/>
      <c r="FW319" s="170"/>
      <c r="FX319" s="170"/>
      <c r="FY319" s="170"/>
      <c r="FZ319" s="170"/>
      <c r="GA319" s="170"/>
      <c r="GB319" s="170"/>
      <c r="GC319" s="170"/>
      <c r="GD319" s="170"/>
      <c r="GE319" s="170"/>
      <c r="GF319" s="170"/>
      <c r="GG319" s="170"/>
      <c r="GH319" s="170"/>
    </row>
    <row r="320" customFormat="false" ht="12.75" hidden="false" customHeight="false" outlineLevel="0" collapsed="false">
      <c r="A320" s="179"/>
      <c r="B320" s="160"/>
      <c r="C320" s="160"/>
      <c r="D320" s="160"/>
      <c r="E320" s="160"/>
      <c r="F320" s="160"/>
      <c r="G320" s="160"/>
      <c r="H320" s="159"/>
      <c r="I320" s="181"/>
      <c r="R320" s="159"/>
      <c r="S320" s="169"/>
      <c r="T320" s="170"/>
      <c r="U320" s="170"/>
      <c r="V320" s="170"/>
      <c r="W320" s="170"/>
      <c r="X320" s="170"/>
      <c r="Y320" s="170"/>
      <c r="Z320" s="170"/>
      <c r="AA320" s="170"/>
      <c r="AB320" s="170"/>
      <c r="AC320" s="170"/>
      <c r="AD320" s="170"/>
      <c r="AE320" s="170"/>
      <c r="AF320" s="170"/>
      <c r="AG320" s="170"/>
      <c r="AH320" s="170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  <c r="DZ320" s="170"/>
      <c r="EA320" s="170"/>
      <c r="EB320" s="170"/>
      <c r="EC320" s="170"/>
      <c r="ED320" s="170"/>
      <c r="EE320" s="170"/>
      <c r="EF320" s="170"/>
      <c r="EG320" s="170"/>
      <c r="EH320" s="170"/>
      <c r="EI320" s="170"/>
      <c r="EJ320" s="170"/>
      <c r="EK320" s="170"/>
      <c r="EL320" s="170"/>
      <c r="EM320" s="170"/>
      <c r="EN320" s="170"/>
      <c r="EO320" s="170"/>
      <c r="EP320" s="170"/>
      <c r="EQ320" s="170"/>
      <c r="ER320" s="170"/>
      <c r="ES320" s="170"/>
      <c r="ET320" s="170"/>
      <c r="EU320" s="170"/>
      <c r="EV320" s="170"/>
      <c r="EW320" s="170"/>
      <c r="EX320" s="170"/>
      <c r="EY320" s="170"/>
      <c r="EZ320" s="170"/>
      <c r="FA320" s="170"/>
      <c r="FB320" s="170"/>
      <c r="FC320" s="170"/>
      <c r="FD320" s="170"/>
      <c r="FE320" s="170"/>
      <c r="FF320" s="170"/>
      <c r="FG320" s="170"/>
      <c r="FH320" s="170"/>
      <c r="FI320" s="170"/>
      <c r="FJ320" s="170"/>
      <c r="FK320" s="170"/>
      <c r="FL320" s="170"/>
      <c r="FM320" s="170"/>
      <c r="FN320" s="170"/>
      <c r="FO320" s="170"/>
      <c r="FP320" s="170"/>
      <c r="FQ320" s="170"/>
      <c r="FR320" s="170"/>
      <c r="FS320" s="170"/>
      <c r="FT320" s="170"/>
      <c r="FU320" s="170"/>
      <c r="FV320" s="170"/>
      <c r="FW320" s="170"/>
      <c r="FX320" s="170"/>
      <c r="FY320" s="170"/>
      <c r="FZ320" s="170"/>
      <c r="GA320" s="170"/>
      <c r="GB320" s="170"/>
      <c r="GC320" s="170"/>
      <c r="GD320" s="170"/>
      <c r="GE320" s="170"/>
      <c r="GF320" s="170"/>
      <c r="GG320" s="170"/>
      <c r="GH320" s="170"/>
    </row>
    <row r="321" customFormat="false" ht="12.75" hidden="false" customHeight="false" outlineLevel="0" collapsed="false">
      <c r="A321" s="179"/>
      <c r="B321" s="160"/>
      <c r="C321" s="160"/>
      <c r="D321" s="160"/>
      <c r="E321" s="160"/>
      <c r="F321" s="160"/>
      <c r="G321" s="160"/>
      <c r="H321" s="159"/>
      <c r="I321" s="181"/>
      <c r="R321" s="159"/>
      <c r="S321" s="169"/>
      <c r="T321" s="170"/>
      <c r="U321" s="170"/>
      <c r="V321" s="170"/>
      <c r="W321" s="170"/>
      <c r="X321" s="170"/>
      <c r="Y321" s="170"/>
      <c r="Z321" s="170"/>
      <c r="AA321" s="170"/>
      <c r="AB321" s="170"/>
      <c r="AC321" s="170"/>
      <c r="AD321" s="170"/>
      <c r="AE321" s="170"/>
      <c r="AF321" s="170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  <c r="DZ321" s="170"/>
      <c r="EA321" s="170"/>
      <c r="EB321" s="170"/>
      <c r="EC321" s="170"/>
      <c r="ED321" s="170"/>
      <c r="EE321" s="170"/>
      <c r="EF321" s="170"/>
      <c r="EG321" s="170"/>
      <c r="EH321" s="170"/>
      <c r="EI321" s="170"/>
      <c r="EJ321" s="170"/>
      <c r="EK321" s="170"/>
      <c r="EL321" s="170"/>
      <c r="EM321" s="170"/>
      <c r="EN321" s="170"/>
      <c r="EO321" s="170"/>
      <c r="EP321" s="170"/>
      <c r="EQ321" s="170"/>
      <c r="ER321" s="170"/>
      <c r="ES321" s="170"/>
      <c r="ET321" s="170"/>
      <c r="EU321" s="170"/>
      <c r="EV321" s="170"/>
      <c r="EW321" s="170"/>
      <c r="EX321" s="170"/>
      <c r="EY321" s="170"/>
      <c r="EZ321" s="170"/>
      <c r="FA321" s="170"/>
      <c r="FB321" s="170"/>
      <c r="FC321" s="170"/>
      <c r="FD321" s="170"/>
      <c r="FE321" s="170"/>
      <c r="FF321" s="170"/>
      <c r="FG321" s="170"/>
      <c r="FH321" s="170"/>
      <c r="FI321" s="170"/>
      <c r="FJ321" s="170"/>
      <c r="FK321" s="170"/>
      <c r="FL321" s="170"/>
      <c r="FM321" s="170"/>
      <c r="FN321" s="170"/>
      <c r="FO321" s="170"/>
      <c r="FP321" s="170"/>
      <c r="FQ321" s="170"/>
      <c r="FR321" s="170"/>
      <c r="FS321" s="170"/>
      <c r="FT321" s="170"/>
      <c r="FU321" s="170"/>
      <c r="FV321" s="170"/>
      <c r="FW321" s="170"/>
      <c r="FX321" s="170"/>
      <c r="FY321" s="170"/>
      <c r="FZ321" s="170"/>
      <c r="GA321" s="170"/>
      <c r="GB321" s="170"/>
      <c r="GC321" s="170"/>
      <c r="GD321" s="170"/>
      <c r="GE321" s="170"/>
      <c r="GF321" s="170"/>
      <c r="GG321" s="170"/>
      <c r="GH321" s="170"/>
    </row>
    <row r="322" customFormat="false" ht="12.75" hidden="false" customHeight="false" outlineLevel="0" collapsed="false">
      <c r="A322" s="179"/>
      <c r="B322" s="160"/>
      <c r="C322" s="160"/>
      <c r="D322" s="160"/>
      <c r="E322" s="160"/>
      <c r="F322" s="160"/>
      <c r="G322" s="160"/>
      <c r="H322" s="159"/>
      <c r="I322" s="181"/>
      <c r="R322" s="159"/>
      <c r="S322" s="169"/>
      <c r="T322" s="170"/>
      <c r="U322" s="170"/>
      <c r="V322" s="170"/>
      <c r="W322" s="170"/>
      <c r="X322" s="170"/>
      <c r="Y322" s="170"/>
      <c r="Z322" s="170"/>
      <c r="AA322" s="170"/>
      <c r="AB322" s="170"/>
      <c r="AC322" s="170"/>
      <c r="AD322" s="170"/>
      <c r="AE322" s="170"/>
      <c r="AF322" s="170"/>
      <c r="AG322" s="170"/>
      <c r="AH322" s="170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0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  <c r="DZ322" s="170"/>
      <c r="EA322" s="170"/>
      <c r="EB322" s="170"/>
      <c r="EC322" s="170"/>
      <c r="ED322" s="170"/>
      <c r="EE322" s="170"/>
      <c r="EF322" s="170"/>
      <c r="EG322" s="170"/>
      <c r="EH322" s="170"/>
      <c r="EI322" s="170"/>
      <c r="EJ322" s="170"/>
      <c r="EK322" s="170"/>
      <c r="EL322" s="170"/>
      <c r="EM322" s="170"/>
      <c r="EN322" s="170"/>
      <c r="EO322" s="170"/>
      <c r="EP322" s="170"/>
      <c r="EQ322" s="170"/>
      <c r="ER322" s="170"/>
      <c r="ES322" s="170"/>
      <c r="ET322" s="170"/>
      <c r="EU322" s="170"/>
      <c r="EV322" s="170"/>
      <c r="EW322" s="170"/>
      <c r="EX322" s="170"/>
      <c r="EY322" s="170"/>
      <c r="EZ322" s="170"/>
      <c r="FA322" s="170"/>
      <c r="FB322" s="170"/>
      <c r="FC322" s="170"/>
      <c r="FD322" s="170"/>
      <c r="FE322" s="170"/>
      <c r="FF322" s="170"/>
      <c r="FG322" s="170"/>
      <c r="FH322" s="170"/>
      <c r="FI322" s="170"/>
      <c r="FJ322" s="170"/>
      <c r="FK322" s="170"/>
      <c r="FL322" s="170"/>
      <c r="FM322" s="170"/>
      <c r="FN322" s="170"/>
      <c r="FO322" s="170"/>
      <c r="FP322" s="170"/>
      <c r="FQ322" s="170"/>
      <c r="FR322" s="170"/>
      <c r="FS322" s="170"/>
      <c r="FT322" s="170"/>
      <c r="FU322" s="170"/>
      <c r="FV322" s="170"/>
      <c r="FW322" s="170"/>
      <c r="FX322" s="170"/>
      <c r="FY322" s="170"/>
      <c r="FZ322" s="170"/>
      <c r="GA322" s="170"/>
      <c r="GB322" s="170"/>
      <c r="GC322" s="170"/>
      <c r="GD322" s="170"/>
      <c r="GE322" s="170"/>
      <c r="GF322" s="170"/>
      <c r="GG322" s="170"/>
      <c r="GH322" s="170"/>
    </row>
    <row r="323" customFormat="false" ht="12.75" hidden="false" customHeight="false" outlineLevel="0" collapsed="false">
      <c r="A323" s="179"/>
      <c r="B323" s="160"/>
      <c r="C323" s="160"/>
      <c r="D323" s="160"/>
      <c r="E323" s="160"/>
      <c r="F323" s="160"/>
      <c r="G323" s="160"/>
      <c r="H323" s="159"/>
      <c r="I323" s="181"/>
      <c r="R323" s="159"/>
      <c r="S323" s="169"/>
      <c r="T323" s="170"/>
      <c r="U323" s="170"/>
      <c r="V323" s="170"/>
      <c r="W323" s="170"/>
      <c r="X323" s="170"/>
      <c r="Y323" s="170"/>
      <c r="Z323" s="170"/>
      <c r="AA323" s="170"/>
      <c r="AB323" s="170"/>
      <c r="AC323" s="170"/>
      <c r="AD323" s="170"/>
      <c r="AE323" s="170"/>
      <c r="AF323" s="170"/>
      <c r="AG323" s="170"/>
      <c r="AH323" s="170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0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  <c r="DZ323" s="170"/>
      <c r="EA323" s="170"/>
      <c r="EB323" s="170"/>
      <c r="EC323" s="170"/>
      <c r="ED323" s="170"/>
      <c r="EE323" s="170"/>
      <c r="EF323" s="170"/>
      <c r="EG323" s="170"/>
      <c r="EH323" s="170"/>
      <c r="EI323" s="170"/>
      <c r="EJ323" s="170"/>
      <c r="EK323" s="170"/>
      <c r="EL323" s="170"/>
      <c r="EM323" s="170"/>
      <c r="EN323" s="170"/>
      <c r="EO323" s="170"/>
      <c r="EP323" s="170"/>
      <c r="EQ323" s="170"/>
      <c r="ER323" s="170"/>
      <c r="ES323" s="170"/>
      <c r="ET323" s="170"/>
      <c r="EU323" s="170"/>
      <c r="EV323" s="170"/>
      <c r="EW323" s="170"/>
      <c r="EX323" s="170"/>
      <c r="EY323" s="170"/>
      <c r="EZ323" s="170"/>
      <c r="FA323" s="170"/>
      <c r="FB323" s="170"/>
      <c r="FC323" s="170"/>
      <c r="FD323" s="170"/>
      <c r="FE323" s="170"/>
      <c r="FF323" s="170"/>
      <c r="FG323" s="170"/>
      <c r="FH323" s="170"/>
      <c r="FI323" s="170"/>
      <c r="FJ323" s="170"/>
      <c r="FK323" s="170"/>
      <c r="FL323" s="170"/>
      <c r="FM323" s="170"/>
      <c r="FN323" s="170"/>
      <c r="FO323" s="170"/>
      <c r="FP323" s="170"/>
      <c r="FQ323" s="170"/>
      <c r="FR323" s="170"/>
      <c r="FS323" s="170"/>
      <c r="FT323" s="170"/>
      <c r="FU323" s="170"/>
      <c r="FV323" s="170"/>
      <c r="FW323" s="170"/>
      <c r="FX323" s="170"/>
      <c r="FY323" s="170"/>
      <c r="FZ323" s="170"/>
      <c r="GA323" s="170"/>
      <c r="GB323" s="170"/>
      <c r="GC323" s="170"/>
      <c r="GD323" s="170"/>
      <c r="GE323" s="170"/>
      <c r="GF323" s="170"/>
      <c r="GG323" s="170"/>
      <c r="GH323" s="170"/>
    </row>
    <row r="324" customFormat="false" ht="12.75" hidden="false" customHeight="false" outlineLevel="0" collapsed="false">
      <c r="A324" s="179"/>
      <c r="B324" s="160"/>
      <c r="C324" s="160"/>
      <c r="D324" s="160"/>
      <c r="E324" s="160"/>
      <c r="F324" s="160"/>
      <c r="G324" s="160"/>
      <c r="H324" s="159"/>
      <c r="I324" s="181"/>
      <c r="R324" s="159"/>
      <c r="S324" s="169"/>
      <c r="T324" s="170"/>
      <c r="U324" s="170"/>
      <c r="V324" s="170"/>
      <c r="W324" s="170"/>
      <c r="X324" s="170"/>
      <c r="Y324" s="170"/>
      <c r="Z324" s="170"/>
      <c r="AA324" s="170"/>
      <c r="AB324" s="170"/>
      <c r="AC324" s="170"/>
      <c r="AD324" s="170"/>
      <c r="AE324" s="170"/>
      <c r="AF324" s="170"/>
      <c r="AG324" s="170"/>
      <c r="AH324" s="170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  <c r="DZ324" s="170"/>
      <c r="EA324" s="170"/>
      <c r="EB324" s="170"/>
      <c r="EC324" s="170"/>
      <c r="ED324" s="170"/>
      <c r="EE324" s="170"/>
      <c r="EF324" s="170"/>
      <c r="EG324" s="170"/>
      <c r="EH324" s="170"/>
      <c r="EI324" s="170"/>
      <c r="EJ324" s="170"/>
      <c r="EK324" s="170"/>
      <c r="EL324" s="170"/>
      <c r="EM324" s="170"/>
      <c r="EN324" s="170"/>
      <c r="EO324" s="170"/>
      <c r="EP324" s="170"/>
      <c r="EQ324" s="170"/>
      <c r="ER324" s="170"/>
      <c r="ES324" s="170"/>
      <c r="ET324" s="170"/>
      <c r="EU324" s="170"/>
      <c r="EV324" s="170"/>
      <c r="EW324" s="170"/>
      <c r="EX324" s="170"/>
      <c r="EY324" s="170"/>
      <c r="EZ324" s="170"/>
      <c r="FA324" s="170"/>
      <c r="FB324" s="170"/>
      <c r="FC324" s="170"/>
      <c r="FD324" s="170"/>
      <c r="FE324" s="170"/>
      <c r="FF324" s="170"/>
      <c r="FG324" s="170"/>
      <c r="FH324" s="170"/>
      <c r="FI324" s="170"/>
      <c r="FJ324" s="170"/>
      <c r="FK324" s="170"/>
      <c r="FL324" s="170"/>
      <c r="FM324" s="170"/>
      <c r="FN324" s="170"/>
      <c r="FO324" s="170"/>
      <c r="FP324" s="170"/>
      <c r="FQ324" s="170"/>
      <c r="FR324" s="170"/>
      <c r="FS324" s="170"/>
      <c r="FT324" s="170"/>
      <c r="FU324" s="170"/>
      <c r="FV324" s="170"/>
      <c r="FW324" s="170"/>
      <c r="FX324" s="170"/>
      <c r="FY324" s="170"/>
      <c r="FZ324" s="170"/>
      <c r="GA324" s="170"/>
      <c r="GB324" s="170"/>
      <c r="GC324" s="170"/>
      <c r="GD324" s="170"/>
      <c r="GE324" s="170"/>
      <c r="GF324" s="170"/>
      <c r="GG324" s="170"/>
      <c r="GH324" s="170"/>
    </row>
    <row r="325" customFormat="false" ht="12.75" hidden="false" customHeight="false" outlineLevel="0" collapsed="false">
      <c r="A325" s="179"/>
      <c r="B325" s="160"/>
      <c r="C325" s="160"/>
      <c r="D325" s="160"/>
      <c r="E325" s="160"/>
      <c r="F325" s="160"/>
      <c r="G325" s="160"/>
      <c r="H325" s="159"/>
      <c r="I325" s="181"/>
      <c r="R325" s="159"/>
      <c r="S325" s="169"/>
      <c r="T325" s="170"/>
      <c r="U325" s="170"/>
      <c r="V325" s="170"/>
      <c r="W325" s="170"/>
      <c r="X325" s="170"/>
      <c r="Y325" s="170"/>
      <c r="Z325" s="170"/>
      <c r="AA325" s="170"/>
      <c r="AB325" s="170"/>
      <c r="AC325" s="170"/>
      <c r="AD325" s="170"/>
      <c r="AE325" s="170"/>
      <c r="AF325" s="170"/>
      <c r="AG325" s="170"/>
      <c r="AH325" s="170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  <c r="DZ325" s="170"/>
      <c r="EA325" s="170"/>
      <c r="EB325" s="170"/>
      <c r="EC325" s="170"/>
      <c r="ED325" s="170"/>
      <c r="EE325" s="170"/>
      <c r="EF325" s="170"/>
      <c r="EG325" s="170"/>
      <c r="EH325" s="170"/>
      <c r="EI325" s="170"/>
      <c r="EJ325" s="170"/>
      <c r="EK325" s="170"/>
      <c r="EL325" s="170"/>
      <c r="EM325" s="170"/>
      <c r="EN325" s="170"/>
      <c r="EO325" s="170"/>
      <c r="EP325" s="170"/>
      <c r="EQ325" s="170"/>
      <c r="ER325" s="170"/>
      <c r="ES325" s="170"/>
      <c r="ET325" s="170"/>
      <c r="EU325" s="170"/>
      <c r="EV325" s="170"/>
      <c r="EW325" s="170"/>
      <c r="EX325" s="170"/>
      <c r="EY325" s="170"/>
      <c r="EZ325" s="170"/>
      <c r="FA325" s="170"/>
      <c r="FB325" s="170"/>
      <c r="FC325" s="170"/>
      <c r="FD325" s="170"/>
      <c r="FE325" s="170"/>
      <c r="FF325" s="170"/>
      <c r="FG325" s="170"/>
      <c r="FH325" s="170"/>
      <c r="FI325" s="170"/>
      <c r="FJ325" s="170"/>
      <c r="FK325" s="170"/>
      <c r="FL325" s="170"/>
      <c r="FM325" s="170"/>
      <c r="FN325" s="170"/>
      <c r="FO325" s="170"/>
      <c r="FP325" s="170"/>
      <c r="FQ325" s="170"/>
      <c r="FR325" s="170"/>
      <c r="FS325" s="170"/>
      <c r="FT325" s="170"/>
      <c r="FU325" s="170"/>
      <c r="FV325" s="170"/>
      <c r="FW325" s="170"/>
      <c r="FX325" s="170"/>
      <c r="FY325" s="170"/>
      <c r="FZ325" s="170"/>
      <c r="GA325" s="170"/>
      <c r="GB325" s="170"/>
      <c r="GC325" s="170"/>
      <c r="GD325" s="170"/>
      <c r="GE325" s="170"/>
      <c r="GF325" s="170"/>
      <c r="GG325" s="170"/>
      <c r="GH325" s="170"/>
    </row>
    <row r="326" customFormat="false" ht="12.75" hidden="false" customHeight="false" outlineLevel="0" collapsed="false">
      <c r="A326" s="179"/>
      <c r="B326" s="160"/>
      <c r="C326" s="160"/>
      <c r="D326" s="160"/>
      <c r="E326" s="160"/>
      <c r="F326" s="160"/>
      <c r="G326" s="160"/>
      <c r="H326" s="159"/>
      <c r="I326" s="181"/>
      <c r="R326" s="159"/>
      <c r="S326" s="169"/>
      <c r="T326" s="170"/>
      <c r="U326" s="170"/>
      <c r="V326" s="170"/>
      <c r="W326" s="170"/>
      <c r="X326" s="170"/>
      <c r="Y326" s="170"/>
      <c r="Z326" s="170"/>
      <c r="AA326" s="170"/>
      <c r="AB326" s="170"/>
      <c r="AC326" s="170"/>
      <c r="AD326" s="170"/>
      <c r="AE326" s="170"/>
      <c r="AF326" s="170"/>
      <c r="AG326" s="170"/>
      <c r="AH326" s="170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0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  <c r="DZ326" s="170"/>
      <c r="EA326" s="170"/>
      <c r="EB326" s="170"/>
      <c r="EC326" s="170"/>
      <c r="ED326" s="170"/>
      <c r="EE326" s="170"/>
      <c r="EF326" s="170"/>
      <c r="EG326" s="170"/>
      <c r="EH326" s="170"/>
      <c r="EI326" s="170"/>
      <c r="EJ326" s="170"/>
      <c r="EK326" s="170"/>
      <c r="EL326" s="170"/>
      <c r="EM326" s="170"/>
      <c r="EN326" s="170"/>
      <c r="EO326" s="170"/>
      <c r="EP326" s="170"/>
      <c r="EQ326" s="170"/>
      <c r="ER326" s="170"/>
      <c r="ES326" s="170"/>
      <c r="ET326" s="170"/>
      <c r="EU326" s="170"/>
      <c r="EV326" s="170"/>
      <c r="EW326" s="170"/>
      <c r="EX326" s="170"/>
      <c r="EY326" s="170"/>
      <c r="EZ326" s="170"/>
      <c r="FA326" s="170"/>
      <c r="FB326" s="170"/>
      <c r="FC326" s="170"/>
      <c r="FD326" s="170"/>
      <c r="FE326" s="170"/>
      <c r="FF326" s="170"/>
      <c r="FG326" s="170"/>
      <c r="FH326" s="170"/>
      <c r="FI326" s="170"/>
      <c r="FJ326" s="170"/>
      <c r="FK326" s="170"/>
      <c r="FL326" s="170"/>
      <c r="FM326" s="170"/>
      <c r="FN326" s="170"/>
      <c r="FO326" s="170"/>
      <c r="FP326" s="170"/>
      <c r="FQ326" s="170"/>
      <c r="FR326" s="170"/>
      <c r="FS326" s="170"/>
      <c r="FT326" s="170"/>
      <c r="FU326" s="170"/>
      <c r="FV326" s="170"/>
      <c r="FW326" s="170"/>
      <c r="FX326" s="170"/>
      <c r="FY326" s="170"/>
      <c r="FZ326" s="170"/>
      <c r="GA326" s="170"/>
      <c r="GB326" s="170"/>
      <c r="GC326" s="170"/>
      <c r="GD326" s="170"/>
      <c r="GE326" s="170"/>
      <c r="GF326" s="170"/>
      <c r="GG326" s="170"/>
      <c r="GH326" s="170"/>
    </row>
    <row r="327" customFormat="false" ht="12.75" hidden="false" customHeight="false" outlineLevel="0" collapsed="false">
      <c r="A327" s="179"/>
      <c r="B327" s="160"/>
      <c r="C327" s="160"/>
      <c r="D327" s="160"/>
      <c r="E327" s="160"/>
      <c r="F327" s="160"/>
      <c r="G327" s="160"/>
      <c r="H327" s="159"/>
      <c r="I327" s="181"/>
      <c r="R327" s="159"/>
      <c r="S327" s="169"/>
      <c r="T327" s="170"/>
      <c r="U327" s="170"/>
      <c r="V327" s="170"/>
      <c r="W327" s="170"/>
      <c r="X327" s="170"/>
      <c r="Y327" s="170"/>
      <c r="Z327" s="170"/>
      <c r="AA327" s="170"/>
      <c r="AB327" s="170"/>
      <c r="AC327" s="170"/>
      <c r="AD327" s="170"/>
      <c r="AE327" s="170"/>
      <c r="AF327" s="170"/>
      <c r="AG327" s="170"/>
      <c r="AH327" s="170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  <c r="DZ327" s="170"/>
      <c r="EA327" s="170"/>
      <c r="EB327" s="170"/>
      <c r="EC327" s="170"/>
      <c r="ED327" s="170"/>
      <c r="EE327" s="170"/>
      <c r="EF327" s="170"/>
      <c r="EG327" s="170"/>
      <c r="EH327" s="170"/>
      <c r="EI327" s="170"/>
      <c r="EJ327" s="170"/>
      <c r="EK327" s="170"/>
      <c r="EL327" s="170"/>
      <c r="EM327" s="170"/>
      <c r="EN327" s="170"/>
      <c r="EO327" s="170"/>
      <c r="EP327" s="170"/>
      <c r="EQ327" s="170"/>
      <c r="ER327" s="170"/>
      <c r="ES327" s="170"/>
      <c r="ET327" s="170"/>
      <c r="EU327" s="170"/>
      <c r="EV327" s="170"/>
      <c r="EW327" s="170"/>
      <c r="EX327" s="170"/>
      <c r="EY327" s="170"/>
      <c r="EZ327" s="170"/>
      <c r="FA327" s="170"/>
      <c r="FB327" s="170"/>
      <c r="FC327" s="170"/>
      <c r="FD327" s="170"/>
      <c r="FE327" s="170"/>
      <c r="FF327" s="170"/>
      <c r="FG327" s="170"/>
      <c r="FH327" s="170"/>
      <c r="FI327" s="170"/>
      <c r="FJ327" s="170"/>
      <c r="FK327" s="170"/>
      <c r="FL327" s="170"/>
      <c r="FM327" s="170"/>
      <c r="FN327" s="170"/>
      <c r="FO327" s="170"/>
      <c r="FP327" s="170"/>
      <c r="FQ327" s="170"/>
      <c r="FR327" s="170"/>
      <c r="FS327" s="170"/>
      <c r="FT327" s="170"/>
      <c r="FU327" s="170"/>
      <c r="FV327" s="170"/>
      <c r="FW327" s="170"/>
      <c r="FX327" s="170"/>
      <c r="FY327" s="170"/>
      <c r="FZ327" s="170"/>
      <c r="GA327" s="170"/>
      <c r="GB327" s="170"/>
      <c r="GC327" s="170"/>
      <c r="GD327" s="170"/>
      <c r="GE327" s="170"/>
      <c r="GF327" s="170"/>
      <c r="GG327" s="170"/>
      <c r="GH327" s="170"/>
    </row>
    <row r="328" customFormat="false" ht="12.75" hidden="false" customHeight="false" outlineLevel="0" collapsed="false">
      <c r="A328" s="179"/>
      <c r="B328" s="160"/>
      <c r="C328" s="160"/>
      <c r="D328" s="160"/>
      <c r="E328" s="160"/>
      <c r="F328" s="160"/>
      <c r="G328" s="160"/>
      <c r="H328" s="159"/>
      <c r="I328" s="181"/>
      <c r="R328" s="159"/>
      <c r="S328" s="169"/>
      <c r="T328" s="170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  <c r="DZ328" s="170"/>
      <c r="EA328" s="170"/>
      <c r="EB328" s="170"/>
      <c r="EC328" s="170"/>
      <c r="ED328" s="170"/>
      <c r="EE328" s="170"/>
      <c r="EF328" s="170"/>
      <c r="EG328" s="170"/>
      <c r="EH328" s="170"/>
      <c r="EI328" s="170"/>
      <c r="EJ328" s="170"/>
      <c r="EK328" s="170"/>
      <c r="EL328" s="170"/>
      <c r="EM328" s="170"/>
      <c r="EN328" s="170"/>
      <c r="EO328" s="170"/>
      <c r="EP328" s="170"/>
      <c r="EQ328" s="170"/>
      <c r="ER328" s="170"/>
      <c r="ES328" s="170"/>
      <c r="ET328" s="170"/>
      <c r="EU328" s="170"/>
      <c r="EV328" s="170"/>
      <c r="EW328" s="170"/>
      <c r="EX328" s="170"/>
      <c r="EY328" s="170"/>
      <c r="EZ328" s="170"/>
      <c r="FA328" s="170"/>
      <c r="FB328" s="170"/>
      <c r="FC328" s="170"/>
      <c r="FD328" s="170"/>
      <c r="FE328" s="170"/>
      <c r="FF328" s="170"/>
      <c r="FG328" s="170"/>
      <c r="FH328" s="170"/>
      <c r="FI328" s="170"/>
      <c r="FJ328" s="170"/>
      <c r="FK328" s="170"/>
      <c r="FL328" s="170"/>
      <c r="FM328" s="170"/>
      <c r="FN328" s="170"/>
      <c r="FO328" s="170"/>
      <c r="FP328" s="170"/>
      <c r="FQ328" s="170"/>
      <c r="FR328" s="170"/>
      <c r="FS328" s="170"/>
      <c r="FT328" s="170"/>
      <c r="FU328" s="170"/>
      <c r="FV328" s="170"/>
      <c r="FW328" s="170"/>
      <c r="FX328" s="170"/>
      <c r="FY328" s="170"/>
      <c r="FZ328" s="170"/>
      <c r="GA328" s="170"/>
      <c r="GB328" s="170"/>
      <c r="GC328" s="170"/>
      <c r="GD328" s="170"/>
      <c r="GE328" s="170"/>
      <c r="GF328" s="170"/>
      <c r="GG328" s="170"/>
      <c r="GH328" s="170"/>
    </row>
    <row r="329" customFormat="false" ht="12.75" hidden="false" customHeight="false" outlineLevel="0" collapsed="false">
      <c r="A329" s="179"/>
      <c r="B329" s="160"/>
      <c r="C329" s="160"/>
      <c r="D329" s="160"/>
      <c r="E329" s="160"/>
      <c r="F329" s="160"/>
      <c r="G329" s="160"/>
      <c r="H329" s="159"/>
      <c r="I329" s="181"/>
      <c r="R329" s="159"/>
      <c r="S329" s="169"/>
      <c r="T329" s="170"/>
      <c r="U329" s="170"/>
      <c r="V329" s="170"/>
      <c r="W329" s="170"/>
      <c r="X329" s="170"/>
      <c r="Y329" s="170"/>
      <c r="Z329" s="170"/>
      <c r="AA329" s="170"/>
      <c r="AB329" s="170"/>
      <c r="AC329" s="170"/>
      <c r="AD329" s="170"/>
      <c r="AE329" s="170"/>
      <c r="AF329" s="170"/>
      <c r="AG329" s="170"/>
      <c r="AH329" s="170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  <c r="DZ329" s="170"/>
      <c r="EA329" s="170"/>
      <c r="EB329" s="170"/>
      <c r="EC329" s="170"/>
      <c r="ED329" s="170"/>
      <c r="EE329" s="170"/>
      <c r="EF329" s="170"/>
      <c r="EG329" s="170"/>
      <c r="EH329" s="170"/>
      <c r="EI329" s="170"/>
      <c r="EJ329" s="170"/>
      <c r="EK329" s="170"/>
      <c r="EL329" s="170"/>
      <c r="EM329" s="170"/>
      <c r="EN329" s="170"/>
      <c r="EO329" s="170"/>
      <c r="EP329" s="170"/>
      <c r="EQ329" s="170"/>
      <c r="ER329" s="170"/>
      <c r="ES329" s="170"/>
      <c r="ET329" s="170"/>
      <c r="EU329" s="170"/>
      <c r="EV329" s="170"/>
      <c r="EW329" s="170"/>
      <c r="EX329" s="170"/>
      <c r="EY329" s="170"/>
      <c r="EZ329" s="170"/>
      <c r="FA329" s="170"/>
      <c r="FB329" s="170"/>
      <c r="FC329" s="170"/>
      <c r="FD329" s="170"/>
      <c r="FE329" s="170"/>
      <c r="FF329" s="170"/>
      <c r="FG329" s="170"/>
      <c r="FH329" s="170"/>
      <c r="FI329" s="170"/>
      <c r="FJ329" s="170"/>
      <c r="FK329" s="170"/>
      <c r="FL329" s="170"/>
      <c r="FM329" s="170"/>
      <c r="FN329" s="170"/>
      <c r="FO329" s="170"/>
      <c r="FP329" s="170"/>
      <c r="FQ329" s="170"/>
      <c r="FR329" s="170"/>
      <c r="FS329" s="170"/>
      <c r="FT329" s="170"/>
      <c r="FU329" s="170"/>
      <c r="FV329" s="170"/>
      <c r="FW329" s="170"/>
      <c r="FX329" s="170"/>
      <c r="FY329" s="170"/>
      <c r="FZ329" s="170"/>
      <c r="GA329" s="170"/>
      <c r="GB329" s="170"/>
      <c r="GC329" s="170"/>
      <c r="GD329" s="170"/>
      <c r="GE329" s="170"/>
      <c r="GF329" s="170"/>
      <c r="GG329" s="170"/>
      <c r="GH329" s="170"/>
    </row>
    <row r="330" customFormat="false" ht="12.75" hidden="false" customHeight="false" outlineLevel="0" collapsed="false">
      <c r="A330" s="179"/>
      <c r="B330" s="160"/>
      <c r="C330" s="160"/>
      <c r="D330" s="160"/>
      <c r="E330" s="160"/>
      <c r="F330" s="160"/>
      <c r="G330" s="160"/>
      <c r="H330" s="159"/>
      <c r="I330" s="181"/>
      <c r="R330" s="159"/>
      <c r="S330" s="169"/>
      <c r="T330" s="170"/>
      <c r="U330" s="170"/>
      <c r="V330" s="170"/>
      <c r="W330" s="170"/>
      <c r="X330" s="170"/>
      <c r="Y330" s="170"/>
      <c r="Z330" s="170"/>
      <c r="AA330" s="170"/>
      <c r="AB330" s="170"/>
      <c r="AC330" s="170"/>
      <c r="AD330" s="170"/>
      <c r="AE330" s="170"/>
      <c r="AF330" s="170"/>
      <c r="AG330" s="170"/>
      <c r="AH330" s="170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0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  <c r="DZ330" s="170"/>
      <c r="EA330" s="170"/>
      <c r="EB330" s="170"/>
      <c r="EC330" s="170"/>
      <c r="ED330" s="170"/>
      <c r="EE330" s="170"/>
      <c r="EF330" s="170"/>
      <c r="EG330" s="170"/>
      <c r="EH330" s="170"/>
      <c r="EI330" s="170"/>
      <c r="EJ330" s="170"/>
      <c r="EK330" s="170"/>
      <c r="EL330" s="170"/>
      <c r="EM330" s="170"/>
      <c r="EN330" s="170"/>
      <c r="EO330" s="170"/>
      <c r="EP330" s="170"/>
      <c r="EQ330" s="170"/>
      <c r="ER330" s="170"/>
      <c r="ES330" s="170"/>
      <c r="ET330" s="170"/>
      <c r="EU330" s="170"/>
      <c r="EV330" s="170"/>
      <c r="EW330" s="170"/>
      <c r="EX330" s="170"/>
      <c r="EY330" s="170"/>
      <c r="EZ330" s="170"/>
      <c r="FA330" s="170"/>
      <c r="FB330" s="170"/>
      <c r="FC330" s="170"/>
      <c r="FD330" s="170"/>
      <c r="FE330" s="170"/>
      <c r="FF330" s="170"/>
      <c r="FG330" s="170"/>
      <c r="FH330" s="170"/>
      <c r="FI330" s="170"/>
      <c r="FJ330" s="170"/>
      <c r="FK330" s="170"/>
      <c r="FL330" s="170"/>
      <c r="FM330" s="170"/>
      <c r="FN330" s="170"/>
      <c r="FO330" s="170"/>
      <c r="FP330" s="170"/>
      <c r="FQ330" s="170"/>
      <c r="FR330" s="170"/>
      <c r="FS330" s="170"/>
      <c r="FT330" s="170"/>
      <c r="FU330" s="170"/>
      <c r="FV330" s="170"/>
      <c r="FW330" s="170"/>
      <c r="FX330" s="170"/>
      <c r="FY330" s="170"/>
      <c r="FZ330" s="170"/>
      <c r="GA330" s="170"/>
      <c r="GB330" s="170"/>
      <c r="GC330" s="170"/>
      <c r="GD330" s="170"/>
      <c r="GE330" s="170"/>
      <c r="GF330" s="170"/>
      <c r="GG330" s="170"/>
      <c r="GH330" s="170"/>
    </row>
    <row r="331" customFormat="false" ht="12.75" hidden="false" customHeight="false" outlineLevel="0" collapsed="false">
      <c r="A331" s="179"/>
      <c r="B331" s="160"/>
      <c r="C331" s="160"/>
      <c r="D331" s="160"/>
      <c r="E331" s="160"/>
      <c r="F331" s="160"/>
      <c r="G331" s="160"/>
      <c r="H331" s="159"/>
      <c r="I331" s="181"/>
      <c r="R331" s="159"/>
      <c r="S331" s="169"/>
      <c r="T331" s="170"/>
      <c r="U331" s="170"/>
      <c r="V331" s="170"/>
      <c r="W331" s="170"/>
      <c r="X331" s="170"/>
      <c r="Y331" s="170"/>
      <c r="Z331" s="170"/>
      <c r="AA331" s="170"/>
      <c r="AB331" s="170"/>
      <c r="AC331" s="170"/>
      <c r="AD331" s="170"/>
      <c r="AE331" s="170"/>
      <c r="AF331" s="170"/>
      <c r="AG331" s="170"/>
      <c r="AH331" s="170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  <c r="DZ331" s="170"/>
      <c r="EA331" s="170"/>
      <c r="EB331" s="170"/>
      <c r="EC331" s="170"/>
      <c r="ED331" s="170"/>
      <c r="EE331" s="170"/>
      <c r="EF331" s="170"/>
      <c r="EG331" s="170"/>
      <c r="EH331" s="170"/>
      <c r="EI331" s="170"/>
      <c r="EJ331" s="170"/>
      <c r="EK331" s="170"/>
      <c r="EL331" s="170"/>
      <c r="EM331" s="170"/>
      <c r="EN331" s="170"/>
      <c r="EO331" s="170"/>
      <c r="EP331" s="170"/>
      <c r="EQ331" s="170"/>
      <c r="ER331" s="170"/>
      <c r="ES331" s="170"/>
      <c r="ET331" s="170"/>
      <c r="EU331" s="170"/>
      <c r="EV331" s="170"/>
      <c r="EW331" s="170"/>
      <c r="EX331" s="170"/>
      <c r="EY331" s="170"/>
      <c r="EZ331" s="170"/>
      <c r="FA331" s="170"/>
      <c r="FB331" s="170"/>
      <c r="FC331" s="170"/>
      <c r="FD331" s="170"/>
      <c r="FE331" s="170"/>
      <c r="FF331" s="170"/>
      <c r="FG331" s="170"/>
      <c r="FH331" s="170"/>
      <c r="FI331" s="170"/>
      <c r="FJ331" s="170"/>
      <c r="FK331" s="170"/>
      <c r="FL331" s="170"/>
      <c r="FM331" s="170"/>
      <c r="FN331" s="170"/>
      <c r="FO331" s="170"/>
      <c r="FP331" s="170"/>
      <c r="FQ331" s="170"/>
      <c r="FR331" s="170"/>
      <c r="FS331" s="170"/>
      <c r="FT331" s="170"/>
      <c r="FU331" s="170"/>
      <c r="FV331" s="170"/>
      <c r="FW331" s="170"/>
      <c r="FX331" s="170"/>
      <c r="FY331" s="170"/>
      <c r="FZ331" s="170"/>
      <c r="GA331" s="170"/>
      <c r="GB331" s="170"/>
      <c r="GC331" s="170"/>
      <c r="GD331" s="170"/>
      <c r="GE331" s="170"/>
      <c r="GF331" s="170"/>
      <c r="GG331" s="170"/>
      <c r="GH331" s="170"/>
    </row>
    <row r="332" customFormat="false" ht="12.75" hidden="false" customHeight="false" outlineLevel="0" collapsed="false">
      <c r="A332" s="179"/>
      <c r="B332" s="160"/>
      <c r="C332" s="160"/>
      <c r="D332" s="160"/>
      <c r="E332" s="160"/>
      <c r="F332" s="160"/>
      <c r="G332" s="160"/>
      <c r="H332" s="159"/>
      <c r="I332" s="181"/>
      <c r="R332" s="159"/>
      <c r="S332" s="169"/>
      <c r="T332" s="170"/>
      <c r="U332" s="170"/>
      <c r="V332" s="17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70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  <c r="DZ332" s="170"/>
      <c r="EA332" s="170"/>
      <c r="EB332" s="170"/>
      <c r="EC332" s="170"/>
      <c r="ED332" s="170"/>
      <c r="EE332" s="170"/>
      <c r="EF332" s="170"/>
      <c r="EG332" s="170"/>
      <c r="EH332" s="170"/>
      <c r="EI332" s="170"/>
      <c r="EJ332" s="170"/>
      <c r="EK332" s="170"/>
      <c r="EL332" s="170"/>
      <c r="EM332" s="170"/>
      <c r="EN332" s="170"/>
      <c r="EO332" s="170"/>
      <c r="EP332" s="170"/>
      <c r="EQ332" s="170"/>
      <c r="ER332" s="170"/>
      <c r="ES332" s="170"/>
      <c r="ET332" s="170"/>
      <c r="EU332" s="170"/>
      <c r="EV332" s="170"/>
      <c r="EW332" s="170"/>
      <c r="EX332" s="170"/>
      <c r="EY332" s="170"/>
      <c r="EZ332" s="170"/>
      <c r="FA332" s="170"/>
      <c r="FB332" s="170"/>
      <c r="FC332" s="170"/>
      <c r="FD332" s="170"/>
      <c r="FE332" s="170"/>
      <c r="FF332" s="170"/>
      <c r="FG332" s="170"/>
      <c r="FH332" s="170"/>
      <c r="FI332" s="170"/>
      <c r="FJ332" s="170"/>
      <c r="FK332" s="170"/>
      <c r="FL332" s="170"/>
      <c r="FM332" s="170"/>
      <c r="FN332" s="170"/>
      <c r="FO332" s="170"/>
      <c r="FP332" s="170"/>
      <c r="FQ332" s="170"/>
      <c r="FR332" s="170"/>
      <c r="FS332" s="170"/>
      <c r="FT332" s="170"/>
      <c r="FU332" s="170"/>
      <c r="FV332" s="170"/>
      <c r="FW332" s="170"/>
      <c r="FX332" s="170"/>
      <c r="FY332" s="170"/>
      <c r="FZ332" s="170"/>
      <c r="GA332" s="170"/>
      <c r="GB332" s="170"/>
      <c r="GC332" s="170"/>
      <c r="GD332" s="170"/>
      <c r="GE332" s="170"/>
      <c r="GF332" s="170"/>
      <c r="GG332" s="170"/>
      <c r="GH332" s="170"/>
    </row>
    <row r="333" customFormat="false" ht="12.75" hidden="false" customHeight="false" outlineLevel="0" collapsed="false">
      <c r="A333" s="179"/>
      <c r="B333" s="160"/>
      <c r="C333" s="160"/>
      <c r="D333" s="160"/>
      <c r="E333" s="160"/>
      <c r="F333" s="160"/>
      <c r="G333" s="160"/>
      <c r="H333" s="159"/>
      <c r="I333" s="181"/>
      <c r="R333" s="159"/>
      <c r="S333" s="169"/>
      <c r="T333" s="170"/>
      <c r="U333" s="170"/>
      <c r="V333" s="17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70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  <c r="DZ333" s="170"/>
      <c r="EA333" s="170"/>
      <c r="EB333" s="170"/>
      <c r="EC333" s="170"/>
      <c r="ED333" s="170"/>
      <c r="EE333" s="170"/>
      <c r="EF333" s="170"/>
      <c r="EG333" s="170"/>
      <c r="EH333" s="170"/>
      <c r="EI333" s="170"/>
      <c r="EJ333" s="170"/>
      <c r="EK333" s="170"/>
      <c r="EL333" s="170"/>
      <c r="EM333" s="170"/>
      <c r="EN333" s="170"/>
      <c r="EO333" s="170"/>
      <c r="EP333" s="170"/>
      <c r="EQ333" s="170"/>
      <c r="ER333" s="170"/>
      <c r="ES333" s="170"/>
      <c r="ET333" s="170"/>
      <c r="EU333" s="170"/>
      <c r="EV333" s="170"/>
      <c r="EW333" s="170"/>
      <c r="EX333" s="170"/>
      <c r="EY333" s="170"/>
      <c r="EZ333" s="170"/>
      <c r="FA333" s="170"/>
      <c r="FB333" s="170"/>
      <c r="FC333" s="170"/>
      <c r="FD333" s="170"/>
      <c r="FE333" s="170"/>
      <c r="FF333" s="170"/>
      <c r="FG333" s="170"/>
      <c r="FH333" s="170"/>
      <c r="FI333" s="170"/>
      <c r="FJ333" s="170"/>
      <c r="FK333" s="170"/>
      <c r="FL333" s="170"/>
      <c r="FM333" s="170"/>
      <c r="FN333" s="170"/>
      <c r="FO333" s="170"/>
      <c r="FP333" s="170"/>
      <c r="FQ333" s="170"/>
      <c r="FR333" s="170"/>
      <c r="FS333" s="170"/>
      <c r="FT333" s="170"/>
      <c r="FU333" s="170"/>
      <c r="FV333" s="170"/>
      <c r="FW333" s="170"/>
      <c r="FX333" s="170"/>
      <c r="FY333" s="170"/>
      <c r="FZ333" s="170"/>
      <c r="GA333" s="170"/>
      <c r="GB333" s="170"/>
      <c r="GC333" s="170"/>
      <c r="GD333" s="170"/>
      <c r="GE333" s="170"/>
      <c r="GF333" s="170"/>
      <c r="GG333" s="170"/>
      <c r="GH333" s="170"/>
    </row>
    <row r="334" customFormat="false" ht="12.75" hidden="false" customHeight="false" outlineLevel="0" collapsed="false">
      <c r="A334" s="179"/>
      <c r="B334" s="160"/>
      <c r="C334" s="160"/>
      <c r="D334" s="160"/>
      <c r="E334" s="160"/>
      <c r="F334" s="160"/>
      <c r="G334" s="160"/>
      <c r="H334" s="159"/>
      <c r="I334" s="181"/>
      <c r="R334" s="159"/>
      <c r="S334" s="169"/>
      <c r="T334" s="170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  <c r="DZ334" s="170"/>
      <c r="EA334" s="170"/>
      <c r="EB334" s="170"/>
      <c r="EC334" s="170"/>
      <c r="ED334" s="170"/>
      <c r="EE334" s="170"/>
      <c r="EF334" s="170"/>
      <c r="EG334" s="170"/>
      <c r="EH334" s="170"/>
      <c r="EI334" s="170"/>
      <c r="EJ334" s="170"/>
      <c r="EK334" s="170"/>
      <c r="EL334" s="170"/>
      <c r="EM334" s="170"/>
      <c r="EN334" s="170"/>
      <c r="EO334" s="170"/>
      <c r="EP334" s="170"/>
      <c r="EQ334" s="170"/>
      <c r="ER334" s="170"/>
      <c r="ES334" s="170"/>
      <c r="ET334" s="170"/>
      <c r="EU334" s="170"/>
      <c r="EV334" s="170"/>
      <c r="EW334" s="170"/>
      <c r="EX334" s="170"/>
      <c r="EY334" s="170"/>
      <c r="EZ334" s="170"/>
      <c r="FA334" s="170"/>
      <c r="FB334" s="170"/>
      <c r="FC334" s="170"/>
      <c r="FD334" s="170"/>
      <c r="FE334" s="170"/>
      <c r="FF334" s="170"/>
      <c r="FG334" s="170"/>
      <c r="FH334" s="170"/>
      <c r="FI334" s="170"/>
      <c r="FJ334" s="170"/>
      <c r="FK334" s="170"/>
      <c r="FL334" s="170"/>
      <c r="FM334" s="170"/>
      <c r="FN334" s="170"/>
      <c r="FO334" s="170"/>
      <c r="FP334" s="170"/>
      <c r="FQ334" s="170"/>
      <c r="FR334" s="170"/>
      <c r="FS334" s="170"/>
      <c r="FT334" s="170"/>
      <c r="FU334" s="170"/>
      <c r="FV334" s="170"/>
      <c r="FW334" s="170"/>
      <c r="FX334" s="170"/>
      <c r="FY334" s="170"/>
      <c r="FZ334" s="170"/>
      <c r="GA334" s="170"/>
      <c r="GB334" s="170"/>
      <c r="GC334" s="170"/>
      <c r="GD334" s="170"/>
      <c r="GE334" s="170"/>
      <c r="GF334" s="170"/>
      <c r="GG334" s="170"/>
      <c r="GH334" s="170"/>
    </row>
    <row r="335" customFormat="false" ht="12.75" hidden="false" customHeight="false" outlineLevel="0" collapsed="false">
      <c r="A335" s="179"/>
      <c r="B335" s="160"/>
      <c r="C335" s="160"/>
      <c r="D335" s="160"/>
      <c r="E335" s="160"/>
      <c r="F335" s="160"/>
      <c r="G335" s="160"/>
      <c r="H335" s="159"/>
      <c r="I335" s="181"/>
      <c r="R335" s="159"/>
      <c r="S335" s="169"/>
      <c r="T335" s="170"/>
      <c r="U335" s="170"/>
      <c r="V335" s="170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  <c r="DZ335" s="170"/>
      <c r="EA335" s="170"/>
      <c r="EB335" s="170"/>
      <c r="EC335" s="170"/>
      <c r="ED335" s="170"/>
      <c r="EE335" s="170"/>
      <c r="EF335" s="170"/>
      <c r="EG335" s="170"/>
      <c r="EH335" s="170"/>
      <c r="EI335" s="170"/>
      <c r="EJ335" s="170"/>
      <c r="EK335" s="170"/>
      <c r="EL335" s="170"/>
      <c r="EM335" s="170"/>
      <c r="EN335" s="170"/>
      <c r="EO335" s="170"/>
      <c r="EP335" s="170"/>
      <c r="EQ335" s="170"/>
      <c r="ER335" s="170"/>
      <c r="ES335" s="170"/>
      <c r="ET335" s="170"/>
      <c r="EU335" s="170"/>
      <c r="EV335" s="170"/>
      <c r="EW335" s="170"/>
      <c r="EX335" s="170"/>
      <c r="EY335" s="170"/>
      <c r="EZ335" s="170"/>
      <c r="FA335" s="170"/>
      <c r="FB335" s="170"/>
      <c r="FC335" s="170"/>
      <c r="FD335" s="170"/>
      <c r="FE335" s="170"/>
      <c r="FF335" s="170"/>
      <c r="FG335" s="170"/>
      <c r="FH335" s="170"/>
      <c r="FI335" s="170"/>
      <c r="FJ335" s="170"/>
      <c r="FK335" s="170"/>
      <c r="FL335" s="170"/>
      <c r="FM335" s="170"/>
      <c r="FN335" s="170"/>
      <c r="FO335" s="170"/>
      <c r="FP335" s="170"/>
      <c r="FQ335" s="170"/>
      <c r="FR335" s="170"/>
      <c r="FS335" s="170"/>
      <c r="FT335" s="170"/>
      <c r="FU335" s="170"/>
      <c r="FV335" s="170"/>
      <c r="FW335" s="170"/>
      <c r="FX335" s="170"/>
      <c r="FY335" s="170"/>
      <c r="FZ335" s="170"/>
      <c r="GA335" s="170"/>
      <c r="GB335" s="170"/>
      <c r="GC335" s="170"/>
      <c r="GD335" s="170"/>
      <c r="GE335" s="170"/>
      <c r="GF335" s="170"/>
      <c r="GG335" s="170"/>
      <c r="GH335" s="170"/>
    </row>
    <row r="336" customFormat="false" ht="12.75" hidden="false" customHeight="false" outlineLevel="0" collapsed="false">
      <c r="A336" s="179"/>
      <c r="B336" s="160"/>
      <c r="C336" s="160"/>
      <c r="D336" s="160"/>
      <c r="E336" s="160"/>
      <c r="F336" s="160"/>
      <c r="G336" s="160"/>
      <c r="H336" s="159"/>
      <c r="I336" s="181"/>
      <c r="R336" s="159"/>
      <c r="S336" s="169"/>
      <c r="T336" s="170"/>
      <c r="U336" s="170"/>
      <c r="V336" s="170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  <c r="DZ336" s="170"/>
      <c r="EA336" s="170"/>
      <c r="EB336" s="170"/>
      <c r="EC336" s="170"/>
      <c r="ED336" s="170"/>
      <c r="EE336" s="170"/>
      <c r="EF336" s="170"/>
      <c r="EG336" s="170"/>
      <c r="EH336" s="170"/>
      <c r="EI336" s="170"/>
      <c r="EJ336" s="170"/>
      <c r="EK336" s="170"/>
      <c r="EL336" s="170"/>
      <c r="EM336" s="170"/>
      <c r="EN336" s="170"/>
      <c r="EO336" s="170"/>
      <c r="EP336" s="170"/>
      <c r="EQ336" s="170"/>
      <c r="ER336" s="170"/>
      <c r="ES336" s="170"/>
      <c r="ET336" s="170"/>
      <c r="EU336" s="170"/>
      <c r="EV336" s="170"/>
      <c r="EW336" s="170"/>
      <c r="EX336" s="170"/>
      <c r="EY336" s="170"/>
      <c r="EZ336" s="170"/>
      <c r="FA336" s="170"/>
      <c r="FB336" s="170"/>
      <c r="FC336" s="170"/>
      <c r="FD336" s="170"/>
      <c r="FE336" s="170"/>
      <c r="FF336" s="170"/>
      <c r="FG336" s="170"/>
      <c r="FH336" s="170"/>
      <c r="FI336" s="170"/>
      <c r="FJ336" s="170"/>
      <c r="FK336" s="170"/>
      <c r="FL336" s="170"/>
      <c r="FM336" s="170"/>
      <c r="FN336" s="170"/>
      <c r="FO336" s="170"/>
      <c r="FP336" s="170"/>
      <c r="FQ336" s="170"/>
      <c r="FR336" s="170"/>
      <c r="FS336" s="170"/>
      <c r="FT336" s="170"/>
      <c r="FU336" s="170"/>
      <c r="FV336" s="170"/>
      <c r="FW336" s="170"/>
      <c r="FX336" s="170"/>
      <c r="FY336" s="170"/>
      <c r="FZ336" s="170"/>
      <c r="GA336" s="170"/>
      <c r="GB336" s="170"/>
      <c r="GC336" s="170"/>
      <c r="GD336" s="170"/>
      <c r="GE336" s="170"/>
      <c r="GF336" s="170"/>
      <c r="GG336" s="170"/>
      <c r="GH336" s="170"/>
    </row>
    <row r="337" customFormat="false" ht="12.75" hidden="false" customHeight="false" outlineLevel="0" collapsed="false">
      <c r="A337" s="179"/>
      <c r="B337" s="160"/>
      <c r="C337" s="160"/>
      <c r="D337" s="160"/>
      <c r="E337" s="160"/>
      <c r="F337" s="160"/>
      <c r="G337" s="160"/>
      <c r="H337" s="159"/>
      <c r="I337" s="181"/>
      <c r="R337" s="159"/>
      <c r="S337" s="169"/>
      <c r="T337" s="170"/>
      <c r="U337" s="170"/>
      <c r="V337" s="170"/>
      <c r="W337" s="170"/>
      <c r="X337" s="170"/>
      <c r="Y337" s="170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0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  <c r="DZ337" s="170"/>
      <c r="EA337" s="170"/>
      <c r="EB337" s="170"/>
      <c r="EC337" s="170"/>
      <c r="ED337" s="170"/>
      <c r="EE337" s="170"/>
      <c r="EF337" s="170"/>
      <c r="EG337" s="170"/>
      <c r="EH337" s="170"/>
      <c r="EI337" s="170"/>
      <c r="EJ337" s="170"/>
      <c r="EK337" s="170"/>
      <c r="EL337" s="170"/>
      <c r="EM337" s="170"/>
      <c r="EN337" s="170"/>
      <c r="EO337" s="170"/>
      <c r="EP337" s="170"/>
      <c r="EQ337" s="170"/>
      <c r="ER337" s="170"/>
      <c r="ES337" s="170"/>
      <c r="ET337" s="170"/>
      <c r="EU337" s="170"/>
      <c r="EV337" s="170"/>
      <c r="EW337" s="170"/>
      <c r="EX337" s="170"/>
      <c r="EY337" s="170"/>
      <c r="EZ337" s="170"/>
      <c r="FA337" s="170"/>
      <c r="FB337" s="170"/>
      <c r="FC337" s="170"/>
      <c r="FD337" s="170"/>
      <c r="FE337" s="170"/>
      <c r="FF337" s="170"/>
      <c r="FG337" s="170"/>
      <c r="FH337" s="170"/>
      <c r="FI337" s="170"/>
      <c r="FJ337" s="170"/>
      <c r="FK337" s="170"/>
      <c r="FL337" s="170"/>
      <c r="FM337" s="170"/>
      <c r="FN337" s="170"/>
      <c r="FO337" s="170"/>
      <c r="FP337" s="170"/>
      <c r="FQ337" s="170"/>
      <c r="FR337" s="170"/>
      <c r="FS337" s="170"/>
      <c r="FT337" s="170"/>
      <c r="FU337" s="170"/>
      <c r="FV337" s="170"/>
      <c r="FW337" s="170"/>
      <c r="FX337" s="170"/>
      <c r="FY337" s="170"/>
      <c r="FZ337" s="170"/>
      <c r="GA337" s="170"/>
      <c r="GB337" s="170"/>
      <c r="GC337" s="170"/>
      <c r="GD337" s="170"/>
      <c r="GE337" s="170"/>
      <c r="GF337" s="170"/>
      <c r="GG337" s="170"/>
      <c r="GH337" s="170"/>
    </row>
    <row r="338" customFormat="false" ht="12.75" hidden="false" customHeight="false" outlineLevel="0" collapsed="false">
      <c r="A338" s="179"/>
      <c r="B338" s="160"/>
      <c r="C338" s="160"/>
      <c r="D338" s="160"/>
      <c r="E338" s="160"/>
      <c r="F338" s="160"/>
      <c r="G338" s="160"/>
      <c r="H338" s="159"/>
      <c r="I338" s="181"/>
      <c r="R338" s="159"/>
      <c r="S338" s="169"/>
      <c r="T338" s="170"/>
      <c r="U338" s="170"/>
      <c r="V338" s="170"/>
      <c r="W338" s="170"/>
      <c r="X338" s="170"/>
      <c r="Y338" s="170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0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  <c r="DZ338" s="170"/>
      <c r="EA338" s="170"/>
      <c r="EB338" s="170"/>
      <c r="EC338" s="170"/>
      <c r="ED338" s="170"/>
      <c r="EE338" s="170"/>
      <c r="EF338" s="170"/>
      <c r="EG338" s="170"/>
      <c r="EH338" s="170"/>
      <c r="EI338" s="170"/>
      <c r="EJ338" s="170"/>
      <c r="EK338" s="170"/>
      <c r="EL338" s="170"/>
      <c r="EM338" s="170"/>
      <c r="EN338" s="170"/>
      <c r="EO338" s="170"/>
      <c r="EP338" s="170"/>
      <c r="EQ338" s="170"/>
      <c r="ER338" s="170"/>
      <c r="ES338" s="170"/>
      <c r="ET338" s="170"/>
      <c r="EU338" s="170"/>
      <c r="EV338" s="170"/>
      <c r="EW338" s="170"/>
      <c r="EX338" s="170"/>
      <c r="EY338" s="170"/>
      <c r="EZ338" s="170"/>
      <c r="FA338" s="170"/>
      <c r="FB338" s="170"/>
      <c r="FC338" s="170"/>
      <c r="FD338" s="170"/>
      <c r="FE338" s="170"/>
      <c r="FF338" s="170"/>
      <c r="FG338" s="170"/>
      <c r="FH338" s="170"/>
      <c r="FI338" s="170"/>
      <c r="FJ338" s="170"/>
      <c r="FK338" s="170"/>
      <c r="FL338" s="170"/>
      <c r="FM338" s="170"/>
      <c r="FN338" s="170"/>
      <c r="FO338" s="170"/>
      <c r="FP338" s="170"/>
      <c r="FQ338" s="170"/>
      <c r="FR338" s="170"/>
      <c r="FS338" s="170"/>
      <c r="FT338" s="170"/>
      <c r="FU338" s="170"/>
      <c r="FV338" s="170"/>
      <c r="FW338" s="170"/>
      <c r="FX338" s="170"/>
      <c r="FY338" s="170"/>
      <c r="FZ338" s="170"/>
      <c r="GA338" s="170"/>
      <c r="GB338" s="170"/>
      <c r="GC338" s="170"/>
      <c r="GD338" s="170"/>
      <c r="GE338" s="170"/>
      <c r="GF338" s="170"/>
      <c r="GG338" s="170"/>
      <c r="GH338" s="170"/>
    </row>
    <row r="339" customFormat="false" ht="12.75" hidden="false" customHeight="false" outlineLevel="0" collapsed="false">
      <c r="A339" s="179"/>
      <c r="B339" s="160"/>
      <c r="C339" s="160"/>
      <c r="D339" s="160"/>
      <c r="E339" s="160"/>
      <c r="F339" s="160"/>
      <c r="G339" s="160"/>
      <c r="H339" s="159"/>
      <c r="I339" s="181"/>
      <c r="R339" s="159"/>
      <c r="S339" s="169"/>
      <c r="T339" s="170"/>
      <c r="U339" s="170"/>
      <c r="V339" s="170"/>
      <c r="W339" s="170"/>
      <c r="X339" s="170"/>
      <c r="Y339" s="170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  <c r="DZ339" s="170"/>
      <c r="EA339" s="170"/>
      <c r="EB339" s="170"/>
      <c r="EC339" s="170"/>
      <c r="ED339" s="170"/>
      <c r="EE339" s="170"/>
      <c r="EF339" s="170"/>
      <c r="EG339" s="170"/>
      <c r="EH339" s="170"/>
      <c r="EI339" s="170"/>
      <c r="EJ339" s="170"/>
      <c r="EK339" s="170"/>
      <c r="EL339" s="170"/>
      <c r="EM339" s="170"/>
      <c r="EN339" s="170"/>
      <c r="EO339" s="170"/>
      <c r="EP339" s="170"/>
      <c r="EQ339" s="170"/>
      <c r="ER339" s="170"/>
      <c r="ES339" s="170"/>
      <c r="ET339" s="170"/>
      <c r="EU339" s="170"/>
      <c r="EV339" s="170"/>
      <c r="EW339" s="170"/>
      <c r="EX339" s="170"/>
      <c r="EY339" s="170"/>
      <c r="EZ339" s="170"/>
      <c r="FA339" s="170"/>
      <c r="FB339" s="170"/>
      <c r="FC339" s="170"/>
      <c r="FD339" s="170"/>
      <c r="FE339" s="170"/>
      <c r="FF339" s="170"/>
      <c r="FG339" s="170"/>
      <c r="FH339" s="170"/>
      <c r="FI339" s="170"/>
      <c r="FJ339" s="170"/>
      <c r="FK339" s="170"/>
      <c r="FL339" s="170"/>
      <c r="FM339" s="170"/>
      <c r="FN339" s="170"/>
      <c r="FO339" s="170"/>
      <c r="FP339" s="170"/>
      <c r="FQ339" s="170"/>
      <c r="FR339" s="170"/>
      <c r="FS339" s="170"/>
      <c r="FT339" s="170"/>
      <c r="FU339" s="170"/>
      <c r="FV339" s="170"/>
      <c r="FW339" s="170"/>
      <c r="FX339" s="170"/>
      <c r="FY339" s="170"/>
      <c r="FZ339" s="170"/>
      <c r="GA339" s="170"/>
      <c r="GB339" s="170"/>
      <c r="GC339" s="170"/>
      <c r="GD339" s="170"/>
      <c r="GE339" s="170"/>
      <c r="GF339" s="170"/>
      <c r="GG339" s="170"/>
      <c r="GH339" s="170"/>
    </row>
    <row r="340" customFormat="false" ht="12.75" hidden="false" customHeight="false" outlineLevel="0" collapsed="false">
      <c r="A340" s="179"/>
      <c r="B340" s="160"/>
      <c r="C340" s="160"/>
      <c r="D340" s="160"/>
      <c r="E340" s="160"/>
      <c r="F340" s="160"/>
      <c r="G340" s="160"/>
      <c r="H340" s="159"/>
      <c r="I340" s="181"/>
      <c r="R340" s="159"/>
      <c r="S340" s="169"/>
      <c r="T340" s="170"/>
      <c r="U340" s="170"/>
      <c r="V340" s="170"/>
      <c r="W340" s="170"/>
      <c r="X340" s="170"/>
      <c r="Y340" s="170"/>
      <c r="Z340" s="170"/>
      <c r="AA340" s="170"/>
      <c r="AB340" s="170"/>
      <c r="AC340" s="170"/>
      <c r="AD340" s="170"/>
      <c r="AE340" s="170"/>
      <c r="AF340" s="170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0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  <c r="DZ340" s="170"/>
      <c r="EA340" s="170"/>
      <c r="EB340" s="170"/>
      <c r="EC340" s="170"/>
      <c r="ED340" s="170"/>
      <c r="EE340" s="170"/>
      <c r="EF340" s="170"/>
      <c r="EG340" s="170"/>
      <c r="EH340" s="170"/>
      <c r="EI340" s="170"/>
      <c r="EJ340" s="170"/>
      <c r="EK340" s="170"/>
      <c r="EL340" s="170"/>
      <c r="EM340" s="170"/>
      <c r="EN340" s="170"/>
      <c r="EO340" s="170"/>
      <c r="EP340" s="170"/>
      <c r="EQ340" s="170"/>
      <c r="ER340" s="170"/>
      <c r="ES340" s="170"/>
      <c r="ET340" s="170"/>
      <c r="EU340" s="170"/>
      <c r="EV340" s="170"/>
      <c r="EW340" s="170"/>
      <c r="EX340" s="170"/>
      <c r="EY340" s="170"/>
      <c r="EZ340" s="170"/>
      <c r="FA340" s="170"/>
      <c r="FB340" s="170"/>
      <c r="FC340" s="170"/>
      <c r="FD340" s="170"/>
      <c r="FE340" s="170"/>
      <c r="FF340" s="170"/>
      <c r="FG340" s="170"/>
      <c r="FH340" s="170"/>
      <c r="FI340" s="170"/>
      <c r="FJ340" s="170"/>
      <c r="FK340" s="170"/>
      <c r="FL340" s="170"/>
      <c r="FM340" s="170"/>
      <c r="FN340" s="170"/>
      <c r="FO340" s="170"/>
      <c r="FP340" s="170"/>
      <c r="FQ340" s="170"/>
      <c r="FR340" s="170"/>
      <c r="FS340" s="170"/>
      <c r="FT340" s="170"/>
      <c r="FU340" s="170"/>
      <c r="FV340" s="170"/>
      <c r="FW340" s="170"/>
      <c r="FX340" s="170"/>
      <c r="FY340" s="170"/>
      <c r="FZ340" s="170"/>
      <c r="GA340" s="170"/>
      <c r="GB340" s="170"/>
      <c r="GC340" s="170"/>
      <c r="GD340" s="170"/>
      <c r="GE340" s="170"/>
      <c r="GF340" s="170"/>
      <c r="GG340" s="170"/>
      <c r="GH340" s="170"/>
    </row>
    <row r="341" customFormat="false" ht="12.75" hidden="false" customHeight="false" outlineLevel="0" collapsed="false">
      <c r="A341" s="179"/>
      <c r="B341" s="160"/>
      <c r="C341" s="160"/>
      <c r="D341" s="160"/>
      <c r="E341" s="160"/>
      <c r="F341" s="160"/>
      <c r="G341" s="160"/>
      <c r="H341" s="159"/>
      <c r="I341" s="181"/>
      <c r="R341" s="159"/>
      <c r="S341" s="169"/>
      <c r="T341" s="170"/>
      <c r="U341" s="170"/>
      <c r="V341" s="170"/>
      <c r="W341" s="170"/>
      <c r="X341" s="170"/>
      <c r="Y341" s="170"/>
      <c r="Z341" s="170"/>
      <c r="AA341" s="170"/>
      <c r="AB341" s="170"/>
      <c r="AC341" s="170"/>
      <c r="AD341" s="170"/>
      <c r="AE341" s="170"/>
      <c r="AF341" s="170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  <c r="DZ341" s="170"/>
      <c r="EA341" s="170"/>
      <c r="EB341" s="170"/>
      <c r="EC341" s="170"/>
      <c r="ED341" s="170"/>
      <c r="EE341" s="170"/>
      <c r="EF341" s="170"/>
      <c r="EG341" s="170"/>
      <c r="EH341" s="170"/>
      <c r="EI341" s="170"/>
      <c r="EJ341" s="170"/>
      <c r="EK341" s="170"/>
      <c r="EL341" s="170"/>
      <c r="EM341" s="170"/>
      <c r="EN341" s="170"/>
      <c r="EO341" s="170"/>
      <c r="EP341" s="170"/>
      <c r="EQ341" s="170"/>
      <c r="ER341" s="170"/>
      <c r="ES341" s="170"/>
      <c r="ET341" s="170"/>
      <c r="EU341" s="170"/>
      <c r="EV341" s="170"/>
      <c r="EW341" s="170"/>
      <c r="EX341" s="170"/>
      <c r="EY341" s="170"/>
      <c r="EZ341" s="170"/>
      <c r="FA341" s="170"/>
      <c r="FB341" s="170"/>
      <c r="FC341" s="170"/>
      <c r="FD341" s="170"/>
      <c r="FE341" s="170"/>
      <c r="FF341" s="170"/>
      <c r="FG341" s="170"/>
      <c r="FH341" s="170"/>
      <c r="FI341" s="170"/>
      <c r="FJ341" s="170"/>
      <c r="FK341" s="170"/>
      <c r="FL341" s="170"/>
      <c r="FM341" s="170"/>
      <c r="FN341" s="170"/>
      <c r="FO341" s="170"/>
      <c r="FP341" s="170"/>
      <c r="FQ341" s="170"/>
      <c r="FR341" s="170"/>
      <c r="FS341" s="170"/>
      <c r="FT341" s="170"/>
      <c r="FU341" s="170"/>
      <c r="FV341" s="170"/>
      <c r="FW341" s="170"/>
      <c r="FX341" s="170"/>
      <c r="FY341" s="170"/>
      <c r="FZ341" s="170"/>
      <c r="GA341" s="170"/>
      <c r="GB341" s="170"/>
      <c r="GC341" s="170"/>
      <c r="GD341" s="170"/>
      <c r="GE341" s="170"/>
      <c r="GF341" s="170"/>
      <c r="GG341" s="170"/>
      <c r="GH341" s="170"/>
    </row>
    <row r="342" customFormat="false" ht="12.75" hidden="false" customHeight="false" outlineLevel="0" collapsed="false">
      <c r="A342" s="179"/>
      <c r="B342" s="160"/>
      <c r="C342" s="160"/>
      <c r="D342" s="160"/>
      <c r="E342" s="160"/>
      <c r="F342" s="160"/>
      <c r="G342" s="160"/>
      <c r="H342" s="159"/>
      <c r="I342" s="181"/>
      <c r="R342" s="159"/>
      <c r="S342" s="169"/>
      <c r="T342" s="170"/>
      <c r="U342" s="170"/>
      <c r="V342" s="170"/>
      <c r="W342" s="170"/>
      <c r="X342" s="170"/>
      <c r="Y342" s="170"/>
      <c r="Z342" s="170"/>
      <c r="AA342" s="170"/>
      <c r="AB342" s="170"/>
      <c r="AC342" s="170"/>
      <c r="AD342" s="170"/>
      <c r="AE342" s="170"/>
      <c r="AF342" s="170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  <c r="DZ342" s="170"/>
      <c r="EA342" s="170"/>
      <c r="EB342" s="170"/>
      <c r="EC342" s="170"/>
      <c r="ED342" s="170"/>
      <c r="EE342" s="170"/>
      <c r="EF342" s="170"/>
      <c r="EG342" s="170"/>
      <c r="EH342" s="170"/>
      <c r="EI342" s="170"/>
      <c r="EJ342" s="170"/>
      <c r="EK342" s="170"/>
      <c r="EL342" s="170"/>
      <c r="EM342" s="170"/>
      <c r="EN342" s="170"/>
      <c r="EO342" s="170"/>
      <c r="EP342" s="170"/>
      <c r="EQ342" s="170"/>
      <c r="ER342" s="170"/>
      <c r="ES342" s="170"/>
      <c r="ET342" s="170"/>
      <c r="EU342" s="170"/>
      <c r="EV342" s="170"/>
      <c r="EW342" s="170"/>
      <c r="EX342" s="170"/>
      <c r="EY342" s="170"/>
      <c r="EZ342" s="170"/>
      <c r="FA342" s="170"/>
      <c r="FB342" s="170"/>
      <c r="FC342" s="170"/>
      <c r="FD342" s="170"/>
      <c r="FE342" s="170"/>
      <c r="FF342" s="170"/>
      <c r="FG342" s="170"/>
      <c r="FH342" s="170"/>
      <c r="FI342" s="170"/>
      <c r="FJ342" s="170"/>
      <c r="FK342" s="170"/>
      <c r="FL342" s="170"/>
      <c r="FM342" s="170"/>
      <c r="FN342" s="170"/>
      <c r="FO342" s="170"/>
      <c r="FP342" s="170"/>
      <c r="FQ342" s="170"/>
      <c r="FR342" s="170"/>
      <c r="FS342" s="170"/>
      <c r="FT342" s="170"/>
      <c r="FU342" s="170"/>
      <c r="FV342" s="170"/>
      <c r="FW342" s="170"/>
      <c r="FX342" s="170"/>
      <c r="FY342" s="170"/>
      <c r="FZ342" s="170"/>
      <c r="GA342" s="170"/>
      <c r="GB342" s="170"/>
      <c r="GC342" s="170"/>
      <c r="GD342" s="170"/>
      <c r="GE342" s="170"/>
      <c r="GF342" s="170"/>
      <c r="GG342" s="170"/>
      <c r="GH342" s="170"/>
    </row>
    <row r="343" customFormat="false" ht="12.75" hidden="false" customHeight="false" outlineLevel="0" collapsed="false">
      <c r="A343" s="179"/>
      <c r="B343" s="160"/>
      <c r="C343" s="160"/>
      <c r="D343" s="160"/>
      <c r="E343" s="160"/>
      <c r="F343" s="160"/>
      <c r="G343" s="160"/>
      <c r="H343" s="159"/>
      <c r="I343" s="181"/>
      <c r="R343" s="159"/>
      <c r="S343" s="169"/>
      <c r="T343" s="170"/>
      <c r="U343" s="170"/>
      <c r="V343" s="170"/>
      <c r="W343" s="170"/>
      <c r="X343" s="170"/>
      <c r="Y343" s="170"/>
      <c r="Z343" s="170"/>
      <c r="AA343" s="170"/>
      <c r="AB343" s="170"/>
      <c r="AC343" s="170"/>
      <c r="AD343" s="170"/>
      <c r="AE343" s="170"/>
      <c r="AF343" s="170"/>
      <c r="AG343" s="170"/>
      <c r="AH343" s="170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  <c r="DZ343" s="170"/>
      <c r="EA343" s="170"/>
      <c r="EB343" s="170"/>
      <c r="EC343" s="170"/>
      <c r="ED343" s="170"/>
      <c r="EE343" s="170"/>
      <c r="EF343" s="170"/>
      <c r="EG343" s="170"/>
      <c r="EH343" s="170"/>
      <c r="EI343" s="170"/>
      <c r="EJ343" s="170"/>
      <c r="EK343" s="170"/>
      <c r="EL343" s="170"/>
      <c r="EM343" s="170"/>
      <c r="EN343" s="170"/>
      <c r="EO343" s="170"/>
      <c r="EP343" s="170"/>
      <c r="EQ343" s="170"/>
      <c r="ER343" s="170"/>
      <c r="ES343" s="170"/>
      <c r="ET343" s="170"/>
      <c r="EU343" s="170"/>
      <c r="EV343" s="170"/>
      <c r="EW343" s="170"/>
      <c r="EX343" s="170"/>
      <c r="EY343" s="170"/>
      <c r="EZ343" s="170"/>
      <c r="FA343" s="170"/>
      <c r="FB343" s="170"/>
      <c r="FC343" s="170"/>
      <c r="FD343" s="170"/>
      <c r="FE343" s="170"/>
      <c r="FF343" s="170"/>
      <c r="FG343" s="170"/>
      <c r="FH343" s="170"/>
      <c r="FI343" s="170"/>
      <c r="FJ343" s="170"/>
      <c r="FK343" s="170"/>
      <c r="FL343" s="170"/>
      <c r="FM343" s="170"/>
      <c r="FN343" s="170"/>
      <c r="FO343" s="170"/>
      <c r="FP343" s="170"/>
      <c r="FQ343" s="170"/>
      <c r="FR343" s="170"/>
      <c r="FS343" s="170"/>
      <c r="FT343" s="170"/>
      <c r="FU343" s="170"/>
      <c r="FV343" s="170"/>
      <c r="FW343" s="170"/>
      <c r="FX343" s="170"/>
      <c r="FY343" s="170"/>
      <c r="FZ343" s="170"/>
      <c r="GA343" s="170"/>
      <c r="GB343" s="170"/>
      <c r="GC343" s="170"/>
      <c r="GD343" s="170"/>
      <c r="GE343" s="170"/>
      <c r="GF343" s="170"/>
      <c r="GG343" s="170"/>
      <c r="GH343" s="170"/>
    </row>
    <row r="344" customFormat="false" ht="12.75" hidden="false" customHeight="false" outlineLevel="0" collapsed="false">
      <c r="A344" s="179"/>
      <c r="B344" s="160"/>
      <c r="C344" s="160"/>
      <c r="D344" s="160"/>
      <c r="E344" s="160"/>
      <c r="F344" s="160"/>
      <c r="G344" s="160"/>
      <c r="H344" s="159"/>
      <c r="I344" s="181"/>
      <c r="R344" s="159"/>
      <c r="S344" s="169"/>
      <c r="T344" s="170"/>
      <c r="U344" s="170"/>
      <c r="V344" s="170"/>
      <c r="W344" s="170"/>
      <c r="X344" s="170"/>
      <c r="Y344" s="170"/>
      <c r="Z344" s="170"/>
      <c r="AA344" s="170"/>
      <c r="AB344" s="170"/>
      <c r="AC344" s="170"/>
      <c r="AD344" s="170"/>
      <c r="AE344" s="170"/>
      <c r="AF344" s="170"/>
      <c r="AG344" s="170"/>
      <c r="AH344" s="170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0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  <c r="DZ344" s="170"/>
      <c r="EA344" s="170"/>
      <c r="EB344" s="170"/>
      <c r="EC344" s="170"/>
      <c r="ED344" s="170"/>
      <c r="EE344" s="170"/>
      <c r="EF344" s="170"/>
      <c r="EG344" s="170"/>
      <c r="EH344" s="170"/>
      <c r="EI344" s="170"/>
      <c r="EJ344" s="170"/>
      <c r="EK344" s="170"/>
      <c r="EL344" s="170"/>
      <c r="EM344" s="170"/>
      <c r="EN344" s="170"/>
      <c r="EO344" s="170"/>
      <c r="EP344" s="170"/>
      <c r="EQ344" s="170"/>
      <c r="ER344" s="170"/>
      <c r="ES344" s="170"/>
      <c r="ET344" s="170"/>
      <c r="EU344" s="170"/>
      <c r="EV344" s="170"/>
      <c r="EW344" s="170"/>
      <c r="EX344" s="170"/>
      <c r="EY344" s="170"/>
      <c r="EZ344" s="170"/>
      <c r="FA344" s="170"/>
      <c r="FB344" s="170"/>
      <c r="FC344" s="170"/>
      <c r="FD344" s="170"/>
      <c r="FE344" s="170"/>
      <c r="FF344" s="170"/>
      <c r="FG344" s="170"/>
      <c r="FH344" s="170"/>
      <c r="FI344" s="170"/>
      <c r="FJ344" s="170"/>
      <c r="FK344" s="170"/>
      <c r="FL344" s="170"/>
      <c r="FM344" s="170"/>
      <c r="FN344" s="170"/>
      <c r="FO344" s="170"/>
      <c r="FP344" s="170"/>
      <c r="FQ344" s="170"/>
      <c r="FR344" s="170"/>
      <c r="FS344" s="170"/>
      <c r="FT344" s="170"/>
      <c r="FU344" s="170"/>
      <c r="FV344" s="170"/>
      <c r="FW344" s="170"/>
      <c r="FX344" s="170"/>
      <c r="FY344" s="170"/>
      <c r="FZ344" s="170"/>
      <c r="GA344" s="170"/>
      <c r="GB344" s="170"/>
      <c r="GC344" s="170"/>
      <c r="GD344" s="170"/>
      <c r="GE344" s="170"/>
      <c r="GF344" s="170"/>
      <c r="GG344" s="170"/>
      <c r="GH344" s="170"/>
    </row>
    <row r="345" customFormat="false" ht="12.75" hidden="false" customHeight="false" outlineLevel="0" collapsed="false">
      <c r="A345" s="179"/>
      <c r="B345" s="160"/>
      <c r="C345" s="160"/>
      <c r="D345" s="160"/>
      <c r="E345" s="160"/>
      <c r="F345" s="160"/>
      <c r="G345" s="160"/>
      <c r="H345" s="159"/>
      <c r="I345" s="181"/>
      <c r="R345" s="159"/>
      <c r="S345" s="169"/>
      <c r="T345" s="170"/>
      <c r="U345" s="170"/>
      <c r="V345" s="170"/>
      <c r="W345" s="170"/>
      <c r="X345" s="170"/>
      <c r="Y345" s="170"/>
      <c r="Z345" s="170"/>
      <c r="AA345" s="170"/>
      <c r="AB345" s="170"/>
      <c r="AC345" s="170"/>
      <c r="AD345" s="170"/>
      <c r="AE345" s="170"/>
      <c r="AF345" s="170"/>
      <c r="AG345" s="170"/>
      <c r="AH345" s="170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  <c r="DZ345" s="170"/>
      <c r="EA345" s="170"/>
      <c r="EB345" s="170"/>
      <c r="EC345" s="170"/>
      <c r="ED345" s="170"/>
      <c r="EE345" s="170"/>
      <c r="EF345" s="170"/>
      <c r="EG345" s="170"/>
      <c r="EH345" s="170"/>
      <c r="EI345" s="170"/>
      <c r="EJ345" s="170"/>
      <c r="EK345" s="170"/>
      <c r="EL345" s="170"/>
      <c r="EM345" s="170"/>
      <c r="EN345" s="170"/>
      <c r="EO345" s="170"/>
      <c r="EP345" s="170"/>
      <c r="EQ345" s="170"/>
      <c r="ER345" s="170"/>
      <c r="ES345" s="170"/>
      <c r="ET345" s="170"/>
      <c r="EU345" s="170"/>
      <c r="EV345" s="170"/>
      <c r="EW345" s="170"/>
      <c r="EX345" s="170"/>
      <c r="EY345" s="170"/>
      <c r="EZ345" s="170"/>
      <c r="FA345" s="170"/>
      <c r="FB345" s="170"/>
      <c r="FC345" s="170"/>
      <c r="FD345" s="170"/>
      <c r="FE345" s="170"/>
      <c r="FF345" s="170"/>
      <c r="FG345" s="170"/>
      <c r="FH345" s="170"/>
      <c r="FI345" s="170"/>
      <c r="FJ345" s="170"/>
      <c r="FK345" s="170"/>
      <c r="FL345" s="170"/>
      <c r="FM345" s="170"/>
      <c r="FN345" s="170"/>
      <c r="FO345" s="170"/>
      <c r="FP345" s="170"/>
      <c r="FQ345" s="170"/>
      <c r="FR345" s="170"/>
      <c r="FS345" s="170"/>
      <c r="FT345" s="170"/>
      <c r="FU345" s="170"/>
      <c r="FV345" s="170"/>
      <c r="FW345" s="170"/>
      <c r="FX345" s="170"/>
      <c r="FY345" s="170"/>
      <c r="FZ345" s="170"/>
      <c r="GA345" s="170"/>
      <c r="GB345" s="170"/>
      <c r="GC345" s="170"/>
      <c r="GD345" s="170"/>
      <c r="GE345" s="170"/>
      <c r="GF345" s="170"/>
      <c r="GG345" s="170"/>
      <c r="GH345" s="170"/>
    </row>
    <row r="346" customFormat="false" ht="12.75" hidden="false" customHeight="false" outlineLevel="0" collapsed="false">
      <c r="A346" s="179"/>
      <c r="B346" s="160"/>
      <c r="C346" s="160"/>
      <c r="D346" s="160"/>
      <c r="E346" s="160"/>
      <c r="F346" s="160"/>
      <c r="G346" s="160"/>
      <c r="H346" s="159"/>
      <c r="I346" s="181"/>
      <c r="R346" s="159"/>
      <c r="S346" s="169"/>
      <c r="T346" s="170"/>
      <c r="U346" s="170"/>
      <c r="V346" s="170"/>
      <c r="W346" s="170"/>
      <c r="X346" s="170"/>
      <c r="Y346" s="170"/>
      <c r="Z346" s="170"/>
      <c r="AA346" s="170"/>
      <c r="AB346" s="170"/>
      <c r="AC346" s="170"/>
      <c r="AD346" s="170"/>
      <c r="AE346" s="170"/>
      <c r="AF346" s="170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0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  <c r="DZ346" s="170"/>
      <c r="EA346" s="170"/>
      <c r="EB346" s="170"/>
      <c r="EC346" s="170"/>
      <c r="ED346" s="170"/>
      <c r="EE346" s="170"/>
      <c r="EF346" s="170"/>
      <c r="EG346" s="170"/>
      <c r="EH346" s="170"/>
      <c r="EI346" s="170"/>
      <c r="EJ346" s="170"/>
      <c r="EK346" s="170"/>
      <c r="EL346" s="170"/>
      <c r="EM346" s="170"/>
      <c r="EN346" s="170"/>
      <c r="EO346" s="170"/>
      <c r="EP346" s="170"/>
      <c r="EQ346" s="170"/>
      <c r="ER346" s="170"/>
      <c r="ES346" s="170"/>
      <c r="ET346" s="170"/>
      <c r="EU346" s="170"/>
      <c r="EV346" s="170"/>
      <c r="EW346" s="170"/>
      <c r="EX346" s="170"/>
      <c r="EY346" s="170"/>
      <c r="EZ346" s="170"/>
      <c r="FA346" s="170"/>
      <c r="FB346" s="170"/>
      <c r="FC346" s="170"/>
      <c r="FD346" s="170"/>
      <c r="FE346" s="170"/>
      <c r="FF346" s="170"/>
      <c r="FG346" s="170"/>
      <c r="FH346" s="170"/>
      <c r="FI346" s="170"/>
      <c r="FJ346" s="170"/>
      <c r="FK346" s="170"/>
      <c r="FL346" s="170"/>
      <c r="FM346" s="170"/>
      <c r="FN346" s="170"/>
      <c r="FO346" s="170"/>
      <c r="FP346" s="170"/>
      <c r="FQ346" s="170"/>
      <c r="FR346" s="170"/>
      <c r="FS346" s="170"/>
      <c r="FT346" s="170"/>
      <c r="FU346" s="170"/>
      <c r="FV346" s="170"/>
      <c r="FW346" s="170"/>
      <c r="FX346" s="170"/>
      <c r="FY346" s="170"/>
      <c r="FZ346" s="170"/>
      <c r="GA346" s="170"/>
      <c r="GB346" s="170"/>
      <c r="GC346" s="170"/>
      <c r="GD346" s="170"/>
      <c r="GE346" s="170"/>
      <c r="GF346" s="170"/>
      <c r="GG346" s="170"/>
      <c r="GH346" s="170"/>
    </row>
    <row r="347" customFormat="false" ht="12.75" hidden="false" customHeight="false" outlineLevel="0" collapsed="false">
      <c r="A347" s="179"/>
      <c r="B347" s="160"/>
      <c r="C347" s="160"/>
      <c r="D347" s="160"/>
      <c r="E347" s="160"/>
      <c r="F347" s="160"/>
      <c r="G347" s="160"/>
      <c r="H347" s="159"/>
      <c r="I347" s="181"/>
      <c r="R347" s="159"/>
      <c r="S347" s="169"/>
      <c r="T347" s="170"/>
      <c r="U347" s="170"/>
      <c r="V347" s="170"/>
      <c r="W347" s="170"/>
      <c r="X347" s="170"/>
      <c r="Y347" s="170"/>
      <c r="Z347" s="170"/>
      <c r="AA347" s="170"/>
      <c r="AB347" s="170"/>
      <c r="AC347" s="170"/>
      <c r="AD347" s="170"/>
      <c r="AE347" s="170"/>
      <c r="AF347" s="170"/>
      <c r="AG347" s="170"/>
      <c r="AH347" s="170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  <c r="DZ347" s="170"/>
      <c r="EA347" s="170"/>
      <c r="EB347" s="170"/>
      <c r="EC347" s="170"/>
      <c r="ED347" s="170"/>
      <c r="EE347" s="170"/>
      <c r="EF347" s="170"/>
      <c r="EG347" s="170"/>
      <c r="EH347" s="170"/>
      <c r="EI347" s="170"/>
      <c r="EJ347" s="170"/>
      <c r="EK347" s="170"/>
      <c r="EL347" s="170"/>
      <c r="EM347" s="170"/>
      <c r="EN347" s="170"/>
      <c r="EO347" s="170"/>
      <c r="EP347" s="170"/>
      <c r="EQ347" s="170"/>
      <c r="ER347" s="170"/>
      <c r="ES347" s="170"/>
      <c r="ET347" s="170"/>
      <c r="EU347" s="170"/>
      <c r="EV347" s="170"/>
      <c r="EW347" s="170"/>
      <c r="EX347" s="170"/>
      <c r="EY347" s="170"/>
      <c r="EZ347" s="170"/>
      <c r="FA347" s="170"/>
      <c r="FB347" s="170"/>
      <c r="FC347" s="170"/>
      <c r="FD347" s="170"/>
      <c r="FE347" s="170"/>
      <c r="FF347" s="170"/>
      <c r="FG347" s="170"/>
      <c r="FH347" s="170"/>
      <c r="FI347" s="170"/>
      <c r="FJ347" s="170"/>
      <c r="FK347" s="170"/>
      <c r="FL347" s="170"/>
      <c r="FM347" s="170"/>
      <c r="FN347" s="170"/>
      <c r="FO347" s="170"/>
      <c r="FP347" s="170"/>
      <c r="FQ347" s="170"/>
      <c r="FR347" s="170"/>
      <c r="FS347" s="170"/>
      <c r="FT347" s="170"/>
      <c r="FU347" s="170"/>
      <c r="FV347" s="170"/>
      <c r="FW347" s="170"/>
      <c r="FX347" s="170"/>
      <c r="FY347" s="170"/>
      <c r="FZ347" s="170"/>
      <c r="GA347" s="170"/>
      <c r="GB347" s="170"/>
      <c r="GC347" s="170"/>
      <c r="GD347" s="170"/>
      <c r="GE347" s="170"/>
      <c r="GF347" s="170"/>
      <c r="GG347" s="170"/>
      <c r="GH347" s="170"/>
    </row>
    <row r="348" customFormat="false" ht="12.75" hidden="false" customHeight="false" outlineLevel="0" collapsed="false">
      <c r="A348" s="179"/>
      <c r="B348" s="160"/>
      <c r="C348" s="160"/>
      <c r="D348" s="160"/>
      <c r="E348" s="160"/>
      <c r="F348" s="160"/>
      <c r="G348" s="160"/>
      <c r="H348" s="159"/>
      <c r="I348" s="181"/>
      <c r="R348" s="159"/>
      <c r="S348" s="169"/>
      <c r="T348" s="170"/>
      <c r="U348" s="170"/>
      <c r="V348" s="170"/>
      <c r="W348" s="170"/>
      <c r="X348" s="170"/>
      <c r="Y348" s="170"/>
      <c r="Z348" s="170"/>
      <c r="AA348" s="170"/>
      <c r="AB348" s="170"/>
      <c r="AC348" s="170"/>
      <c r="AD348" s="170"/>
      <c r="AE348" s="170"/>
      <c r="AF348" s="170"/>
      <c r="AG348" s="170"/>
      <c r="AH348" s="170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0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  <c r="DZ348" s="170"/>
      <c r="EA348" s="170"/>
      <c r="EB348" s="170"/>
      <c r="EC348" s="170"/>
      <c r="ED348" s="170"/>
      <c r="EE348" s="170"/>
      <c r="EF348" s="170"/>
      <c r="EG348" s="170"/>
      <c r="EH348" s="170"/>
      <c r="EI348" s="170"/>
      <c r="EJ348" s="170"/>
      <c r="EK348" s="170"/>
      <c r="EL348" s="170"/>
      <c r="EM348" s="170"/>
      <c r="EN348" s="170"/>
      <c r="EO348" s="170"/>
      <c r="EP348" s="170"/>
      <c r="EQ348" s="170"/>
      <c r="ER348" s="170"/>
      <c r="ES348" s="170"/>
      <c r="ET348" s="170"/>
      <c r="EU348" s="170"/>
      <c r="EV348" s="170"/>
      <c r="EW348" s="170"/>
      <c r="EX348" s="170"/>
      <c r="EY348" s="170"/>
      <c r="EZ348" s="170"/>
      <c r="FA348" s="170"/>
      <c r="FB348" s="170"/>
      <c r="FC348" s="170"/>
      <c r="FD348" s="170"/>
      <c r="FE348" s="170"/>
      <c r="FF348" s="170"/>
      <c r="FG348" s="170"/>
      <c r="FH348" s="170"/>
      <c r="FI348" s="170"/>
      <c r="FJ348" s="170"/>
      <c r="FK348" s="170"/>
      <c r="FL348" s="170"/>
      <c r="FM348" s="170"/>
      <c r="FN348" s="170"/>
      <c r="FO348" s="170"/>
      <c r="FP348" s="170"/>
      <c r="FQ348" s="170"/>
      <c r="FR348" s="170"/>
      <c r="FS348" s="170"/>
      <c r="FT348" s="170"/>
      <c r="FU348" s="170"/>
      <c r="FV348" s="170"/>
      <c r="FW348" s="170"/>
      <c r="FX348" s="170"/>
      <c r="FY348" s="170"/>
      <c r="FZ348" s="170"/>
      <c r="GA348" s="170"/>
      <c r="GB348" s="170"/>
      <c r="GC348" s="170"/>
      <c r="GD348" s="170"/>
      <c r="GE348" s="170"/>
      <c r="GF348" s="170"/>
      <c r="GG348" s="170"/>
      <c r="GH348" s="170"/>
    </row>
    <row r="349" customFormat="false" ht="12.75" hidden="false" customHeight="false" outlineLevel="0" collapsed="false">
      <c r="A349" s="179"/>
      <c r="B349" s="160"/>
      <c r="C349" s="160"/>
      <c r="D349" s="160"/>
      <c r="E349" s="160"/>
      <c r="F349" s="160"/>
      <c r="G349" s="160"/>
      <c r="H349" s="159"/>
      <c r="I349" s="181"/>
      <c r="R349" s="159"/>
      <c r="S349" s="169"/>
      <c r="T349" s="170"/>
      <c r="U349" s="170"/>
      <c r="V349" s="170"/>
      <c r="W349" s="170"/>
      <c r="X349" s="170"/>
      <c r="Y349" s="170"/>
      <c r="Z349" s="170"/>
      <c r="AA349" s="170"/>
      <c r="AB349" s="170"/>
      <c r="AC349" s="170"/>
      <c r="AD349" s="170"/>
      <c r="AE349" s="170"/>
      <c r="AF349" s="170"/>
      <c r="AG349" s="170"/>
      <c r="AH349" s="170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0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  <c r="DZ349" s="170"/>
      <c r="EA349" s="170"/>
      <c r="EB349" s="170"/>
      <c r="EC349" s="170"/>
      <c r="ED349" s="170"/>
      <c r="EE349" s="170"/>
      <c r="EF349" s="170"/>
      <c r="EG349" s="170"/>
      <c r="EH349" s="170"/>
      <c r="EI349" s="170"/>
      <c r="EJ349" s="170"/>
      <c r="EK349" s="170"/>
      <c r="EL349" s="170"/>
      <c r="EM349" s="170"/>
      <c r="EN349" s="170"/>
      <c r="EO349" s="170"/>
      <c r="EP349" s="170"/>
      <c r="EQ349" s="170"/>
      <c r="ER349" s="170"/>
      <c r="ES349" s="170"/>
      <c r="ET349" s="170"/>
      <c r="EU349" s="170"/>
      <c r="EV349" s="170"/>
      <c r="EW349" s="170"/>
      <c r="EX349" s="170"/>
      <c r="EY349" s="170"/>
      <c r="EZ349" s="170"/>
      <c r="FA349" s="170"/>
      <c r="FB349" s="170"/>
      <c r="FC349" s="170"/>
      <c r="FD349" s="170"/>
      <c r="FE349" s="170"/>
      <c r="FF349" s="170"/>
      <c r="FG349" s="170"/>
      <c r="FH349" s="170"/>
      <c r="FI349" s="170"/>
      <c r="FJ349" s="170"/>
      <c r="FK349" s="170"/>
      <c r="FL349" s="170"/>
      <c r="FM349" s="170"/>
      <c r="FN349" s="170"/>
      <c r="FO349" s="170"/>
      <c r="FP349" s="170"/>
      <c r="FQ349" s="170"/>
      <c r="FR349" s="170"/>
      <c r="FS349" s="170"/>
      <c r="FT349" s="170"/>
      <c r="FU349" s="170"/>
      <c r="FV349" s="170"/>
      <c r="FW349" s="170"/>
      <c r="FX349" s="170"/>
      <c r="FY349" s="170"/>
      <c r="FZ349" s="170"/>
      <c r="GA349" s="170"/>
      <c r="GB349" s="170"/>
      <c r="GC349" s="170"/>
      <c r="GD349" s="170"/>
      <c r="GE349" s="170"/>
      <c r="GF349" s="170"/>
      <c r="GG349" s="170"/>
      <c r="GH349" s="170"/>
    </row>
    <row r="350" customFormat="false" ht="12.75" hidden="false" customHeight="false" outlineLevel="0" collapsed="false">
      <c r="A350" s="179"/>
      <c r="B350" s="160"/>
      <c r="C350" s="160"/>
      <c r="D350" s="160"/>
      <c r="E350" s="160"/>
      <c r="F350" s="160"/>
      <c r="G350" s="160"/>
      <c r="H350" s="159"/>
      <c r="I350" s="181"/>
      <c r="R350" s="159"/>
      <c r="S350" s="169"/>
      <c r="T350" s="170"/>
      <c r="U350" s="170"/>
      <c r="V350" s="170"/>
      <c r="W350" s="170"/>
      <c r="X350" s="170"/>
      <c r="Y350" s="170"/>
      <c r="Z350" s="170"/>
      <c r="AA350" s="170"/>
      <c r="AB350" s="170"/>
      <c r="AC350" s="170"/>
      <c r="AD350" s="170"/>
      <c r="AE350" s="170"/>
      <c r="AF350" s="170"/>
      <c r="AG350" s="170"/>
      <c r="AH350" s="170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  <c r="DZ350" s="170"/>
      <c r="EA350" s="170"/>
      <c r="EB350" s="170"/>
      <c r="EC350" s="170"/>
      <c r="ED350" s="170"/>
      <c r="EE350" s="170"/>
      <c r="EF350" s="170"/>
      <c r="EG350" s="170"/>
      <c r="EH350" s="170"/>
      <c r="EI350" s="170"/>
      <c r="EJ350" s="170"/>
      <c r="EK350" s="170"/>
      <c r="EL350" s="170"/>
      <c r="EM350" s="170"/>
      <c r="EN350" s="170"/>
      <c r="EO350" s="170"/>
      <c r="EP350" s="170"/>
      <c r="EQ350" s="170"/>
      <c r="ER350" s="170"/>
      <c r="ES350" s="170"/>
      <c r="ET350" s="170"/>
      <c r="EU350" s="170"/>
      <c r="EV350" s="170"/>
      <c r="EW350" s="170"/>
      <c r="EX350" s="170"/>
      <c r="EY350" s="170"/>
      <c r="EZ350" s="170"/>
      <c r="FA350" s="170"/>
      <c r="FB350" s="170"/>
      <c r="FC350" s="170"/>
      <c r="FD350" s="170"/>
      <c r="FE350" s="170"/>
      <c r="FF350" s="170"/>
      <c r="FG350" s="170"/>
      <c r="FH350" s="170"/>
      <c r="FI350" s="170"/>
      <c r="FJ350" s="170"/>
      <c r="FK350" s="170"/>
      <c r="FL350" s="170"/>
      <c r="FM350" s="170"/>
      <c r="FN350" s="170"/>
      <c r="FO350" s="170"/>
      <c r="FP350" s="170"/>
      <c r="FQ350" s="170"/>
      <c r="FR350" s="170"/>
      <c r="FS350" s="170"/>
      <c r="FT350" s="170"/>
      <c r="FU350" s="170"/>
      <c r="FV350" s="170"/>
      <c r="FW350" s="170"/>
      <c r="FX350" s="170"/>
      <c r="FY350" s="170"/>
      <c r="FZ350" s="170"/>
      <c r="GA350" s="170"/>
      <c r="GB350" s="170"/>
      <c r="GC350" s="170"/>
      <c r="GD350" s="170"/>
      <c r="GE350" s="170"/>
      <c r="GF350" s="170"/>
      <c r="GG350" s="170"/>
      <c r="GH350" s="170"/>
    </row>
    <row r="351" customFormat="false" ht="12.75" hidden="false" customHeight="false" outlineLevel="0" collapsed="false">
      <c r="A351" s="179"/>
      <c r="B351" s="160"/>
      <c r="C351" s="160"/>
      <c r="D351" s="160"/>
      <c r="E351" s="160"/>
      <c r="F351" s="160"/>
      <c r="G351" s="160"/>
      <c r="H351" s="159"/>
      <c r="I351" s="181"/>
      <c r="R351" s="159"/>
      <c r="S351" s="169"/>
      <c r="T351" s="170"/>
      <c r="U351" s="170"/>
      <c r="V351" s="17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70"/>
      <c r="AG351" s="170"/>
      <c r="AH351" s="170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0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  <c r="DZ351" s="170"/>
      <c r="EA351" s="170"/>
      <c r="EB351" s="170"/>
      <c r="EC351" s="170"/>
      <c r="ED351" s="170"/>
      <c r="EE351" s="170"/>
      <c r="EF351" s="170"/>
      <c r="EG351" s="170"/>
      <c r="EH351" s="170"/>
      <c r="EI351" s="170"/>
      <c r="EJ351" s="170"/>
      <c r="EK351" s="170"/>
      <c r="EL351" s="170"/>
      <c r="EM351" s="170"/>
      <c r="EN351" s="170"/>
      <c r="EO351" s="170"/>
      <c r="EP351" s="170"/>
      <c r="EQ351" s="170"/>
      <c r="ER351" s="170"/>
      <c r="ES351" s="170"/>
      <c r="ET351" s="170"/>
      <c r="EU351" s="170"/>
      <c r="EV351" s="170"/>
      <c r="EW351" s="170"/>
      <c r="EX351" s="170"/>
      <c r="EY351" s="170"/>
      <c r="EZ351" s="170"/>
      <c r="FA351" s="170"/>
      <c r="FB351" s="170"/>
      <c r="FC351" s="170"/>
      <c r="FD351" s="170"/>
      <c r="FE351" s="170"/>
      <c r="FF351" s="170"/>
      <c r="FG351" s="170"/>
      <c r="FH351" s="170"/>
      <c r="FI351" s="170"/>
      <c r="FJ351" s="170"/>
      <c r="FK351" s="170"/>
      <c r="FL351" s="170"/>
      <c r="FM351" s="170"/>
      <c r="FN351" s="170"/>
      <c r="FO351" s="170"/>
      <c r="FP351" s="170"/>
      <c r="FQ351" s="170"/>
      <c r="FR351" s="170"/>
      <c r="FS351" s="170"/>
      <c r="FT351" s="170"/>
      <c r="FU351" s="170"/>
      <c r="FV351" s="170"/>
      <c r="FW351" s="170"/>
      <c r="FX351" s="170"/>
      <c r="FY351" s="170"/>
      <c r="FZ351" s="170"/>
      <c r="GA351" s="170"/>
      <c r="GB351" s="170"/>
      <c r="GC351" s="170"/>
      <c r="GD351" s="170"/>
      <c r="GE351" s="170"/>
      <c r="GF351" s="170"/>
      <c r="GG351" s="170"/>
      <c r="GH351" s="170"/>
    </row>
    <row r="352" customFormat="false" ht="12.75" hidden="false" customHeight="false" outlineLevel="0" collapsed="false">
      <c r="A352" s="179"/>
      <c r="B352" s="160"/>
      <c r="C352" s="160"/>
      <c r="D352" s="160"/>
      <c r="E352" s="160"/>
      <c r="F352" s="160"/>
      <c r="G352" s="160"/>
      <c r="H352" s="159"/>
      <c r="I352" s="181"/>
      <c r="R352" s="159"/>
      <c r="S352" s="169"/>
      <c r="T352" s="170"/>
      <c r="U352" s="170"/>
      <c r="V352" s="17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70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0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  <c r="DZ352" s="170"/>
      <c r="EA352" s="170"/>
      <c r="EB352" s="170"/>
      <c r="EC352" s="170"/>
      <c r="ED352" s="170"/>
      <c r="EE352" s="170"/>
      <c r="EF352" s="170"/>
      <c r="EG352" s="170"/>
      <c r="EH352" s="170"/>
      <c r="EI352" s="170"/>
      <c r="EJ352" s="170"/>
      <c r="EK352" s="170"/>
      <c r="EL352" s="170"/>
      <c r="EM352" s="170"/>
      <c r="EN352" s="170"/>
      <c r="EO352" s="170"/>
      <c r="EP352" s="170"/>
      <c r="EQ352" s="170"/>
      <c r="ER352" s="170"/>
      <c r="ES352" s="170"/>
      <c r="ET352" s="170"/>
      <c r="EU352" s="170"/>
      <c r="EV352" s="170"/>
      <c r="EW352" s="170"/>
      <c r="EX352" s="170"/>
      <c r="EY352" s="170"/>
      <c r="EZ352" s="170"/>
      <c r="FA352" s="170"/>
      <c r="FB352" s="170"/>
      <c r="FC352" s="170"/>
      <c r="FD352" s="170"/>
      <c r="FE352" s="170"/>
      <c r="FF352" s="170"/>
      <c r="FG352" s="170"/>
      <c r="FH352" s="170"/>
      <c r="FI352" s="170"/>
      <c r="FJ352" s="170"/>
      <c r="FK352" s="170"/>
      <c r="FL352" s="170"/>
      <c r="FM352" s="170"/>
      <c r="FN352" s="170"/>
      <c r="FO352" s="170"/>
      <c r="FP352" s="170"/>
      <c r="FQ352" s="170"/>
      <c r="FR352" s="170"/>
      <c r="FS352" s="170"/>
      <c r="FT352" s="170"/>
      <c r="FU352" s="170"/>
      <c r="FV352" s="170"/>
      <c r="FW352" s="170"/>
      <c r="FX352" s="170"/>
      <c r="FY352" s="170"/>
      <c r="FZ352" s="170"/>
      <c r="GA352" s="170"/>
      <c r="GB352" s="170"/>
      <c r="GC352" s="170"/>
      <c r="GD352" s="170"/>
      <c r="GE352" s="170"/>
      <c r="GF352" s="170"/>
      <c r="GG352" s="170"/>
      <c r="GH352" s="170"/>
    </row>
    <row r="353" customFormat="false" ht="12.75" hidden="false" customHeight="false" outlineLevel="0" collapsed="false">
      <c r="A353" s="179"/>
      <c r="B353" s="160"/>
      <c r="C353" s="160"/>
      <c r="D353" s="160"/>
      <c r="E353" s="160"/>
      <c r="F353" s="160"/>
      <c r="G353" s="160"/>
      <c r="H353" s="159"/>
      <c r="I353" s="181"/>
      <c r="R353" s="159"/>
      <c r="S353" s="169"/>
      <c r="T353" s="170"/>
      <c r="U353" s="170"/>
      <c r="V353" s="170"/>
      <c r="W353" s="170"/>
      <c r="X353" s="170"/>
      <c r="Y353" s="170"/>
      <c r="Z353" s="170"/>
      <c r="AA353" s="170"/>
      <c r="AB353" s="170"/>
      <c r="AC353" s="170"/>
      <c r="AD353" s="170"/>
      <c r="AE353" s="170"/>
      <c r="AF353" s="170"/>
      <c r="AG353" s="170"/>
      <c r="AH353" s="170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0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  <c r="DZ353" s="170"/>
      <c r="EA353" s="170"/>
      <c r="EB353" s="170"/>
      <c r="EC353" s="170"/>
      <c r="ED353" s="170"/>
      <c r="EE353" s="170"/>
      <c r="EF353" s="170"/>
      <c r="EG353" s="170"/>
      <c r="EH353" s="170"/>
      <c r="EI353" s="170"/>
      <c r="EJ353" s="170"/>
      <c r="EK353" s="170"/>
      <c r="EL353" s="170"/>
      <c r="EM353" s="170"/>
      <c r="EN353" s="170"/>
      <c r="EO353" s="170"/>
      <c r="EP353" s="170"/>
      <c r="EQ353" s="170"/>
      <c r="ER353" s="170"/>
      <c r="ES353" s="170"/>
      <c r="ET353" s="170"/>
      <c r="EU353" s="170"/>
      <c r="EV353" s="170"/>
      <c r="EW353" s="170"/>
      <c r="EX353" s="170"/>
      <c r="EY353" s="170"/>
      <c r="EZ353" s="170"/>
      <c r="FA353" s="170"/>
      <c r="FB353" s="170"/>
      <c r="FC353" s="170"/>
      <c r="FD353" s="170"/>
      <c r="FE353" s="170"/>
      <c r="FF353" s="170"/>
      <c r="FG353" s="170"/>
      <c r="FH353" s="170"/>
      <c r="FI353" s="170"/>
      <c r="FJ353" s="170"/>
      <c r="FK353" s="170"/>
      <c r="FL353" s="170"/>
      <c r="FM353" s="170"/>
      <c r="FN353" s="170"/>
      <c r="FO353" s="170"/>
      <c r="FP353" s="170"/>
      <c r="FQ353" s="170"/>
      <c r="FR353" s="170"/>
      <c r="FS353" s="170"/>
      <c r="FT353" s="170"/>
      <c r="FU353" s="170"/>
      <c r="FV353" s="170"/>
      <c r="FW353" s="170"/>
      <c r="FX353" s="170"/>
      <c r="FY353" s="170"/>
      <c r="FZ353" s="170"/>
      <c r="GA353" s="170"/>
      <c r="GB353" s="170"/>
      <c r="GC353" s="170"/>
      <c r="GD353" s="170"/>
      <c r="GE353" s="170"/>
      <c r="GF353" s="170"/>
      <c r="GG353" s="170"/>
      <c r="GH353" s="170"/>
    </row>
    <row r="354" customFormat="false" ht="12.75" hidden="false" customHeight="false" outlineLevel="0" collapsed="false">
      <c r="A354" s="179"/>
      <c r="B354" s="160"/>
      <c r="C354" s="160"/>
      <c r="D354" s="160"/>
      <c r="E354" s="160"/>
      <c r="F354" s="160"/>
      <c r="G354" s="160"/>
      <c r="H354" s="159"/>
      <c r="I354" s="181"/>
      <c r="R354" s="159"/>
      <c r="S354" s="169"/>
      <c r="T354" s="170"/>
      <c r="U354" s="170"/>
      <c r="V354" s="170"/>
      <c r="W354" s="170"/>
      <c r="X354" s="170"/>
      <c r="Y354" s="170"/>
      <c r="Z354" s="170"/>
      <c r="AA354" s="170"/>
      <c r="AB354" s="170"/>
      <c r="AC354" s="170"/>
      <c r="AD354" s="170"/>
      <c r="AE354" s="170"/>
      <c r="AF354" s="170"/>
      <c r="AG354" s="170"/>
      <c r="AH354" s="170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  <c r="DZ354" s="170"/>
      <c r="EA354" s="170"/>
      <c r="EB354" s="170"/>
      <c r="EC354" s="170"/>
      <c r="ED354" s="170"/>
      <c r="EE354" s="170"/>
      <c r="EF354" s="170"/>
      <c r="EG354" s="170"/>
      <c r="EH354" s="170"/>
      <c r="EI354" s="170"/>
      <c r="EJ354" s="170"/>
      <c r="EK354" s="170"/>
      <c r="EL354" s="170"/>
      <c r="EM354" s="170"/>
      <c r="EN354" s="170"/>
      <c r="EO354" s="170"/>
      <c r="EP354" s="170"/>
      <c r="EQ354" s="170"/>
      <c r="ER354" s="170"/>
      <c r="ES354" s="170"/>
      <c r="ET354" s="170"/>
      <c r="EU354" s="170"/>
      <c r="EV354" s="170"/>
      <c r="EW354" s="170"/>
      <c r="EX354" s="170"/>
      <c r="EY354" s="170"/>
      <c r="EZ354" s="170"/>
      <c r="FA354" s="170"/>
      <c r="FB354" s="170"/>
      <c r="FC354" s="170"/>
      <c r="FD354" s="170"/>
      <c r="FE354" s="170"/>
      <c r="FF354" s="170"/>
      <c r="FG354" s="170"/>
      <c r="FH354" s="170"/>
      <c r="FI354" s="170"/>
      <c r="FJ354" s="170"/>
      <c r="FK354" s="170"/>
      <c r="FL354" s="170"/>
      <c r="FM354" s="170"/>
      <c r="FN354" s="170"/>
      <c r="FO354" s="170"/>
      <c r="FP354" s="170"/>
      <c r="FQ354" s="170"/>
      <c r="FR354" s="170"/>
      <c r="FS354" s="170"/>
      <c r="FT354" s="170"/>
      <c r="FU354" s="170"/>
      <c r="FV354" s="170"/>
      <c r="FW354" s="170"/>
      <c r="FX354" s="170"/>
      <c r="FY354" s="170"/>
      <c r="FZ354" s="170"/>
      <c r="GA354" s="170"/>
      <c r="GB354" s="170"/>
      <c r="GC354" s="170"/>
      <c r="GD354" s="170"/>
      <c r="GE354" s="170"/>
      <c r="GF354" s="170"/>
      <c r="GG354" s="170"/>
      <c r="GH354" s="170"/>
    </row>
    <row r="355" customFormat="false" ht="12.75" hidden="false" customHeight="false" outlineLevel="0" collapsed="false">
      <c r="A355" s="179"/>
      <c r="B355" s="160"/>
      <c r="C355" s="160"/>
      <c r="D355" s="160"/>
      <c r="E355" s="160"/>
      <c r="F355" s="160"/>
      <c r="G355" s="160"/>
      <c r="H355" s="159"/>
      <c r="I355" s="181"/>
      <c r="R355" s="159"/>
      <c r="S355" s="169"/>
      <c r="T355" s="170"/>
      <c r="U355" s="170"/>
      <c r="V355" s="170"/>
      <c r="W355" s="170"/>
      <c r="X355" s="170"/>
      <c r="Y355" s="170"/>
      <c r="Z355" s="170"/>
      <c r="AA355" s="170"/>
      <c r="AB355" s="170"/>
      <c r="AC355" s="170"/>
      <c r="AD355" s="170"/>
      <c r="AE355" s="170"/>
      <c r="AF355" s="170"/>
      <c r="AG355" s="170"/>
      <c r="AH355" s="170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  <c r="DZ355" s="170"/>
      <c r="EA355" s="170"/>
      <c r="EB355" s="170"/>
      <c r="EC355" s="170"/>
      <c r="ED355" s="170"/>
      <c r="EE355" s="170"/>
      <c r="EF355" s="170"/>
      <c r="EG355" s="170"/>
      <c r="EH355" s="170"/>
      <c r="EI355" s="170"/>
      <c r="EJ355" s="170"/>
      <c r="EK355" s="170"/>
      <c r="EL355" s="170"/>
      <c r="EM355" s="170"/>
      <c r="EN355" s="170"/>
      <c r="EO355" s="170"/>
      <c r="EP355" s="170"/>
      <c r="EQ355" s="170"/>
      <c r="ER355" s="170"/>
      <c r="ES355" s="170"/>
      <c r="ET355" s="170"/>
      <c r="EU355" s="170"/>
      <c r="EV355" s="170"/>
      <c r="EW355" s="170"/>
      <c r="EX355" s="170"/>
      <c r="EY355" s="170"/>
      <c r="EZ355" s="170"/>
      <c r="FA355" s="170"/>
      <c r="FB355" s="170"/>
      <c r="FC355" s="170"/>
      <c r="FD355" s="170"/>
      <c r="FE355" s="170"/>
      <c r="FF355" s="170"/>
      <c r="FG355" s="170"/>
      <c r="FH355" s="170"/>
      <c r="FI355" s="170"/>
      <c r="FJ355" s="170"/>
      <c r="FK355" s="170"/>
      <c r="FL355" s="170"/>
      <c r="FM355" s="170"/>
      <c r="FN355" s="170"/>
      <c r="FO355" s="170"/>
      <c r="FP355" s="170"/>
      <c r="FQ355" s="170"/>
      <c r="FR355" s="170"/>
      <c r="FS355" s="170"/>
      <c r="FT355" s="170"/>
      <c r="FU355" s="170"/>
      <c r="FV355" s="170"/>
      <c r="FW355" s="170"/>
      <c r="FX355" s="170"/>
      <c r="FY355" s="170"/>
      <c r="FZ355" s="170"/>
      <c r="GA355" s="170"/>
      <c r="GB355" s="170"/>
      <c r="GC355" s="170"/>
      <c r="GD355" s="170"/>
      <c r="GE355" s="170"/>
      <c r="GF355" s="170"/>
      <c r="GG355" s="170"/>
      <c r="GH355" s="170"/>
    </row>
    <row r="356" customFormat="false" ht="12.75" hidden="false" customHeight="false" outlineLevel="0" collapsed="false">
      <c r="A356" s="179"/>
      <c r="B356" s="160"/>
      <c r="C356" s="160"/>
      <c r="D356" s="160"/>
      <c r="E356" s="160"/>
      <c r="F356" s="160"/>
      <c r="G356" s="160"/>
      <c r="H356" s="159"/>
      <c r="I356" s="181"/>
      <c r="R356" s="159"/>
      <c r="S356" s="169"/>
      <c r="T356" s="170"/>
      <c r="U356" s="170"/>
      <c r="V356" s="170"/>
      <c r="W356" s="170"/>
      <c r="X356" s="170"/>
      <c r="Y356" s="170"/>
      <c r="Z356" s="170"/>
      <c r="AA356" s="170"/>
      <c r="AB356" s="170"/>
      <c r="AC356" s="170"/>
      <c r="AD356" s="170"/>
      <c r="AE356" s="170"/>
      <c r="AF356" s="170"/>
      <c r="AG356" s="170"/>
      <c r="AH356" s="170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  <c r="DZ356" s="170"/>
      <c r="EA356" s="170"/>
      <c r="EB356" s="170"/>
      <c r="EC356" s="170"/>
      <c r="ED356" s="170"/>
      <c r="EE356" s="170"/>
      <c r="EF356" s="170"/>
      <c r="EG356" s="170"/>
      <c r="EH356" s="170"/>
      <c r="EI356" s="170"/>
      <c r="EJ356" s="170"/>
      <c r="EK356" s="170"/>
      <c r="EL356" s="170"/>
      <c r="EM356" s="170"/>
      <c r="EN356" s="170"/>
      <c r="EO356" s="170"/>
      <c r="EP356" s="170"/>
      <c r="EQ356" s="170"/>
      <c r="ER356" s="170"/>
      <c r="ES356" s="170"/>
      <c r="ET356" s="170"/>
      <c r="EU356" s="170"/>
      <c r="EV356" s="170"/>
      <c r="EW356" s="170"/>
      <c r="EX356" s="170"/>
      <c r="EY356" s="170"/>
      <c r="EZ356" s="170"/>
      <c r="FA356" s="170"/>
      <c r="FB356" s="170"/>
      <c r="FC356" s="170"/>
      <c r="FD356" s="170"/>
      <c r="FE356" s="170"/>
      <c r="FF356" s="170"/>
      <c r="FG356" s="170"/>
      <c r="FH356" s="170"/>
      <c r="FI356" s="170"/>
      <c r="FJ356" s="170"/>
      <c r="FK356" s="170"/>
      <c r="FL356" s="170"/>
      <c r="FM356" s="170"/>
      <c r="FN356" s="170"/>
      <c r="FO356" s="170"/>
      <c r="FP356" s="170"/>
      <c r="FQ356" s="170"/>
      <c r="FR356" s="170"/>
      <c r="FS356" s="170"/>
      <c r="FT356" s="170"/>
      <c r="FU356" s="170"/>
      <c r="FV356" s="170"/>
      <c r="FW356" s="170"/>
      <c r="FX356" s="170"/>
      <c r="FY356" s="170"/>
      <c r="FZ356" s="170"/>
      <c r="GA356" s="170"/>
      <c r="GB356" s="170"/>
      <c r="GC356" s="170"/>
      <c r="GD356" s="170"/>
      <c r="GE356" s="170"/>
      <c r="GF356" s="170"/>
      <c r="GG356" s="170"/>
      <c r="GH356" s="170"/>
    </row>
    <row r="357" customFormat="false" ht="12.75" hidden="false" customHeight="false" outlineLevel="0" collapsed="false">
      <c r="A357" s="179"/>
      <c r="B357" s="160"/>
      <c r="C357" s="160"/>
      <c r="D357" s="160"/>
      <c r="E357" s="160"/>
      <c r="F357" s="160"/>
      <c r="G357" s="160"/>
      <c r="H357" s="159"/>
      <c r="I357" s="181"/>
      <c r="R357" s="159"/>
      <c r="S357" s="169"/>
      <c r="T357" s="170"/>
      <c r="U357" s="170"/>
      <c r="V357" s="170"/>
      <c r="W357" s="170"/>
      <c r="X357" s="170"/>
      <c r="Y357" s="170"/>
      <c r="Z357" s="170"/>
      <c r="AA357" s="170"/>
      <c r="AB357" s="170"/>
      <c r="AC357" s="170"/>
      <c r="AD357" s="170"/>
      <c r="AE357" s="170"/>
      <c r="AF357" s="170"/>
      <c r="AG357" s="170"/>
      <c r="AH357" s="170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0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  <c r="DZ357" s="170"/>
      <c r="EA357" s="170"/>
      <c r="EB357" s="170"/>
      <c r="EC357" s="170"/>
      <c r="ED357" s="170"/>
      <c r="EE357" s="170"/>
      <c r="EF357" s="170"/>
      <c r="EG357" s="170"/>
      <c r="EH357" s="170"/>
      <c r="EI357" s="170"/>
      <c r="EJ357" s="170"/>
      <c r="EK357" s="170"/>
      <c r="EL357" s="170"/>
      <c r="EM357" s="170"/>
      <c r="EN357" s="170"/>
      <c r="EO357" s="170"/>
      <c r="EP357" s="170"/>
      <c r="EQ357" s="170"/>
      <c r="ER357" s="170"/>
      <c r="ES357" s="170"/>
      <c r="ET357" s="170"/>
      <c r="EU357" s="170"/>
      <c r="EV357" s="170"/>
      <c r="EW357" s="170"/>
      <c r="EX357" s="170"/>
      <c r="EY357" s="170"/>
      <c r="EZ357" s="170"/>
      <c r="FA357" s="170"/>
      <c r="FB357" s="170"/>
      <c r="FC357" s="170"/>
      <c r="FD357" s="170"/>
      <c r="FE357" s="170"/>
      <c r="FF357" s="170"/>
      <c r="FG357" s="170"/>
      <c r="FH357" s="170"/>
      <c r="FI357" s="170"/>
      <c r="FJ357" s="170"/>
      <c r="FK357" s="170"/>
      <c r="FL357" s="170"/>
      <c r="FM357" s="170"/>
      <c r="FN357" s="170"/>
      <c r="FO357" s="170"/>
      <c r="FP357" s="170"/>
      <c r="FQ357" s="170"/>
      <c r="FR357" s="170"/>
      <c r="FS357" s="170"/>
      <c r="FT357" s="170"/>
      <c r="FU357" s="170"/>
      <c r="FV357" s="170"/>
      <c r="FW357" s="170"/>
      <c r="FX357" s="170"/>
      <c r="FY357" s="170"/>
      <c r="FZ357" s="170"/>
      <c r="GA357" s="170"/>
      <c r="GB357" s="170"/>
      <c r="GC357" s="170"/>
      <c r="GD357" s="170"/>
      <c r="GE357" s="170"/>
      <c r="GF357" s="170"/>
      <c r="GG357" s="170"/>
      <c r="GH357" s="170"/>
    </row>
    <row r="358" customFormat="false" ht="12.75" hidden="false" customHeight="false" outlineLevel="0" collapsed="false">
      <c r="A358" s="179"/>
      <c r="B358" s="160"/>
      <c r="C358" s="160"/>
      <c r="D358" s="160"/>
      <c r="E358" s="160"/>
      <c r="F358" s="160"/>
      <c r="G358" s="160"/>
      <c r="H358" s="159"/>
      <c r="I358" s="181"/>
      <c r="R358" s="159"/>
      <c r="S358" s="169"/>
      <c r="T358" s="170"/>
      <c r="U358" s="170"/>
      <c r="V358" s="170"/>
      <c r="W358" s="170"/>
      <c r="X358" s="170"/>
      <c r="Y358" s="170"/>
      <c r="Z358" s="170"/>
      <c r="AA358" s="170"/>
      <c r="AB358" s="170"/>
      <c r="AC358" s="170"/>
      <c r="AD358" s="170"/>
      <c r="AE358" s="170"/>
      <c r="AF358" s="170"/>
      <c r="AG358" s="170"/>
      <c r="AH358" s="170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  <c r="DZ358" s="170"/>
      <c r="EA358" s="170"/>
      <c r="EB358" s="170"/>
      <c r="EC358" s="170"/>
      <c r="ED358" s="170"/>
      <c r="EE358" s="170"/>
      <c r="EF358" s="170"/>
      <c r="EG358" s="170"/>
      <c r="EH358" s="170"/>
      <c r="EI358" s="170"/>
      <c r="EJ358" s="170"/>
      <c r="EK358" s="170"/>
      <c r="EL358" s="170"/>
      <c r="EM358" s="170"/>
      <c r="EN358" s="170"/>
      <c r="EO358" s="170"/>
      <c r="EP358" s="170"/>
      <c r="EQ358" s="170"/>
      <c r="ER358" s="170"/>
      <c r="ES358" s="170"/>
      <c r="ET358" s="170"/>
      <c r="EU358" s="170"/>
      <c r="EV358" s="170"/>
      <c r="EW358" s="170"/>
      <c r="EX358" s="170"/>
      <c r="EY358" s="170"/>
      <c r="EZ358" s="170"/>
      <c r="FA358" s="170"/>
      <c r="FB358" s="170"/>
      <c r="FC358" s="170"/>
      <c r="FD358" s="170"/>
      <c r="FE358" s="170"/>
      <c r="FF358" s="170"/>
      <c r="FG358" s="170"/>
      <c r="FH358" s="170"/>
      <c r="FI358" s="170"/>
      <c r="FJ358" s="170"/>
      <c r="FK358" s="170"/>
      <c r="FL358" s="170"/>
      <c r="FM358" s="170"/>
      <c r="FN358" s="170"/>
      <c r="FO358" s="170"/>
      <c r="FP358" s="170"/>
      <c r="FQ358" s="170"/>
      <c r="FR358" s="170"/>
      <c r="FS358" s="170"/>
      <c r="FT358" s="170"/>
      <c r="FU358" s="170"/>
      <c r="FV358" s="170"/>
      <c r="FW358" s="170"/>
      <c r="FX358" s="170"/>
      <c r="FY358" s="170"/>
      <c r="FZ358" s="170"/>
      <c r="GA358" s="170"/>
      <c r="GB358" s="170"/>
      <c r="GC358" s="170"/>
      <c r="GD358" s="170"/>
      <c r="GE358" s="170"/>
      <c r="GF358" s="170"/>
      <c r="GG358" s="170"/>
      <c r="GH358" s="170"/>
    </row>
    <row r="359" customFormat="false" ht="12.75" hidden="false" customHeight="false" outlineLevel="0" collapsed="false">
      <c r="A359" s="179"/>
      <c r="B359" s="160"/>
      <c r="C359" s="160"/>
      <c r="D359" s="160"/>
      <c r="E359" s="160"/>
      <c r="F359" s="160"/>
      <c r="G359" s="160"/>
      <c r="H359" s="159"/>
      <c r="I359" s="181"/>
      <c r="R359" s="159"/>
      <c r="S359" s="169"/>
      <c r="T359" s="170"/>
      <c r="U359" s="170"/>
      <c r="V359" s="170"/>
      <c r="W359" s="170"/>
      <c r="X359" s="170"/>
      <c r="Y359" s="170"/>
      <c r="Z359" s="170"/>
      <c r="AA359" s="170"/>
      <c r="AB359" s="170"/>
      <c r="AC359" s="170"/>
      <c r="AD359" s="170"/>
      <c r="AE359" s="170"/>
      <c r="AF359" s="170"/>
      <c r="AG359" s="170"/>
      <c r="AH359" s="170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0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  <c r="DZ359" s="170"/>
      <c r="EA359" s="170"/>
      <c r="EB359" s="170"/>
      <c r="EC359" s="170"/>
      <c r="ED359" s="170"/>
      <c r="EE359" s="170"/>
      <c r="EF359" s="170"/>
      <c r="EG359" s="170"/>
      <c r="EH359" s="170"/>
      <c r="EI359" s="170"/>
      <c r="EJ359" s="170"/>
      <c r="EK359" s="170"/>
      <c r="EL359" s="170"/>
      <c r="EM359" s="170"/>
      <c r="EN359" s="170"/>
      <c r="EO359" s="170"/>
      <c r="EP359" s="170"/>
      <c r="EQ359" s="170"/>
      <c r="ER359" s="170"/>
      <c r="ES359" s="170"/>
      <c r="ET359" s="170"/>
      <c r="EU359" s="170"/>
      <c r="EV359" s="170"/>
      <c r="EW359" s="170"/>
      <c r="EX359" s="170"/>
      <c r="EY359" s="170"/>
      <c r="EZ359" s="170"/>
      <c r="FA359" s="170"/>
      <c r="FB359" s="170"/>
      <c r="FC359" s="170"/>
      <c r="FD359" s="170"/>
      <c r="FE359" s="170"/>
      <c r="FF359" s="170"/>
      <c r="FG359" s="170"/>
      <c r="FH359" s="170"/>
      <c r="FI359" s="170"/>
      <c r="FJ359" s="170"/>
      <c r="FK359" s="170"/>
      <c r="FL359" s="170"/>
      <c r="FM359" s="170"/>
      <c r="FN359" s="170"/>
      <c r="FO359" s="170"/>
      <c r="FP359" s="170"/>
      <c r="FQ359" s="170"/>
      <c r="FR359" s="170"/>
      <c r="FS359" s="170"/>
      <c r="FT359" s="170"/>
      <c r="FU359" s="170"/>
      <c r="FV359" s="170"/>
      <c r="FW359" s="170"/>
      <c r="FX359" s="170"/>
      <c r="FY359" s="170"/>
      <c r="FZ359" s="170"/>
      <c r="GA359" s="170"/>
      <c r="GB359" s="170"/>
      <c r="GC359" s="170"/>
      <c r="GD359" s="170"/>
      <c r="GE359" s="170"/>
      <c r="GF359" s="170"/>
      <c r="GG359" s="170"/>
      <c r="GH359" s="170"/>
    </row>
    <row r="360" customFormat="false" ht="12.75" hidden="false" customHeight="false" outlineLevel="0" collapsed="false">
      <c r="A360" s="179"/>
      <c r="B360" s="160"/>
      <c r="C360" s="160"/>
      <c r="D360" s="160"/>
      <c r="E360" s="160"/>
      <c r="F360" s="160"/>
      <c r="G360" s="160"/>
      <c r="H360" s="159"/>
      <c r="I360" s="181"/>
      <c r="R360" s="159"/>
      <c r="S360" s="169"/>
      <c r="T360" s="170"/>
      <c r="U360" s="170"/>
      <c r="V360" s="170"/>
      <c r="W360" s="170"/>
      <c r="X360" s="170"/>
      <c r="Y360" s="170"/>
      <c r="Z360" s="170"/>
      <c r="AA360" s="170"/>
      <c r="AB360" s="170"/>
      <c r="AC360" s="170"/>
      <c r="AD360" s="170"/>
      <c r="AE360" s="170"/>
      <c r="AF360" s="170"/>
      <c r="AG360" s="170"/>
      <c r="AH360" s="170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0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  <c r="DZ360" s="170"/>
      <c r="EA360" s="170"/>
      <c r="EB360" s="170"/>
      <c r="EC360" s="170"/>
      <c r="ED360" s="170"/>
      <c r="EE360" s="170"/>
      <c r="EF360" s="170"/>
      <c r="EG360" s="170"/>
      <c r="EH360" s="170"/>
      <c r="EI360" s="170"/>
      <c r="EJ360" s="170"/>
      <c r="EK360" s="170"/>
      <c r="EL360" s="170"/>
      <c r="EM360" s="170"/>
      <c r="EN360" s="170"/>
      <c r="EO360" s="170"/>
      <c r="EP360" s="170"/>
      <c r="EQ360" s="170"/>
      <c r="ER360" s="170"/>
      <c r="ES360" s="170"/>
      <c r="ET360" s="170"/>
      <c r="EU360" s="170"/>
      <c r="EV360" s="170"/>
      <c r="EW360" s="170"/>
      <c r="EX360" s="170"/>
      <c r="EY360" s="170"/>
      <c r="EZ360" s="170"/>
      <c r="FA360" s="170"/>
      <c r="FB360" s="170"/>
      <c r="FC360" s="170"/>
      <c r="FD360" s="170"/>
      <c r="FE360" s="170"/>
      <c r="FF360" s="170"/>
      <c r="FG360" s="170"/>
      <c r="FH360" s="170"/>
      <c r="FI360" s="170"/>
      <c r="FJ360" s="170"/>
      <c r="FK360" s="170"/>
      <c r="FL360" s="170"/>
      <c r="FM360" s="170"/>
      <c r="FN360" s="170"/>
      <c r="FO360" s="170"/>
      <c r="FP360" s="170"/>
      <c r="FQ360" s="170"/>
      <c r="FR360" s="170"/>
      <c r="FS360" s="170"/>
      <c r="FT360" s="170"/>
      <c r="FU360" s="170"/>
      <c r="FV360" s="170"/>
      <c r="FW360" s="170"/>
      <c r="FX360" s="170"/>
      <c r="FY360" s="170"/>
      <c r="FZ360" s="170"/>
      <c r="GA360" s="170"/>
      <c r="GB360" s="170"/>
      <c r="GC360" s="170"/>
      <c r="GD360" s="170"/>
      <c r="GE360" s="170"/>
      <c r="GF360" s="170"/>
      <c r="GG360" s="170"/>
      <c r="GH360" s="170"/>
    </row>
    <row r="361" customFormat="false" ht="12.75" hidden="false" customHeight="false" outlineLevel="0" collapsed="false">
      <c r="A361" s="179"/>
      <c r="B361" s="160"/>
      <c r="C361" s="160"/>
      <c r="D361" s="160"/>
      <c r="E361" s="160"/>
      <c r="F361" s="160"/>
      <c r="G361" s="160"/>
      <c r="H361" s="159"/>
      <c r="I361" s="181"/>
      <c r="R361" s="159"/>
      <c r="S361" s="169"/>
      <c r="T361" s="170"/>
      <c r="U361" s="170"/>
      <c r="V361" s="170"/>
      <c r="W361" s="170"/>
      <c r="X361" s="170"/>
      <c r="Y361" s="170"/>
      <c r="Z361" s="170"/>
      <c r="AA361" s="170"/>
      <c r="AB361" s="170"/>
      <c r="AC361" s="170"/>
      <c r="AD361" s="170"/>
      <c r="AE361" s="170"/>
      <c r="AF361" s="170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  <c r="DZ361" s="170"/>
      <c r="EA361" s="170"/>
      <c r="EB361" s="170"/>
      <c r="EC361" s="170"/>
      <c r="ED361" s="170"/>
      <c r="EE361" s="170"/>
      <c r="EF361" s="170"/>
      <c r="EG361" s="170"/>
      <c r="EH361" s="170"/>
      <c r="EI361" s="170"/>
      <c r="EJ361" s="170"/>
      <c r="EK361" s="170"/>
      <c r="EL361" s="170"/>
      <c r="EM361" s="170"/>
      <c r="EN361" s="170"/>
      <c r="EO361" s="170"/>
      <c r="EP361" s="170"/>
      <c r="EQ361" s="170"/>
      <c r="ER361" s="170"/>
      <c r="ES361" s="170"/>
      <c r="ET361" s="170"/>
      <c r="EU361" s="170"/>
      <c r="EV361" s="170"/>
      <c r="EW361" s="170"/>
      <c r="EX361" s="170"/>
      <c r="EY361" s="170"/>
      <c r="EZ361" s="170"/>
      <c r="FA361" s="170"/>
      <c r="FB361" s="170"/>
      <c r="FC361" s="170"/>
      <c r="FD361" s="170"/>
      <c r="FE361" s="170"/>
      <c r="FF361" s="170"/>
      <c r="FG361" s="170"/>
      <c r="FH361" s="170"/>
      <c r="FI361" s="170"/>
      <c r="FJ361" s="170"/>
      <c r="FK361" s="170"/>
      <c r="FL361" s="170"/>
      <c r="FM361" s="170"/>
      <c r="FN361" s="170"/>
      <c r="FO361" s="170"/>
      <c r="FP361" s="170"/>
      <c r="FQ361" s="170"/>
      <c r="FR361" s="170"/>
      <c r="FS361" s="170"/>
      <c r="FT361" s="170"/>
      <c r="FU361" s="170"/>
      <c r="FV361" s="170"/>
      <c r="FW361" s="170"/>
      <c r="FX361" s="170"/>
      <c r="FY361" s="170"/>
      <c r="FZ361" s="170"/>
      <c r="GA361" s="170"/>
      <c r="GB361" s="170"/>
      <c r="GC361" s="170"/>
      <c r="GD361" s="170"/>
      <c r="GE361" s="170"/>
      <c r="GF361" s="170"/>
      <c r="GG361" s="170"/>
      <c r="GH361" s="170"/>
    </row>
    <row r="362" customFormat="false" ht="12.75" hidden="false" customHeight="false" outlineLevel="0" collapsed="false">
      <c r="A362" s="179"/>
      <c r="B362" s="160"/>
      <c r="C362" s="160"/>
      <c r="D362" s="160"/>
      <c r="E362" s="160"/>
      <c r="F362" s="160"/>
      <c r="G362" s="160"/>
      <c r="H362" s="159"/>
      <c r="I362" s="181"/>
      <c r="R362" s="159"/>
      <c r="S362" s="169"/>
      <c r="T362" s="170"/>
      <c r="U362" s="170"/>
      <c r="V362" s="170"/>
      <c r="W362" s="170"/>
      <c r="X362" s="170"/>
      <c r="Y362" s="170"/>
      <c r="Z362" s="170"/>
      <c r="AA362" s="170"/>
      <c r="AB362" s="170"/>
      <c r="AC362" s="170"/>
      <c r="AD362" s="170"/>
      <c r="AE362" s="170"/>
      <c r="AF362" s="170"/>
      <c r="AG362" s="170"/>
      <c r="AH362" s="170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  <c r="DZ362" s="170"/>
      <c r="EA362" s="170"/>
      <c r="EB362" s="170"/>
      <c r="EC362" s="170"/>
      <c r="ED362" s="170"/>
      <c r="EE362" s="170"/>
      <c r="EF362" s="170"/>
      <c r="EG362" s="170"/>
      <c r="EH362" s="170"/>
      <c r="EI362" s="170"/>
      <c r="EJ362" s="170"/>
      <c r="EK362" s="170"/>
      <c r="EL362" s="170"/>
      <c r="EM362" s="170"/>
      <c r="EN362" s="170"/>
      <c r="EO362" s="170"/>
      <c r="EP362" s="170"/>
      <c r="EQ362" s="170"/>
      <c r="ER362" s="170"/>
      <c r="ES362" s="170"/>
      <c r="ET362" s="170"/>
      <c r="EU362" s="170"/>
      <c r="EV362" s="170"/>
      <c r="EW362" s="170"/>
      <c r="EX362" s="170"/>
      <c r="EY362" s="170"/>
      <c r="EZ362" s="170"/>
      <c r="FA362" s="170"/>
      <c r="FB362" s="170"/>
      <c r="FC362" s="170"/>
      <c r="FD362" s="170"/>
      <c r="FE362" s="170"/>
      <c r="FF362" s="170"/>
      <c r="FG362" s="170"/>
      <c r="FH362" s="170"/>
      <c r="FI362" s="170"/>
      <c r="FJ362" s="170"/>
      <c r="FK362" s="170"/>
      <c r="FL362" s="170"/>
      <c r="FM362" s="170"/>
      <c r="FN362" s="170"/>
      <c r="FO362" s="170"/>
      <c r="FP362" s="170"/>
      <c r="FQ362" s="170"/>
      <c r="FR362" s="170"/>
      <c r="FS362" s="170"/>
      <c r="FT362" s="170"/>
      <c r="FU362" s="170"/>
      <c r="FV362" s="170"/>
      <c r="FW362" s="170"/>
      <c r="FX362" s="170"/>
      <c r="FY362" s="170"/>
      <c r="FZ362" s="170"/>
      <c r="GA362" s="170"/>
      <c r="GB362" s="170"/>
      <c r="GC362" s="170"/>
      <c r="GD362" s="170"/>
      <c r="GE362" s="170"/>
      <c r="GF362" s="170"/>
      <c r="GG362" s="170"/>
      <c r="GH362" s="170"/>
    </row>
    <row r="363" customFormat="false" ht="12.75" hidden="false" customHeight="false" outlineLevel="0" collapsed="false">
      <c r="A363" s="179"/>
      <c r="B363" s="160"/>
      <c r="C363" s="160"/>
      <c r="D363" s="160"/>
      <c r="E363" s="160"/>
      <c r="F363" s="160"/>
      <c r="G363" s="160"/>
      <c r="H363" s="159"/>
      <c r="I363" s="181"/>
      <c r="R363" s="159"/>
      <c r="S363" s="169"/>
      <c r="T363" s="170"/>
      <c r="U363" s="170"/>
      <c r="V363" s="170"/>
      <c r="W363" s="170"/>
      <c r="X363" s="170"/>
      <c r="Y363" s="170"/>
      <c r="Z363" s="170"/>
      <c r="AA363" s="170"/>
      <c r="AB363" s="170"/>
      <c r="AC363" s="170"/>
      <c r="AD363" s="170"/>
      <c r="AE363" s="170"/>
      <c r="AF363" s="170"/>
      <c r="AG363" s="170"/>
      <c r="AH363" s="170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0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  <c r="DZ363" s="170"/>
      <c r="EA363" s="170"/>
      <c r="EB363" s="170"/>
      <c r="EC363" s="170"/>
      <c r="ED363" s="170"/>
      <c r="EE363" s="170"/>
      <c r="EF363" s="170"/>
      <c r="EG363" s="170"/>
      <c r="EH363" s="170"/>
      <c r="EI363" s="170"/>
      <c r="EJ363" s="170"/>
      <c r="EK363" s="170"/>
      <c r="EL363" s="170"/>
      <c r="EM363" s="170"/>
      <c r="EN363" s="170"/>
      <c r="EO363" s="170"/>
      <c r="EP363" s="170"/>
      <c r="EQ363" s="170"/>
      <c r="ER363" s="170"/>
      <c r="ES363" s="170"/>
      <c r="ET363" s="170"/>
      <c r="EU363" s="170"/>
      <c r="EV363" s="170"/>
      <c r="EW363" s="170"/>
      <c r="EX363" s="170"/>
      <c r="EY363" s="170"/>
      <c r="EZ363" s="170"/>
      <c r="FA363" s="170"/>
      <c r="FB363" s="170"/>
      <c r="FC363" s="170"/>
      <c r="FD363" s="170"/>
      <c r="FE363" s="170"/>
      <c r="FF363" s="170"/>
      <c r="FG363" s="170"/>
      <c r="FH363" s="170"/>
      <c r="FI363" s="170"/>
      <c r="FJ363" s="170"/>
      <c r="FK363" s="170"/>
      <c r="FL363" s="170"/>
      <c r="FM363" s="170"/>
      <c r="FN363" s="170"/>
      <c r="FO363" s="170"/>
      <c r="FP363" s="170"/>
      <c r="FQ363" s="170"/>
      <c r="FR363" s="170"/>
      <c r="FS363" s="170"/>
      <c r="FT363" s="170"/>
      <c r="FU363" s="170"/>
      <c r="FV363" s="170"/>
      <c r="FW363" s="170"/>
      <c r="FX363" s="170"/>
      <c r="FY363" s="170"/>
      <c r="FZ363" s="170"/>
      <c r="GA363" s="170"/>
      <c r="GB363" s="170"/>
      <c r="GC363" s="170"/>
      <c r="GD363" s="170"/>
      <c r="GE363" s="170"/>
      <c r="GF363" s="170"/>
      <c r="GG363" s="170"/>
      <c r="GH363" s="170"/>
    </row>
    <row r="364" customFormat="false" ht="12.75" hidden="false" customHeight="false" outlineLevel="0" collapsed="false">
      <c r="A364" s="179"/>
      <c r="B364" s="160"/>
      <c r="C364" s="160"/>
      <c r="D364" s="160"/>
      <c r="E364" s="160"/>
      <c r="F364" s="160"/>
      <c r="G364" s="160"/>
      <c r="H364" s="159"/>
      <c r="I364" s="181"/>
      <c r="R364" s="159"/>
      <c r="S364" s="169"/>
      <c r="T364" s="170"/>
      <c r="U364" s="170"/>
      <c r="V364" s="170"/>
      <c r="W364" s="170"/>
      <c r="X364" s="170"/>
      <c r="Y364" s="170"/>
      <c r="Z364" s="170"/>
      <c r="AA364" s="170"/>
      <c r="AB364" s="170"/>
      <c r="AC364" s="170"/>
      <c r="AD364" s="170"/>
      <c r="AE364" s="170"/>
      <c r="AF364" s="170"/>
      <c r="AG364" s="170"/>
      <c r="AH364" s="170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  <c r="DZ364" s="170"/>
      <c r="EA364" s="170"/>
      <c r="EB364" s="170"/>
      <c r="EC364" s="170"/>
      <c r="ED364" s="170"/>
      <c r="EE364" s="170"/>
      <c r="EF364" s="170"/>
      <c r="EG364" s="170"/>
      <c r="EH364" s="170"/>
      <c r="EI364" s="170"/>
      <c r="EJ364" s="170"/>
      <c r="EK364" s="170"/>
      <c r="EL364" s="170"/>
      <c r="EM364" s="170"/>
      <c r="EN364" s="170"/>
      <c r="EO364" s="170"/>
      <c r="EP364" s="170"/>
      <c r="EQ364" s="170"/>
      <c r="ER364" s="170"/>
      <c r="ES364" s="170"/>
      <c r="ET364" s="170"/>
      <c r="EU364" s="170"/>
      <c r="EV364" s="170"/>
      <c r="EW364" s="170"/>
      <c r="EX364" s="170"/>
      <c r="EY364" s="170"/>
      <c r="EZ364" s="170"/>
      <c r="FA364" s="170"/>
      <c r="FB364" s="170"/>
      <c r="FC364" s="170"/>
      <c r="FD364" s="170"/>
      <c r="FE364" s="170"/>
      <c r="FF364" s="170"/>
      <c r="FG364" s="170"/>
      <c r="FH364" s="170"/>
      <c r="FI364" s="170"/>
      <c r="FJ364" s="170"/>
      <c r="FK364" s="170"/>
      <c r="FL364" s="170"/>
      <c r="FM364" s="170"/>
      <c r="FN364" s="170"/>
      <c r="FO364" s="170"/>
      <c r="FP364" s="170"/>
      <c r="FQ364" s="170"/>
      <c r="FR364" s="170"/>
      <c r="FS364" s="170"/>
      <c r="FT364" s="170"/>
      <c r="FU364" s="170"/>
      <c r="FV364" s="170"/>
      <c r="FW364" s="170"/>
      <c r="FX364" s="170"/>
      <c r="FY364" s="170"/>
      <c r="FZ364" s="170"/>
      <c r="GA364" s="170"/>
      <c r="GB364" s="170"/>
      <c r="GC364" s="170"/>
      <c r="GD364" s="170"/>
      <c r="GE364" s="170"/>
      <c r="GF364" s="170"/>
      <c r="GG364" s="170"/>
      <c r="GH364" s="170"/>
    </row>
    <row r="365" customFormat="false" ht="12.75" hidden="false" customHeight="false" outlineLevel="0" collapsed="false">
      <c r="A365" s="179"/>
      <c r="B365" s="160"/>
      <c r="C365" s="160"/>
      <c r="D365" s="160"/>
      <c r="E365" s="160"/>
      <c r="F365" s="160"/>
      <c r="G365" s="160"/>
      <c r="H365" s="159"/>
      <c r="I365" s="181"/>
      <c r="R365" s="159"/>
      <c r="S365" s="169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  <c r="DZ365" s="170"/>
      <c r="EA365" s="170"/>
      <c r="EB365" s="170"/>
      <c r="EC365" s="170"/>
      <c r="ED365" s="170"/>
      <c r="EE365" s="170"/>
      <c r="EF365" s="170"/>
      <c r="EG365" s="170"/>
      <c r="EH365" s="170"/>
      <c r="EI365" s="170"/>
      <c r="EJ365" s="170"/>
      <c r="EK365" s="170"/>
      <c r="EL365" s="170"/>
      <c r="EM365" s="170"/>
      <c r="EN365" s="170"/>
      <c r="EO365" s="170"/>
      <c r="EP365" s="170"/>
      <c r="EQ365" s="170"/>
      <c r="ER365" s="170"/>
      <c r="ES365" s="170"/>
      <c r="ET365" s="170"/>
      <c r="EU365" s="170"/>
      <c r="EV365" s="170"/>
      <c r="EW365" s="170"/>
      <c r="EX365" s="170"/>
      <c r="EY365" s="170"/>
      <c r="EZ365" s="170"/>
      <c r="FA365" s="170"/>
      <c r="FB365" s="170"/>
      <c r="FC365" s="170"/>
      <c r="FD365" s="170"/>
      <c r="FE365" s="170"/>
      <c r="FF365" s="170"/>
      <c r="FG365" s="170"/>
      <c r="FH365" s="170"/>
      <c r="FI365" s="170"/>
      <c r="FJ365" s="170"/>
      <c r="FK365" s="170"/>
      <c r="FL365" s="170"/>
      <c r="FM365" s="170"/>
      <c r="FN365" s="170"/>
      <c r="FO365" s="170"/>
      <c r="FP365" s="170"/>
      <c r="FQ365" s="170"/>
      <c r="FR365" s="170"/>
      <c r="FS365" s="170"/>
      <c r="FT365" s="170"/>
      <c r="FU365" s="170"/>
      <c r="FV365" s="170"/>
      <c r="FW365" s="170"/>
      <c r="FX365" s="170"/>
      <c r="FY365" s="170"/>
      <c r="FZ365" s="170"/>
      <c r="GA365" s="170"/>
      <c r="GB365" s="170"/>
      <c r="GC365" s="170"/>
      <c r="GD365" s="170"/>
      <c r="GE365" s="170"/>
      <c r="GF365" s="170"/>
      <c r="GG365" s="170"/>
      <c r="GH365" s="170"/>
    </row>
    <row r="366" customFormat="false" ht="12.75" hidden="false" customHeight="false" outlineLevel="0" collapsed="false">
      <c r="A366" s="179"/>
      <c r="B366" s="160"/>
      <c r="C366" s="160"/>
      <c r="D366" s="160"/>
      <c r="E366" s="160"/>
      <c r="F366" s="160"/>
      <c r="G366" s="160"/>
      <c r="H366" s="159"/>
      <c r="I366" s="181"/>
      <c r="R366" s="159"/>
      <c r="S366" s="169"/>
      <c r="T366" s="170"/>
      <c r="U366" s="170"/>
      <c r="V366" s="170"/>
      <c r="W366" s="170"/>
      <c r="X366" s="170"/>
      <c r="Y366" s="170"/>
      <c r="Z366" s="170"/>
      <c r="AA366" s="170"/>
      <c r="AB366" s="170"/>
      <c r="AC366" s="170"/>
      <c r="AD366" s="170"/>
      <c r="AE366" s="170"/>
      <c r="AF366" s="170"/>
      <c r="AG366" s="170"/>
      <c r="AH366" s="170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0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  <c r="DZ366" s="170"/>
      <c r="EA366" s="170"/>
      <c r="EB366" s="170"/>
      <c r="EC366" s="170"/>
      <c r="ED366" s="170"/>
      <c r="EE366" s="170"/>
      <c r="EF366" s="170"/>
      <c r="EG366" s="170"/>
      <c r="EH366" s="170"/>
      <c r="EI366" s="170"/>
      <c r="EJ366" s="170"/>
      <c r="EK366" s="170"/>
      <c r="EL366" s="170"/>
      <c r="EM366" s="170"/>
      <c r="EN366" s="170"/>
      <c r="EO366" s="170"/>
      <c r="EP366" s="170"/>
      <c r="EQ366" s="170"/>
      <c r="ER366" s="170"/>
      <c r="ES366" s="170"/>
      <c r="ET366" s="170"/>
      <c r="EU366" s="170"/>
      <c r="EV366" s="170"/>
      <c r="EW366" s="170"/>
      <c r="EX366" s="170"/>
      <c r="EY366" s="170"/>
      <c r="EZ366" s="170"/>
      <c r="FA366" s="170"/>
      <c r="FB366" s="170"/>
      <c r="FC366" s="170"/>
      <c r="FD366" s="170"/>
      <c r="FE366" s="170"/>
      <c r="FF366" s="170"/>
      <c r="FG366" s="170"/>
      <c r="FH366" s="170"/>
      <c r="FI366" s="170"/>
      <c r="FJ366" s="170"/>
      <c r="FK366" s="170"/>
      <c r="FL366" s="170"/>
      <c r="FM366" s="170"/>
      <c r="FN366" s="170"/>
      <c r="FO366" s="170"/>
      <c r="FP366" s="170"/>
      <c r="FQ366" s="170"/>
      <c r="FR366" s="170"/>
      <c r="FS366" s="170"/>
      <c r="FT366" s="170"/>
      <c r="FU366" s="170"/>
      <c r="FV366" s="170"/>
      <c r="FW366" s="170"/>
      <c r="FX366" s="170"/>
      <c r="FY366" s="170"/>
      <c r="FZ366" s="170"/>
      <c r="GA366" s="170"/>
      <c r="GB366" s="170"/>
      <c r="GC366" s="170"/>
      <c r="GD366" s="170"/>
      <c r="GE366" s="170"/>
      <c r="GF366" s="170"/>
      <c r="GG366" s="170"/>
      <c r="GH366" s="170"/>
    </row>
    <row r="367" customFormat="false" ht="12.75" hidden="false" customHeight="false" outlineLevel="0" collapsed="false">
      <c r="A367" s="179"/>
      <c r="B367" s="160"/>
      <c r="C367" s="160"/>
      <c r="D367" s="160"/>
      <c r="E367" s="160"/>
      <c r="F367" s="160"/>
      <c r="G367" s="160"/>
      <c r="H367" s="159"/>
      <c r="I367" s="181"/>
      <c r="R367" s="159"/>
      <c r="S367" s="169"/>
      <c r="T367" s="170"/>
      <c r="U367" s="170"/>
      <c r="V367" s="170"/>
      <c r="W367" s="170"/>
      <c r="X367" s="170"/>
      <c r="Y367" s="170"/>
      <c r="Z367" s="170"/>
      <c r="AA367" s="170"/>
      <c r="AB367" s="170"/>
      <c r="AC367" s="170"/>
      <c r="AD367" s="170"/>
      <c r="AE367" s="170"/>
      <c r="AF367" s="170"/>
      <c r="AG367" s="170"/>
      <c r="AH367" s="170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0"/>
      <c r="EF367" s="170"/>
      <c r="EG367" s="170"/>
      <c r="EH367" s="170"/>
      <c r="EI367" s="170"/>
      <c r="EJ367" s="170"/>
      <c r="EK367" s="170"/>
      <c r="EL367" s="170"/>
      <c r="EM367" s="170"/>
      <c r="EN367" s="170"/>
      <c r="EO367" s="170"/>
      <c r="EP367" s="170"/>
      <c r="EQ367" s="170"/>
      <c r="ER367" s="170"/>
      <c r="ES367" s="170"/>
      <c r="ET367" s="170"/>
      <c r="EU367" s="170"/>
      <c r="EV367" s="170"/>
      <c r="EW367" s="170"/>
      <c r="EX367" s="170"/>
      <c r="EY367" s="170"/>
      <c r="EZ367" s="170"/>
      <c r="FA367" s="170"/>
      <c r="FB367" s="170"/>
      <c r="FC367" s="170"/>
      <c r="FD367" s="170"/>
      <c r="FE367" s="170"/>
      <c r="FF367" s="170"/>
      <c r="FG367" s="170"/>
      <c r="FH367" s="170"/>
      <c r="FI367" s="170"/>
      <c r="FJ367" s="170"/>
      <c r="FK367" s="170"/>
      <c r="FL367" s="170"/>
      <c r="FM367" s="170"/>
      <c r="FN367" s="170"/>
      <c r="FO367" s="170"/>
      <c r="FP367" s="170"/>
      <c r="FQ367" s="170"/>
      <c r="FR367" s="170"/>
      <c r="FS367" s="170"/>
      <c r="FT367" s="170"/>
      <c r="FU367" s="170"/>
      <c r="FV367" s="170"/>
      <c r="FW367" s="170"/>
      <c r="FX367" s="170"/>
      <c r="FY367" s="170"/>
      <c r="FZ367" s="170"/>
      <c r="GA367" s="170"/>
      <c r="GB367" s="170"/>
      <c r="GC367" s="170"/>
      <c r="GD367" s="170"/>
      <c r="GE367" s="170"/>
      <c r="GF367" s="170"/>
      <c r="GG367" s="170"/>
      <c r="GH367" s="170"/>
    </row>
    <row r="368" customFormat="false" ht="12.75" hidden="false" customHeight="false" outlineLevel="0" collapsed="false">
      <c r="A368" s="179"/>
      <c r="B368" s="160"/>
      <c r="C368" s="160"/>
      <c r="D368" s="160"/>
      <c r="E368" s="160"/>
      <c r="F368" s="160"/>
      <c r="G368" s="160"/>
      <c r="H368" s="159"/>
      <c r="I368" s="181"/>
      <c r="R368" s="159"/>
      <c r="S368" s="169"/>
      <c r="T368" s="170"/>
      <c r="U368" s="170"/>
      <c r="V368" s="170"/>
      <c r="W368" s="170"/>
      <c r="X368" s="170"/>
      <c r="Y368" s="170"/>
      <c r="Z368" s="170"/>
      <c r="AA368" s="170"/>
      <c r="AB368" s="170"/>
      <c r="AC368" s="170"/>
      <c r="AD368" s="170"/>
      <c r="AE368" s="170"/>
      <c r="AF368" s="170"/>
      <c r="AG368" s="170"/>
      <c r="AH368" s="170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  <c r="DZ368" s="170"/>
      <c r="EA368" s="170"/>
      <c r="EB368" s="170"/>
      <c r="EC368" s="170"/>
      <c r="ED368" s="170"/>
      <c r="EE368" s="170"/>
      <c r="EF368" s="170"/>
      <c r="EG368" s="170"/>
      <c r="EH368" s="170"/>
      <c r="EI368" s="170"/>
      <c r="EJ368" s="170"/>
      <c r="EK368" s="170"/>
      <c r="EL368" s="170"/>
      <c r="EM368" s="170"/>
      <c r="EN368" s="170"/>
      <c r="EO368" s="170"/>
      <c r="EP368" s="170"/>
      <c r="EQ368" s="170"/>
      <c r="ER368" s="170"/>
      <c r="ES368" s="170"/>
      <c r="ET368" s="170"/>
      <c r="EU368" s="170"/>
      <c r="EV368" s="170"/>
      <c r="EW368" s="170"/>
      <c r="EX368" s="170"/>
      <c r="EY368" s="170"/>
      <c r="EZ368" s="170"/>
      <c r="FA368" s="170"/>
      <c r="FB368" s="170"/>
      <c r="FC368" s="170"/>
      <c r="FD368" s="170"/>
      <c r="FE368" s="170"/>
      <c r="FF368" s="170"/>
      <c r="FG368" s="170"/>
      <c r="FH368" s="170"/>
      <c r="FI368" s="170"/>
      <c r="FJ368" s="170"/>
      <c r="FK368" s="170"/>
      <c r="FL368" s="170"/>
      <c r="FM368" s="170"/>
      <c r="FN368" s="170"/>
      <c r="FO368" s="170"/>
      <c r="FP368" s="170"/>
      <c r="FQ368" s="170"/>
      <c r="FR368" s="170"/>
      <c r="FS368" s="170"/>
      <c r="FT368" s="170"/>
      <c r="FU368" s="170"/>
      <c r="FV368" s="170"/>
      <c r="FW368" s="170"/>
      <c r="FX368" s="170"/>
      <c r="FY368" s="170"/>
      <c r="FZ368" s="170"/>
      <c r="GA368" s="170"/>
      <c r="GB368" s="170"/>
      <c r="GC368" s="170"/>
      <c r="GD368" s="170"/>
      <c r="GE368" s="170"/>
      <c r="GF368" s="170"/>
      <c r="GG368" s="170"/>
      <c r="GH368" s="170"/>
    </row>
    <row r="369" customFormat="false" ht="12.75" hidden="false" customHeight="false" outlineLevel="0" collapsed="false">
      <c r="A369" s="179"/>
      <c r="B369" s="160"/>
      <c r="C369" s="160"/>
      <c r="D369" s="160"/>
      <c r="E369" s="160"/>
      <c r="F369" s="160"/>
      <c r="G369" s="160"/>
      <c r="H369" s="159"/>
      <c r="I369" s="181"/>
      <c r="R369" s="159"/>
      <c r="S369" s="169"/>
      <c r="T369" s="170"/>
      <c r="U369" s="170"/>
      <c r="V369" s="170"/>
      <c r="W369" s="170"/>
      <c r="X369" s="170"/>
      <c r="Y369" s="170"/>
      <c r="Z369" s="170"/>
      <c r="AA369" s="170"/>
      <c r="AB369" s="170"/>
      <c r="AC369" s="170"/>
      <c r="AD369" s="170"/>
      <c r="AE369" s="170"/>
      <c r="AF369" s="170"/>
      <c r="AG369" s="170"/>
      <c r="AH369" s="170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0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  <c r="DZ369" s="170"/>
      <c r="EA369" s="170"/>
      <c r="EB369" s="170"/>
      <c r="EC369" s="170"/>
      <c r="ED369" s="170"/>
      <c r="EE369" s="170"/>
      <c r="EF369" s="170"/>
      <c r="EG369" s="170"/>
      <c r="EH369" s="170"/>
      <c r="EI369" s="170"/>
      <c r="EJ369" s="170"/>
      <c r="EK369" s="170"/>
      <c r="EL369" s="170"/>
      <c r="EM369" s="170"/>
      <c r="EN369" s="170"/>
      <c r="EO369" s="170"/>
      <c r="EP369" s="170"/>
      <c r="EQ369" s="170"/>
      <c r="ER369" s="170"/>
      <c r="ES369" s="170"/>
      <c r="ET369" s="170"/>
      <c r="EU369" s="170"/>
      <c r="EV369" s="170"/>
      <c r="EW369" s="170"/>
      <c r="EX369" s="170"/>
      <c r="EY369" s="170"/>
      <c r="EZ369" s="170"/>
      <c r="FA369" s="170"/>
      <c r="FB369" s="170"/>
      <c r="FC369" s="170"/>
      <c r="FD369" s="170"/>
      <c r="FE369" s="170"/>
      <c r="FF369" s="170"/>
      <c r="FG369" s="170"/>
      <c r="FH369" s="170"/>
      <c r="FI369" s="170"/>
      <c r="FJ369" s="170"/>
      <c r="FK369" s="170"/>
      <c r="FL369" s="170"/>
      <c r="FM369" s="170"/>
      <c r="FN369" s="170"/>
      <c r="FO369" s="170"/>
      <c r="FP369" s="170"/>
      <c r="FQ369" s="170"/>
      <c r="FR369" s="170"/>
      <c r="FS369" s="170"/>
      <c r="FT369" s="170"/>
      <c r="FU369" s="170"/>
      <c r="FV369" s="170"/>
      <c r="FW369" s="170"/>
      <c r="FX369" s="170"/>
      <c r="FY369" s="170"/>
      <c r="FZ369" s="170"/>
      <c r="GA369" s="170"/>
      <c r="GB369" s="170"/>
      <c r="GC369" s="170"/>
      <c r="GD369" s="170"/>
      <c r="GE369" s="170"/>
      <c r="GF369" s="170"/>
      <c r="GG369" s="170"/>
      <c r="GH369" s="170"/>
    </row>
    <row r="370" customFormat="false" ht="12.75" hidden="false" customHeight="false" outlineLevel="0" collapsed="false">
      <c r="A370" s="179"/>
      <c r="B370" s="160"/>
      <c r="C370" s="160"/>
      <c r="D370" s="160"/>
      <c r="E370" s="160"/>
      <c r="F370" s="160"/>
      <c r="G370" s="160"/>
      <c r="H370" s="159"/>
      <c r="I370" s="181"/>
      <c r="R370" s="159"/>
      <c r="S370" s="169"/>
      <c r="T370" s="170"/>
      <c r="U370" s="170"/>
      <c r="V370" s="170"/>
      <c r="W370" s="170"/>
      <c r="X370" s="170"/>
      <c r="Y370" s="170"/>
      <c r="Z370" s="170"/>
      <c r="AA370" s="170"/>
      <c r="AB370" s="170"/>
      <c r="AC370" s="170"/>
      <c r="AD370" s="170"/>
      <c r="AE370" s="170"/>
      <c r="AF370" s="170"/>
      <c r="AG370" s="170"/>
      <c r="AH370" s="170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  <c r="DZ370" s="170"/>
      <c r="EA370" s="170"/>
      <c r="EB370" s="170"/>
      <c r="EC370" s="170"/>
      <c r="ED370" s="170"/>
      <c r="EE370" s="170"/>
      <c r="EF370" s="170"/>
      <c r="EG370" s="170"/>
      <c r="EH370" s="170"/>
      <c r="EI370" s="170"/>
      <c r="EJ370" s="170"/>
      <c r="EK370" s="170"/>
      <c r="EL370" s="170"/>
      <c r="EM370" s="170"/>
      <c r="EN370" s="170"/>
      <c r="EO370" s="170"/>
      <c r="EP370" s="170"/>
      <c r="EQ370" s="170"/>
      <c r="ER370" s="170"/>
      <c r="ES370" s="170"/>
      <c r="ET370" s="170"/>
      <c r="EU370" s="170"/>
      <c r="EV370" s="170"/>
      <c r="EW370" s="170"/>
      <c r="EX370" s="170"/>
      <c r="EY370" s="170"/>
      <c r="EZ370" s="170"/>
      <c r="FA370" s="170"/>
      <c r="FB370" s="170"/>
      <c r="FC370" s="170"/>
      <c r="FD370" s="170"/>
      <c r="FE370" s="170"/>
      <c r="FF370" s="170"/>
      <c r="FG370" s="170"/>
      <c r="FH370" s="170"/>
      <c r="FI370" s="170"/>
      <c r="FJ370" s="170"/>
      <c r="FK370" s="170"/>
      <c r="FL370" s="170"/>
      <c r="FM370" s="170"/>
      <c r="FN370" s="170"/>
      <c r="FO370" s="170"/>
      <c r="FP370" s="170"/>
      <c r="FQ370" s="170"/>
      <c r="FR370" s="170"/>
      <c r="FS370" s="170"/>
      <c r="FT370" s="170"/>
      <c r="FU370" s="170"/>
      <c r="FV370" s="170"/>
      <c r="FW370" s="170"/>
      <c r="FX370" s="170"/>
      <c r="FY370" s="170"/>
      <c r="FZ370" s="170"/>
      <c r="GA370" s="170"/>
      <c r="GB370" s="170"/>
      <c r="GC370" s="170"/>
      <c r="GD370" s="170"/>
      <c r="GE370" s="170"/>
      <c r="GF370" s="170"/>
      <c r="GG370" s="170"/>
      <c r="GH370" s="170"/>
    </row>
    <row r="371" customFormat="false" ht="12.75" hidden="false" customHeight="false" outlineLevel="0" collapsed="false">
      <c r="A371" s="179"/>
      <c r="B371" s="160"/>
      <c r="C371" s="160"/>
      <c r="D371" s="160"/>
      <c r="E371" s="160"/>
      <c r="F371" s="160"/>
      <c r="G371" s="160"/>
      <c r="H371" s="159"/>
      <c r="I371" s="181"/>
      <c r="R371" s="159"/>
      <c r="S371" s="169"/>
      <c r="T371" s="170"/>
      <c r="U371" s="170"/>
      <c r="V371" s="170"/>
      <c r="W371" s="170"/>
      <c r="X371" s="170"/>
      <c r="Y371" s="170"/>
      <c r="Z371" s="170"/>
      <c r="AA371" s="170"/>
      <c r="AB371" s="170"/>
      <c r="AC371" s="170"/>
      <c r="AD371" s="170"/>
      <c r="AE371" s="170"/>
      <c r="AF371" s="170"/>
      <c r="AG371" s="170"/>
      <c r="AH371" s="170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0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  <c r="DZ371" s="170"/>
      <c r="EA371" s="170"/>
      <c r="EB371" s="170"/>
      <c r="EC371" s="170"/>
      <c r="ED371" s="170"/>
      <c r="EE371" s="170"/>
      <c r="EF371" s="170"/>
      <c r="EG371" s="170"/>
      <c r="EH371" s="170"/>
      <c r="EI371" s="170"/>
      <c r="EJ371" s="170"/>
      <c r="EK371" s="170"/>
      <c r="EL371" s="170"/>
      <c r="EM371" s="170"/>
      <c r="EN371" s="170"/>
      <c r="EO371" s="170"/>
      <c r="EP371" s="170"/>
      <c r="EQ371" s="170"/>
      <c r="ER371" s="170"/>
      <c r="ES371" s="170"/>
      <c r="ET371" s="170"/>
      <c r="EU371" s="170"/>
      <c r="EV371" s="170"/>
      <c r="EW371" s="170"/>
      <c r="EX371" s="170"/>
      <c r="EY371" s="170"/>
      <c r="EZ371" s="170"/>
      <c r="FA371" s="170"/>
      <c r="FB371" s="170"/>
      <c r="FC371" s="170"/>
      <c r="FD371" s="170"/>
      <c r="FE371" s="170"/>
      <c r="FF371" s="170"/>
      <c r="FG371" s="170"/>
      <c r="FH371" s="170"/>
      <c r="FI371" s="170"/>
      <c r="FJ371" s="170"/>
      <c r="FK371" s="170"/>
      <c r="FL371" s="170"/>
      <c r="FM371" s="170"/>
      <c r="FN371" s="170"/>
      <c r="FO371" s="170"/>
      <c r="FP371" s="170"/>
      <c r="FQ371" s="170"/>
      <c r="FR371" s="170"/>
      <c r="FS371" s="170"/>
      <c r="FT371" s="170"/>
      <c r="FU371" s="170"/>
      <c r="FV371" s="170"/>
      <c r="FW371" s="170"/>
      <c r="FX371" s="170"/>
      <c r="FY371" s="170"/>
      <c r="FZ371" s="170"/>
      <c r="GA371" s="170"/>
      <c r="GB371" s="170"/>
      <c r="GC371" s="170"/>
      <c r="GD371" s="170"/>
      <c r="GE371" s="170"/>
      <c r="GF371" s="170"/>
      <c r="GG371" s="170"/>
      <c r="GH371" s="170"/>
    </row>
    <row r="372" customFormat="false" ht="12.75" hidden="false" customHeight="false" outlineLevel="0" collapsed="false">
      <c r="A372" s="179"/>
      <c r="B372" s="160"/>
      <c r="C372" s="160"/>
      <c r="D372" s="160"/>
      <c r="E372" s="160"/>
      <c r="F372" s="160"/>
      <c r="G372" s="160"/>
      <c r="H372" s="159"/>
      <c r="I372" s="181"/>
      <c r="R372" s="159"/>
      <c r="S372" s="169"/>
      <c r="T372" s="170"/>
      <c r="U372" s="170"/>
      <c r="V372" s="170"/>
      <c r="W372" s="170"/>
      <c r="X372" s="170"/>
      <c r="Y372" s="170"/>
      <c r="Z372" s="170"/>
      <c r="AA372" s="170"/>
      <c r="AB372" s="170"/>
      <c r="AC372" s="170"/>
      <c r="AD372" s="170"/>
      <c r="AE372" s="170"/>
      <c r="AF372" s="170"/>
      <c r="AG372" s="170"/>
      <c r="AH372" s="170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  <c r="DZ372" s="170"/>
      <c r="EA372" s="170"/>
      <c r="EB372" s="170"/>
      <c r="EC372" s="170"/>
      <c r="ED372" s="170"/>
      <c r="EE372" s="170"/>
      <c r="EF372" s="170"/>
      <c r="EG372" s="170"/>
      <c r="EH372" s="170"/>
      <c r="EI372" s="170"/>
      <c r="EJ372" s="170"/>
      <c r="EK372" s="170"/>
      <c r="EL372" s="170"/>
      <c r="EM372" s="170"/>
      <c r="EN372" s="170"/>
      <c r="EO372" s="170"/>
      <c r="EP372" s="170"/>
      <c r="EQ372" s="170"/>
      <c r="ER372" s="170"/>
      <c r="ES372" s="170"/>
      <c r="ET372" s="170"/>
      <c r="EU372" s="170"/>
      <c r="EV372" s="170"/>
      <c r="EW372" s="170"/>
      <c r="EX372" s="170"/>
      <c r="EY372" s="170"/>
      <c r="EZ372" s="170"/>
      <c r="FA372" s="170"/>
      <c r="FB372" s="170"/>
      <c r="FC372" s="170"/>
      <c r="FD372" s="170"/>
      <c r="FE372" s="170"/>
      <c r="FF372" s="170"/>
      <c r="FG372" s="170"/>
      <c r="FH372" s="170"/>
      <c r="FI372" s="170"/>
      <c r="FJ372" s="170"/>
      <c r="FK372" s="170"/>
      <c r="FL372" s="170"/>
      <c r="FM372" s="170"/>
      <c r="FN372" s="170"/>
      <c r="FO372" s="170"/>
      <c r="FP372" s="170"/>
      <c r="FQ372" s="170"/>
      <c r="FR372" s="170"/>
      <c r="FS372" s="170"/>
      <c r="FT372" s="170"/>
      <c r="FU372" s="170"/>
      <c r="FV372" s="170"/>
      <c r="FW372" s="170"/>
      <c r="FX372" s="170"/>
      <c r="FY372" s="170"/>
      <c r="FZ372" s="170"/>
      <c r="GA372" s="170"/>
      <c r="GB372" s="170"/>
      <c r="GC372" s="170"/>
      <c r="GD372" s="170"/>
      <c r="GE372" s="170"/>
      <c r="GF372" s="170"/>
      <c r="GG372" s="170"/>
      <c r="GH372" s="170"/>
    </row>
    <row r="373" customFormat="false" ht="12.75" hidden="false" customHeight="false" outlineLevel="0" collapsed="false">
      <c r="A373" s="179"/>
      <c r="B373" s="160"/>
      <c r="C373" s="160"/>
      <c r="D373" s="160"/>
      <c r="E373" s="160"/>
      <c r="F373" s="160"/>
      <c r="G373" s="160"/>
      <c r="H373" s="159"/>
      <c r="I373" s="181"/>
      <c r="R373" s="159"/>
      <c r="S373" s="169"/>
      <c r="T373" s="170"/>
      <c r="U373" s="170"/>
      <c r="V373" s="170"/>
      <c r="W373" s="170"/>
      <c r="X373" s="170"/>
      <c r="Y373" s="170"/>
      <c r="Z373" s="170"/>
      <c r="AA373" s="170"/>
      <c r="AB373" s="170"/>
      <c r="AC373" s="170"/>
      <c r="AD373" s="170"/>
      <c r="AE373" s="170"/>
      <c r="AF373" s="170"/>
      <c r="AG373" s="170"/>
      <c r="AH373" s="170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0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  <c r="DZ373" s="170"/>
      <c r="EA373" s="170"/>
      <c r="EB373" s="170"/>
      <c r="EC373" s="170"/>
      <c r="ED373" s="170"/>
      <c r="EE373" s="170"/>
      <c r="EF373" s="170"/>
      <c r="EG373" s="170"/>
      <c r="EH373" s="170"/>
      <c r="EI373" s="170"/>
      <c r="EJ373" s="170"/>
      <c r="EK373" s="170"/>
      <c r="EL373" s="170"/>
      <c r="EM373" s="170"/>
      <c r="EN373" s="170"/>
      <c r="EO373" s="170"/>
      <c r="EP373" s="170"/>
      <c r="EQ373" s="170"/>
      <c r="ER373" s="170"/>
      <c r="ES373" s="170"/>
      <c r="ET373" s="170"/>
      <c r="EU373" s="170"/>
      <c r="EV373" s="170"/>
      <c r="EW373" s="170"/>
      <c r="EX373" s="170"/>
      <c r="EY373" s="170"/>
      <c r="EZ373" s="170"/>
      <c r="FA373" s="170"/>
      <c r="FB373" s="170"/>
      <c r="FC373" s="170"/>
      <c r="FD373" s="170"/>
      <c r="FE373" s="170"/>
      <c r="FF373" s="170"/>
      <c r="FG373" s="170"/>
      <c r="FH373" s="170"/>
      <c r="FI373" s="170"/>
      <c r="FJ373" s="170"/>
      <c r="FK373" s="170"/>
      <c r="FL373" s="170"/>
      <c r="FM373" s="170"/>
      <c r="FN373" s="170"/>
      <c r="FO373" s="170"/>
      <c r="FP373" s="170"/>
      <c r="FQ373" s="170"/>
      <c r="FR373" s="170"/>
      <c r="FS373" s="170"/>
      <c r="FT373" s="170"/>
      <c r="FU373" s="170"/>
      <c r="FV373" s="170"/>
      <c r="FW373" s="170"/>
      <c r="FX373" s="170"/>
      <c r="FY373" s="170"/>
      <c r="FZ373" s="170"/>
      <c r="GA373" s="170"/>
      <c r="GB373" s="170"/>
      <c r="GC373" s="170"/>
      <c r="GD373" s="170"/>
      <c r="GE373" s="170"/>
      <c r="GF373" s="170"/>
      <c r="GG373" s="170"/>
      <c r="GH373" s="170"/>
    </row>
    <row r="374" customFormat="false" ht="12.75" hidden="false" customHeight="false" outlineLevel="0" collapsed="false">
      <c r="A374" s="179"/>
      <c r="B374" s="160"/>
      <c r="C374" s="160"/>
      <c r="D374" s="160"/>
      <c r="E374" s="160"/>
      <c r="F374" s="160"/>
      <c r="G374" s="160"/>
      <c r="H374" s="159"/>
      <c r="I374" s="181"/>
      <c r="R374" s="159"/>
      <c r="S374" s="169"/>
      <c r="T374" s="170"/>
      <c r="U374" s="170"/>
      <c r="V374" s="170"/>
      <c r="W374" s="170"/>
      <c r="X374" s="170"/>
      <c r="Y374" s="170"/>
      <c r="Z374" s="170"/>
      <c r="AA374" s="170"/>
      <c r="AB374" s="170"/>
      <c r="AC374" s="170"/>
      <c r="AD374" s="170"/>
      <c r="AE374" s="170"/>
      <c r="AF374" s="170"/>
      <c r="AG374" s="170"/>
      <c r="AH374" s="170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  <c r="DZ374" s="170"/>
      <c r="EA374" s="170"/>
      <c r="EB374" s="170"/>
      <c r="EC374" s="170"/>
      <c r="ED374" s="170"/>
      <c r="EE374" s="170"/>
      <c r="EF374" s="170"/>
      <c r="EG374" s="170"/>
      <c r="EH374" s="170"/>
      <c r="EI374" s="170"/>
      <c r="EJ374" s="170"/>
      <c r="EK374" s="170"/>
      <c r="EL374" s="170"/>
      <c r="EM374" s="170"/>
      <c r="EN374" s="170"/>
      <c r="EO374" s="170"/>
      <c r="EP374" s="170"/>
      <c r="EQ374" s="170"/>
      <c r="ER374" s="170"/>
      <c r="ES374" s="170"/>
      <c r="ET374" s="170"/>
      <c r="EU374" s="170"/>
      <c r="EV374" s="170"/>
      <c r="EW374" s="170"/>
      <c r="EX374" s="170"/>
      <c r="EY374" s="170"/>
      <c r="EZ374" s="170"/>
      <c r="FA374" s="170"/>
      <c r="FB374" s="170"/>
      <c r="FC374" s="170"/>
      <c r="FD374" s="170"/>
      <c r="FE374" s="170"/>
      <c r="FF374" s="170"/>
      <c r="FG374" s="170"/>
      <c r="FH374" s="170"/>
      <c r="FI374" s="170"/>
      <c r="FJ374" s="170"/>
      <c r="FK374" s="170"/>
      <c r="FL374" s="170"/>
      <c r="FM374" s="170"/>
      <c r="FN374" s="170"/>
      <c r="FO374" s="170"/>
      <c r="FP374" s="170"/>
      <c r="FQ374" s="170"/>
      <c r="FR374" s="170"/>
      <c r="FS374" s="170"/>
      <c r="FT374" s="170"/>
      <c r="FU374" s="170"/>
      <c r="FV374" s="170"/>
      <c r="FW374" s="170"/>
      <c r="FX374" s="170"/>
      <c r="FY374" s="170"/>
      <c r="FZ374" s="170"/>
      <c r="GA374" s="170"/>
      <c r="GB374" s="170"/>
      <c r="GC374" s="170"/>
      <c r="GD374" s="170"/>
      <c r="GE374" s="170"/>
      <c r="GF374" s="170"/>
      <c r="GG374" s="170"/>
      <c r="GH374" s="170"/>
    </row>
    <row r="375" customFormat="false" ht="12.75" hidden="false" customHeight="false" outlineLevel="0" collapsed="false">
      <c r="A375" s="179"/>
      <c r="B375" s="160"/>
      <c r="C375" s="160"/>
      <c r="D375" s="160"/>
      <c r="E375" s="160"/>
      <c r="F375" s="160"/>
      <c r="G375" s="160"/>
      <c r="H375" s="159"/>
      <c r="I375" s="181"/>
      <c r="R375" s="159"/>
      <c r="S375" s="169"/>
      <c r="T375" s="170"/>
      <c r="U375" s="170"/>
      <c r="V375" s="17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70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70"/>
      <c r="BW375" s="170"/>
      <c r="BX375" s="170"/>
      <c r="BY375" s="170"/>
      <c r="BZ375" s="170"/>
      <c r="CA375" s="170"/>
      <c r="CB375" s="170"/>
      <c r="CC375" s="170"/>
      <c r="CD375" s="170"/>
      <c r="CE375" s="170"/>
      <c r="CF375" s="170"/>
      <c r="CG375" s="170"/>
      <c r="CH375" s="170"/>
      <c r="CI375" s="170"/>
      <c r="CJ375" s="170"/>
      <c r="CK375" s="170"/>
      <c r="CL375" s="170"/>
      <c r="CM375" s="170"/>
      <c r="CN375" s="170"/>
      <c r="CO375" s="170"/>
      <c r="CP375" s="170"/>
      <c r="CQ375" s="170"/>
      <c r="CR375" s="170"/>
      <c r="CS375" s="170"/>
      <c r="CT375" s="170"/>
      <c r="CU375" s="170"/>
      <c r="CV375" s="170"/>
      <c r="CW375" s="170"/>
      <c r="CX375" s="170"/>
      <c r="CY375" s="170"/>
      <c r="CZ375" s="170"/>
      <c r="DA375" s="170"/>
      <c r="DB375" s="170"/>
      <c r="DC375" s="170"/>
      <c r="DD375" s="170"/>
      <c r="DE375" s="170"/>
      <c r="DF375" s="170"/>
      <c r="DG375" s="170"/>
      <c r="DH375" s="170"/>
      <c r="DI375" s="170"/>
      <c r="DJ375" s="170"/>
      <c r="DK375" s="170"/>
      <c r="DL375" s="170"/>
      <c r="DM375" s="170"/>
      <c r="DN375" s="170"/>
      <c r="DO375" s="170"/>
      <c r="DP375" s="170"/>
      <c r="DQ375" s="170"/>
      <c r="DR375" s="170"/>
      <c r="DS375" s="170"/>
      <c r="DT375" s="170"/>
      <c r="DU375" s="170"/>
      <c r="DV375" s="170"/>
      <c r="DW375" s="170"/>
      <c r="DX375" s="170"/>
      <c r="DY375" s="170"/>
      <c r="DZ375" s="170"/>
      <c r="EA375" s="170"/>
      <c r="EB375" s="170"/>
      <c r="EC375" s="170"/>
      <c r="ED375" s="170"/>
      <c r="EE375" s="170"/>
      <c r="EF375" s="170"/>
      <c r="EG375" s="170"/>
      <c r="EH375" s="170"/>
      <c r="EI375" s="170"/>
      <c r="EJ375" s="170"/>
      <c r="EK375" s="170"/>
      <c r="EL375" s="170"/>
      <c r="EM375" s="170"/>
      <c r="EN375" s="170"/>
      <c r="EO375" s="170"/>
      <c r="EP375" s="170"/>
      <c r="EQ375" s="170"/>
      <c r="ER375" s="170"/>
      <c r="ES375" s="170"/>
      <c r="ET375" s="170"/>
      <c r="EU375" s="170"/>
      <c r="EV375" s="170"/>
      <c r="EW375" s="170"/>
      <c r="EX375" s="170"/>
      <c r="EY375" s="170"/>
      <c r="EZ375" s="170"/>
      <c r="FA375" s="170"/>
      <c r="FB375" s="170"/>
      <c r="FC375" s="170"/>
      <c r="FD375" s="170"/>
      <c r="FE375" s="170"/>
      <c r="FF375" s="170"/>
      <c r="FG375" s="170"/>
      <c r="FH375" s="170"/>
      <c r="FI375" s="170"/>
      <c r="FJ375" s="170"/>
      <c r="FK375" s="170"/>
      <c r="FL375" s="170"/>
      <c r="FM375" s="170"/>
      <c r="FN375" s="170"/>
      <c r="FO375" s="170"/>
      <c r="FP375" s="170"/>
      <c r="FQ375" s="170"/>
      <c r="FR375" s="170"/>
      <c r="FS375" s="170"/>
      <c r="FT375" s="170"/>
      <c r="FU375" s="170"/>
      <c r="FV375" s="170"/>
      <c r="FW375" s="170"/>
      <c r="FX375" s="170"/>
      <c r="FY375" s="170"/>
      <c r="FZ375" s="170"/>
      <c r="GA375" s="170"/>
      <c r="GB375" s="170"/>
      <c r="GC375" s="170"/>
      <c r="GD375" s="170"/>
      <c r="GE375" s="170"/>
      <c r="GF375" s="170"/>
      <c r="GG375" s="170"/>
      <c r="GH375" s="170"/>
    </row>
    <row r="376" customFormat="false" ht="12.75" hidden="false" customHeight="false" outlineLevel="0" collapsed="false">
      <c r="A376" s="179"/>
      <c r="B376" s="160"/>
      <c r="C376" s="160"/>
      <c r="D376" s="160"/>
      <c r="E376" s="160"/>
      <c r="F376" s="160"/>
      <c r="G376" s="160"/>
      <c r="H376" s="159"/>
      <c r="I376" s="181"/>
      <c r="R376" s="159"/>
      <c r="S376" s="169"/>
      <c r="T376" s="170"/>
      <c r="U376" s="170"/>
      <c r="V376" s="17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70"/>
      <c r="AG376" s="170"/>
      <c r="AH376" s="170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70"/>
      <c r="BW376" s="170"/>
      <c r="BX376" s="170"/>
      <c r="BY376" s="170"/>
      <c r="BZ376" s="170"/>
      <c r="CA376" s="170"/>
      <c r="CB376" s="170"/>
      <c r="CC376" s="170"/>
      <c r="CD376" s="170"/>
      <c r="CE376" s="170"/>
      <c r="CF376" s="170"/>
      <c r="CG376" s="170"/>
      <c r="CH376" s="170"/>
      <c r="CI376" s="170"/>
      <c r="CJ376" s="170"/>
      <c r="CK376" s="170"/>
      <c r="CL376" s="170"/>
      <c r="CM376" s="170"/>
      <c r="CN376" s="170"/>
      <c r="CO376" s="170"/>
      <c r="CP376" s="170"/>
      <c r="CQ376" s="170"/>
      <c r="CR376" s="170"/>
      <c r="CS376" s="170"/>
      <c r="CT376" s="170"/>
      <c r="CU376" s="170"/>
      <c r="CV376" s="170"/>
      <c r="CW376" s="170"/>
      <c r="CX376" s="170"/>
      <c r="CY376" s="170"/>
      <c r="CZ376" s="170"/>
      <c r="DA376" s="170"/>
      <c r="DB376" s="170"/>
      <c r="DC376" s="170"/>
      <c r="DD376" s="170"/>
      <c r="DE376" s="170"/>
      <c r="DF376" s="170"/>
      <c r="DG376" s="170"/>
      <c r="DH376" s="170"/>
      <c r="DI376" s="170"/>
      <c r="DJ376" s="170"/>
      <c r="DK376" s="170"/>
      <c r="DL376" s="170"/>
      <c r="DM376" s="170"/>
      <c r="DN376" s="170"/>
      <c r="DO376" s="170"/>
      <c r="DP376" s="170"/>
      <c r="DQ376" s="170"/>
      <c r="DR376" s="170"/>
      <c r="DS376" s="170"/>
      <c r="DT376" s="170"/>
      <c r="DU376" s="170"/>
      <c r="DV376" s="170"/>
      <c r="DW376" s="170"/>
      <c r="DX376" s="170"/>
      <c r="DY376" s="170"/>
      <c r="DZ376" s="170"/>
      <c r="EA376" s="170"/>
      <c r="EB376" s="170"/>
      <c r="EC376" s="170"/>
      <c r="ED376" s="170"/>
      <c r="EE376" s="170"/>
      <c r="EF376" s="170"/>
      <c r="EG376" s="170"/>
      <c r="EH376" s="170"/>
      <c r="EI376" s="170"/>
      <c r="EJ376" s="170"/>
      <c r="EK376" s="170"/>
      <c r="EL376" s="170"/>
      <c r="EM376" s="170"/>
      <c r="EN376" s="170"/>
      <c r="EO376" s="170"/>
      <c r="EP376" s="170"/>
      <c r="EQ376" s="170"/>
      <c r="ER376" s="170"/>
      <c r="ES376" s="170"/>
      <c r="ET376" s="170"/>
      <c r="EU376" s="170"/>
      <c r="EV376" s="170"/>
      <c r="EW376" s="170"/>
      <c r="EX376" s="170"/>
      <c r="EY376" s="170"/>
      <c r="EZ376" s="170"/>
      <c r="FA376" s="170"/>
      <c r="FB376" s="170"/>
      <c r="FC376" s="170"/>
      <c r="FD376" s="170"/>
      <c r="FE376" s="170"/>
      <c r="FF376" s="170"/>
      <c r="FG376" s="170"/>
      <c r="FH376" s="170"/>
      <c r="FI376" s="170"/>
      <c r="FJ376" s="170"/>
      <c r="FK376" s="170"/>
      <c r="FL376" s="170"/>
      <c r="FM376" s="170"/>
      <c r="FN376" s="170"/>
      <c r="FO376" s="170"/>
      <c r="FP376" s="170"/>
      <c r="FQ376" s="170"/>
      <c r="FR376" s="170"/>
      <c r="FS376" s="170"/>
      <c r="FT376" s="170"/>
      <c r="FU376" s="170"/>
      <c r="FV376" s="170"/>
      <c r="FW376" s="170"/>
      <c r="FX376" s="170"/>
      <c r="FY376" s="170"/>
      <c r="FZ376" s="170"/>
      <c r="GA376" s="170"/>
      <c r="GB376" s="170"/>
      <c r="GC376" s="170"/>
      <c r="GD376" s="170"/>
      <c r="GE376" s="170"/>
      <c r="GF376" s="170"/>
      <c r="GG376" s="170"/>
      <c r="GH376" s="170"/>
    </row>
    <row r="377" customFormat="false" ht="12.75" hidden="false" customHeight="false" outlineLevel="0" collapsed="false">
      <c r="A377" s="179"/>
      <c r="B377" s="160"/>
      <c r="C377" s="160"/>
      <c r="D377" s="160"/>
      <c r="E377" s="160"/>
      <c r="F377" s="160"/>
      <c r="G377" s="160"/>
      <c r="H377" s="159"/>
      <c r="I377" s="181"/>
      <c r="R377" s="159"/>
      <c r="S377" s="169"/>
      <c r="T377" s="170"/>
      <c r="U377" s="170"/>
      <c r="V377" s="170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70"/>
      <c r="AG377" s="170"/>
      <c r="AH377" s="170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 s="170"/>
      <c r="CC377" s="170"/>
      <c r="CD377" s="170"/>
      <c r="CE377" s="170"/>
      <c r="CF377" s="170"/>
      <c r="CG377" s="170"/>
      <c r="CH377" s="170"/>
      <c r="CI377" s="170"/>
      <c r="CJ377" s="170"/>
      <c r="CK377" s="170"/>
      <c r="CL377" s="170"/>
      <c r="CM377" s="170"/>
      <c r="CN377" s="170"/>
      <c r="CO377" s="170"/>
      <c r="CP377" s="170"/>
      <c r="CQ377" s="170"/>
      <c r="CR377" s="170"/>
      <c r="CS377" s="170"/>
      <c r="CT377" s="170"/>
      <c r="CU377" s="170"/>
      <c r="CV377" s="170"/>
      <c r="CW377" s="170"/>
      <c r="CX377" s="170"/>
      <c r="CY377" s="170"/>
      <c r="CZ377" s="170"/>
      <c r="DA377" s="170"/>
      <c r="DB377" s="170"/>
      <c r="DC377" s="170"/>
      <c r="DD377" s="170"/>
      <c r="DE377" s="170"/>
      <c r="DF377" s="170"/>
      <c r="DG377" s="170"/>
      <c r="DH377" s="170"/>
      <c r="DI377" s="170"/>
      <c r="DJ377" s="170"/>
      <c r="DK377" s="170"/>
      <c r="DL377" s="170"/>
      <c r="DM377" s="170"/>
      <c r="DN377" s="170"/>
      <c r="DO377" s="170"/>
      <c r="DP377" s="170"/>
      <c r="DQ377" s="170"/>
      <c r="DR377" s="170"/>
      <c r="DS377" s="170"/>
      <c r="DT377" s="170"/>
      <c r="DU377" s="170"/>
      <c r="DV377" s="170"/>
      <c r="DW377" s="170"/>
      <c r="DX377" s="170"/>
      <c r="DY377" s="170"/>
      <c r="DZ377" s="170"/>
      <c r="EA377" s="170"/>
      <c r="EB377" s="170"/>
      <c r="EC377" s="170"/>
      <c r="ED377" s="170"/>
      <c r="EE377" s="170"/>
      <c r="EF377" s="170"/>
      <c r="EG377" s="170"/>
      <c r="EH377" s="170"/>
      <c r="EI377" s="170"/>
      <c r="EJ377" s="170"/>
      <c r="EK377" s="170"/>
      <c r="EL377" s="170"/>
      <c r="EM377" s="170"/>
      <c r="EN377" s="170"/>
      <c r="EO377" s="170"/>
      <c r="EP377" s="170"/>
      <c r="EQ377" s="170"/>
      <c r="ER377" s="170"/>
      <c r="ES377" s="170"/>
      <c r="ET377" s="170"/>
      <c r="EU377" s="170"/>
      <c r="EV377" s="170"/>
      <c r="EW377" s="170"/>
      <c r="EX377" s="170"/>
      <c r="EY377" s="170"/>
      <c r="EZ377" s="170"/>
      <c r="FA377" s="170"/>
      <c r="FB377" s="170"/>
      <c r="FC377" s="170"/>
      <c r="FD377" s="170"/>
      <c r="FE377" s="170"/>
      <c r="FF377" s="170"/>
      <c r="FG377" s="170"/>
      <c r="FH377" s="170"/>
      <c r="FI377" s="170"/>
      <c r="FJ377" s="170"/>
      <c r="FK377" s="170"/>
      <c r="FL377" s="170"/>
      <c r="FM377" s="170"/>
      <c r="FN377" s="170"/>
      <c r="FO377" s="170"/>
      <c r="FP377" s="170"/>
      <c r="FQ377" s="170"/>
      <c r="FR377" s="170"/>
      <c r="FS377" s="170"/>
      <c r="FT377" s="170"/>
      <c r="FU377" s="170"/>
      <c r="FV377" s="170"/>
      <c r="FW377" s="170"/>
      <c r="FX377" s="170"/>
      <c r="FY377" s="170"/>
      <c r="FZ377" s="170"/>
      <c r="GA377" s="170"/>
      <c r="GB377" s="170"/>
      <c r="GC377" s="170"/>
      <c r="GD377" s="170"/>
      <c r="GE377" s="170"/>
      <c r="GF377" s="170"/>
      <c r="GG377" s="170"/>
      <c r="GH377" s="170"/>
    </row>
    <row r="378" customFormat="false" ht="12.75" hidden="false" customHeight="false" outlineLevel="0" collapsed="false">
      <c r="A378" s="179"/>
      <c r="B378" s="160"/>
      <c r="C378" s="160"/>
      <c r="D378" s="160"/>
      <c r="E378" s="160"/>
      <c r="F378" s="160"/>
      <c r="G378" s="160"/>
      <c r="H378" s="159"/>
      <c r="I378" s="181"/>
      <c r="R378" s="159"/>
      <c r="S378" s="169"/>
      <c r="T378" s="170"/>
      <c r="U378" s="170"/>
      <c r="V378" s="170"/>
      <c r="W378" s="170"/>
      <c r="X378" s="170"/>
      <c r="Y378" s="170"/>
      <c r="Z378" s="170"/>
      <c r="AA378" s="170"/>
      <c r="AB378" s="170"/>
      <c r="AC378" s="170"/>
      <c r="AD378" s="170"/>
      <c r="AE378" s="170"/>
      <c r="AF378" s="170"/>
      <c r="AG378" s="170"/>
      <c r="AH378" s="170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 s="170"/>
      <c r="CC378" s="170"/>
      <c r="CD378" s="170"/>
      <c r="CE378" s="170"/>
      <c r="CF378" s="170"/>
      <c r="CG378" s="170"/>
      <c r="CH378" s="170"/>
      <c r="CI378" s="170"/>
      <c r="CJ378" s="170"/>
      <c r="CK378" s="170"/>
      <c r="CL378" s="170"/>
      <c r="CM378" s="170"/>
      <c r="CN378" s="170"/>
      <c r="CO378" s="170"/>
      <c r="CP378" s="170"/>
      <c r="CQ378" s="170"/>
      <c r="CR378" s="170"/>
      <c r="CS378" s="170"/>
      <c r="CT378" s="170"/>
      <c r="CU378" s="170"/>
      <c r="CV378" s="170"/>
      <c r="CW378" s="170"/>
      <c r="CX378" s="170"/>
      <c r="CY378" s="170"/>
      <c r="CZ378" s="170"/>
      <c r="DA378" s="170"/>
      <c r="DB378" s="170"/>
      <c r="DC378" s="170"/>
      <c r="DD378" s="170"/>
      <c r="DE378" s="170"/>
      <c r="DF378" s="170"/>
      <c r="DG378" s="170"/>
      <c r="DH378" s="170"/>
      <c r="DI378" s="170"/>
      <c r="DJ378" s="170"/>
      <c r="DK378" s="170"/>
      <c r="DL378" s="170"/>
      <c r="DM378" s="170"/>
      <c r="DN378" s="170"/>
      <c r="DO378" s="170"/>
      <c r="DP378" s="170"/>
      <c r="DQ378" s="170"/>
      <c r="DR378" s="170"/>
      <c r="DS378" s="170"/>
      <c r="DT378" s="170"/>
      <c r="DU378" s="170"/>
      <c r="DV378" s="170"/>
      <c r="DW378" s="170"/>
      <c r="DX378" s="170"/>
      <c r="DY378" s="170"/>
      <c r="DZ378" s="170"/>
      <c r="EA378" s="170"/>
      <c r="EB378" s="170"/>
      <c r="EC378" s="170"/>
      <c r="ED378" s="170"/>
      <c r="EE378" s="170"/>
      <c r="EF378" s="170"/>
      <c r="EG378" s="170"/>
      <c r="EH378" s="170"/>
      <c r="EI378" s="170"/>
      <c r="EJ378" s="170"/>
      <c r="EK378" s="170"/>
      <c r="EL378" s="170"/>
      <c r="EM378" s="170"/>
      <c r="EN378" s="170"/>
      <c r="EO378" s="170"/>
      <c r="EP378" s="170"/>
      <c r="EQ378" s="170"/>
      <c r="ER378" s="170"/>
      <c r="ES378" s="170"/>
      <c r="ET378" s="170"/>
      <c r="EU378" s="170"/>
      <c r="EV378" s="170"/>
      <c r="EW378" s="170"/>
      <c r="EX378" s="170"/>
      <c r="EY378" s="170"/>
      <c r="EZ378" s="170"/>
      <c r="FA378" s="170"/>
      <c r="FB378" s="170"/>
      <c r="FC378" s="170"/>
      <c r="FD378" s="170"/>
      <c r="FE378" s="170"/>
      <c r="FF378" s="170"/>
      <c r="FG378" s="170"/>
      <c r="FH378" s="170"/>
      <c r="FI378" s="170"/>
      <c r="FJ378" s="170"/>
      <c r="FK378" s="170"/>
      <c r="FL378" s="170"/>
      <c r="FM378" s="170"/>
      <c r="FN378" s="170"/>
      <c r="FO378" s="170"/>
      <c r="FP378" s="170"/>
      <c r="FQ378" s="170"/>
      <c r="FR378" s="170"/>
      <c r="FS378" s="170"/>
      <c r="FT378" s="170"/>
      <c r="FU378" s="170"/>
      <c r="FV378" s="170"/>
      <c r="FW378" s="170"/>
      <c r="FX378" s="170"/>
      <c r="FY378" s="170"/>
      <c r="FZ378" s="170"/>
      <c r="GA378" s="170"/>
      <c r="GB378" s="170"/>
      <c r="GC378" s="170"/>
      <c r="GD378" s="170"/>
      <c r="GE378" s="170"/>
      <c r="GF378" s="170"/>
      <c r="GG378" s="170"/>
      <c r="GH378" s="170"/>
    </row>
    <row r="379" customFormat="false" ht="12.75" hidden="false" customHeight="false" outlineLevel="0" collapsed="false">
      <c r="A379" s="179"/>
      <c r="B379" s="160"/>
      <c r="C379" s="160"/>
      <c r="D379" s="160"/>
      <c r="E379" s="160"/>
      <c r="F379" s="160"/>
      <c r="G379" s="160"/>
      <c r="H379" s="159"/>
      <c r="I379" s="181"/>
      <c r="R379" s="159"/>
      <c r="S379" s="169"/>
      <c r="T379" s="170"/>
      <c r="U379" s="170"/>
      <c r="V379" s="170"/>
      <c r="W379" s="170"/>
      <c r="X379" s="170"/>
      <c r="Y379" s="170"/>
      <c r="Z379" s="170"/>
      <c r="AA379" s="170"/>
      <c r="AB379" s="170"/>
      <c r="AC379" s="170"/>
      <c r="AD379" s="170"/>
      <c r="AE379" s="170"/>
      <c r="AF379" s="170"/>
      <c r="AG379" s="170"/>
      <c r="AH379" s="170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 s="170"/>
      <c r="CC379" s="170"/>
      <c r="CD379" s="170"/>
      <c r="CE379" s="170"/>
      <c r="CF379" s="170"/>
      <c r="CG379" s="170"/>
      <c r="CH379" s="170"/>
      <c r="CI379" s="170"/>
      <c r="CJ379" s="170"/>
      <c r="CK379" s="170"/>
      <c r="CL379" s="170"/>
      <c r="CM379" s="170"/>
      <c r="CN379" s="170"/>
      <c r="CO379" s="170"/>
      <c r="CP379" s="170"/>
      <c r="CQ379" s="170"/>
      <c r="CR379" s="170"/>
      <c r="CS379" s="170"/>
      <c r="CT379" s="170"/>
      <c r="CU379" s="170"/>
      <c r="CV379" s="170"/>
      <c r="CW379" s="170"/>
      <c r="CX379" s="170"/>
      <c r="CY379" s="170"/>
      <c r="CZ379" s="170"/>
      <c r="DA379" s="170"/>
      <c r="DB379" s="170"/>
      <c r="DC379" s="170"/>
      <c r="DD379" s="170"/>
      <c r="DE379" s="170"/>
      <c r="DF379" s="170"/>
      <c r="DG379" s="170"/>
      <c r="DH379" s="170"/>
      <c r="DI379" s="170"/>
      <c r="DJ379" s="170"/>
      <c r="DK379" s="170"/>
      <c r="DL379" s="170"/>
      <c r="DM379" s="170"/>
      <c r="DN379" s="170"/>
      <c r="DO379" s="170"/>
      <c r="DP379" s="170"/>
      <c r="DQ379" s="170"/>
      <c r="DR379" s="170"/>
      <c r="DS379" s="170"/>
      <c r="DT379" s="170"/>
      <c r="DU379" s="170"/>
      <c r="DV379" s="170"/>
      <c r="DW379" s="170"/>
      <c r="DX379" s="170"/>
      <c r="DY379" s="170"/>
      <c r="DZ379" s="170"/>
      <c r="EA379" s="170"/>
      <c r="EB379" s="170"/>
      <c r="EC379" s="170"/>
      <c r="ED379" s="170"/>
      <c r="EE379" s="170"/>
      <c r="EF379" s="170"/>
      <c r="EG379" s="170"/>
      <c r="EH379" s="170"/>
      <c r="EI379" s="170"/>
      <c r="EJ379" s="170"/>
      <c r="EK379" s="170"/>
      <c r="EL379" s="170"/>
      <c r="EM379" s="170"/>
      <c r="EN379" s="170"/>
      <c r="EO379" s="170"/>
      <c r="EP379" s="170"/>
      <c r="EQ379" s="170"/>
      <c r="ER379" s="170"/>
      <c r="ES379" s="170"/>
      <c r="ET379" s="170"/>
      <c r="EU379" s="170"/>
      <c r="EV379" s="170"/>
      <c r="EW379" s="170"/>
      <c r="EX379" s="170"/>
      <c r="EY379" s="170"/>
      <c r="EZ379" s="170"/>
      <c r="FA379" s="170"/>
      <c r="FB379" s="170"/>
      <c r="FC379" s="170"/>
      <c r="FD379" s="170"/>
      <c r="FE379" s="170"/>
      <c r="FF379" s="170"/>
      <c r="FG379" s="170"/>
      <c r="FH379" s="170"/>
      <c r="FI379" s="170"/>
      <c r="FJ379" s="170"/>
      <c r="FK379" s="170"/>
      <c r="FL379" s="170"/>
      <c r="FM379" s="170"/>
      <c r="FN379" s="170"/>
      <c r="FO379" s="170"/>
      <c r="FP379" s="170"/>
      <c r="FQ379" s="170"/>
      <c r="FR379" s="170"/>
      <c r="FS379" s="170"/>
      <c r="FT379" s="170"/>
      <c r="FU379" s="170"/>
      <c r="FV379" s="170"/>
      <c r="FW379" s="170"/>
      <c r="FX379" s="170"/>
      <c r="FY379" s="170"/>
      <c r="FZ379" s="170"/>
      <c r="GA379" s="170"/>
      <c r="GB379" s="170"/>
      <c r="GC379" s="170"/>
      <c r="GD379" s="170"/>
      <c r="GE379" s="170"/>
      <c r="GF379" s="170"/>
      <c r="GG379" s="170"/>
      <c r="GH379" s="170"/>
    </row>
    <row r="380" customFormat="false" ht="12.75" hidden="false" customHeight="false" outlineLevel="0" collapsed="false">
      <c r="A380" s="179"/>
      <c r="B380" s="160"/>
      <c r="C380" s="160"/>
      <c r="D380" s="160"/>
      <c r="E380" s="160"/>
      <c r="F380" s="160"/>
      <c r="G380" s="160"/>
      <c r="H380" s="159"/>
      <c r="I380" s="181"/>
      <c r="R380" s="159"/>
      <c r="S380" s="169"/>
      <c r="T380" s="170"/>
      <c r="U380" s="170"/>
      <c r="V380" s="170"/>
      <c r="W380" s="170"/>
      <c r="X380" s="170"/>
      <c r="Y380" s="170"/>
      <c r="Z380" s="170"/>
      <c r="AA380" s="170"/>
      <c r="AB380" s="170"/>
      <c r="AC380" s="170"/>
      <c r="AD380" s="170"/>
      <c r="AE380" s="170"/>
      <c r="AF380" s="170"/>
      <c r="AG380" s="170"/>
      <c r="AH380" s="170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 s="170"/>
      <c r="CC380" s="170"/>
      <c r="CD380" s="170"/>
      <c r="CE380" s="170"/>
      <c r="CF380" s="170"/>
      <c r="CG380" s="170"/>
      <c r="CH380" s="170"/>
      <c r="CI380" s="170"/>
      <c r="CJ380" s="170"/>
      <c r="CK380" s="170"/>
      <c r="CL380" s="170"/>
      <c r="CM380" s="170"/>
      <c r="CN380" s="170"/>
      <c r="CO380" s="170"/>
      <c r="CP380" s="170"/>
      <c r="CQ380" s="170"/>
      <c r="CR380" s="170"/>
      <c r="CS380" s="170"/>
      <c r="CT380" s="170"/>
      <c r="CU380" s="170"/>
      <c r="CV380" s="170"/>
      <c r="CW380" s="170"/>
      <c r="CX380" s="170"/>
      <c r="CY380" s="170"/>
      <c r="CZ380" s="170"/>
      <c r="DA380" s="170"/>
      <c r="DB380" s="170"/>
      <c r="DC380" s="170"/>
      <c r="DD380" s="170"/>
      <c r="DE380" s="170"/>
      <c r="DF380" s="170"/>
      <c r="DG380" s="170"/>
      <c r="DH380" s="170"/>
      <c r="DI380" s="170"/>
      <c r="DJ380" s="170"/>
      <c r="DK380" s="170"/>
      <c r="DL380" s="170"/>
      <c r="DM380" s="170"/>
      <c r="DN380" s="170"/>
      <c r="DO380" s="170"/>
      <c r="DP380" s="170"/>
      <c r="DQ380" s="170"/>
      <c r="DR380" s="170"/>
      <c r="DS380" s="170"/>
      <c r="DT380" s="170"/>
      <c r="DU380" s="170"/>
      <c r="DV380" s="170"/>
      <c r="DW380" s="170"/>
      <c r="DX380" s="170"/>
      <c r="DY380" s="170"/>
      <c r="DZ380" s="170"/>
      <c r="EA380" s="170"/>
      <c r="EB380" s="170"/>
      <c r="EC380" s="170"/>
      <c r="ED380" s="170"/>
      <c r="EE380" s="170"/>
      <c r="EF380" s="170"/>
      <c r="EG380" s="170"/>
      <c r="EH380" s="170"/>
      <c r="EI380" s="170"/>
      <c r="EJ380" s="170"/>
      <c r="EK380" s="170"/>
      <c r="EL380" s="170"/>
      <c r="EM380" s="170"/>
      <c r="EN380" s="170"/>
      <c r="EO380" s="170"/>
      <c r="EP380" s="170"/>
      <c r="EQ380" s="170"/>
      <c r="ER380" s="170"/>
      <c r="ES380" s="170"/>
      <c r="ET380" s="170"/>
      <c r="EU380" s="170"/>
      <c r="EV380" s="170"/>
      <c r="EW380" s="170"/>
      <c r="EX380" s="170"/>
      <c r="EY380" s="170"/>
      <c r="EZ380" s="170"/>
      <c r="FA380" s="170"/>
      <c r="FB380" s="170"/>
      <c r="FC380" s="170"/>
      <c r="FD380" s="170"/>
      <c r="FE380" s="170"/>
      <c r="FF380" s="170"/>
      <c r="FG380" s="170"/>
      <c r="FH380" s="170"/>
      <c r="FI380" s="170"/>
      <c r="FJ380" s="170"/>
      <c r="FK380" s="170"/>
      <c r="FL380" s="170"/>
      <c r="FM380" s="170"/>
      <c r="FN380" s="170"/>
      <c r="FO380" s="170"/>
      <c r="FP380" s="170"/>
      <c r="FQ380" s="170"/>
      <c r="FR380" s="170"/>
      <c r="FS380" s="170"/>
      <c r="FT380" s="170"/>
      <c r="FU380" s="170"/>
      <c r="FV380" s="170"/>
      <c r="FW380" s="170"/>
      <c r="FX380" s="170"/>
      <c r="FY380" s="170"/>
      <c r="FZ380" s="170"/>
      <c r="GA380" s="170"/>
      <c r="GB380" s="170"/>
      <c r="GC380" s="170"/>
      <c r="GD380" s="170"/>
      <c r="GE380" s="170"/>
      <c r="GF380" s="170"/>
      <c r="GG380" s="170"/>
      <c r="GH380" s="170"/>
    </row>
    <row r="381" customFormat="false" ht="12.75" hidden="false" customHeight="false" outlineLevel="0" collapsed="false">
      <c r="A381" s="179"/>
      <c r="B381" s="160"/>
      <c r="C381" s="160"/>
      <c r="D381" s="160"/>
      <c r="E381" s="160"/>
      <c r="F381" s="160"/>
      <c r="G381" s="160"/>
      <c r="H381" s="159"/>
      <c r="I381" s="181"/>
      <c r="R381" s="159"/>
      <c r="S381" s="169"/>
      <c r="T381" s="170"/>
      <c r="U381" s="170"/>
      <c r="V381" s="170"/>
      <c r="W381" s="170"/>
      <c r="X381" s="170"/>
      <c r="Y381" s="170"/>
      <c r="Z381" s="170"/>
      <c r="AA381" s="170"/>
      <c r="AB381" s="170"/>
      <c r="AC381" s="170"/>
      <c r="AD381" s="170"/>
      <c r="AE381" s="170"/>
      <c r="AF381" s="170"/>
      <c r="AG381" s="170"/>
      <c r="AH381" s="170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 s="170"/>
      <c r="CC381" s="170"/>
      <c r="CD381" s="170"/>
      <c r="CE381" s="170"/>
      <c r="CF381" s="170"/>
      <c r="CG381" s="170"/>
      <c r="CH381" s="170"/>
      <c r="CI381" s="170"/>
      <c r="CJ381" s="170"/>
      <c r="CK381" s="170"/>
      <c r="CL381" s="170"/>
      <c r="CM381" s="170"/>
      <c r="CN381" s="170"/>
      <c r="CO381" s="170"/>
      <c r="CP381" s="170"/>
      <c r="CQ381" s="170"/>
      <c r="CR381" s="170"/>
      <c r="CS381" s="170"/>
      <c r="CT381" s="170"/>
      <c r="CU381" s="170"/>
      <c r="CV381" s="170"/>
      <c r="CW381" s="170"/>
      <c r="CX381" s="170"/>
      <c r="CY381" s="170"/>
      <c r="CZ381" s="170"/>
      <c r="DA381" s="170"/>
      <c r="DB381" s="170"/>
      <c r="DC381" s="170"/>
      <c r="DD381" s="170"/>
      <c r="DE381" s="170"/>
      <c r="DF381" s="170"/>
      <c r="DG381" s="170"/>
      <c r="DH381" s="170"/>
      <c r="DI381" s="170"/>
      <c r="DJ381" s="170"/>
      <c r="DK381" s="170"/>
      <c r="DL381" s="170"/>
      <c r="DM381" s="170"/>
      <c r="DN381" s="170"/>
      <c r="DO381" s="170"/>
      <c r="DP381" s="170"/>
      <c r="DQ381" s="170"/>
      <c r="DR381" s="170"/>
      <c r="DS381" s="170"/>
      <c r="DT381" s="170"/>
      <c r="DU381" s="170"/>
      <c r="DV381" s="170"/>
      <c r="DW381" s="170"/>
      <c r="DX381" s="170"/>
      <c r="DY381" s="170"/>
      <c r="DZ381" s="170"/>
      <c r="EA381" s="170"/>
      <c r="EB381" s="170"/>
      <c r="EC381" s="170"/>
      <c r="ED381" s="170"/>
      <c r="EE381" s="170"/>
      <c r="EF381" s="170"/>
      <c r="EG381" s="170"/>
      <c r="EH381" s="170"/>
      <c r="EI381" s="170"/>
      <c r="EJ381" s="170"/>
      <c r="EK381" s="170"/>
      <c r="EL381" s="170"/>
      <c r="EM381" s="170"/>
      <c r="EN381" s="170"/>
      <c r="EO381" s="170"/>
      <c r="EP381" s="170"/>
      <c r="EQ381" s="170"/>
      <c r="ER381" s="170"/>
      <c r="ES381" s="170"/>
      <c r="ET381" s="170"/>
      <c r="EU381" s="170"/>
      <c r="EV381" s="170"/>
      <c r="EW381" s="170"/>
      <c r="EX381" s="170"/>
      <c r="EY381" s="170"/>
      <c r="EZ381" s="170"/>
      <c r="FA381" s="170"/>
      <c r="FB381" s="170"/>
      <c r="FC381" s="170"/>
      <c r="FD381" s="170"/>
      <c r="FE381" s="170"/>
      <c r="FF381" s="170"/>
      <c r="FG381" s="170"/>
      <c r="FH381" s="170"/>
      <c r="FI381" s="170"/>
      <c r="FJ381" s="170"/>
      <c r="FK381" s="170"/>
      <c r="FL381" s="170"/>
      <c r="FM381" s="170"/>
      <c r="FN381" s="170"/>
      <c r="FO381" s="170"/>
      <c r="FP381" s="170"/>
      <c r="FQ381" s="170"/>
      <c r="FR381" s="170"/>
      <c r="FS381" s="170"/>
      <c r="FT381" s="170"/>
      <c r="FU381" s="170"/>
      <c r="FV381" s="170"/>
      <c r="FW381" s="170"/>
      <c r="FX381" s="170"/>
      <c r="FY381" s="170"/>
      <c r="FZ381" s="170"/>
      <c r="GA381" s="170"/>
      <c r="GB381" s="170"/>
      <c r="GC381" s="170"/>
      <c r="GD381" s="170"/>
      <c r="GE381" s="170"/>
      <c r="GF381" s="170"/>
      <c r="GG381" s="170"/>
      <c r="GH381" s="170"/>
    </row>
    <row r="382" customFormat="false" ht="12.75" hidden="false" customHeight="false" outlineLevel="0" collapsed="false">
      <c r="A382" s="179"/>
      <c r="B382" s="160"/>
      <c r="C382" s="160"/>
      <c r="D382" s="160"/>
      <c r="E382" s="160"/>
      <c r="F382" s="160"/>
      <c r="G382" s="160"/>
      <c r="H382" s="159"/>
      <c r="I382" s="181"/>
      <c r="R382" s="159"/>
      <c r="S382" s="169"/>
      <c r="T382" s="170"/>
      <c r="U382" s="170"/>
      <c r="V382" s="170"/>
      <c r="W382" s="170"/>
      <c r="X382" s="170"/>
      <c r="Y382" s="170"/>
      <c r="Z382" s="170"/>
      <c r="AA382" s="170"/>
      <c r="AB382" s="170"/>
      <c r="AC382" s="170"/>
      <c r="AD382" s="170"/>
      <c r="AE382" s="170"/>
      <c r="AF382" s="170"/>
      <c r="AG382" s="170"/>
      <c r="AH382" s="170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 s="170"/>
      <c r="CC382" s="170"/>
      <c r="CD382" s="170"/>
      <c r="CE382" s="170"/>
      <c r="CF382" s="170"/>
      <c r="CG382" s="170"/>
      <c r="CH382" s="170"/>
      <c r="CI382" s="170"/>
      <c r="CJ382" s="170"/>
      <c r="CK382" s="170"/>
      <c r="CL382" s="170"/>
      <c r="CM382" s="170"/>
      <c r="CN382" s="170"/>
      <c r="CO382" s="170"/>
      <c r="CP382" s="170"/>
      <c r="CQ382" s="170"/>
      <c r="CR382" s="170"/>
      <c r="CS382" s="170"/>
      <c r="CT382" s="170"/>
      <c r="CU382" s="170"/>
      <c r="CV382" s="170"/>
      <c r="CW382" s="170"/>
      <c r="CX382" s="170"/>
      <c r="CY382" s="170"/>
      <c r="CZ382" s="170"/>
      <c r="DA382" s="170"/>
      <c r="DB382" s="170"/>
      <c r="DC382" s="170"/>
      <c r="DD382" s="170"/>
      <c r="DE382" s="170"/>
      <c r="DF382" s="170"/>
      <c r="DG382" s="170"/>
      <c r="DH382" s="170"/>
      <c r="DI382" s="170"/>
      <c r="DJ382" s="170"/>
      <c r="DK382" s="170"/>
      <c r="DL382" s="170"/>
      <c r="DM382" s="170"/>
      <c r="DN382" s="170"/>
      <c r="DO382" s="170"/>
      <c r="DP382" s="170"/>
      <c r="DQ382" s="170"/>
      <c r="DR382" s="170"/>
      <c r="DS382" s="170"/>
      <c r="DT382" s="170"/>
      <c r="DU382" s="170"/>
      <c r="DV382" s="170"/>
      <c r="DW382" s="170"/>
      <c r="DX382" s="170"/>
      <c r="DY382" s="170"/>
      <c r="DZ382" s="170"/>
      <c r="EA382" s="170"/>
      <c r="EB382" s="170"/>
      <c r="EC382" s="170"/>
      <c r="ED382" s="170"/>
      <c r="EE382" s="170"/>
      <c r="EF382" s="170"/>
      <c r="EG382" s="170"/>
      <c r="EH382" s="170"/>
      <c r="EI382" s="170"/>
      <c r="EJ382" s="170"/>
      <c r="EK382" s="170"/>
      <c r="EL382" s="170"/>
      <c r="EM382" s="170"/>
      <c r="EN382" s="170"/>
      <c r="EO382" s="170"/>
      <c r="EP382" s="170"/>
      <c r="EQ382" s="170"/>
      <c r="ER382" s="170"/>
      <c r="ES382" s="170"/>
      <c r="ET382" s="170"/>
      <c r="EU382" s="170"/>
      <c r="EV382" s="170"/>
      <c r="EW382" s="170"/>
      <c r="EX382" s="170"/>
      <c r="EY382" s="170"/>
      <c r="EZ382" s="170"/>
      <c r="FA382" s="170"/>
      <c r="FB382" s="170"/>
      <c r="FC382" s="170"/>
      <c r="FD382" s="170"/>
      <c r="FE382" s="170"/>
      <c r="FF382" s="170"/>
      <c r="FG382" s="170"/>
      <c r="FH382" s="170"/>
      <c r="FI382" s="170"/>
      <c r="FJ382" s="170"/>
      <c r="FK382" s="170"/>
      <c r="FL382" s="170"/>
      <c r="FM382" s="170"/>
      <c r="FN382" s="170"/>
      <c r="FO382" s="170"/>
      <c r="FP382" s="170"/>
      <c r="FQ382" s="170"/>
      <c r="FR382" s="170"/>
      <c r="FS382" s="170"/>
      <c r="FT382" s="170"/>
      <c r="FU382" s="170"/>
      <c r="FV382" s="170"/>
      <c r="FW382" s="170"/>
      <c r="FX382" s="170"/>
      <c r="FY382" s="170"/>
      <c r="FZ382" s="170"/>
      <c r="GA382" s="170"/>
      <c r="GB382" s="170"/>
      <c r="GC382" s="170"/>
      <c r="GD382" s="170"/>
      <c r="GE382" s="170"/>
      <c r="GF382" s="170"/>
      <c r="GG382" s="170"/>
      <c r="GH382" s="170"/>
    </row>
    <row r="383" customFormat="false" ht="12.75" hidden="false" customHeight="false" outlineLevel="0" collapsed="false">
      <c r="A383" s="179"/>
      <c r="B383" s="160"/>
      <c r="C383" s="160"/>
      <c r="D383" s="160"/>
      <c r="E383" s="160"/>
      <c r="F383" s="160"/>
      <c r="G383" s="160"/>
      <c r="H383" s="159"/>
      <c r="I383" s="181"/>
      <c r="R383" s="159"/>
      <c r="S383" s="169"/>
      <c r="T383" s="170"/>
      <c r="U383" s="170"/>
      <c r="V383" s="170"/>
      <c r="W383" s="170"/>
      <c r="X383" s="170"/>
      <c r="Y383" s="170"/>
      <c r="Z383" s="170"/>
      <c r="AA383" s="170"/>
      <c r="AB383" s="170"/>
      <c r="AC383" s="170"/>
      <c r="AD383" s="170"/>
      <c r="AE383" s="170"/>
      <c r="AF383" s="170"/>
      <c r="AG383" s="170"/>
      <c r="AH383" s="170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 s="170"/>
      <c r="CC383" s="170"/>
      <c r="CD383" s="170"/>
      <c r="CE383" s="170"/>
      <c r="CF383" s="170"/>
      <c r="CG383" s="170"/>
      <c r="CH383" s="170"/>
      <c r="CI383" s="170"/>
      <c r="CJ383" s="170"/>
      <c r="CK383" s="170"/>
      <c r="CL383" s="170"/>
      <c r="CM383" s="170"/>
      <c r="CN383" s="170"/>
      <c r="CO383" s="170"/>
      <c r="CP383" s="170"/>
      <c r="CQ383" s="170"/>
      <c r="CR383" s="170"/>
      <c r="CS383" s="170"/>
      <c r="CT383" s="170"/>
      <c r="CU383" s="170"/>
      <c r="CV383" s="170"/>
      <c r="CW383" s="170"/>
      <c r="CX383" s="170"/>
      <c r="CY383" s="170"/>
      <c r="CZ383" s="170"/>
      <c r="DA383" s="170"/>
      <c r="DB383" s="170"/>
      <c r="DC383" s="170"/>
      <c r="DD383" s="170"/>
      <c r="DE383" s="170"/>
      <c r="DF383" s="170"/>
      <c r="DG383" s="170"/>
      <c r="DH383" s="170"/>
      <c r="DI383" s="170"/>
      <c r="DJ383" s="170"/>
      <c r="DK383" s="170"/>
      <c r="DL383" s="170"/>
      <c r="DM383" s="170"/>
      <c r="DN383" s="170"/>
      <c r="DO383" s="170"/>
      <c r="DP383" s="170"/>
      <c r="DQ383" s="170"/>
      <c r="DR383" s="170"/>
      <c r="DS383" s="170"/>
      <c r="DT383" s="170"/>
      <c r="DU383" s="170"/>
      <c r="DV383" s="170"/>
      <c r="DW383" s="170"/>
      <c r="DX383" s="170"/>
      <c r="DY383" s="170"/>
      <c r="DZ383" s="170"/>
      <c r="EA383" s="170"/>
      <c r="EB383" s="170"/>
      <c r="EC383" s="170"/>
      <c r="ED383" s="170"/>
      <c r="EE383" s="170"/>
      <c r="EF383" s="170"/>
      <c r="EG383" s="170"/>
      <c r="EH383" s="170"/>
      <c r="EI383" s="170"/>
      <c r="EJ383" s="170"/>
      <c r="EK383" s="170"/>
      <c r="EL383" s="170"/>
      <c r="EM383" s="170"/>
      <c r="EN383" s="170"/>
      <c r="EO383" s="170"/>
      <c r="EP383" s="170"/>
      <c r="EQ383" s="170"/>
      <c r="ER383" s="170"/>
      <c r="ES383" s="170"/>
      <c r="ET383" s="170"/>
      <c r="EU383" s="170"/>
      <c r="EV383" s="170"/>
      <c r="EW383" s="170"/>
      <c r="EX383" s="170"/>
      <c r="EY383" s="170"/>
      <c r="EZ383" s="170"/>
      <c r="FA383" s="170"/>
      <c r="FB383" s="170"/>
      <c r="FC383" s="170"/>
      <c r="FD383" s="170"/>
      <c r="FE383" s="170"/>
      <c r="FF383" s="170"/>
      <c r="FG383" s="170"/>
      <c r="FH383" s="170"/>
      <c r="FI383" s="170"/>
      <c r="FJ383" s="170"/>
      <c r="FK383" s="170"/>
      <c r="FL383" s="170"/>
      <c r="FM383" s="170"/>
      <c r="FN383" s="170"/>
      <c r="FO383" s="170"/>
      <c r="FP383" s="170"/>
      <c r="FQ383" s="170"/>
      <c r="FR383" s="170"/>
      <c r="FS383" s="170"/>
      <c r="FT383" s="170"/>
      <c r="FU383" s="170"/>
      <c r="FV383" s="170"/>
      <c r="FW383" s="170"/>
      <c r="FX383" s="170"/>
      <c r="FY383" s="170"/>
      <c r="FZ383" s="170"/>
      <c r="GA383" s="170"/>
      <c r="GB383" s="170"/>
      <c r="GC383" s="170"/>
      <c r="GD383" s="170"/>
      <c r="GE383" s="170"/>
      <c r="GF383" s="170"/>
      <c r="GG383" s="170"/>
      <c r="GH383" s="170"/>
    </row>
    <row r="384" customFormat="false" ht="12.75" hidden="false" customHeight="false" outlineLevel="0" collapsed="false">
      <c r="A384" s="179"/>
      <c r="B384" s="160"/>
      <c r="C384" s="160"/>
      <c r="D384" s="160"/>
      <c r="E384" s="160"/>
      <c r="F384" s="160"/>
      <c r="G384" s="160"/>
      <c r="H384" s="159"/>
      <c r="I384" s="181"/>
      <c r="R384" s="159"/>
      <c r="S384" s="169"/>
      <c r="T384" s="170"/>
      <c r="U384" s="170"/>
      <c r="V384" s="170"/>
      <c r="W384" s="170"/>
      <c r="X384" s="170"/>
      <c r="Y384" s="170"/>
      <c r="Z384" s="170"/>
      <c r="AA384" s="170"/>
      <c r="AB384" s="170"/>
      <c r="AC384" s="170"/>
      <c r="AD384" s="170"/>
      <c r="AE384" s="170"/>
      <c r="AF384" s="170"/>
      <c r="AG384" s="170"/>
      <c r="AH384" s="170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 s="170"/>
      <c r="CC384" s="170"/>
      <c r="CD384" s="170"/>
      <c r="CE384" s="170"/>
      <c r="CF384" s="170"/>
      <c r="CG384" s="170"/>
      <c r="CH384" s="170"/>
      <c r="CI384" s="170"/>
      <c r="CJ384" s="170"/>
      <c r="CK384" s="170"/>
      <c r="CL384" s="170"/>
      <c r="CM384" s="170"/>
      <c r="CN384" s="170"/>
      <c r="CO384" s="170"/>
      <c r="CP384" s="170"/>
      <c r="CQ384" s="170"/>
      <c r="CR384" s="170"/>
      <c r="CS384" s="170"/>
      <c r="CT384" s="170"/>
      <c r="CU384" s="170"/>
      <c r="CV384" s="170"/>
      <c r="CW384" s="170"/>
      <c r="CX384" s="170"/>
      <c r="CY384" s="170"/>
      <c r="CZ384" s="170"/>
      <c r="DA384" s="170"/>
      <c r="DB384" s="170"/>
      <c r="DC384" s="170"/>
      <c r="DD384" s="170"/>
      <c r="DE384" s="170"/>
      <c r="DF384" s="170"/>
      <c r="DG384" s="170"/>
      <c r="DH384" s="170"/>
      <c r="DI384" s="170"/>
      <c r="DJ384" s="170"/>
      <c r="DK384" s="170"/>
      <c r="DL384" s="170"/>
      <c r="DM384" s="170"/>
      <c r="DN384" s="170"/>
      <c r="DO384" s="170"/>
      <c r="DP384" s="170"/>
      <c r="DQ384" s="170"/>
      <c r="DR384" s="170"/>
      <c r="DS384" s="170"/>
      <c r="DT384" s="170"/>
      <c r="DU384" s="170"/>
      <c r="DV384" s="170"/>
      <c r="DW384" s="170"/>
      <c r="DX384" s="170"/>
      <c r="DY384" s="170"/>
      <c r="DZ384" s="170"/>
      <c r="EA384" s="170"/>
      <c r="EB384" s="170"/>
      <c r="EC384" s="170"/>
      <c r="ED384" s="170"/>
      <c r="EE384" s="170"/>
      <c r="EF384" s="170"/>
      <c r="EG384" s="170"/>
      <c r="EH384" s="170"/>
      <c r="EI384" s="170"/>
      <c r="EJ384" s="170"/>
      <c r="EK384" s="170"/>
      <c r="EL384" s="170"/>
      <c r="EM384" s="170"/>
      <c r="EN384" s="170"/>
      <c r="EO384" s="170"/>
      <c r="EP384" s="170"/>
      <c r="EQ384" s="170"/>
      <c r="ER384" s="170"/>
      <c r="ES384" s="170"/>
      <c r="ET384" s="170"/>
      <c r="EU384" s="170"/>
      <c r="EV384" s="170"/>
      <c r="EW384" s="170"/>
      <c r="EX384" s="170"/>
      <c r="EY384" s="170"/>
      <c r="EZ384" s="170"/>
      <c r="FA384" s="170"/>
      <c r="FB384" s="170"/>
      <c r="FC384" s="170"/>
      <c r="FD384" s="170"/>
      <c r="FE384" s="170"/>
      <c r="FF384" s="170"/>
      <c r="FG384" s="170"/>
      <c r="FH384" s="170"/>
      <c r="FI384" s="170"/>
      <c r="FJ384" s="170"/>
      <c r="FK384" s="170"/>
      <c r="FL384" s="170"/>
      <c r="FM384" s="170"/>
      <c r="FN384" s="170"/>
      <c r="FO384" s="170"/>
      <c r="FP384" s="170"/>
      <c r="FQ384" s="170"/>
      <c r="FR384" s="170"/>
      <c r="FS384" s="170"/>
      <c r="FT384" s="170"/>
      <c r="FU384" s="170"/>
      <c r="FV384" s="170"/>
      <c r="FW384" s="170"/>
      <c r="FX384" s="170"/>
      <c r="FY384" s="170"/>
      <c r="FZ384" s="170"/>
      <c r="GA384" s="170"/>
      <c r="GB384" s="170"/>
      <c r="GC384" s="170"/>
      <c r="GD384" s="170"/>
      <c r="GE384" s="170"/>
      <c r="GF384" s="170"/>
      <c r="GG384" s="170"/>
      <c r="GH384" s="170"/>
    </row>
    <row r="385" customFormat="false" ht="12.75" hidden="false" customHeight="false" outlineLevel="0" collapsed="false">
      <c r="A385" s="179"/>
      <c r="B385" s="160"/>
      <c r="C385" s="160"/>
      <c r="D385" s="160"/>
      <c r="E385" s="160"/>
      <c r="F385" s="160"/>
      <c r="G385" s="160"/>
      <c r="H385" s="159"/>
      <c r="I385" s="181"/>
      <c r="R385" s="159"/>
      <c r="S385" s="169"/>
      <c r="T385" s="170"/>
      <c r="U385" s="170"/>
      <c r="V385" s="170"/>
      <c r="W385" s="170"/>
      <c r="X385" s="170"/>
      <c r="Y385" s="170"/>
      <c r="Z385" s="170"/>
      <c r="AA385" s="170"/>
      <c r="AB385" s="170"/>
      <c r="AC385" s="170"/>
      <c r="AD385" s="170"/>
      <c r="AE385" s="170"/>
      <c r="AF385" s="170"/>
      <c r="AG385" s="170"/>
      <c r="AH385" s="170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 s="170"/>
      <c r="CC385" s="170"/>
      <c r="CD385" s="170"/>
      <c r="CE385" s="170"/>
      <c r="CF385" s="170"/>
      <c r="CG385" s="170"/>
      <c r="CH385" s="170"/>
      <c r="CI385" s="170"/>
      <c r="CJ385" s="170"/>
      <c r="CK385" s="170"/>
      <c r="CL385" s="170"/>
      <c r="CM385" s="170"/>
      <c r="CN385" s="170"/>
      <c r="CO385" s="170"/>
      <c r="CP385" s="170"/>
      <c r="CQ385" s="170"/>
      <c r="CR385" s="170"/>
      <c r="CS385" s="170"/>
      <c r="CT385" s="170"/>
      <c r="CU385" s="170"/>
      <c r="CV385" s="170"/>
      <c r="CW385" s="170"/>
      <c r="CX385" s="170"/>
      <c r="CY385" s="170"/>
      <c r="CZ385" s="170"/>
      <c r="DA385" s="170"/>
      <c r="DB385" s="170"/>
      <c r="DC385" s="170"/>
      <c r="DD385" s="170"/>
      <c r="DE385" s="170"/>
      <c r="DF385" s="170"/>
      <c r="DG385" s="170"/>
      <c r="DH385" s="170"/>
      <c r="DI385" s="170"/>
      <c r="DJ385" s="170"/>
      <c r="DK385" s="170"/>
      <c r="DL385" s="170"/>
      <c r="DM385" s="170"/>
      <c r="DN385" s="170"/>
      <c r="DO385" s="170"/>
      <c r="DP385" s="170"/>
      <c r="DQ385" s="170"/>
      <c r="DR385" s="170"/>
      <c r="DS385" s="170"/>
      <c r="DT385" s="170"/>
      <c r="DU385" s="170"/>
      <c r="DV385" s="170"/>
      <c r="DW385" s="170"/>
      <c r="DX385" s="170"/>
      <c r="DY385" s="170"/>
      <c r="DZ385" s="170"/>
      <c r="EA385" s="170"/>
      <c r="EB385" s="170"/>
      <c r="EC385" s="170"/>
      <c r="ED385" s="170"/>
      <c r="EE385" s="170"/>
      <c r="EF385" s="170"/>
      <c r="EG385" s="170"/>
      <c r="EH385" s="170"/>
      <c r="EI385" s="170"/>
      <c r="EJ385" s="170"/>
      <c r="EK385" s="170"/>
      <c r="EL385" s="170"/>
      <c r="EM385" s="170"/>
      <c r="EN385" s="170"/>
      <c r="EO385" s="170"/>
      <c r="EP385" s="170"/>
      <c r="EQ385" s="170"/>
      <c r="ER385" s="170"/>
      <c r="ES385" s="170"/>
      <c r="ET385" s="170"/>
      <c r="EU385" s="170"/>
      <c r="EV385" s="170"/>
      <c r="EW385" s="170"/>
      <c r="EX385" s="170"/>
      <c r="EY385" s="170"/>
      <c r="EZ385" s="170"/>
      <c r="FA385" s="170"/>
      <c r="FB385" s="170"/>
      <c r="FC385" s="170"/>
      <c r="FD385" s="170"/>
      <c r="FE385" s="170"/>
      <c r="FF385" s="170"/>
      <c r="FG385" s="170"/>
      <c r="FH385" s="170"/>
      <c r="FI385" s="170"/>
      <c r="FJ385" s="170"/>
      <c r="FK385" s="170"/>
      <c r="FL385" s="170"/>
      <c r="FM385" s="170"/>
      <c r="FN385" s="170"/>
      <c r="FO385" s="170"/>
      <c r="FP385" s="170"/>
      <c r="FQ385" s="170"/>
      <c r="FR385" s="170"/>
      <c r="FS385" s="170"/>
      <c r="FT385" s="170"/>
      <c r="FU385" s="170"/>
      <c r="FV385" s="170"/>
      <c r="FW385" s="170"/>
      <c r="FX385" s="170"/>
      <c r="FY385" s="170"/>
      <c r="FZ385" s="170"/>
      <c r="GA385" s="170"/>
      <c r="GB385" s="170"/>
      <c r="GC385" s="170"/>
      <c r="GD385" s="170"/>
      <c r="GE385" s="170"/>
      <c r="GF385" s="170"/>
      <c r="GG385" s="170"/>
      <c r="GH385" s="170"/>
    </row>
    <row r="386" customFormat="false" ht="12.75" hidden="false" customHeight="false" outlineLevel="0" collapsed="false">
      <c r="A386" s="179"/>
      <c r="B386" s="160"/>
      <c r="C386" s="160"/>
      <c r="D386" s="160"/>
      <c r="E386" s="160"/>
      <c r="F386" s="160"/>
      <c r="G386" s="160"/>
      <c r="H386" s="159"/>
      <c r="I386" s="181"/>
      <c r="R386" s="159"/>
      <c r="S386" s="169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 s="170"/>
      <c r="CC386" s="170"/>
      <c r="CD386" s="170"/>
      <c r="CE386" s="170"/>
      <c r="CF386" s="170"/>
      <c r="CG386" s="170"/>
      <c r="CH386" s="170"/>
      <c r="CI386" s="170"/>
      <c r="CJ386" s="170"/>
      <c r="CK386" s="170"/>
      <c r="CL386" s="170"/>
      <c r="CM386" s="170"/>
      <c r="CN386" s="170"/>
      <c r="CO386" s="170"/>
      <c r="CP386" s="170"/>
      <c r="CQ386" s="170"/>
      <c r="CR386" s="170"/>
      <c r="CS386" s="170"/>
      <c r="CT386" s="170"/>
      <c r="CU386" s="170"/>
      <c r="CV386" s="170"/>
      <c r="CW386" s="170"/>
      <c r="CX386" s="170"/>
      <c r="CY386" s="170"/>
      <c r="CZ386" s="170"/>
      <c r="DA386" s="170"/>
      <c r="DB386" s="170"/>
      <c r="DC386" s="170"/>
      <c r="DD386" s="170"/>
      <c r="DE386" s="170"/>
      <c r="DF386" s="170"/>
      <c r="DG386" s="170"/>
      <c r="DH386" s="170"/>
      <c r="DI386" s="170"/>
      <c r="DJ386" s="170"/>
      <c r="DK386" s="170"/>
      <c r="DL386" s="170"/>
      <c r="DM386" s="170"/>
      <c r="DN386" s="170"/>
      <c r="DO386" s="170"/>
      <c r="DP386" s="170"/>
      <c r="DQ386" s="170"/>
      <c r="DR386" s="170"/>
      <c r="DS386" s="170"/>
      <c r="DT386" s="170"/>
      <c r="DU386" s="170"/>
      <c r="DV386" s="170"/>
      <c r="DW386" s="170"/>
      <c r="DX386" s="170"/>
      <c r="DY386" s="170"/>
      <c r="DZ386" s="170"/>
      <c r="EA386" s="170"/>
      <c r="EB386" s="170"/>
      <c r="EC386" s="170"/>
      <c r="ED386" s="170"/>
      <c r="EE386" s="170"/>
      <c r="EF386" s="170"/>
      <c r="EG386" s="170"/>
      <c r="EH386" s="170"/>
      <c r="EI386" s="170"/>
      <c r="EJ386" s="170"/>
      <c r="EK386" s="170"/>
      <c r="EL386" s="170"/>
      <c r="EM386" s="170"/>
      <c r="EN386" s="170"/>
      <c r="EO386" s="170"/>
      <c r="EP386" s="170"/>
      <c r="EQ386" s="170"/>
      <c r="ER386" s="170"/>
      <c r="ES386" s="170"/>
      <c r="ET386" s="170"/>
      <c r="EU386" s="170"/>
      <c r="EV386" s="170"/>
      <c r="EW386" s="170"/>
      <c r="EX386" s="170"/>
      <c r="EY386" s="170"/>
      <c r="EZ386" s="170"/>
      <c r="FA386" s="170"/>
      <c r="FB386" s="170"/>
      <c r="FC386" s="170"/>
      <c r="FD386" s="170"/>
      <c r="FE386" s="170"/>
      <c r="FF386" s="170"/>
      <c r="FG386" s="170"/>
      <c r="FH386" s="170"/>
      <c r="FI386" s="170"/>
      <c r="FJ386" s="170"/>
      <c r="FK386" s="170"/>
      <c r="FL386" s="170"/>
      <c r="FM386" s="170"/>
      <c r="FN386" s="170"/>
      <c r="FO386" s="170"/>
      <c r="FP386" s="170"/>
      <c r="FQ386" s="170"/>
      <c r="FR386" s="170"/>
      <c r="FS386" s="170"/>
      <c r="FT386" s="170"/>
      <c r="FU386" s="170"/>
      <c r="FV386" s="170"/>
      <c r="FW386" s="170"/>
      <c r="FX386" s="170"/>
      <c r="FY386" s="170"/>
      <c r="FZ386" s="170"/>
      <c r="GA386" s="170"/>
      <c r="GB386" s="170"/>
      <c r="GC386" s="170"/>
      <c r="GD386" s="170"/>
      <c r="GE386" s="170"/>
      <c r="GF386" s="170"/>
      <c r="GG386" s="170"/>
      <c r="GH386" s="170"/>
    </row>
    <row r="387" customFormat="false" ht="12.75" hidden="false" customHeight="false" outlineLevel="0" collapsed="false">
      <c r="A387" s="179"/>
      <c r="B387" s="160"/>
      <c r="C387" s="160"/>
      <c r="D387" s="160"/>
      <c r="E387" s="160"/>
      <c r="F387" s="160"/>
      <c r="G387" s="160"/>
      <c r="H387" s="159"/>
      <c r="I387" s="181"/>
      <c r="R387" s="159"/>
      <c r="S387" s="169"/>
      <c r="T387" s="170"/>
      <c r="U387" s="170"/>
      <c r="V387" s="170"/>
      <c r="W387" s="170"/>
      <c r="X387" s="170"/>
      <c r="Y387" s="170"/>
      <c r="Z387" s="170"/>
      <c r="AA387" s="170"/>
      <c r="AB387" s="170"/>
      <c r="AC387" s="170"/>
      <c r="AD387" s="170"/>
      <c r="AE387" s="170"/>
      <c r="AF387" s="170"/>
      <c r="AG387" s="170"/>
      <c r="AH387" s="170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 s="170"/>
      <c r="CC387" s="170"/>
      <c r="CD387" s="170"/>
      <c r="CE387" s="170"/>
      <c r="CF387" s="170"/>
      <c r="CG387" s="170"/>
      <c r="CH387" s="170"/>
      <c r="CI387" s="170"/>
      <c r="CJ387" s="170"/>
      <c r="CK387" s="170"/>
      <c r="CL387" s="170"/>
      <c r="CM387" s="170"/>
      <c r="CN387" s="170"/>
      <c r="CO387" s="170"/>
      <c r="CP387" s="170"/>
      <c r="CQ387" s="170"/>
      <c r="CR387" s="170"/>
      <c r="CS387" s="170"/>
      <c r="CT387" s="170"/>
      <c r="CU387" s="170"/>
      <c r="CV387" s="170"/>
      <c r="CW387" s="170"/>
      <c r="CX387" s="170"/>
      <c r="CY387" s="170"/>
      <c r="CZ387" s="170"/>
      <c r="DA387" s="170"/>
      <c r="DB387" s="170"/>
      <c r="DC387" s="170"/>
      <c r="DD387" s="170"/>
      <c r="DE387" s="170"/>
      <c r="DF387" s="170"/>
      <c r="DG387" s="170"/>
      <c r="DH387" s="170"/>
      <c r="DI387" s="170"/>
      <c r="DJ387" s="170"/>
      <c r="DK387" s="170"/>
      <c r="DL387" s="170"/>
      <c r="DM387" s="170"/>
      <c r="DN387" s="170"/>
      <c r="DO387" s="170"/>
      <c r="DP387" s="170"/>
      <c r="DQ387" s="170"/>
      <c r="DR387" s="170"/>
      <c r="DS387" s="170"/>
      <c r="DT387" s="170"/>
      <c r="DU387" s="170"/>
      <c r="DV387" s="170"/>
      <c r="DW387" s="170"/>
      <c r="DX387" s="170"/>
      <c r="DY387" s="170"/>
      <c r="DZ387" s="170"/>
      <c r="EA387" s="170"/>
      <c r="EB387" s="170"/>
      <c r="EC387" s="170"/>
      <c r="ED387" s="170"/>
      <c r="EE387" s="170"/>
      <c r="EF387" s="170"/>
      <c r="EG387" s="170"/>
      <c r="EH387" s="170"/>
      <c r="EI387" s="170"/>
      <c r="EJ387" s="170"/>
      <c r="EK387" s="170"/>
      <c r="EL387" s="170"/>
      <c r="EM387" s="170"/>
      <c r="EN387" s="170"/>
      <c r="EO387" s="170"/>
      <c r="EP387" s="170"/>
      <c r="EQ387" s="170"/>
      <c r="ER387" s="170"/>
      <c r="ES387" s="170"/>
      <c r="ET387" s="170"/>
      <c r="EU387" s="170"/>
      <c r="EV387" s="170"/>
      <c r="EW387" s="170"/>
      <c r="EX387" s="170"/>
      <c r="EY387" s="170"/>
      <c r="EZ387" s="170"/>
      <c r="FA387" s="170"/>
      <c r="FB387" s="170"/>
      <c r="FC387" s="170"/>
      <c r="FD387" s="170"/>
      <c r="FE387" s="170"/>
      <c r="FF387" s="170"/>
      <c r="FG387" s="170"/>
      <c r="FH387" s="170"/>
      <c r="FI387" s="170"/>
      <c r="FJ387" s="170"/>
      <c r="FK387" s="170"/>
      <c r="FL387" s="170"/>
      <c r="FM387" s="170"/>
      <c r="FN387" s="170"/>
      <c r="FO387" s="170"/>
      <c r="FP387" s="170"/>
      <c r="FQ387" s="170"/>
      <c r="FR387" s="170"/>
      <c r="FS387" s="170"/>
      <c r="FT387" s="170"/>
      <c r="FU387" s="170"/>
      <c r="FV387" s="170"/>
      <c r="FW387" s="170"/>
      <c r="FX387" s="170"/>
      <c r="FY387" s="170"/>
      <c r="FZ387" s="170"/>
      <c r="GA387" s="170"/>
      <c r="GB387" s="170"/>
      <c r="GC387" s="170"/>
      <c r="GD387" s="170"/>
      <c r="GE387" s="170"/>
      <c r="GF387" s="170"/>
      <c r="GG387" s="170"/>
      <c r="GH387" s="170"/>
    </row>
    <row r="388" customFormat="false" ht="12.75" hidden="false" customHeight="false" outlineLevel="0" collapsed="false">
      <c r="A388" s="179"/>
      <c r="B388" s="160"/>
      <c r="C388" s="160"/>
      <c r="D388" s="160"/>
      <c r="E388" s="160"/>
      <c r="F388" s="160"/>
      <c r="G388" s="160"/>
      <c r="H388" s="159"/>
      <c r="I388" s="181"/>
      <c r="R388" s="159"/>
      <c r="S388" s="169"/>
      <c r="T388" s="170"/>
      <c r="U388" s="170"/>
      <c r="V388" s="170"/>
      <c r="W388" s="170"/>
      <c r="X388" s="170"/>
      <c r="Y388" s="170"/>
      <c r="Z388" s="170"/>
      <c r="AA388" s="170"/>
      <c r="AB388" s="170"/>
      <c r="AC388" s="170"/>
      <c r="AD388" s="170"/>
      <c r="AE388" s="170"/>
      <c r="AF388" s="170"/>
      <c r="AG388" s="170"/>
      <c r="AH388" s="170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 s="170"/>
      <c r="CC388" s="170"/>
      <c r="CD388" s="170"/>
      <c r="CE388" s="170"/>
      <c r="CF388" s="170"/>
      <c r="CG388" s="170"/>
      <c r="CH388" s="170"/>
      <c r="CI388" s="170"/>
      <c r="CJ388" s="170"/>
      <c r="CK388" s="170"/>
      <c r="CL388" s="170"/>
      <c r="CM388" s="170"/>
      <c r="CN388" s="170"/>
      <c r="CO388" s="170"/>
      <c r="CP388" s="170"/>
      <c r="CQ388" s="170"/>
      <c r="CR388" s="170"/>
      <c r="CS388" s="170"/>
      <c r="CT388" s="170"/>
      <c r="CU388" s="170"/>
      <c r="CV388" s="170"/>
      <c r="CW388" s="170"/>
      <c r="CX388" s="170"/>
      <c r="CY388" s="170"/>
      <c r="CZ388" s="170"/>
      <c r="DA388" s="170"/>
      <c r="DB388" s="170"/>
      <c r="DC388" s="170"/>
      <c r="DD388" s="170"/>
      <c r="DE388" s="170"/>
      <c r="DF388" s="170"/>
      <c r="DG388" s="170"/>
      <c r="DH388" s="170"/>
      <c r="DI388" s="170"/>
      <c r="DJ388" s="170"/>
      <c r="DK388" s="170"/>
      <c r="DL388" s="170"/>
      <c r="DM388" s="170"/>
      <c r="DN388" s="170"/>
      <c r="DO388" s="170"/>
      <c r="DP388" s="170"/>
      <c r="DQ388" s="170"/>
      <c r="DR388" s="170"/>
      <c r="DS388" s="170"/>
      <c r="DT388" s="170"/>
      <c r="DU388" s="170"/>
      <c r="DV388" s="170"/>
      <c r="DW388" s="170"/>
      <c r="DX388" s="170"/>
      <c r="DY388" s="170"/>
      <c r="DZ388" s="170"/>
      <c r="EA388" s="170"/>
      <c r="EB388" s="170"/>
      <c r="EC388" s="170"/>
      <c r="ED388" s="170"/>
      <c r="EE388" s="170"/>
      <c r="EF388" s="170"/>
      <c r="EG388" s="170"/>
      <c r="EH388" s="170"/>
      <c r="EI388" s="170"/>
      <c r="EJ388" s="170"/>
      <c r="EK388" s="170"/>
      <c r="EL388" s="170"/>
      <c r="EM388" s="170"/>
      <c r="EN388" s="170"/>
      <c r="EO388" s="170"/>
      <c r="EP388" s="170"/>
      <c r="EQ388" s="170"/>
      <c r="ER388" s="170"/>
      <c r="ES388" s="170"/>
      <c r="ET388" s="170"/>
      <c r="EU388" s="170"/>
      <c r="EV388" s="170"/>
      <c r="EW388" s="170"/>
      <c r="EX388" s="170"/>
      <c r="EY388" s="170"/>
      <c r="EZ388" s="170"/>
      <c r="FA388" s="170"/>
      <c r="FB388" s="170"/>
      <c r="FC388" s="170"/>
      <c r="FD388" s="170"/>
      <c r="FE388" s="170"/>
      <c r="FF388" s="170"/>
      <c r="FG388" s="170"/>
      <c r="FH388" s="170"/>
      <c r="FI388" s="170"/>
      <c r="FJ388" s="170"/>
      <c r="FK388" s="170"/>
      <c r="FL388" s="170"/>
      <c r="FM388" s="170"/>
      <c r="FN388" s="170"/>
      <c r="FO388" s="170"/>
      <c r="FP388" s="170"/>
      <c r="FQ388" s="170"/>
      <c r="FR388" s="170"/>
      <c r="FS388" s="170"/>
      <c r="FT388" s="170"/>
      <c r="FU388" s="170"/>
      <c r="FV388" s="170"/>
      <c r="FW388" s="170"/>
      <c r="FX388" s="170"/>
      <c r="FY388" s="170"/>
      <c r="FZ388" s="170"/>
      <c r="GA388" s="170"/>
      <c r="GB388" s="170"/>
      <c r="GC388" s="170"/>
      <c r="GD388" s="170"/>
      <c r="GE388" s="170"/>
      <c r="GF388" s="170"/>
      <c r="GG388" s="170"/>
      <c r="GH388" s="170"/>
    </row>
    <row r="389" customFormat="false" ht="12.75" hidden="false" customHeight="false" outlineLevel="0" collapsed="false">
      <c r="A389" s="179"/>
      <c r="B389" s="160"/>
      <c r="C389" s="160"/>
      <c r="D389" s="160"/>
      <c r="E389" s="160"/>
      <c r="F389" s="160"/>
      <c r="G389" s="160"/>
      <c r="H389" s="159"/>
      <c r="I389" s="181"/>
      <c r="R389" s="159"/>
      <c r="S389" s="169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170"/>
      <c r="AF389" s="170"/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 s="170"/>
      <c r="CC389" s="170"/>
      <c r="CD389" s="170"/>
      <c r="CE389" s="170"/>
      <c r="CF389" s="170"/>
      <c r="CG389" s="170"/>
      <c r="CH389" s="170"/>
      <c r="CI389" s="170"/>
      <c r="CJ389" s="170"/>
      <c r="CK389" s="170"/>
      <c r="CL389" s="170"/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170"/>
      <c r="DE389" s="170"/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170"/>
      <c r="DU389" s="170"/>
      <c r="DV389" s="170"/>
      <c r="DW389" s="170"/>
      <c r="DX389" s="170"/>
      <c r="DY389" s="170"/>
      <c r="DZ389" s="170"/>
      <c r="EA389" s="170"/>
      <c r="EB389" s="170"/>
      <c r="EC389" s="170"/>
      <c r="ED389" s="170"/>
      <c r="EE389" s="170"/>
      <c r="EF389" s="170"/>
      <c r="EG389" s="170"/>
      <c r="EH389" s="170"/>
      <c r="EI389" s="170"/>
      <c r="EJ389" s="170"/>
      <c r="EK389" s="170"/>
      <c r="EL389" s="170"/>
      <c r="EM389" s="170"/>
      <c r="EN389" s="170"/>
      <c r="EO389" s="170"/>
      <c r="EP389" s="170"/>
      <c r="EQ389" s="170"/>
      <c r="ER389" s="170"/>
      <c r="ES389" s="170"/>
      <c r="ET389" s="170"/>
      <c r="EU389" s="170"/>
      <c r="EV389" s="170"/>
      <c r="EW389" s="170"/>
      <c r="EX389" s="170"/>
      <c r="EY389" s="170"/>
      <c r="EZ389" s="170"/>
      <c r="FA389" s="170"/>
      <c r="FB389" s="170"/>
      <c r="FC389" s="170"/>
      <c r="FD389" s="170"/>
      <c r="FE389" s="170"/>
      <c r="FF389" s="170"/>
      <c r="FG389" s="170"/>
      <c r="FH389" s="170"/>
      <c r="FI389" s="170"/>
      <c r="FJ389" s="170"/>
      <c r="FK389" s="170"/>
      <c r="FL389" s="170"/>
      <c r="FM389" s="170"/>
      <c r="FN389" s="170"/>
      <c r="FO389" s="170"/>
      <c r="FP389" s="170"/>
      <c r="FQ389" s="170"/>
      <c r="FR389" s="170"/>
      <c r="FS389" s="170"/>
      <c r="FT389" s="170"/>
      <c r="FU389" s="170"/>
      <c r="FV389" s="170"/>
      <c r="FW389" s="170"/>
      <c r="FX389" s="170"/>
      <c r="FY389" s="170"/>
      <c r="FZ389" s="170"/>
      <c r="GA389" s="170"/>
      <c r="GB389" s="170"/>
      <c r="GC389" s="170"/>
      <c r="GD389" s="170"/>
      <c r="GE389" s="170"/>
      <c r="GF389" s="170"/>
      <c r="GG389" s="170"/>
      <c r="GH389" s="170"/>
    </row>
    <row r="390" customFormat="false" ht="12.75" hidden="false" customHeight="false" outlineLevel="0" collapsed="false">
      <c r="A390" s="179"/>
      <c r="B390" s="160"/>
      <c r="C390" s="160"/>
      <c r="D390" s="160"/>
      <c r="E390" s="160"/>
      <c r="F390" s="160"/>
      <c r="G390" s="160"/>
      <c r="H390" s="159"/>
      <c r="I390" s="181"/>
      <c r="R390" s="159"/>
      <c r="S390" s="169"/>
      <c r="T390" s="170"/>
      <c r="U390" s="170"/>
      <c r="V390" s="170"/>
      <c r="W390" s="170"/>
      <c r="X390" s="170"/>
      <c r="Y390" s="170"/>
      <c r="Z390" s="170"/>
      <c r="AA390" s="170"/>
      <c r="AB390" s="170"/>
      <c r="AC390" s="170"/>
      <c r="AD390" s="170"/>
      <c r="AE390" s="170"/>
      <c r="AF390" s="170"/>
      <c r="AG390" s="170"/>
      <c r="AH390" s="170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 s="170"/>
      <c r="CC390" s="170"/>
      <c r="CD390" s="170"/>
      <c r="CE390" s="170"/>
      <c r="CF390" s="170"/>
      <c r="CG390" s="170"/>
      <c r="CH390" s="170"/>
      <c r="CI390" s="170"/>
      <c r="CJ390" s="170"/>
      <c r="CK390" s="170"/>
      <c r="CL390" s="170"/>
      <c r="CM390" s="170"/>
      <c r="CN390" s="170"/>
      <c r="CO390" s="170"/>
      <c r="CP390" s="170"/>
      <c r="CQ390" s="170"/>
      <c r="CR390" s="170"/>
      <c r="CS390" s="170"/>
      <c r="CT390" s="170"/>
      <c r="CU390" s="170"/>
      <c r="CV390" s="170"/>
      <c r="CW390" s="170"/>
      <c r="CX390" s="170"/>
      <c r="CY390" s="170"/>
      <c r="CZ390" s="170"/>
      <c r="DA390" s="170"/>
      <c r="DB390" s="170"/>
      <c r="DC390" s="170"/>
      <c r="DD390" s="170"/>
      <c r="DE390" s="170"/>
      <c r="DF390" s="170"/>
      <c r="DG390" s="170"/>
      <c r="DH390" s="170"/>
      <c r="DI390" s="170"/>
      <c r="DJ390" s="170"/>
      <c r="DK390" s="170"/>
      <c r="DL390" s="170"/>
      <c r="DM390" s="170"/>
      <c r="DN390" s="170"/>
      <c r="DO390" s="170"/>
      <c r="DP390" s="170"/>
      <c r="DQ390" s="170"/>
      <c r="DR390" s="170"/>
      <c r="DS390" s="170"/>
      <c r="DT390" s="170"/>
      <c r="DU390" s="170"/>
      <c r="DV390" s="170"/>
      <c r="DW390" s="170"/>
      <c r="DX390" s="170"/>
      <c r="DY390" s="170"/>
      <c r="DZ390" s="170"/>
      <c r="EA390" s="170"/>
      <c r="EB390" s="170"/>
      <c r="EC390" s="170"/>
      <c r="ED390" s="170"/>
      <c r="EE390" s="170"/>
      <c r="EF390" s="170"/>
      <c r="EG390" s="170"/>
      <c r="EH390" s="170"/>
      <c r="EI390" s="170"/>
      <c r="EJ390" s="170"/>
      <c r="EK390" s="170"/>
      <c r="EL390" s="170"/>
      <c r="EM390" s="170"/>
      <c r="EN390" s="170"/>
      <c r="EO390" s="170"/>
      <c r="EP390" s="170"/>
      <c r="EQ390" s="170"/>
      <c r="ER390" s="170"/>
      <c r="ES390" s="170"/>
      <c r="ET390" s="170"/>
      <c r="EU390" s="170"/>
      <c r="EV390" s="170"/>
      <c r="EW390" s="170"/>
      <c r="EX390" s="170"/>
      <c r="EY390" s="170"/>
      <c r="EZ390" s="170"/>
      <c r="FA390" s="170"/>
      <c r="FB390" s="170"/>
      <c r="FC390" s="170"/>
      <c r="FD390" s="170"/>
      <c r="FE390" s="170"/>
      <c r="FF390" s="170"/>
      <c r="FG390" s="170"/>
      <c r="FH390" s="170"/>
      <c r="FI390" s="170"/>
      <c r="FJ390" s="170"/>
      <c r="FK390" s="170"/>
      <c r="FL390" s="170"/>
      <c r="FM390" s="170"/>
      <c r="FN390" s="170"/>
      <c r="FO390" s="170"/>
      <c r="FP390" s="170"/>
      <c r="FQ390" s="170"/>
      <c r="FR390" s="170"/>
      <c r="FS390" s="170"/>
      <c r="FT390" s="170"/>
      <c r="FU390" s="170"/>
      <c r="FV390" s="170"/>
      <c r="FW390" s="170"/>
      <c r="FX390" s="170"/>
      <c r="FY390" s="170"/>
      <c r="FZ390" s="170"/>
      <c r="GA390" s="170"/>
      <c r="GB390" s="170"/>
      <c r="GC390" s="170"/>
      <c r="GD390" s="170"/>
      <c r="GE390" s="170"/>
      <c r="GF390" s="170"/>
      <c r="GG390" s="170"/>
      <c r="GH390" s="170"/>
    </row>
    <row r="391" customFormat="false" ht="12.75" hidden="false" customHeight="false" outlineLevel="0" collapsed="false">
      <c r="A391" s="179"/>
      <c r="B391" s="160"/>
      <c r="C391" s="160"/>
      <c r="D391" s="160"/>
      <c r="E391" s="160"/>
      <c r="F391" s="160"/>
      <c r="G391" s="160"/>
      <c r="H391" s="159"/>
      <c r="I391" s="181"/>
      <c r="R391" s="159"/>
      <c r="S391" s="169"/>
      <c r="T391" s="170"/>
      <c r="U391" s="170"/>
      <c r="V391" s="17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70"/>
      <c r="AG391" s="170"/>
      <c r="AH391" s="170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 s="170"/>
      <c r="CC391" s="170"/>
      <c r="CD391" s="170"/>
      <c r="CE391" s="170"/>
      <c r="CF391" s="170"/>
      <c r="CG391" s="170"/>
      <c r="CH391" s="170"/>
      <c r="CI391" s="170"/>
      <c r="CJ391" s="170"/>
      <c r="CK391" s="170"/>
      <c r="CL391" s="170"/>
      <c r="CM391" s="170"/>
      <c r="CN391" s="170"/>
      <c r="CO391" s="170"/>
      <c r="CP391" s="170"/>
      <c r="CQ391" s="170"/>
      <c r="CR391" s="170"/>
      <c r="CS391" s="170"/>
      <c r="CT391" s="170"/>
      <c r="CU391" s="170"/>
      <c r="CV391" s="170"/>
      <c r="CW391" s="170"/>
      <c r="CX391" s="170"/>
      <c r="CY391" s="170"/>
      <c r="CZ391" s="170"/>
      <c r="DA391" s="170"/>
      <c r="DB391" s="170"/>
      <c r="DC391" s="170"/>
      <c r="DD391" s="170"/>
      <c r="DE391" s="170"/>
      <c r="DF391" s="170"/>
      <c r="DG391" s="170"/>
      <c r="DH391" s="170"/>
      <c r="DI391" s="170"/>
      <c r="DJ391" s="170"/>
      <c r="DK391" s="170"/>
      <c r="DL391" s="170"/>
      <c r="DM391" s="170"/>
      <c r="DN391" s="170"/>
      <c r="DO391" s="170"/>
      <c r="DP391" s="170"/>
      <c r="DQ391" s="170"/>
      <c r="DR391" s="170"/>
      <c r="DS391" s="170"/>
      <c r="DT391" s="170"/>
      <c r="DU391" s="170"/>
      <c r="DV391" s="170"/>
      <c r="DW391" s="170"/>
      <c r="DX391" s="170"/>
      <c r="DY391" s="170"/>
      <c r="DZ391" s="170"/>
      <c r="EA391" s="170"/>
      <c r="EB391" s="170"/>
      <c r="EC391" s="170"/>
      <c r="ED391" s="170"/>
      <c r="EE391" s="170"/>
      <c r="EF391" s="170"/>
      <c r="EG391" s="170"/>
      <c r="EH391" s="170"/>
      <c r="EI391" s="170"/>
      <c r="EJ391" s="170"/>
      <c r="EK391" s="170"/>
      <c r="EL391" s="170"/>
      <c r="EM391" s="170"/>
      <c r="EN391" s="170"/>
      <c r="EO391" s="170"/>
      <c r="EP391" s="170"/>
      <c r="EQ391" s="170"/>
      <c r="ER391" s="170"/>
      <c r="ES391" s="170"/>
      <c r="ET391" s="170"/>
      <c r="EU391" s="170"/>
      <c r="EV391" s="170"/>
      <c r="EW391" s="170"/>
      <c r="EX391" s="170"/>
      <c r="EY391" s="170"/>
      <c r="EZ391" s="170"/>
      <c r="FA391" s="170"/>
      <c r="FB391" s="170"/>
      <c r="FC391" s="170"/>
      <c r="FD391" s="170"/>
      <c r="FE391" s="170"/>
      <c r="FF391" s="170"/>
      <c r="FG391" s="170"/>
      <c r="FH391" s="170"/>
      <c r="FI391" s="170"/>
      <c r="FJ391" s="170"/>
      <c r="FK391" s="170"/>
      <c r="FL391" s="170"/>
      <c r="FM391" s="170"/>
      <c r="FN391" s="170"/>
      <c r="FO391" s="170"/>
      <c r="FP391" s="170"/>
      <c r="FQ391" s="170"/>
      <c r="FR391" s="170"/>
      <c r="FS391" s="170"/>
      <c r="FT391" s="170"/>
      <c r="FU391" s="170"/>
      <c r="FV391" s="170"/>
      <c r="FW391" s="170"/>
      <c r="FX391" s="170"/>
      <c r="FY391" s="170"/>
      <c r="FZ391" s="170"/>
      <c r="GA391" s="170"/>
      <c r="GB391" s="170"/>
      <c r="GC391" s="170"/>
      <c r="GD391" s="170"/>
      <c r="GE391" s="170"/>
      <c r="GF391" s="170"/>
      <c r="GG391" s="170"/>
      <c r="GH391" s="170"/>
    </row>
    <row r="392" customFormat="false" ht="12.75" hidden="false" customHeight="false" outlineLevel="0" collapsed="false">
      <c r="A392" s="179"/>
      <c r="B392" s="160"/>
      <c r="C392" s="160"/>
      <c r="D392" s="160"/>
      <c r="E392" s="160"/>
      <c r="F392" s="160"/>
      <c r="G392" s="160"/>
      <c r="H392" s="159"/>
      <c r="I392" s="181"/>
      <c r="R392" s="159"/>
      <c r="S392" s="169"/>
      <c r="T392" s="170"/>
      <c r="U392" s="170"/>
      <c r="V392" s="17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70"/>
      <c r="AG392" s="170"/>
      <c r="AH392" s="170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 s="170"/>
      <c r="CC392" s="170"/>
      <c r="CD392" s="170"/>
      <c r="CE392" s="170"/>
      <c r="CF392" s="170"/>
      <c r="CG392" s="170"/>
      <c r="CH392" s="170"/>
      <c r="CI392" s="170"/>
      <c r="CJ392" s="170"/>
      <c r="CK392" s="170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  <c r="DZ392" s="170"/>
      <c r="EA392" s="170"/>
      <c r="EB392" s="170"/>
      <c r="EC392" s="170"/>
      <c r="ED392" s="170"/>
      <c r="EE392" s="170"/>
      <c r="EF392" s="170"/>
      <c r="EG392" s="170"/>
      <c r="EH392" s="170"/>
      <c r="EI392" s="170"/>
      <c r="EJ392" s="170"/>
      <c r="EK392" s="170"/>
      <c r="EL392" s="170"/>
      <c r="EM392" s="170"/>
      <c r="EN392" s="170"/>
      <c r="EO392" s="170"/>
      <c r="EP392" s="170"/>
      <c r="EQ392" s="170"/>
      <c r="ER392" s="170"/>
      <c r="ES392" s="170"/>
      <c r="ET392" s="170"/>
      <c r="EU392" s="170"/>
      <c r="EV392" s="170"/>
      <c r="EW392" s="170"/>
      <c r="EX392" s="170"/>
      <c r="EY392" s="170"/>
      <c r="EZ392" s="170"/>
      <c r="FA392" s="170"/>
      <c r="FB392" s="170"/>
      <c r="FC392" s="170"/>
      <c r="FD392" s="170"/>
      <c r="FE392" s="170"/>
      <c r="FF392" s="170"/>
      <c r="FG392" s="170"/>
      <c r="FH392" s="170"/>
      <c r="FI392" s="170"/>
      <c r="FJ392" s="170"/>
      <c r="FK392" s="170"/>
      <c r="FL392" s="170"/>
      <c r="FM392" s="170"/>
      <c r="FN392" s="170"/>
      <c r="FO392" s="170"/>
      <c r="FP392" s="170"/>
      <c r="FQ392" s="170"/>
      <c r="FR392" s="170"/>
      <c r="FS392" s="170"/>
      <c r="FT392" s="170"/>
      <c r="FU392" s="170"/>
      <c r="FV392" s="170"/>
      <c r="FW392" s="170"/>
      <c r="FX392" s="170"/>
      <c r="FY392" s="170"/>
      <c r="FZ392" s="170"/>
      <c r="GA392" s="170"/>
      <c r="GB392" s="170"/>
      <c r="GC392" s="170"/>
      <c r="GD392" s="170"/>
      <c r="GE392" s="170"/>
      <c r="GF392" s="170"/>
      <c r="GG392" s="170"/>
      <c r="GH392" s="170"/>
    </row>
    <row r="393" customFormat="false" ht="12.75" hidden="false" customHeight="false" outlineLevel="0" collapsed="false">
      <c r="A393" s="179"/>
      <c r="B393" s="160"/>
      <c r="C393" s="160"/>
      <c r="D393" s="160"/>
      <c r="E393" s="160"/>
      <c r="F393" s="160"/>
      <c r="G393" s="160"/>
      <c r="H393" s="159"/>
      <c r="I393" s="181"/>
      <c r="R393" s="159"/>
      <c r="S393" s="169"/>
      <c r="T393" s="170"/>
      <c r="U393" s="170"/>
      <c r="V393" s="170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70"/>
      <c r="AG393" s="170"/>
      <c r="AH393" s="170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 s="170"/>
      <c r="CC393" s="170"/>
      <c r="CD393" s="170"/>
      <c r="CE393" s="170"/>
      <c r="CF393" s="170"/>
      <c r="CG393" s="170"/>
      <c r="CH393" s="170"/>
      <c r="CI393" s="170"/>
      <c r="CJ393" s="170"/>
      <c r="CK393" s="170"/>
      <c r="CL393" s="170"/>
      <c r="CM393" s="170"/>
      <c r="CN393" s="170"/>
      <c r="CO393" s="170"/>
      <c r="CP393" s="170"/>
      <c r="CQ393" s="170"/>
      <c r="CR393" s="170"/>
      <c r="CS393" s="170"/>
      <c r="CT393" s="170"/>
      <c r="CU393" s="170"/>
      <c r="CV393" s="170"/>
      <c r="CW393" s="170"/>
      <c r="CX393" s="170"/>
      <c r="CY393" s="170"/>
      <c r="CZ393" s="170"/>
      <c r="DA393" s="170"/>
      <c r="DB393" s="170"/>
      <c r="DC393" s="170"/>
      <c r="DD393" s="170"/>
      <c r="DE393" s="170"/>
      <c r="DF393" s="170"/>
      <c r="DG393" s="170"/>
      <c r="DH393" s="170"/>
      <c r="DI393" s="170"/>
      <c r="DJ393" s="170"/>
      <c r="DK393" s="170"/>
      <c r="DL393" s="170"/>
      <c r="DM393" s="170"/>
      <c r="DN393" s="170"/>
      <c r="DO393" s="170"/>
      <c r="DP393" s="170"/>
      <c r="DQ393" s="170"/>
      <c r="DR393" s="170"/>
      <c r="DS393" s="170"/>
      <c r="DT393" s="170"/>
      <c r="DU393" s="170"/>
      <c r="DV393" s="170"/>
      <c r="DW393" s="170"/>
      <c r="DX393" s="170"/>
      <c r="DY393" s="170"/>
      <c r="DZ393" s="170"/>
      <c r="EA393" s="170"/>
      <c r="EB393" s="170"/>
      <c r="EC393" s="170"/>
      <c r="ED393" s="170"/>
      <c r="EE393" s="170"/>
      <c r="EF393" s="170"/>
      <c r="EG393" s="170"/>
      <c r="EH393" s="170"/>
      <c r="EI393" s="170"/>
      <c r="EJ393" s="170"/>
      <c r="EK393" s="170"/>
      <c r="EL393" s="170"/>
      <c r="EM393" s="170"/>
      <c r="EN393" s="170"/>
      <c r="EO393" s="170"/>
      <c r="EP393" s="170"/>
      <c r="EQ393" s="170"/>
      <c r="ER393" s="170"/>
      <c r="ES393" s="170"/>
      <c r="ET393" s="170"/>
      <c r="EU393" s="170"/>
      <c r="EV393" s="170"/>
      <c r="EW393" s="170"/>
      <c r="EX393" s="170"/>
      <c r="EY393" s="170"/>
      <c r="EZ393" s="170"/>
      <c r="FA393" s="170"/>
      <c r="FB393" s="170"/>
      <c r="FC393" s="170"/>
      <c r="FD393" s="170"/>
      <c r="FE393" s="170"/>
      <c r="FF393" s="170"/>
      <c r="FG393" s="170"/>
      <c r="FH393" s="170"/>
      <c r="FI393" s="170"/>
      <c r="FJ393" s="170"/>
      <c r="FK393" s="170"/>
      <c r="FL393" s="170"/>
      <c r="FM393" s="170"/>
      <c r="FN393" s="170"/>
      <c r="FO393" s="170"/>
      <c r="FP393" s="170"/>
      <c r="FQ393" s="170"/>
      <c r="FR393" s="170"/>
      <c r="FS393" s="170"/>
      <c r="FT393" s="170"/>
      <c r="FU393" s="170"/>
      <c r="FV393" s="170"/>
      <c r="FW393" s="170"/>
      <c r="FX393" s="170"/>
      <c r="FY393" s="170"/>
      <c r="FZ393" s="170"/>
      <c r="GA393" s="170"/>
      <c r="GB393" s="170"/>
      <c r="GC393" s="170"/>
      <c r="GD393" s="170"/>
      <c r="GE393" s="170"/>
      <c r="GF393" s="170"/>
      <c r="GG393" s="170"/>
      <c r="GH393" s="170"/>
    </row>
    <row r="394" customFormat="false" ht="12.75" hidden="false" customHeight="false" outlineLevel="0" collapsed="false">
      <c r="A394" s="179"/>
      <c r="B394" s="160"/>
      <c r="C394" s="160"/>
      <c r="D394" s="160"/>
      <c r="E394" s="160"/>
      <c r="F394" s="160"/>
      <c r="G394" s="160"/>
      <c r="H394" s="159"/>
      <c r="I394" s="181"/>
      <c r="R394" s="159"/>
      <c r="S394" s="169"/>
      <c r="T394" s="170"/>
      <c r="U394" s="170"/>
      <c r="V394" s="170"/>
      <c r="W394" s="170"/>
      <c r="X394" s="170"/>
      <c r="Y394" s="170"/>
      <c r="Z394" s="170"/>
      <c r="AA394" s="170"/>
      <c r="AB394" s="170"/>
      <c r="AC394" s="170"/>
      <c r="AD394" s="170"/>
      <c r="AE394" s="170"/>
      <c r="AF394" s="170"/>
      <c r="AG394" s="170"/>
      <c r="AH394" s="170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 s="170"/>
      <c r="CC394" s="170"/>
      <c r="CD394" s="170"/>
      <c r="CE394" s="170"/>
      <c r="CF394" s="170"/>
      <c r="CG394" s="170"/>
      <c r="CH394" s="170"/>
      <c r="CI394" s="170"/>
      <c r="CJ394" s="170"/>
      <c r="CK394" s="170"/>
      <c r="CL394" s="170"/>
      <c r="CM394" s="170"/>
      <c r="CN394" s="170"/>
      <c r="CO394" s="170"/>
      <c r="CP394" s="170"/>
      <c r="CQ394" s="170"/>
      <c r="CR394" s="170"/>
      <c r="CS394" s="170"/>
      <c r="CT394" s="170"/>
      <c r="CU394" s="170"/>
      <c r="CV394" s="170"/>
      <c r="CW394" s="170"/>
      <c r="CX394" s="170"/>
      <c r="CY394" s="170"/>
      <c r="CZ394" s="170"/>
      <c r="DA394" s="170"/>
      <c r="DB394" s="170"/>
      <c r="DC394" s="170"/>
      <c r="DD394" s="170"/>
      <c r="DE394" s="170"/>
      <c r="DF394" s="170"/>
      <c r="DG394" s="170"/>
      <c r="DH394" s="170"/>
      <c r="DI394" s="170"/>
      <c r="DJ394" s="170"/>
      <c r="DK394" s="170"/>
      <c r="DL394" s="170"/>
      <c r="DM394" s="170"/>
      <c r="DN394" s="170"/>
      <c r="DO394" s="170"/>
      <c r="DP394" s="170"/>
      <c r="DQ394" s="170"/>
      <c r="DR394" s="170"/>
      <c r="DS394" s="170"/>
      <c r="DT394" s="170"/>
      <c r="DU394" s="170"/>
      <c r="DV394" s="170"/>
      <c r="DW394" s="170"/>
      <c r="DX394" s="170"/>
      <c r="DY394" s="170"/>
      <c r="DZ394" s="170"/>
      <c r="EA394" s="170"/>
      <c r="EB394" s="170"/>
      <c r="EC394" s="170"/>
      <c r="ED394" s="170"/>
      <c r="EE394" s="170"/>
      <c r="EF394" s="170"/>
      <c r="EG394" s="170"/>
      <c r="EH394" s="170"/>
      <c r="EI394" s="170"/>
      <c r="EJ394" s="170"/>
      <c r="EK394" s="170"/>
      <c r="EL394" s="170"/>
      <c r="EM394" s="170"/>
      <c r="EN394" s="170"/>
      <c r="EO394" s="170"/>
      <c r="EP394" s="170"/>
      <c r="EQ394" s="170"/>
      <c r="ER394" s="170"/>
      <c r="ES394" s="170"/>
      <c r="ET394" s="170"/>
      <c r="EU394" s="170"/>
      <c r="EV394" s="170"/>
      <c r="EW394" s="170"/>
      <c r="EX394" s="170"/>
      <c r="EY394" s="170"/>
      <c r="EZ394" s="170"/>
      <c r="FA394" s="170"/>
      <c r="FB394" s="170"/>
      <c r="FC394" s="170"/>
      <c r="FD394" s="170"/>
      <c r="FE394" s="170"/>
      <c r="FF394" s="170"/>
      <c r="FG394" s="170"/>
      <c r="FH394" s="170"/>
      <c r="FI394" s="170"/>
      <c r="FJ394" s="170"/>
      <c r="FK394" s="170"/>
      <c r="FL394" s="170"/>
      <c r="FM394" s="170"/>
      <c r="FN394" s="170"/>
      <c r="FO394" s="170"/>
      <c r="FP394" s="170"/>
      <c r="FQ394" s="170"/>
      <c r="FR394" s="170"/>
      <c r="FS394" s="170"/>
      <c r="FT394" s="170"/>
      <c r="FU394" s="170"/>
      <c r="FV394" s="170"/>
      <c r="FW394" s="170"/>
      <c r="FX394" s="170"/>
      <c r="FY394" s="170"/>
      <c r="FZ394" s="170"/>
      <c r="GA394" s="170"/>
      <c r="GB394" s="170"/>
      <c r="GC394" s="170"/>
      <c r="GD394" s="170"/>
      <c r="GE394" s="170"/>
      <c r="GF394" s="170"/>
      <c r="GG394" s="170"/>
      <c r="GH394" s="170"/>
    </row>
    <row r="395" customFormat="false" ht="12.75" hidden="false" customHeight="false" outlineLevel="0" collapsed="false">
      <c r="A395" s="179"/>
      <c r="B395" s="160"/>
      <c r="C395" s="160"/>
      <c r="D395" s="160"/>
      <c r="E395" s="160"/>
      <c r="F395" s="160"/>
      <c r="G395" s="160"/>
      <c r="H395" s="159"/>
      <c r="I395" s="181"/>
      <c r="R395" s="159"/>
      <c r="S395" s="169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  <c r="AH395" s="170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0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70"/>
      <c r="EI395" s="170"/>
      <c r="EJ395" s="170"/>
      <c r="EK395" s="170"/>
      <c r="EL395" s="170"/>
      <c r="EM395" s="170"/>
      <c r="EN395" s="170"/>
      <c r="EO395" s="170"/>
      <c r="EP395" s="170"/>
      <c r="EQ395" s="170"/>
      <c r="ER395" s="170"/>
      <c r="ES395" s="170"/>
      <c r="ET395" s="170"/>
      <c r="EU395" s="170"/>
      <c r="EV395" s="170"/>
      <c r="EW395" s="170"/>
      <c r="EX395" s="170"/>
      <c r="EY395" s="170"/>
      <c r="EZ395" s="170"/>
      <c r="FA395" s="170"/>
      <c r="FB395" s="170"/>
      <c r="FC395" s="170"/>
      <c r="FD395" s="170"/>
      <c r="FE395" s="170"/>
      <c r="FF395" s="170"/>
      <c r="FG395" s="170"/>
      <c r="FH395" s="170"/>
      <c r="FI395" s="170"/>
      <c r="FJ395" s="170"/>
      <c r="FK395" s="170"/>
      <c r="FL395" s="170"/>
      <c r="FM395" s="170"/>
      <c r="FN395" s="170"/>
      <c r="FO395" s="170"/>
      <c r="FP395" s="170"/>
      <c r="FQ395" s="170"/>
      <c r="FR395" s="170"/>
      <c r="FS395" s="170"/>
      <c r="FT395" s="170"/>
      <c r="FU395" s="170"/>
      <c r="FV395" s="170"/>
      <c r="FW395" s="170"/>
      <c r="FX395" s="170"/>
      <c r="FY395" s="170"/>
      <c r="FZ395" s="170"/>
      <c r="GA395" s="170"/>
      <c r="GB395" s="170"/>
      <c r="GC395" s="170"/>
      <c r="GD395" s="170"/>
      <c r="GE395" s="170"/>
      <c r="GF395" s="170"/>
      <c r="GG395" s="170"/>
      <c r="GH395" s="170"/>
    </row>
    <row r="396" customFormat="false" ht="12.75" hidden="false" customHeight="false" outlineLevel="0" collapsed="false">
      <c r="A396" s="179"/>
      <c r="B396" s="160"/>
      <c r="C396" s="160"/>
      <c r="D396" s="160"/>
      <c r="E396" s="160"/>
      <c r="F396" s="160"/>
      <c r="G396" s="160"/>
      <c r="H396" s="159"/>
      <c r="I396" s="181"/>
      <c r="R396" s="159"/>
      <c r="S396" s="169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  <c r="AH396" s="170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0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  <c r="DZ396" s="170"/>
      <c r="EA396" s="170"/>
      <c r="EB396" s="170"/>
      <c r="EC396" s="170"/>
      <c r="ED396" s="170"/>
      <c r="EE396" s="170"/>
      <c r="EF396" s="170"/>
      <c r="EG396" s="170"/>
      <c r="EH396" s="170"/>
      <c r="EI396" s="170"/>
      <c r="EJ396" s="170"/>
      <c r="EK396" s="170"/>
      <c r="EL396" s="170"/>
      <c r="EM396" s="170"/>
      <c r="EN396" s="170"/>
      <c r="EO396" s="170"/>
      <c r="EP396" s="170"/>
      <c r="EQ396" s="170"/>
      <c r="ER396" s="170"/>
      <c r="ES396" s="170"/>
      <c r="ET396" s="170"/>
      <c r="EU396" s="170"/>
      <c r="EV396" s="170"/>
      <c r="EW396" s="170"/>
      <c r="EX396" s="170"/>
      <c r="EY396" s="170"/>
      <c r="EZ396" s="170"/>
      <c r="FA396" s="170"/>
      <c r="FB396" s="170"/>
      <c r="FC396" s="170"/>
      <c r="FD396" s="170"/>
      <c r="FE396" s="170"/>
      <c r="FF396" s="170"/>
      <c r="FG396" s="170"/>
      <c r="FH396" s="170"/>
      <c r="FI396" s="170"/>
      <c r="FJ396" s="170"/>
      <c r="FK396" s="170"/>
      <c r="FL396" s="170"/>
      <c r="FM396" s="170"/>
      <c r="FN396" s="170"/>
      <c r="FO396" s="170"/>
      <c r="FP396" s="170"/>
      <c r="FQ396" s="170"/>
      <c r="FR396" s="170"/>
      <c r="FS396" s="170"/>
      <c r="FT396" s="170"/>
      <c r="FU396" s="170"/>
      <c r="FV396" s="170"/>
      <c r="FW396" s="170"/>
      <c r="FX396" s="170"/>
      <c r="FY396" s="170"/>
      <c r="FZ396" s="170"/>
      <c r="GA396" s="170"/>
      <c r="GB396" s="170"/>
      <c r="GC396" s="170"/>
      <c r="GD396" s="170"/>
      <c r="GE396" s="170"/>
      <c r="GF396" s="170"/>
      <c r="GG396" s="170"/>
      <c r="GH396" s="170"/>
    </row>
    <row r="397" customFormat="false" ht="12.75" hidden="false" customHeight="false" outlineLevel="0" collapsed="false">
      <c r="A397" s="179"/>
      <c r="B397" s="160"/>
      <c r="C397" s="160"/>
      <c r="D397" s="160"/>
      <c r="E397" s="160"/>
      <c r="F397" s="160"/>
      <c r="G397" s="160"/>
      <c r="H397" s="159"/>
      <c r="I397" s="181"/>
      <c r="R397" s="159"/>
      <c r="S397" s="169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  <c r="DZ397" s="170"/>
      <c r="EA397" s="170"/>
      <c r="EB397" s="170"/>
      <c r="EC397" s="170"/>
      <c r="ED397" s="170"/>
      <c r="EE397" s="170"/>
      <c r="EF397" s="170"/>
      <c r="EG397" s="170"/>
      <c r="EH397" s="170"/>
      <c r="EI397" s="170"/>
      <c r="EJ397" s="170"/>
      <c r="EK397" s="170"/>
      <c r="EL397" s="170"/>
      <c r="EM397" s="170"/>
      <c r="EN397" s="170"/>
      <c r="EO397" s="170"/>
      <c r="EP397" s="170"/>
      <c r="EQ397" s="170"/>
      <c r="ER397" s="170"/>
      <c r="ES397" s="170"/>
      <c r="ET397" s="170"/>
      <c r="EU397" s="170"/>
      <c r="EV397" s="170"/>
      <c r="EW397" s="170"/>
      <c r="EX397" s="170"/>
      <c r="EY397" s="170"/>
      <c r="EZ397" s="170"/>
      <c r="FA397" s="170"/>
      <c r="FB397" s="170"/>
      <c r="FC397" s="170"/>
      <c r="FD397" s="170"/>
      <c r="FE397" s="170"/>
      <c r="FF397" s="170"/>
      <c r="FG397" s="170"/>
      <c r="FH397" s="170"/>
      <c r="FI397" s="170"/>
      <c r="FJ397" s="170"/>
      <c r="FK397" s="170"/>
      <c r="FL397" s="170"/>
      <c r="FM397" s="170"/>
      <c r="FN397" s="170"/>
      <c r="FO397" s="170"/>
      <c r="FP397" s="170"/>
      <c r="FQ397" s="170"/>
      <c r="FR397" s="170"/>
      <c r="FS397" s="170"/>
      <c r="FT397" s="170"/>
      <c r="FU397" s="170"/>
      <c r="FV397" s="170"/>
      <c r="FW397" s="170"/>
      <c r="FX397" s="170"/>
      <c r="FY397" s="170"/>
      <c r="FZ397" s="170"/>
      <c r="GA397" s="170"/>
      <c r="GB397" s="170"/>
      <c r="GC397" s="170"/>
      <c r="GD397" s="170"/>
      <c r="GE397" s="170"/>
      <c r="GF397" s="170"/>
      <c r="GG397" s="170"/>
      <c r="GH397" s="170"/>
    </row>
    <row r="398" customFormat="false" ht="12.75" hidden="false" customHeight="false" outlineLevel="0" collapsed="false">
      <c r="A398" s="179"/>
      <c r="B398" s="160"/>
      <c r="C398" s="160"/>
      <c r="D398" s="160"/>
      <c r="E398" s="160"/>
      <c r="F398" s="160"/>
      <c r="G398" s="160"/>
      <c r="H398" s="159"/>
      <c r="I398" s="181"/>
      <c r="R398" s="159"/>
      <c r="S398" s="169"/>
      <c r="T398" s="170"/>
      <c r="U398" s="170"/>
      <c r="V398" s="170"/>
      <c r="W398" s="170"/>
      <c r="X398" s="170"/>
      <c r="Y398" s="170"/>
      <c r="Z398" s="170"/>
      <c r="AA398" s="170"/>
      <c r="AB398" s="170"/>
      <c r="AC398" s="170"/>
      <c r="AD398" s="170"/>
      <c r="AE398" s="170"/>
      <c r="AF398" s="170"/>
      <c r="AG398" s="170"/>
      <c r="AH398" s="170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0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  <c r="DZ398" s="170"/>
      <c r="EA398" s="170"/>
      <c r="EB398" s="170"/>
      <c r="EC398" s="170"/>
      <c r="ED398" s="170"/>
      <c r="EE398" s="170"/>
      <c r="EF398" s="170"/>
      <c r="EG398" s="170"/>
      <c r="EH398" s="170"/>
      <c r="EI398" s="170"/>
      <c r="EJ398" s="170"/>
      <c r="EK398" s="170"/>
      <c r="EL398" s="170"/>
      <c r="EM398" s="170"/>
      <c r="EN398" s="170"/>
      <c r="EO398" s="170"/>
      <c r="EP398" s="170"/>
      <c r="EQ398" s="170"/>
      <c r="ER398" s="170"/>
      <c r="ES398" s="170"/>
      <c r="ET398" s="170"/>
      <c r="EU398" s="170"/>
      <c r="EV398" s="170"/>
      <c r="EW398" s="170"/>
      <c r="EX398" s="170"/>
      <c r="EY398" s="170"/>
      <c r="EZ398" s="170"/>
      <c r="FA398" s="170"/>
      <c r="FB398" s="170"/>
      <c r="FC398" s="170"/>
      <c r="FD398" s="170"/>
      <c r="FE398" s="170"/>
      <c r="FF398" s="170"/>
      <c r="FG398" s="170"/>
      <c r="FH398" s="170"/>
      <c r="FI398" s="170"/>
      <c r="FJ398" s="170"/>
      <c r="FK398" s="170"/>
      <c r="FL398" s="170"/>
      <c r="FM398" s="170"/>
      <c r="FN398" s="170"/>
      <c r="FO398" s="170"/>
      <c r="FP398" s="170"/>
      <c r="FQ398" s="170"/>
      <c r="FR398" s="170"/>
      <c r="FS398" s="170"/>
      <c r="FT398" s="170"/>
      <c r="FU398" s="170"/>
      <c r="FV398" s="170"/>
      <c r="FW398" s="170"/>
      <c r="FX398" s="170"/>
      <c r="FY398" s="170"/>
      <c r="FZ398" s="170"/>
      <c r="GA398" s="170"/>
      <c r="GB398" s="170"/>
      <c r="GC398" s="170"/>
      <c r="GD398" s="170"/>
      <c r="GE398" s="170"/>
      <c r="GF398" s="170"/>
      <c r="GG398" s="170"/>
      <c r="GH398" s="170"/>
    </row>
    <row r="399" customFormat="false" ht="12.75" hidden="false" customHeight="false" outlineLevel="0" collapsed="false">
      <c r="A399" s="179"/>
      <c r="B399" s="160"/>
      <c r="C399" s="160"/>
      <c r="D399" s="160"/>
      <c r="E399" s="160"/>
      <c r="F399" s="160"/>
      <c r="G399" s="160"/>
      <c r="H399" s="159"/>
      <c r="I399" s="181"/>
      <c r="R399" s="159"/>
      <c r="S399" s="169"/>
      <c r="T399" s="170"/>
      <c r="U399" s="170"/>
      <c r="V399" s="170"/>
      <c r="W399" s="170"/>
      <c r="X399" s="170"/>
      <c r="Y399" s="170"/>
      <c r="Z399" s="170"/>
      <c r="AA399" s="170"/>
      <c r="AB399" s="170"/>
      <c r="AC399" s="170"/>
      <c r="AD399" s="170"/>
      <c r="AE399" s="170"/>
      <c r="AF399" s="170"/>
      <c r="AG399" s="170"/>
      <c r="AH399" s="170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 s="170"/>
      <c r="CC399" s="170"/>
      <c r="CD399" s="170"/>
      <c r="CE399" s="170"/>
      <c r="CF399" s="170"/>
      <c r="CG399" s="170"/>
      <c r="CH399" s="170"/>
      <c r="CI399" s="170"/>
      <c r="CJ399" s="170"/>
      <c r="CK399" s="170"/>
      <c r="CL399" s="170"/>
      <c r="CM399" s="170"/>
      <c r="CN399" s="170"/>
      <c r="CO399" s="170"/>
      <c r="CP399" s="170"/>
      <c r="CQ399" s="170"/>
      <c r="CR399" s="170"/>
      <c r="CS399" s="170"/>
      <c r="CT399" s="170"/>
      <c r="CU399" s="170"/>
      <c r="CV399" s="170"/>
      <c r="CW399" s="170"/>
      <c r="CX399" s="170"/>
      <c r="CY399" s="170"/>
      <c r="CZ399" s="170"/>
      <c r="DA399" s="170"/>
      <c r="DB399" s="170"/>
      <c r="DC399" s="170"/>
      <c r="DD399" s="170"/>
      <c r="DE399" s="170"/>
      <c r="DF399" s="170"/>
      <c r="DG399" s="170"/>
      <c r="DH399" s="170"/>
      <c r="DI399" s="170"/>
      <c r="DJ399" s="170"/>
      <c r="DK399" s="170"/>
      <c r="DL399" s="170"/>
      <c r="DM399" s="170"/>
      <c r="DN399" s="170"/>
      <c r="DO399" s="170"/>
      <c r="DP399" s="170"/>
      <c r="DQ399" s="170"/>
      <c r="DR399" s="170"/>
      <c r="DS399" s="170"/>
      <c r="DT399" s="170"/>
      <c r="DU399" s="170"/>
      <c r="DV399" s="170"/>
      <c r="DW399" s="170"/>
      <c r="DX399" s="170"/>
      <c r="DY399" s="170"/>
      <c r="DZ399" s="170"/>
      <c r="EA399" s="170"/>
      <c r="EB399" s="170"/>
      <c r="EC399" s="170"/>
      <c r="ED399" s="170"/>
      <c r="EE399" s="170"/>
      <c r="EF399" s="170"/>
      <c r="EG399" s="170"/>
      <c r="EH399" s="170"/>
      <c r="EI399" s="170"/>
      <c r="EJ399" s="170"/>
      <c r="EK399" s="170"/>
      <c r="EL399" s="170"/>
      <c r="EM399" s="170"/>
      <c r="EN399" s="170"/>
      <c r="EO399" s="170"/>
      <c r="EP399" s="170"/>
      <c r="EQ399" s="170"/>
      <c r="ER399" s="170"/>
      <c r="ES399" s="170"/>
      <c r="ET399" s="170"/>
      <c r="EU399" s="170"/>
      <c r="EV399" s="170"/>
      <c r="EW399" s="170"/>
      <c r="EX399" s="170"/>
      <c r="EY399" s="170"/>
      <c r="EZ399" s="170"/>
      <c r="FA399" s="170"/>
      <c r="FB399" s="170"/>
      <c r="FC399" s="170"/>
      <c r="FD399" s="170"/>
      <c r="FE399" s="170"/>
      <c r="FF399" s="170"/>
      <c r="FG399" s="170"/>
      <c r="FH399" s="170"/>
      <c r="FI399" s="170"/>
      <c r="FJ399" s="170"/>
      <c r="FK399" s="170"/>
      <c r="FL399" s="170"/>
      <c r="FM399" s="170"/>
      <c r="FN399" s="170"/>
      <c r="FO399" s="170"/>
      <c r="FP399" s="170"/>
      <c r="FQ399" s="170"/>
      <c r="FR399" s="170"/>
      <c r="FS399" s="170"/>
      <c r="FT399" s="170"/>
      <c r="FU399" s="170"/>
      <c r="FV399" s="170"/>
      <c r="FW399" s="170"/>
      <c r="FX399" s="170"/>
      <c r="FY399" s="170"/>
      <c r="FZ399" s="170"/>
      <c r="GA399" s="170"/>
      <c r="GB399" s="170"/>
      <c r="GC399" s="170"/>
      <c r="GD399" s="170"/>
      <c r="GE399" s="170"/>
      <c r="GF399" s="170"/>
      <c r="GG399" s="170"/>
      <c r="GH399" s="170"/>
    </row>
    <row r="400" customFormat="false" ht="12.75" hidden="false" customHeight="false" outlineLevel="0" collapsed="false">
      <c r="A400" s="179"/>
      <c r="B400" s="160"/>
      <c r="C400" s="160"/>
      <c r="D400" s="160"/>
      <c r="E400" s="160"/>
      <c r="F400" s="160"/>
      <c r="G400" s="160"/>
      <c r="H400" s="159"/>
      <c r="I400" s="181"/>
      <c r="R400" s="159"/>
      <c r="S400" s="169"/>
      <c r="T400" s="170"/>
      <c r="U400" s="170"/>
      <c r="V400" s="170"/>
      <c r="W400" s="170"/>
      <c r="X400" s="170"/>
      <c r="Y400" s="170"/>
      <c r="Z400" s="170"/>
      <c r="AA400" s="170"/>
      <c r="AB400" s="170"/>
      <c r="AC400" s="170"/>
      <c r="AD400" s="170"/>
      <c r="AE400" s="170"/>
      <c r="AF400" s="170"/>
      <c r="AG400" s="170"/>
      <c r="AH400" s="170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 s="170"/>
      <c r="CC400" s="170"/>
      <c r="CD400" s="170"/>
      <c r="CE400" s="170"/>
      <c r="CF400" s="170"/>
      <c r="CG400" s="170"/>
      <c r="CH400" s="170"/>
      <c r="CI400" s="170"/>
      <c r="CJ400" s="170"/>
      <c r="CK400" s="170"/>
      <c r="CL400" s="170"/>
      <c r="CM400" s="170"/>
      <c r="CN400" s="170"/>
      <c r="CO400" s="170"/>
      <c r="CP400" s="170"/>
      <c r="CQ400" s="170"/>
      <c r="CR400" s="170"/>
      <c r="CS400" s="170"/>
      <c r="CT400" s="170"/>
      <c r="CU400" s="170"/>
      <c r="CV400" s="170"/>
      <c r="CW400" s="170"/>
      <c r="CX400" s="170"/>
      <c r="CY400" s="170"/>
      <c r="CZ400" s="170"/>
      <c r="DA400" s="170"/>
      <c r="DB400" s="170"/>
      <c r="DC400" s="170"/>
      <c r="DD400" s="170"/>
      <c r="DE400" s="170"/>
      <c r="DF400" s="170"/>
      <c r="DG400" s="170"/>
      <c r="DH400" s="170"/>
      <c r="DI400" s="170"/>
      <c r="DJ400" s="170"/>
      <c r="DK400" s="170"/>
      <c r="DL400" s="170"/>
      <c r="DM400" s="170"/>
      <c r="DN400" s="170"/>
      <c r="DO400" s="170"/>
      <c r="DP400" s="170"/>
      <c r="DQ400" s="170"/>
      <c r="DR400" s="170"/>
      <c r="DS400" s="170"/>
      <c r="DT400" s="170"/>
      <c r="DU400" s="170"/>
      <c r="DV400" s="170"/>
      <c r="DW400" s="170"/>
      <c r="DX400" s="170"/>
      <c r="DY400" s="170"/>
      <c r="DZ400" s="170"/>
      <c r="EA400" s="170"/>
      <c r="EB400" s="170"/>
      <c r="EC400" s="170"/>
      <c r="ED400" s="170"/>
      <c r="EE400" s="170"/>
      <c r="EF400" s="170"/>
      <c r="EG400" s="170"/>
      <c r="EH400" s="170"/>
      <c r="EI400" s="170"/>
      <c r="EJ400" s="170"/>
      <c r="EK400" s="170"/>
      <c r="EL400" s="170"/>
      <c r="EM400" s="170"/>
      <c r="EN400" s="170"/>
      <c r="EO400" s="170"/>
      <c r="EP400" s="170"/>
      <c r="EQ400" s="170"/>
      <c r="ER400" s="170"/>
      <c r="ES400" s="170"/>
      <c r="ET400" s="170"/>
      <c r="EU400" s="170"/>
      <c r="EV400" s="170"/>
      <c r="EW400" s="170"/>
      <c r="EX400" s="170"/>
      <c r="EY400" s="170"/>
      <c r="EZ400" s="170"/>
      <c r="FA400" s="170"/>
      <c r="FB400" s="170"/>
      <c r="FC400" s="170"/>
      <c r="FD400" s="170"/>
      <c r="FE400" s="170"/>
      <c r="FF400" s="170"/>
      <c r="FG400" s="170"/>
      <c r="FH400" s="170"/>
      <c r="FI400" s="170"/>
      <c r="FJ400" s="170"/>
      <c r="FK400" s="170"/>
      <c r="FL400" s="170"/>
      <c r="FM400" s="170"/>
      <c r="FN400" s="170"/>
      <c r="FO400" s="170"/>
      <c r="FP400" s="170"/>
      <c r="FQ400" s="170"/>
      <c r="FR400" s="170"/>
      <c r="FS400" s="170"/>
      <c r="FT400" s="170"/>
      <c r="FU400" s="170"/>
      <c r="FV400" s="170"/>
      <c r="FW400" s="170"/>
      <c r="FX400" s="170"/>
      <c r="FY400" s="170"/>
      <c r="FZ400" s="170"/>
      <c r="GA400" s="170"/>
      <c r="GB400" s="170"/>
      <c r="GC400" s="170"/>
      <c r="GD400" s="170"/>
      <c r="GE400" s="170"/>
      <c r="GF400" s="170"/>
      <c r="GG400" s="170"/>
      <c r="GH400" s="170"/>
    </row>
    <row r="401" customFormat="false" ht="12.75" hidden="false" customHeight="false" outlineLevel="0" collapsed="false">
      <c r="A401" s="179"/>
      <c r="B401" s="160"/>
      <c r="C401" s="160"/>
      <c r="D401" s="160"/>
      <c r="E401" s="160"/>
      <c r="F401" s="160"/>
      <c r="G401" s="160"/>
      <c r="H401" s="159"/>
      <c r="I401" s="181"/>
      <c r="R401" s="159"/>
      <c r="S401" s="169"/>
      <c r="T401" s="170"/>
      <c r="U401" s="170"/>
      <c r="V401" s="170"/>
      <c r="W401" s="170"/>
      <c r="X401" s="170"/>
      <c r="Y401" s="170"/>
      <c r="Z401" s="170"/>
      <c r="AA401" s="170"/>
      <c r="AB401" s="170"/>
      <c r="AC401" s="170"/>
      <c r="AD401" s="170"/>
      <c r="AE401" s="170"/>
      <c r="AF401" s="170"/>
      <c r="AG401" s="170"/>
      <c r="AH401" s="170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 s="170"/>
      <c r="CC401" s="170"/>
      <c r="CD401" s="170"/>
      <c r="CE401" s="170"/>
      <c r="CF401" s="170"/>
      <c r="CG401" s="170"/>
      <c r="CH401" s="170"/>
      <c r="CI401" s="170"/>
      <c r="CJ401" s="170"/>
      <c r="CK401" s="170"/>
      <c r="CL401" s="170"/>
      <c r="CM401" s="170"/>
      <c r="CN401" s="170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70"/>
      <c r="DK401" s="170"/>
      <c r="DL401" s="170"/>
      <c r="DM401" s="170"/>
      <c r="DN401" s="170"/>
      <c r="DO401" s="170"/>
      <c r="DP401" s="170"/>
      <c r="DQ401" s="170"/>
      <c r="DR401" s="170"/>
      <c r="DS401" s="170"/>
      <c r="DT401" s="170"/>
      <c r="DU401" s="170"/>
      <c r="DV401" s="170"/>
      <c r="DW401" s="170"/>
      <c r="DX401" s="170"/>
      <c r="DY401" s="170"/>
      <c r="DZ401" s="170"/>
      <c r="EA401" s="170"/>
      <c r="EB401" s="170"/>
      <c r="EC401" s="170"/>
      <c r="ED401" s="170"/>
      <c r="EE401" s="170"/>
      <c r="EF401" s="170"/>
      <c r="EG401" s="170"/>
      <c r="EH401" s="170"/>
      <c r="EI401" s="170"/>
      <c r="EJ401" s="170"/>
      <c r="EK401" s="170"/>
      <c r="EL401" s="170"/>
      <c r="EM401" s="170"/>
      <c r="EN401" s="170"/>
      <c r="EO401" s="170"/>
      <c r="EP401" s="170"/>
      <c r="EQ401" s="170"/>
      <c r="ER401" s="170"/>
      <c r="ES401" s="170"/>
      <c r="ET401" s="170"/>
      <c r="EU401" s="170"/>
      <c r="EV401" s="170"/>
      <c r="EW401" s="170"/>
      <c r="EX401" s="170"/>
      <c r="EY401" s="170"/>
      <c r="EZ401" s="170"/>
      <c r="FA401" s="170"/>
      <c r="FB401" s="170"/>
      <c r="FC401" s="170"/>
      <c r="FD401" s="170"/>
      <c r="FE401" s="170"/>
      <c r="FF401" s="170"/>
      <c r="FG401" s="170"/>
      <c r="FH401" s="170"/>
      <c r="FI401" s="170"/>
      <c r="FJ401" s="170"/>
      <c r="FK401" s="170"/>
      <c r="FL401" s="170"/>
      <c r="FM401" s="170"/>
      <c r="FN401" s="170"/>
      <c r="FO401" s="170"/>
      <c r="FP401" s="170"/>
      <c r="FQ401" s="170"/>
      <c r="FR401" s="170"/>
      <c r="FS401" s="170"/>
      <c r="FT401" s="170"/>
      <c r="FU401" s="170"/>
      <c r="FV401" s="170"/>
      <c r="FW401" s="170"/>
      <c r="FX401" s="170"/>
      <c r="FY401" s="170"/>
      <c r="FZ401" s="170"/>
      <c r="GA401" s="170"/>
      <c r="GB401" s="170"/>
      <c r="GC401" s="170"/>
      <c r="GD401" s="170"/>
      <c r="GE401" s="170"/>
      <c r="GF401" s="170"/>
      <c r="GG401" s="170"/>
      <c r="GH401" s="170"/>
    </row>
    <row r="402" customFormat="false" ht="12.75" hidden="false" customHeight="false" outlineLevel="0" collapsed="false">
      <c r="A402" s="179"/>
      <c r="B402" s="160"/>
      <c r="C402" s="160"/>
      <c r="D402" s="160"/>
      <c r="E402" s="160"/>
      <c r="F402" s="160"/>
      <c r="G402" s="160"/>
      <c r="H402" s="159"/>
      <c r="I402" s="181"/>
      <c r="R402" s="159"/>
      <c r="S402" s="169"/>
      <c r="T402" s="170"/>
      <c r="U402" s="170"/>
      <c r="V402" s="170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 s="170"/>
      <c r="CC402" s="170"/>
      <c r="CD402" s="170"/>
      <c r="CE402" s="170"/>
      <c r="CF402" s="170"/>
      <c r="CG402" s="170"/>
      <c r="CH402" s="170"/>
      <c r="CI402" s="170"/>
      <c r="CJ402" s="170"/>
      <c r="CK402" s="170"/>
      <c r="CL402" s="170"/>
      <c r="CM402" s="170"/>
      <c r="CN402" s="170"/>
      <c r="CO402" s="170"/>
      <c r="CP402" s="170"/>
      <c r="CQ402" s="170"/>
      <c r="CR402" s="170"/>
      <c r="CS402" s="170"/>
      <c r="CT402" s="170"/>
      <c r="CU402" s="170"/>
      <c r="CV402" s="170"/>
      <c r="CW402" s="170"/>
      <c r="CX402" s="170"/>
      <c r="CY402" s="170"/>
      <c r="CZ402" s="170"/>
      <c r="DA402" s="170"/>
      <c r="DB402" s="170"/>
      <c r="DC402" s="170"/>
      <c r="DD402" s="170"/>
      <c r="DE402" s="170"/>
      <c r="DF402" s="170"/>
      <c r="DG402" s="170"/>
      <c r="DH402" s="170"/>
      <c r="DI402" s="170"/>
      <c r="DJ402" s="170"/>
      <c r="DK402" s="170"/>
      <c r="DL402" s="170"/>
      <c r="DM402" s="170"/>
      <c r="DN402" s="170"/>
      <c r="DO402" s="170"/>
      <c r="DP402" s="170"/>
      <c r="DQ402" s="170"/>
      <c r="DR402" s="170"/>
      <c r="DS402" s="170"/>
      <c r="DT402" s="170"/>
      <c r="DU402" s="170"/>
      <c r="DV402" s="170"/>
      <c r="DW402" s="170"/>
      <c r="DX402" s="170"/>
      <c r="DY402" s="170"/>
      <c r="DZ402" s="170"/>
      <c r="EA402" s="170"/>
      <c r="EB402" s="170"/>
      <c r="EC402" s="170"/>
      <c r="ED402" s="170"/>
      <c r="EE402" s="170"/>
      <c r="EF402" s="170"/>
      <c r="EG402" s="170"/>
      <c r="EH402" s="170"/>
      <c r="EI402" s="170"/>
      <c r="EJ402" s="170"/>
      <c r="EK402" s="170"/>
      <c r="EL402" s="170"/>
      <c r="EM402" s="170"/>
      <c r="EN402" s="170"/>
      <c r="EO402" s="170"/>
      <c r="EP402" s="170"/>
      <c r="EQ402" s="170"/>
      <c r="ER402" s="170"/>
      <c r="ES402" s="170"/>
      <c r="ET402" s="170"/>
      <c r="EU402" s="170"/>
      <c r="EV402" s="170"/>
      <c r="EW402" s="170"/>
      <c r="EX402" s="170"/>
      <c r="EY402" s="170"/>
      <c r="EZ402" s="170"/>
      <c r="FA402" s="170"/>
      <c r="FB402" s="170"/>
      <c r="FC402" s="170"/>
      <c r="FD402" s="170"/>
      <c r="FE402" s="170"/>
      <c r="FF402" s="170"/>
      <c r="FG402" s="170"/>
      <c r="FH402" s="170"/>
      <c r="FI402" s="170"/>
      <c r="FJ402" s="170"/>
      <c r="FK402" s="170"/>
      <c r="FL402" s="170"/>
      <c r="FM402" s="170"/>
      <c r="FN402" s="170"/>
      <c r="FO402" s="170"/>
      <c r="FP402" s="170"/>
      <c r="FQ402" s="170"/>
      <c r="FR402" s="170"/>
      <c r="FS402" s="170"/>
      <c r="FT402" s="170"/>
      <c r="FU402" s="170"/>
      <c r="FV402" s="170"/>
      <c r="FW402" s="170"/>
      <c r="FX402" s="170"/>
      <c r="FY402" s="170"/>
      <c r="FZ402" s="170"/>
      <c r="GA402" s="170"/>
      <c r="GB402" s="170"/>
      <c r="GC402" s="170"/>
      <c r="GD402" s="170"/>
      <c r="GE402" s="170"/>
      <c r="GF402" s="170"/>
      <c r="GG402" s="170"/>
      <c r="GH402" s="170"/>
    </row>
    <row r="403" customFormat="false" ht="12.75" hidden="false" customHeight="false" outlineLevel="0" collapsed="false">
      <c r="A403" s="179"/>
      <c r="B403" s="160"/>
      <c r="C403" s="160"/>
      <c r="D403" s="160"/>
      <c r="E403" s="160"/>
      <c r="F403" s="160"/>
      <c r="G403" s="160"/>
      <c r="H403" s="159"/>
      <c r="I403" s="181"/>
      <c r="R403" s="159"/>
      <c r="S403" s="169"/>
      <c r="T403" s="170"/>
      <c r="U403" s="170"/>
      <c r="V403" s="170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  <c r="CP403" s="170"/>
      <c r="CQ403" s="170"/>
      <c r="CR403" s="170"/>
      <c r="CS403" s="170"/>
      <c r="CT403" s="170"/>
      <c r="CU403" s="170"/>
      <c r="CV403" s="170"/>
      <c r="CW403" s="170"/>
      <c r="CX403" s="170"/>
      <c r="CY403" s="170"/>
      <c r="CZ403" s="170"/>
      <c r="DA403" s="170"/>
      <c r="DB403" s="170"/>
      <c r="DC403" s="170"/>
      <c r="DD403" s="170"/>
      <c r="DE403" s="170"/>
      <c r="DF403" s="170"/>
      <c r="DG403" s="170"/>
      <c r="DH403" s="170"/>
      <c r="DI403" s="170"/>
      <c r="DJ403" s="170"/>
      <c r="DK403" s="170"/>
      <c r="DL403" s="170"/>
      <c r="DM403" s="170"/>
      <c r="DN403" s="170"/>
      <c r="DO403" s="170"/>
      <c r="DP403" s="170"/>
      <c r="DQ403" s="170"/>
      <c r="DR403" s="170"/>
      <c r="DS403" s="170"/>
      <c r="DT403" s="170"/>
      <c r="DU403" s="170"/>
      <c r="DV403" s="170"/>
      <c r="DW403" s="170"/>
      <c r="DX403" s="170"/>
      <c r="DY403" s="170"/>
      <c r="DZ403" s="170"/>
      <c r="EA403" s="170"/>
      <c r="EB403" s="170"/>
      <c r="EC403" s="170"/>
      <c r="ED403" s="170"/>
      <c r="EE403" s="170"/>
      <c r="EF403" s="170"/>
      <c r="EG403" s="170"/>
      <c r="EH403" s="170"/>
      <c r="EI403" s="170"/>
      <c r="EJ403" s="170"/>
      <c r="EK403" s="170"/>
      <c r="EL403" s="170"/>
      <c r="EM403" s="170"/>
      <c r="EN403" s="170"/>
      <c r="EO403" s="170"/>
      <c r="EP403" s="170"/>
      <c r="EQ403" s="170"/>
      <c r="ER403" s="170"/>
      <c r="ES403" s="170"/>
      <c r="ET403" s="170"/>
      <c r="EU403" s="170"/>
      <c r="EV403" s="170"/>
      <c r="EW403" s="170"/>
      <c r="EX403" s="170"/>
      <c r="EY403" s="170"/>
      <c r="EZ403" s="170"/>
      <c r="FA403" s="170"/>
      <c r="FB403" s="170"/>
      <c r="FC403" s="170"/>
      <c r="FD403" s="170"/>
      <c r="FE403" s="170"/>
      <c r="FF403" s="170"/>
      <c r="FG403" s="170"/>
      <c r="FH403" s="170"/>
      <c r="FI403" s="170"/>
      <c r="FJ403" s="170"/>
      <c r="FK403" s="170"/>
      <c r="FL403" s="170"/>
      <c r="FM403" s="170"/>
      <c r="FN403" s="170"/>
      <c r="FO403" s="170"/>
      <c r="FP403" s="170"/>
      <c r="FQ403" s="170"/>
      <c r="FR403" s="170"/>
      <c r="FS403" s="170"/>
      <c r="FT403" s="170"/>
      <c r="FU403" s="170"/>
      <c r="FV403" s="170"/>
      <c r="FW403" s="170"/>
      <c r="FX403" s="170"/>
      <c r="FY403" s="170"/>
      <c r="FZ403" s="170"/>
      <c r="GA403" s="170"/>
      <c r="GB403" s="170"/>
      <c r="GC403" s="170"/>
      <c r="GD403" s="170"/>
      <c r="GE403" s="170"/>
      <c r="GF403" s="170"/>
      <c r="GG403" s="170"/>
      <c r="GH403" s="170"/>
    </row>
    <row r="404" customFormat="false" ht="12.75" hidden="false" customHeight="false" outlineLevel="0" collapsed="false">
      <c r="A404" s="179"/>
      <c r="B404" s="160"/>
      <c r="C404" s="160"/>
      <c r="D404" s="160"/>
      <c r="E404" s="160"/>
      <c r="F404" s="160"/>
      <c r="G404" s="160"/>
      <c r="H404" s="159"/>
      <c r="I404" s="181"/>
      <c r="R404" s="159"/>
      <c r="S404" s="169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  <c r="CP404" s="170"/>
      <c r="CQ404" s="170"/>
      <c r="CR404" s="170"/>
      <c r="CS404" s="170"/>
      <c r="CT404" s="170"/>
      <c r="CU404" s="170"/>
      <c r="CV404" s="170"/>
      <c r="CW404" s="170"/>
      <c r="CX404" s="170"/>
      <c r="CY404" s="170"/>
      <c r="CZ404" s="170"/>
      <c r="DA404" s="170"/>
      <c r="DB404" s="170"/>
      <c r="DC404" s="170"/>
      <c r="DD404" s="170"/>
      <c r="DE404" s="170"/>
      <c r="DF404" s="170"/>
      <c r="DG404" s="170"/>
      <c r="DH404" s="170"/>
      <c r="DI404" s="170"/>
      <c r="DJ404" s="170"/>
      <c r="DK404" s="170"/>
      <c r="DL404" s="170"/>
      <c r="DM404" s="170"/>
      <c r="DN404" s="170"/>
      <c r="DO404" s="170"/>
      <c r="DP404" s="170"/>
      <c r="DQ404" s="170"/>
      <c r="DR404" s="170"/>
      <c r="DS404" s="170"/>
      <c r="DT404" s="170"/>
      <c r="DU404" s="170"/>
      <c r="DV404" s="170"/>
      <c r="DW404" s="170"/>
      <c r="DX404" s="170"/>
      <c r="DY404" s="170"/>
      <c r="DZ404" s="170"/>
      <c r="EA404" s="170"/>
      <c r="EB404" s="170"/>
      <c r="EC404" s="170"/>
      <c r="ED404" s="170"/>
      <c r="EE404" s="170"/>
      <c r="EF404" s="170"/>
      <c r="EG404" s="170"/>
      <c r="EH404" s="170"/>
      <c r="EI404" s="170"/>
      <c r="EJ404" s="170"/>
      <c r="EK404" s="170"/>
      <c r="EL404" s="170"/>
      <c r="EM404" s="170"/>
      <c r="EN404" s="170"/>
      <c r="EO404" s="170"/>
      <c r="EP404" s="170"/>
      <c r="EQ404" s="170"/>
      <c r="ER404" s="170"/>
      <c r="ES404" s="170"/>
      <c r="ET404" s="170"/>
      <c r="EU404" s="170"/>
      <c r="EV404" s="170"/>
      <c r="EW404" s="170"/>
      <c r="EX404" s="170"/>
      <c r="EY404" s="170"/>
      <c r="EZ404" s="170"/>
      <c r="FA404" s="170"/>
      <c r="FB404" s="170"/>
      <c r="FC404" s="170"/>
      <c r="FD404" s="170"/>
      <c r="FE404" s="170"/>
      <c r="FF404" s="170"/>
      <c r="FG404" s="170"/>
      <c r="FH404" s="170"/>
      <c r="FI404" s="170"/>
      <c r="FJ404" s="170"/>
      <c r="FK404" s="170"/>
      <c r="FL404" s="170"/>
      <c r="FM404" s="170"/>
      <c r="FN404" s="170"/>
      <c r="FO404" s="170"/>
      <c r="FP404" s="170"/>
      <c r="FQ404" s="170"/>
      <c r="FR404" s="170"/>
      <c r="FS404" s="170"/>
      <c r="FT404" s="170"/>
      <c r="FU404" s="170"/>
      <c r="FV404" s="170"/>
      <c r="FW404" s="170"/>
      <c r="FX404" s="170"/>
      <c r="FY404" s="170"/>
      <c r="FZ404" s="170"/>
      <c r="GA404" s="170"/>
      <c r="GB404" s="170"/>
      <c r="GC404" s="170"/>
      <c r="GD404" s="170"/>
      <c r="GE404" s="170"/>
      <c r="GF404" s="170"/>
      <c r="GG404" s="170"/>
      <c r="GH404" s="170"/>
    </row>
    <row r="405" customFormat="false" ht="12.75" hidden="false" customHeight="false" outlineLevel="0" collapsed="false">
      <c r="A405" s="179"/>
      <c r="B405" s="160"/>
      <c r="C405" s="160"/>
      <c r="D405" s="160"/>
      <c r="E405" s="160"/>
      <c r="F405" s="160"/>
      <c r="G405" s="160"/>
      <c r="H405" s="159"/>
      <c r="I405" s="181"/>
      <c r="R405" s="159"/>
      <c r="S405" s="169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  <c r="CP405" s="170"/>
      <c r="CQ405" s="170"/>
      <c r="CR405" s="170"/>
      <c r="CS405" s="170"/>
      <c r="CT405" s="170"/>
      <c r="CU405" s="170"/>
      <c r="CV405" s="170"/>
      <c r="CW405" s="170"/>
      <c r="CX405" s="170"/>
      <c r="CY405" s="170"/>
      <c r="CZ405" s="170"/>
      <c r="DA405" s="170"/>
      <c r="DB405" s="170"/>
      <c r="DC405" s="170"/>
      <c r="DD405" s="170"/>
      <c r="DE405" s="170"/>
      <c r="DF405" s="170"/>
      <c r="DG405" s="170"/>
      <c r="DH405" s="170"/>
      <c r="DI405" s="170"/>
      <c r="DJ405" s="170"/>
      <c r="DK405" s="170"/>
      <c r="DL405" s="170"/>
      <c r="DM405" s="170"/>
      <c r="DN405" s="170"/>
      <c r="DO405" s="170"/>
      <c r="DP405" s="170"/>
      <c r="DQ405" s="170"/>
      <c r="DR405" s="170"/>
      <c r="DS405" s="170"/>
      <c r="DT405" s="170"/>
      <c r="DU405" s="170"/>
      <c r="DV405" s="170"/>
      <c r="DW405" s="170"/>
      <c r="DX405" s="170"/>
      <c r="DY405" s="170"/>
      <c r="DZ405" s="170"/>
      <c r="EA405" s="170"/>
      <c r="EB405" s="170"/>
      <c r="EC405" s="170"/>
      <c r="ED405" s="170"/>
      <c r="EE405" s="170"/>
      <c r="EF405" s="170"/>
      <c r="EG405" s="170"/>
      <c r="EH405" s="170"/>
      <c r="EI405" s="170"/>
      <c r="EJ405" s="170"/>
      <c r="EK405" s="170"/>
      <c r="EL405" s="170"/>
      <c r="EM405" s="170"/>
      <c r="EN405" s="170"/>
      <c r="EO405" s="170"/>
      <c r="EP405" s="170"/>
      <c r="EQ405" s="170"/>
      <c r="ER405" s="170"/>
      <c r="ES405" s="170"/>
      <c r="ET405" s="170"/>
      <c r="EU405" s="170"/>
      <c r="EV405" s="170"/>
      <c r="EW405" s="170"/>
      <c r="EX405" s="170"/>
      <c r="EY405" s="170"/>
      <c r="EZ405" s="170"/>
      <c r="FA405" s="170"/>
      <c r="FB405" s="170"/>
      <c r="FC405" s="170"/>
      <c r="FD405" s="170"/>
      <c r="FE405" s="170"/>
      <c r="FF405" s="170"/>
      <c r="FG405" s="170"/>
      <c r="FH405" s="170"/>
      <c r="FI405" s="170"/>
      <c r="FJ405" s="170"/>
      <c r="FK405" s="170"/>
      <c r="FL405" s="170"/>
      <c r="FM405" s="170"/>
      <c r="FN405" s="170"/>
      <c r="FO405" s="170"/>
      <c r="FP405" s="170"/>
      <c r="FQ405" s="170"/>
      <c r="FR405" s="170"/>
      <c r="FS405" s="170"/>
      <c r="FT405" s="170"/>
      <c r="FU405" s="170"/>
      <c r="FV405" s="170"/>
      <c r="FW405" s="170"/>
      <c r="FX405" s="170"/>
      <c r="FY405" s="170"/>
      <c r="FZ405" s="170"/>
      <c r="GA405" s="170"/>
      <c r="GB405" s="170"/>
      <c r="GC405" s="170"/>
      <c r="GD405" s="170"/>
      <c r="GE405" s="170"/>
      <c r="GF405" s="170"/>
      <c r="GG405" s="170"/>
      <c r="GH405" s="170"/>
    </row>
    <row r="406" customFormat="false" ht="12.75" hidden="false" customHeight="false" outlineLevel="0" collapsed="false">
      <c r="A406" s="179"/>
      <c r="B406" s="160"/>
      <c r="C406" s="160"/>
      <c r="D406" s="160"/>
      <c r="E406" s="160"/>
      <c r="F406" s="160"/>
      <c r="G406" s="160"/>
      <c r="H406" s="159"/>
      <c r="I406" s="181"/>
      <c r="R406" s="159"/>
      <c r="S406" s="169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  <c r="CP406" s="170"/>
      <c r="CQ406" s="170"/>
      <c r="CR406" s="170"/>
      <c r="CS406" s="170"/>
      <c r="CT406" s="170"/>
      <c r="CU406" s="170"/>
      <c r="CV406" s="170"/>
      <c r="CW406" s="170"/>
      <c r="CX406" s="170"/>
      <c r="CY406" s="170"/>
      <c r="CZ406" s="170"/>
      <c r="DA406" s="170"/>
      <c r="DB406" s="170"/>
      <c r="DC406" s="170"/>
      <c r="DD406" s="170"/>
      <c r="DE406" s="170"/>
      <c r="DF406" s="170"/>
      <c r="DG406" s="170"/>
      <c r="DH406" s="170"/>
      <c r="DI406" s="170"/>
      <c r="DJ406" s="170"/>
      <c r="DK406" s="170"/>
      <c r="DL406" s="170"/>
      <c r="DM406" s="170"/>
      <c r="DN406" s="170"/>
      <c r="DO406" s="170"/>
      <c r="DP406" s="170"/>
      <c r="DQ406" s="170"/>
      <c r="DR406" s="170"/>
      <c r="DS406" s="170"/>
      <c r="DT406" s="170"/>
      <c r="DU406" s="170"/>
      <c r="DV406" s="170"/>
      <c r="DW406" s="170"/>
      <c r="DX406" s="170"/>
      <c r="DY406" s="170"/>
      <c r="DZ406" s="170"/>
      <c r="EA406" s="170"/>
      <c r="EB406" s="170"/>
      <c r="EC406" s="170"/>
      <c r="ED406" s="170"/>
      <c r="EE406" s="170"/>
      <c r="EF406" s="170"/>
      <c r="EG406" s="170"/>
      <c r="EH406" s="170"/>
      <c r="EI406" s="170"/>
      <c r="EJ406" s="170"/>
      <c r="EK406" s="170"/>
      <c r="EL406" s="170"/>
      <c r="EM406" s="170"/>
      <c r="EN406" s="170"/>
      <c r="EO406" s="170"/>
      <c r="EP406" s="170"/>
      <c r="EQ406" s="170"/>
      <c r="ER406" s="170"/>
      <c r="ES406" s="170"/>
      <c r="ET406" s="170"/>
      <c r="EU406" s="170"/>
      <c r="EV406" s="170"/>
      <c r="EW406" s="170"/>
      <c r="EX406" s="170"/>
      <c r="EY406" s="170"/>
      <c r="EZ406" s="170"/>
      <c r="FA406" s="170"/>
      <c r="FB406" s="170"/>
      <c r="FC406" s="170"/>
      <c r="FD406" s="170"/>
      <c r="FE406" s="170"/>
      <c r="FF406" s="170"/>
      <c r="FG406" s="170"/>
      <c r="FH406" s="170"/>
      <c r="FI406" s="170"/>
      <c r="FJ406" s="170"/>
      <c r="FK406" s="170"/>
      <c r="FL406" s="170"/>
      <c r="FM406" s="170"/>
      <c r="FN406" s="170"/>
      <c r="FO406" s="170"/>
      <c r="FP406" s="170"/>
      <c r="FQ406" s="170"/>
      <c r="FR406" s="170"/>
      <c r="FS406" s="170"/>
      <c r="FT406" s="170"/>
      <c r="FU406" s="170"/>
      <c r="FV406" s="170"/>
      <c r="FW406" s="170"/>
      <c r="FX406" s="170"/>
      <c r="FY406" s="170"/>
      <c r="FZ406" s="170"/>
      <c r="GA406" s="170"/>
      <c r="GB406" s="170"/>
      <c r="GC406" s="170"/>
      <c r="GD406" s="170"/>
      <c r="GE406" s="170"/>
      <c r="GF406" s="170"/>
      <c r="GG406" s="170"/>
      <c r="GH406" s="170"/>
    </row>
    <row r="407" customFormat="false" ht="12.75" hidden="false" customHeight="false" outlineLevel="0" collapsed="false">
      <c r="A407" s="179"/>
      <c r="B407" s="160"/>
      <c r="C407" s="160"/>
      <c r="D407" s="160"/>
      <c r="E407" s="160"/>
      <c r="F407" s="160"/>
      <c r="G407" s="160"/>
      <c r="H407" s="159"/>
      <c r="I407" s="181"/>
      <c r="R407" s="159"/>
      <c r="S407" s="169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  <c r="CP407" s="170"/>
      <c r="CQ407" s="170"/>
      <c r="CR407" s="170"/>
      <c r="CS407" s="170"/>
      <c r="CT407" s="170"/>
      <c r="CU407" s="170"/>
      <c r="CV407" s="170"/>
      <c r="CW407" s="170"/>
      <c r="CX407" s="170"/>
      <c r="CY407" s="170"/>
      <c r="CZ407" s="170"/>
      <c r="DA407" s="170"/>
      <c r="DB407" s="170"/>
      <c r="DC407" s="170"/>
      <c r="DD407" s="170"/>
      <c r="DE407" s="170"/>
      <c r="DF407" s="170"/>
      <c r="DG407" s="170"/>
      <c r="DH407" s="170"/>
      <c r="DI407" s="170"/>
      <c r="DJ407" s="170"/>
      <c r="DK407" s="170"/>
      <c r="DL407" s="170"/>
      <c r="DM407" s="170"/>
      <c r="DN407" s="170"/>
      <c r="DO407" s="170"/>
      <c r="DP407" s="170"/>
      <c r="DQ407" s="170"/>
      <c r="DR407" s="170"/>
      <c r="DS407" s="170"/>
      <c r="DT407" s="170"/>
      <c r="DU407" s="170"/>
      <c r="DV407" s="170"/>
      <c r="DW407" s="170"/>
      <c r="DX407" s="170"/>
      <c r="DY407" s="170"/>
      <c r="DZ407" s="170"/>
      <c r="EA407" s="170"/>
      <c r="EB407" s="170"/>
      <c r="EC407" s="170"/>
      <c r="ED407" s="170"/>
      <c r="EE407" s="170"/>
      <c r="EF407" s="170"/>
      <c r="EG407" s="170"/>
      <c r="EH407" s="170"/>
      <c r="EI407" s="170"/>
      <c r="EJ407" s="170"/>
      <c r="EK407" s="170"/>
      <c r="EL407" s="170"/>
      <c r="EM407" s="170"/>
      <c r="EN407" s="170"/>
      <c r="EO407" s="170"/>
      <c r="EP407" s="170"/>
      <c r="EQ407" s="170"/>
      <c r="ER407" s="170"/>
      <c r="ES407" s="170"/>
      <c r="ET407" s="170"/>
      <c r="EU407" s="170"/>
      <c r="EV407" s="170"/>
      <c r="EW407" s="170"/>
      <c r="EX407" s="170"/>
      <c r="EY407" s="170"/>
      <c r="EZ407" s="170"/>
      <c r="FA407" s="170"/>
      <c r="FB407" s="170"/>
      <c r="FC407" s="170"/>
      <c r="FD407" s="170"/>
      <c r="FE407" s="170"/>
      <c r="FF407" s="170"/>
      <c r="FG407" s="170"/>
      <c r="FH407" s="170"/>
      <c r="FI407" s="170"/>
      <c r="FJ407" s="170"/>
      <c r="FK407" s="170"/>
      <c r="FL407" s="170"/>
      <c r="FM407" s="170"/>
      <c r="FN407" s="170"/>
      <c r="FO407" s="170"/>
      <c r="FP407" s="170"/>
      <c r="FQ407" s="170"/>
      <c r="FR407" s="170"/>
      <c r="FS407" s="170"/>
      <c r="FT407" s="170"/>
      <c r="FU407" s="170"/>
      <c r="FV407" s="170"/>
      <c r="FW407" s="170"/>
      <c r="FX407" s="170"/>
      <c r="FY407" s="170"/>
      <c r="FZ407" s="170"/>
      <c r="GA407" s="170"/>
      <c r="GB407" s="170"/>
      <c r="GC407" s="170"/>
      <c r="GD407" s="170"/>
      <c r="GE407" s="170"/>
      <c r="GF407" s="170"/>
      <c r="GG407" s="170"/>
      <c r="GH407" s="170"/>
    </row>
    <row r="408" customFormat="false" ht="12.75" hidden="false" customHeight="false" outlineLevel="0" collapsed="false">
      <c r="A408" s="179"/>
      <c r="B408" s="160"/>
      <c r="C408" s="160"/>
      <c r="D408" s="160"/>
      <c r="E408" s="160"/>
      <c r="F408" s="160"/>
      <c r="G408" s="160"/>
      <c r="H408" s="159"/>
      <c r="I408" s="181"/>
      <c r="R408" s="159"/>
      <c r="S408" s="169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  <c r="CP408" s="170"/>
      <c r="CQ408" s="170"/>
      <c r="CR408" s="170"/>
      <c r="CS408" s="170"/>
      <c r="CT408" s="170"/>
      <c r="CU408" s="170"/>
      <c r="CV408" s="170"/>
      <c r="CW408" s="170"/>
      <c r="CX408" s="170"/>
      <c r="CY408" s="170"/>
      <c r="CZ408" s="170"/>
      <c r="DA408" s="170"/>
      <c r="DB408" s="170"/>
      <c r="DC408" s="170"/>
      <c r="DD408" s="170"/>
      <c r="DE408" s="170"/>
      <c r="DF408" s="170"/>
      <c r="DG408" s="170"/>
      <c r="DH408" s="170"/>
      <c r="DI408" s="170"/>
      <c r="DJ408" s="170"/>
      <c r="DK408" s="170"/>
      <c r="DL408" s="170"/>
      <c r="DM408" s="170"/>
      <c r="DN408" s="170"/>
      <c r="DO408" s="170"/>
      <c r="DP408" s="170"/>
      <c r="DQ408" s="170"/>
      <c r="DR408" s="170"/>
      <c r="DS408" s="170"/>
      <c r="DT408" s="170"/>
      <c r="DU408" s="170"/>
      <c r="DV408" s="170"/>
      <c r="DW408" s="170"/>
      <c r="DX408" s="170"/>
      <c r="DY408" s="170"/>
      <c r="DZ408" s="170"/>
      <c r="EA408" s="170"/>
      <c r="EB408" s="170"/>
      <c r="EC408" s="170"/>
      <c r="ED408" s="170"/>
      <c r="EE408" s="170"/>
      <c r="EF408" s="170"/>
      <c r="EG408" s="170"/>
      <c r="EH408" s="170"/>
      <c r="EI408" s="170"/>
      <c r="EJ408" s="170"/>
      <c r="EK408" s="170"/>
      <c r="EL408" s="170"/>
      <c r="EM408" s="170"/>
      <c r="EN408" s="170"/>
      <c r="EO408" s="170"/>
      <c r="EP408" s="170"/>
      <c r="EQ408" s="170"/>
      <c r="ER408" s="170"/>
      <c r="ES408" s="170"/>
      <c r="ET408" s="170"/>
      <c r="EU408" s="170"/>
      <c r="EV408" s="170"/>
      <c r="EW408" s="170"/>
      <c r="EX408" s="170"/>
      <c r="EY408" s="170"/>
      <c r="EZ408" s="170"/>
      <c r="FA408" s="170"/>
      <c r="FB408" s="170"/>
      <c r="FC408" s="170"/>
      <c r="FD408" s="170"/>
      <c r="FE408" s="170"/>
      <c r="FF408" s="170"/>
      <c r="FG408" s="170"/>
      <c r="FH408" s="170"/>
      <c r="FI408" s="170"/>
      <c r="FJ408" s="170"/>
      <c r="FK408" s="170"/>
      <c r="FL408" s="170"/>
      <c r="FM408" s="170"/>
      <c r="FN408" s="170"/>
      <c r="FO408" s="170"/>
      <c r="FP408" s="170"/>
      <c r="FQ408" s="170"/>
      <c r="FR408" s="170"/>
      <c r="FS408" s="170"/>
      <c r="FT408" s="170"/>
      <c r="FU408" s="170"/>
      <c r="FV408" s="170"/>
      <c r="FW408" s="170"/>
      <c r="FX408" s="170"/>
      <c r="FY408" s="170"/>
      <c r="FZ408" s="170"/>
      <c r="GA408" s="170"/>
      <c r="GB408" s="170"/>
      <c r="GC408" s="170"/>
      <c r="GD408" s="170"/>
      <c r="GE408" s="170"/>
      <c r="GF408" s="170"/>
      <c r="GG408" s="170"/>
      <c r="GH408" s="170"/>
    </row>
    <row r="409" customFormat="false" ht="12.75" hidden="false" customHeight="false" outlineLevel="0" collapsed="false">
      <c r="A409" s="179"/>
      <c r="B409" s="160"/>
      <c r="C409" s="160"/>
      <c r="D409" s="160"/>
      <c r="E409" s="160"/>
      <c r="F409" s="160"/>
      <c r="G409" s="160"/>
      <c r="H409" s="159"/>
      <c r="I409" s="181"/>
      <c r="R409" s="159"/>
      <c r="S409" s="169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  <c r="CP409" s="170"/>
      <c r="CQ409" s="170"/>
      <c r="CR409" s="170"/>
      <c r="CS409" s="170"/>
      <c r="CT409" s="170"/>
      <c r="CU409" s="170"/>
      <c r="CV409" s="170"/>
      <c r="CW409" s="170"/>
      <c r="CX409" s="170"/>
      <c r="CY409" s="170"/>
      <c r="CZ409" s="170"/>
      <c r="DA409" s="170"/>
      <c r="DB409" s="170"/>
      <c r="DC409" s="170"/>
      <c r="DD409" s="170"/>
      <c r="DE409" s="170"/>
      <c r="DF409" s="170"/>
      <c r="DG409" s="170"/>
      <c r="DH409" s="170"/>
      <c r="DI409" s="170"/>
      <c r="DJ409" s="170"/>
      <c r="DK409" s="170"/>
      <c r="DL409" s="170"/>
      <c r="DM409" s="170"/>
      <c r="DN409" s="170"/>
      <c r="DO409" s="170"/>
      <c r="DP409" s="170"/>
      <c r="DQ409" s="170"/>
      <c r="DR409" s="170"/>
      <c r="DS409" s="170"/>
      <c r="DT409" s="170"/>
      <c r="DU409" s="170"/>
      <c r="DV409" s="170"/>
      <c r="DW409" s="170"/>
      <c r="DX409" s="170"/>
      <c r="DY409" s="170"/>
      <c r="DZ409" s="170"/>
      <c r="EA409" s="170"/>
      <c r="EB409" s="170"/>
      <c r="EC409" s="170"/>
      <c r="ED409" s="170"/>
      <c r="EE409" s="170"/>
      <c r="EF409" s="170"/>
      <c r="EG409" s="170"/>
      <c r="EH409" s="170"/>
      <c r="EI409" s="170"/>
      <c r="EJ409" s="170"/>
      <c r="EK409" s="170"/>
      <c r="EL409" s="170"/>
      <c r="EM409" s="170"/>
      <c r="EN409" s="170"/>
      <c r="EO409" s="170"/>
      <c r="EP409" s="170"/>
      <c r="EQ409" s="170"/>
      <c r="ER409" s="170"/>
      <c r="ES409" s="170"/>
      <c r="ET409" s="170"/>
      <c r="EU409" s="170"/>
      <c r="EV409" s="170"/>
      <c r="EW409" s="170"/>
      <c r="EX409" s="170"/>
      <c r="EY409" s="170"/>
      <c r="EZ409" s="170"/>
      <c r="FA409" s="170"/>
      <c r="FB409" s="170"/>
      <c r="FC409" s="170"/>
      <c r="FD409" s="170"/>
      <c r="FE409" s="170"/>
      <c r="FF409" s="170"/>
      <c r="FG409" s="170"/>
      <c r="FH409" s="170"/>
      <c r="FI409" s="170"/>
      <c r="FJ409" s="170"/>
      <c r="FK409" s="170"/>
      <c r="FL409" s="170"/>
      <c r="FM409" s="170"/>
      <c r="FN409" s="170"/>
      <c r="FO409" s="170"/>
      <c r="FP409" s="170"/>
      <c r="FQ409" s="170"/>
      <c r="FR409" s="170"/>
      <c r="FS409" s="170"/>
      <c r="FT409" s="170"/>
      <c r="FU409" s="170"/>
      <c r="FV409" s="170"/>
      <c r="FW409" s="170"/>
      <c r="FX409" s="170"/>
      <c r="FY409" s="170"/>
      <c r="FZ409" s="170"/>
      <c r="GA409" s="170"/>
      <c r="GB409" s="170"/>
      <c r="GC409" s="170"/>
      <c r="GD409" s="170"/>
      <c r="GE409" s="170"/>
      <c r="GF409" s="170"/>
      <c r="GG409" s="170"/>
      <c r="GH409" s="170"/>
    </row>
    <row r="410" customFormat="false" ht="12.75" hidden="false" customHeight="false" outlineLevel="0" collapsed="false">
      <c r="A410" s="179"/>
      <c r="B410" s="160"/>
      <c r="C410" s="160"/>
      <c r="D410" s="160"/>
      <c r="E410" s="160"/>
      <c r="F410" s="160"/>
      <c r="G410" s="160"/>
      <c r="H410" s="159"/>
      <c r="I410" s="181"/>
      <c r="R410" s="159"/>
      <c r="S410" s="169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70"/>
      <c r="DH410" s="170"/>
      <c r="DI410" s="170"/>
      <c r="DJ410" s="170"/>
      <c r="DK410" s="170"/>
      <c r="DL410" s="170"/>
      <c r="DM410" s="170"/>
      <c r="DN410" s="170"/>
      <c r="DO410" s="170"/>
      <c r="DP410" s="170"/>
      <c r="DQ410" s="170"/>
      <c r="DR410" s="170"/>
      <c r="DS410" s="170"/>
      <c r="DT410" s="170"/>
      <c r="DU410" s="170"/>
      <c r="DV410" s="170"/>
      <c r="DW410" s="170"/>
      <c r="DX410" s="170"/>
      <c r="DY410" s="170"/>
      <c r="DZ410" s="170"/>
      <c r="EA410" s="170"/>
      <c r="EB410" s="170"/>
      <c r="EC410" s="170"/>
      <c r="ED410" s="170"/>
      <c r="EE410" s="170"/>
      <c r="EF410" s="170"/>
      <c r="EG410" s="170"/>
      <c r="EH410" s="170"/>
      <c r="EI410" s="170"/>
      <c r="EJ410" s="170"/>
      <c r="EK410" s="170"/>
      <c r="EL410" s="170"/>
      <c r="EM410" s="170"/>
      <c r="EN410" s="170"/>
      <c r="EO410" s="170"/>
      <c r="EP410" s="170"/>
      <c r="EQ410" s="170"/>
      <c r="ER410" s="170"/>
      <c r="ES410" s="170"/>
      <c r="ET410" s="170"/>
      <c r="EU410" s="170"/>
      <c r="EV410" s="170"/>
      <c r="EW410" s="170"/>
      <c r="EX410" s="170"/>
      <c r="EY410" s="170"/>
      <c r="EZ410" s="170"/>
      <c r="FA410" s="170"/>
      <c r="FB410" s="170"/>
      <c r="FC410" s="170"/>
      <c r="FD410" s="170"/>
      <c r="FE410" s="170"/>
      <c r="FF410" s="170"/>
      <c r="FG410" s="170"/>
      <c r="FH410" s="170"/>
      <c r="FI410" s="170"/>
      <c r="FJ410" s="170"/>
      <c r="FK410" s="170"/>
      <c r="FL410" s="170"/>
      <c r="FM410" s="170"/>
      <c r="FN410" s="170"/>
      <c r="FO410" s="170"/>
      <c r="FP410" s="170"/>
      <c r="FQ410" s="170"/>
      <c r="FR410" s="170"/>
      <c r="FS410" s="170"/>
      <c r="FT410" s="170"/>
      <c r="FU410" s="170"/>
      <c r="FV410" s="170"/>
      <c r="FW410" s="170"/>
      <c r="FX410" s="170"/>
      <c r="FY410" s="170"/>
      <c r="FZ410" s="170"/>
      <c r="GA410" s="170"/>
      <c r="GB410" s="170"/>
      <c r="GC410" s="170"/>
      <c r="GD410" s="170"/>
      <c r="GE410" s="170"/>
      <c r="GF410" s="170"/>
      <c r="GG410" s="170"/>
      <c r="GH410" s="170"/>
    </row>
    <row r="411" customFormat="false" ht="12.75" hidden="false" customHeight="false" outlineLevel="0" collapsed="false">
      <c r="A411" s="179"/>
      <c r="B411" s="160"/>
      <c r="C411" s="160"/>
      <c r="D411" s="160"/>
      <c r="E411" s="160"/>
      <c r="F411" s="160"/>
      <c r="G411" s="160"/>
      <c r="H411" s="159"/>
      <c r="I411" s="181"/>
      <c r="R411" s="159"/>
      <c r="S411" s="169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  <c r="CP411" s="170"/>
      <c r="CQ411" s="170"/>
      <c r="CR411" s="170"/>
      <c r="CS411" s="170"/>
      <c r="CT411" s="170"/>
      <c r="CU411" s="170"/>
      <c r="CV411" s="170"/>
      <c r="CW411" s="170"/>
      <c r="CX411" s="170"/>
      <c r="CY411" s="170"/>
      <c r="CZ411" s="170"/>
      <c r="DA411" s="170"/>
      <c r="DB411" s="170"/>
      <c r="DC411" s="170"/>
      <c r="DD411" s="170"/>
      <c r="DE411" s="170"/>
      <c r="DF411" s="170"/>
      <c r="DG411" s="170"/>
      <c r="DH411" s="170"/>
      <c r="DI411" s="170"/>
      <c r="DJ411" s="170"/>
      <c r="DK411" s="170"/>
      <c r="DL411" s="170"/>
      <c r="DM411" s="170"/>
      <c r="DN411" s="170"/>
      <c r="DO411" s="170"/>
      <c r="DP411" s="170"/>
      <c r="DQ411" s="170"/>
      <c r="DR411" s="170"/>
      <c r="DS411" s="170"/>
      <c r="DT411" s="170"/>
      <c r="DU411" s="170"/>
      <c r="DV411" s="170"/>
      <c r="DW411" s="170"/>
      <c r="DX411" s="170"/>
      <c r="DY411" s="170"/>
      <c r="DZ411" s="170"/>
      <c r="EA411" s="170"/>
      <c r="EB411" s="170"/>
      <c r="EC411" s="170"/>
      <c r="ED411" s="170"/>
      <c r="EE411" s="170"/>
      <c r="EF411" s="170"/>
      <c r="EG411" s="170"/>
      <c r="EH411" s="170"/>
      <c r="EI411" s="170"/>
      <c r="EJ411" s="170"/>
      <c r="EK411" s="170"/>
      <c r="EL411" s="170"/>
      <c r="EM411" s="170"/>
      <c r="EN411" s="170"/>
      <c r="EO411" s="170"/>
      <c r="EP411" s="170"/>
      <c r="EQ411" s="170"/>
      <c r="ER411" s="170"/>
      <c r="ES411" s="170"/>
      <c r="ET411" s="170"/>
      <c r="EU411" s="170"/>
      <c r="EV411" s="170"/>
      <c r="EW411" s="170"/>
      <c r="EX411" s="170"/>
      <c r="EY411" s="170"/>
      <c r="EZ411" s="170"/>
      <c r="FA411" s="170"/>
      <c r="FB411" s="170"/>
      <c r="FC411" s="170"/>
      <c r="FD411" s="170"/>
      <c r="FE411" s="170"/>
      <c r="FF411" s="170"/>
      <c r="FG411" s="170"/>
      <c r="FH411" s="170"/>
      <c r="FI411" s="170"/>
      <c r="FJ411" s="170"/>
      <c r="FK411" s="170"/>
      <c r="FL411" s="170"/>
      <c r="FM411" s="170"/>
      <c r="FN411" s="170"/>
      <c r="FO411" s="170"/>
      <c r="FP411" s="170"/>
      <c r="FQ411" s="170"/>
      <c r="FR411" s="170"/>
      <c r="FS411" s="170"/>
      <c r="FT411" s="170"/>
      <c r="FU411" s="170"/>
      <c r="FV411" s="170"/>
      <c r="FW411" s="170"/>
      <c r="FX411" s="170"/>
      <c r="FY411" s="170"/>
      <c r="FZ411" s="170"/>
      <c r="GA411" s="170"/>
      <c r="GB411" s="170"/>
      <c r="GC411" s="170"/>
      <c r="GD411" s="170"/>
      <c r="GE411" s="170"/>
      <c r="GF411" s="170"/>
      <c r="GG411" s="170"/>
      <c r="GH411" s="170"/>
    </row>
    <row r="412" customFormat="false" ht="12.75" hidden="false" customHeight="false" outlineLevel="0" collapsed="false">
      <c r="A412" s="179"/>
      <c r="B412" s="160"/>
      <c r="C412" s="160"/>
      <c r="D412" s="160"/>
      <c r="E412" s="160"/>
      <c r="F412" s="160"/>
      <c r="G412" s="160"/>
      <c r="H412" s="159"/>
      <c r="I412" s="181"/>
      <c r="R412" s="159"/>
      <c r="S412" s="169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  <c r="CP412" s="170"/>
      <c r="CQ412" s="170"/>
      <c r="CR412" s="170"/>
      <c r="CS412" s="170"/>
      <c r="CT412" s="170"/>
      <c r="CU412" s="170"/>
      <c r="CV412" s="170"/>
      <c r="CW412" s="170"/>
      <c r="CX412" s="170"/>
      <c r="CY412" s="170"/>
      <c r="CZ412" s="170"/>
      <c r="DA412" s="170"/>
      <c r="DB412" s="170"/>
      <c r="DC412" s="170"/>
      <c r="DD412" s="170"/>
      <c r="DE412" s="170"/>
      <c r="DF412" s="170"/>
      <c r="DG412" s="170"/>
      <c r="DH412" s="170"/>
      <c r="DI412" s="170"/>
      <c r="DJ412" s="170"/>
      <c r="DK412" s="170"/>
      <c r="DL412" s="170"/>
      <c r="DM412" s="170"/>
      <c r="DN412" s="170"/>
      <c r="DO412" s="170"/>
      <c r="DP412" s="170"/>
      <c r="DQ412" s="170"/>
      <c r="DR412" s="170"/>
      <c r="DS412" s="170"/>
      <c r="DT412" s="170"/>
      <c r="DU412" s="170"/>
      <c r="DV412" s="170"/>
      <c r="DW412" s="170"/>
      <c r="DX412" s="170"/>
      <c r="DY412" s="170"/>
      <c r="DZ412" s="170"/>
      <c r="EA412" s="170"/>
      <c r="EB412" s="170"/>
      <c r="EC412" s="170"/>
      <c r="ED412" s="170"/>
      <c r="EE412" s="170"/>
      <c r="EF412" s="170"/>
      <c r="EG412" s="170"/>
      <c r="EH412" s="170"/>
      <c r="EI412" s="170"/>
      <c r="EJ412" s="170"/>
      <c r="EK412" s="170"/>
      <c r="EL412" s="170"/>
      <c r="EM412" s="170"/>
      <c r="EN412" s="170"/>
      <c r="EO412" s="170"/>
      <c r="EP412" s="170"/>
      <c r="EQ412" s="170"/>
      <c r="ER412" s="170"/>
      <c r="ES412" s="170"/>
      <c r="ET412" s="170"/>
      <c r="EU412" s="170"/>
      <c r="EV412" s="170"/>
      <c r="EW412" s="170"/>
      <c r="EX412" s="170"/>
      <c r="EY412" s="170"/>
      <c r="EZ412" s="170"/>
      <c r="FA412" s="170"/>
      <c r="FB412" s="170"/>
      <c r="FC412" s="170"/>
      <c r="FD412" s="170"/>
      <c r="FE412" s="170"/>
      <c r="FF412" s="170"/>
      <c r="FG412" s="170"/>
      <c r="FH412" s="170"/>
      <c r="FI412" s="170"/>
      <c r="FJ412" s="170"/>
      <c r="FK412" s="170"/>
      <c r="FL412" s="170"/>
      <c r="FM412" s="170"/>
      <c r="FN412" s="170"/>
      <c r="FO412" s="170"/>
      <c r="FP412" s="170"/>
      <c r="FQ412" s="170"/>
      <c r="FR412" s="170"/>
      <c r="FS412" s="170"/>
      <c r="FT412" s="170"/>
      <c r="FU412" s="170"/>
      <c r="FV412" s="170"/>
      <c r="FW412" s="170"/>
      <c r="FX412" s="170"/>
      <c r="FY412" s="170"/>
      <c r="FZ412" s="170"/>
      <c r="GA412" s="170"/>
      <c r="GB412" s="170"/>
      <c r="GC412" s="170"/>
      <c r="GD412" s="170"/>
      <c r="GE412" s="170"/>
      <c r="GF412" s="170"/>
      <c r="GG412" s="170"/>
      <c r="GH412" s="170"/>
    </row>
    <row r="413" customFormat="false" ht="12.75" hidden="false" customHeight="false" outlineLevel="0" collapsed="false">
      <c r="A413" s="179"/>
      <c r="B413" s="160"/>
      <c r="C413" s="160"/>
      <c r="D413" s="160"/>
      <c r="E413" s="160"/>
      <c r="F413" s="160"/>
      <c r="G413" s="160"/>
      <c r="H413" s="159"/>
      <c r="I413" s="181"/>
      <c r="R413" s="159"/>
      <c r="S413" s="169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 s="170"/>
      <c r="CC413" s="170"/>
      <c r="CD413" s="170"/>
      <c r="CE413" s="170"/>
      <c r="CF413" s="170"/>
      <c r="CG413" s="170"/>
      <c r="CH413" s="170"/>
      <c r="CI413" s="170"/>
      <c r="CJ413" s="170"/>
      <c r="CK413" s="170"/>
      <c r="CL413" s="170"/>
      <c r="CM413" s="170"/>
      <c r="CN413" s="170"/>
      <c r="CO413" s="170"/>
      <c r="CP413" s="170"/>
      <c r="CQ413" s="170"/>
      <c r="CR413" s="170"/>
      <c r="CS413" s="170"/>
      <c r="CT413" s="170"/>
      <c r="CU413" s="170"/>
      <c r="CV413" s="170"/>
      <c r="CW413" s="170"/>
      <c r="CX413" s="170"/>
      <c r="CY413" s="170"/>
      <c r="CZ413" s="170"/>
      <c r="DA413" s="170"/>
      <c r="DB413" s="170"/>
      <c r="DC413" s="170"/>
      <c r="DD413" s="170"/>
      <c r="DE413" s="170"/>
      <c r="DF413" s="170"/>
      <c r="DG413" s="170"/>
      <c r="DH413" s="170"/>
      <c r="DI413" s="170"/>
      <c r="DJ413" s="170"/>
      <c r="DK413" s="170"/>
      <c r="DL413" s="170"/>
      <c r="DM413" s="170"/>
      <c r="DN413" s="170"/>
      <c r="DO413" s="170"/>
      <c r="DP413" s="170"/>
      <c r="DQ413" s="170"/>
      <c r="DR413" s="170"/>
      <c r="DS413" s="170"/>
      <c r="DT413" s="170"/>
      <c r="DU413" s="170"/>
      <c r="DV413" s="170"/>
      <c r="DW413" s="170"/>
      <c r="DX413" s="170"/>
      <c r="DY413" s="170"/>
      <c r="DZ413" s="170"/>
      <c r="EA413" s="170"/>
      <c r="EB413" s="170"/>
      <c r="EC413" s="170"/>
      <c r="ED413" s="170"/>
      <c r="EE413" s="170"/>
      <c r="EF413" s="170"/>
      <c r="EG413" s="170"/>
      <c r="EH413" s="170"/>
      <c r="EI413" s="170"/>
      <c r="EJ413" s="170"/>
      <c r="EK413" s="170"/>
      <c r="EL413" s="170"/>
      <c r="EM413" s="170"/>
      <c r="EN413" s="170"/>
      <c r="EO413" s="170"/>
      <c r="EP413" s="170"/>
      <c r="EQ413" s="170"/>
      <c r="ER413" s="170"/>
      <c r="ES413" s="170"/>
      <c r="ET413" s="170"/>
      <c r="EU413" s="170"/>
      <c r="EV413" s="170"/>
      <c r="EW413" s="170"/>
      <c r="EX413" s="170"/>
      <c r="EY413" s="170"/>
      <c r="EZ413" s="170"/>
      <c r="FA413" s="170"/>
      <c r="FB413" s="170"/>
      <c r="FC413" s="170"/>
      <c r="FD413" s="170"/>
      <c r="FE413" s="170"/>
      <c r="FF413" s="170"/>
      <c r="FG413" s="170"/>
      <c r="FH413" s="170"/>
      <c r="FI413" s="170"/>
      <c r="FJ413" s="170"/>
      <c r="FK413" s="170"/>
      <c r="FL413" s="170"/>
      <c r="FM413" s="170"/>
      <c r="FN413" s="170"/>
      <c r="FO413" s="170"/>
      <c r="FP413" s="170"/>
      <c r="FQ413" s="170"/>
      <c r="FR413" s="170"/>
      <c r="FS413" s="170"/>
      <c r="FT413" s="170"/>
      <c r="FU413" s="170"/>
      <c r="FV413" s="170"/>
      <c r="FW413" s="170"/>
      <c r="FX413" s="170"/>
      <c r="FY413" s="170"/>
      <c r="FZ413" s="170"/>
      <c r="GA413" s="170"/>
      <c r="GB413" s="170"/>
      <c r="GC413" s="170"/>
      <c r="GD413" s="170"/>
      <c r="GE413" s="170"/>
      <c r="GF413" s="170"/>
      <c r="GG413" s="170"/>
      <c r="GH413" s="170"/>
    </row>
    <row r="414" customFormat="false" ht="12.75" hidden="false" customHeight="false" outlineLevel="0" collapsed="false">
      <c r="A414" s="179"/>
      <c r="B414" s="160"/>
      <c r="C414" s="160"/>
      <c r="D414" s="160"/>
      <c r="E414" s="160"/>
      <c r="F414" s="160"/>
      <c r="G414" s="160"/>
      <c r="H414" s="159"/>
      <c r="I414" s="181"/>
      <c r="R414" s="159"/>
      <c r="S414" s="169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  <c r="CP414" s="170"/>
      <c r="CQ414" s="170"/>
      <c r="CR414" s="170"/>
      <c r="CS414" s="170"/>
      <c r="CT414" s="170"/>
      <c r="CU414" s="170"/>
      <c r="CV414" s="170"/>
      <c r="CW414" s="170"/>
      <c r="CX414" s="170"/>
      <c r="CY414" s="170"/>
      <c r="CZ414" s="170"/>
      <c r="DA414" s="170"/>
      <c r="DB414" s="170"/>
      <c r="DC414" s="170"/>
      <c r="DD414" s="170"/>
      <c r="DE414" s="170"/>
      <c r="DF414" s="170"/>
      <c r="DG414" s="170"/>
      <c r="DH414" s="170"/>
      <c r="DI414" s="170"/>
      <c r="DJ414" s="170"/>
      <c r="DK414" s="170"/>
      <c r="DL414" s="170"/>
      <c r="DM414" s="170"/>
      <c r="DN414" s="170"/>
      <c r="DO414" s="170"/>
      <c r="DP414" s="170"/>
      <c r="DQ414" s="170"/>
      <c r="DR414" s="170"/>
      <c r="DS414" s="170"/>
      <c r="DT414" s="170"/>
      <c r="DU414" s="170"/>
      <c r="DV414" s="170"/>
      <c r="DW414" s="170"/>
      <c r="DX414" s="170"/>
      <c r="DY414" s="170"/>
      <c r="DZ414" s="170"/>
      <c r="EA414" s="170"/>
      <c r="EB414" s="170"/>
      <c r="EC414" s="170"/>
      <c r="ED414" s="170"/>
      <c r="EE414" s="170"/>
      <c r="EF414" s="170"/>
      <c r="EG414" s="170"/>
      <c r="EH414" s="170"/>
      <c r="EI414" s="170"/>
      <c r="EJ414" s="170"/>
      <c r="EK414" s="170"/>
      <c r="EL414" s="170"/>
      <c r="EM414" s="170"/>
      <c r="EN414" s="170"/>
      <c r="EO414" s="170"/>
      <c r="EP414" s="170"/>
      <c r="EQ414" s="170"/>
      <c r="ER414" s="170"/>
      <c r="ES414" s="170"/>
      <c r="ET414" s="170"/>
      <c r="EU414" s="170"/>
      <c r="EV414" s="170"/>
      <c r="EW414" s="170"/>
      <c r="EX414" s="170"/>
      <c r="EY414" s="170"/>
      <c r="EZ414" s="170"/>
      <c r="FA414" s="170"/>
      <c r="FB414" s="170"/>
      <c r="FC414" s="170"/>
      <c r="FD414" s="170"/>
      <c r="FE414" s="170"/>
      <c r="FF414" s="170"/>
      <c r="FG414" s="170"/>
      <c r="FH414" s="170"/>
      <c r="FI414" s="170"/>
      <c r="FJ414" s="170"/>
      <c r="FK414" s="170"/>
      <c r="FL414" s="170"/>
      <c r="FM414" s="170"/>
      <c r="FN414" s="170"/>
      <c r="FO414" s="170"/>
      <c r="FP414" s="170"/>
      <c r="FQ414" s="170"/>
      <c r="FR414" s="170"/>
      <c r="FS414" s="170"/>
      <c r="FT414" s="170"/>
      <c r="FU414" s="170"/>
      <c r="FV414" s="170"/>
      <c r="FW414" s="170"/>
      <c r="FX414" s="170"/>
      <c r="FY414" s="170"/>
      <c r="FZ414" s="170"/>
      <c r="GA414" s="170"/>
      <c r="GB414" s="170"/>
      <c r="GC414" s="170"/>
      <c r="GD414" s="170"/>
      <c r="GE414" s="170"/>
      <c r="GF414" s="170"/>
      <c r="GG414" s="170"/>
      <c r="GH414" s="170"/>
    </row>
    <row r="415" customFormat="false" ht="12.75" hidden="false" customHeight="false" outlineLevel="0" collapsed="false">
      <c r="A415" s="179"/>
      <c r="B415" s="160"/>
      <c r="C415" s="160"/>
      <c r="D415" s="160"/>
      <c r="E415" s="160"/>
      <c r="F415" s="160"/>
      <c r="G415" s="160"/>
      <c r="H415" s="159"/>
      <c r="I415" s="181"/>
      <c r="R415" s="159"/>
      <c r="S415" s="169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  <c r="CP415" s="170"/>
      <c r="CQ415" s="170"/>
      <c r="CR415" s="170"/>
      <c r="CS415" s="170"/>
      <c r="CT415" s="170"/>
      <c r="CU415" s="170"/>
      <c r="CV415" s="170"/>
      <c r="CW415" s="170"/>
      <c r="CX415" s="170"/>
      <c r="CY415" s="170"/>
      <c r="CZ415" s="170"/>
      <c r="DA415" s="170"/>
      <c r="DB415" s="170"/>
      <c r="DC415" s="170"/>
      <c r="DD415" s="170"/>
      <c r="DE415" s="170"/>
      <c r="DF415" s="170"/>
      <c r="DG415" s="170"/>
      <c r="DH415" s="170"/>
      <c r="DI415" s="170"/>
      <c r="DJ415" s="170"/>
      <c r="DK415" s="170"/>
      <c r="DL415" s="170"/>
      <c r="DM415" s="170"/>
      <c r="DN415" s="170"/>
      <c r="DO415" s="170"/>
      <c r="DP415" s="170"/>
      <c r="DQ415" s="170"/>
      <c r="DR415" s="170"/>
      <c r="DS415" s="170"/>
      <c r="DT415" s="170"/>
      <c r="DU415" s="170"/>
      <c r="DV415" s="170"/>
      <c r="DW415" s="170"/>
      <c r="DX415" s="170"/>
      <c r="DY415" s="170"/>
      <c r="DZ415" s="170"/>
      <c r="EA415" s="170"/>
      <c r="EB415" s="170"/>
      <c r="EC415" s="170"/>
      <c r="ED415" s="170"/>
      <c r="EE415" s="170"/>
      <c r="EF415" s="170"/>
      <c r="EG415" s="170"/>
      <c r="EH415" s="170"/>
      <c r="EI415" s="170"/>
      <c r="EJ415" s="170"/>
      <c r="EK415" s="170"/>
      <c r="EL415" s="170"/>
      <c r="EM415" s="170"/>
      <c r="EN415" s="170"/>
      <c r="EO415" s="170"/>
      <c r="EP415" s="170"/>
      <c r="EQ415" s="170"/>
      <c r="ER415" s="170"/>
      <c r="ES415" s="170"/>
      <c r="ET415" s="170"/>
      <c r="EU415" s="170"/>
      <c r="EV415" s="170"/>
      <c r="EW415" s="170"/>
      <c r="EX415" s="170"/>
      <c r="EY415" s="170"/>
      <c r="EZ415" s="170"/>
      <c r="FA415" s="170"/>
      <c r="FB415" s="170"/>
      <c r="FC415" s="170"/>
      <c r="FD415" s="170"/>
      <c r="FE415" s="170"/>
      <c r="FF415" s="170"/>
      <c r="FG415" s="170"/>
      <c r="FH415" s="170"/>
      <c r="FI415" s="170"/>
      <c r="FJ415" s="170"/>
      <c r="FK415" s="170"/>
      <c r="FL415" s="170"/>
      <c r="FM415" s="170"/>
      <c r="FN415" s="170"/>
      <c r="FO415" s="170"/>
      <c r="FP415" s="170"/>
      <c r="FQ415" s="170"/>
      <c r="FR415" s="170"/>
      <c r="FS415" s="170"/>
      <c r="FT415" s="170"/>
      <c r="FU415" s="170"/>
      <c r="FV415" s="170"/>
      <c r="FW415" s="170"/>
      <c r="FX415" s="170"/>
      <c r="FY415" s="170"/>
      <c r="FZ415" s="170"/>
      <c r="GA415" s="170"/>
      <c r="GB415" s="170"/>
      <c r="GC415" s="170"/>
      <c r="GD415" s="170"/>
      <c r="GE415" s="170"/>
      <c r="GF415" s="170"/>
      <c r="GG415" s="170"/>
      <c r="GH415" s="170"/>
    </row>
    <row r="416" customFormat="false" ht="12.75" hidden="false" customHeight="false" outlineLevel="0" collapsed="false">
      <c r="A416" s="179"/>
      <c r="B416" s="160"/>
      <c r="C416" s="160"/>
      <c r="D416" s="160"/>
      <c r="E416" s="160"/>
      <c r="F416" s="160"/>
      <c r="G416" s="160"/>
      <c r="H416" s="159"/>
      <c r="I416" s="181"/>
      <c r="R416" s="159"/>
      <c r="S416" s="169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  <c r="CP416" s="170"/>
      <c r="CQ416" s="170"/>
      <c r="CR416" s="170"/>
      <c r="CS416" s="170"/>
      <c r="CT416" s="170"/>
      <c r="CU416" s="170"/>
      <c r="CV416" s="170"/>
      <c r="CW416" s="170"/>
      <c r="CX416" s="170"/>
      <c r="CY416" s="170"/>
      <c r="CZ416" s="170"/>
      <c r="DA416" s="170"/>
      <c r="DB416" s="170"/>
      <c r="DC416" s="170"/>
      <c r="DD416" s="170"/>
      <c r="DE416" s="170"/>
      <c r="DF416" s="170"/>
      <c r="DG416" s="170"/>
      <c r="DH416" s="170"/>
      <c r="DI416" s="170"/>
      <c r="DJ416" s="170"/>
      <c r="DK416" s="170"/>
      <c r="DL416" s="170"/>
      <c r="DM416" s="170"/>
      <c r="DN416" s="170"/>
      <c r="DO416" s="170"/>
      <c r="DP416" s="170"/>
      <c r="DQ416" s="170"/>
      <c r="DR416" s="170"/>
      <c r="DS416" s="170"/>
      <c r="DT416" s="170"/>
      <c r="DU416" s="170"/>
      <c r="DV416" s="170"/>
      <c r="DW416" s="170"/>
      <c r="DX416" s="170"/>
      <c r="DY416" s="170"/>
      <c r="DZ416" s="170"/>
      <c r="EA416" s="170"/>
      <c r="EB416" s="170"/>
      <c r="EC416" s="170"/>
      <c r="ED416" s="170"/>
      <c r="EE416" s="170"/>
      <c r="EF416" s="170"/>
      <c r="EG416" s="170"/>
      <c r="EH416" s="170"/>
      <c r="EI416" s="170"/>
      <c r="EJ416" s="170"/>
      <c r="EK416" s="170"/>
      <c r="EL416" s="170"/>
      <c r="EM416" s="170"/>
      <c r="EN416" s="170"/>
      <c r="EO416" s="170"/>
      <c r="EP416" s="170"/>
      <c r="EQ416" s="170"/>
      <c r="ER416" s="170"/>
      <c r="ES416" s="170"/>
      <c r="ET416" s="170"/>
      <c r="EU416" s="170"/>
      <c r="EV416" s="170"/>
      <c r="EW416" s="170"/>
      <c r="EX416" s="170"/>
      <c r="EY416" s="170"/>
      <c r="EZ416" s="170"/>
      <c r="FA416" s="170"/>
      <c r="FB416" s="170"/>
      <c r="FC416" s="170"/>
      <c r="FD416" s="170"/>
      <c r="FE416" s="170"/>
      <c r="FF416" s="170"/>
      <c r="FG416" s="170"/>
      <c r="FH416" s="170"/>
      <c r="FI416" s="170"/>
      <c r="FJ416" s="170"/>
      <c r="FK416" s="170"/>
      <c r="FL416" s="170"/>
      <c r="FM416" s="170"/>
      <c r="FN416" s="170"/>
      <c r="FO416" s="170"/>
      <c r="FP416" s="170"/>
      <c r="FQ416" s="170"/>
      <c r="FR416" s="170"/>
      <c r="FS416" s="170"/>
      <c r="FT416" s="170"/>
      <c r="FU416" s="170"/>
      <c r="FV416" s="170"/>
      <c r="FW416" s="170"/>
      <c r="FX416" s="170"/>
      <c r="FY416" s="170"/>
      <c r="FZ416" s="170"/>
      <c r="GA416" s="170"/>
      <c r="GB416" s="170"/>
      <c r="GC416" s="170"/>
      <c r="GD416" s="170"/>
      <c r="GE416" s="170"/>
      <c r="GF416" s="170"/>
      <c r="GG416" s="170"/>
      <c r="GH416" s="170"/>
    </row>
    <row r="417" customFormat="false" ht="12.75" hidden="false" customHeight="false" outlineLevel="0" collapsed="false">
      <c r="A417" s="179"/>
      <c r="B417" s="160"/>
      <c r="C417" s="160"/>
      <c r="D417" s="160"/>
      <c r="E417" s="160"/>
      <c r="F417" s="160"/>
      <c r="G417" s="160"/>
      <c r="H417" s="159"/>
      <c r="I417" s="181"/>
      <c r="R417" s="159"/>
      <c r="S417" s="169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  <c r="CP417" s="170"/>
      <c r="CQ417" s="170"/>
      <c r="CR417" s="170"/>
      <c r="CS417" s="170"/>
      <c r="CT417" s="170"/>
      <c r="CU417" s="170"/>
      <c r="CV417" s="170"/>
      <c r="CW417" s="170"/>
      <c r="CX417" s="170"/>
      <c r="CY417" s="170"/>
      <c r="CZ417" s="170"/>
      <c r="DA417" s="170"/>
      <c r="DB417" s="170"/>
      <c r="DC417" s="170"/>
      <c r="DD417" s="170"/>
      <c r="DE417" s="170"/>
      <c r="DF417" s="170"/>
      <c r="DG417" s="170"/>
      <c r="DH417" s="170"/>
      <c r="DI417" s="170"/>
      <c r="DJ417" s="170"/>
      <c r="DK417" s="170"/>
      <c r="DL417" s="170"/>
      <c r="DM417" s="170"/>
      <c r="DN417" s="170"/>
      <c r="DO417" s="170"/>
      <c r="DP417" s="170"/>
      <c r="DQ417" s="170"/>
      <c r="DR417" s="170"/>
      <c r="DS417" s="170"/>
      <c r="DT417" s="170"/>
      <c r="DU417" s="170"/>
      <c r="DV417" s="170"/>
      <c r="DW417" s="170"/>
      <c r="DX417" s="170"/>
      <c r="DY417" s="170"/>
      <c r="DZ417" s="170"/>
      <c r="EA417" s="170"/>
      <c r="EB417" s="170"/>
      <c r="EC417" s="170"/>
      <c r="ED417" s="170"/>
      <c r="EE417" s="170"/>
      <c r="EF417" s="170"/>
      <c r="EG417" s="170"/>
      <c r="EH417" s="170"/>
      <c r="EI417" s="170"/>
      <c r="EJ417" s="170"/>
      <c r="EK417" s="170"/>
      <c r="EL417" s="170"/>
      <c r="EM417" s="170"/>
      <c r="EN417" s="170"/>
      <c r="EO417" s="170"/>
      <c r="EP417" s="170"/>
      <c r="EQ417" s="170"/>
      <c r="ER417" s="170"/>
      <c r="ES417" s="170"/>
      <c r="ET417" s="170"/>
      <c r="EU417" s="170"/>
      <c r="EV417" s="170"/>
      <c r="EW417" s="170"/>
      <c r="EX417" s="170"/>
      <c r="EY417" s="170"/>
      <c r="EZ417" s="170"/>
      <c r="FA417" s="170"/>
      <c r="FB417" s="170"/>
      <c r="FC417" s="170"/>
      <c r="FD417" s="170"/>
      <c r="FE417" s="170"/>
      <c r="FF417" s="170"/>
      <c r="FG417" s="170"/>
      <c r="FH417" s="170"/>
      <c r="FI417" s="170"/>
      <c r="FJ417" s="170"/>
      <c r="FK417" s="170"/>
      <c r="FL417" s="170"/>
      <c r="FM417" s="170"/>
      <c r="FN417" s="170"/>
      <c r="FO417" s="170"/>
      <c r="FP417" s="170"/>
      <c r="FQ417" s="170"/>
      <c r="FR417" s="170"/>
      <c r="FS417" s="170"/>
      <c r="FT417" s="170"/>
      <c r="FU417" s="170"/>
      <c r="FV417" s="170"/>
      <c r="FW417" s="170"/>
      <c r="FX417" s="170"/>
      <c r="FY417" s="170"/>
      <c r="FZ417" s="170"/>
      <c r="GA417" s="170"/>
      <c r="GB417" s="170"/>
      <c r="GC417" s="170"/>
      <c r="GD417" s="170"/>
      <c r="GE417" s="170"/>
      <c r="GF417" s="170"/>
      <c r="GG417" s="170"/>
      <c r="GH417" s="170"/>
    </row>
    <row r="418" customFormat="false" ht="12.75" hidden="false" customHeight="false" outlineLevel="0" collapsed="false">
      <c r="A418" s="179"/>
      <c r="B418" s="160"/>
      <c r="C418" s="160"/>
      <c r="D418" s="160"/>
      <c r="E418" s="160"/>
      <c r="F418" s="160"/>
      <c r="G418" s="160"/>
      <c r="H418" s="159"/>
      <c r="I418" s="181"/>
      <c r="R418" s="159"/>
      <c r="S418" s="169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  <c r="CP418" s="170"/>
      <c r="CQ418" s="170"/>
      <c r="CR418" s="170"/>
      <c r="CS418" s="170"/>
      <c r="CT418" s="170"/>
      <c r="CU418" s="170"/>
      <c r="CV418" s="170"/>
      <c r="CW418" s="170"/>
      <c r="CX418" s="170"/>
      <c r="CY418" s="170"/>
      <c r="CZ418" s="170"/>
      <c r="DA418" s="170"/>
      <c r="DB418" s="170"/>
      <c r="DC418" s="170"/>
      <c r="DD418" s="170"/>
      <c r="DE418" s="170"/>
      <c r="DF418" s="170"/>
      <c r="DG418" s="170"/>
      <c r="DH418" s="170"/>
      <c r="DI418" s="170"/>
      <c r="DJ418" s="170"/>
      <c r="DK418" s="170"/>
      <c r="DL418" s="170"/>
      <c r="DM418" s="170"/>
      <c r="DN418" s="170"/>
      <c r="DO418" s="170"/>
      <c r="DP418" s="170"/>
      <c r="DQ418" s="170"/>
      <c r="DR418" s="170"/>
      <c r="DS418" s="170"/>
      <c r="DT418" s="170"/>
      <c r="DU418" s="170"/>
      <c r="DV418" s="170"/>
      <c r="DW418" s="170"/>
      <c r="DX418" s="170"/>
      <c r="DY418" s="170"/>
      <c r="DZ418" s="170"/>
      <c r="EA418" s="170"/>
      <c r="EB418" s="170"/>
      <c r="EC418" s="170"/>
      <c r="ED418" s="170"/>
      <c r="EE418" s="170"/>
      <c r="EF418" s="170"/>
      <c r="EG418" s="170"/>
      <c r="EH418" s="170"/>
      <c r="EI418" s="170"/>
      <c r="EJ418" s="170"/>
      <c r="EK418" s="170"/>
      <c r="EL418" s="170"/>
      <c r="EM418" s="170"/>
      <c r="EN418" s="170"/>
      <c r="EO418" s="170"/>
      <c r="EP418" s="170"/>
      <c r="EQ418" s="170"/>
      <c r="ER418" s="170"/>
      <c r="ES418" s="170"/>
      <c r="ET418" s="170"/>
      <c r="EU418" s="170"/>
      <c r="EV418" s="170"/>
      <c r="EW418" s="170"/>
      <c r="EX418" s="170"/>
      <c r="EY418" s="170"/>
      <c r="EZ418" s="170"/>
      <c r="FA418" s="170"/>
      <c r="FB418" s="170"/>
      <c r="FC418" s="170"/>
      <c r="FD418" s="170"/>
      <c r="FE418" s="170"/>
      <c r="FF418" s="170"/>
      <c r="FG418" s="170"/>
      <c r="FH418" s="170"/>
      <c r="FI418" s="170"/>
      <c r="FJ418" s="170"/>
      <c r="FK418" s="170"/>
      <c r="FL418" s="170"/>
      <c r="FM418" s="170"/>
      <c r="FN418" s="170"/>
      <c r="FO418" s="170"/>
      <c r="FP418" s="170"/>
      <c r="FQ418" s="170"/>
      <c r="FR418" s="170"/>
      <c r="FS418" s="170"/>
      <c r="FT418" s="170"/>
      <c r="FU418" s="170"/>
      <c r="FV418" s="170"/>
      <c r="FW418" s="170"/>
      <c r="FX418" s="170"/>
      <c r="FY418" s="170"/>
      <c r="FZ418" s="170"/>
      <c r="GA418" s="170"/>
      <c r="GB418" s="170"/>
      <c r="GC418" s="170"/>
      <c r="GD418" s="170"/>
      <c r="GE418" s="170"/>
      <c r="GF418" s="170"/>
      <c r="GG418" s="170"/>
      <c r="GH418" s="170"/>
    </row>
    <row r="419" customFormat="false" ht="12.75" hidden="false" customHeight="false" outlineLevel="0" collapsed="false">
      <c r="A419" s="179"/>
      <c r="B419" s="160"/>
      <c r="C419" s="160"/>
      <c r="D419" s="160"/>
      <c r="E419" s="160"/>
      <c r="F419" s="160"/>
      <c r="G419" s="160"/>
      <c r="H419" s="159"/>
      <c r="I419" s="181"/>
      <c r="R419" s="159"/>
      <c r="S419" s="169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  <c r="CP419" s="170"/>
      <c r="CQ419" s="170"/>
      <c r="CR419" s="170"/>
      <c r="CS419" s="170"/>
      <c r="CT419" s="170"/>
      <c r="CU419" s="170"/>
      <c r="CV419" s="170"/>
      <c r="CW419" s="170"/>
      <c r="CX419" s="170"/>
      <c r="CY419" s="170"/>
      <c r="CZ419" s="170"/>
      <c r="DA419" s="170"/>
      <c r="DB419" s="170"/>
      <c r="DC419" s="170"/>
      <c r="DD419" s="170"/>
      <c r="DE419" s="170"/>
      <c r="DF419" s="170"/>
      <c r="DG419" s="170"/>
      <c r="DH419" s="170"/>
      <c r="DI419" s="170"/>
      <c r="DJ419" s="170"/>
      <c r="DK419" s="170"/>
      <c r="DL419" s="170"/>
      <c r="DM419" s="170"/>
      <c r="DN419" s="170"/>
      <c r="DO419" s="170"/>
      <c r="DP419" s="170"/>
      <c r="DQ419" s="170"/>
      <c r="DR419" s="170"/>
      <c r="DS419" s="170"/>
      <c r="DT419" s="170"/>
      <c r="DU419" s="170"/>
      <c r="DV419" s="170"/>
      <c r="DW419" s="170"/>
      <c r="DX419" s="170"/>
      <c r="DY419" s="170"/>
      <c r="DZ419" s="170"/>
      <c r="EA419" s="170"/>
      <c r="EB419" s="170"/>
      <c r="EC419" s="170"/>
      <c r="ED419" s="170"/>
      <c r="EE419" s="170"/>
      <c r="EF419" s="170"/>
      <c r="EG419" s="170"/>
      <c r="EH419" s="170"/>
      <c r="EI419" s="170"/>
      <c r="EJ419" s="170"/>
      <c r="EK419" s="170"/>
      <c r="EL419" s="170"/>
      <c r="EM419" s="170"/>
      <c r="EN419" s="170"/>
      <c r="EO419" s="170"/>
      <c r="EP419" s="170"/>
      <c r="EQ419" s="170"/>
      <c r="ER419" s="170"/>
      <c r="ES419" s="170"/>
      <c r="ET419" s="170"/>
      <c r="EU419" s="170"/>
      <c r="EV419" s="170"/>
      <c r="EW419" s="170"/>
      <c r="EX419" s="170"/>
      <c r="EY419" s="170"/>
      <c r="EZ419" s="170"/>
      <c r="FA419" s="170"/>
      <c r="FB419" s="170"/>
      <c r="FC419" s="170"/>
      <c r="FD419" s="170"/>
      <c r="FE419" s="170"/>
      <c r="FF419" s="170"/>
      <c r="FG419" s="170"/>
      <c r="FH419" s="170"/>
      <c r="FI419" s="170"/>
      <c r="FJ419" s="170"/>
      <c r="FK419" s="170"/>
      <c r="FL419" s="170"/>
      <c r="FM419" s="170"/>
      <c r="FN419" s="170"/>
      <c r="FO419" s="170"/>
      <c r="FP419" s="170"/>
      <c r="FQ419" s="170"/>
      <c r="FR419" s="170"/>
      <c r="FS419" s="170"/>
      <c r="FT419" s="170"/>
      <c r="FU419" s="170"/>
      <c r="FV419" s="170"/>
      <c r="FW419" s="170"/>
      <c r="FX419" s="170"/>
      <c r="FY419" s="170"/>
      <c r="FZ419" s="170"/>
      <c r="GA419" s="170"/>
      <c r="GB419" s="170"/>
      <c r="GC419" s="170"/>
      <c r="GD419" s="170"/>
      <c r="GE419" s="170"/>
      <c r="GF419" s="170"/>
      <c r="GG419" s="170"/>
      <c r="GH419" s="170"/>
    </row>
    <row r="420" customFormat="false" ht="12.75" hidden="false" customHeight="false" outlineLevel="0" collapsed="false">
      <c r="A420" s="179"/>
      <c r="B420" s="160"/>
      <c r="C420" s="160"/>
      <c r="D420" s="160"/>
      <c r="E420" s="160"/>
      <c r="F420" s="160"/>
      <c r="G420" s="160"/>
      <c r="H420" s="159"/>
      <c r="I420" s="181"/>
      <c r="R420" s="159"/>
      <c r="S420" s="169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  <c r="CP420" s="170"/>
      <c r="CQ420" s="170"/>
      <c r="CR420" s="170"/>
      <c r="CS420" s="170"/>
      <c r="CT420" s="170"/>
      <c r="CU420" s="170"/>
      <c r="CV420" s="170"/>
      <c r="CW420" s="170"/>
      <c r="CX420" s="170"/>
      <c r="CY420" s="170"/>
      <c r="CZ420" s="170"/>
      <c r="DA420" s="170"/>
      <c r="DB420" s="170"/>
      <c r="DC420" s="170"/>
      <c r="DD420" s="170"/>
      <c r="DE420" s="170"/>
      <c r="DF420" s="170"/>
      <c r="DG420" s="170"/>
      <c r="DH420" s="170"/>
      <c r="DI420" s="170"/>
      <c r="DJ420" s="170"/>
      <c r="DK420" s="170"/>
      <c r="DL420" s="170"/>
      <c r="DM420" s="170"/>
      <c r="DN420" s="170"/>
      <c r="DO420" s="170"/>
      <c r="DP420" s="170"/>
      <c r="DQ420" s="170"/>
      <c r="DR420" s="170"/>
      <c r="DS420" s="170"/>
      <c r="DT420" s="170"/>
      <c r="DU420" s="170"/>
      <c r="DV420" s="170"/>
      <c r="DW420" s="170"/>
      <c r="DX420" s="170"/>
      <c r="DY420" s="170"/>
      <c r="DZ420" s="170"/>
      <c r="EA420" s="170"/>
      <c r="EB420" s="170"/>
      <c r="EC420" s="170"/>
      <c r="ED420" s="170"/>
      <c r="EE420" s="170"/>
      <c r="EF420" s="170"/>
      <c r="EG420" s="170"/>
      <c r="EH420" s="170"/>
      <c r="EI420" s="170"/>
      <c r="EJ420" s="170"/>
      <c r="EK420" s="170"/>
      <c r="EL420" s="170"/>
      <c r="EM420" s="170"/>
      <c r="EN420" s="170"/>
      <c r="EO420" s="170"/>
      <c r="EP420" s="170"/>
      <c r="EQ420" s="170"/>
      <c r="ER420" s="170"/>
      <c r="ES420" s="170"/>
      <c r="ET420" s="170"/>
      <c r="EU420" s="170"/>
      <c r="EV420" s="170"/>
      <c r="EW420" s="170"/>
      <c r="EX420" s="170"/>
      <c r="EY420" s="170"/>
      <c r="EZ420" s="170"/>
      <c r="FA420" s="170"/>
      <c r="FB420" s="170"/>
      <c r="FC420" s="170"/>
      <c r="FD420" s="170"/>
      <c r="FE420" s="170"/>
      <c r="FF420" s="170"/>
      <c r="FG420" s="170"/>
      <c r="FH420" s="170"/>
      <c r="FI420" s="170"/>
      <c r="FJ420" s="170"/>
      <c r="FK420" s="170"/>
      <c r="FL420" s="170"/>
      <c r="FM420" s="170"/>
      <c r="FN420" s="170"/>
      <c r="FO420" s="170"/>
      <c r="FP420" s="170"/>
      <c r="FQ420" s="170"/>
      <c r="FR420" s="170"/>
      <c r="FS420" s="170"/>
      <c r="FT420" s="170"/>
      <c r="FU420" s="170"/>
      <c r="FV420" s="170"/>
      <c r="FW420" s="170"/>
      <c r="FX420" s="170"/>
      <c r="FY420" s="170"/>
      <c r="FZ420" s="170"/>
      <c r="GA420" s="170"/>
      <c r="GB420" s="170"/>
      <c r="GC420" s="170"/>
      <c r="GD420" s="170"/>
      <c r="GE420" s="170"/>
      <c r="GF420" s="170"/>
      <c r="GG420" s="170"/>
      <c r="GH420" s="170"/>
    </row>
    <row r="421" customFormat="false" ht="12.75" hidden="false" customHeight="false" outlineLevel="0" collapsed="false">
      <c r="A421" s="179"/>
      <c r="B421" s="160"/>
      <c r="C421" s="160"/>
      <c r="D421" s="160"/>
      <c r="E421" s="160"/>
      <c r="F421" s="160"/>
      <c r="G421" s="160"/>
      <c r="H421" s="159"/>
      <c r="I421" s="181"/>
      <c r="R421" s="159"/>
      <c r="S421" s="169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  <c r="CP421" s="170"/>
      <c r="CQ421" s="170"/>
      <c r="CR421" s="170"/>
      <c r="CS421" s="170"/>
      <c r="CT421" s="170"/>
      <c r="CU421" s="170"/>
      <c r="CV421" s="170"/>
      <c r="CW421" s="170"/>
      <c r="CX421" s="170"/>
      <c r="CY421" s="170"/>
      <c r="CZ421" s="170"/>
      <c r="DA421" s="170"/>
      <c r="DB421" s="170"/>
      <c r="DC421" s="170"/>
      <c r="DD421" s="170"/>
      <c r="DE421" s="170"/>
      <c r="DF421" s="170"/>
      <c r="DG421" s="170"/>
      <c r="DH421" s="170"/>
      <c r="DI421" s="170"/>
      <c r="DJ421" s="170"/>
      <c r="DK421" s="170"/>
      <c r="DL421" s="170"/>
      <c r="DM421" s="170"/>
      <c r="DN421" s="170"/>
      <c r="DO421" s="170"/>
      <c r="DP421" s="170"/>
      <c r="DQ421" s="170"/>
      <c r="DR421" s="170"/>
      <c r="DS421" s="170"/>
      <c r="DT421" s="170"/>
      <c r="DU421" s="170"/>
      <c r="DV421" s="170"/>
      <c r="DW421" s="170"/>
      <c r="DX421" s="170"/>
      <c r="DY421" s="170"/>
      <c r="DZ421" s="170"/>
      <c r="EA421" s="170"/>
      <c r="EB421" s="170"/>
      <c r="EC421" s="170"/>
      <c r="ED421" s="170"/>
      <c r="EE421" s="170"/>
      <c r="EF421" s="170"/>
      <c r="EG421" s="170"/>
      <c r="EH421" s="170"/>
      <c r="EI421" s="170"/>
      <c r="EJ421" s="170"/>
      <c r="EK421" s="170"/>
      <c r="EL421" s="170"/>
      <c r="EM421" s="170"/>
      <c r="EN421" s="170"/>
      <c r="EO421" s="170"/>
      <c r="EP421" s="170"/>
      <c r="EQ421" s="170"/>
      <c r="ER421" s="170"/>
      <c r="ES421" s="170"/>
      <c r="ET421" s="170"/>
      <c r="EU421" s="170"/>
      <c r="EV421" s="170"/>
      <c r="EW421" s="170"/>
      <c r="EX421" s="170"/>
      <c r="EY421" s="170"/>
      <c r="EZ421" s="170"/>
      <c r="FA421" s="170"/>
      <c r="FB421" s="170"/>
      <c r="FC421" s="170"/>
      <c r="FD421" s="170"/>
      <c r="FE421" s="170"/>
      <c r="FF421" s="170"/>
      <c r="FG421" s="170"/>
      <c r="FH421" s="170"/>
      <c r="FI421" s="170"/>
      <c r="FJ421" s="170"/>
      <c r="FK421" s="170"/>
      <c r="FL421" s="170"/>
      <c r="FM421" s="170"/>
      <c r="FN421" s="170"/>
      <c r="FO421" s="170"/>
      <c r="FP421" s="170"/>
      <c r="FQ421" s="170"/>
      <c r="FR421" s="170"/>
      <c r="FS421" s="170"/>
      <c r="FT421" s="170"/>
      <c r="FU421" s="170"/>
      <c r="FV421" s="170"/>
      <c r="FW421" s="170"/>
      <c r="FX421" s="170"/>
      <c r="FY421" s="170"/>
      <c r="FZ421" s="170"/>
      <c r="GA421" s="170"/>
      <c r="GB421" s="170"/>
      <c r="GC421" s="170"/>
      <c r="GD421" s="170"/>
      <c r="GE421" s="170"/>
      <c r="GF421" s="170"/>
      <c r="GG421" s="170"/>
      <c r="GH421" s="170"/>
    </row>
    <row r="422" customFormat="false" ht="12.75" hidden="false" customHeight="false" outlineLevel="0" collapsed="false">
      <c r="A422" s="179"/>
      <c r="B422" s="160"/>
      <c r="C422" s="160"/>
      <c r="D422" s="160"/>
      <c r="E422" s="160"/>
      <c r="F422" s="160"/>
      <c r="G422" s="160"/>
      <c r="H422" s="159"/>
      <c r="I422" s="181"/>
      <c r="R422" s="159"/>
      <c r="S422" s="169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  <c r="CP422" s="170"/>
      <c r="CQ422" s="170"/>
      <c r="CR422" s="170"/>
      <c r="CS422" s="170"/>
      <c r="CT422" s="170"/>
      <c r="CU422" s="170"/>
      <c r="CV422" s="170"/>
      <c r="CW422" s="170"/>
      <c r="CX422" s="170"/>
      <c r="CY422" s="170"/>
      <c r="CZ422" s="170"/>
      <c r="DA422" s="170"/>
      <c r="DB422" s="170"/>
      <c r="DC422" s="170"/>
      <c r="DD422" s="170"/>
      <c r="DE422" s="170"/>
      <c r="DF422" s="170"/>
      <c r="DG422" s="170"/>
      <c r="DH422" s="170"/>
      <c r="DI422" s="170"/>
      <c r="DJ422" s="170"/>
      <c r="DK422" s="170"/>
      <c r="DL422" s="170"/>
      <c r="DM422" s="170"/>
      <c r="DN422" s="170"/>
      <c r="DO422" s="170"/>
      <c r="DP422" s="170"/>
      <c r="DQ422" s="170"/>
      <c r="DR422" s="170"/>
      <c r="DS422" s="170"/>
      <c r="DT422" s="170"/>
      <c r="DU422" s="170"/>
      <c r="DV422" s="170"/>
      <c r="DW422" s="170"/>
      <c r="DX422" s="170"/>
      <c r="DY422" s="170"/>
      <c r="DZ422" s="170"/>
      <c r="EA422" s="170"/>
      <c r="EB422" s="170"/>
      <c r="EC422" s="170"/>
      <c r="ED422" s="170"/>
      <c r="EE422" s="170"/>
      <c r="EF422" s="170"/>
      <c r="EG422" s="170"/>
      <c r="EH422" s="170"/>
      <c r="EI422" s="170"/>
      <c r="EJ422" s="170"/>
      <c r="EK422" s="170"/>
      <c r="EL422" s="170"/>
      <c r="EM422" s="170"/>
      <c r="EN422" s="170"/>
      <c r="EO422" s="170"/>
      <c r="EP422" s="170"/>
      <c r="EQ422" s="170"/>
      <c r="ER422" s="170"/>
      <c r="ES422" s="170"/>
      <c r="ET422" s="170"/>
      <c r="EU422" s="170"/>
      <c r="EV422" s="170"/>
      <c r="EW422" s="170"/>
      <c r="EX422" s="170"/>
      <c r="EY422" s="170"/>
      <c r="EZ422" s="170"/>
      <c r="FA422" s="170"/>
      <c r="FB422" s="170"/>
      <c r="FC422" s="170"/>
      <c r="FD422" s="170"/>
      <c r="FE422" s="170"/>
      <c r="FF422" s="170"/>
      <c r="FG422" s="170"/>
      <c r="FH422" s="170"/>
      <c r="FI422" s="170"/>
      <c r="FJ422" s="170"/>
      <c r="FK422" s="170"/>
      <c r="FL422" s="170"/>
      <c r="FM422" s="170"/>
      <c r="FN422" s="170"/>
      <c r="FO422" s="170"/>
      <c r="FP422" s="170"/>
      <c r="FQ422" s="170"/>
      <c r="FR422" s="170"/>
      <c r="FS422" s="170"/>
      <c r="FT422" s="170"/>
      <c r="FU422" s="170"/>
      <c r="FV422" s="170"/>
      <c r="FW422" s="170"/>
      <c r="FX422" s="170"/>
      <c r="FY422" s="170"/>
      <c r="FZ422" s="170"/>
      <c r="GA422" s="170"/>
      <c r="GB422" s="170"/>
      <c r="GC422" s="170"/>
      <c r="GD422" s="170"/>
      <c r="GE422" s="170"/>
      <c r="GF422" s="170"/>
      <c r="GG422" s="170"/>
      <c r="GH422" s="170"/>
    </row>
    <row r="423" customFormat="false" ht="12.75" hidden="false" customHeight="false" outlineLevel="0" collapsed="false">
      <c r="A423" s="179"/>
      <c r="B423" s="160"/>
      <c r="C423" s="160"/>
      <c r="D423" s="160"/>
      <c r="E423" s="160"/>
      <c r="F423" s="160"/>
      <c r="G423" s="160"/>
      <c r="H423" s="159"/>
      <c r="I423" s="181"/>
      <c r="R423" s="159"/>
      <c r="S423" s="169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  <c r="CP423" s="170"/>
      <c r="CQ423" s="170"/>
      <c r="CR423" s="170"/>
      <c r="CS423" s="170"/>
      <c r="CT423" s="170"/>
      <c r="CU423" s="170"/>
      <c r="CV423" s="170"/>
      <c r="CW423" s="170"/>
      <c r="CX423" s="170"/>
      <c r="CY423" s="170"/>
      <c r="CZ423" s="170"/>
      <c r="DA423" s="170"/>
      <c r="DB423" s="170"/>
      <c r="DC423" s="170"/>
      <c r="DD423" s="170"/>
      <c r="DE423" s="170"/>
      <c r="DF423" s="170"/>
      <c r="DG423" s="170"/>
      <c r="DH423" s="170"/>
      <c r="DI423" s="170"/>
      <c r="DJ423" s="170"/>
      <c r="DK423" s="170"/>
      <c r="DL423" s="170"/>
      <c r="DM423" s="170"/>
      <c r="DN423" s="170"/>
      <c r="DO423" s="170"/>
      <c r="DP423" s="170"/>
      <c r="DQ423" s="170"/>
      <c r="DR423" s="170"/>
      <c r="DS423" s="170"/>
      <c r="DT423" s="170"/>
      <c r="DU423" s="170"/>
      <c r="DV423" s="170"/>
      <c r="DW423" s="170"/>
      <c r="DX423" s="170"/>
      <c r="DY423" s="170"/>
      <c r="DZ423" s="170"/>
      <c r="EA423" s="170"/>
      <c r="EB423" s="170"/>
      <c r="EC423" s="170"/>
      <c r="ED423" s="170"/>
      <c r="EE423" s="170"/>
      <c r="EF423" s="170"/>
      <c r="EG423" s="170"/>
      <c r="EH423" s="170"/>
      <c r="EI423" s="170"/>
      <c r="EJ423" s="170"/>
      <c r="EK423" s="170"/>
      <c r="EL423" s="170"/>
      <c r="EM423" s="170"/>
      <c r="EN423" s="170"/>
      <c r="EO423" s="170"/>
      <c r="EP423" s="170"/>
      <c r="EQ423" s="170"/>
      <c r="ER423" s="170"/>
      <c r="ES423" s="170"/>
      <c r="ET423" s="170"/>
      <c r="EU423" s="170"/>
      <c r="EV423" s="170"/>
      <c r="EW423" s="170"/>
      <c r="EX423" s="170"/>
      <c r="EY423" s="170"/>
      <c r="EZ423" s="170"/>
      <c r="FA423" s="170"/>
      <c r="FB423" s="170"/>
      <c r="FC423" s="170"/>
      <c r="FD423" s="170"/>
      <c r="FE423" s="170"/>
      <c r="FF423" s="170"/>
      <c r="FG423" s="170"/>
      <c r="FH423" s="170"/>
      <c r="FI423" s="170"/>
      <c r="FJ423" s="170"/>
      <c r="FK423" s="170"/>
      <c r="FL423" s="170"/>
      <c r="FM423" s="170"/>
      <c r="FN423" s="170"/>
      <c r="FO423" s="170"/>
      <c r="FP423" s="170"/>
      <c r="FQ423" s="170"/>
      <c r="FR423" s="170"/>
      <c r="FS423" s="170"/>
      <c r="FT423" s="170"/>
      <c r="FU423" s="170"/>
      <c r="FV423" s="170"/>
      <c r="FW423" s="170"/>
      <c r="FX423" s="170"/>
      <c r="FY423" s="170"/>
      <c r="FZ423" s="170"/>
      <c r="GA423" s="170"/>
      <c r="GB423" s="170"/>
      <c r="GC423" s="170"/>
      <c r="GD423" s="170"/>
      <c r="GE423" s="170"/>
      <c r="GF423" s="170"/>
      <c r="GG423" s="170"/>
      <c r="GH423" s="170"/>
    </row>
    <row r="424" customFormat="false" ht="12.75" hidden="false" customHeight="false" outlineLevel="0" collapsed="false">
      <c r="A424" s="179"/>
      <c r="B424" s="160"/>
      <c r="C424" s="160"/>
      <c r="D424" s="160"/>
      <c r="E424" s="160"/>
      <c r="F424" s="160"/>
      <c r="G424" s="160"/>
      <c r="H424" s="159"/>
      <c r="I424" s="181"/>
      <c r="R424" s="159"/>
      <c r="S424" s="169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  <c r="CP424" s="170"/>
      <c r="CQ424" s="170"/>
      <c r="CR424" s="170"/>
      <c r="CS424" s="170"/>
      <c r="CT424" s="170"/>
      <c r="CU424" s="170"/>
      <c r="CV424" s="170"/>
      <c r="CW424" s="170"/>
      <c r="CX424" s="170"/>
      <c r="CY424" s="170"/>
      <c r="CZ424" s="170"/>
      <c r="DA424" s="170"/>
      <c r="DB424" s="170"/>
      <c r="DC424" s="170"/>
      <c r="DD424" s="170"/>
      <c r="DE424" s="170"/>
      <c r="DF424" s="170"/>
      <c r="DG424" s="170"/>
      <c r="DH424" s="170"/>
      <c r="DI424" s="170"/>
      <c r="DJ424" s="170"/>
      <c r="DK424" s="170"/>
      <c r="DL424" s="170"/>
      <c r="DM424" s="170"/>
      <c r="DN424" s="170"/>
      <c r="DO424" s="170"/>
      <c r="DP424" s="170"/>
      <c r="DQ424" s="170"/>
      <c r="DR424" s="170"/>
      <c r="DS424" s="170"/>
      <c r="DT424" s="170"/>
      <c r="DU424" s="170"/>
      <c r="DV424" s="170"/>
      <c r="DW424" s="170"/>
      <c r="DX424" s="170"/>
      <c r="DY424" s="170"/>
      <c r="DZ424" s="170"/>
      <c r="EA424" s="170"/>
      <c r="EB424" s="170"/>
      <c r="EC424" s="170"/>
      <c r="ED424" s="170"/>
      <c r="EE424" s="170"/>
      <c r="EF424" s="170"/>
      <c r="EG424" s="170"/>
      <c r="EH424" s="170"/>
      <c r="EI424" s="170"/>
      <c r="EJ424" s="170"/>
      <c r="EK424" s="170"/>
      <c r="EL424" s="170"/>
      <c r="EM424" s="170"/>
      <c r="EN424" s="170"/>
      <c r="EO424" s="170"/>
      <c r="EP424" s="170"/>
      <c r="EQ424" s="170"/>
      <c r="ER424" s="170"/>
      <c r="ES424" s="170"/>
      <c r="ET424" s="170"/>
      <c r="EU424" s="170"/>
      <c r="EV424" s="170"/>
      <c r="EW424" s="170"/>
      <c r="EX424" s="170"/>
      <c r="EY424" s="170"/>
      <c r="EZ424" s="170"/>
      <c r="FA424" s="170"/>
      <c r="FB424" s="170"/>
      <c r="FC424" s="170"/>
      <c r="FD424" s="170"/>
      <c r="FE424" s="170"/>
      <c r="FF424" s="170"/>
      <c r="FG424" s="170"/>
      <c r="FH424" s="170"/>
      <c r="FI424" s="170"/>
      <c r="FJ424" s="170"/>
      <c r="FK424" s="170"/>
      <c r="FL424" s="170"/>
      <c r="FM424" s="170"/>
      <c r="FN424" s="170"/>
      <c r="FO424" s="170"/>
      <c r="FP424" s="170"/>
      <c r="FQ424" s="170"/>
      <c r="FR424" s="170"/>
      <c r="FS424" s="170"/>
      <c r="FT424" s="170"/>
      <c r="FU424" s="170"/>
      <c r="FV424" s="170"/>
      <c r="FW424" s="170"/>
      <c r="FX424" s="170"/>
      <c r="FY424" s="170"/>
      <c r="FZ424" s="170"/>
      <c r="GA424" s="170"/>
      <c r="GB424" s="170"/>
      <c r="GC424" s="170"/>
      <c r="GD424" s="170"/>
      <c r="GE424" s="170"/>
      <c r="GF424" s="170"/>
      <c r="GG424" s="170"/>
      <c r="GH424" s="170"/>
    </row>
    <row r="425" customFormat="false" ht="12.75" hidden="false" customHeight="false" outlineLevel="0" collapsed="false">
      <c r="A425" s="179"/>
      <c r="B425" s="160"/>
      <c r="C425" s="160"/>
      <c r="D425" s="160"/>
      <c r="E425" s="160"/>
      <c r="F425" s="160"/>
      <c r="G425" s="160"/>
      <c r="H425" s="159"/>
      <c r="I425" s="181"/>
      <c r="R425" s="159"/>
      <c r="S425" s="169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70"/>
      <c r="CX425" s="170"/>
      <c r="CY425" s="170"/>
      <c r="CZ425" s="170"/>
      <c r="DA425" s="170"/>
      <c r="DB425" s="170"/>
      <c r="DC425" s="170"/>
      <c r="DD425" s="170"/>
      <c r="DE425" s="170"/>
      <c r="DF425" s="170"/>
      <c r="DG425" s="170"/>
      <c r="DH425" s="170"/>
      <c r="DI425" s="170"/>
      <c r="DJ425" s="170"/>
      <c r="DK425" s="170"/>
      <c r="DL425" s="170"/>
      <c r="DM425" s="170"/>
      <c r="DN425" s="170"/>
      <c r="DO425" s="170"/>
      <c r="DP425" s="170"/>
      <c r="DQ425" s="170"/>
      <c r="DR425" s="170"/>
      <c r="DS425" s="170"/>
      <c r="DT425" s="170"/>
      <c r="DU425" s="170"/>
      <c r="DV425" s="170"/>
      <c r="DW425" s="170"/>
      <c r="DX425" s="170"/>
      <c r="DY425" s="170"/>
      <c r="DZ425" s="170"/>
      <c r="EA425" s="170"/>
      <c r="EB425" s="170"/>
      <c r="EC425" s="170"/>
      <c r="ED425" s="170"/>
      <c r="EE425" s="170"/>
      <c r="EF425" s="170"/>
      <c r="EG425" s="170"/>
      <c r="EH425" s="170"/>
      <c r="EI425" s="170"/>
      <c r="EJ425" s="170"/>
      <c r="EK425" s="170"/>
      <c r="EL425" s="170"/>
      <c r="EM425" s="170"/>
      <c r="EN425" s="170"/>
      <c r="EO425" s="170"/>
      <c r="EP425" s="170"/>
      <c r="EQ425" s="170"/>
      <c r="ER425" s="170"/>
      <c r="ES425" s="170"/>
      <c r="ET425" s="170"/>
      <c r="EU425" s="170"/>
      <c r="EV425" s="170"/>
      <c r="EW425" s="170"/>
      <c r="EX425" s="170"/>
      <c r="EY425" s="170"/>
      <c r="EZ425" s="170"/>
      <c r="FA425" s="170"/>
      <c r="FB425" s="170"/>
      <c r="FC425" s="170"/>
      <c r="FD425" s="170"/>
      <c r="FE425" s="170"/>
      <c r="FF425" s="170"/>
      <c r="FG425" s="170"/>
      <c r="FH425" s="170"/>
      <c r="FI425" s="170"/>
      <c r="FJ425" s="170"/>
      <c r="FK425" s="170"/>
      <c r="FL425" s="170"/>
      <c r="FM425" s="170"/>
      <c r="FN425" s="170"/>
      <c r="FO425" s="170"/>
      <c r="FP425" s="170"/>
      <c r="FQ425" s="170"/>
      <c r="FR425" s="170"/>
      <c r="FS425" s="170"/>
      <c r="FT425" s="170"/>
      <c r="FU425" s="170"/>
      <c r="FV425" s="170"/>
      <c r="FW425" s="170"/>
      <c r="FX425" s="170"/>
      <c r="FY425" s="170"/>
      <c r="FZ425" s="170"/>
      <c r="GA425" s="170"/>
      <c r="GB425" s="170"/>
      <c r="GC425" s="170"/>
      <c r="GD425" s="170"/>
      <c r="GE425" s="170"/>
      <c r="GF425" s="170"/>
      <c r="GG425" s="170"/>
      <c r="GH425" s="170"/>
    </row>
    <row r="426" customFormat="false" ht="12.75" hidden="false" customHeight="false" outlineLevel="0" collapsed="false">
      <c r="A426" s="179"/>
      <c r="B426" s="160"/>
      <c r="C426" s="160"/>
      <c r="D426" s="160"/>
      <c r="E426" s="160"/>
      <c r="F426" s="160"/>
      <c r="G426" s="160"/>
      <c r="H426" s="159"/>
      <c r="I426" s="181"/>
      <c r="R426" s="159"/>
      <c r="S426" s="169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  <c r="CP426" s="170"/>
      <c r="CQ426" s="170"/>
      <c r="CR426" s="170"/>
      <c r="CS426" s="170"/>
      <c r="CT426" s="170"/>
      <c r="CU426" s="170"/>
      <c r="CV426" s="170"/>
      <c r="CW426" s="170"/>
      <c r="CX426" s="170"/>
      <c r="CY426" s="170"/>
      <c r="CZ426" s="170"/>
      <c r="DA426" s="170"/>
      <c r="DB426" s="170"/>
      <c r="DC426" s="170"/>
      <c r="DD426" s="170"/>
      <c r="DE426" s="170"/>
      <c r="DF426" s="170"/>
      <c r="DG426" s="170"/>
      <c r="DH426" s="170"/>
      <c r="DI426" s="170"/>
      <c r="DJ426" s="170"/>
      <c r="DK426" s="170"/>
      <c r="DL426" s="170"/>
      <c r="DM426" s="170"/>
      <c r="DN426" s="170"/>
      <c r="DO426" s="170"/>
      <c r="DP426" s="170"/>
      <c r="DQ426" s="170"/>
      <c r="DR426" s="170"/>
      <c r="DS426" s="170"/>
      <c r="DT426" s="170"/>
      <c r="DU426" s="170"/>
      <c r="DV426" s="170"/>
      <c r="DW426" s="170"/>
      <c r="DX426" s="170"/>
      <c r="DY426" s="170"/>
      <c r="DZ426" s="170"/>
      <c r="EA426" s="170"/>
      <c r="EB426" s="170"/>
      <c r="EC426" s="170"/>
      <c r="ED426" s="170"/>
      <c r="EE426" s="170"/>
      <c r="EF426" s="170"/>
      <c r="EG426" s="170"/>
      <c r="EH426" s="170"/>
      <c r="EI426" s="170"/>
      <c r="EJ426" s="170"/>
      <c r="EK426" s="170"/>
      <c r="EL426" s="170"/>
      <c r="EM426" s="170"/>
      <c r="EN426" s="170"/>
      <c r="EO426" s="170"/>
      <c r="EP426" s="170"/>
      <c r="EQ426" s="170"/>
      <c r="ER426" s="170"/>
      <c r="ES426" s="170"/>
      <c r="ET426" s="170"/>
      <c r="EU426" s="170"/>
      <c r="EV426" s="170"/>
      <c r="EW426" s="170"/>
      <c r="EX426" s="170"/>
      <c r="EY426" s="170"/>
      <c r="EZ426" s="170"/>
      <c r="FA426" s="170"/>
      <c r="FB426" s="170"/>
      <c r="FC426" s="170"/>
      <c r="FD426" s="170"/>
      <c r="FE426" s="170"/>
      <c r="FF426" s="170"/>
      <c r="FG426" s="170"/>
      <c r="FH426" s="170"/>
      <c r="FI426" s="170"/>
      <c r="FJ426" s="170"/>
      <c r="FK426" s="170"/>
      <c r="FL426" s="170"/>
      <c r="FM426" s="170"/>
      <c r="FN426" s="170"/>
      <c r="FO426" s="170"/>
      <c r="FP426" s="170"/>
      <c r="FQ426" s="170"/>
      <c r="FR426" s="170"/>
      <c r="FS426" s="170"/>
      <c r="FT426" s="170"/>
      <c r="FU426" s="170"/>
      <c r="FV426" s="170"/>
      <c r="FW426" s="170"/>
      <c r="FX426" s="170"/>
      <c r="FY426" s="170"/>
      <c r="FZ426" s="170"/>
      <c r="GA426" s="170"/>
      <c r="GB426" s="170"/>
      <c r="GC426" s="170"/>
      <c r="GD426" s="170"/>
      <c r="GE426" s="170"/>
      <c r="GF426" s="170"/>
      <c r="GG426" s="170"/>
      <c r="GH426" s="170"/>
    </row>
    <row r="427" customFormat="false" ht="12.75" hidden="false" customHeight="false" outlineLevel="0" collapsed="false">
      <c r="A427" s="179"/>
      <c r="B427" s="160"/>
      <c r="C427" s="160"/>
      <c r="D427" s="160"/>
      <c r="E427" s="160"/>
      <c r="F427" s="160"/>
      <c r="G427" s="160"/>
      <c r="H427" s="159"/>
      <c r="I427" s="181"/>
      <c r="R427" s="159"/>
      <c r="S427" s="169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  <c r="CP427" s="170"/>
      <c r="CQ427" s="170"/>
      <c r="CR427" s="170"/>
      <c r="CS427" s="170"/>
      <c r="CT427" s="170"/>
      <c r="CU427" s="170"/>
      <c r="CV427" s="170"/>
      <c r="CW427" s="170"/>
      <c r="CX427" s="170"/>
      <c r="CY427" s="170"/>
      <c r="CZ427" s="170"/>
      <c r="DA427" s="170"/>
      <c r="DB427" s="170"/>
      <c r="DC427" s="170"/>
      <c r="DD427" s="170"/>
      <c r="DE427" s="170"/>
      <c r="DF427" s="170"/>
      <c r="DG427" s="170"/>
      <c r="DH427" s="170"/>
      <c r="DI427" s="170"/>
      <c r="DJ427" s="170"/>
      <c r="DK427" s="170"/>
      <c r="DL427" s="170"/>
      <c r="DM427" s="170"/>
      <c r="DN427" s="170"/>
      <c r="DO427" s="170"/>
      <c r="DP427" s="170"/>
      <c r="DQ427" s="170"/>
      <c r="DR427" s="170"/>
      <c r="DS427" s="170"/>
      <c r="DT427" s="170"/>
      <c r="DU427" s="170"/>
      <c r="DV427" s="170"/>
      <c r="DW427" s="170"/>
      <c r="DX427" s="170"/>
      <c r="DY427" s="170"/>
      <c r="DZ427" s="170"/>
      <c r="EA427" s="170"/>
      <c r="EB427" s="170"/>
      <c r="EC427" s="170"/>
      <c r="ED427" s="170"/>
      <c r="EE427" s="170"/>
      <c r="EF427" s="170"/>
      <c r="EG427" s="170"/>
      <c r="EH427" s="170"/>
      <c r="EI427" s="170"/>
      <c r="EJ427" s="170"/>
      <c r="EK427" s="170"/>
      <c r="EL427" s="170"/>
      <c r="EM427" s="170"/>
      <c r="EN427" s="170"/>
      <c r="EO427" s="170"/>
      <c r="EP427" s="170"/>
      <c r="EQ427" s="170"/>
      <c r="ER427" s="170"/>
      <c r="ES427" s="170"/>
      <c r="ET427" s="170"/>
      <c r="EU427" s="170"/>
      <c r="EV427" s="170"/>
      <c r="EW427" s="170"/>
      <c r="EX427" s="170"/>
      <c r="EY427" s="170"/>
      <c r="EZ427" s="170"/>
      <c r="FA427" s="170"/>
      <c r="FB427" s="170"/>
      <c r="FC427" s="170"/>
      <c r="FD427" s="170"/>
      <c r="FE427" s="170"/>
      <c r="FF427" s="170"/>
      <c r="FG427" s="170"/>
      <c r="FH427" s="170"/>
      <c r="FI427" s="170"/>
      <c r="FJ427" s="170"/>
      <c r="FK427" s="170"/>
      <c r="FL427" s="170"/>
      <c r="FM427" s="170"/>
      <c r="FN427" s="170"/>
      <c r="FO427" s="170"/>
      <c r="FP427" s="170"/>
      <c r="FQ427" s="170"/>
      <c r="FR427" s="170"/>
      <c r="FS427" s="170"/>
      <c r="FT427" s="170"/>
      <c r="FU427" s="170"/>
      <c r="FV427" s="170"/>
      <c r="FW427" s="170"/>
      <c r="FX427" s="170"/>
      <c r="FY427" s="170"/>
      <c r="FZ427" s="170"/>
      <c r="GA427" s="170"/>
      <c r="GB427" s="170"/>
      <c r="GC427" s="170"/>
      <c r="GD427" s="170"/>
      <c r="GE427" s="170"/>
      <c r="GF427" s="170"/>
      <c r="GG427" s="170"/>
      <c r="GH427" s="170"/>
    </row>
    <row r="428" customFormat="false" ht="12.75" hidden="false" customHeight="false" outlineLevel="0" collapsed="false">
      <c r="A428" s="179"/>
      <c r="B428" s="160"/>
      <c r="C428" s="160"/>
      <c r="D428" s="160"/>
      <c r="E428" s="160"/>
      <c r="F428" s="160"/>
      <c r="G428" s="160"/>
      <c r="H428" s="159"/>
      <c r="I428" s="181"/>
      <c r="R428" s="159"/>
      <c r="S428" s="169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  <c r="CP428" s="170"/>
      <c r="CQ428" s="170"/>
      <c r="CR428" s="170"/>
      <c r="CS428" s="170"/>
      <c r="CT428" s="170"/>
      <c r="CU428" s="170"/>
      <c r="CV428" s="170"/>
      <c r="CW428" s="170"/>
      <c r="CX428" s="170"/>
      <c r="CY428" s="170"/>
      <c r="CZ428" s="170"/>
      <c r="DA428" s="170"/>
      <c r="DB428" s="170"/>
      <c r="DC428" s="170"/>
      <c r="DD428" s="170"/>
      <c r="DE428" s="170"/>
      <c r="DF428" s="170"/>
      <c r="DG428" s="170"/>
      <c r="DH428" s="170"/>
      <c r="DI428" s="170"/>
      <c r="DJ428" s="170"/>
      <c r="DK428" s="170"/>
      <c r="DL428" s="170"/>
      <c r="DM428" s="170"/>
      <c r="DN428" s="170"/>
      <c r="DO428" s="170"/>
      <c r="DP428" s="170"/>
      <c r="DQ428" s="170"/>
      <c r="DR428" s="170"/>
      <c r="DS428" s="170"/>
      <c r="DT428" s="170"/>
      <c r="DU428" s="170"/>
      <c r="DV428" s="170"/>
      <c r="DW428" s="170"/>
      <c r="DX428" s="170"/>
      <c r="DY428" s="170"/>
      <c r="DZ428" s="170"/>
      <c r="EA428" s="170"/>
      <c r="EB428" s="170"/>
      <c r="EC428" s="170"/>
      <c r="ED428" s="170"/>
      <c r="EE428" s="170"/>
      <c r="EF428" s="170"/>
      <c r="EG428" s="170"/>
      <c r="EH428" s="170"/>
      <c r="EI428" s="170"/>
      <c r="EJ428" s="170"/>
      <c r="EK428" s="170"/>
      <c r="EL428" s="170"/>
      <c r="EM428" s="170"/>
      <c r="EN428" s="170"/>
      <c r="EO428" s="170"/>
      <c r="EP428" s="170"/>
      <c r="EQ428" s="170"/>
      <c r="ER428" s="170"/>
      <c r="ES428" s="170"/>
      <c r="ET428" s="170"/>
      <c r="EU428" s="170"/>
      <c r="EV428" s="170"/>
      <c r="EW428" s="170"/>
      <c r="EX428" s="170"/>
      <c r="EY428" s="170"/>
      <c r="EZ428" s="170"/>
      <c r="FA428" s="170"/>
      <c r="FB428" s="170"/>
      <c r="FC428" s="170"/>
      <c r="FD428" s="170"/>
      <c r="FE428" s="170"/>
      <c r="FF428" s="170"/>
      <c r="FG428" s="170"/>
      <c r="FH428" s="170"/>
      <c r="FI428" s="170"/>
      <c r="FJ428" s="170"/>
      <c r="FK428" s="170"/>
      <c r="FL428" s="170"/>
      <c r="FM428" s="170"/>
      <c r="FN428" s="170"/>
      <c r="FO428" s="170"/>
      <c r="FP428" s="170"/>
      <c r="FQ428" s="170"/>
      <c r="FR428" s="170"/>
      <c r="FS428" s="170"/>
      <c r="FT428" s="170"/>
      <c r="FU428" s="170"/>
      <c r="FV428" s="170"/>
      <c r="FW428" s="170"/>
      <c r="FX428" s="170"/>
      <c r="FY428" s="170"/>
      <c r="FZ428" s="170"/>
      <c r="GA428" s="170"/>
      <c r="GB428" s="170"/>
      <c r="GC428" s="170"/>
      <c r="GD428" s="170"/>
      <c r="GE428" s="170"/>
      <c r="GF428" s="170"/>
      <c r="GG428" s="170"/>
      <c r="GH428" s="170"/>
    </row>
    <row r="429" customFormat="false" ht="12.75" hidden="false" customHeight="false" outlineLevel="0" collapsed="false">
      <c r="A429" s="179"/>
      <c r="B429" s="160"/>
      <c r="C429" s="160"/>
      <c r="D429" s="160"/>
      <c r="E429" s="160"/>
      <c r="F429" s="160"/>
      <c r="G429" s="160"/>
      <c r="H429" s="159"/>
      <c r="I429" s="181"/>
      <c r="R429" s="159"/>
      <c r="S429" s="169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  <c r="CP429" s="170"/>
      <c r="CQ429" s="170"/>
      <c r="CR429" s="170"/>
      <c r="CS429" s="170"/>
      <c r="CT429" s="170"/>
      <c r="CU429" s="170"/>
      <c r="CV429" s="170"/>
      <c r="CW429" s="170"/>
      <c r="CX429" s="170"/>
      <c r="CY429" s="170"/>
      <c r="CZ429" s="170"/>
      <c r="DA429" s="170"/>
      <c r="DB429" s="170"/>
      <c r="DC429" s="170"/>
      <c r="DD429" s="170"/>
      <c r="DE429" s="170"/>
      <c r="DF429" s="170"/>
      <c r="DG429" s="170"/>
      <c r="DH429" s="170"/>
      <c r="DI429" s="170"/>
      <c r="DJ429" s="170"/>
      <c r="DK429" s="170"/>
      <c r="DL429" s="170"/>
      <c r="DM429" s="170"/>
      <c r="DN429" s="170"/>
      <c r="DO429" s="170"/>
      <c r="DP429" s="170"/>
      <c r="DQ429" s="170"/>
      <c r="DR429" s="170"/>
      <c r="DS429" s="170"/>
      <c r="DT429" s="170"/>
      <c r="DU429" s="170"/>
      <c r="DV429" s="170"/>
      <c r="DW429" s="170"/>
      <c r="DX429" s="170"/>
      <c r="DY429" s="170"/>
      <c r="DZ429" s="170"/>
      <c r="EA429" s="170"/>
      <c r="EB429" s="170"/>
      <c r="EC429" s="170"/>
      <c r="ED429" s="170"/>
      <c r="EE429" s="170"/>
      <c r="EF429" s="170"/>
      <c r="EG429" s="170"/>
      <c r="EH429" s="170"/>
      <c r="EI429" s="170"/>
      <c r="EJ429" s="170"/>
      <c r="EK429" s="170"/>
      <c r="EL429" s="170"/>
      <c r="EM429" s="170"/>
      <c r="EN429" s="170"/>
      <c r="EO429" s="170"/>
      <c r="EP429" s="170"/>
      <c r="EQ429" s="170"/>
      <c r="ER429" s="170"/>
      <c r="ES429" s="170"/>
      <c r="ET429" s="170"/>
      <c r="EU429" s="170"/>
      <c r="EV429" s="170"/>
      <c r="EW429" s="170"/>
      <c r="EX429" s="170"/>
      <c r="EY429" s="170"/>
      <c r="EZ429" s="170"/>
      <c r="FA429" s="170"/>
      <c r="FB429" s="170"/>
      <c r="FC429" s="170"/>
      <c r="FD429" s="170"/>
      <c r="FE429" s="170"/>
      <c r="FF429" s="170"/>
      <c r="FG429" s="170"/>
      <c r="FH429" s="170"/>
      <c r="FI429" s="170"/>
      <c r="FJ429" s="170"/>
      <c r="FK429" s="170"/>
      <c r="FL429" s="170"/>
      <c r="FM429" s="170"/>
      <c r="FN429" s="170"/>
      <c r="FO429" s="170"/>
      <c r="FP429" s="170"/>
      <c r="FQ429" s="170"/>
      <c r="FR429" s="170"/>
      <c r="FS429" s="170"/>
      <c r="FT429" s="170"/>
      <c r="FU429" s="170"/>
      <c r="FV429" s="170"/>
      <c r="FW429" s="170"/>
      <c r="FX429" s="170"/>
      <c r="FY429" s="170"/>
      <c r="FZ429" s="170"/>
      <c r="GA429" s="170"/>
      <c r="GB429" s="170"/>
      <c r="GC429" s="170"/>
      <c r="GD429" s="170"/>
      <c r="GE429" s="170"/>
      <c r="GF429" s="170"/>
      <c r="GG429" s="170"/>
      <c r="GH429" s="170"/>
    </row>
    <row r="430" customFormat="false" ht="12.75" hidden="false" customHeight="false" outlineLevel="0" collapsed="false">
      <c r="A430" s="179"/>
      <c r="B430" s="160"/>
      <c r="C430" s="160"/>
      <c r="D430" s="160"/>
      <c r="E430" s="160"/>
      <c r="F430" s="160"/>
      <c r="G430" s="160"/>
      <c r="H430" s="159"/>
      <c r="I430" s="181"/>
      <c r="R430" s="159"/>
      <c r="S430" s="169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  <c r="CP430" s="170"/>
      <c r="CQ430" s="170"/>
      <c r="CR430" s="170"/>
      <c r="CS430" s="170"/>
      <c r="CT430" s="170"/>
      <c r="CU430" s="170"/>
      <c r="CV430" s="170"/>
      <c r="CW430" s="170"/>
      <c r="CX430" s="170"/>
      <c r="CY430" s="170"/>
      <c r="CZ430" s="170"/>
      <c r="DA430" s="170"/>
      <c r="DB430" s="170"/>
      <c r="DC430" s="170"/>
      <c r="DD430" s="170"/>
      <c r="DE430" s="170"/>
      <c r="DF430" s="170"/>
      <c r="DG430" s="170"/>
      <c r="DH430" s="170"/>
      <c r="DI430" s="170"/>
      <c r="DJ430" s="170"/>
      <c r="DK430" s="170"/>
      <c r="DL430" s="170"/>
      <c r="DM430" s="170"/>
      <c r="DN430" s="170"/>
      <c r="DO430" s="170"/>
      <c r="DP430" s="170"/>
      <c r="DQ430" s="170"/>
      <c r="DR430" s="170"/>
      <c r="DS430" s="170"/>
      <c r="DT430" s="170"/>
      <c r="DU430" s="170"/>
      <c r="DV430" s="170"/>
      <c r="DW430" s="170"/>
      <c r="DX430" s="170"/>
      <c r="DY430" s="170"/>
      <c r="DZ430" s="170"/>
      <c r="EA430" s="170"/>
      <c r="EB430" s="170"/>
      <c r="EC430" s="170"/>
      <c r="ED430" s="170"/>
      <c r="EE430" s="170"/>
      <c r="EF430" s="170"/>
      <c r="EG430" s="170"/>
      <c r="EH430" s="170"/>
      <c r="EI430" s="170"/>
      <c r="EJ430" s="170"/>
      <c r="EK430" s="170"/>
      <c r="EL430" s="170"/>
      <c r="EM430" s="170"/>
      <c r="EN430" s="170"/>
      <c r="EO430" s="170"/>
      <c r="EP430" s="170"/>
      <c r="EQ430" s="170"/>
      <c r="ER430" s="170"/>
      <c r="ES430" s="170"/>
      <c r="ET430" s="170"/>
      <c r="EU430" s="170"/>
      <c r="EV430" s="170"/>
      <c r="EW430" s="170"/>
      <c r="EX430" s="170"/>
      <c r="EY430" s="170"/>
      <c r="EZ430" s="170"/>
      <c r="FA430" s="170"/>
      <c r="FB430" s="170"/>
      <c r="FC430" s="170"/>
      <c r="FD430" s="170"/>
      <c r="FE430" s="170"/>
      <c r="FF430" s="170"/>
      <c r="FG430" s="170"/>
      <c r="FH430" s="170"/>
      <c r="FI430" s="170"/>
      <c r="FJ430" s="170"/>
      <c r="FK430" s="170"/>
      <c r="FL430" s="170"/>
      <c r="FM430" s="170"/>
      <c r="FN430" s="170"/>
      <c r="FO430" s="170"/>
      <c r="FP430" s="170"/>
      <c r="FQ430" s="170"/>
      <c r="FR430" s="170"/>
      <c r="FS430" s="170"/>
      <c r="FT430" s="170"/>
      <c r="FU430" s="170"/>
      <c r="FV430" s="170"/>
      <c r="FW430" s="170"/>
      <c r="FX430" s="170"/>
      <c r="FY430" s="170"/>
      <c r="FZ430" s="170"/>
      <c r="GA430" s="170"/>
      <c r="GB430" s="170"/>
      <c r="GC430" s="170"/>
      <c r="GD430" s="170"/>
      <c r="GE430" s="170"/>
      <c r="GF430" s="170"/>
      <c r="GG430" s="170"/>
      <c r="GH430" s="170"/>
    </row>
    <row r="431" customFormat="false" ht="12.75" hidden="false" customHeight="false" outlineLevel="0" collapsed="false">
      <c r="A431" s="179"/>
      <c r="B431" s="160"/>
      <c r="C431" s="160"/>
      <c r="D431" s="160"/>
      <c r="E431" s="160"/>
      <c r="F431" s="160"/>
      <c r="G431" s="160"/>
      <c r="H431" s="159"/>
      <c r="I431" s="181"/>
      <c r="R431" s="159"/>
      <c r="S431" s="169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  <c r="CP431" s="170"/>
      <c r="CQ431" s="170"/>
      <c r="CR431" s="170"/>
      <c r="CS431" s="170"/>
      <c r="CT431" s="170"/>
      <c r="CU431" s="170"/>
      <c r="CV431" s="170"/>
      <c r="CW431" s="170"/>
      <c r="CX431" s="170"/>
      <c r="CY431" s="170"/>
      <c r="CZ431" s="170"/>
      <c r="DA431" s="170"/>
      <c r="DB431" s="170"/>
      <c r="DC431" s="170"/>
      <c r="DD431" s="170"/>
      <c r="DE431" s="170"/>
      <c r="DF431" s="170"/>
      <c r="DG431" s="170"/>
      <c r="DH431" s="170"/>
      <c r="DI431" s="170"/>
      <c r="DJ431" s="170"/>
      <c r="DK431" s="170"/>
      <c r="DL431" s="170"/>
      <c r="DM431" s="170"/>
      <c r="DN431" s="170"/>
      <c r="DO431" s="170"/>
      <c r="DP431" s="170"/>
      <c r="DQ431" s="170"/>
      <c r="DR431" s="170"/>
      <c r="DS431" s="170"/>
      <c r="DT431" s="170"/>
      <c r="DU431" s="170"/>
      <c r="DV431" s="170"/>
      <c r="DW431" s="170"/>
      <c r="DX431" s="170"/>
      <c r="DY431" s="170"/>
      <c r="DZ431" s="170"/>
      <c r="EA431" s="170"/>
      <c r="EB431" s="170"/>
      <c r="EC431" s="170"/>
      <c r="ED431" s="170"/>
      <c r="EE431" s="170"/>
      <c r="EF431" s="170"/>
      <c r="EG431" s="170"/>
      <c r="EH431" s="170"/>
      <c r="EI431" s="170"/>
      <c r="EJ431" s="170"/>
      <c r="EK431" s="170"/>
      <c r="EL431" s="170"/>
      <c r="EM431" s="170"/>
      <c r="EN431" s="170"/>
      <c r="EO431" s="170"/>
      <c r="EP431" s="170"/>
      <c r="EQ431" s="170"/>
      <c r="ER431" s="170"/>
      <c r="ES431" s="170"/>
      <c r="ET431" s="170"/>
      <c r="EU431" s="170"/>
      <c r="EV431" s="170"/>
      <c r="EW431" s="170"/>
      <c r="EX431" s="170"/>
      <c r="EY431" s="170"/>
      <c r="EZ431" s="170"/>
      <c r="FA431" s="170"/>
      <c r="FB431" s="170"/>
      <c r="FC431" s="170"/>
      <c r="FD431" s="170"/>
      <c r="FE431" s="170"/>
      <c r="FF431" s="170"/>
      <c r="FG431" s="170"/>
      <c r="FH431" s="170"/>
      <c r="FI431" s="170"/>
      <c r="FJ431" s="170"/>
      <c r="FK431" s="170"/>
      <c r="FL431" s="170"/>
      <c r="FM431" s="170"/>
      <c r="FN431" s="170"/>
      <c r="FO431" s="170"/>
      <c r="FP431" s="170"/>
      <c r="FQ431" s="170"/>
      <c r="FR431" s="170"/>
      <c r="FS431" s="170"/>
      <c r="FT431" s="170"/>
      <c r="FU431" s="170"/>
      <c r="FV431" s="170"/>
      <c r="FW431" s="170"/>
      <c r="FX431" s="170"/>
      <c r="FY431" s="170"/>
      <c r="FZ431" s="170"/>
      <c r="GA431" s="170"/>
      <c r="GB431" s="170"/>
      <c r="GC431" s="170"/>
      <c r="GD431" s="170"/>
      <c r="GE431" s="170"/>
      <c r="GF431" s="170"/>
      <c r="GG431" s="170"/>
      <c r="GH431" s="170"/>
    </row>
    <row r="432" customFormat="false" ht="12.75" hidden="false" customHeight="false" outlineLevel="0" collapsed="false">
      <c r="A432" s="179"/>
      <c r="B432" s="160"/>
      <c r="C432" s="160"/>
      <c r="D432" s="160"/>
      <c r="E432" s="160"/>
      <c r="F432" s="160"/>
      <c r="G432" s="160"/>
      <c r="H432" s="159"/>
      <c r="I432" s="181"/>
      <c r="R432" s="159"/>
      <c r="S432" s="169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  <c r="CP432" s="170"/>
      <c r="CQ432" s="170"/>
      <c r="CR432" s="170"/>
      <c r="CS432" s="170"/>
      <c r="CT432" s="170"/>
      <c r="CU432" s="170"/>
      <c r="CV432" s="170"/>
      <c r="CW432" s="170"/>
      <c r="CX432" s="170"/>
      <c r="CY432" s="170"/>
      <c r="CZ432" s="170"/>
      <c r="DA432" s="170"/>
      <c r="DB432" s="170"/>
      <c r="DC432" s="170"/>
      <c r="DD432" s="170"/>
      <c r="DE432" s="170"/>
      <c r="DF432" s="170"/>
      <c r="DG432" s="170"/>
      <c r="DH432" s="170"/>
      <c r="DI432" s="170"/>
      <c r="DJ432" s="170"/>
      <c r="DK432" s="170"/>
      <c r="DL432" s="170"/>
      <c r="DM432" s="170"/>
      <c r="DN432" s="170"/>
      <c r="DO432" s="170"/>
      <c r="DP432" s="170"/>
      <c r="DQ432" s="170"/>
      <c r="DR432" s="170"/>
      <c r="DS432" s="170"/>
      <c r="DT432" s="170"/>
      <c r="DU432" s="170"/>
      <c r="DV432" s="170"/>
      <c r="DW432" s="170"/>
      <c r="DX432" s="170"/>
      <c r="DY432" s="170"/>
      <c r="DZ432" s="170"/>
      <c r="EA432" s="170"/>
      <c r="EB432" s="170"/>
      <c r="EC432" s="170"/>
      <c r="ED432" s="170"/>
      <c r="EE432" s="170"/>
      <c r="EF432" s="170"/>
      <c r="EG432" s="170"/>
      <c r="EH432" s="170"/>
      <c r="EI432" s="170"/>
      <c r="EJ432" s="170"/>
      <c r="EK432" s="170"/>
      <c r="EL432" s="170"/>
      <c r="EM432" s="170"/>
      <c r="EN432" s="170"/>
      <c r="EO432" s="170"/>
      <c r="EP432" s="170"/>
      <c r="EQ432" s="170"/>
      <c r="ER432" s="170"/>
      <c r="ES432" s="170"/>
      <c r="ET432" s="170"/>
      <c r="EU432" s="170"/>
      <c r="EV432" s="170"/>
      <c r="EW432" s="170"/>
      <c r="EX432" s="170"/>
      <c r="EY432" s="170"/>
      <c r="EZ432" s="170"/>
      <c r="FA432" s="170"/>
      <c r="FB432" s="170"/>
      <c r="FC432" s="170"/>
      <c r="FD432" s="170"/>
      <c r="FE432" s="170"/>
      <c r="FF432" s="170"/>
      <c r="FG432" s="170"/>
      <c r="FH432" s="170"/>
      <c r="FI432" s="170"/>
      <c r="FJ432" s="170"/>
      <c r="FK432" s="170"/>
      <c r="FL432" s="170"/>
      <c r="FM432" s="170"/>
      <c r="FN432" s="170"/>
      <c r="FO432" s="170"/>
      <c r="FP432" s="170"/>
      <c r="FQ432" s="170"/>
      <c r="FR432" s="170"/>
      <c r="FS432" s="170"/>
      <c r="FT432" s="170"/>
      <c r="FU432" s="170"/>
      <c r="FV432" s="170"/>
      <c r="FW432" s="170"/>
      <c r="FX432" s="170"/>
      <c r="FY432" s="170"/>
      <c r="FZ432" s="170"/>
      <c r="GA432" s="170"/>
      <c r="GB432" s="170"/>
      <c r="GC432" s="170"/>
      <c r="GD432" s="170"/>
      <c r="GE432" s="170"/>
      <c r="GF432" s="170"/>
      <c r="GG432" s="170"/>
      <c r="GH432" s="170"/>
    </row>
    <row r="433" customFormat="false" ht="12.75" hidden="false" customHeight="false" outlineLevel="0" collapsed="false">
      <c r="A433" s="179"/>
      <c r="B433" s="160"/>
      <c r="C433" s="160"/>
      <c r="D433" s="160"/>
      <c r="E433" s="160"/>
      <c r="F433" s="160"/>
      <c r="G433" s="160"/>
      <c r="H433" s="159"/>
      <c r="I433" s="181"/>
      <c r="R433" s="159"/>
      <c r="S433" s="169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  <c r="CP433" s="170"/>
      <c r="CQ433" s="170"/>
      <c r="CR433" s="170"/>
      <c r="CS433" s="170"/>
      <c r="CT433" s="170"/>
      <c r="CU433" s="170"/>
      <c r="CV433" s="170"/>
      <c r="CW433" s="170"/>
      <c r="CX433" s="170"/>
      <c r="CY433" s="170"/>
      <c r="CZ433" s="170"/>
      <c r="DA433" s="170"/>
      <c r="DB433" s="170"/>
      <c r="DC433" s="170"/>
      <c r="DD433" s="170"/>
      <c r="DE433" s="170"/>
      <c r="DF433" s="170"/>
      <c r="DG433" s="170"/>
      <c r="DH433" s="170"/>
      <c r="DI433" s="170"/>
      <c r="DJ433" s="170"/>
      <c r="DK433" s="170"/>
      <c r="DL433" s="170"/>
      <c r="DM433" s="170"/>
      <c r="DN433" s="170"/>
      <c r="DO433" s="170"/>
      <c r="DP433" s="170"/>
      <c r="DQ433" s="170"/>
      <c r="DR433" s="170"/>
      <c r="DS433" s="170"/>
      <c r="DT433" s="170"/>
      <c r="DU433" s="170"/>
      <c r="DV433" s="170"/>
      <c r="DW433" s="170"/>
      <c r="DX433" s="170"/>
      <c r="DY433" s="170"/>
      <c r="DZ433" s="170"/>
      <c r="EA433" s="170"/>
      <c r="EB433" s="170"/>
      <c r="EC433" s="170"/>
      <c r="ED433" s="170"/>
      <c r="EE433" s="170"/>
      <c r="EF433" s="170"/>
      <c r="EG433" s="170"/>
      <c r="EH433" s="170"/>
      <c r="EI433" s="170"/>
      <c r="EJ433" s="170"/>
      <c r="EK433" s="170"/>
      <c r="EL433" s="170"/>
      <c r="EM433" s="170"/>
      <c r="EN433" s="170"/>
      <c r="EO433" s="170"/>
      <c r="EP433" s="170"/>
      <c r="EQ433" s="170"/>
      <c r="ER433" s="170"/>
      <c r="ES433" s="170"/>
      <c r="ET433" s="170"/>
      <c r="EU433" s="170"/>
      <c r="EV433" s="170"/>
      <c r="EW433" s="170"/>
      <c r="EX433" s="170"/>
      <c r="EY433" s="170"/>
      <c r="EZ433" s="170"/>
      <c r="FA433" s="170"/>
      <c r="FB433" s="170"/>
      <c r="FC433" s="170"/>
      <c r="FD433" s="170"/>
      <c r="FE433" s="170"/>
      <c r="FF433" s="170"/>
      <c r="FG433" s="170"/>
      <c r="FH433" s="170"/>
      <c r="FI433" s="170"/>
      <c r="FJ433" s="170"/>
      <c r="FK433" s="170"/>
      <c r="FL433" s="170"/>
      <c r="FM433" s="170"/>
      <c r="FN433" s="170"/>
      <c r="FO433" s="170"/>
      <c r="FP433" s="170"/>
      <c r="FQ433" s="170"/>
      <c r="FR433" s="170"/>
      <c r="FS433" s="170"/>
      <c r="FT433" s="170"/>
      <c r="FU433" s="170"/>
      <c r="FV433" s="170"/>
      <c r="FW433" s="170"/>
      <c r="FX433" s="170"/>
      <c r="FY433" s="170"/>
      <c r="FZ433" s="170"/>
      <c r="GA433" s="170"/>
      <c r="GB433" s="170"/>
      <c r="GC433" s="170"/>
      <c r="GD433" s="170"/>
      <c r="GE433" s="170"/>
      <c r="GF433" s="170"/>
      <c r="GG433" s="170"/>
      <c r="GH433" s="170"/>
    </row>
    <row r="434" customFormat="false" ht="12.75" hidden="false" customHeight="false" outlineLevel="0" collapsed="false">
      <c r="A434" s="179"/>
      <c r="B434" s="160"/>
      <c r="C434" s="160"/>
      <c r="D434" s="160"/>
      <c r="E434" s="160"/>
      <c r="F434" s="160"/>
      <c r="G434" s="160"/>
      <c r="H434" s="159"/>
      <c r="I434" s="181"/>
      <c r="R434" s="159"/>
      <c r="S434" s="169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  <c r="CP434" s="170"/>
      <c r="CQ434" s="170"/>
      <c r="CR434" s="170"/>
      <c r="CS434" s="170"/>
      <c r="CT434" s="170"/>
      <c r="CU434" s="170"/>
      <c r="CV434" s="170"/>
      <c r="CW434" s="170"/>
      <c r="CX434" s="170"/>
      <c r="CY434" s="170"/>
      <c r="CZ434" s="170"/>
      <c r="DA434" s="170"/>
      <c r="DB434" s="170"/>
      <c r="DC434" s="170"/>
      <c r="DD434" s="170"/>
      <c r="DE434" s="170"/>
      <c r="DF434" s="170"/>
      <c r="DG434" s="170"/>
      <c r="DH434" s="170"/>
      <c r="DI434" s="170"/>
      <c r="DJ434" s="170"/>
      <c r="DK434" s="170"/>
      <c r="DL434" s="170"/>
      <c r="DM434" s="170"/>
      <c r="DN434" s="170"/>
      <c r="DO434" s="170"/>
      <c r="DP434" s="170"/>
      <c r="DQ434" s="170"/>
      <c r="DR434" s="170"/>
      <c r="DS434" s="170"/>
      <c r="DT434" s="170"/>
      <c r="DU434" s="170"/>
      <c r="DV434" s="170"/>
      <c r="DW434" s="170"/>
      <c r="DX434" s="170"/>
      <c r="DY434" s="170"/>
      <c r="DZ434" s="170"/>
      <c r="EA434" s="170"/>
      <c r="EB434" s="170"/>
      <c r="EC434" s="170"/>
      <c r="ED434" s="170"/>
      <c r="EE434" s="170"/>
      <c r="EF434" s="170"/>
      <c r="EG434" s="170"/>
      <c r="EH434" s="170"/>
      <c r="EI434" s="170"/>
      <c r="EJ434" s="170"/>
      <c r="EK434" s="170"/>
      <c r="EL434" s="170"/>
      <c r="EM434" s="170"/>
      <c r="EN434" s="170"/>
      <c r="EO434" s="170"/>
      <c r="EP434" s="170"/>
      <c r="EQ434" s="170"/>
      <c r="ER434" s="170"/>
      <c r="ES434" s="170"/>
      <c r="ET434" s="170"/>
      <c r="EU434" s="170"/>
      <c r="EV434" s="170"/>
      <c r="EW434" s="170"/>
      <c r="EX434" s="170"/>
      <c r="EY434" s="170"/>
      <c r="EZ434" s="170"/>
      <c r="FA434" s="170"/>
      <c r="FB434" s="170"/>
      <c r="FC434" s="170"/>
      <c r="FD434" s="170"/>
      <c r="FE434" s="170"/>
      <c r="FF434" s="170"/>
      <c r="FG434" s="170"/>
      <c r="FH434" s="170"/>
      <c r="FI434" s="170"/>
      <c r="FJ434" s="170"/>
      <c r="FK434" s="170"/>
      <c r="FL434" s="170"/>
      <c r="FM434" s="170"/>
      <c r="FN434" s="170"/>
      <c r="FO434" s="170"/>
      <c r="FP434" s="170"/>
      <c r="FQ434" s="170"/>
      <c r="FR434" s="170"/>
      <c r="FS434" s="170"/>
      <c r="FT434" s="170"/>
      <c r="FU434" s="170"/>
      <c r="FV434" s="170"/>
      <c r="FW434" s="170"/>
      <c r="FX434" s="170"/>
      <c r="FY434" s="170"/>
      <c r="FZ434" s="170"/>
      <c r="GA434" s="170"/>
      <c r="GB434" s="170"/>
      <c r="GC434" s="170"/>
      <c r="GD434" s="170"/>
      <c r="GE434" s="170"/>
      <c r="GF434" s="170"/>
      <c r="GG434" s="170"/>
      <c r="GH434" s="170"/>
    </row>
    <row r="435" customFormat="false" ht="12.75" hidden="false" customHeight="false" outlineLevel="0" collapsed="false">
      <c r="A435" s="179"/>
      <c r="B435" s="160"/>
      <c r="C435" s="160"/>
      <c r="D435" s="160"/>
      <c r="E435" s="160"/>
      <c r="F435" s="160"/>
      <c r="G435" s="160"/>
      <c r="H435" s="159"/>
      <c r="I435" s="181"/>
      <c r="R435" s="159"/>
      <c r="S435" s="169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  <c r="CP435" s="170"/>
      <c r="CQ435" s="170"/>
      <c r="CR435" s="170"/>
      <c r="CS435" s="170"/>
      <c r="CT435" s="170"/>
      <c r="CU435" s="170"/>
      <c r="CV435" s="170"/>
      <c r="CW435" s="170"/>
      <c r="CX435" s="170"/>
      <c r="CY435" s="170"/>
      <c r="CZ435" s="170"/>
      <c r="DA435" s="170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0"/>
      <c r="DS435" s="170"/>
      <c r="DT435" s="170"/>
      <c r="DU435" s="170"/>
      <c r="DV435" s="170"/>
      <c r="DW435" s="170"/>
      <c r="DX435" s="170"/>
      <c r="DY435" s="170"/>
      <c r="DZ435" s="170"/>
      <c r="EA435" s="170"/>
      <c r="EB435" s="170"/>
      <c r="EC435" s="170"/>
      <c r="ED435" s="170"/>
      <c r="EE435" s="170"/>
      <c r="EF435" s="170"/>
      <c r="EG435" s="170"/>
      <c r="EH435" s="170"/>
      <c r="EI435" s="170"/>
      <c r="EJ435" s="170"/>
      <c r="EK435" s="170"/>
      <c r="EL435" s="170"/>
      <c r="EM435" s="170"/>
      <c r="EN435" s="170"/>
      <c r="EO435" s="170"/>
      <c r="EP435" s="170"/>
      <c r="EQ435" s="170"/>
      <c r="ER435" s="170"/>
      <c r="ES435" s="170"/>
      <c r="ET435" s="170"/>
      <c r="EU435" s="170"/>
      <c r="EV435" s="170"/>
      <c r="EW435" s="170"/>
      <c r="EX435" s="170"/>
      <c r="EY435" s="170"/>
      <c r="EZ435" s="170"/>
      <c r="FA435" s="170"/>
      <c r="FB435" s="170"/>
      <c r="FC435" s="170"/>
      <c r="FD435" s="170"/>
      <c r="FE435" s="170"/>
      <c r="FF435" s="170"/>
      <c r="FG435" s="170"/>
      <c r="FH435" s="170"/>
      <c r="FI435" s="170"/>
      <c r="FJ435" s="170"/>
      <c r="FK435" s="170"/>
      <c r="FL435" s="170"/>
      <c r="FM435" s="170"/>
      <c r="FN435" s="170"/>
      <c r="FO435" s="170"/>
      <c r="FP435" s="170"/>
      <c r="FQ435" s="170"/>
      <c r="FR435" s="170"/>
      <c r="FS435" s="170"/>
      <c r="FT435" s="170"/>
      <c r="FU435" s="170"/>
      <c r="FV435" s="170"/>
      <c r="FW435" s="170"/>
      <c r="FX435" s="170"/>
      <c r="FY435" s="170"/>
      <c r="FZ435" s="170"/>
      <c r="GA435" s="170"/>
      <c r="GB435" s="170"/>
      <c r="GC435" s="170"/>
      <c r="GD435" s="170"/>
      <c r="GE435" s="170"/>
      <c r="GF435" s="170"/>
      <c r="GG435" s="170"/>
      <c r="GH435" s="170"/>
    </row>
    <row r="436" customFormat="false" ht="12.75" hidden="false" customHeight="false" outlineLevel="0" collapsed="false">
      <c r="A436" s="179"/>
      <c r="B436" s="160"/>
      <c r="C436" s="160"/>
      <c r="D436" s="160"/>
      <c r="E436" s="160"/>
      <c r="F436" s="160"/>
      <c r="G436" s="160"/>
      <c r="H436" s="159"/>
      <c r="I436" s="181"/>
      <c r="R436" s="159"/>
      <c r="S436" s="169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  <c r="CP436" s="170"/>
      <c r="CQ436" s="170"/>
      <c r="CR436" s="170"/>
      <c r="CS436" s="170"/>
      <c r="CT436" s="170"/>
      <c r="CU436" s="170"/>
      <c r="CV436" s="170"/>
      <c r="CW436" s="170"/>
      <c r="CX436" s="170"/>
      <c r="CY436" s="170"/>
      <c r="CZ436" s="170"/>
      <c r="DA436" s="170"/>
      <c r="DB436" s="170"/>
      <c r="DC436" s="170"/>
      <c r="DD436" s="170"/>
      <c r="DE436" s="170"/>
      <c r="DF436" s="170"/>
      <c r="DG436" s="170"/>
      <c r="DH436" s="170"/>
      <c r="DI436" s="170"/>
      <c r="DJ436" s="170"/>
      <c r="DK436" s="170"/>
      <c r="DL436" s="170"/>
      <c r="DM436" s="170"/>
      <c r="DN436" s="170"/>
      <c r="DO436" s="170"/>
      <c r="DP436" s="170"/>
      <c r="DQ436" s="170"/>
      <c r="DR436" s="170"/>
      <c r="DS436" s="170"/>
      <c r="DT436" s="170"/>
      <c r="DU436" s="170"/>
      <c r="DV436" s="170"/>
      <c r="DW436" s="170"/>
      <c r="DX436" s="170"/>
      <c r="DY436" s="170"/>
      <c r="DZ436" s="170"/>
      <c r="EA436" s="170"/>
      <c r="EB436" s="170"/>
      <c r="EC436" s="170"/>
      <c r="ED436" s="170"/>
      <c r="EE436" s="170"/>
      <c r="EF436" s="170"/>
      <c r="EG436" s="170"/>
      <c r="EH436" s="170"/>
      <c r="EI436" s="170"/>
      <c r="EJ436" s="170"/>
      <c r="EK436" s="170"/>
      <c r="EL436" s="170"/>
      <c r="EM436" s="170"/>
      <c r="EN436" s="170"/>
      <c r="EO436" s="170"/>
      <c r="EP436" s="170"/>
      <c r="EQ436" s="170"/>
      <c r="ER436" s="170"/>
      <c r="ES436" s="170"/>
      <c r="ET436" s="170"/>
      <c r="EU436" s="170"/>
      <c r="EV436" s="170"/>
      <c r="EW436" s="170"/>
      <c r="EX436" s="170"/>
      <c r="EY436" s="170"/>
      <c r="EZ436" s="170"/>
      <c r="FA436" s="170"/>
      <c r="FB436" s="170"/>
      <c r="FC436" s="170"/>
      <c r="FD436" s="170"/>
      <c r="FE436" s="170"/>
      <c r="FF436" s="170"/>
      <c r="FG436" s="170"/>
      <c r="FH436" s="170"/>
      <c r="FI436" s="170"/>
      <c r="FJ436" s="170"/>
      <c r="FK436" s="170"/>
      <c r="FL436" s="170"/>
      <c r="FM436" s="170"/>
      <c r="FN436" s="170"/>
      <c r="FO436" s="170"/>
      <c r="FP436" s="170"/>
      <c r="FQ436" s="170"/>
      <c r="FR436" s="170"/>
      <c r="FS436" s="170"/>
      <c r="FT436" s="170"/>
      <c r="FU436" s="170"/>
      <c r="FV436" s="170"/>
      <c r="FW436" s="170"/>
      <c r="FX436" s="170"/>
      <c r="FY436" s="170"/>
      <c r="FZ436" s="170"/>
      <c r="GA436" s="170"/>
      <c r="GB436" s="170"/>
      <c r="GC436" s="170"/>
      <c r="GD436" s="170"/>
      <c r="GE436" s="170"/>
      <c r="GF436" s="170"/>
      <c r="GG436" s="170"/>
      <c r="GH436" s="170"/>
    </row>
    <row r="437" customFormat="false" ht="12.75" hidden="false" customHeight="false" outlineLevel="0" collapsed="false">
      <c r="A437" s="179"/>
      <c r="B437" s="160"/>
      <c r="C437" s="160"/>
      <c r="D437" s="160"/>
      <c r="E437" s="160"/>
      <c r="F437" s="160"/>
      <c r="G437" s="160"/>
      <c r="H437" s="159"/>
      <c r="I437" s="181"/>
      <c r="R437" s="159"/>
      <c r="S437" s="169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0"/>
      <c r="DA437" s="170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0"/>
      <c r="DL437" s="170"/>
      <c r="DM437" s="170"/>
      <c r="DN437" s="170"/>
      <c r="DO437" s="170"/>
      <c r="DP437" s="170"/>
      <c r="DQ437" s="170"/>
      <c r="DR437" s="170"/>
      <c r="DS437" s="170"/>
      <c r="DT437" s="170"/>
      <c r="DU437" s="170"/>
      <c r="DV437" s="170"/>
      <c r="DW437" s="170"/>
      <c r="DX437" s="170"/>
      <c r="DY437" s="170"/>
      <c r="DZ437" s="170"/>
      <c r="EA437" s="170"/>
      <c r="EB437" s="170"/>
      <c r="EC437" s="170"/>
      <c r="ED437" s="170"/>
      <c r="EE437" s="170"/>
      <c r="EF437" s="170"/>
      <c r="EG437" s="170"/>
      <c r="EH437" s="170"/>
      <c r="EI437" s="170"/>
      <c r="EJ437" s="170"/>
      <c r="EK437" s="170"/>
      <c r="EL437" s="170"/>
      <c r="EM437" s="170"/>
      <c r="EN437" s="170"/>
      <c r="EO437" s="170"/>
      <c r="EP437" s="170"/>
      <c r="EQ437" s="170"/>
      <c r="ER437" s="170"/>
      <c r="ES437" s="170"/>
      <c r="ET437" s="170"/>
      <c r="EU437" s="170"/>
      <c r="EV437" s="170"/>
      <c r="EW437" s="170"/>
      <c r="EX437" s="170"/>
      <c r="EY437" s="170"/>
      <c r="EZ437" s="170"/>
      <c r="FA437" s="170"/>
      <c r="FB437" s="170"/>
      <c r="FC437" s="170"/>
      <c r="FD437" s="170"/>
      <c r="FE437" s="170"/>
      <c r="FF437" s="170"/>
      <c r="FG437" s="170"/>
      <c r="FH437" s="170"/>
      <c r="FI437" s="170"/>
      <c r="FJ437" s="170"/>
      <c r="FK437" s="170"/>
      <c r="FL437" s="170"/>
      <c r="FM437" s="170"/>
      <c r="FN437" s="170"/>
      <c r="FO437" s="170"/>
      <c r="FP437" s="170"/>
      <c r="FQ437" s="170"/>
      <c r="FR437" s="170"/>
      <c r="FS437" s="170"/>
      <c r="FT437" s="170"/>
      <c r="FU437" s="170"/>
      <c r="FV437" s="170"/>
      <c r="FW437" s="170"/>
      <c r="FX437" s="170"/>
      <c r="FY437" s="170"/>
      <c r="FZ437" s="170"/>
      <c r="GA437" s="170"/>
      <c r="GB437" s="170"/>
      <c r="GC437" s="170"/>
      <c r="GD437" s="170"/>
      <c r="GE437" s="170"/>
      <c r="GF437" s="170"/>
      <c r="GG437" s="170"/>
      <c r="GH437" s="170"/>
    </row>
    <row r="438" customFormat="false" ht="12.75" hidden="false" customHeight="false" outlineLevel="0" collapsed="false">
      <c r="A438" s="179"/>
      <c r="B438" s="160"/>
      <c r="C438" s="160"/>
      <c r="D438" s="160"/>
      <c r="E438" s="160"/>
      <c r="F438" s="160"/>
      <c r="G438" s="160"/>
      <c r="H438" s="159"/>
      <c r="I438" s="181"/>
      <c r="R438" s="159"/>
      <c r="S438" s="169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  <c r="CP438" s="170"/>
      <c r="CQ438" s="170"/>
      <c r="CR438" s="170"/>
      <c r="CS438" s="170"/>
      <c r="CT438" s="170"/>
      <c r="CU438" s="170"/>
      <c r="CV438" s="170"/>
      <c r="CW438" s="170"/>
      <c r="CX438" s="170"/>
      <c r="CY438" s="170"/>
      <c r="CZ438" s="170"/>
      <c r="DA438" s="170"/>
      <c r="DB438" s="170"/>
      <c r="DC438" s="170"/>
      <c r="DD438" s="170"/>
      <c r="DE438" s="170"/>
      <c r="DF438" s="170"/>
      <c r="DG438" s="170"/>
      <c r="DH438" s="170"/>
      <c r="DI438" s="170"/>
      <c r="DJ438" s="170"/>
      <c r="DK438" s="170"/>
      <c r="DL438" s="170"/>
      <c r="DM438" s="170"/>
      <c r="DN438" s="170"/>
      <c r="DO438" s="170"/>
      <c r="DP438" s="170"/>
      <c r="DQ438" s="170"/>
      <c r="DR438" s="170"/>
      <c r="DS438" s="170"/>
      <c r="DT438" s="170"/>
      <c r="DU438" s="170"/>
      <c r="DV438" s="170"/>
      <c r="DW438" s="170"/>
      <c r="DX438" s="170"/>
      <c r="DY438" s="170"/>
      <c r="DZ438" s="170"/>
      <c r="EA438" s="170"/>
      <c r="EB438" s="170"/>
      <c r="EC438" s="170"/>
      <c r="ED438" s="170"/>
      <c r="EE438" s="170"/>
      <c r="EF438" s="170"/>
      <c r="EG438" s="170"/>
      <c r="EH438" s="170"/>
      <c r="EI438" s="170"/>
      <c r="EJ438" s="170"/>
      <c r="EK438" s="170"/>
      <c r="EL438" s="170"/>
      <c r="EM438" s="170"/>
      <c r="EN438" s="170"/>
      <c r="EO438" s="170"/>
      <c r="EP438" s="170"/>
      <c r="EQ438" s="170"/>
      <c r="ER438" s="170"/>
      <c r="ES438" s="170"/>
      <c r="ET438" s="170"/>
      <c r="EU438" s="170"/>
      <c r="EV438" s="170"/>
      <c r="EW438" s="170"/>
      <c r="EX438" s="170"/>
      <c r="EY438" s="170"/>
      <c r="EZ438" s="170"/>
      <c r="FA438" s="170"/>
      <c r="FB438" s="170"/>
      <c r="FC438" s="170"/>
      <c r="FD438" s="170"/>
      <c r="FE438" s="170"/>
      <c r="FF438" s="170"/>
      <c r="FG438" s="170"/>
      <c r="FH438" s="170"/>
      <c r="FI438" s="170"/>
      <c r="FJ438" s="170"/>
      <c r="FK438" s="170"/>
      <c r="FL438" s="170"/>
      <c r="FM438" s="170"/>
      <c r="FN438" s="170"/>
      <c r="FO438" s="170"/>
      <c r="FP438" s="170"/>
      <c r="FQ438" s="170"/>
      <c r="FR438" s="170"/>
      <c r="FS438" s="170"/>
      <c r="FT438" s="170"/>
      <c r="FU438" s="170"/>
      <c r="FV438" s="170"/>
      <c r="FW438" s="170"/>
      <c r="FX438" s="170"/>
      <c r="FY438" s="170"/>
      <c r="FZ438" s="170"/>
      <c r="GA438" s="170"/>
      <c r="GB438" s="170"/>
      <c r="GC438" s="170"/>
      <c r="GD438" s="170"/>
      <c r="GE438" s="170"/>
      <c r="GF438" s="170"/>
      <c r="GG438" s="170"/>
      <c r="GH438" s="170"/>
    </row>
    <row r="439" customFormat="false" ht="12.75" hidden="false" customHeight="false" outlineLevel="0" collapsed="false">
      <c r="A439" s="179"/>
      <c r="B439" s="160"/>
      <c r="C439" s="160"/>
      <c r="D439" s="160"/>
      <c r="E439" s="160"/>
      <c r="F439" s="160"/>
      <c r="G439" s="160"/>
      <c r="H439" s="159"/>
      <c r="I439" s="181"/>
      <c r="R439" s="159"/>
      <c r="S439" s="169"/>
      <c r="T439" s="170"/>
      <c r="U439" s="170"/>
      <c r="V439" s="170"/>
      <c r="W439" s="170"/>
      <c r="X439" s="170"/>
      <c r="Y439" s="170"/>
      <c r="Z439" s="170"/>
      <c r="AA439" s="170"/>
      <c r="AB439" s="170"/>
      <c r="AC439" s="170"/>
      <c r="AD439" s="170"/>
      <c r="AE439" s="170"/>
      <c r="AF439" s="170"/>
      <c r="AG439" s="170"/>
      <c r="AH439" s="170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70"/>
      <c r="BQ439" s="170"/>
      <c r="BR439" s="170"/>
      <c r="BS439" s="170"/>
      <c r="BT439" s="170"/>
      <c r="BU439" s="170"/>
      <c r="BV439" s="170"/>
      <c r="BW439" s="170"/>
      <c r="BX439" s="170"/>
      <c r="BY439" s="170"/>
      <c r="BZ439" s="170"/>
      <c r="CA439" s="170"/>
      <c r="CB439" s="170"/>
      <c r="CC439" s="170"/>
      <c r="CD439" s="170"/>
      <c r="CE439" s="170"/>
      <c r="CF439" s="170"/>
      <c r="CG439" s="170"/>
      <c r="CH439" s="170"/>
      <c r="CI439" s="170"/>
      <c r="CJ439" s="170"/>
      <c r="CK439" s="170"/>
      <c r="CL439" s="170"/>
      <c r="CM439" s="170"/>
      <c r="CN439" s="170"/>
      <c r="CO439" s="170"/>
      <c r="CP439" s="170"/>
      <c r="CQ439" s="170"/>
      <c r="CR439" s="170"/>
      <c r="CS439" s="170"/>
      <c r="CT439" s="170"/>
      <c r="CU439" s="170"/>
      <c r="CV439" s="170"/>
      <c r="CW439" s="170"/>
      <c r="CX439" s="170"/>
      <c r="CY439" s="170"/>
      <c r="CZ439" s="170"/>
      <c r="DA439" s="170"/>
      <c r="DB439" s="170"/>
      <c r="DC439" s="170"/>
      <c r="DD439" s="170"/>
      <c r="DE439" s="170"/>
      <c r="DF439" s="170"/>
      <c r="DG439" s="170"/>
      <c r="DH439" s="170"/>
      <c r="DI439" s="170"/>
      <c r="DJ439" s="170"/>
      <c r="DK439" s="170"/>
      <c r="DL439" s="170"/>
      <c r="DM439" s="170"/>
      <c r="DN439" s="170"/>
      <c r="DO439" s="170"/>
      <c r="DP439" s="170"/>
      <c r="DQ439" s="170"/>
      <c r="DR439" s="170"/>
      <c r="DS439" s="170"/>
      <c r="DT439" s="170"/>
      <c r="DU439" s="170"/>
      <c r="DV439" s="170"/>
      <c r="DW439" s="170"/>
      <c r="DX439" s="170"/>
      <c r="DY439" s="170"/>
      <c r="DZ439" s="170"/>
      <c r="EA439" s="170"/>
      <c r="EB439" s="170"/>
      <c r="EC439" s="170"/>
      <c r="ED439" s="170"/>
      <c r="EE439" s="170"/>
      <c r="EF439" s="170"/>
      <c r="EG439" s="170"/>
      <c r="EH439" s="170"/>
      <c r="EI439" s="170"/>
      <c r="EJ439" s="170"/>
      <c r="EK439" s="170"/>
      <c r="EL439" s="170"/>
      <c r="EM439" s="170"/>
      <c r="EN439" s="170"/>
      <c r="EO439" s="170"/>
      <c r="EP439" s="170"/>
      <c r="EQ439" s="170"/>
      <c r="ER439" s="170"/>
      <c r="ES439" s="170"/>
      <c r="ET439" s="170"/>
      <c r="EU439" s="170"/>
      <c r="EV439" s="170"/>
      <c r="EW439" s="170"/>
      <c r="EX439" s="170"/>
      <c r="EY439" s="170"/>
      <c r="EZ439" s="170"/>
      <c r="FA439" s="170"/>
      <c r="FB439" s="170"/>
      <c r="FC439" s="170"/>
      <c r="FD439" s="170"/>
      <c r="FE439" s="170"/>
      <c r="FF439" s="170"/>
      <c r="FG439" s="170"/>
      <c r="FH439" s="170"/>
      <c r="FI439" s="170"/>
      <c r="FJ439" s="170"/>
      <c r="FK439" s="170"/>
      <c r="FL439" s="170"/>
      <c r="FM439" s="170"/>
      <c r="FN439" s="170"/>
      <c r="FO439" s="170"/>
      <c r="FP439" s="170"/>
      <c r="FQ439" s="170"/>
      <c r="FR439" s="170"/>
      <c r="FS439" s="170"/>
      <c r="FT439" s="170"/>
      <c r="FU439" s="170"/>
      <c r="FV439" s="170"/>
      <c r="FW439" s="170"/>
      <c r="FX439" s="170"/>
      <c r="FY439" s="170"/>
      <c r="FZ439" s="170"/>
      <c r="GA439" s="170"/>
      <c r="GB439" s="170"/>
      <c r="GC439" s="170"/>
      <c r="GD439" s="170"/>
      <c r="GE439" s="170"/>
      <c r="GF439" s="170"/>
      <c r="GG439" s="170"/>
      <c r="GH439" s="170"/>
    </row>
    <row r="440" customFormat="false" ht="12.75" hidden="false" customHeight="false" outlineLevel="0" collapsed="false">
      <c r="A440" s="179"/>
      <c r="B440" s="160"/>
      <c r="C440" s="160"/>
      <c r="D440" s="160"/>
      <c r="E440" s="160"/>
      <c r="F440" s="160"/>
      <c r="G440" s="160"/>
      <c r="H440" s="159"/>
      <c r="I440" s="181"/>
      <c r="R440" s="159"/>
      <c r="S440" s="169"/>
      <c r="T440" s="170"/>
      <c r="U440" s="170"/>
      <c r="V440" s="170"/>
      <c r="W440" s="170"/>
      <c r="X440" s="170"/>
      <c r="Y440" s="170"/>
      <c r="Z440" s="170"/>
      <c r="AA440" s="170"/>
      <c r="AB440" s="170"/>
      <c r="AC440" s="170"/>
      <c r="AD440" s="170"/>
      <c r="AE440" s="170"/>
      <c r="AF440" s="170"/>
      <c r="AG440" s="170"/>
      <c r="AH440" s="170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70"/>
      <c r="BQ440" s="170"/>
      <c r="BR440" s="170"/>
      <c r="BS440" s="170"/>
      <c r="BT440" s="170"/>
      <c r="BU440" s="170"/>
      <c r="BV440" s="170"/>
      <c r="BW440" s="170"/>
      <c r="BX440" s="170"/>
      <c r="BY440" s="170"/>
      <c r="BZ440" s="170"/>
      <c r="CA440" s="170"/>
      <c r="CB440" s="170"/>
      <c r="CC440" s="170"/>
      <c r="CD440" s="170"/>
      <c r="CE440" s="170"/>
      <c r="CF440" s="170"/>
      <c r="CG440" s="170"/>
      <c r="CH440" s="170"/>
      <c r="CI440" s="170"/>
      <c r="CJ440" s="170"/>
      <c r="CK440" s="170"/>
      <c r="CL440" s="170"/>
      <c r="CM440" s="170"/>
      <c r="CN440" s="170"/>
      <c r="CO440" s="170"/>
      <c r="CP440" s="170"/>
      <c r="CQ440" s="170"/>
      <c r="CR440" s="170"/>
      <c r="CS440" s="170"/>
      <c r="CT440" s="170"/>
      <c r="CU440" s="170"/>
      <c r="CV440" s="170"/>
      <c r="CW440" s="170"/>
      <c r="CX440" s="170"/>
      <c r="CY440" s="170"/>
      <c r="CZ440" s="170"/>
      <c r="DA440" s="170"/>
      <c r="DB440" s="170"/>
      <c r="DC440" s="170"/>
      <c r="DD440" s="170"/>
      <c r="DE440" s="170"/>
      <c r="DF440" s="170"/>
      <c r="DG440" s="170"/>
      <c r="DH440" s="170"/>
      <c r="DI440" s="170"/>
      <c r="DJ440" s="170"/>
      <c r="DK440" s="170"/>
      <c r="DL440" s="170"/>
      <c r="DM440" s="170"/>
      <c r="DN440" s="170"/>
      <c r="DO440" s="170"/>
      <c r="DP440" s="170"/>
      <c r="DQ440" s="170"/>
      <c r="DR440" s="170"/>
      <c r="DS440" s="170"/>
      <c r="DT440" s="170"/>
      <c r="DU440" s="170"/>
      <c r="DV440" s="170"/>
      <c r="DW440" s="170"/>
      <c r="DX440" s="170"/>
      <c r="DY440" s="170"/>
      <c r="DZ440" s="170"/>
      <c r="EA440" s="170"/>
      <c r="EB440" s="170"/>
      <c r="EC440" s="170"/>
      <c r="ED440" s="170"/>
      <c r="EE440" s="170"/>
      <c r="EF440" s="170"/>
      <c r="EG440" s="170"/>
      <c r="EH440" s="170"/>
      <c r="EI440" s="170"/>
      <c r="EJ440" s="170"/>
      <c r="EK440" s="170"/>
      <c r="EL440" s="170"/>
      <c r="EM440" s="170"/>
      <c r="EN440" s="170"/>
      <c r="EO440" s="170"/>
      <c r="EP440" s="170"/>
      <c r="EQ440" s="170"/>
      <c r="ER440" s="170"/>
      <c r="ES440" s="170"/>
      <c r="ET440" s="170"/>
      <c r="EU440" s="170"/>
      <c r="EV440" s="170"/>
      <c r="EW440" s="170"/>
      <c r="EX440" s="170"/>
      <c r="EY440" s="170"/>
      <c r="EZ440" s="170"/>
      <c r="FA440" s="170"/>
      <c r="FB440" s="170"/>
      <c r="FC440" s="170"/>
      <c r="FD440" s="170"/>
      <c r="FE440" s="170"/>
      <c r="FF440" s="170"/>
      <c r="FG440" s="170"/>
      <c r="FH440" s="170"/>
      <c r="FI440" s="170"/>
      <c r="FJ440" s="170"/>
      <c r="FK440" s="170"/>
      <c r="FL440" s="170"/>
      <c r="FM440" s="170"/>
      <c r="FN440" s="170"/>
      <c r="FO440" s="170"/>
      <c r="FP440" s="170"/>
      <c r="FQ440" s="170"/>
      <c r="FR440" s="170"/>
      <c r="FS440" s="170"/>
      <c r="FT440" s="170"/>
      <c r="FU440" s="170"/>
      <c r="FV440" s="170"/>
      <c r="FW440" s="170"/>
      <c r="FX440" s="170"/>
      <c r="FY440" s="170"/>
      <c r="FZ440" s="170"/>
      <c r="GA440" s="170"/>
      <c r="GB440" s="170"/>
      <c r="GC440" s="170"/>
      <c r="GD440" s="170"/>
      <c r="GE440" s="170"/>
      <c r="GF440" s="170"/>
      <c r="GG440" s="170"/>
      <c r="GH440" s="170"/>
    </row>
    <row r="441" customFormat="false" ht="12.75" hidden="false" customHeight="false" outlineLevel="0" collapsed="false">
      <c r="A441" s="179"/>
      <c r="B441" s="160"/>
      <c r="C441" s="160"/>
      <c r="D441" s="160"/>
      <c r="E441" s="160"/>
      <c r="F441" s="160"/>
      <c r="G441" s="160"/>
      <c r="H441" s="159"/>
      <c r="I441" s="181"/>
      <c r="R441" s="159"/>
      <c r="S441" s="169"/>
      <c r="T441" s="170"/>
      <c r="U441" s="170"/>
      <c r="V441" s="170"/>
      <c r="W441" s="170"/>
      <c r="X441" s="170"/>
      <c r="Y441" s="170"/>
      <c r="Z441" s="170"/>
      <c r="AA441" s="170"/>
      <c r="AB441" s="170"/>
      <c r="AC441" s="170"/>
      <c r="AD441" s="170"/>
      <c r="AE441" s="170"/>
      <c r="AF441" s="170"/>
      <c r="AG441" s="170"/>
      <c r="AH441" s="170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70"/>
      <c r="BQ441" s="170"/>
      <c r="BR441" s="170"/>
      <c r="BS441" s="170"/>
      <c r="BT441" s="170"/>
      <c r="BU441" s="170"/>
      <c r="BV441" s="170"/>
      <c r="BW441" s="170"/>
      <c r="BX441" s="170"/>
      <c r="BY441" s="170"/>
      <c r="BZ441" s="170"/>
      <c r="CA441" s="170"/>
      <c r="CB441" s="170"/>
      <c r="CC441" s="170"/>
      <c r="CD441" s="170"/>
      <c r="CE441" s="170"/>
      <c r="CF441" s="170"/>
      <c r="CG441" s="170"/>
      <c r="CH441" s="170"/>
      <c r="CI441" s="170"/>
      <c r="CJ441" s="170"/>
      <c r="CK441" s="170"/>
      <c r="CL441" s="170"/>
      <c r="CM441" s="170"/>
      <c r="CN441" s="170"/>
      <c r="CO441" s="170"/>
      <c r="CP441" s="170"/>
      <c r="CQ441" s="170"/>
      <c r="CR441" s="170"/>
      <c r="CS441" s="170"/>
      <c r="CT441" s="170"/>
      <c r="CU441" s="170"/>
      <c r="CV441" s="170"/>
      <c r="CW441" s="170"/>
      <c r="CX441" s="170"/>
      <c r="CY441" s="170"/>
      <c r="CZ441" s="170"/>
      <c r="DA441" s="170"/>
      <c r="DB441" s="170"/>
      <c r="DC441" s="170"/>
      <c r="DD441" s="170"/>
      <c r="DE441" s="170"/>
      <c r="DF441" s="170"/>
      <c r="DG441" s="170"/>
      <c r="DH441" s="170"/>
      <c r="DI441" s="170"/>
      <c r="DJ441" s="170"/>
      <c r="DK441" s="170"/>
      <c r="DL441" s="170"/>
      <c r="DM441" s="170"/>
      <c r="DN441" s="170"/>
      <c r="DO441" s="170"/>
      <c r="DP441" s="170"/>
      <c r="DQ441" s="170"/>
      <c r="DR441" s="170"/>
      <c r="DS441" s="170"/>
      <c r="DT441" s="170"/>
      <c r="DU441" s="170"/>
      <c r="DV441" s="170"/>
      <c r="DW441" s="170"/>
      <c r="DX441" s="170"/>
      <c r="DY441" s="170"/>
      <c r="DZ441" s="170"/>
      <c r="EA441" s="170"/>
      <c r="EB441" s="170"/>
      <c r="EC441" s="170"/>
      <c r="ED441" s="170"/>
      <c r="EE441" s="170"/>
      <c r="EF441" s="170"/>
      <c r="EG441" s="170"/>
      <c r="EH441" s="170"/>
      <c r="EI441" s="170"/>
      <c r="EJ441" s="170"/>
      <c r="EK441" s="170"/>
      <c r="EL441" s="170"/>
      <c r="EM441" s="170"/>
      <c r="EN441" s="170"/>
      <c r="EO441" s="170"/>
      <c r="EP441" s="170"/>
      <c r="EQ441" s="170"/>
      <c r="ER441" s="170"/>
      <c r="ES441" s="170"/>
      <c r="ET441" s="170"/>
      <c r="EU441" s="170"/>
      <c r="EV441" s="170"/>
      <c r="EW441" s="170"/>
      <c r="EX441" s="170"/>
      <c r="EY441" s="170"/>
      <c r="EZ441" s="170"/>
      <c r="FA441" s="170"/>
      <c r="FB441" s="170"/>
      <c r="FC441" s="170"/>
      <c r="FD441" s="170"/>
      <c r="FE441" s="170"/>
      <c r="FF441" s="170"/>
      <c r="FG441" s="170"/>
      <c r="FH441" s="170"/>
      <c r="FI441" s="170"/>
      <c r="FJ441" s="170"/>
      <c r="FK441" s="170"/>
      <c r="FL441" s="170"/>
      <c r="FM441" s="170"/>
      <c r="FN441" s="170"/>
      <c r="FO441" s="170"/>
      <c r="FP441" s="170"/>
      <c r="FQ441" s="170"/>
      <c r="FR441" s="170"/>
      <c r="FS441" s="170"/>
      <c r="FT441" s="170"/>
      <c r="FU441" s="170"/>
      <c r="FV441" s="170"/>
      <c r="FW441" s="170"/>
      <c r="FX441" s="170"/>
      <c r="FY441" s="170"/>
      <c r="FZ441" s="170"/>
      <c r="GA441" s="170"/>
      <c r="GB441" s="170"/>
      <c r="GC441" s="170"/>
      <c r="GD441" s="170"/>
      <c r="GE441" s="170"/>
      <c r="GF441" s="170"/>
      <c r="GG441" s="170"/>
      <c r="GH441" s="170"/>
    </row>
    <row r="442" customFormat="false" ht="12.75" hidden="false" customHeight="false" outlineLevel="0" collapsed="false">
      <c r="A442" s="179"/>
      <c r="B442" s="160"/>
      <c r="C442" s="160"/>
      <c r="D442" s="160"/>
      <c r="E442" s="160"/>
      <c r="F442" s="160"/>
      <c r="G442" s="160"/>
      <c r="H442" s="159"/>
      <c r="I442" s="181"/>
      <c r="R442" s="159"/>
      <c r="S442" s="169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70"/>
      <c r="BQ442" s="170"/>
      <c r="BR442" s="170"/>
      <c r="BS442" s="170"/>
      <c r="BT442" s="170"/>
      <c r="BU442" s="170"/>
      <c r="BV442" s="170"/>
      <c r="BW442" s="170"/>
      <c r="BX442" s="170"/>
      <c r="BY442" s="170"/>
      <c r="BZ442" s="170"/>
      <c r="CA442" s="170"/>
      <c r="CB442" s="170"/>
      <c r="CC442" s="170"/>
      <c r="CD442" s="170"/>
      <c r="CE442" s="170"/>
      <c r="CF442" s="170"/>
      <c r="CG442" s="170"/>
      <c r="CH442" s="170"/>
      <c r="CI442" s="170"/>
      <c r="CJ442" s="170"/>
      <c r="CK442" s="170"/>
      <c r="CL442" s="170"/>
      <c r="CM442" s="170"/>
      <c r="CN442" s="170"/>
      <c r="CO442" s="170"/>
      <c r="CP442" s="170"/>
      <c r="CQ442" s="170"/>
      <c r="CR442" s="170"/>
      <c r="CS442" s="170"/>
      <c r="CT442" s="170"/>
      <c r="CU442" s="170"/>
      <c r="CV442" s="170"/>
      <c r="CW442" s="170"/>
      <c r="CX442" s="170"/>
      <c r="CY442" s="170"/>
      <c r="CZ442" s="170"/>
      <c r="DA442" s="170"/>
      <c r="DB442" s="170"/>
      <c r="DC442" s="170"/>
      <c r="DD442" s="170"/>
      <c r="DE442" s="170"/>
      <c r="DF442" s="170"/>
      <c r="DG442" s="170"/>
      <c r="DH442" s="170"/>
      <c r="DI442" s="170"/>
      <c r="DJ442" s="170"/>
      <c r="DK442" s="170"/>
      <c r="DL442" s="170"/>
      <c r="DM442" s="170"/>
      <c r="DN442" s="170"/>
      <c r="DO442" s="170"/>
      <c r="DP442" s="170"/>
      <c r="DQ442" s="170"/>
      <c r="DR442" s="170"/>
      <c r="DS442" s="170"/>
      <c r="DT442" s="170"/>
      <c r="DU442" s="170"/>
      <c r="DV442" s="170"/>
      <c r="DW442" s="170"/>
      <c r="DX442" s="170"/>
      <c r="DY442" s="170"/>
      <c r="DZ442" s="170"/>
      <c r="EA442" s="170"/>
      <c r="EB442" s="170"/>
      <c r="EC442" s="170"/>
      <c r="ED442" s="170"/>
      <c r="EE442" s="170"/>
      <c r="EF442" s="170"/>
      <c r="EG442" s="170"/>
      <c r="EH442" s="170"/>
      <c r="EI442" s="170"/>
      <c r="EJ442" s="170"/>
      <c r="EK442" s="170"/>
      <c r="EL442" s="170"/>
      <c r="EM442" s="170"/>
      <c r="EN442" s="170"/>
      <c r="EO442" s="170"/>
      <c r="EP442" s="170"/>
      <c r="EQ442" s="170"/>
      <c r="ER442" s="170"/>
      <c r="ES442" s="170"/>
      <c r="ET442" s="170"/>
      <c r="EU442" s="170"/>
      <c r="EV442" s="170"/>
      <c r="EW442" s="170"/>
      <c r="EX442" s="170"/>
      <c r="EY442" s="170"/>
      <c r="EZ442" s="170"/>
      <c r="FA442" s="170"/>
      <c r="FB442" s="170"/>
      <c r="FC442" s="170"/>
      <c r="FD442" s="170"/>
      <c r="FE442" s="170"/>
      <c r="FF442" s="170"/>
      <c r="FG442" s="170"/>
      <c r="FH442" s="170"/>
      <c r="FI442" s="170"/>
      <c r="FJ442" s="170"/>
      <c r="FK442" s="170"/>
      <c r="FL442" s="170"/>
      <c r="FM442" s="170"/>
      <c r="FN442" s="170"/>
      <c r="FO442" s="170"/>
      <c r="FP442" s="170"/>
      <c r="FQ442" s="170"/>
      <c r="FR442" s="170"/>
      <c r="FS442" s="170"/>
      <c r="FT442" s="170"/>
      <c r="FU442" s="170"/>
      <c r="FV442" s="170"/>
      <c r="FW442" s="170"/>
      <c r="FX442" s="170"/>
      <c r="FY442" s="170"/>
      <c r="FZ442" s="170"/>
      <c r="GA442" s="170"/>
      <c r="GB442" s="170"/>
      <c r="GC442" s="170"/>
      <c r="GD442" s="170"/>
      <c r="GE442" s="170"/>
      <c r="GF442" s="170"/>
      <c r="GG442" s="170"/>
      <c r="GH442" s="170"/>
    </row>
    <row r="443" customFormat="false" ht="12.75" hidden="false" customHeight="false" outlineLevel="0" collapsed="false">
      <c r="A443" s="179"/>
      <c r="B443" s="160"/>
      <c r="C443" s="160"/>
      <c r="D443" s="160"/>
      <c r="E443" s="160"/>
      <c r="F443" s="160"/>
      <c r="G443" s="160"/>
      <c r="H443" s="159"/>
      <c r="I443" s="181"/>
      <c r="R443" s="159"/>
      <c r="S443" s="169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  <c r="AH443" s="170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70"/>
      <c r="BQ443" s="170"/>
      <c r="BR443" s="170"/>
      <c r="BS443" s="170"/>
      <c r="BT443" s="170"/>
      <c r="BU443" s="170"/>
      <c r="BV443" s="170"/>
      <c r="BW443" s="170"/>
      <c r="BX443" s="170"/>
      <c r="BY443" s="170"/>
      <c r="BZ443" s="170"/>
      <c r="CA443" s="170"/>
      <c r="CB443" s="170"/>
      <c r="CC443" s="170"/>
      <c r="CD443" s="170"/>
      <c r="CE443" s="170"/>
      <c r="CF443" s="170"/>
      <c r="CG443" s="170"/>
      <c r="CH443" s="170"/>
      <c r="CI443" s="170"/>
      <c r="CJ443" s="170"/>
      <c r="CK443" s="170"/>
      <c r="CL443" s="170"/>
      <c r="CM443" s="170"/>
      <c r="CN443" s="170"/>
      <c r="CO443" s="170"/>
      <c r="CP443" s="170"/>
      <c r="CQ443" s="170"/>
      <c r="CR443" s="170"/>
      <c r="CS443" s="170"/>
      <c r="CT443" s="170"/>
      <c r="CU443" s="170"/>
      <c r="CV443" s="170"/>
      <c r="CW443" s="170"/>
      <c r="CX443" s="170"/>
      <c r="CY443" s="170"/>
      <c r="CZ443" s="170"/>
      <c r="DA443" s="170"/>
      <c r="DB443" s="170"/>
      <c r="DC443" s="170"/>
      <c r="DD443" s="170"/>
      <c r="DE443" s="170"/>
      <c r="DF443" s="170"/>
      <c r="DG443" s="170"/>
      <c r="DH443" s="170"/>
      <c r="DI443" s="170"/>
      <c r="DJ443" s="170"/>
      <c r="DK443" s="170"/>
      <c r="DL443" s="170"/>
      <c r="DM443" s="170"/>
      <c r="DN443" s="170"/>
      <c r="DO443" s="170"/>
      <c r="DP443" s="170"/>
      <c r="DQ443" s="170"/>
      <c r="DR443" s="170"/>
      <c r="DS443" s="170"/>
      <c r="DT443" s="170"/>
      <c r="DU443" s="170"/>
      <c r="DV443" s="170"/>
      <c r="DW443" s="170"/>
      <c r="DX443" s="170"/>
      <c r="DY443" s="170"/>
      <c r="DZ443" s="170"/>
      <c r="EA443" s="170"/>
      <c r="EB443" s="170"/>
      <c r="EC443" s="170"/>
      <c r="ED443" s="170"/>
      <c r="EE443" s="170"/>
      <c r="EF443" s="170"/>
      <c r="EG443" s="170"/>
      <c r="EH443" s="170"/>
      <c r="EI443" s="170"/>
      <c r="EJ443" s="170"/>
      <c r="EK443" s="170"/>
      <c r="EL443" s="170"/>
      <c r="EM443" s="170"/>
      <c r="EN443" s="170"/>
      <c r="EO443" s="170"/>
      <c r="EP443" s="170"/>
      <c r="EQ443" s="170"/>
      <c r="ER443" s="170"/>
      <c r="ES443" s="170"/>
      <c r="ET443" s="170"/>
      <c r="EU443" s="170"/>
      <c r="EV443" s="170"/>
      <c r="EW443" s="170"/>
      <c r="EX443" s="170"/>
      <c r="EY443" s="170"/>
      <c r="EZ443" s="170"/>
      <c r="FA443" s="170"/>
      <c r="FB443" s="170"/>
      <c r="FC443" s="170"/>
      <c r="FD443" s="170"/>
      <c r="FE443" s="170"/>
      <c r="FF443" s="170"/>
      <c r="FG443" s="170"/>
      <c r="FH443" s="170"/>
      <c r="FI443" s="170"/>
      <c r="FJ443" s="170"/>
      <c r="FK443" s="170"/>
      <c r="FL443" s="170"/>
      <c r="FM443" s="170"/>
      <c r="FN443" s="170"/>
      <c r="FO443" s="170"/>
      <c r="FP443" s="170"/>
      <c r="FQ443" s="170"/>
      <c r="FR443" s="170"/>
      <c r="FS443" s="170"/>
      <c r="FT443" s="170"/>
      <c r="FU443" s="170"/>
      <c r="FV443" s="170"/>
      <c r="FW443" s="170"/>
      <c r="FX443" s="170"/>
      <c r="FY443" s="170"/>
      <c r="FZ443" s="170"/>
      <c r="GA443" s="170"/>
      <c r="GB443" s="170"/>
      <c r="GC443" s="170"/>
      <c r="GD443" s="170"/>
      <c r="GE443" s="170"/>
      <c r="GF443" s="170"/>
      <c r="GG443" s="170"/>
      <c r="GH443" s="170"/>
    </row>
    <row r="444" customFormat="false" ht="12.75" hidden="false" customHeight="false" outlineLevel="0" collapsed="false">
      <c r="A444" s="179"/>
      <c r="B444" s="160"/>
      <c r="C444" s="160"/>
      <c r="D444" s="160"/>
      <c r="E444" s="160"/>
      <c r="F444" s="160"/>
      <c r="G444" s="160"/>
      <c r="H444" s="159"/>
      <c r="I444" s="181"/>
      <c r="R444" s="159"/>
      <c r="S444" s="169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  <c r="AH444" s="170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70"/>
      <c r="BQ444" s="170"/>
      <c r="BR444" s="170"/>
      <c r="BS444" s="170"/>
      <c r="BT444" s="170"/>
      <c r="BU444" s="170"/>
      <c r="BV444" s="170"/>
      <c r="BW444" s="170"/>
      <c r="BX444" s="170"/>
      <c r="BY444" s="170"/>
      <c r="BZ444" s="170"/>
      <c r="CA444" s="170"/>
      <c r="CB444" s="170"/>
      <c r="CC444" s="170"/>
      <c r="CD444" s="170"/>
      <c r="CE444" s="170"/>
      <c r="CF444" s="170"/>
      <c r="CG444" s="170"/>
      <c r="CH444" s="170"/>
      <c r="CI444" s="170"/>
      <c r="CJ444" s="170"/>
      <c r="CK444" s="170"/>
      <c r="CL444" s="170"/>
      <c r="CM444" s="170"/>
      <c r="CN444" s="170"/>
      <c r="CO444" s="170"/>
      <c r="CP444" s="170"/>
      <c r="CQ444" s="170"/>
      <c r="CR444" s="170"/>
      <c r="CS444" s="170"/>
      <c r="CT444" s="170"/>
      <c r="CU444" s="170"/>
      <c r="CV444" s="170"/>
      <c r="CW444" s="170"/>
      <c r="CX444" s="170"/>
      <c r="CY444" s="170"/>
      <c r="CZ444" s="170"/>
      <c r="DA444" s="170"/>
      <c r="DB444" s="170"/>
      <c r="DC444" s="170"/>
      <c r="DD444" s="170"/>
      <c r="DE444" s="170"/>
      <c r="DF444" s="170"/>
      <c r="DG444" s="170"/>
      <c r="DH444" s="170"/>
      <c r="DI444" s="170"/>
      <c r="DJ444" s="170"/>
      <c r="DK444" s="170"/>
      <c r="DL444" s="170"/>
      <c r="DM444" s="170"/>
      <c r="DN444" s="170"/>
      <c r="DO444" s="170"/>
      <c r="DP444" s="170"/>
      <c r="DQ444" s="170"/>
      <c r="DR444" s="170"/>
      <c r="DS444" s="170"/>
      <c r="DT444" s="170"/>
      <c r="DU444" s="170"/>
      <c r="DV444" s="170"/>
      <c r="DW444" s="170"/>
      <c r="DX444" s="170"/>
      <c r="DY444" s="170"/>
      <c r="DZ444" s="170"/>
      <c r="EA444" s="170"/>
      <c r="EB444" s="170"/>
      <c r="EC444" s="170"/>
      <c r="ED444" s="170"/>
      <c r="EE444" s="170"/>
      <c r="EF444" s="170"/>
      <c r="EG444" s="170"/>
      <c r="EH444" s="170"/>
      <c r="EI444" s="170"/>
      <c r="EJ444" s="170"/>
      <c r="EK444" s="170"/>
      <c r="EL444" s="170"/>
      <c r="EM444" s="170"/>
      <c r="EN444" s="170"/>
      <c r="EO444" s="170"/>
      <c r="EP444" s="170"/>
      <c r="EQ444" s="170"/>
      <c r="ER444" s="170"/>
      <c r="ES444" s="170"/>
      <c r="ET444" s="170"/>
      <c r="EU444" s="170"/>
      <c r="EV444" s="170"/>
      <c r="EW444" s="170"/>
      <c r="EX444" s="170"/>
      <c r="EY444" s="170"/>
      <c r="EZ444" s="170"/>
      <c r="FA444" s="170"/>
      <c r="FB444" s="170"/>
      <c r="FC444" s="170"/>
      <c r="FD444" s="170"/>
      <c r="FE444" s="170"/>
      <c r="FF444" s="170"/>
      <c r="FG444" s="170"/>
      <c r="FH444" s="170"/>
      <c r="FI444" s="170"/>
      <c r="FJ444" s="170"/>
      <c r="FK444" s="170"/>
      <c r="FL444" s="170"/>
      <c r="FM444" s="170"/>
      <c r="FN444" s="170"/>
      <c r="FO444" s="170"/>
      <c r="FP444" s="170"/>
      <c r="FQ444" s="170"/>
      <c r="FR444" s="170"/>
      <c r="FS444" s="170"/>
      <c r="FT444" s="170"/>
      <c r="FU444" s="170"/>
      <c r="FV444" s="170"/>
      <c r="FW444" s="170"/>
      <c r="FX444" s="170"/>
      <c r="FY444" s="170"/>
      <c r="FZ444" s="170"/>
      <c r="GA444" s="170"/>
      <c r="GB444" s="170"/>
      <c r="GC444" s="170"/>
      <c r="GD444" s="170"/>
      <c r="GE444" s="170"/>
      <c r="GF444" s="170"/>
      <c r="GG444" s="170"/>
      <c r="GH444" s="170"/>
    </row>
    <row r="445" customFormat="false" ht="12.75" hidden="false" customHeight="false" outlineLevel="0" collapsed="false">
      <c r="A445" s="179"/>
      <c r="B445" s="160"/>
      <c r="C445" s="160"/>
      <c r="D445" s="160"/>
      <c r="E445" s="160"/>
      <c r="F445" s="160"/>
      <c r="G445" s="160"/>
      <c r="H445" s="159"/>
      <c r="I445" s="181"/>
      <c r="R445" s="159"/>
      <c r="S445" s="169"/>
      <c r="T445" s="170"/>
      <c r="U445" s="170"/>
      <c r="V445" s="170"/>
      <c r="W445" s="170"/>
      <c r="X445" s="170"/>
      <c r="Y445" s="170"/>
      <c r="Z445" s="170"/>
      <c r="AA445" s="170"/>
      <c r="AB445" s="170"/>
      <c r="AC445" s="170"/>
      <c r="AD445" s="170"/>
      <c r="AE445" s="170"/>
      <c r="AF445" s="170"/>
      <c r="AG445" s="170"/>
      <c r="AH445" s="170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70"/>
      <c r="BQ445" s="170"/>
      <c r="BR445" s="170"/>
      <c r="BS445" s="170"/>
      <c r="BT445" s="170"/>
      <c r="BU445" s="170"/>
      <c r="BV445" s="170"/>
      <c r="BW445" s="170"/>
      <c r="BX445" s="170"/>
      <c r="BY445" s="170"/>
      <c r="BZ445" s="170"/>
      <c r="CA445" s="170"/>
      <c r="CB445" s="170"/>
      <c r="CC445" s="170"/>
      <c r="CD445" s="170"/>
      <c r="CE445" s="170"/>
      <c r="CF445" s="170"/>
      <c r="CG445" s="170"/>
      <c r="CH445" s="170"/>
      <c r="CI445" s="170"/>
      <c r="CJ445" s="170"/>
      <c r="CK445" s="170"/>
      <c r="CL445" s="170"/>
      <c r="CM445" s="170"/>
      <c r="CN445" s="170"/>
      <c r="CO445" s="170"/>
      <c r="CP445" s="170"/>
      <c r="CQ445" s="170"/>
      <c r="CR445" s="170"/>
      <c r="CS445" s="170"/>
      <c r="CT445" s="170"/>
      <c r="CU445" s="170"/>
      <c r="CV445" s="170"/>
      <c r="CW445" s="170"/>
      <c r="CX445" s="170"/>
      <c r="CY445" s="170"/>
      <c r="CZ445" s="170"/>
      <c r="DA445" s="170"/>
      <c r="DB445" s="170"/>
      <c r="DC445" s="170"/>
      <c r="DD445" s="170"/>
      <c r="DE445" s="170"/>
      <c r="DF445" s="170"/>
      <c r="DG445" s="170"/>
      <c r="DH445" s="170"/>
      <c r="DI445" s="170"/>
      <c r="DJ445" s="170"/>
      <c r="DK445" s="170"/>
      <c r="DL445" s="170"/>
      <c r="DM445" s="170"/>
      <c r="DN445" s="170"/>
      <c r="DO445" s="170"/>
      <c r="DP445" s="170"/>
      <c r="DQ445" s="170"/>
      <c r="DR445" s="170"/>
      <c r="DS445" s="170"/>
      <c r="DT445" s="170"/>
      <c r="DU445" s="170"/>
      <c r="DV445" s="170"/>
      <c r="DW445" s="170"/>
      <c r="DX445" s="170"/>
      <c r="DY445" s="170"/>
      <c r="DZ445" s="170"/>
      <c r="EA445" s="170"/>
      <c r="EB445" s="170"/>
      <c r="EC445" s="170"/>
      <c r="ED445" s="170"/>
      <c r="EE445" s="170"/>
      <c r="EF445" s="170"/>
      <c r="EG445" s="170"/>
      <c r="EH445" s="170"/>
      <c r="EI445" s="170"/>
      <c r="EJ445" s="170"/>
      <c r="EK445" s="170"/>
      <c r="EL445" s="170"/>
      <c r="EM445" s="170"/>
      <c r="EN445" s="170"/>
      <c r="EO445" s="170"/>
      <c r="EP445" s="170"/>
      <c r="EQ445" s="170"/>
      <c r="ER445" s="170"/>
      <c r="ES445" s="170"/>
      <c r="ET445" s="170"/>
      <c r="EU445" s="170"/>
      <c r="EV445" s="170"/>
      <c r="EW445" s="170"/>
      <c r="EX445" s="170"/>
      <c r="EY445" s="170"/>
      <c r="EZ445" s="170"/>
      <c r="FA445" s="170"/>
      <c r="FB445" s="170"/>
      <c r="FC445" s="170"/>
      <c r="FD445" s="170"/>
      <c r="FE445" s="170"/>
      <c r="FF445" s="170"/>
      <c r="FG445" s="170"/>
      <c r="FH445" s="170"/>
      <c r="FI445" s="170"/>
      <c r="FJ445" s="170"/>
      <c r="FK445" s="170"/>
      <c r="FL445" s="170"/>
      <c r="FM445" s="170"/>
      <c r="FN445" s="170"/>
      <c r="FO445" s="170"/>
      <c r="FP445" s="170"/>
      <c r="FQ445" s="170"/>
      <c r="FR445" s="170"/>
      <c r="FS445" s="170"/>
      <c r="FT445" s="170"/>
      <c r="FU445" s="170"/>
      <c r="FV445" s="170"/>
      <c r="FW445" s="170"/>
      <c r="FX445" s="170"/>
      <c r="FY445" s="170"/>
      <c r="FZ445" s="170"/>
      <c r="GA445" s="170"/>
      <c r="GB445" s="170"/>
      <c r="GC445" s="170"/>
      <c r="GD445" s="170"/>
      <c r="GE445" s="170"/>
      <c r="GF445" s="170"/>
      <c r="GG445" s="170"/>
      <c r="GH445" s="170"/>
    </row>
    <row r="446" customFormat="false" ht="12.75" hidden="false" customHeight="false" outlineLevel="0" collapsed="false">
      <c r="A446" s="179"/>
      <c r="B446" s="160"/>
      <c r="C446" s="160"/>
      <c r="D446" s="160"/>
      <c r="E446" s="160"/>
      <c r="F446" s="160"/>
      <c r="G446" s="160"/>
      <c r="H446" s="159"/>
      <c r="I446" s="181"/>
      <c r="R446" s="159"/>
      <c r="S446" s="169"/>
      <c r="T446" s="170"/>
      <c r="U446" s="170"/>
      <c r="V446" s="170"/>
      <c r="W446" s="170"/>
      <c r="X446" s="170"/>
      <c r="Y446" s="170"/>
      <c r="Z446" s="170"/>
      <c r="AA446" s="170"/>
      <c r="AB446" s="170"/>
      <c r="AC446" s="170"/>
      <c r="AD446" s="170"/>
      <c r="AE446" s="170"/>
      <c r="AF446" s="170"/>
      <c r="AG446" s="170"/>
      <c r="AH446" s="170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70"/>
      <c r="BQ446" s="170"/>
      <c r="BR446" s="170"/>
      <c r="BS446" s="170"/>
      <c r="BT446" s="170"/>
      <c r="BU446" s="170"/>
      <c r="BV446" s="170"/>
      <c r="BW446" s="170"/>
      <c r="BX446" s="170"/>
      <c r="BY446" s="170"/>
      <c r="BZ446" s="170"/>
      <c r="CA446" s="170"/>
      <c r="CB446" s="170"/>
      <c r="CC446" s="170"/>
      <c r="CD446" s="170"/>
      <c r="CE446" s="170"/>
      <c r="CF446" s="170"/>
      <c r="CG446" s="170"/>
      <c r="CH446" s="170"/>
      <c r="CI446" s="170"/>
      <c r="CJ446" s="170"/>
      <c r="CK446" s="170"/>
      <c r="CL446" s="170"/>
      <c r="CM446" s="170"/>
      <c r="CN446" s="170"/>
      <c r="CO446" s="170"/>
      <c r="CP446" s="170"/>
      <c r="CQ446" s="170"/>
      <c r="CR446" s="170"/>
      <c r="CS446" s="170"/>
      <c r="CT446" s="170"/>
      <c r="CU446" s="170"/>
      <c r="CV446" s="170"/>
      <c r="CW446" s="170"/>
      <c r="CX446" s="170"/>
      <c r="CY446" s="170"/>
      <c r="CZ446" s="170"/>
      <c r="DA446" s="170"/>
      <c r="DB446" s="170"/>
      <c r="DC446" s="170"/>
      <c r="DD446" s="170"/>
      <c r="DE446" s="170"/>
      <c r="DF446" s="170"/>
      <c r="DG446" s="170"/>
      <c r="DH446" s="170"/>
      <c r="DI446" s="170"/>
      <c r="DJ446" s="170"/>
      <c r="DK446" s="170"/>
      <c r="DL446" s="170"/>
      <c r="DM446" s="170"/>
      <c r="DN446" s="170"/>
      <c r="DO446" s="170"/>
      <c r="DP446" s="170"/>
      <c r="DQ446" s="170"/>
      <c r="DR446" s="170"/>
      <c r="DS446" s="170"/>
      <c r="DT446" s="170"/>
      <c r="DU446" s="170"/>
      <c r="DV446" s="170"/>
      <c r="DW446" s="170"/>
      <c r="DX446" s="170"/>
      <c r="DY446" s="170"/>
      <c r="DZ446" s="170"/>
      <c r="EA446" s="170"/>
      <c r="EB446" s="170"/>
      <c r="EC446" s="170"/>
      <c r="ED446" s="170"/>
      <c r="EE446" s="170"/>
      <c r="EF446" s="170"/>
      <c r="EG446" s="170"/>
      <c r="EH446" s="170"/>
      <c r="EI446" s="170"/>
      <c r="EJ446" s="170"/>
      <c r="EK446" s="170"/>
      <c r="EL446" s="170"/>
      <c r="EM446" s="170"/>
      <c r="EN446" s="170"/>
      <c r="EO446" s="170"/>
      <c r="EP446" s="170"/>
      <c r="EQ446" s="170"/>
      <c r="ER446" s="170"/>
      <c r="ES446" s="170"/>
      <c r="ET446" s="170"/>
      <c r="EU446" s="170"/>
      <c r="EV446" s="170"/>
      <c r="EW446" s="170"/>
      <c r="EX446" s="170"/>
      <c r="EY446" s="170"/>
      <c r="EZ446" s="170"/>
      <c r="FA446" s="170"/>
      <c r="FB446" s="170"/>
      <c r="FC446" s="170"/>
      <c r="FD446" s="170"/>
      <c r="FE446" s="170"/>
      <c r="FF446" s="170"/>
      <c r="FG446" s="170"/>
      <c r="FH446" s="170"/>
      <c r="FI446" s="170"/>
      <c r="FJ446" s="170"/>
      <c r="FK446" s="170"/>
      <c r="FL446" s="170"/>
      <c r="FM446" s="170"/>
      <c r="FN446" s="170"/>
      <c r="FO446" s="170"/>
      <c r="FP446" s="170"/>
      <c r="FQ446" s="170"/>
      <c r="FR446" s="170"/>
      <c r="FS446" s="170"/>
      <c r="FT446" s="170"/>
      <c r="FU446" s="170"/>
      <c r="FV446" s="170"/>
      <c r="FW446" s="170"/>
      <c r="FX446" s="170"/>
      <c r="FY446" s="170"/>
      <c r="FZ446" s="170"/>
      <c r="GA446" s="170"/>
      <c r="GB446" s="170"/>
      <c r="GC446" s="170"/>
      <c r="GD446" s="170"/>
      <c r="GE446" s="170"/>
      <c r="GF446" s="170"/>
      <c r="GG446" s="170"/>
      <c r="GH446" s="170"/>
    </row>
    <row r="447" customFormat="false" ht="12.75" hidden="false" customHeight="false" outlineLevel="0" collapsed="false">
      <c r="A447" s="179"/>
      <c r="B447" s="160"/>
      <c r="C447" s="160"/>
      <c r="D447" s="160"/>
      <c r="E447" s="160"/>
      <c r="F447" s="160"/>
      <c r="G447" s="160"/>
      <c r="H447" s="159"/>
      <c r="I447" s="181"/>
      <c r="R447" s="159"/>
      <c r="S447" s="169"/>
      <c r="T447" s="170"/>
      <c r="U447" s="170"/>
      <c r="V447" s="170"/>
      <c r="W447" s="170"/>
      <c r="X447" s="170"/>
      <c r="Y447" s="170"/>
      <c r="Z447" s="170"/>
      <c r="AA447" s="170"/>
      <c r="AB447" s="170"/>
      <c r="AC447" s="170"/>
      <c r="AD447" s="170"/>
      <c r="AE447" s="170"/>
      <c r="AF447" s="170"/>
      <c r="AG447" s="170"/>
      <c r="AH447" s="170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70"/>
      <c r="BQ447" s="170"/>
      <c r="BR447" s="170"/>
      <c r="BS447" s="170"/>
      <c r="BT447" s="170"/>
      <c r="BU447" s="170"/>
      <c r="BV447" s="170"/>
      <c r="BW447" s="170"/>
      <c r="BX447" s="170"/>
      <c r="BY447" s="170"/>
      <c r="BZ447" s="170"/>
      <c r="CA447" s="170"/>
      <c r="CB447" s="170"/>
      <c r="CC447" s="170"/>
      <c r="CD447" s="170"/>
      <c r="CE447" s="170"/>
      <c r="CF447" s="170"/>
      <c r="CG447" s="170"/>
      <c r="CH447" s="170"/>
      <c r="CI447" s="170"/>
      <c r="CJ447" s="170"/>
      <c r="CK447" s="170"/>
      <c r="CL447" s="170"/>
      <c r="CM447" s="170"/>
      <c r="CN447" s="170"/>
      <c r="CO447" s="170"/>
      <c r="CP447" s="170"/>
      <c r="CQ447" s="170"/>
      <c r="CR447" s="170"/>
      <c r="CS447" s="170"/>
      <c r="CT447" s="170"/>
      <c r="CU447" s="170"/>
      <c r="CV447" s="170"/>
      <c r="CW447" s="170"/>
      <c r="CX447" s="170"/>
      <c r="CY447" s="170"/>
      <c r="CZ447" s="170"/>
      <c r="DA447" s="170"/>
      <c r="DB447" s="170"/>
      <c r="DC447" s="170"/>
      <c r="DD447" s="170"/>
      <c r="DE447" s="170"/>
      <c r="DF447" s="170"/>
      <c r="DG447" s="170"/>
      <c r="DH447" s="170"/>
      <c r="DI447" s="170"/>
      <c r="DJ447" s="170"/>
      <c r="DK447" s="170"/>
      <c r="DL447" s="170"/>
      <c r="DM447" s="170"/>
      <c r="DN447" s="170"/>
      <c r="DO447" s="170"/>
      <c r="DP447" s="170"/>
      <c r="DQ447" s="170"/>
      <c r="DR447" s="170"/>
      <c r="DS447" s="170"/>
      <c r="DT447" s="170"/>
      <c r="DU447" s="170"/>
      <c r="DV447" s="170"/>
      <c r="DW447" s="170"/>
      <c r="DX447" s="170"/>
      <c r="DY447" s="170"/>
      <c r="DZ447" s="170"/>
      <c r="EA447" s="170"/>
      <c r="EB447" s="170"/>
      <c r="EC447" s="170"/>
      <c r="ED447" s="170"/>
      <c r="EE447" s="170"/>
      <c r="EF447" s="170"/>
      <c r="EG447" s="170"/>
      <c r="EH447" s="170"/>
      <c r="EI447" s="170"/>
      <c r="EJ447" s="170"/>
      <c r="EK447" s="170"/>
      <c r="EL447" s="170"/>
      <c r="EM447" s="170"/>
      <c r="EN447" s="170"/>
      <c r="EO447" s="170"/>
      <c r="EP447" s="170"/>
      <c r="EQ447" s="170"/>
      <c r="ER447" s="170"/>
      <c r="ES447" s="170"/>
      <c r="ET447" s="170"/>
      <c r="EU447" s="170"/>
      <c r="EV447" s="170"/>
      <c r="EW447" s="170"/>
      <c r="EX447" s="170"/>
      <c r="EY447" s="170"/>
      <c r="EZ447" s="170"/>
      <c r="FA447" s="170"/>
      <c r="FB447" s="170"/>
      <c r="FC447" s="170"/>
      <c r="FD447" s="170"/>
      <c r="FE447" s="170"/>
      <c r="FF447" s="170"/>
      <c r="FG447" s="170"/>
      <c r="FH447" s="170"/>
      <c r="FI447" s="170"/>
      <c r="FJ447" s="170"/>
      <c r="FK447" s="170"/>
      <c r="FL447" s="170"/>
      <c r="FM447" s="170"/>
      <c r="FN447" s="170"/>
      <c r="FO447" s="170"/>
      <c r="FP447" s="170"/>
      <c r="FQ447" s="170"/>
      <c r="FR447" s="170"/>
      <c r="FS447" s="170"/>
      <c r="FT447" s="170"/>
      <c r="FU447" s="170"/>
      <c r="FV447" s="170"/>
      <c r="FW447" s="170"/>
      <c r="FX447" s="170"/>
      <c r="FY447" s="170"/>
      <c r="FZ447" s="170"/>
      <c r="GA447" s="170"/>
      <c r="GB447" s="170"/>
      <c r="GC447" s="170"/>
      <c r="GD447" s="170"/>
      <c r="GE447" s="170"/>
      <c r="GF447" s="170"/>
      <c r="GG447" s="170"/>
      <c r="GH447" s="170"/>
    </row>
    <row r="448" customFormat="false" ht="12.75" hidden="false" customHeight="false" outlineLevel="0" collapsed="false">
      <c r="A448" s="179"/>
      <c r="B448" s="160"/>
      <c r="C448" s="160"/>
      <c r="D448" s="160"/>
      <c r="E448" s="160"/>
      <c r="F448" s="160"/>
      <c r="G448" s="160"/>
      <c r="H448" s="159"/>
      <c r="I448" s="181"/>
      <c r="R448" s="159"/>
      <c r="S448" s="169"/>
      <c r="T448" s="170"/>
      <c r="U448" s="170"/>
      <c r="V448" s="170"/>
      <c r="W448" s="170"/>
      <c r="X448" s="170"/>
      <c r="Y448" s="170"/>
      <c r="Z448" s="170"/>
      <c r="AA448" s="170"/>
      <c r="AB448" s="170"/>
      <c r="AC448" s="170"/>
      <c r="AD448" s="170"/>
      <c r="AE448" s="170"/>
      <c r="AF448" s="170"/>
      <c r="AG448" s="170"/>
      <c r="AH448" s="170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70"/>
      <c r="BQ448" s="170"/>
      <c r="BR448" s="170"/>
      <c r="BS448" s="170"/>
      <c r="BT448" s="170"/>
      <c r="BU448" s="170"/>
      <c r="BV448" s="170"/>
      <c r="BW448" s="170"/>
      <c r="BX448" s="170"/>
      <c r="BY448" s="170"/>
      <c r="BZ448" s="170"/>
      <c r="CA448" s="170"/>
      <c r="CB448" s="170"/>
      <c r="CC448" s="170"/>
      <c r="CD448" s="170"/>
      <c r="CE448" s="170"/>
      <c r="CF448" s="170"/>
      <c r="CG448" s="170"/>
      <c r="CH448" s="170"/>
      <c r="CI448" s="170"/>
      <c r="CJ448" s="170"/>
      <c r="CK448" s="170"/>
      <c r="CL448" s="170"/>
      <c r="CM448" s="170"/>
      <c r="CN448" s="170"/>
      <c r="CO448" s="170"/>
      <c r="CP448" s="170"/>
      <c r="CQ448" s="170"/>
      <c r="CR448" s="170"/>
      <c r="CS448" s="170"/>
      <c r="CT448" s="170"/>
      <c r="CU448" s="170"/>
      <c r="CV448" s="170"/>
      <c r="CW448" s="170"/>
      <c r="CX448" s="170"/>
      <c r="CY448" s="170"/>
      <c r="CZ448" s="170"/>
      <c r="DA448" s="170"/>
      <c r="DB448" s="170"/>
      <c r="DC448" s="170"/>
      <c r="DD448" s="170"/>
      <c r="DE448" s="170"/>
      <c r="DF448" s="170"/>
      <c r="DG448" s="170"/>
      <c r="DH448" s="170"/>
      <c r="DI448" s="170"/>
      <c r="DJ448" s="170"/>
      <c r="DK448" s="170"/>
      <c r="DL448" s="170"/>
      <c r="DM448" s="170"/>
      <c r="DN448" s="170"/>
      <c r="DO448" s="170"/>
      <c r="DP448" s="170"/>
      <c r="DQ448" s="170"/>
      <c r="DR448" s="170"/>
      <c r="DS448" s="170"/>
      <c r="DT448" s="170"/>
      <c r="DU448" s="170"/>
      <c r="DV448" s="170"/>
      <c r="DW448" s="170"/>
      <c r="DX448" s="170"/>
      <c r="DY448" s="170"/>
      <c r="DZ448" s="170"/>
      <c r="EA448" s="170"/>
      <c r="EB448" s="170"/>
      <c r="EC448" s="170"/>
      <c r="ED448" s="170"/>
      <c r="EE448" s="170"/>
      <c r="EF448" s="170"/>
      <c r="EG448" s="170"/>
      <c r="EH448" s="170"/>
      <c r="EI448" s="170"/>
      <c r="EJ448" s="170"/>
      <c r="EK448" s="170"/>
      <c r="EL448" s="170"/>
      <c r="EM448" s="170"/>
      <c r="EN448" s="170"/>
      <c r="EO448" s="170"/>
      <c r="EP448" s="170"/>
      <c r="EQ448" s="170"/>
      <c r="ER448" s="170"/>
      <c r="ES448" s="170"/>
      <c r="ET448" s="170"/>
      <c r="EU448" s="170"/>
      <c r="EV448" s="170"/>
      <c r="EW448" s="170"/>
      <c r="EX448" s="170"/>
      <c r="EY448" s="170"/>
      <c r="EZ448" s="170"/>
      <c r="FA448" s="170"/>
      <c r="FB448" s="170"/>
      <c r="FC448" s="170"/>
      <c r="FD448" s="170"/>
      <c r="FE448" s="170"/>
      <c r="FF448" s="170"/>
      <c r="FG448" s="170"/>
      <c r="FH448" s="170"/>
      <c r="FI448" s="170"/>
      <c r="FJ448" s="170"/>
      <c r="FK448" s="170"/>
      <c r="FL448" s="170"/>
      <c r="FM448" s="170"/>
      <c r="FN448" s="170"/>
      <c r="FO448" s="170"/>
      <c r="FP448" s="170"/>
      <c r="FQ448" s="170"/>
      <c r="FR448" s="170"/>
      <c r="FS448" s="170"/>
      <c r="FT448" s="170"/>
      <c r="FU448" s="170"/>
      <c r="FV448" s="170"/>
      <c r="FW448" s="170"/>
      <c r="FX448" s="170"/>
      <c r="FY448" s="170"/>
      <c r="FZ448" s="170"/>
      <c r="GA448" s="170"/>
      <c r="GB448" s="170"/>
      <c r="GC448" s="170"/>
      <c r="GD448" s="170"/>
      <c r="GE448" s="170"/>
      <c r="GF448" s="170"/>
      <c r="GG448" s="170"/>
      <c r="GH448" s="170"/>
    </row>
    <row r="449" customFormat="false" ht="12.75" hidden="false" customHeight="false" outlineLevel="0" collapsed="false">
      <c r="A449" s="179"/>
      <c r="B449" s="160"/>
      <c r="C449" s="160"/>
      <c r="D449" s="160"/>
      <c r="E449" s="160"/>
      <c r="F449" s="160"/>
      <c r="G449" s="160"/>
      <c r="H449" s="159"/>
      <c r="I449" s="181"/>
      <c r="R449" s="159"/>
      <c r="S449" s="169"/>
      <c r="T449" s="170"/>
      <c r="U449" s="170"/>
      <c r="V449" s="170"/>
      <c r="W449" s="170"/>
      <c r="X449" s="170"/>
      <c r="Y449" s="170"/>
      <c r="Z449" s="170"/>
      <c r="AA449" s="170"/>
      <c r="AB449" s="170"/>
      <c r="AC449" s="170"/>
      <c r="AD449" s="170"/>
      <c r="AE449" s="170"/>
      <c r="AF449" s="170"/>
      <c r="AG449" s="170"/>
      <c r="AH449" s="170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70"/>
      <c r="BQ449" s="170"/>
      <c r="BR449" s="170"/>
      <c r="BS449" s="170"/>
      <c r="BT449" s="170"/>
      <c r="BU449" s="170"/>
      <c r="BV449" s="170"/>
      <c r="BW449" s="170"/>
      <c r="BX449" s="170"/>
      <c r="BY449" s="170"/>
      <c r="BZ449" s="170"/>
      <c r="CA449" s="170"/>
      <c r="CB449" s="170"/>
      <c r="CC449" s="170"/>
      <c r="CD449" s="170"/>
      <c r="CE449" s="170"/>
      <c r="CF449" s="170"/>
      <c r="CG449" s="170"/>
      <c r="CH449" s="170"/>
      <c r="CI449" s="170"/>
      <c r="CJ449" s="170"/>
      <c r="CK449" s="170"/>
      <c r="CL449" s="170"/>
      <c r="CM449" s="170"/>
      <c r="CN449" s="170"/>
      <c r="CO449" s="170"/>
      <c r="CP449" s="170"/>
      <c r="CQ449" s="170"/>
      <c r="CR449" s="170"/>
      <c r="CS449" s="170"/>
      <c r="CT449" s="170"/>
      <c r="CU449" s="170"/>
      <c r="CV449" s="170"/>
      <c r="CW449" s="170"/>
      <c r="CX449" s="170"/>
      <c r="CY449" s="170"/>
      <c r="CZ449" s="170"/>
      <c r="DA449" s="170"/>
      <c r="DB449" s="170"/>
      <c r="DC449" s="170"/>
      <c r="DD449" s="170"/>
      <c r="DE449" s="170"/>
      <c r="DF449" s="170"/>
      <c r="DG449" s="170"/>
      <c r="DH449" s="170"/>
      <c r="DI449" s="170"/>
      <c r="DJ449" s="170"/>
      <c r="DK449" s="170"/>
      <c r="DL449" s="170"/>
      <c r="DM449" s="170"/>
      <c r="DN449" s="170"/>
      <c r="DO449" s="170"/>
      <c r="DP449" s="170"/>
      <c r="DQ449" s="170"/>
      <c r="DR449" s="170"/>
      <c r="DS449" s="170"/>
      <c r="DT449" s="170"/>
      <c r="DU449" s="170"/>
      <c r="DV449" s="170"/>
      <c r="DW449" s="170"/>
      <c r="DX449" s="170"/>
      <c r="DY449" s="170"/>
      <c r="DZ449" s="170"/>
      <c r="EA449" s="170"/>
      <c r="EB449" s="170"/>
      <c r="EC449" s="170"/>
      <c r="ED449" s="170"/>
      <c r="EE449" s="170"/>
      <c r="EF449" s="170"/>
      <c r="EG449" s="170"/>
      <c r="EH449" s="170"/>
      <c r="EI449" s="170"/>
      <c r="EJ449" s="170"/>
      <c r="EK449" s="170"/>
      <c r="EL449" s="170"/>
      <c r="EM449" s="170"/>
      <c r="EN449" s="170"/>
      <c r="EO449" s="170"/>
      <c r="EP449" s="170"/>
      <c r="EQ449" s="170"/>
      <c r="ER449" s="170"/>
      <c r="ES449" s="170"/>
      <c r="ET449" s="170"/>
      <c r="EU449" s="170"/>
      <c r="EV449" s="170"/>
      <c r="EW449" s="170"/>
      <c r="EX449" s="170"/>
      <c r="EY449" s="170"/>
      <c r="EZ449" s="170"/>
      <c r="FA449" s="170"/>
      <c r="FB449" s="170"/>
      <c r="FC449" s="170"/>
      <c r="FD449" s="170"/>
      <c r="FE449" s="170"/>
      <c r="FF449" s="170"/>
      <c r="FG449" s="170"/>
      <c r="FH449" s="170"/>
      <c r="FI449" s="170"/>
      <c r="FJ449" s="170"/>
      <c r="FK449" s="170"/>
      <c r="FL449" s="170"/>
      <c r="FM449" s="170"/>
      <c r="FN449" s="170"/>
      <c r="FO449" s="170"/>
      <c r="FP449" s="170"/>
      <c r="FQ449" s="170"/>
      <c r="FR449" s="170"/>
      <c r="FS449" s="170"/>
      <c r="FT449" s="170"/>
      <c r="FU449" s="170"/>
      <c r="FV449" s="170"/>
      <c r="FW449" s="170"/>
      <c r="FX449" s="170"/>
      <c r="FY449" s="170"/>
      <c r="FZ449" s="170"/>
      <c r="GA449" s="170"/>
      <c r="GB449" s="170"/>
      <c r="GC449" s="170"/>
      <c r="GD449" s="170"/>
      <c r="GE449" s="170"/>
      <c r="GF449" s="170"/>
      <c r="GG449" s="170"/>
      <c r="GH449" s="170"/>
    </row>
    <row r="450" customFormat="false" ht="12.75" hidden="false" customHeight="false" outlineLevel="0" collapsed="false">
      <c r="A450" s="179"/>
      <c r="B450" s="160"/>
      <c r="C450" s="160"/>
      <c r="D450" s="160"/>
      <c r="E450" s="160"/>
      <c r="F450" s="160"/>
      <c r="G450" s="160"/>
      <c r="H450" s="159"/>
      <c r="I450" s="181"/>
      <c r="R450" s="159"/>
      <c r="S450" s="169"/>
      <c r="T450" s="170"/>
      <c r="U450" s="170"/>
      <c r="V450" s="170"/>
      <c r="W450" s="170"/>
      <c r="X450" s="170"/>
      <c r="Y450" s="170"/>
      <c r="Z450" s="170"/>
      <c r="AA450" s="170"/>
      <c r="AB450" s="170"/>
      <c r="AC450" s="170"/>
      <c r="AD450" s="170"/>
      <c r="AE450" s="170"/>
      <c r="AF450" s="170"/>
      <c r="AG450" s="170"/>
      <c r="AH450" s="170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70"/>
      <c r="BQ450" s="170"/>
      <c r="BR450" s="170"/>
      <c r="BS450" s="170"/>
      <c r="BT450" s="170"/>
      <c r="BU450" s="170"/>
      <c r="BV450" s="170"/>
      <c r="BW450" s="170"/>
      <c r="BX450" s="170"/>
      <c r="BY450" s="170"/>
      <c r="BZ450" s="170"/>
      <c r="CA450" s="170"/>
      <c r="CB450" s="170"/>
      <c r="CC450" s="170"/>
      <c r="CD450" s="170"/>
      <c r="CE450" s="170"/>
      <c r="CF450" s="170"/>
      <c r="CG450" s="170"/>
      <c r="CH450" s="170"/>
      <c r="CI450" s="170"/>
      <c r="CJ450" s="170"/>
      <c r="CK450" s="170"/>
      <c r="CL450" s="170"/>
      <c r="CM450" s="170"/>
      <c r="CN450" s="170"/>
      <c r="CO450" s="170"/>
      <c r="CP450" s="170"/>
      <c r="CQ450" s="170"/>
      <c r="CR450" s="170"/>
      <c r="CS450" s="170"/>
      <c r="CT450" s="170"/>
      <c r="CU450" s="170"/>
      <c r="CV450" s="170"/>
      <c r="CW450" s="170"/>
      <c r="CX450" s="170"/>
      <c r="CY450" s="170"/>
      <c r="CZ450" s="170"/>
      <c r="DA450" s="170"/>
      <c r="DB450" s="170"/>
      <c r="DC450" s="170"/>
      <c r="DD450" s="170"/>
      <c r="DE450" s="170"/>
      <c r="DF450" s="170"/>
      <c r="DG450" s="170"/>
      <c r="DH450" s="170"/>
      <c r="DI450" s="170"/>
      <c r="DJ450" s="170"/>
      <c r="DK450" s="170"/>
      <c r="DL450" s="170"/>
      <c r="DM450" s="170"/>
      <c r="DN450" s="170"/>
      <c r="DO450" s="170"/>
      <c r="DP450" s="170"/>
      <c r="DQ450" s="170"/>
      <c r="DR450" s="170"/>
      <c r="DS450" s="170"/>
      <c r="DT450" s="170"/>
      <c r="DU450" s="170"/>
      <c r="DV450" s="170"/>
      <c r="DW450" s="170"/>
      <c r="DX450" s="170"/>
      <c r="DY450" s="170"/>
      <c r="DZ450" s="170"/>
      <c r="EA450" s="170"/>
      <c r="EB450" s="170"/>
      <c r="EC450" s="170"/>
      <c r="ED450" s="170"/>
      <c r="EE450" s="170"/>
      <c r="EF450" s="170"/>
      <c r="EG450" s="170"/>
      <c r="EH450" s="170"/>
      <c r="EI450" s="170"/>
      <c r="EJ450" s="170"/>
      <c r="EK450" s="170"/>
      <c r="EL450" s="170"/>
      <c r="EM450" s="170"/>
      <c r="EN450" s="170"/>
      <c r="EO450" s="170"/>
      <c r="EP450" s="170"/>
      <c r="EQ450" s="170"/>
      <c r="ER450" s="170"/>
      <c r="ES450" s="170"/>
      <c r="ET450" s="170"/>
      <c r="EU450" s="170"/>
      <c r="EV450" s="170"/>
      <c r="EW450" s="170"/>
      <c r="EX450" s="170"/>
      <c r="EY450" s="170"/>
      <c r="EZ450" s="170"/>
      <c r="FA450" s="170"/>
      <c r="FB450" s="170"/>
      <c r="FC450" s="170"/>
      <c r="FD450" s="170"/>
      <c r="FE450" s="170"/>
      <c r="FF450" s="170"/>
      <c r="FG450" s="170"/>
      <c r="FH450" s="170"/>
      <c r="FI450" s="170"/>
      <c r="FJ450" s="170"/>
      <c r="FK450" s="170"/>
      <c r="FL450" s="170"/>
      <c r="FM450" s="170"/>
      <c r="FN450" s="170"/>
      <c r="FO450" s="170"/>
      <c r="FP450" s="170"/>
      <c r="FQ450" s="170"/>
      <c r="FR450" s="170"/>
      <c r="FS450" s="170"/>
      <c r="FT450" s="170"/>
      <c r="FU450" s="170"/>
      <c r="FV450" s="170"/>
      <c r="FW450" s="170"/>
      <c r="FX450" s="170"/>
      <c r="FY450" s="170"/>
      <c r="FZ450" s="170"/>
      <c r="GA450" s="170"/>
      <c r="GB450" s="170"/>
      <c r="GC450" s="170"/>
      <c r="GD450" s="170"/>
      <c r="GE450" s="170"/>
      <c r="GF450" s="170"/>
      <c r="GG450" s="170"/>
      <c r="GH450" s="170"/>
    </row>
    <row r="451" customFormat="false" ht="12.75" hidden="false" customHeight="false" outlineLevel="0" collapsed="false">
      <c r="A451" s="179"/>
      <c r="B451" s="160"/>
      <c r="C451" s="160"/>
      <c r="D451" s="160"/>
      <c r="E451" s="160"/>
      <c r="F451" s="160"/>
      <c r="G451" s="160"/>
      <c r="H451" s="159"/>
      <c r="I451" s="181"/>
      <c r="R451" s="159"/>
      <c r="S451" s="169"/>
      <c r="T451" s="170"/>
      <c r="U451" s="170"/>
      <c r="V451" s="170"/>
      <c r="W451" s="170"/>
      <c r="X451" s="170"/>
      <c r="Y451" s="170"/>
      <c r="Z451" s="170"/>
      <c r="AA451" s="170"/>
      <c r="AB451" s="170"/>
      <c r="AC451" s="170"/>
      <c r="AD451" s="170"/>
      <c r="AE451" s="170"/>
      <c r="AF451" s="170"/>
      <c r="AG451" s="170"/>
      <c r="AH451" s="170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70"/>
      <c r="BQ451" s="170"/>
      <c r="BR451" s="170"/>
      <c r="BS451" s="170"/>
      <c r="BT451" s="170"/>
      <c r="BU451" s="170"/>
      <c r="BV451" s="170"/>
      <c r="BW451" s="170"/>
      <c r="BX451" s="170"/>
      <c r="BY451" s="170"/>
      <c r="BZ451" s="170"/>
      <c r="CA451" s="170"/>
      <c r="CB451" s="170"/>
      <c r="CC451" s="170"/>
      <c r="CD451" s="170"/>
      <c r="CE451" s="170"/>
      <c r="CF451" s="170"/>
      <c r="CG451" s="170"/>
      <c r="CH451" s="170"/>
      <c r="CI451" s="170"/>
      <c r="CJ451" s="170"/>
      <c r="CK451" s="170"/>
      <c r="CL451" s="170"/>
      <c r="CM451" s="170"/>
      <c r="CN451" s="170"/>
      <c r="CO451" s="170"/>
      <c r="CP451" s="170"/>
      <c r="CQ451" s="170"/>
      <c r="CR451" s="170"/>
      <c r="CS451" s="170"/>
      <c r="CT451" s="170"/>
      <c r="CU451" s="170"/>
      <c r="CV451" s="170"/>
      <c r="CW451" s="170"/>
      <c r="CX451" s="170"/>
      <c r="CY451" s="170"/>
      <c r="CZ451" s="170"/>
      <c r="DA451" s="170"/>
      <c r="DB451" s="170"/>
      <c r="DC451" s="170"/>
      <c r="DD451" s="170"/>
      <c r="DE451" s="170"/>
      <c r="DF451" s="170"/>
      <c r="DG451" s="170"/>
      <c r="DH451" s="170"/>
      <c r="DI451" s="170"/>
      <c r="DJ451" s="170"/>
      <c r="DK451" s="170"/>
      <c r="DL451" s="170"/>
      <c r="DM451" s="170"/>
      <c r="DN451" s="170"/>
      <c r="DO451" s="170"/>
      <c r="DP451" s="170"/>
      <c r="DQ451" s="170"/>
      <c r="DR451" s="170"/>
      <c r="DS451" s="170"/>
      <c r="DT451" s="170"/>
      <c r="DU451" s="170"/>
      <c r="DV451" s="170"/>
      <c r="DW451" s="170"/>
      <c r="DX451" s="170"/>
      <c r="DY451" s="170"/>
      <c r="DZ451" s="170"/>
      <c r="EA451" s="170"/>
      <c r="EB451" s="170"/>
      <c r="EC451" s="170"/>
      <c r="ED451" s="170"/>
      <c r="EE451" s="170"/>
      <c r="EF451" s="170"/>
      <c r="EG451" s="170"/>
      <c r="EH451" s="170"/>
      <c r="EI451" s="170"/>
      <c r="EJ451" s="170"/>
      <c r="EK451" s="170"/>
      <c r="EL451" s="170"/>
      <c r="EM451" s="170"/>
      <c r="EN451" s="170"/>
      <c r="EO451" s="170"/>
      <c r="EP451" s="170"/>
      <c r="EQ451" s="170"/>
      <c r="ER451" s="170"/>
      <c r="ES451" s="170"/>
      <c r="ET451" s="170"/>
      <c r="EU451" s="170"/>
      <c r="EV451" s="170"/>
      <c r="EW451" s="170"/>
      <c r="EX451" s="170"/>
      <c r="EY451" s="170"/>
      <c r="EZ451" s="170"/>
      <c r="FA451" s="170"/>
      <c r="FB451" s="170"/>
      <c r="FC451" s="170"/>
      <c r="FD451" s="170"/>
      <c r="FE451" s="170"/>
      <c r="FF451" s="170"/>
      <c r="FG451" s="170"/>
      <c r="FH451" s="170"/>
      <c r="FI451" s="170"/>
      <c r="FJ451" s="170"/>
      <c r="FK451" s="170"/>
      <c r="FL451" s="170"/>
      <c r="FM451" s="170"/>
      <c r="FN451" s="170"/>
      <c r="FO451" s="170"/>
      <c r="FP451" s="170"/>
      <c r="FQ451" s="170"/>
      <c r="FR451" s="170"/>
      <c r="FS451" s="170"/>
      <c r="FT451" s="170"/>
      <c r="FU451" s="170"/>
      <c r="FV451" s="170"/>
      <c r="FW451" s="170"/>
      <c r="FX451" s="170"/>
      <c r="FY451" s="170"/>
      <c r="FZ451" s="170"/>
      <c r="GA451" s="170"/>
      <c r="GB451" s="170"/>
      <c r="GC451" s="170"/>
      <c r="GD451" s="170"/>
      <c r="GE451" s="170"/>
      <c r="GF451" s="170"/>
      <c r="GG451" s="170"/>
      <c r="GH451" s="170"/>
    </row>
    <row r="452" customFormat="false" ht="12.75" hidden="false" customHeight="false" outlineLevel="0" collapsed="false">
      <c r="A452" s="179"/>
      <c r="B452" s="160"/>
      <c r="C452" s="160"/>
      <c r="D452" s="160"/>
      <c r="E452" s="160"/>
      <c r="F452" s="160"/>
      <c r="G452" s="160"/>
      <c r="H452" s="159"/>
      <c r="I452" s="181"/>
      <c r="R452" s="159"/>
      <c r="S452" s="169"/>
      <c r="T452" s="170"/>
      <c r="U452" s="170"/>
      <c r="V452" s="170"/>
      <c r="W452" s="170"/>
      <c r="X452" s="170"/>
      <c r="Y452" s="170"/>
      <c r="Z452" s="170"/>
      <c r="AA452" s="170"/>
      <c r="AB452" s="170"/>
      <c r="AC452" s="170"/>
      <c r="AD452" s="170"/>
      <c r="AE452" s="170"/>
      <c r="AF452" s="170"/>
      <c r="AG452" s="170"/>
      <c r="AH452" s="170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70"/>
      <c r="BQ452" s="170"/>
      <c r="BR452" s="170"/>
      <c r="BS452" s="170"/>
      <c r="BT452" s="170"/>
      <c r="BU452" s="170"/>
      <c r="BV452" s="170"/>
      <c r="BW452" s="170"/>
      <c r="BX452" s="170"/>
      <c r="BY452" s="170"/>
      <c r="BZ452" s="170"/>
      <c r="CA452" s="170"/>
      <c r="CB452" s="170"/>
      <c r="CC452" s="170"/>
      <c r="CD452" s="170"/>
      <c r="CE452" s="170"/>
      <c r="CF452" s="170"/>
      <c r="CG452" s="170"/>
      <c r="CH452" s="170"/>
      <c r="CI452" s="170"/>
      <c r="CJ452" s="170"/>
      <c r="CK452" s="170"/>
      <c r="CL452" s="170"/>
      <c r="CM452" s="170"/>
      <c r="CN452" s="170"/>
      <c r="CO452" s="170"/>
      <c r="CP452" s="170"/>
      <c r="CQ452" s="170"/>
      <c r="CR452" s="170"/>
      <c r="CS452" s="170"/>
      <c r="CT452" s="170"/>
      <c r="CU452" s="170"/>
      <c r="CV452" s="170"/>
      <c r="CW452" s="170"/>
      <c r="CX452" s="170"/>
      <c r="CY452" s="170"/>
      <c r="CZ452" s="170"/>
      <c r="DA452" s="170"/>
      <c r="DB452" s="170"/>
      <c r="DC452" s="170"/>
      <c r="DD452" s="170"/>
      <c r="DE452" s="170"/>
      <c r="DF452" s="170"/>
      <c r="DG452" s="170"/>
      <c r="DH452" s="170"/>
      <c r="DI452" s="170"/>
      <c r="DJ452" s="170"/>
      <c r="DK452" s="170"/>
      <c r="DL452" s="170"/>
      <c r="DM452" s="170"/>
      <c r="DN452" s="170"/>
      <c r="DO452" s="170"/>
      <c r="DP452" s="170"/>
      <c r="DQ452" s="170"/>
      <c r="DR452" s="170"/>
      <c r="DS452" s="170"/>
      <c r="DT452" s="170"/>
      <c r="DU452" s="170"/>
      <c r="DV452" s="170"/>
      <c r="DW452" s="170"/>
      <c r="DX452" s="170"/>
      <c r="DY452" s="170"/>
      <c r="DZ452" s="170"/>
      <c r="EA452" s="170"/>
      <c r="EB452" s="170"/>
      <c r="EC452" s="170"/>
      <c r="ED452" s="170"/>
      <c r="EE452" s="170"/>
      <c r="EF452" s="170"/>
      <c r="EG452" s="170"/>
      <c r="EH452" s="170"/>
      <c r="EI452" s="170"/>
      <c r="EJ452" s="170"/>
      <c r="EK452" s="170"/>
      <c r="EL452" s="170"/>
      <c r="EM452" s="170"/>
      <c r="EN452" s="170"/>
      <c r="EO452" s="170"/>
      <c r="EP452" s="170"/>
      <c r="EQ452" s="170"/>
      <c r="ER452" s="170"/>
      <c r="ES452" s="170"/>
      <c r="ET452" s="170"/>
      <c r="EU452" s="170"/>
      <c r="EV452" s="170"/>
      <c r="EW452" s="170"/>
      <c r="EX452" s="170"/>
      <c r="EY452" s="170"/>
      <c r="EZ452" s="170"/>
      <c r="FA452" s="170"/>
      <c r="FB452" s="170"/>
      <c r="FC452" s="170"/>
      <c r="FD452" s="170"/>
      <c r="FE452" s="170"/>
      <c r="FF452" s="170"/>
      <c r="FG452" s="170"/>
      <c r="FH452" s="170"/>
      <c r="FI452" s="170"/>
      <c r="FJ452" s="170"/>
      <c r="FK452" s="170"/>
      <c r="FL452" s="170"/>
      <c r="FM452" s="170"/>
      <c r="FN452" s="170"/>
      <c r="FO452" s="170"/>
      <c r="FP452" s="170"/>
      <c r="FQ452" s="170"/>
      <c r="FR452" s="170"/>
      <c r="FS452" s="170"/>
      <c r="FT452" s="170"/>
      <c r="FU452" s="170"/>
      <c r="FV452" s="170"/>
      <c r="FW452" s="170"/>
      <c r="FX452" s="170"/>
      <c r="FY452" s="170"/>
      <c r="FZ452" s="170"/>
      <c r="GA452" s="170"/>
      <c r="GB452" s="170"/>
      <c r="GC452" s="170"/>
      <c r="GD452" s="170"/>
      <c r="GE452" s="170"/>
      <c r="GF452" s="170"/>
      <c r="GG452" s="170"/>
      <c r="GH452" s="170"/>
    </row>
    <row r="453" customFormat="false" ht="12.75" hidden="false" customHeight="false" outlineLevel="0" collapsed="false">
      <c r="A453" s="179"/>
      <c r="B453" s="160"/>
      <c r="C453" s="160"/>
      <c r="D453" s="160"/>
      <c r="E453" s="160"/>
      <c r="F453" s="160"/>
      <c r="G453" s="160"/>
      <c r="H453" s="159"/>
      <c r="I453" s="181"/>
      <c r="R453" s="159"/>
      <c r="S453" s="169"/>
      <c r="T453" s="170"/>
      <c r="U453" s="170"/>
      <c r="V453" s="170"/>
      <c r="W453" s="170"/>
      <c r="X453" s="170"/>
      <c r="Y453" s="170"/>
      <c r="Z453" s="170"/>
      <c r="AA453" s="170"/>
      <c r="AB453" s="170"/>
      <c r="AC453" s="170"/>
      <c r="AD453" s="170"/>
      <c r="AE453" s="170"/>
      <c r="AF453" s="170"/>
      <c r="AG453" s="170"/>
      <c r="AH453" s="170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70"/>
      <c r="BQ453" s="170"/>
      <c r="BR453" s="170"/>
      <c r="BS453" s="170"/>
      <c r="BT453" s="170"/>
      <c r="BU453" s="170"/>
      <c r="BV453" s="170"/>
      <c r="BW453" s="170"/>
      <c r="BX453" s="170"/>
      <c r="BY453" s="170"/>
      <c r="BZ453" s="170"/>
      <c r="CA453" s="170"/>
      <c r="CB453" s="170"/>
      <c r="CC453" s="170"/>
      <c r="CD453" s="170"/>
      <c r="CE453" s="170"/>
      <c r="CF453" s="170"/>
      <c r="CG453" s="170"/>
      <c r="CH453" s="170"/>
      <c r="CI453" s="170"/>
      <c r="CJ453" s="170"/>
      <c r="CK453" s="170"/>
      <c r="CL453" s="170"/>
      <c r="CM453" s="170"/>
      <c r="CN453" s="170"/>
      <c r="CO453" s="170"/>
      <c r="CP453" s="170"/>
      <c r="CQ453" s="170"/>
      <c r="CR453" s="170"/>
      <c r="CS453" s="170"/>
      <c r="CT453" s="170"/>
      <c r="CU453" s="170"/>
      <c r="CV453" s="170"/>
      <c r="CW453" s="170"/>
      <c r="CX453" s="170"/>
      <c r="CY453" s="170"/>
      <c r="CZ453" s="170"/>
      <c r="DA453" s="170"/>
      <c r="DB453" s="170"/>
      <c r="DC453" s="170"/>
      <c r="DD453" s="170"/>
      <c r="DE453" s="170"/>
      <c r="DF453" s="170"/>
      <c r="DG453" s="170"/>
      <c r="DH453" s="170"/>
      <c r="DI453" s="170"/>
      <c r="DJ453" s="170"/>
      <c r="DK453" s="170"/>
      <c r="DL453" s="170"/>
      <c r="DM453" s="170"/>
      <c r="DN453" s="170"/>
      <c r="DO453" s="170"/>
      <c r="DP453" s="170"/>
      <c r="DQ453" s="170"/>
      <c r="DR453" s="170"/>
      <c r="DS453" s="170"/>
      <c r="DT453" s="170"/>
      <c r="DU453" s="170"/>
      <c r="DV453" s="170"/>
      <c r="DW453" s="170"/>
      <c r="DX453" s="170"/>
      <c r="DY453" s="170"/>
      <c r="DZ453" s="170"/>
      <c r="EA453" s="170"/>
      <c r="EB453" s="170"/>
      <c r="EC453" s="170"/>
      <c r="ED453" s="170"/>
      <c r="EE453" s="170"/>
      <c r="EF453" s="170"/>
      <c r="EG453" s="170"/>
      <c r="EH453" s="170"/>
      <c r="EI453" s="170"/>
      <c r="EJ453" s="170"/>
      <c r="EK453" s="170"/>
      <c r="EL453" s="170"/>
      <c r="EM453" s="170"/>
      <c r="EN453" s="170"/>
      <c r="EO453" s="170"/>
      <c r="EP453" s="170"/>
      <c r="EQ453" s="170"/>
      <c r="ER453" s="170"/>
      <c r="ES453" s="170"/>
      <c r="ET453" s="170"/>
      <c r="EU453" s="170"/>
      <c r="EV453" s="170"/>
      <c r="EW453" s="170"/>
      <c r="EX453" s="170"/>
      <c r="EY453" s="170"/>
      <c r="EZ453" s="170"/>
      <c r="FA453" s="170"/>
      <c r="FB453" s="170"/>
      <c r="FC453" s="170"/>
      <c r="FD453" s="170"/>
      <c r="FE453" s="170"/>
      <c r="FF453" s="170"/>
      <c r="FG453" s="170"/>
      <c r="FH453" s="170"/>
      <c r="FI453" s="170"/>
      <c r="FJ453" s="170"/>
      <c r="FK453" s="170"/>
      <c r="FL453" s="170"/>
      <c r="FM453" s="170"/>
      <c r="FN453" s="170"/>
      <c r="FO453" s="170"/>
      <c r="FP453" s="170"/>
      <c r="FQ453" s="170"/>
      <c r="FR453" s="170"/>
      <c r="FS453" s="170"/>
      <c r="FT453" s="170"/>
      <c r="FU453" s="170"/>
      <c r="FV453" s="170"/>
      <c r="FW453" s="170"/>
      <c r="FX453" s="170"/>
      <c r="FY453" s="170"/>
      <c r="FZ453" s="170"/>
      <c r="GA453" s="170"/>
      <c r="GB453" s="170"/>
      <c r="GC453" s="170"/>
      <c r="GD453" s="170"/>
      <c r="GE453" s="170"/>
      <c r="GF453" s="170"/>
      <c r="GG453" s="170"/>
      <c r="GH453" s="170"/>
    </row>
    <row r="454" customFormat="false" ht="12.75" hidden="false" customHeight="false" outlineLevel="0" collapsed="false">
      <c r="A454" s="179"/>
      <c r="B454" s="160"/>
      <c r="C454" s="160"/>
      <c r="D454" s="160"/>
      <c r="E454" s="160"/>
      <c r="F454" s="160"/>
      <c r="G454" s="160"/>
      <c r="H454" s="159"/>
      <c r="I454" s="181"/>
      <c r="R454" s="159"/>
      <c r="S454" s="169"/>
      <c r="T454" s="170"/>
      <c r="U454" s="170"/>
      <c r="V454" s="170"/>
      <c r="W454" s="170"/>
      <c r="X454" s="170"/>
      <c r="Y454" s="170"/>
      <c r="Z454" s="170"/>
      <c r="AA454" s="170"/>
      <c r="AB454" s="170"/>
      <c r="AC454" s="170"/>
      <c r="AD454" s="170"/>
      <c r="AE454" s="170"/>
      <c r="AF454" s="170"/>
      <c r="AG454" s="170"/>
      <c r="AH454" s="170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  <c r="BP454" s="170"/>
      <c r="BQ454" s="170"/>
      <c r="BR454" s="170"/>
      <c r="BS454" s="170"/>
      <c r="BT454" s="170"/>
      <c r="BU454" s="170"/>
      <c r="BV454" s="170"/>
      <c r="BW454" s="170"/>
      <c r="BX454" s="170"/>
      <c r="BY454" s="170"/>
      <c r="BZ454" s="170"/>
      <c r="CA454" s="170"/>
      <c r="CB454" s="170"/>
      <c r="CC454" s="170"/>
      <c r="CD454" s="170"/>
      <c r="CE454" s="170"/>
      <c r="CF454" s="170"/>
      <c r="CG454" s="170"/>
      <c r="CH454" s="170"/>
      <c r="CI454" s="170"/>
      <c r="CJ454" s="170"/>
      <c r="CK454" s="170"/>
      <c r="CL454" s="170"/>
      <c r="CM454" s="170"/>
      <c r="CN454" s="170"/>
      <c r="CO454" s="170"/>
      <c r="CP454" s="170"/>
      <c r="CQ454" s="170"/>
      <c r="CR454" s="170"/>
      <c r="CS454" s="170"/>
      <c r="CT454" s="170"/>
      <c r="CU454" s="170"/>
      <c r="CV454" s="170"/>
      <c r="CW454" s="170"/>
      <c r="CX454" s="170"/>
      <c r="CY454" s="170"/>
      <c r="CZ454" s="170"/>
      <c r="DA454" s="170"/>
      <c r="DB454" s="170"/>
      <c r="DC454" s="170"/>
      <c r="DD454" s="170"/>
      <c r="DE454" s="170"/>
      <c r="DF454" s="170"/>
      <c r="DG454" s="170"/>
      <c r="DH454" s="170"/>
      <c r="DI454" s="170"/>
      <c r="DJ454" s="170"/>
      <c r="DK454" s="170"/>
      <c r="DL454" s="170"/>
      <c r="DM454" s="170"/>
      <c r="DN454" s="170"/>
      <c r="DO454" s="170"/>
      <c r="DP454" s="170"/>
      <c r="DQ454" s="170"/>
      <c r="DR454" s="170"/>
      <c r="DS454" s="170"/>
      <c r="DT454" s="170"/>
      <c r="DU454" s="170"/>
      <c r="DV454" s="170"/>
      <c r="DW454" s="170"/>
      <c r="DX454" s="170"/>
      <c r="DY454" s="170"/>
      <c r="DZ454" s="170"/>
      <c r="EA454" s="170"/>
      <c r="EB454" s="170"/>
      <c r="EC454" s="170"/>
      <c r="ED454" s="170"/>
      <c r="EE454" s="170"/>
      <c r="EF454" s="170"/>
      <c r="EG454" s="170"/>
      <c r="EH454" s="170"/>
      <c r="EI454" s="170"/>
      <c r="EJ454" s="170"/>
      <c r="EK454" s="170"/>
      <c r="EL454" s="170"/>
      <c r="EM454" s="170"/>
      <c r="EN454" s="170"/>
      <c r="EO454" s="170"/>
      <c r="EP454" s="170"/>
      <c r="EQ454" s="170"/>
      <c r="ER454" s="170"/>
      <c r="ES454" s="170"/>
      <c r="ET454" s="170"/>
      <c r="EU454" s="170"/>
      <c r="EV454" s="170"/>
      <c r="EW454" s="170"/>
      <c r="EX454" s="170"/>
      <c r="EY454" s="170"/>
      <c r="EZ454" s="170"/>
      <c r="FA454" s="170"/>
      <c r="FB454" s="170"/>
      <c r="FC454" s="170"/>
      <c r="FD454" s="170"/>
      <c r="FE454" s="170"/>
      <c r="FF454" s="170"/>
      <c r="FG454" s="170"/>
      <c r="FH454" s="170"/>
      <c r="FI454" s="170"/>
      <c r="FJ454" s="170"/>
      <c r="FK454" s="170"/>
      <c r="FL454" s="170"/>
      <c r="FM454" s="170"/>
      <c r="FN454" s="170"/>
      <c r="FO454" s="170"/>
      <c r="FP454" s="170"/>
      <c r="FQ454" s="170"/>
      <c r="FR454" s="170"/>
      <c r="FS454" s="170"/>
      <c r="FT454" s="170"/>
      <c r="FU454" s="170"/>
      <c r="FV454" s="170"/>
      <c r="FW454" s="170"/>
      <c r="FX454" s="170"/>
      <c r="FY454" s="170"/>
      <c r="FZ454" s="170"/>
      <c r="GA454" s="170"/>
      <c r="GB454" s="170"/>
      <c r="GC454" s="170"/>
      <c r="GD454" s="170"/>
      <c r="GE454" s="170"/>
      <c r="GF454" s="170"/>
      <c r="GG454" s="170"/>
      <c r="GH454" s="170"/>
    </row>
    <row r="455" customFormat="false" ht="12.75" hidden="false" customHeight="false" outlineLevel="0" collapsed="false">
      <c r="A455" s="179"/>
      <c r="B455" s="160"/>
      <c r="C455" s="160"/>
      <c r="D455" s="160"/>
      <c r="E455" s="160"/>
      <c r="F455" s="160"/>
      <c r="G455" s="160"/>
      <c r="H455" s="159"/>
      <c r="I455" s="181"/>
      <c r="R455" s="159"/>
      <c r="S455" s="169"/>
      <c r="T455" s="170"/>
      <c r="U455" s="170"/>
      <c r="V455" s="170"/>
      <c r="W455" s="170"/>
      <c r="X455" s="170"/>
      <c r="Y455" s="170"/>
      <c r="Z455" s="170"/>
      <c r="AA455" s="170"/>
      <c r="AB455" s="170"/>
      <c r="AC455" s="170"/>
      <c r="AD455" s="170"/>
      <c r="AE455" s="170"/>
      <c r="AF455" s="170"/>
      <c r="AG455" s="170"/>
      <c r="AH455" s="170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  <c r="BP455" s="170"/>
      <c r="BQ455" s="170"/>
      <c r="BR455" s="170"/>
      <c r="BS455" s="170"/>
      <c r="BT455" s="170"/>
      <c r="BU455" s="170"/>
      <c r="BV455" s="170"/>
      <c r="BW455" s="170"/>
      <c r="BX455" s="170"/>
      <c r="BY455" s="170"/>
      <c r="BZ455" s="170"/>
      <c r="CA455" s="170"/>
      <c r="CB455" s="170"/>
      <c r="CC455" s="170"/>
      <c r="CD455" s="170"/>
      <c r="CE455" s="170"/>
      <c r="CF455" s="170"/>
      <c r="CG455" s="170"/>
      <c r="CH455" s="170"/>
      <c r="CI455" s="170"/>
      <c r="CJ455" s="170"/>
      <c r="CK455" s="170"/>
      <c r="CL455" s="170"/>
      <c r="CM455" s="170"/>
      <c r="CN455" s="170"/>
      <c r="CO455" s="170"/>
      <c r="CP455" s="170"/>
      <c r="CQ455" s="170"/>
      <c r="CR455" s="170"/>
      <c r="CS455" s="170"/>
      <c r="CT455" s="170"/>
      <c r="CU455" s="170"/>
      <c r="CV455" s="170"/>
      <c r="CW455" s="170"/>
      <c r="CX455" s="170"/>
      <c r="CY455" s="170"/>
      <c r="CZ455" s="170"/>
      <c r="DA455" s="170"/>
      <c r="DB455" s="170"/>
      <c r="DC455" s="170"/>
      <c r="DD455" s="170"/>
      <c r="DE455" s="170"/>
      <c r="DF455" s="170"/>
      <c r="DG455" s="170"/>
      <c r="DH455" s="170"/>
      <c r="DI455" s="170"/>
      <c r="DJ455" s="170"/>
      <c r="DK455" s="170"/>
      <c r="DL455" s="170"/>
      <c r="DM455" s="170"/>
      <c r="DN455" s="170"/>
      <c r="DO455" s="170"/>
      <c r="DP455" s="170"/>
      <c r="DQ455" s="170"/>
      <c r="DR455" s="170"/>
      <c r="DS455" s="170"/>
      <c r="DT455" s="170"/>
      <c r="DU455" s="170"/>
      <c r="DV455" s="170"/>
      <c r="DW455" s="170"/>
      <c r="DX455" s="170"/>
      <c r="DY455" s="170"/>
      <c r="DZ455" s="170"/>
      <c r="EA455" s="170"/>
      <c r="EB455" s="170"/>
      <c r="EC455" s="170"/>
      <c r="ED455" s="170"/>
      <c r="EE455" s="170"/>
      <c r="EF455" s="170"/>
      <c r="EG455" s="170"/>
      <c r="EH455" s="170"/>
      <c r="EI455" s="170"/>
      <c r="EJ455" s="170"/>
      <c r="EK455" s="170"/>
      <c r="EL455" s="170"/>
      <c r="EM455" s="170"/>
      <c r="EN455" s="170"/>
      <c r="EO455" s="170"/>
      <c r="EP455" s="170"/>
      <c r="EQ455" s="170"/>
      <c r="ER455" s="170"/>
      <c r="ES455" s="170"/>
      <c r="ET455" s="170"/>
      <c r="EU455" s="170"/>
      <c r="EV455" s="170"/>
      <c r="EW455" s="170"/>
      <c r="EX455" s="170"/>
      <c r="EY455" s="170"/>
      <c r="EZ455" s="170"/>
      <c r="FA455" s="170"/>
      <c r="FB455" s="170"/>
      <c r="FC455" s="170"/>
      <c r="FD455" s="170"/>
      <c r="FE455" s="170"/>
      <c r="FF455" s="170"/>
      <c r="FG455" s="170"/>
      <c r="FH455" s="170"/>
      <c r="FI455" s="170"/>
      <c r="FJ455" s="170"/>
      <c r="FK455" s="170"/>
      <c r="FL455" s="170"/>
      <c r="FM455" s="170"/>
      <c r="FN455" s="170"/>
      <c r="FO455" s="170"/>
      <c r="FP455" s="170"/>
      <c r="FQ455" s="170"/>
      <c r="FR455" s="170"/>
      <c r="FS455" s="170"/>
      <c r="FT455" s="170"/>
      <c r="FU455" s="170"/>
      <c r="FV455" s="170"/>
      <c r="FW455" s="170"/>
      <c r="FX455" s="170"/>
      <c r="FY455" s="170"/>
      <c r="FZ455" s="170"/>
      <c r="GA455" s="170"/>
      <c r="GB455" s="170"/>
      <c r="GC455" s="170"/>
      <c r="GD455" s="170"/>
      <c r="GE455" s="170"/>
      <c r="GF455" s="170"/>
      <c r="GG455" s="170"/>
      <c r="GH455" s="170"/>
    </row>
    <row r="456" customFormat="false" ht="12.75" hidden="false" customHeight="false" outlineLevel="0" collapsed="false">
      <c r="A456" s="179"/>
      <c r="B456" s="160"/>
      <c r="C456" s="160"/>
      <c r="D456" s="160"/>
      <c r="E456" s="160"/>
      <c r="F456" s="160"/>
      <c r="G456" s="160"/>
      <c r="H456" s="159"/>
      <c r="I456" s="181"/>
      <c r="R456" s="159"/>
      <c r="S456" s="169"/>
      <c r="T456" s="170"/>
      <c r="U456" s="170"/>
      <c r="V456" s="170"/>
      <c r="W456" s="170"/>
      <c r="X456" s="170"/>
      <c r="Y456" s="170"/>
      <c r="Z456" s="170"/>
      <c r="AA456" s="170"/>
      <c r="AB456" s="170"/>
      <c r="AC456" s="170"/>
      <c r="AD456" s="170"/>
      <c r="AE456" s="170"/>
      <c r="AF456" s="170"/>
      <c r="AG456" s="170"/>
      <c r="AH456" s="170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  <c r="BP456" s="170"/>
      <c r="BQ456" s="170"/>
      <c r="BR456" s="170"/>
      <c r="BS456" s="170"/>
      <c r="BT456" s="170"/>
      <c r="BU456" s="170"/>
      <c r="BV456" s="170"/>
      <c r="BW456" s="170"/>
      <c r="BX456" s="170"/>
      <c r="BY456" s="170"/>
      <c r="BZ456" s="170"/>
      <c r="CA456" s="170"/>
      <c r="CB456" s="170"/>
      <c r="CC456" s="170"/>
      <c r="CD456" s="170"/>
      <c r="CE456" s="170"/>
      <c r="CF456" s="170"/>
      <c r="CG456" s="170"/>
      <c r="CH456" s="170"/>
      <c r="CI456" s="170"/>
      <c r="CJ456" s="170"/>
      <c r="CK456" s="170"/>
      <c r="CL456" s="170"/>
      <c r="CM456" s="170"/>
      <c r="CN456" s="170"/>
      <c r="CO456" s="170"/>
      <c r="CP456" s="170"/>
      <c r="CQ456" s="170"/>
      <c r="CR456" s="170"/>
      <c r="CS456" s="170"/>
      <c r="CT456" s="170"/>
      <c r="CU456" s="170"/>
      <c r="CV456" s="170"/>
      <c r="CW456" s="170"/>
      <c r="CX456" s="170"/>
      <c r="CY456" s="170"/>
      <c r="CZ456" s="170"/>
      <c r="DA456" s="170"/>
      <c r="DB456" s="170"/>
      <c r="DC456" s="170"/>
      <c r="DD456" s="170"/>
      <c r="DE456" s="170"/>
      <c r="DF456" s="170"/>
      <c r="DG456" s="170"/>
      <c r="DH456" s="170"/>
      <c r="DI456" s="170"/>
      <c r="DJ456" s="170"/>
      <c r="DK456" s="170"/>
      <c r="DL456" s="170"/>
      <c r="DM456" s="170"/>
      <c r="DN456" s="170"/>
      <c r="DO456" s="170"/>
      <c r="DP456" s="170"/>
      <c r="DQ456" s="170"/>
      <c r="DR456" s="170"/>
      <c r="DS456" s="170"/>
      <c r="DT456" s="170"/>
      <c r="DU456" s="170"/>
      <c r="DV456" s="170"/>
      <c r="DW456" s="170"/>
      <c r="DX456" s="170"/>
      <c r="DY456" s="170"/>
      <c r="DZ456" s="170"/>
      <c r="EA456" s="170"/>
      <c r="EB456" s="170"/>
      <c r="EC456" s="170"/>
      <c r="ED456" s="170"/>
      <c r="EE456" s="170"/>
      <c r="EF456" s="170"/>
      <c r="EG456" s="170"/>
      <c r="EH456" s="170"/>
      <c r="EI456" s="170"/>
      <c r="EJ456" s="170"/>
      <c r="EK456" s="170"/>
      <c r="EL456" s="170"/>
      <c r="EM456" s="170"/>
      <c r="EN456" s="170"/>
      <c r="EO456" s="170"/>
      <c r="EP456" s="170"/>
      <c r="EQ456" s="170"/>
      <c r="ER456" s="170"/>
      <c r="ES456" s="170"/>
      <c r="ET456" s="170"/>
      <c r="EU456" s="170"/>
      <c r="EV456" s="170"/>
      <c r="EW456" s="170"/>
      <c r="EX456" s="170"/>
      <c r="EY456" s="170"/>
      <c r="EZ456" s="170"/>
      <c r="FA456" s="170"/>
      <c r="FB456" s="170"/>
      <c r="FC456" s="170"/>
      <c r="FD456" s="170"/>
      <c r="FE456" s="170"/>
      <c r="FF456" s="170"/>
      <c r="FG456" s="170"/>
      <c r="FH456" s="170"/>
      <c r="FI456" s="170"/>
      <c r="FJ456" s="170"/>
      <c r="FK456" s="170"/>
      <c r="FL456" s="170"/>
      <c r="FM456" s="170"/>
      <c r="FN456" s="170"/>
      <c r="FO456" s="170"/>
      <c r="FP456" s="170"/>
      <c r="FQ456" s="170"/>
      <c r="FR456" s="170"/>
      <c r="FS456" s="170"/>
      <c r="FT456" s="170"/>
      <c r="FU456" s="170"/>
      <c r="FV456" s="170"/>
      <c r="FW456" s="170"/>
      <c r="FX456" s="170"/>
      <c r="FY456" s="170"/>
      <c r="FZ456" s="170"/>
      <c r="GA456" s="170"/>
      <c r="GB456" s="170"/>
      <c r="GC456" s="170"/>
      <c r="GD456" s="170"/>
      <c r="GE456" s="170"/>
      <c r="GF456" s="170"/>
      <c r="GG456" s="170"/>
      <c r="GH456" s="170"/>
    </row>
    <row r="457" customFormat="false" ht="12.75" hidden="false" customHeight="false" outlineLevel="0" collapsed="false">
      <c r="A457" s="179"/>
      <c r="B457" s="160"/>
      <c r="C457" s="160"/>
      <c r="D457" s="160"/>
      <c r="E457" s="160"/>
      <c r="F457" s="160"/>
      <c r="G457" s="160"/>
      <c r="H457" s="159"/>
      <c r="I457" s="181"/>
      <c r="R457" s="159"/>
      <c r="S457" s="169"/>
      <c r="T457" s="170"/>
      <c r="U457" s="170"/>
      <c r="V457" s="170"/>
      <c r="W457" s="170"/>
      <c r="X457" s="170"/>
      <c r="Y457" s="170"/>
      <c r="Z457" s="170"/>
      <c r="AA457" s="170"/>
      <c r="AB457" s="170"/>
      <c r="AC457" s="170"/>
      <c r="AD457" s="170"/>
      <c r="AE457" s="170"/>
      <c r="AF457" s="170"/>
      <c r="AG457" s="170"/>
      <c r="AH457" s="170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  <c r="CL457" s="170"/>
      <c r="CM457" s="170"/>
      <c r="CN457" s="170"/>
      <c r="CO457" s="170"/>
      <c r="CP457" s="170"/>
      <c r="CQ457" s="170"/>
      <c r="CR457" s="170"/>
      <c r="CS457" s="170"/>
      <c r="CT457" s="170"/>
      <c r="CU457" s="170"/>
      <c r="CV457" s="170"/>
      <c r="CW457" s="170"/>
      <c r="CX457" s="170"/>
      <c r="CY457" s="170"/>
      <c r="CZ457" s="170"/>
      <c r="DA457" s="170"/>
      <c r="DB457" s="170"/>
      <c r="DC457" s="170"/>
      <c r="DD457" s="170"/>
      <c r="DE457" s="170"/>
      <c r="DF457" s="170"/>
      <c r="DG457" s="170"/>
      <c r="DH457" s="170"/>
      <c r="DI457" s="170"/>
      <c r="DJ457" s="170"/>
      <c r="DK457" s="170"/>
      <c r="DL457" s="170"/>
      <c r="DM457" s="170"/>
      <c r="DN457" s="170"/>
      <c r="DO457" s="170"/>
      <c r="DP457" s="170"/>
      <c r="DQ457" s="170"/>
      <c r="DR457" s="170"/>
      <c r="DS457" s="170"/>
      <c r="DT457" s="170"/>
      <c r="DU457" s="170"/>
      <c r="DV457" s="170"/>
      <c r="DW457" s="170"/>
      <c r="DX457" s="170"/>
      <c r="DY457" s="170"/>
      <c r="DZ457" s="170"/>
      <c r="EA457" s="170"/>
      <c r="EB457" s="170"/>
      <c r="EC457" s="170"/>
      <c r="ED457" s="170"/>
      <c r="EE457" s="170"/>
      <c r="EF457" s="170"/>
      <c r="EG457" s="170"/>
      <c r="EH457" s="170"/>
      <c r="EI457" s="170"/>
      <c r="EJ457" s="170"/>
      <c r="EK457" s="170"/>
      <c r="EL457" s="170"/>
      <c r="EM457" s="170"/>
      <c r="EN457" s="170"/>
      <c r="EO457" s="170"/>
      <c r="EP457" s="170"/>
      <c r="EQ457" s="170"/>
      <c r="ER457" s="170"/>
      <c r="ES457" s="170"/>
      <c r="ET457" s="170"/>
      <c r="EU457" s="170"/>
      <c r="EV457" s="170"/>
      <c r="EW457" s="170"/>
      <c r="EX457" s="170"/>
      <c r="EY457" s="170"/>
      <c r="EZ457" s="170"/>
      <c r="FA457" s="170"/>
      <c r="FB457" s="170"/>
      <c r="FC457" s="170"/>
      <c r="FD457" s="170"/>
      <c r="FE457" s="170"/>
      <c r="FF457" s="170"/>
      <c r="FG457" s="170"/>
      <c r="FH457" s="170"/>
      <c r="FI457" s="170"/>
      <c r="FJ457" s="170"/>
      <c r="FK457" s="170"/>
      <c r="FL457" s="170"/>
      <c r="FM457" s="170"/>
      <c r="FN457" s="170"/>
      <c r="FO457" s="170"/>
      <c r="FP457" s="170"/>
      <c r="FQ457" s="170"/>
      <c r="FR457" s="170"/>
      <c r="FS457" s="170"/>
      <c r="FT457" s="170"/>
      <c r="FU457" s="170"/>
      <c r="FV457" s="170"/>
      <c r="FW457" s="170"/>
      <c r="FX457" s="170"/>
      <c r="FY457" s="170"/>
      <c r="FZ457" s="170"/>
      <c r="GA457" s="170"/>
      <c r="GB457" s="170"/>
      <c r="GC457" s="170"/>
      <c r="GD457" s="170"/>
      <c r="GE457" s="170"/>
      <c r="GF457" s="170"/>
      <c r="GG457" s="170"/>
      <c r="GH457" s="170"/>
    </row>
    <row r="458" customFormat="false" ht="12.75" hidden="false" customHeight="false" outlineLevel="0" collapsed="false">
      <c r="A458" s="179"/>
      <c r="B458" s="160"/>
      <c r="C458" s="160"/>
      <c r="D458" s="160"/>
      <c r="E458" s="160"/>
      <c r="F458" s="160"/>
      <c r="G458" s="160"/>
      <c r="H458" s="159"/>
      <c r="I458" s="181"/>
      <c r="R458" s="159"/>
      <c r="S458" s="169"/>
      <c r="T458" s="170"/>
      <c r="U458" s="170"/>
      <c r="V458" s="170"/>
      <c r="W458" s="170"/>
      <c r="X458" s="170"/>
      <c r="Y458" s="170"/>
      <c r="Z458" s="170"/>
      <c r="AA458" s="170"/>
      <c r="AB458" s="170"/>
      <c r="AC458" s="170"/>
      <c r="AD458" s="170"/>
      <c r="AE458" s="170"/>
      <c r="AF458" s="170"/>
      <c r="AG458" s="170"/>
      <c r="AH458" s="170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  <c r="BP458" s="170"/>
      <c r="BQ458" s="170"/>
      <c r="BR458" s="170"/>
      <c r="BS458" s="170"/>
      <c r="BT458" s="170"/>
      <c r="BU458" s="170"/>
      <c r="BV458" s="170"/>
      <c r="BW458" s="170"/>
      <c r="BX458" s="170"/>
      <c r="BY458" s="170"/>
      <c r="BZ458" s="170"/>
      <c r="CA458" s="170"/>
      <c r="CB458" s="170"/>
      <c r="CC458" s="170"/>
      <c r="CD458" s="170"/>
      <c r="CE458" s="170"/>
      <c r="CF458" s="170"/>
      <c r="CG458" s="170"/>
      <c r="CH458" s="170"/>
      <c r="CI458" s="170"/>
      <c r="CJ458" s="170"/>
      <c r="CK458" s="170"/>
      <c r="CL458" s="170"/>
      <c r="CM458" s="170"/>
      <c r="CN458" s="170"/>
      <c r="CO458" s="170"/>
      <c r="CP458" s="170"/>
      <c r="CQ458" s="170"/>
      <c r="CR458" s="170"/>
      <c r="CS458" s="170"/>
      <c r="CT458" s="170"/>
      <c r="CU458" s="170"/>
      <c r="CV458" s="170"/>
      <c r="CW458" s="170"/>
      <c r="CX458" s="170"/>
      <c r="CY458" s="170"/>
      <c r="CZ458" s="170"/>
      <c r="DA458" s="170"/>
      <c r="DB458" s="170"/>
      <c r="DC458" s="170"/>
      <c r="DD458" s="170"/>
      <c r="DE458" s="170"/>
      <c r="DF458" s="170"/>
      <c r="DG458" s="170"/>
      <c r="DH458" s="170"/>
      <c r="DI458" s="170"/>
      <c r="DJ458" s="170"/>
      <c r="DK458" s="170"/>
      <c r="DL458" s="170"/>
      <c r="DM458" s="170"/>
      <c r="DN458" s="170"/>
      <c r="DO458" s="170"/>
      <c r="DP458" s="170"/>
      <c r="DQ458" s="170"/>
      <c r="DR458" s="170"/>
      <c r="DS458" s="170"/>
      <c r="DT458" s="170"/>
      <c r="DU458" s="170"/>
      <c r="DV458" s="170"/>
      <c r="DW458" s="170"/>
      <c r="DX458" s="170"/>
      <c r="DY458" s="170"/>
      <c r="DZ458" s="170"/>
      <c r="EA458" s="170"/>
      <c r="EB458" s="170"/>
      <c r="EC458" s="170"/>
      <c r="ED458" s="170"/>
      <c r="EE458" s="170"/>
      <c r="EF458" s="170"/>
      <c r="EG458" s="170"/>
      <c r="EH458" s="170"/>
      <c r="EI458" s="170"/>
      <c r="EJ458" s="170"/>
      <c r="EK458" s="170"/>
      <c r="EL458" s="170"/>
      <c r="EM458" s="170"/>
      <c r="EN458" s="170"/>
      <c r="EO458" s="170"/>
      <c r="EP458" s="170"/>
      <c r="EQ458" s="170"/>
      <c r="ER458" s="170"/>
      <c r="ES458" s="170"/>
      <c r="ET458" s="170"/>
      <c r="EU458" s="170"/>
      <c r="EV458" s="170"/>
      <c r="EW458" s="170"/>
      <c r="EX458" s="170"/>
      <c r="EY458" s="170"/>
      <c r="EZ458" s="170"/>
      <c r="FA458" s="170"/>
      <c r="FB458" s="170"/>
      <c r="FC458" s="170"/>
      <c r="FD458" s="170"/>
      <c r="FE458" s="170"/>
      <c r="FF458" s="170"/>
      <c r="FG458" s="170"/>
      <c r="FH458" s="170"/>
      <c r="FI458" s="170"/>
      <c r="FJ458" s="170"/>
      <c r="FK458" s="170"/>
      <c r="FL458" s="170"/>
      <c r="FM458" s="170"/>
      <c r="FN458" s="170"/>
      <c r="FO458" s="170"/>
      <c r="FP458" s="170"/>
      <c r="FQ458" s="170"/>
      <c r="FR458" s="170"/>
      <c r="FS458" s="170"/>
      <c r="FT458" s="170"/>
      <c r="FU458" s="170"/>
      <c r="FV458" s="170"/>
      <c r="FW458" s="170"/>
      <c r="FX458" s="170"/>
      <c r="FY458" s="170"/>
      <c r="FZ458" s="170"/>
      <c r="GA458" s="170"/>
      <c r="GB458" s="170"/>
      <c r="GC458" s="170"/>
      <c r="GD458" s="170"/>
      <c r="GE458" s="170"/>
      <c r="GF458" s="170"/>
      <c r="GG458" s="170"/>
      <c r="GH458" s="170"/>
    </row>
    <row r="459" customFormat="false" ht="12.75" hidden="false" customHeight="false" outlineLevel="0" collapsed="false">
      <c r="A459" s="179"/>
      <c r="B459" s="160"/>
      <c r="C459" s="160"/>
      <c r="D459" s="160"/>
      <c r="E459" s="160"/>
      <c r="F459" s="160"/>
      <c r="G459" s="160"/>
      <c r="H459" s="159"/>
      <c r="I459" s="181"/>
      <c r="R459" s="159"/>
      <c r="S459" s="169"/>
      <c r="T459" s="170"/>
      <c r="U459" s="170"/>
      <c r="V459" s="170"/>
      <c r="W459" s="170"/>
      <c r="X459" s="170"/>
      <c r="Y459" s="170"/>
      <c r="Z459" s="170"/>
      <c r="AA459" s="170"/>
      <c r="AB459" s="170"/>
      <c r="AC459" s="170"/>
      <c r="AD459" s="170"/>
      <c r="AE459" s="170"/>
      <c r="AF459" s="170"/>
      <c r="AG459" s="170"/>
      <c r="AH459" s="170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  <c r="BP459" s="170"/>
      <c r="BQ459" s="170"/>
      <c r="BR459" s="170"/>
      <c r="BS459" s="170"/>
      <c r="BT459" s="170"/>
      <c r="BU459" s="170"/>
      <c r="BV459" s="170"/>
      <c r="BW459" s="170"/>
      <c r="BX459" s="170"/>
      <c r="BY459" s="170"/>
      <c r="BZ459" s="170"/>
      <c r="CA459" s="170"/>
      <c r="CB459" s="170"/>
      <c r="CC459" s="170"/>
      <c r="CD459" s="170"/>
      <c r="CE459" s="170"/>
      <c r="CF459" s="170"/>
      <c r="CG459" s="170"/>
      <c r="CH459" s="170"/>
      <c r="CI459" s="170"/>
      <c r="CJ459" s="170"/>
      <c r="CK459" s="170"/>
      <c r="CL459" s="170"/>
      <c r="CM459" s="170"/>
      <c r="CN459" s="170"/>
      <c r="CO459" s="170"/>
      <c r="CP459" s="170"/>
      <c r="CQ459" s="170"/>
      <c r="CR459" s="170"/>
      <c r="CS459" s="170"/>
      <c r="CT459" s="170"/>
      <c r="CU459" s="170"/>
      <c r="CV459" s="170"/>
      <c r="CW459" s="170"/>
      <c r="CX459" s="170"/>
      <c r="CY459" s="170"/>
      <c r="CZ459" s="170"/>
      <c r="DA459" s="170"/>
      <c r="DB459" s="170"/>
      <c r="DC459" s="170"/>
      <c r="DD459" s="170"/>
      <c r="DE459" s="170"/>
      <c r="DF459" s="170"/>
      <c r="DG459" s="170"/>
      <c r="DH459" s="170"/>
      <c r="DI459" s="170"/>
      <c r="DJ459" s="170"/>
      <c r="DK459" s="170"/>
      <c r="DL459" s="170"/>
      <c r="DM459" s="170"/>
      <c r="DN459" s="170"/>
      <c r="DO459" s="170"/>
      <c r="DP459" s="170"/>
      <c r="DQ459" s="170"/>
      <c r="DR459" s="170"/>
      <c r="DS459" s="170"/>
      <c r="DT459" s="170"/>
      <c r="DU459" s="170"/>
      <c r="DV459" s="170"/>
      <c r="DW459" s="170"/>
      <c r="DX459" s="170"/>
      <c r="DY459" s="170"/>
      <c r="DZ459" s="170"/>
      <c r="EA459" s="170"/>
      <c r="EB459" s="170"/>
      <c r="EC459" s="170"/>
      <c r="ED459" s="170"/>
      <c r="EE459" s="170"/>
      <c r="EF459" s="170"/>
      <c r="EG459" s="170"/>
      <c r="EH459" s="170"/>
      <c r="EI459" s="170"/>
      <c r="EJ459" s="170"/>
      <c r="EK459" s="170"/>
      <c r="EL459" s="170"/>
      <c r="EM459" s="170"/>
      <c r="EN459" s="170"/>
      <c r="EO459" s="170"/>
      <c r="EP459" s="170"/>
      <c r="EQ459" s="170"/>
      <c r="ER459" s="170"/>
      <c r="ES459" s="170"/>
      <c r="ET459" s="170"/>
      <c r="EU459" s="170"/>
      <c r="EV459" s="170"/>
      <c r="EW459" s="170"/>
      <c r="EX459" s="170"/>
      <c r="EY459" s="170"/>
      <c r="EZ459" s="170"/>
      <c r="FA459" s="170"/>
      <c r="FB459" s="170"/>
      <c r="FC459" s="170"/>
      <c r="FD459" s="170"/>
      <c r="FE459" s="170"/>
      <c r="FF459" s="170"/>
      <c r="FG459" s="170"/>
      <c r="FH459" s="170"/>
      <c r="FI459" s="170"/>
      <c r="FJ459" s="170"/>
      <c r="FK459" s="170"/>
      <c r="FL459" s="170"/>
      <c r="FM459" s="170"/>
      <c r="FN459" s="170"/>
      <c r="FO459" s="170"/>
      <c r="FP459" s="170"/>
      <c r="FQ459" s="170"/>
      <c r="FR459" s="170"/>
      <c r="FS459" s="170"/>
      <c r="FT459" s="170"/>
      <c r="FU459" s="170"/>
      <c r="FV459" s="170"/>
      <c r="FW459" s="170"/>
      <c r="FX459" s="170"/>
      <c r="FY459" s="170"/>
      <c r="FZ459" s="170"/>
      <c r="GA459" s="170"/>
      <c r="GB459" s="170"/>
      <c r="GC459" s="170"/>
      <c r="GD459" s="170"/>
      <c r="GE459" s="170"/>
      <c r="GF459" s="170"/>
      <c r="GG459" s="170"/>
      <c r="GH459" s="170"/>
    </row>
    <row r="460" customFormat="false" ht="12.75" hidden="false" customHeight="false" outlineLevel="0" collapsed="false">
      <c r="A460" s="179"/>
      <c r="B460" s="160"/>
      <c r="C460" s="160"/>
      <c r="D460" s="160"/>
      <c r="E460" s="160"/>
      <c r="F460" s="160"/>
      <c r="G460" s="160"/>
      <c r="H460" s="159"/>
      <c r="I460" s="181"/>
      <c r="R460" s="159"/>
      <c r="S460" s="169"/>
      <c r="T460" s="170"/>
      <c r="U460" s="170"/>
      <c r="V460" s="170"/>
      <c r="W460" s="170"/>
      <c r="X460" s="170"/>
      <c r="Y460" s="170"/>
      <c r="Z460" s="170"/>
      <c r="AA460" s="170"/>
      <c r="AB460" s="170"/>
      <c r="AC460" s="170"/>
      <c r="AD460" s="170"/>
      <c r="AE460" s="170"/>
      <c r="AF460" s="170"/>
      <c r="AG460" s="170"/>
      <c r="AH460" s="170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  <c r="BP460" s="170"/>
      <c r="BQ460" s="170"/>
      <c r="BR460" s="170"/>
      <c r="BS460" s="170"/>
      <c r="BT460" s="170"/>
      <c r="BU460" s="170"/>
      <c r="BV460" s="170"/>
      <c r="BW460" s="170"/>
      <c r="BX460" s="170"/>
      <c r="BY460" s="170"/>
      <c r="BZ460" s="170"/>
      <c r="CA460" s="170"/>
      <c r="CB460" s="170"/>
      <c r="CC460" s="170"/>
      <c r="CD460" s="170"/>
      <c r="CE460" s="170"/>
      <c r="CF460" s="170"/>
      <c r="CG460" s="170"/>
      <c r="CH460" s="170"/>
      <c r="CI460" s="170"/>
      <c r="CJ460" s="170"/>
      <c r="CK460" s="170"/>
      <c r="CL460" s="170"/>
      <c r="CM460" s="170"/>
      <c r="CN460" s="170"/>
      <c r="CO460" s="170"/>
      <c r="CP460" s="170"/>
      <c r="CQ460" s="170"/>
      <c r="CR460" s="170"/>
      <c r="CS460" s="170"/>
      <c r="CT460" s="170"/>
      <c r="CU460" s="170"/>
      <c r="CV460" s="170"/>
      <c r="CW460" s="170"/>
      <c r="CX460" s="170"/>
      <c r="CY460" s="170"/>
      <c r="CZ460" s="170"/>
      <c r="DA460" s="170"/>
      <c r="DB460" s="170"/>
      <c r="DC460" s="170"/>
      <c r="DD460" s="170"/>
      <c r="DE460" s="170"/>
      <c r="DF460" s="170"/>
      <c r="DG460" s="170"/>
      <c r="DH460" s="170"/>
      <c r="DI460" s="170"/>
      <c r="DJ460" s="170"/>
      <c r="DK460" s="170"/>
      <c r="DL460" s="170"/>
      <c r="DM460" s="170"/>
      <c r="DN460" s="170"/>
      <c r="DO460" s="170"/>
      <c r="DP460" s="170"/>
      <c r="DQ460" s="170"/>
      <c r="DR460" s="170"/>
      <c r="DS460" s="170"/>
      <c r="DT460" s="170"/>
      <c r="DU460" s="170"/>
      <c r="DV460" s="170"/>
      <c r="DW460" s="170"/>
      <c r="DX460" s="170"/>
      <c r="DY460" s="170"/>
      <c r="DZ460" s="170"/>
      <c r="EA460" s="170"/>
      <c r="EB460" s="170"/>
      <c r="EC460" s="170"/>
      <c r="ED460" s="170"/>
      <c r="EE460" s="170"/>
      <c r="EF460" s="170"/>
      <c r="EG460" s="170"/>
      <c r="EH460" s="170"/>
      <c r="EI460" s="170"/>
      <c r="EJ460" s="170"/>
      <c r="EK460" s="170"/>
      <c r="EL460" s="170"/>
      <c r="EM460" s="170"/>
      <c r="EN460" s="170"/>
      <c r="EO460" s="170"/>
      <c r="EP460" s="170"/>
      <c r="EQ460" s="170"/>
      <c r="ER460" s="170"/>
      <c r="ES460" s="170"/>
      <c r="ET460" s="170"/>
      <c r="EU460" s="170"/>
      <c r="EV460" s="170"/>
      <c r="EW460" s="170"/>
      <c r="EX460" s="170"/>
      <c r="EY460" s="170"/>
      <c r="EZ460" s="170"/>
      <c r="FA460" s="170"/>
      <c r="FB460" s="170"/>
      <c r="FC460" s="170"/>
      <c r="FD460" s="170"/>
      <c r="FE460" s="170"/>
      <c r="FF460" s="170"/>
      <c r="FG460" s="170"/>
      <c r="FH460" s="170"/>
      <c r="FI460" s="170"/>
      <c r="FJ460" s="170"/>
      <c r="FK460" s="170"/>
      <c r="FL460" s="170"/>
      <c r="FM460" s="170"/>
      <c r="FN460" s="170"/>
      <c r="FO460" s="170"/>
      <c r="FP460" s="170"/>
      <c r="FQ460" s="170"/>
      <c r="FR460" s="170"/>
      <c r="FS460" s="170"/>
      <c r="FT460" s="170"/>
      <c r="FU460" s="170"/>
      <c r="FV460" s="170"/>
      <c r="FW460" s="170"/>
      <c r="FX460" s="170"/>
      <c r="FY460" s="170"/>
      <c r="FZ460" s="170"/>
      <c r="GA460" s="170"/>
      <c r="GB460" s="170"/>
      <c r="GC460" s="170"/>
      <c r="GD460" s="170"/>
      <c r="GE460" s="170"/>
      <c r="GF460" s="170"/>
      <c r="GG460" s="170"/>
      <c r="GH460" s="170"/>
    </row>
    <row r="461" customFormat="false" ht="12.75" hidden="false" customHeight="false" outlineLevel="0" collapsed="false">
      <c r="A461" s="179"/>
      <c r="B461" s="160"/>
      <c r="C461" s="160"/>
      <c r="D461" s="160"/>
      <c r="E461" s="160"/>
      <c r="F461" s="160"/>
      <c r="G461" s="160"/>
      <c r="H461" s="159"/>
      <c r="I461" s="181"/>
      <c r="R461" s="159"/>
      <c r="S461" s="169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  <c r="AH461" s="170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70"/>
      <c r="BW461" s="170"/>
      <c r="BX461" s="170"/>
      <c r="BY461" s="170"/>
      <c r="BZ461" s="170"/>
      <c r="CA461" s="170"/>
      <c r="CB461" s="170"/>
      <c r="CC461" s="170"/>
      <c r="CD461" s="170"/>
      <c r="CE461" s="170"/>
      <c r="CF461" s="170"/>
      <c r="CG461" s="170"/>
      <c r="CH461" s="170"/>
      <c r="CI461" s="170"/>
      <c r="CJ461" s="170"/>
      <c r="CK461" s="170"/>
      <c r="CL461" s="170"/>
      <c r="CM461" s="170"/>
      <c r="CN461" s="170"/>
      <c r="CO461" s="170"/>
      <c r="CP461" s="170"/>
      <c r="CQ461" s="170"/>
      <c r="CR461" s="170"/>
      <c r="CS461" s="170"/>
      <c r="CT461" s="170"/>
      <c r="CU461" s="170"/>
      <c r="CV461" s="170"/>
      <c r="CW461" s="170"/>
      <c r="CX461" s="170"/>
      <c r="CY461" s="170"/>
      <c r="CZ461" s="170"/>
      <c r="DA461" s="170"/>
      <c r="DB461" s="170"/>
      <c r="DC461" s="170"/>
      <c r="DD461" s="170"/>
      <c r="DE461" s="170"/>
      <c r="DF461" s="170"/>
      <c r="DG461" s="170"/>
      <c r="DH461" s="170"/>
      <c r="DI461" s="170"/>
      <c r="DJ461" s="170"/>
      <c r="DK461" s="170"/>
      <c r="DL461" s="170"/>
      <c r="DM461" s="170"/>
      <c r="DN461" s="170"/>
      <c r="DO461" s="170"/>
      <c r="DP461" s="170"/>
      <c r="DQ461" s="170"/>
      <c r="DR461" s="170"/>
      <c r="DS461" s="170"/>
      <c r="DT461" s="170"/>
      <c r="DU461" s="170"/>
      <c r="DV461" s="170"/>
      <c r="DW461" s="170"/>
      <c r="DX461" s="170"/>
      <c r="DY461" s="170"/>
      <c r="DZ461" s="170"/>
      <c r="EA461" s="170"/>
      <c r="EB461" s="170"/>
      <c r="EC461" s="170"/>
      <c r="ED461" s="170"/>
      <c r="EE461" s="170"/>
      <c r="EF461" s="170"/>
      <c r="EG461" s="170"/>
      <c r="EH461" s="170"/>
      <c r="EI461" s="170"/>
      <c r="EJ461" s="170"/>
      <c r="EK461" s="170"/>
      <c r="EL461" s="170"/>
      <c r="EM461" s="170"/>
      <c r="EN461" s="170"/>
      <c r="EO461" s="170"/>
      <c r="EP461" s="170"/>
      <c r="EQ461" s="170"/>
      <c r="ER461" s="170"/>
      <c r="ES461" s="170"/>
      <c r="ET461" s="170"/>
      <c r="EU461" s="170"/>
      <c r="EV461" s="170"/>
      <c r="EW461" s="170"/>
      <c r="EX461" s="170"/>
      <c r="EY461" s="170"/>
      <c r="EZ461" s="170"/>
      <c r="FA461" s="170"/>
      <c r="FB461" s="170"/>
      <c r="FC461" s="170"/>
      <c r="FD461" s="170"/>
      <c r="FE461" s="170"/>
      <c r="FF461" s="170"/>
      <c r="FG461" s="170"/>
      <c r="FH461" s="170"/>
      <c r="FI461" s="170"/>
      <c r="FJ461" s="170"/>
      <c r="FK461" s="170"/>
      <c r="FL461" s="170"/>
      <c r="FM461" s="170"/>
      <c r="FN461" s="170"/>
      <c r="FO461" s="170"/>
      <c r="FP461" s="170"/>
      <c r="FQ461" s="170"/>
      <c r="FR461" s="170"/>
      <c r="FS461" s="170"/>
      <c r="FT461" s="170"/>
      <c r="FU461" s="170"/>
      <c r="FV461" s="170"/>
      <c r="FW461" s="170"/>
      <c r="FX461" s="170"/>
      <c r="FY461" s="170"/>
      <c r="FZ461" s="170"/>
      <c r="GA461" s="170"/>
      <c r="GB461" s="170"/>
      <c r="GC461" s="170"/>
      <c r="GD461" s="170"/>
      <c r="GE461" s="170"/>
      <c r="GF461" s="170"/>
      <c r="GG461" s="170"/>
      <c r="GH461" s="170"/>
    </row>
    <row r="462" customFormat="false" ht="12.75" hidden="false" customHeight="false" outlineLevel="0" collapsed="false">
      <c r="A462" s="179"/>
      <c r="B462" s="160"/>
      <c r="C462" s="160"/>
      <c r="D462" s="160"/>
      <c r="E462" s="160"/>
      <c r="F462" s="160"/>
      <c r="G462" s="160"/>
      <c r="H462" s="159"/>
      <c r="I462" s="181"/>
      <c r="R462" s="159"/>
      <c r="S462" s="169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70"/>
      <c r="BW462" s="170"/>
      <c r="BX462" s="170"/>
      <c r="BY462" s="170"/>
      <c r="BZ462" s="170"/>
      <c r="CA462" s="170"/>
      <c r="CB462" s="170"/>
      <c r="CC462" s="170"/>
      <c r="CD462" s="170"/>
      <c r="CE462" s="170"/>
      <c r="CF462" s="170"/>
      <c r="CG462" s="170"/>
      <c r="CH462" s="170"/>
      <c r="CI462" s="170"/>
      <c r="CJ462" s="170"/>
      <c r="CK462" s="170"/>
      <c r="CL462" s="170"/>
      <c r="CM462" s="170"/>
      <c r="CN462" s="170"/>
      <c r="CO462" s="170"/>
      <c r="CP462" s="170"/>
      <c r="CQ462" s="170"/>
      <c r="CR462" s="170"/>
      <c r="CS462" s="170"/>
      <c r="CT462" s="170"/>
      <c r="CU462" s="170"/>
      <c r="CV462" s="170"/>
      <c r="CW462" s="170"/>
      <c r="CX462" s="170"/>
      <c r="CY462" s="170"/>
      <c r="CZ462" s="170"/>
      <c r="DA462" s="170"/>
      <c r="DB462" s="170"/>
      <c r="DC462" s="170"/>
      <c r="DD462" s="170"/>
      <c r="DE462" s="170"/>
      <c r="DF462" s="170"/>
      <c r="DG462" s="170"/>
      <c r="DH462" s="170"/>
      <c r="DI462" s="170"/>
      <c r="DJ462" s="170"/>
      <c r="DK462" s="170"/>
      <c r="DL462" s="170"/>
      <c r="DM462" s="170"/>
      <c r="DN462" s="170"/>
      <c r="DO462" s="170"/>
      <c r="DP462" s="170"/>
      <c r="DQ462" s="170"/>
      <c r="DR462" s="170"/>
      <c r="DS462" s="170"/>
      <c r="DT462" s="170"/>
      <c r="DU462" s="170"/>
      <c r="DV462" s="170"/>
      <c r="DW462" s="170"/>
      <c r="DX462" s="170"/>
      <c r="DY462" s="170"/>
      <c r="DZ462" s="170"/>
      <c r="EA462" s="170"/>
      <c r="EB462" s="170"/>
      <c r="EC462" s="170"/>
      <c r="ED462" s="170"/>
      <c r="EE462" s="170"/>
      <c r="EF462" s="170"/>
      <c r="EG462" s="170"/>
      <c r="EH462" s="170"/>
      <c r="EI462" s="170"/>
      <c r="EJ462" s="170"/>
      <c r="EK462" s="170"/>
      <c r="EL462" s="170"/>
      <c r="EM462" s="170"/>
      <c r="EN462" s="170"/>
      <c r="EO462" s="170"/>
      <c r="EP462" s="170"/>
      <c r="EQ462" s="170"/>
      <c r="ER462" s="170"/>
      <c r="ES462" s="170"/>
      <c r="ET462" s="170"/>
      <c r="EU462" s="170"/>
      <c r="EV462" s="170"/>
      <c r="EW462" s="170"/>
      <c r="EX462" s="170"/>
      <c r="EY462" s="170"/>
      <c r="EZ462" s="170"/>
      <c r="FA462" s="170"/>
      <c r="FB462" s="170"/>
      <c r="FC462" s="170"/>
      <c r="FD462" s="170"/>
      <c r="FE462" s="170"/>
      <c r="FF462" s="170"/>
      <c r="FG462" s="170"/>
      <c r="FH462" s="170"/>
      <c r="FI462" s="170"/>
      <c r="FJ462" s="170"/>
      <c r="FK462" s="170"/>
      <c r="FL462" s="170"/>
      <c r="FM462" s="170"/>
      <c r="FN462" s="170"/>
      <c r="FO462" s="170"/>
      <c r="FP462" s="170"/>
      <c r="FQ462" s="170"/>
      <c r="FR462" s="170"/>
      <c r="FS462" s="170"/>
      <c r="FT462" s="170"/>
      <c r="FU462" s="170"/>
      <c r="FV462" s="170"/>
      <c r="FW462" s="170"/>
      <c r="FX462" s="170"/>
      <c r="FY462" s="170"/>
      <c r="FZ462" s="170"/>
      <c r="GA462" s="170"/>
      <c r="GB462" s="170"/>
      <c r="GC462" s="170"/>
      <c r="GD462" s="170"/>
      <c r="GE462" s="170"/>
      <c r="GF462" s="170"/>
      <c r="GG462" s="170"/>
      <c r="GH462" s="170"/>
    </row>
    <row r="463" customFormat="false" ht="12.75" hidden="false" customHeight="false" outlineLevel="0" collapsed="false">
      <c r="A463" s="179"/>
      <c r="B463" s="160"/>
      <c r="C463" s="160"/>
      <c r="D463" s="160"/>
      <c r="E463" s="160"/>
      <c r="F463" s="160"/>
      <c r="G463" s="160"/>
      <c r="H463" s="159"/>
      <c r="I463" s="181"/>
      <c r="R463" s="159"/>
      <c r="S463" s="169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70"/>
      <c r="BW463" s="170"/>
      <c r="BX463" s="170"/>
      <c r="BY463" s="170"/>
      <c r="BZ463" s="170"/>
      <c r="CA463" s="170"/>
      <c r="CB463" s="170"/>
      <c r="CC463" s="170"/>
      <c r="CD463" s="170"/>
      <c r="CE463" s="170"/>
      <c r="CF463" s="170"/>
      <c r="CG463" s="170"/>
      <c r="CH463" s="170"/>
      <c r="CI463" s="170"/>
      <c r="CJ463" s="170"/>
      <c r="CK463" s="170"/>
      <c r="CL463" s="170"/>
      <c r="CM463" s="170"/>
      <c r="CN463" s="170"/>
      <c r="CO463" s="170"/>
      <c r="CP463" s="170"/>
      <c r="CQ463" s="170"/>
      <c r="CR463" s="170"/>
      <c r="CS463" s="170"/>
      <c r="CT463" s="170"/>
      <c r="CU463" s="170"/>
      <c r="CV463" s="170"/>
      <c r="CW463" s="170"/>
      <c r="CX463" s="170"/>
      <c r="CY463" s="170"/>
      <c r="CZ463" s="170"/>
      <c r="DA463" s="170"/>
      <c r="DB463" s="170"/>
      <c r="DC463" s="170"/>
      <c r="DD463" s="170"/>
      <c r="DE463" s="170"/>
      <c r="DF463" s="170"/>
      <c r="DG463" s="170"/>
      <c r="DH463" s="170"/>
      <c r="DI463" s="170"/>
      <c r="DJ463" s="170"/>
      <c r="DK463" s="170"/>
      <c r="DL463" s="170"/>
      <c r="DM463" s="170"/>
      <c r="DN463" s="170"/>
      <c r="DO463" s="170"/>
      <c r="DP463" s="170"/>
      <c r="DQ463" s="170"/>
      <c r="DR463" s="170"/>
      <c r="DS463" s="170"/>
      <c r="DT463" s="170"/>
      <c r="DU463" s="170"/>
      <c r="DV463" s="170"/>
      <c r="DW463" s="170"/>
      <c r="DX463" s="170"/>
      <c r="DY463" s="170"/>
      <c r="DZ463" s="170"/>
      <c r="EA463" s="170"/>
      <c r="EB463" s="170"/>
      <c r="EC463" s="170"/>
      <c r="ED463" s="170"/>
      <c r="EE463" s="170"/>
      <c r="EF463" s="170"/>
      <c r="EG463" s="170"/>
      <c r="EH463" s="170"/>
      <c r="EI463" s="170"/>
      <c r="EJ463" s="170"/>
      <c r="EK463" s="170"/>
      <c r="EL463" s="170"/>
      <c r="EM463" s="170"/>
      <c r="EN463" s="170"/>
      <c r="EO463" s="170"/>
      <c r="EP463" s="170"/>
      <c r="EQ463" s="170"/>
      <c r="ER463" s="170"/>
      <c r="ES463" s="170"/>
      <c r="ET463" s="170"/>
      <c r="EU463" s="170"/>
      <c r="EV463" s="170"/>
      <c r="EW463" s="170"/>
      <c r="EX463" s="170"/>
      <c r="EY463" s="170"/>
      <c r="EZ463" s="170"/>
      <c r="FA463" s="170"/>
      <c r="FB463" s="170"/>
      <c r="FC463" s="170"/>
      <c r="FD463" s="170"/>
      <c r="FE463" s="170"/>
      <c r="FF463" s="170"/>
      <c r="FG463" s="170"/>
      <c r="FH463" s="170"/>
      <c r="FI463" s="170"/>
      <c r="FJ463" s="170"/>
      <c r="FK463" s="170"/>
      <c r="FL463" s="170"/>
      <c r="FM463" s="170"/>
      <c r="FN463" s="170"/>
      <c r="FO463" s="170"/>
      <c r="FP463" s="170"/>
      <c r="FQ463" s="170"/>
      <c r="FR463" s="170"/>
      <c r="FS463" s="170"/>
      <c r="FT463" s="170"/>
      <c r="FU463" s="170"/>
      <c r="FV463" s="170"/>
      <c r="FW463" s="170"/>
      <c r="FX463" s="170"/>
      <c r="FY463" s="170"/>
      <c r="FZ463" s="170"/>
      <c r="GA463" s="170"/>
      <c r="GB463" s="170"/>
      <c r="GC463" s="170"/>
      <c r="GD463" s="170"/>
      <c r="GE463" s="170"/>
      <c r="GF463" s="170"/>
      <c r="GG463" s="170"/>
      <c r="GH463" s="170"/>
    </row>
    <row r="464" customFormat="false" ht="12.75" hidden="false" customHeight="false" outlineLevel="0" collapsed="false">
      <c r="A464" s="179"/>
      <c r="B464" s="160"/>
      <c r="C464" s="160"/>
      <c r="D464" s="160"/>
      <c r="E464" s="160"/>
      <c r="F464" s="160"/>
      <c r="G464" s="160"/>
      <c r="H464" s="159"/>
      <c r="I464" s="181"/>
      <c r="R464" s="159"/>
      <c r="S464" s="169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  <c r="BP464" s="170"/>
      <c r="BQ464" s="170"/>
      <c r="BR464" s="170"/>
      <c r="BS464" s="170"/>
      <c r="BT464" s="170"/>
      <c r="BU464" s="170"/>
      <c r="BV464" s="170"/>
      <c r="BW464" s="170"/>
      <c r="BX464" s="170"/>
      <c r="BY464" s="170"/>
      <c r="BZ464" s="170"/>
      <c r="CA464" s="170"/>
      <c r="CB464" s="170"/>
      <c r="CC464" s="170"/>
      <c r="CD464" s="170"/>
      <c r="CE464" s="170"/>
      <c r="CF464" s="170"/>
      <c r="CG464" s="170"/>
      <c r="CH464" s="170"/>
      <c r="CI464" s="170"/>
      <c r="CJ464" s="170"/>
      <c r="CK464" s="170"/>
      <c r="CL464" s="170"/>
      <c r="CM464" s="170"/>
      <c r="CN464" s="170"/>
      <c r="CO464" s="170"/>
      <c r="CP464" s="170"/>
      <c r="CQ464" s="170"/>
      <c r="CR464" s="170"/>
      <c r="CS464" s="170"/>
      <c r="CT464" s="170"/>
      <c r="CU464" s="170"/>
      <c r="CV464" s="170"/>
      <c r="CW464" s="170"/>
      <c r="CX464" s="170"/>
      <c r="CY464" s="170"/>
      <c r="CZ464" s="170"/>
      <c r="DA464" s="170"/>
      <c r="DB464" s="170"/>
      <c r="DC464" s="170"/>
      <c r="DD464" s="170"/>
      <c r="DE464" s="170"/>
      <c r="DF464" s="170"/>
      <c r="DG464" s="170"/>
      <c r="DH464" s="170"/>
      <c r="DI464" s="170"/>
      <c r="DJ464" s="170"/>
      <c r="DK464" s="170"/>
      <c r="DL464" s="170"/>
      <c r="DM464" s="170"/>
      <c r="DN464" s="170"/>
      <c r="DO464" s="170"/>
      <c r="DP464" s="170"/>
      <c r="DQ464" s="170"/>
      <c r="DR464" s="170"/>
      <c r="DS464" s="170"/>
      <c r="DT464" s="170"/>
      <c r="DU464" s="170"/>
      <c r="DV464" s="170"/>
      <c r="DW464" s="170"/>
      <c r="DX464" s="170"/>
      <c r="DY464" s="170"/>
      <c r="DZ464" s="170"/>
      <c r="EA464" s="170"/>
      <c r="EB464" s="170"/>
      <c r="EC464" s="170"/>
      <c r="ED464" s="170"/>
      <c r="EE464" s="170"/>
      <c r="EF464" s="170"/>
      <c r="EG464" s="170"/>
      <c r="EH464" s="170"/>
      <c r="EI464" s="170"/>
      <c r="EJ464" s="170"/>
      <c r="EK464" s="170"/>
      <c r="EL464" s="170"/>
      <c r="EM464" s="170"/>
      <c r="EN464" s="170"/>
      <c r="EO464" s="170"/>
      <c r="EP464" s="170"/>
      <c r="EQ464" s="170"/>
      <c r="ER464" s="170"/>
      <c r="ES464" s="170"/>
      <c r="ET464" s="170"/>
      <c r="EU464" s="170"/>
      <c r="EV464" s="170"/>
      <c r="EW464" s="170"/>
      <c r="EX464" s="170"/>
      <c r="EY464" s="170"/>
      <c r="EZ464" s="170"/>
      <c r="FA464" s="170"/>
      <c r="FB464" s="170"/>
      <c r="FC464" s="170"/>
      <c r="FD464" s="170"/>
      <c r="FE464" s="170"/>
      <c r="FF464" s="170"/>
      <c r="FG464" s="170"/>
      <c r="FH464" s="170"/>
      <c r="FI464" s="170"/>
      <c r="FJ464" s="170"/>
      <c r="FK464" s="170"/>
      <c r="FL464" s="170"/>
      <c r="FM464" s="170"/>
      <c r="FN464" s="170"/>
      <c r="FO464" s="170"/>
      <c r="FP464" s="170"/>
      <c r="FQ464" s="170"/>
      <c r="FR464" s="170"/>
      <c r="FS464" s="170"/>
      <c r="FT464" s="170"/>
      <c r="FU464" s="170"/>
      <c r="FV464" s="170"/>
      <c r="FW464" s="170"/>
      <c r="FX464" s="170"/>
      <c r="FY464" s="170"/>
      <c r="FZ464" s="170"/>
      <c r="GA464" s="170"/>
      <c r="GB464" s="170"/>
      <c r="GC464" s="170"/>
      <c r="GD464" s="170"/>
      <c r="GE464" s="170"/>
      <c r="GF464" s="170"/>
      <c r="GG464" s="170"/>
      <c r="GH464" s="170"/>
    </row>
    <row r="465" customFormat="false" ht="12.75" hidden="false" customHeight="false" outlineLevel="0" collapsed="false">
      <c r="A465" s="179"/>
      <c r="B465" s="160"/>
      <c r="C465" s="160"/>
      <c r="D465" s="160"/>
      <c r="E465" s="160"/>
      <c r="F465" s="160"/>
      <c r="G465" s="160"/>
      <c r="H465" s="159"/>
      <c r="I465" s="181"/>
      <c r="R465" s="159"/>
      <c r="S465" s="169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  <c r="BP465" s="170"/>
      <c r="BQ465" s="170"/>
      <c r="BR465" s="170"/>
      <c r="BS465" s="170"/>
      <c r="BT465" s="170"/>
      <c r="BU465" s="170"/>
      <c r="BV465" s="170"/>
      <c r="BW465" s="170"/>
      <c r="BX465" s="170"/>
      <c r="BY465" s="170"/>
      <c r="BZ465" s="170"/>
      <c r="CA465" s="170"/>
      <c r="CB465" s="170"/>
      <c r="CC465" s="170"/>
      <c r="CD465" s="170"/>
      <c r="CE465" s="170"/>
      <c r="CF465" s="170"/>
      <c r="CG465" s="170"/>
      <c r="CH465" s="170"/>
      <c r="CI465" s="170"/>
      <c r="CJ465" s="170"/>
      <c r="CK465" s="170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  <c r="DZ465" s="170"/>
      <c r="EA465" s="170"/>
      <c r="EB465" s="170"/>
      <c r="EC465" s="170"/>
      <c r="ED465" s="170"/>
      <c r="EE465" s="170"/>
      <c r="EF465" s="170"/>
      <c r="EG465" s="170"/>
      <c r="EH465" s="170"/>
      <c r="EI465" s="170"/>
      <c r="EJ465" s="170"/>
      <c r="EK465" s="170"/>
      <c r="EL465" s="170"/>
      <c r="EM465" s="170"/>
      <c r="EN465" s="170"/>
      <c r="EO465" s="170"/>
      <c r="EP465" s="170"/>
      <c r="EQ465" s="170"/>
      <c r="ER465" s="170"/>
      <c r="ES465" s="170"/>
      <c r="ET465" s="170"/>
      <c r="EU465" s="170"/>
      <c r="EV465" s="170"/>
      <c r="EW465" s="170"/>
      <c r="EX465" s="170"/>
      <c r="EY465" s="170"/>
      <c r="EZ465" s="170"/>
      <c r="FA465" s="170"/>
      <c r="FB465" s="170"/>
      <c r="FC465" s="170"/>
      <c r="FD465" s="170"/>
      <c r="FE465" s="170"/>
      <c r="FF465" s="170"/>
      <c r="FG465" s="170"/>
      <c r="FH465" s="170"/>
      <c r="FI465" s="170"/>
      <c r="FJ465" s="170"/>
      <c r="FK465" s="170"/>
      <c r="FL465" s="170"/>
      <c r="FM465" s="170"/>
      <c r="FN465" s="170"/>
      <c r="FO465" s="170"/>
      <c r="FP465" s="170"/>
      <c r="FQ465" s="170"/>
      <c r="FR465" s="170"/>
      <c r="FS465" s="170"/>
      <c r="FT465" s="170"/>
      <c r="FU465" s="170"/>
      <c r="FV465" s="170"/>
      <c r="FW465" s="170"/>
      <c r="FX465" s="170"/>
      <c r="FY465" s="170"/>
      <c r="FZ465" s="170"/>
      <c r="GA465" s="170"/>
      <c r="GB465" s="170"/>
      <c r="GC465" s="170"/>
      <c r="GD465" s="170"/>
      <c r="GE465" s="170"/>
      <c r="GF465" s="170"/>
      <c r="GG465" s="170"/>
      <c r="GH465" s="170"/>
    </row>
    <row r="466" customFormat="false" ht="12.75" hidden="false" customHeight="false" outlineLevel="0" collapsed="false">
      <c r="A466" s="179"/>
      <c r="B466" s="160"/>
      <c r="C466" s="160"/>
      <c r="D466" s="160"/>
      <c r="E466" s="160"/>
      <c r="F466" s="160"/>
      <c r="G466" s="160"/>
      <c r="H466" s="159"/>
      <c r="I466" s="181"/>
      <c r="R466" s="159"/>
      <c r="S466" s="169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  <c r="BP466" s="170"/>
      <c r="BQ466" s="170"/>
      <c r="BR466" s="170"/>
      <c r="BS466" s="170"/>
      <c r="BT466" s="170"/>
      <c r="BU466" s="170"/>
      <c r="BV466" s="170"/>
      <c r="BW466" s="170"/>
      <c r="BX466" s="170"/>
      <c r="BY466" s="170"/>
      <c r="BZ466" s="170"/>
      <c r="CA466" s="170"/>
      <c r="CB466" s="170"/>
      <c r="CC466" s="170"/>
      <c r="CD466" s="170"/>
      <c r="CE466" s="170"/>
      <c r="CF466" s="170"/>
      <c r="CG466" s="170"/>
      <c r="CH466" s="170"/>
      <c r="CI466" s="170"/>
      <c r="CJ466" s="170"/>
      <c r="CK466" s="170"/>
      <c r="CL466" s="170"/>
      <c r="CM466" s="170"/>
      <c r="CN466" s="170"/>
      <c r="CO466" s="170"/>
      <c r="CP466" s="170"/>
      <c r="CQ466" s="170"/>
      <c r="CR466" s="170"/>
      <c r="CS466" s="170"/>
      <c r="CT466" s="170"/>
      <c r="CU466" s="170"/>
      <c r="CV466" s="170"/>
      <c r="CW466" s="170"/>
      <c r="CX466" s="170"/>
      <c r="CY466" s="170"/>
      <c r="CZ466" s="170"/>
      <c r="DA466" s="170"/>
      <c r="DB466" s="170"/>
      <c r="DC466" s="170"/>
      <c r="DD466" s="170"/>
      <c r="DE466" s="170"/>
      <c r="DF466" s="170"/>
      <c r="DG466" s="170"/>
      <c r="DH466" s="170"/>
      <c r="DI466" s="170"/>
      <c r="DJ466" s="170"/>
      <c r="DK466" s="170"/>
      <c r="DL466" s="170"/>
      <c r="DM466" s="170"/>
      <c r="DN466" s="170"/>
      <c r="DO466" s="170"/>
      <c r="DP466" s="170"/>
      <c r="DQ466" s="170"/>
      <c r="DR466" s="170"/>
      <c r="DS466" s="170"/>
      <c r="DT466" s="170"/>
      <c r="DU466" s="170"/>
      <c r="DV466" s="170"/>
      <c r="DW466" s="170"/>
      <c r="DX466" s="170"/>
      <c r="DY466" s="170"/>
      <c r="DZ466" s="170"/>
      <c r="EA466" s="170"/>
      <c r="EB466" s="170"/>
      <c r="EC466" s="170"/>
      <c r="ED466" s="170"/>
      <c r="EE466" s="170"/>
      <c r="EF466" s="170"/>
      <c r="EG466" s="170"/>
      <c r="EH466" s="170"/>
      <c r="EI466" s="170"/>
      <c r="EJ466" s="170"/>
      <c r="EK466" s="170"/>
      <c r="EL466" s="170"/>
      <c r="EM466" s="170"/>
      <c r="EN466" s="170"/>
      <c r="EO466" s="170"/>
      <c r="EP466" s="170"/>
      <c r="EQ466" s="170"/>
      <c r="ER466" s="170"/>
      <c r="ES466" s="170"/>
      <c r="ET466" s="170"/>
      <c r="EU466" s="170"/>
      <c r="EV466" s="170"/>
      <c r="EW466" s="170"/>
      <c r="EX466" s="170"/>
      <c r="EY466" s="170"/>
      <c r="EZ466" s="170"/>
      <c r="FA466" s="170"/>
      <c r="FB466" s="170"/>
      <c r="FC466" s="170"/>
      <c r="FD466" s="170"/>
      <c r="FE466" s="170"/>
      <c r="FF466" s="170"/>
      <c r="FG466" s="170"/>
      <c r="FH466" s="170"/>
      <c r="FI466" s="170"/>
      <c r="FJ466" s="170"/>
      <c r="FK466" s="170"/>
      <c r="FL466" s="170"/>
      <c r="FM466" s="170"/>
      <c r="FN466" s="170"/>
      <c r="FO466" s="170"/>
      <c r="FP466" s="170"/>
      <c r="FQ466" s="170"/>
      <c r="FR466" s="170"/>
      <c r="FS466" s="170"/>
      <c r="FT466" s="170"/>
      <c r="FU466" s="170"/>
      <c r="FV466" s="170"/>
      <c r="FW466" s="170"/>
      <c r="FX466" s="170"/>
      <c r="FY466" s="170"/>
      <c r="FZ466" s="170"/>
      <c r="GA466" s="170"/>
      <c r="GB466" s="170"/>
      <c r="GC466" s="170"/>
      <c r="GD466" s="170"/>
      <c r="GE466" s="170"/>
      <c r="GF466" s="170"/>
      <c r="GG466" s="170"/>
      <c r="GH466" s="170"/>
    </row>
    <row r="467" customFormat="false" ht="12.75" hidden="false" customHeight="false" outlineLevel="0" collapsed="false">
      <c r="A467" s="179"/>
      <c r="B467" s="160"/>
      <c r="C467" s="160"/>
      <c r="D467" s="160"/>
      <c r="E467" s="160"/>
      <c r="F467" s="160"/>
      <c r="G467" s="160"/>
      <c r="H467" s="159"/>
      <c r="I467" s="181"/>
      <c r="R467" s="159"/>
      <c r="S467" s="169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0"/>
      <c r="BA467" s="170"/>
      <c r="BB467" s="170"/>
      <c r="BC467" s="170"/>
      <c r="BD467" s="170"/>
      <c r="BE467" s="170"/>
      <c r="BF467" s="170"/>
      <c r="BG467" s="170"/>
      <c r="BH467" s="170"/>
      <c r="BI467" s="170"/>
      <c r="BJ467" s="170"/>
      <c r="BK467" s="170"/>
      <c r="BL467" s="170"/>
      <c r="BM467" s="170"/>
      <c r="BN467" s="170"/>
      <c r="BO467" s="170"/>
      <c r="BP467" s="170"/>
      <c r="BQ467" s="170"/>
      <c r="BR467" s="170"/>
      <c r="BS467" s="170"/>
      <c r="BT467" s="170"/>
      <c r="BU467" s="170"/>
      <c r="BV467" s="170"/>
      <c r="BW467" s="170"/>
      <c r="BX467" s="170"/>
      <c r="BY467" s="170"/>
      <c r="BZ467" s="170"/>
      <c r="CA467" s="170"/>
      <c r="CB467" s="170"/>
      <c r="CC467" s="170"/>
      <c r="CD467" s="170"/>
      <c r="CE467" s="170"/>
      <c r="CF467" s="170"/>
      <c r="CG467" s="170"/>
      <c r="CH467" s="170"/>
      <c r="CI467" s="170"/>
      <c r="CJ467" s="170"/>
      <c r="CK467" s="170"/>
      <c r="CL467" s="170"/>
      <c r="CM467" s="170"/>
      <c r="CN467" s="170"/>
      <c r="CO467" s="170"/>
      <c r="CP467" s="170"/>
      <c r="CQ467" s="170"/>
      <c r="CR467" s="170"/>
      <c r="CS467" s="170"/>
      <c r="CT467" s="170"/>
      <c r="CU467" s="170"/>
      <c r="CV467" s="170"/>
      <c r="CW467" s="170"/>
      <c r="CX467" s="170"/>
      <c r="CY467" s="170"/>
      <c r="CZ467" s="170"/>
      <c r="DA467" s="170"/>
      <c r="DB467" s="170"/>
      <c r="DC467" s="170"/>
      <c r="DD467" s="170"/>
      <c r="DE467" s="170"/>
      <c r="DF467" s="170"/>
      <c r="DG467" s="170"/>
      <c r="DH467" s="170"/>
      <c r="DI467" s="170"/>
      <c r="DJ467" s="170"/>
      <c r="DK467" s="170"/>
      <c r="DL467" s="170"/>
      <c r="DM467" s="170"/>
      <c r="DN467" s="170"/>
      <c r="DO467" s="170"/>
      <c r="DP467" s="170"/>
      <c r="DQ467" s="170"/>
      <c r="DR467" s="170"/>
      <c r="DS467" s="170"/>
      <c r="DT467" s="170"/>
      <c r="DU467" s="170"/>
      <c r="DV467" s="170"/>
      <c r="DW467" s="170"/>
      <c r="DX467" s="170"/>
      <c r="DY467" s="170"/>
      <c r="DZ467" s="170"/>
      <c r="EA467" s="170"/>
      <c r="EB467" s="170"/>
      <c r="EC467" s="170"/>
      <c r="ED467" s="170"/>
      <c r="EE467" s="170"/>
      <c r="EF467" s="170"/>
      <c r="EG467" s="170"/>
      <c r="EH467" s="170"/>
      <c r="EI467" s="170"/>
      <c r="EJ467" s="170"/>
      <c r="EK467" s="170"/>
      <c r="EL467" s="170"/>
      <c r="EM467" s="170"/>
      <c r="EN467" s="170"/>
      <c r="EO467" s="170"/>
      <c r="EP467" s="170"/>
      <c r="EQ467" s="170"/>
      <c r="ER467" s="170"/>
      <c r="ES467" s="170"/>
      <c r="ET467" s="170"/>
      <c r="EU467" s="170"/>
      <c r="EV467" s="170"/>
      <c r="EW467" s="170"/>
      <c r="EX467" s="170"/>
      <c r="EY467" s="170"/>
      <c r="EZ467" s="170"/>
      <c r="FA467" s="170"/>
      <c r="FB467" s="170"/>
      <c r="FC467" s="170"/>
      <c r="FD467" s="170"/>
      <c r="FE467" s="170"/>
      <c r="FF467" s="170"/>
      <c r="FG467" s="170"/>
      <c r="FH467" s="170"/>
      <c r="FI467" s="170"/>
      <c r="FJ467" s="170"/>
      <c r="FK467" s="170"/>
      <c r="FL467" s="170"/>
      <c r="FM467" s="170"/>
      <c r="FN467" s="170"/>
      <c r="FO467" s="170"/>
      <c r="FP467" s="170"/>
      <c r="FQ467" s="170"/>
      <c r="FR467" s="170"/>
      <c r="FS467" s="170"/>
      <c r="FT467" s="170"/>
      <c r="FU467" s="170"/>
      <c r="FV467" s="170"/>
      <c r="FW467" s="170"/>
      <c r="FX467" s="170"/>
      <c r="FY467" s="170"/>
      <c r="FZ467" s="170"/>
      <c r="GA467" s="170"/>
      <c r="GB467" s="170"/>
      <c r="GC467" s="170"/>
      <c r="GD467" s="170"/>
      <c r="GE467" s="170"/>
      <c r="GF467" s="170"/>
      <c r="GG467" s="170"/>
      <c r="GH467" s="170"/>
    </row>
    <row r="468" customFormat="false" ht="12.75" hidden="false" customHeight="false" outlineLevel="0" collapsed="false">
      <c r="A468" s="179"/>
      <c r="B468" s="160"/>
      <c r="C468" s="160"/>
      <c r="D468" s="160"/>
      <c r="E468" s="160"/>
      <c r="F468" s="160"/>
      <c r="G468" s="160"/>
      <c r="H468" s="159"/>
      <c r="I468" s="181"/>
      <c r="R468" s="159"/>
      <c r="S468" s="169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  <c r="BP468" s="170"/>
      <c r="BQ468" s="170"/>
      <c r="BR468" s="170"/>
      <c r="BS468" s="170"/>
      <c r="BT468" s="170"/>
      <c r="BU468" s="170"/>
      <c r="BV468" s="170"/>
      <c r="BW468" s="170"/>
      <c r="BX468" s="170"/>
      <c r="BY468" s="170"/>
      <c r="BZ468" s="170"/>
      <c r="CA468" s="170"/>
      <c r="CB468" s="170"/>
      <c r="CC468" s="170"/>
      <c r="CD468" s="170"/>
      <c r="CE468" s="170"/>
      <c r="CF468" s="170"/>
      <c r="CG468" s="170"/>
      <c r="CH468" s="170"/>
      <c r="CI468" s="170"/>
      <c r="CJ468" s="170"/>
      <c r="CK468" s="170"/>
      <c r="CL468" s="170"/>
      <c r="CM468" s="170"/>
      <c r="CN468" s="170"/>
      <c r="CO468" s="170"/>
      <c r="CP468" s="170"/>
      <c r="CQ468" s="170"/>
      <c r="CR468" s="170"/>
      <c r="CS468" s="170"/>
      <c r="CT468" s="170"/>
      <c r="CU468" s="170"/>
      <c r="CV468" s="170"/>
      <c r="CW468" s="170"/>
      <c r="CX468" s="170"/>
      <c r="CY468" s="170"/>
      <c r="CZ468" s="170"/>
      <c r="DA468" s="170"/>
      <c r="DB468" s="170"/>
      <c r="DC468" s="170"/>
      <c r="DD468" s="170"/>
      <c r="DE468" s="170"/>
      <c r="DF468" s="170"/>
      <c r="DG468" s="170"/>
      <c r="DH468" s="170"/>
      <c r="DI468" s="170"/>
      <c r="DJ468" s="170"/>
      <c r="DK468" s="170"/>
      <c r="DL468" s="170"/>
      <c r="DM468" s="170"/>
      <c r="DN468" s="170"/>
      <c r="DO468" s="170"/>
      <c r="DP468" s="170"/>
      <c r="DQ468" s="170"/>
      <c r="DR468" s="170"/>
      <c r="DS468" s="170"/>
      <c r="DT468" s="170"/>
      <c r="DU468" s="170"/>
      <c r="DV468" s="170"/>
      <c r="DW468" s="170"/>
      <c r="DX468" s="170"/>
      <c r="DY468" s="170"/>
      <c r="DZ468" s="170"/>
      <c r="EA468" s="170"/>
      <c r="EB468" s="170"/>
      <c r="EC468" s="170"/>
      <c r="ED468" s="170"/>
      <c r="EE468" s="170"/>
      <c r="EF468" s="170"/>
      <c r="EG468" s="170"/>
      <c r="EH468" s="170"/>
      <c r="EI468" s="170"/>
      <c r="EJ468" s="170"/>
      <c r="EK468" s="170"/>
      <c r="EL468" s="170"/>
      <c r="EM468" s="170"/>
      <c r="EN468" s="170"/>
      <c r="EO468" s="170"/>
      <c r="EP468" s="170"/>
      <c r="EQ468" s="170"/>
      <c r="ER468" s="170"/>
      <c r="ES468" s="170"/>
      <c r="ET468" s="170"/>
      <c r="EU468" s="170"/>
      <c r="EV468" s="170"/>
      <c r="EW468" s="170"/>
      <c r="EX468" s="170"/>
      <c r="EY468" s="170"/>
      <c r="EZ468" s="170"/>
      <c r="FA468" s="170"/>
      <c r="FB468" s="170"/>
      <c r="FC468" s="170"/>
      <c r="FD468" s="170"/>
      <c r="FE468" s="170"/>
      <c r="FF468" s="170"/>
      <c r="FG468" s="170"/>
      <c r="FH468" s="170"/>
      <c r="FI468" s="170"/>
      <c r="FJ468" s="170"/>
      <c r="FK468" s="170"/>
      <c r="FL468" s="170"/>
      <c r="FM468" s="170"/>
      <c r="FN468" s="170"/>
      <c r="FO468" s="170"/>
      <c r="FP468" s="170"/>
      <c r="FQ468" s="170"/>
      <c r="FR468" s="170"/>
      <c r="FS468" s="170"/>
      <c r="FT468" s="170"/>
      <c r="FU468" s="170"/>
      <c r="FV468" s="170"/>
      <c r="FW468" s="170"/>
      <c r="FX468" s="170"/>
      <c r="FY468" s="170"/>
      <c r="FZ468" s="170"/>
      <c r="GA468" s="170"/>
      <c r="GB468" s="170"/>
      <c r="GC468" s="170"/>
      <c r="GD468" s="170"/>
      <c r="GE468" s="170"/>
      <c r="GF468" s="170"/>
      <c r="GG468" s="170"/>
      <c r="GH468" s="170"/>
    </row>
    <row r="469" customFormat="false" ht="12.75" hidden="false" customHeight="false" outlineLevel="0" collapsed="false">
      <c r="A469" s="179"/>
      <c r="B469" s="160"/>
      <c r="C469" s="160"/>
      <c r="D469" s="160"/>
      <c r="E469" s="160"/>
      <c r="F469" s="160"/>
      <c r="G469" s="160"/>
      <c r="H469" s="159"/>
      <c r="I469" s="181"/>
      <c r="R469" s="159"/>
      <c r="S469" s="169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  <c r="BP469" s="170"/>
      <c r="BQ469" s="170"/>
      <c r="BR469" s="170"/>
      <c r="BS469" s="170"/>
      <c r="BT469" s="170"/>
      <c r="BU469" s="170"/>
      <c r="BV469" s="170"/>
      <c r="BW469" s="170"/>
      <c r="BX469" s="170"/>
      <c r="BY469" s="170"/>
      <c r="BZ469" s="170"/>
      <c r="CA469" s="170"/>
      <c r="CB469" s="170"/>
      <c r="CC469" s="170"/>
      <c r="CD469" s="170"/>
      <c r="CE469" s="170"/>
      <c r="CF469" s="170"/>
      <c r="CG469" s="170"/>
      <c r="CH469" s="170"/>
      <c r="CI469" s="170"/>
      <c r="CJ469" s="170"/>
      <c r="CK469" s="170"/>
      <c r="CL469" s="170"/>
      <c r="CM469" s="170"/>
      <c r="CN469" s="170"/>
      <c r="CO469" s="170"/>
      <c r="CP469" s="170"/>
      <c r="CQ469" s="170"/>
      <c r="CR469" s="170"/>
      <c r="CS469" s="170"/>
      <c r="CT469" s="170"/>
      <c r="CU469" s="170"/>
      <c r="CV469" s="170"/>
      <c r="CW469" s="170"/>
      <c r="CX469" s="170"/>
      <c r="CY469" s="170"/>
      <c r="CZ469" s="170"/>
      <c r="DA469" s="170"/>
      <c r="DB469" s="170"/>
      <c r="DC469" s="170"/>
      <c r="DD469" s="170"/>
      <c r="DE469" s="170"/>
      <c r="DF469" s="170"/>
      <c r="DG469" s="170"/>
      <c r="DH469" s="170"/>
      <c r="DI469" s="170"/>
      <c r="DJ469" s="170"/>
      <c r="DK469" s="170"/>
      <c r="DL469" s="170"/>
      <c r="DM469" s="170"/>
      <c r="DN469" s="170"/>
      <c r="DO469" s="170"/>
      <c r="DP469" s="170"/>
      <c r="DQ469" s="170"/>
      <c r="DR469" s="170"/>
      <c r="DS469" s="170"/>
      <c r="DT469" s="170"/>
      <c r="DU469" s="170"/>
      <c r="DV469" s="170"/>
      <c r="DW469" s="170"/>
      <c r="DX469" s="170"/>
      <c r="DY469" s="170"/>
      <c r="DZ469" s="170"/>
      <c r="EA469" s="170"/>
      <c r="EB469" s="170"/>
      <c r="EC469" s="170"/>
      <c r="ED469" s="170"/>
      <c r="EE469" s="170"/>
      <c r="EF469" s="170"/>
      <c r="EG469" s="170"/>
      <c r="EH469" s="170"/>
      <c r="EI469" s="170"/>
      <c r="EJ469" s="170"/>
      <c r="EK469" s="170"/>
      <c r="EL469" s="170"/>
      <c r="EM469" s="170"/>
      <c r="EN469" s="170"/>
      <c r="EO469" s="170"/>
      <c r="EP469" s="170"/>
      <c r="EQ469" s="170"/>
      <c r="ER469" s="170"/>
      <c r="ES469" s="170"/>
      <c r="ET469" s="170"/>
      <c r="EU469" s="170"/>
      <c r="EV469" s="170"/>
      <c r="EW469" s="170"/>
      <c r="EX469" s="170"/>
      <c r="EY469" s="170"/>
      <c r="EZ469" s="170"/>
      <c r="FA469" s="170"/>
      <c r="FB469" s="170"/>
      <c r="FC469" s="170"/>
      <c r="FD469" s="170"/>
      <c r="FE469" s="170"/>
      <c r="FF469" s="170"/>
      <c r="FG469" s="170"/>
      <c r="FH469" s="170"/>
      <c r="FI469" s="170"/>
      <c r="FJ469" s="170"/>
      <c r="FK469" s="170"/>
      <c r="FL469" s="170"/>
      <c r="FM469" s="170"/>
      <c r="FN469" s="170"/>
      <c r="FO469" s="170"/>
      <c r="FP469" s="170"/>
      <c r="FQ469" s="170"/>
      <c r="FR469" s="170"/>
      <c r="FS469" s="170"/>
      <c r="FT469" s="170"/>
      <c r="FU469" s="170"/>
      <c r="FV469" s="170"/>
      <c r="FW469" s="170"/>
      <c r="FX469" s="170"/>
      <c r="FY469" s="170"/>
      <c r="FZ469" s="170"/>
      <c r="GA469" s="170"/>
      <c r="GB469" s="170"/>
      <c r="GC469" s="170"/>
      <c r="GD469" s="170"/>
      <c r="GE469" s="170"/>
      <c r="GF469" s="170"/>
      <c r="GG469" s="170"/>
      <c r="GH469" s="170"/>
    </row>
    <row r="470" customFormat="false" ht="12.75" hidden="false" customHeight="false" outlineLevel="0" collapsed="false">
      <c r="A470" s="179"/>
      <c r="B470" s="160"/>
      <c r="C470" s="160"/>
      <c r="D470" s="160"/>
      <c r="E470" s="160"/>
      <c r="F470" s="160"/>
      <c r="G470" s="160"/>
      <c r="H470" s="159"/>
      <c r="I470" s="181"/>
      <c r="R470" s="159"/>
      <c r="S470" s="169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  <c r="CM470" s="170"/>
      <c r="CN470" s="170"/>
      <c r="CO470" s="170"/>
      <c r="CP470" s="170"/>
      <c r="CQ470" s="170"/>
      <c r="CR470" s="170"/>
      <c r="CS470" s="170"/>
      <c r="CT470" s="170"/>
      <c r="CU470" s="170"/>
      <c r="CV470" s="170"/>
      <c r="CW470" s="170"/>
      <c r="CX470" s="170"/>
      <c r="CY470" s="170"/>
      <c r="CZ470" s="170"/>
      <c r="DA470" s="170"/>
      <c r="DB470" s="170"/>
      <c r="DC470" s="170"/>
      <c r="DD470" s="170"/>
      <c r="DE470" s="170"/>
      <c r="DF470" s="170"/>
      <c r="DG470" s="170"/>
      <c r="DH470" s="170"/>
      <c r="DI470" s="170"/>
      <c r="DJ470" s="170"/>
      <c r="DK470" s="170"/>
      <c r="DL470" s="170"/>
      <c r="DM470" s="170"/>
      <c r="DN470" s="170"/>
      <c r="DO470" s="170"/>
      <c r="DP470" s="170"/>
      <c r="DQ470" s="170"/>
      <c r="DR470" s="170"/>
      <c r="DS470" s="170"/>
      <c r="DT470" s="170"/>
      <c r="DU470" s="170"/>
      <c r="DV470" s="170"/>
      <c r="DW470" s="170"/>
      <c r="DX470" s="170"/>
      <c r="DY470" s="170"/>
      <c r="DZ470" s="170"/>
      <c r="EA470" s="170"/>
      <c r="EB470" s="170"/>
      <c r="EC470" s="170"/>
      <c r="ED470" s="170"/>
      <c r="EE470" s="170"/>
      <c r="EF470" s="170"/>
      <c r="EG470" s="170"/>
      <c r="EH470" s="170"/>
      <c r="EI470" s="170"/>
      <c r="EJ470" s="170"/>
      <c r="EK470" s="170"/>
      <c r="EL470" s="170"/>
      <c r="EM470" s="170"/>
      <c r="EN470" s="170"/>
      <c r="EO470" s="170"/>
      <c r="EP470" s="170"/>
      <c r="EQ470" s="170"/>
      <c r="ER470" s="170"/>
      <c r="ES470" s="170"/>
      <c r="ET470" s="170"/>
      <c r="EU470" s="170"/>
      <c r="EV470" s="170"/>
      <c r="EW470" s="170"/>
      <c r="EX470" s="170"/>
      <c r="EY470" s="170"/>
      <c r="EZ470" s="170"/>
      <c r="FA470" s="170"/>
      <c r="FB470" s="170"/>
      <c r="FC470" s="170"/>
      <c r="FD470" s="170"/>
      <c r="FE470" s="170"/>
      <c r="FF470" s="170"/>
      <c r="FG470" s="170"/>
      <c r="FH470" s="170"/>
      <c r="FI470" s="170"/>
      <c r="FJ470" s="170"/>
      <c r="FK470" s="170"/>
      <c r="FL470" s="170"/>
      <c r="FM470" s="170"/>
      <c r="FN470" s="170"/>
      <c r="FO470" s="170"/>
      <c r="FP470" s="170"/>
      <c r="FQ470" s="170"/>
      <c r="FR470" s="170"/>
      <c r="FS470" s="170"/>
      <c r="FT470" s="170"/>
      <c r="FU470" s="170"/>
      <c r="FV470" s="170"/>
      <c r="FW470" s="170"/>
      <c r="FX470" s="170"/>
      <c r="FY470" s="170"/>
      <c r="FZ470" s="170"/>
      <c r="GA470" s="170"/>
      <c r="GB470" s="170"/>
      <c r="GC470" s="170"/>
      <c r="GD470" s="170"/>
      <c r="GE470" s="170"/>
      <c r="GF470" s="170"/>
      <c r="GG470" s="170"/>
      <c r="GH470" s="170"/>
    </row>
    <row r="471" customFormat="false" ht="12.75" hidden="false" customHeight="false" outlineLevel="0" collapsed="false">
      <c r="A471" s="179"/>
      <c r="B471" s="160"/>
      <c r="C471" s="160"/>
      <c r="D471" s="160"/>
      <c r="E471" s="160"/>
      <c r="F471" s="160"/>
      <c r="G471" s="160"/>
      <c r="H471" s="159"/>
      <c r="I471" s="181"/>
      <c r="R471" s="159"/>
      <c r="S471" s="169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70"/>
      <c r="BW471" s="170"/>
      <c r="BX471" s="170"/>
      <c r="BY471" s="170"/>
      <c r="BZ471" s="170"/>
      <c r="CA471" s="170"/>
      <c r="CB471" s="170"/>
      <c r="CC471" s="170"/>
      <c r="CD471" s="170"/>
      <c r="CE471" s="170"/>
      <c r="CF471" s="170"/>
      <c r="CG471" s="170"/>
      <c r="CH471" s="170"/>
      <c r="CI471" s="170"/>
      <c r="CJ471" s="170"/>
      <c r="CK471" s="170"/>
      <c r="CL471" s="170"/>
      <c r="CM471" s="170"/>
      <c r="CN471" s="170"/>
      <c r="CO471" s="170"/>
      <c r="CP471" s="170"/>
      <c r="CQ471" s="170"/>
      <c r="CR471" s="170"/>
      <c r="CS471" s="170"/>
      <c r="CT471" s="170"/>
      <c r="CU471" s="170"/>
      <c r="CV471" s="170"/>
      <c r="CW471" s="170"/>
      <c r="CX471" s="170"/>
      <c r="CY471" s="170"/>
      <c r="CZ471" s="170"/>
      <c r="DA471" s="170"/>
      <c r="DB471" s="170"/>
      <c r="DC471" s="170"/>
      <c r="DD471" s="170"/>
      <c r="DE471" s="170"/>
      <c r="DF471" s="170"/>
      <c r="DG471" s="170"/>
      <c r="DH471" s="170"/>
      <c r="DI471" s="170"/>
      <c r="DJ471" s="170"/>
      <c r="DK471" s="170"/>
      <c r="DL471" s="170"/>
      <c r="DM471" s="170"/>
      <c r="DN471" s="170"/>
      <c r="DO471" s="170"/>
      <c r="DP471" s="170"/>
      <c r="DQ471" s="170"/>
      <c r="DR471" s="170"/>
      <c r="DS471" s="170"/>
      <c r="DT471" s="170"/>
      <c r="DU471" s="170"/>
      <c r="DV471" s="170"/>
      <c r="DW471" s="170"/>
      <c r="DX471" s="170"/>
      <c r="DY471" s="170"/>
      <c r="DZ471" s="170"/>
      <c r="EA471" s="170"/>
      <c r="EB471" s="170"/>
      <c r="EC471" s="170"/>
      <c r="ED471" s="170"/>
      <c r="EE471" s="170"/>
      <c r="EF471" s="170"/>
      <c r="EG471" s="170"/>
      <c r="EH471" s="170"/>
      <c r="EI471" s="170"/>
      <c r="EJ471" s="170"/>
      <c r="EK471" s="170"/>
      <c r="EL471" s="170"/>
      <c r="EM471" s="170"/>
      <c r="EN471" s="170"/>
      <c r="EO471" s="170"/>
      <c r="EP471" s="170"/>
      <c r="EQ471" s="170"/>
      <c r="ER471" s="170"/>
      <c r="ES471" s="170"/>
      <c r="ET471" s="170"/>
      <c r="EU471" s="170"/>
      <c r="EV471" s="170"/>
      <c r="EW471" s="170"/>
      <c r="EX471" s="170"/>
      <c r="EY471" s="170"/>
      <c r="EZ471" s="170"/>
      <c r="FA471" s="170"/>
      <c r="FB471" s="170"/>
      <c r="FC471" s="170"/>
      <c r="FD471" s="170"/>
      <c r="FE471" s="170"/>
      <c r="FF471" s="170"/>
      <c r="FG471" s="170"/>
      <c r="FH471" s="170"/>
      <c r="FI471" s="170"/>
      <c r="FJ471" s="170"/>
      <c r="FK471" s="170"/>
      <c r="FL471" s="170"/>
      <c r="FM471" s="170"/>
      <c r="FN471" s="170"/>
      <c r="FO471" s="170"/>
      <c r="FP471" s="170"/>
      <c r="FQ471" s="170"/>
      <c r="FR471" s="170"/>
      <c r="FS471" s="170"/>
      <c r="FT471" s="170"/>
      <c r="FU471" s="170"/>
      <c r="FV471" s="170"/>
      <c r="FW471" s="170"/>
      <c r="FX471" s="170"/>
      <c r="FY471" s="170"/>
      <c r="FZ471" s="170"/>
      <c r="GA471" s="170"/>
      <c r="GB471" s="170"/>
      <c r="GC471" s="170"/>
      <c r="GD471" s="170"/>
      <c r="GE471" s="170"/>
      <c r="GF471" s="170"/>
      <c r="GG471" s="170"/>
      <c r="GH471" s="170"/>
    </row>
    <row r="472" customFormat="false" ht="12.75" hidden="false" customHeight="false" outlineLevel="0" collapsed="false">
      <c r="A472" s="179"/>
      <c r="B472" s="160"/>
      <c r="C472" s="160"/>
      <c r="D472" s="160"/>
      <c r="E472" s="160"/>
      <c r="F472" s="160"/>
      <c r="G472" s="160"/>
      <c r="H472" s="159"/>
      <c r="I472" s="181"/>
      <c r="R472" s="159"/>
      <c r="S472" s="169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  <c r="AM472" s="170"/>
      <c r="AN472" s="170"/>
      <c r="AO472" s="170"/>
      <c r="AP472" s="170"/>
      <c r="AQ472" s="170"/>
      <c r="AR472" s="170"/>
      <c r="AS472" s="170"/>
      <c r="AT472" s="170"/>
      <c r="AU472" s="170"/>
      <c r="AV472" s="170"/>
      <c r="AW472" s="170"/>
      <c r="AX472" s="170"/>
      <c r="AY472" s="170"/>
      <c r="AZ472" s="170"/>
      <c r="BA472" s="170"/>
      <c r="BB472" s="170"/>
      <c r="BC472" s="170"/>
      <c r="BD472" s="170"/>
      <c r="BE472" s="170"/>
      <c r="BF472" s="170"/>
      <c r="BG472" s="170"/>
      <c r="BH472" s="170"/>
      <c r="BI472" s="170"/>
      <c r="BJ472" s="170"/>
      <c r="BK472" s="170"/>
      <c r="BL472" s="170"/>
      <c r="BM472" s="170"/>
      <c r="BN472" s="170"/>
      <c r="BO472" s="170"/>
      <c r="BP472" s="170"/>
      <c r="BQ472" s="170"/>
      <c r="BR472" s="170"/>
      <c r="BS472" s="170"/>
      <c r="BT472" s="170"/>
      <c r="BU472" s="170"/>
      <c r="BV472" s="170"/>
      <c r="BW472" s="170"/>
      <c r="BX472" s="170"/>
      <c r="BY472" s="170"/>
      <c r="BZ472" s="170"/>
      <c r="CA472" s="170"/>
      <c r="CB472" s="170"/>
      <c r="CC472" s="170"/>
      <c r="CD472" s="170"/>
      <c r="CE472" s="170"/>
      <c r="CF472" s="170"/>
      <c r="CG472" s="170"/>
      <c r="CH472" s="170"/>
      <c r="CI472" s="170"/>
      <c r="CJ472" s="170"/>
      <c r="CK472" s="170"/>
      <c r="CL472" s="170"/>
      <c r="CM472" s="170"/>
      <c r="CN472" s="170"/>
      <c r="CO472" s="170"/>
      <c r="CP472" s="170"/>
      <c r="CQ472" s="170"/>
      <c r="CR472" s="170"/>
      <c r="CS472" s="170"/>
      <c r="CT472" s="170"/>
      <c r="CU472" s="170"/>
      <c r="CV472" s="170"/>
      <c r="CW472" s="170"/>
      <c r="CX472" s="170"/>
      <c r="CY472" s="170"/>
      <c r="CZ472" s="170"/>
      <c r="DA472" s="170"/>
      <c r="DB472" s="170"/>
      <c r="DC472" s="170"/>
      <c r="DD472" s="170"/>
      <c r="DE472" s="170"/>
      <c r="DF472" s="170"/>
      <c r="DG472" s="170"/>
      <c r="DH472" s="170"/>
      <c r="DI472" s="170"/>
      <c r="DJ472" s="170"/>
      <c r="DK472" s="170"/>
      <c r="DL472" s="170"/>
      <c r="DM472" s="170"/>
      <c r="DN472" s="170"/>
      <c r="DO472" s="170"/>
      <c r="DP472" s="170"/>
      <c r="DQ472" s="170"/>
      <c r="DR472" s="170"/>
      <c r="DS472" s="170"/>
      <c r="DT472" s="170"/>
      <c r="DU472" s="170"/>
      <c r="DV472" s="170"/>
      <c r="DW472" s="170"/>
      <c r="DX472" s="170"/>
      <c r="DY472" s="170"/>
      <c r="DZ472" s="170"/>
      <c r="EA472" s="170"/>
      <c r="EB472" s="170"/>
      <c r="EC472" s="170"/>
      <c r="ED472" s="170"/>
      <c r="EE472" s="170"/>
      <c r="EF472" s="170"/>
      <c r="EG472" s="170"/>
      <c r="EH472" s="170"/>
      <c r="EI472" s="170"/>
      <c r="EJ472" s="170"/>
      <c r="EK472" s="170"/>
      <c r="EL472" s="170"/>
      <c r="EM472" s="170"/>
      <c r="EN472" s="170"/>
      <c r="EO472" s="170"/>
      <c r="EP472" s="170"/>
      <c r="EQ472" s="170"/>
      <c r="ER472" s="170"/>
      <c r="ES472" s="170"/>
      <c r="ET472" s="170"/>
      <c r="EU472" s="170"/>
      <c r="EV472" s="170"/>
      <c r="EW472" s="170"/>
      <c r="EX472" s="170"/>
      <c r="EY472" s="170"/>
      <c r="EZ472" s="170"/>
      <c r="FA472" s="170"/>
      <c r="FB472" s="170"/>
      <c r="FC472" s="170"/>
      <c r="FD472" s="170"/>
      <c r="FE472" s="170"/>
      <c r="FF472" s="170"/>
      <c r="FG472" s="170"/>
      <c r="FH472" s="170"/>
      <c r="FI472" s="170"/>
      <c r="FJ472" s="170"/>
      <c r="FK472" s="170"/>
      <c r="FL472" s="170"/>
      <c r="FM472" s="170"/>
      <c r="FN472" s="170"/>
      <c r="FO472" s="170"/>
      <c r="FP472" s="170"/>
      <c r="FQ472" s="170"/>
      <c r="FR472" s="170"/>
      <c r="FS472" s="170"/>
      <c r="FT472" s="170"/>
      <c r="FU472" s="170"/>
      <c r="FV472" s="170"/>
      <c r="FW472" s="170"/>
      <c r="FX472" s="170"/>
      <c r="FY472" s="170"/>
      <c r="FZ472" s="170"/>
      <c r="GA472" s="170"/>
      <c r="GB472" s="170"/>
      <c r="GC472" s="170"/>
      <c r="GD472" s="170"/>
      <c r="GE472" s="170"/>
      <c r="GF472" s="170"/>
      <c r="GG472" s="170"/>
      <c r="GH472" s="170"/>
    </row>
    <row r="473" customFormat="false" ht="12.75" hidden="false" customHeight="false" outlineLevel="0" collapsed="false">
      <c r="A473" s="179"/>
      <c r="B473" s="160"/>
      <c r="C473" s="160"/>
      <c r="D473" s="160"/>
      <c r="E473" s="160"/>
      <c r="F473" s="160"/>
      <c r="G473" s="160"/>
      <c r="H473" s="159"/>
      <c r="I473" s="181"/>
      <c r="R473" s="159"/>
      <c r="S473" s="169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70"/>
      <c r="BW473" s="170"/>
      <c r="BX473" s="170"/>
      <c r="BY473" s="170"/>
      <c r="BZ473" s="170"/>
      <c r="CA473" s="170"/>
      <c r="CB473" s="170"/>
      <c r="CC473" s="170"/>
      <c r="CD473" s="170"/>
      <c r="CE473" s="170"/>
      <c r="CF473" s="170"/>
      <c r="CG473" s="170"/>
      <c r="CH473" s="170"/>
      <c r="CI473" s="170"/>
      <c r="CJ473" s="170"/>
      <c r="CK473" s="170"/>
      <c r="CL473" s="170"/>
      <c r="CM473" s="170"/>
      <c r="CN473" s="170"/>
      <c r="CO473" s="170"/>
      <c r="CP473" s="170"/>
      <c r="CQ473" s="170"/>
      <c r="CR473" s="170"/>
      <c r="CS473" s="170"/>
      <c r="CT473" s="170"/>
      <c r="CU473" s="170"/>
      <c r="CV473" s="170"/>
      <c r="CW473" s="170"/>
      <c r="CX473" s="170"/>
      <c r="CY473" s="170"/>
      <c r="CZ473" s="170"/>
      <c r="DA473" s="170"/>
      <c r="DB473" s="170"/>
      <c r="DC473" s="170"/>
      <c r="DD473" s="170"/>
      <c r="DE473" s="170"/>
      <c r="DF473" s="170"/>
      <c r="DG473" s="170"/>
      <c r="DH473" s="170"/>
      <c r="DI473" s="170"/>
      <c r="DJ473" s="170"/>
      <c r="DK473" s="170"/>
      <c r="DL473" s="170"/>
      <c r="DM473" s="170"/>
      <c r="DN473" s="170"/>
      <c r="DO473" s="170"/>
      <c r="DP473" s="170"/>
      <c r="DQ473" s="170"/>
      <c r="DR473" s="170"/>
      <c r="DS473" s="170"/>
      <c r="DT473" s="170"/>
      <c r="DU473" s="170"/>
      <c r="DV473" s="170"/>
      <c r="DW473" s="170"/>
      <c r="DX473" s="170"/>
      <c r="DY473" s="170"/>
      <c r="DZ473" s="170"/>
      <c r="EA473" s="170"/>
      <c r="EB473" s="170"/>
      <c r="EC473" s="170"/>
      <c r="ED473" s="170"/>
      <c r="EE473" s="170"/>
      <c r="EF473" s="170"/>
      <c r="EG473" s="170"/>
      <c r="EH473" s="170"/>
      <c r="EI473" s="170"/>
      <c r="EJ473" s="170"/>
      <c r="EK473" s="170"/>
      <c r="EL473" s="170"/>
      <c r="EM473" s="170"/>
      <c r="EN473" s="170"/>
      <c r="EO473" s="170"/>
      <c r="EP473" s="170"/>
      <c r="EQ473" s="170"/>
      <c r="ER473" s="170"/>
      <c r="ES473" s="170"/>
      <c r="ET473" s="170"/>
      <c r="EU473" s="170"/>
      <c r="EV473" s="170"/>
      <c r="EW473" s="170"/>
      <c r="EX473" s="170"/>
      <c r="EY473" s="170"/>
      <c r="EZ473" s="170"/>
      <c r="FA473" s="170"/>
      <c r="FB473" s="170"/>
      <c r="FC473" s="170"/>
      <c r="FD473" s="170"/>
      <c r="FE473" s="170"/>
      <c r="FF473" s="170"/>
      <c r="FG473" s="170"/>
      <c r="FH473" s="170"/>
      <c r="FI473" s="170"/>
      <c r="FJ473" s="170"/>
      <c r="FK473" s="170"/>
      <c r="FL473" s="170"/>
      <c r="FM473" s="170"/>
      <c r="FN473" s="170"/>
      <c r="FO473" s="170"/>
      <c r="FP473" s="170"/>
      <c r="FQ473" s="170"/>
      <c r="FR473" s="170"/>
      <c r="FS473" s="170"/>
      <c r="FT473" s="170"/>
      <c r="FU473" s="170"/>
      <c r="FV473" s="170"/>
      <c r="FW473" s="170"/>
      <c r="FX473" s="170"/>
      <c r="FY473" s="170"/>
      <c r="FZ473" s="170"/>
      <c r="GA473" s="170"/>
      <c r="GB473" s="170"/>
      <c r="GC473" s="170"/>
      <c r="GD473" s="170"/>
      <c r="GE473" s="170"/>
      <c r="GF473" s="170"/>
      <c r="GG473" s="170"/>
      <c r="GH473" s="170"/>
    </row>
    <row r="474" customFormat="false" ht="12.75" hidden="false" customHeight="false" outlineLevel="0" collapsed="false">
      <c r="A474" s="179"/>
      <c r="B474" s="160"/>
      <c r="C474" s="160"/>
      <c r="D474" s="160"/>
      <c r="E474" s="160"/>
      <c r="F474" s="160"/>
      <c r="G474" s="160"/>
      <c r="H474" s="159"/>
      <c r="I474" s="181"/>
      <c r="R474" s="159"/>
      <c r="S474" s="169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  <c r="BP474" s="170"/>
      <c r="BQ474" s="170"/>
      <c r="BR474" s="170"/>
      <c r="BS474" s="170"/>
      <c r="BT474" s="170"/>
      <c r="BU474" s="170"/>
      <c r="BV474" s="170"/>
      <c r="BW474" s="170"/>
      <c r="BX474" s="170"/>
      <c r="BY474" s="170"/>
      <c r="BZ474" s="170"/>
      <c r="CA474" s="170"/>
      <c r="CB474" s="170"/>
      <c r="CC474" s="170"/>
      <c r="CD474" s="170"/>
      <c r="CE474" s="170"/>
      <c r="CF474" s="170"/>
      <c r="CG474" s="170"/>
      <c r="CH474" s="170"/>
      <c r="CI474" s="170"/>
      <c r="CJ474" s="170"/>
      <c r="CK474" s="170"/>
      <c r="CL474" s="170"/>
      <c r="CM474" s="170"/>
      <c r="CN474" s="170"/>
      <c r="CO474" s="170"/>
      <c r="CP474" s="170"/>
      <c r="CQ474" s="170"/>
      <c r="CR474" s="170"/>
      <c r="CS474" s="170"/>
      <c r="CT474" s="170"/>
      <c r="CU474" s="170"/>
      <c r="CV474" s="170"/>
      <c r="CW474" s="170"/>
      <c r="CX474" s="170"/>
      <c r="CY474" s="170"/>
      <c r="CZ474" s="170"/>
      <c r="DA474" s="170"/>
      <c r="DB474" s="170"/>
      <c r="DC474" s="170"/>
      <c r="DD474" s="170"/>
      <c r="DE474" s="170"/>
      <c r="DF474" s="170"/>
      <c r="DG474" s="170"/>
      <c r="DH474" s="170"/>
      <c r="DI474" s="170"/>
      <c r="DJ474" s="170"/>
      <c r="DK474" s="170"/>
      <c r="DL474" s="170"/>
      <c r="DM474" s="170"/>
      <c r="DN474" s="170"/>
      <c r="DO474" s="170"/>
      <c r="DP474" s="170"/>
      <c r="DQ474" s="170"/>
      <c r="DR474" s="170"/>
      <c r="DS474" s="170"/>
      <c r="DT474" s="170"/>
      <c r="DU474" s="170"/>
      <c r="DV474" s="170"/>
      <c r="DW474" s="170"/>
      <c r="DX474" s="170"/>
      <c r="DY474" s="170"/>
      <c r="DZ474" s="170"/>
      <c r="EA474" s="170"/>
      <c r="EB474" s="170"/>
      <c r="EC474" s="170"/>
      <c r="ED474" s="170"/>
      <c r="EE474" s="170"/>
      <c r="EF474" s="170"/>
      <c r="EG474" s="170"/>
      <c r="EH474" s="170"/>
      <c r="EI474" s="170"/>
      <c r="EJ474" s="170"/>
      <c r="EK474" s="170"/>
      <c r="EL474" s="170"/>
      <c r="EM474" s="170"/>
      <c r="EN474" s="170"/>
      <c r="EO474" s="170"/>
      <c r="EP474" s="170"/>
      <c r="EQ474" s="170"/>
      <c r="ER474" s="170"/>
      <c r="ES474" s="170"/>
      <c r="ET474" s="170"/>
      <c r="EU474" s="170"/>
      <c r="EV474" s="170"/>
      <c r="EW474" s="170"/>
      <c r="EX474" s="170"/>
      <c r="EY474" s="170"/>
      <c r="EZ474" s="170"/>
      <c r="FA474" s="170"/>
      <c r="FB474" s="170"/>
      <c r="FC474" s="170"/>
      <c r="FD474" s="170"/>
      <c r="FE474" s="170"/>
      <c r="FF474" s="170"/>
      <c r="FG474" s="170"/>
      <c r="FH474" s="170"/>
      <c r="FI474" s="170"/>
      <c r="FJ474" s="170"/>
      <c r="FK474" s="170"/>
      <c r="FL474" s="170"/>
      <c r="FM474" s="170"/>
      <c r="FN474" s="170"/>
      <c r="FO474" s="170"/>
      <c r="FP474" s="170"/>
      <c r="FQ474" s="170"/>
      <c r="FR474" s="170"/>
      <c r="FS474" s="170"/>
      <c r="FT474" s="170"/>
      <c r="FU474" s="170"/>
      <c r="FV474" s="170"/>
      <c r="FW474" s="170"/>
      <c r="FX474" s="170"/>
      <c r="FY474" s="170"/>
      <c r="FZ474" s="170"/>
      <c r="GA474" s="170"/>
      <c r="GB474" s="170"/>
      <c r="GC474" s="170"/>
      <c r="GD474" s="170"/>
      <c r="GE474" s="170"/>
      <c r="GF474" s="170"/>
      <c r="GG474" s="170"/>
      <c r="GH474" s="170"/>
    </row>
    <row r="475" customFormat="false" ht="12.75" hidden="false" customHeight="false" outlineLevel="0" collapsed="false">
      <c r="A475" s="179"/>
      <c r="B475" s="160"/>
      <c r="C475" s="160"/>
      <c r="D475" s="160"/>
      <c r="E475" s="160"/>
      <c r="F475" s="160"/>
      <c r="G475" s="160"/>
      <c r="H475" s="159"/>
      <c r="I475" s="181"/>
      <c r="R475" s="159"/>
      <c r="S475" s="169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  <c r="BP475" s="170"/>
      <c r="BQ475" s="170"/>
      <c r="BR475" s="170"/>
      <c r="BS475" s="170"/>
      <c r="BT475" s="170"/>
      <c r="BU475" s="170"/>
      <c r="BV475" s="170"/>
      <c r="BW475" s="170"/>
      <c r="BX475" s="170"/>
      <c r="BY475" s="170"/>
      <c r="BZ475" s="170"/>
      <c r="CA475" s="170"/>
      <c r="CB475" s="170"/>
      <c r="CC475" s="170"/>
      <c r="CD475" s="170"/>
      <c r="CE475" s="170"/>
      <c r="CF475" s="170"/>
      <c r="CG475" s="170"/>
      <c r="CH475" s="170"/>
      <c r="CI475" s="170"/>
      <c r="CJ475" s="170"/>
      <c r="CK475" s="170"/>
      <c r="CL475" s="170"/>
      <c r="CM475" s="170"/>
      <c r="CN475" s="170"/>
      <c r="CO475" s="170"/>
      <c r="CP475" s="170"/>
      <c r="CQ475" s="170"/>
      <c r="CR475" s="170"/>
      <c r="CS475" s="170"/>
      <c r="CT475" s="170"/>
      <c r="CU475" s="170"/>
      <c r="CV475" s="170"/>
      <c r="CW475" s="170"/>
      <c r="CX475" s="170"/>
      <c r="CY475" s="170"/>
      <c r="CZ475" s="170"/>
      <c r="DA475" s="170"/>
      <c r="DB475" s="170"/>
      <c r="DC475" s="170"/>
      <c r="DD475" s="170"/>
      <c r="DE475" s="170"/>
      <c r="DF475" s="170"/>
      <c r="DG475" s="170"/>
      <c r="DH475" s="170"/>
      <c r="DI475" s="170"/>
      <c r="DJ475" s="170"/>
      <c r="DK475" s="170"/>
      <c r="DL475" s="170"/>
      <c r="DM475" s="170"/>
      <c r="DN475" s="170"/>
      <c r="DO475" s="170"/>
      <c r="DP475" s="170"/>
      <c r="DQ475" s="170"/>
      <c r="DR475" s="170"/>
      <c r="DS475" s="170"/>
      <c r="DT475" s="170"/>
      <c r="DU475" s="170"/>
      <c r="DV475" s="170"/>
      <c r="DW475" s="170"/>
      <c r="DX475" s="170"/>
      <c r="DY475" s="170"/>
      <c r="DZ475" s="170"/>
      <c r="EA475" s="170"/>
      <c r="EB475" s="170"/>
      <c r="EC475" s="170"/>
      <c r="ED475" s="170"/>
      <c r="EE475" s="170"/>
      <c r="EF475" s="170"/>
      <c r="EG475" s="170"/>
      <c r="EH475" s="170"/>
      <c r="EI475" s="170"/>
      <c r="EJ475" s="170"/>
      <c r="EK475" s="170"/>
      <c r="EL475" s="170"/>
      <c r="EM475" s="170"/>
      <c r="EN475" s="170"/>
      <c r="EO475" s="170"/>
      <c r="EP475" s="170"/>
      <c r="EQ475" s="170"/>
      <c r="ER475" s="170"/>
      <c r="ES475" s="170"/>
      <c r="ET475" s="170"/>
      <c r="EU475" s="170"/>
      <c r="EV475" s="170"/>
      <c r="EW475" s="170"/>
      <c r="EX475" s="170"/>
      <c r="EY475" s="170"/>
      <c r="EZ475" s="170"/>
      <c r="FA475" s="170"/>
      <c r="FB475" s="170"/>
      <c r="FC475" s="170"/>
      <c r="FD475" s="170"/>
      <c r="FE475" s="170"/>
      <c r="FF475" s="170"/>
      <c r="FG475" s="170"/>
      <c r="FH475" s="170"/>
      <c r="FI475" s="170"/>
      <c r="FJ475" s="170"/>
      <c r="FK475" s="170"/>
      <c r="FL475" s="170"/>
      <c r="FM475" s="170"/>
      <c r="FN475" s="170"/>
      <c r="FO475" s="170"/>
      <c r="FP475" s="170"/>
      <c r="FQ475" s="170"/>
      <c r="FR475" s="170"/>
      <c r="FS475" s="170"/>
      <c r="FT475" s="170"/>
      <c r="FU475" s="170"/>
      <c r="FV475" s="170"/>
      <c r="FW475" s="170"/>
      <c r="FX475" s="170"/>
      <c r="FY475" s="170"/>
      <c r="FZ475" s="170"/>
      <c r="GA475" s="170"/>
      <c r="GB475" s="170"/>
      <c r="GC475" s="170"/>
      <c r="GD475" s="170"/>
      <c r="GE475" s="170"/>
      <c r="GF475" s="170"/>
      <c r="GG475" s="170"/>
      <c r="GH475" s="170"/>
    </row>
    <row r="476" customFormat="false" ht="12.75" hidden="false" customHeight="false" outlineLevel="0" collapsed="false">
      <c r="A476" s="179"/>
      <c r="B476" s="160"/>
      <c r="C476" s="160"/>
      <c r="D476" s="160"/>
      <c r="E476" s="160"/>
      <c r="F476" s="160"/>
      <c r="G476" s="160"/>
      <c r="H476" s="159"/>
      <c r="I476" s="181"/>
      <c r="R476" s="159"/>
      <c r="S476" s="169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  <c r="BP476" s="170"/>
      <c r="BQ476" s="170"/>
      <c r="BR476" s="170"/>
      <c r="BS476" s="170"/>
      <c r="BT476" s="170"/>
      <c r="BU476" s="170"/>
      <c r="BV476" s="170"/>
      <c r="BW476" s="170"/>
      <c r="BX476" s="170"/>
      <c r="BY476" s="170"/>
      <c r="BZ476" s="170"/>
      <c r="CA476" s="170"/>
      <c r="CB476" s="170"/>
      <c r="CC476" s="170"/>
      <c r="CD476" s="170"/>
      <c r="CE476" s="170"/>
      <c r="CF476" s="170"/>
      <c r="CG476" s="170"/>
      <c r="CH476" s="170"/>
      <c r="CI476" s="170"/>
      <c r="CJ476" s="170"/>
      <c r="CK476" s="170"/>
      <c r="CL476" s="170"/>
      <c r="CM476" s="170"/>
      <c r="CN476" s="170"/>
      <c r="CO476" s="170"/>
      <c r="CP476" s="170"/>
      <c r="CQ476" s="170"/>
      <c r="CR476" s="170"/>
      <c r="CS476" s="170"/>
      <c r="CT476" s="170"/>
      <c r="CU476" s="170"/>
      <c r="CV476" s="170"/>
      <c r="CW476" s="170"/>
      <c r="CX476" s="170"/>
      <c r="CY476" s="170"/>
      <c r="CZ476" s="170"/>
      <c r="DA476" s="170"/>
      <c r="DB476" s="170"/>
      <c r="DC476" s="170"/>
      <c r="DD476" s="170"/>
      <c r="DE476" s="170"/>
      <c r="DF476" s="170"/>
      <c r="DG476" s="170"/>
      <c r="DH476" s="170"/>
      <c r="DI476" s="170"/>
      <c r="DJ476" s="170"/>
      <c r="DK476" s="170"/>
      <c r="DL476" s="170"/>
      <c r="DM476" s="170"/>
      <c r="DN476" s="170"/>
      <c r="DO476" s="170"/>
      <c r="DP476" s="170"/>
      <c r="DQ476" s="170"/>
      <c r="DR476" s="170"/>
      <c r="DS476" s="170"/>
      <c r="DT476" s="170"/>
      <c r="DU476" s="170"/>
      <c r="DV476" s="170"/>
      <c r="DW476" s="170"/>
      <c r="DX476" s="170"/>
      <c r="DY476" s="170"/>
      <c r="DZ476" s="170"/>
      <c r="EA476" s="170"/>
      <c r="EB476" s="170"/>
      <c r="EC476" s="170"/>
      <c r="ED476" s="170"/>
      <c r="EE476" s="170"/>
      <c r="EF476" s="170"/>
      <c r="EG476" s="170"/>
      <c r="EH476" s="170"/>
      <c r="EI476" s="170"/>
      <c r="EJ476" s="170"/>
      <c r="EK476" s="170"/>
      <c r="EL476" s="170"/>
      <c r="EM476" s="170"/>
      <c r="EN476" s="170"/>
      <c r="EO476" s="170"/>
      <c r="EP476" s="170"/>
      <c r="EQ476" s="170"/>
      <c r="ER476" s="170"/>
      <c r="ES476" s="170"/>
      <c r="ET476" s="170"/>
      <c r="EU476" s="170"/>
      <c r="EV476" s="170"/>
      <c r="EW476" s="170"/>
      <c r="EX476" s="170"/>
      <c r="EY476" s="170"/>
      <c r="EZ476" s="170"/>
      <c r="FA476" s="170"/>
      <c r="FB476" s="170"/>
      <c r="FC476" s="170"/>
      <c r="FD476" s="170"/>
      <c r="FE476" s="170"/>
      <c r="FF476" s="170"/>
      <c r="FG476" s="170"/>
      <c r="FH476" s="170"/>
      <c r="FI476" s="170"/>
      <c r="FJ476" s="170"/>
      <c r="FK476" s="170"/>
      <c r="FL476" s="170"/>
      <c r="FM476" s="170"/>
      <c r="FN476" s="170"/>
      <c r="FO476" s="170"/>
      <c r="FP476" s="170"/>
      <c r="FQ476" s="170"/>
      <c r="FR476" s="170"/>
      <c r="FS476" s="170"/>
      <c r="FT476" s="170"/>
      <c r="FU476" s="170"/>
      <c r="FV476" s="170"/>
      <c r="FW476" s="170"/>
      <c r="FX476" s="170"/>
      <c r="FY476" s="170"/>
      <c r="FZ476" s="170"/>
      <c r="GA476" s="170"/>
      <c r="GB476" s="170"/>
      <c r="GC476" s="170"/>
      <c r="GD476" s="170"/>
      <c r="GE476" s="170"/>
      <c r="GF476" s="170"/>
      <c r="GG476" s="170"/>
      <c r="GH476" s="170"/>
    </row>
    <row r="477" customFormat="false" ht="12.75" hidden="false" customHeight="false" outlineLevel="0" collapsed="false">
      <c r="A477" s="179"/>
      <c r="B477" s="160"/>
      <c r="C477" s="160"/>
      <c r="D477" s="160"/>
      <c r="E477" s="160"/>
      <c r="F477" s="160"/>
      <c r="G477" s="160"/>
      <c r="H477" s="159"/>
      <c r="I477" s="181"/>
      <c r="R477" s="159"/>
      <c r="S477" s="169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  <c r="BP477" s="170"/>
      <c r="BQ477" s="170"/>
      <c r="BR477" s="170"/>
      <c r="BS477" s="170"/>
      <c r="BT477" s="170"/>
      <c r="BU477" s="170"/>
      <c r="BV477" s="170"/>
      <c r="BW477" s="170"/>
      <c r="BX477" s="170"/>
      <c r="BY477" s="170"/>
      <c r="BZ477" s="170"/>
      <c r="CA477" s="170"/>
      <c r="CB477" s="170"/>
      <c r="CC477" s="170"/>
      <c r="CD477" s="170"/>
      <c r="CE477" s="170"/>
      <c r="CF477" s="170"/>
      <c r="CG477" s="170"/>
      <c r="CH477" s="170"/>
      <c r="CI477" s="170"/>
      <c r="CJ477" s="170"/>
      <c r="CK477" s="170"/>
      <c r="CL477" s="170"/>
      <c r="CM477" s="170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  <c r="DZ477" s="170"/>
      <c r="EA477" s="170"/>
      <c r="EB477" s="170"/>
      <c r="EC477" s="170"/>
      <c r="ED477" s="170"/>
      <c r="EE477" s="170"/>
      <c r="EF477" s="170"/>
      <c r="EG477" s="170"/>
      <c r="EH477" s="170"/>
      <c r="EI477" s="170"/>
      <c r="EJ477" s="170"/>
      <c r="EK477" s="170"/>
      <c r="EL477" s="170"/>
      <c r="EM477" s="170"/>
      <c r="EN477" s="170"/>
      <c r="EO477" s="170"/>
      <c r="EP477" s="170"/>
      <c r="EQ477" s="170"/>
      <c r="ER477" s="170"/>
      <c r="ES477" s="170"/>
      <c r="ET477" s="170"/>
      <c r="EU477" s="170"/>
      <c r="EV477" s="170"/>
      <c r="EW477" s="170"/>
      <c r="EX477" s="170"/>
      <c r="EY477" s="170"/>
      <c r="EZ477" s="170"/>
      <c r="FA477" s="170"/>
      <c r="FB477" s="170"/>
      <c r="FC477" s="170"/>
      <c r="FD477" s="170"/>
      <c r="FE477" s="170"/>
      <c r="FF477" s="170"/>
      <c r="FG477" s="170"/>
      <c r="FH477" s="170"/>
      <c r="FI477" s="170"/>
      <c r="FJ477" s="170"/>
      <c r="FK477" s="170"/>
      <c r="FL477" s="170"/>
      <c r="FM477" s="170"/>
      <c r="FN477" s="170"/>
      <c r="FO477" s="170"/>
      <c r="FP477" s="170"/>
      <c r="FQ477" s="170"/>
      <c r="FR477" s="170"/>
      <c r="FS477" s="170"/>
      <c r="FT477" s="170"/>
      <c r="FU477" s="170"/>
      <c r="FV477" s="170"/>
      <c r="FW477" s="170"/>
      <c r="FX477" s="170"/>
      <c r="FY477" s="170"/>
      <c r="FZ477" s="170"/>
      <c r="GA477" s="170"/>
      <c r="GB477" s="170"/>
      <c r="GC477" s="170"/>
      <c r="GD477" s="170"/>
      <c r="GE477" s="170"/>
      <c r="GF477" s="170"/>
      <c r="GG477" s="170"/>
      <c r="GH477" s="170"/>
    </row>
    <row r="478" customFormat="false" ht="12.75" hidden="false" customHeight="false" outlineLevel="0" collapsed="false">
      <c r="A478" s="179"/>
      <c r="B478" s="160"/>
      <c r="C478" s="160"/>
      <c r="D478" s="160"/>
      <c r="E478" s="160"/>
      <c r="F478" s="160"/>
      <c r="G478" s="160"/>
      <c r="H478" s="159"/>
      <c r="I478" s="181"/>
      <c r="R478" s="159"/>
      <c r="S478" s="169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  <c r="BP478" s="170"/>
      <c r="BQ478" s="170"/>
      <c r="BR478" s="170"/>
      <c r="BS478" s="170"/>
      <c r="BT478" s="170"/>
      <c r="BU478" s="170"/>
      <c r="BV478" s="170"/>
      <c r="BW478" s="170"/>
      <c r="BX478" s="170"/>
      <c r="BY478" s="170"/>
      <c r="BZ478" s="170"/>
      <c r="CA478" s="170"/>
      <c r="CB478" s="170"/>
      <c r="CC478" s="170"/>
      <c r="CD478" s="170"/>
      <c r="CE478" s="170"/>
      <c r="CF478" s="170"/>
      <c r="CG478" s="170"/>
      <c r="CH478" s="170"/>
      <c r="CI478" s="170"/>
      <c r="CJ478" s="170"/>
      <c r="CK478" s="170"/>
      <c r="CL478" s="170"/>
      <c r="CM478" s="170"/>
      <c r="CN478" s="170"/>
      <c r="CO478" s="170"/>
      <c r="CP478" s="170"/>
      <c r="CQ478" s="170"/>
      <c r="CR478" s="170"/>
      <c r="CS478" s="170"/>
      <c r="CT478" s="170"/>
      <c r="CU478" s="170"/>
      <c r="CV478" s="170"/>
      <c r="CW478" s="170"/>
      <c r="CX478" s="170"/>
      <c r="CY478" s="170"/>
      <c r="CZ478" s="170"/>
      <c r="DA478" s="170"/>
      <c r="DB478" s="170"/>
      <c r="DC478" s="170"/>
      <c r="DD478" s="170"/>
      <c r="DE478" s="170"/>
      <c r="DF478" s="170"/>
      <c r="DG478" s="170"/>
      <c r="DH478" s="170"/>
      <c r="DI478" s="170"/>
      <c r="DJ478" s="170"/>
      <c r="DK478" s="170"/>
      <c r="DL478" s="170"/>
      <c r="DM478" s="170"/>
      <c r="DN478" s="170"/>
      <c r="DO478" s="170"/>
      <c r="DP478" s="170"/>
      <c r="DQ478" s="170"/>
      <c r="DR478" s="170"/>
      <c r="DS478" s="170"/>
      <c r="DT478" s="170"/>
      <c r="DU478" s="170"/>
      <c r="DV478" s="170"/>
      <c r="DW478" s="170"/>
      <c r="DX478" s="170"/>
      <c r="DY478" s="170"/>
      <c r="DZ478" s="170"/>
      <c r="EA478" s="170"/>
      <c r="EB478" s="170"/>
      <c r="EC478" s="170"/>
      <c r="ED478" s="170"/>
      <c r="EE478" s="170"/>
      <c r="EF478" s="170"/>
      <c r="EG478" s="170"/>
      <c r="EH478" s="170"/>
      <c r="EI478" s="170"/>
      <c r="EJ478" s="170"/>
      <c r="EK478" s="170"/>
      <c r="EL478" s="170"/>
      <c r="EM478" s="170"/>
      <c r="EN478" s="170"/>
      <c r="EO478" s="170"/>
      <c r="EP478" s="170"/>
      <c r="EQ478" s="170"/>
      <c r="ER478" s="170"/>
      <c r="ES478" s="170"/>
      <c r="ET478" s="170"/>
      <c r="EU478" s="170"/>
      <c r="EV478" s="170"/>
      <c r="EW478" s="170"/>
      <c r="EX478" s="170"/>
      <c r="EY478" s="170"/>
      <c r="EZ478" s="170"/>
      <c r="FA478" s="170"/>
      <c r="FB478" s="170"/>
      <c r="FC478" s="170"/>
      <c r="FD478" s="170"/>
      <c r="FE478" s="170"/>
      <c r="FF478" s="170"/>
      <c r="FG478" s="170"/>
      <c r="FH478" s="170"/>
      <c r="FI478" s="170"/>
      <c r="FJ478" s="170"/>
      <c r="FK478" s="170"/>
      <c r="FL478" s="170"/>
      <c r="FM478" s="170"/>
      <c r="FN478" s="170"/>
      <c r="FO478" s="170"/>
      <c r="FP478" s="170"/>
      <c r="FQ478" s="170"/>
      <c r="FR478" s="170"/>
      <c r="FS478" s="170"/>
      <c r="FT478" s="170"/>
      <c r="FU478" s="170"/>
      <c r="FV478" s="170"/>
      <c r="FW478" s="170"/>
      <c r="FX478" s="170"/>
      <c r="FY478" s="170"/>
      <c r="FZ478" s="170"/>
      <c r="GA478" s="170"/>
      <c r="GB478" s="170"/>
      <c r="GC478" s="170"/>
      <c r="GD478" s="170"/>
      <c r="GE478" s="170"/>
      <c r="GF478" s="170"/>
      <c r="GG478" s="170"/>
      <c r="GH478" s="170"/>
    </row>
    <row r="479" customFormat="false" ht="12.75" hidden="false" customHeight="false" outlineLevel="0" collapsed="false">
      <c r="A479" s="179"/>
      <c r="B479" s="160"/>
      <c r="C479" s="160"/>
      <c r="D479" s="160"/>
      <c r="E479" s="160"/>
      <c r="F479" s="160"/>
      <c r="G479" s="160"/>
      <c r="H479" s="159"/>
      <c r="I479" s="181"/>
      <c r="R479" s="159"/>
      <c r="S479" s="169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  <c r="BP479" s="170"/>
      <c r="BQ479" s="170"/>
      <c r="BR479" s="170"/>
      <c r="BS479" s="170"/>
      <c r="BT479" s="170"/>
      <c r="BU479" s="170"/>
      <c r="BV479" s="170"/>
      <c r="BW479" s="170"/>
      <c r="BX479" s="170"/>
      <c r="BY479" s="170"/>
      <c r="BZ479" s="170"/>
      <c r="CA479" s="170"/>
      <c r="CB479" s="170"/>
      <c r="CC479" s="170"/>
      <c r="CD479" s="170"/>
      <c r="CE479" s="170"/>
      <c r="CF479" s="170"/>
      <c r="CG479" s="170"/>
      <c r="CH479" s="170"/>
      <c r="CI479" s="170"/>
      <c r="CJ479" s="170"/>
      <c r="CK479" s="170"/>
      <c r="CL479" s="170"/>
      <c r="CM479" s="170"/>
      <c r="CN479" s="170"/>
      <c r="CO479" s="170"/>
      <c r="CP479" s="170"/>
      <c r="CQ479" s="170"/>
      <c r="CR479" s="170"/>
      <c r="CS479" s="170"/>
      <c r="CT479" s="170"/>
      <c r="CU479" s="170"/>
      <c r="CV479" s="170"/>
      <c r="CW479" s="170"/>
      <c r="CX479" s="170"/>
      <c r="CY479" s="170"/>
      <c r="CZ479" s="170"/>
      <c r="DA479" s="170"/>
      <c r="DB479" s="170"/>
      <c r="DC479" s="170"/>
      <c r="DD479" s="170"/>
      <c r="DE479" s="170"/>
      <c r="DF479" s="170"/>
      <c r="DG479" s="170"/>
      <c r="DH479" s="170"/>
      <c r="DI479" s="170"/>
      <c r="DJ479" s="170"/>
      <c r="DK479" s="170"/>
      <c r="DL479" s="170"/>
      <c r="DM479" s="170"/>
      <c r="DN479" s="170"/>
      <c r="DO479" s="170"/>
      <c r="DP479" s="170"/>
      <c r="DQ479" s="170"/>
      <c r="DR479" s="170"/>
      <c r="DS479" s="170"/>
      <c r="DT479" s="170"/>
      <c r="DU479" s="170"/>
      <c r="DV479" s="170"/>
      <c r="DW479" s="170"/>
      <c r="DX479" s="170"/>
      <c r="DY479" s="170"/>
      <c r="DZ479" s="170"/>
      <c r="EA479" s="170"/>
      <c r="EB479" s="170"/>
      <c r="EC479" s="170"/>
      <c r="ED479" s="170"/>
      <c r="EE479" s="170"/>
      <c r="EF479" s="170"/>
      <c r="EG479" s="170"/>
      <c r="EH479" s="170"/>
      <c r="EI479" s="170"/>
      <c r="EJ479" s="170"/>
      <c r="EK479" s="170"/>
      <c r="EL479" s="170"/>
      <c r="EM479" s="170"/>
      <c r="EN479" s="170"/>
      <c r="EO479" s="170"/>
      <c r="EP479" s="170"/>
      <c r="EQ479" s="170"/>
      <c r="ER479" s="170"/>
      <c r="ES479" s="170"/>
      <c r="ET479" s="170"/>
      <c r="EU479" s="170"/>
      <c r="EV479" s="170"/>
      <c r="EW479" s="170"/>
      <c r="EX479" s="170"/>
      <c r="EY479" s="170"/>
      <c r="EZ479" s="170"/>
      <c r="FA479" s="170"/>
      <c r="FB479" s="170"/>
      <c r="FC479" s="170"/>
      <c r="FD479" s="170"/>
      <c r="FE479" s="170"/>
      <c r="FF479" s="170"/>
      <c r="FG479" s="170"/>
      <c r="FH479" s="170"/>
      <c r="FI479" s="170"/>
      <c r="FJ479" s="170"/>
      <c r="FK479" s="170"/>
      <c r="FL479" s="170"/>
      <c r="FM479" s="170"/>
      <c r="FN479" s="170"/>
      <c r="FO479" s="170"/>
      <c r="FP479" s="170"/>
      <c r="FQ479" s="170"/>
      <c r="FR479" s="170"/>
      <c r="FS479" s="170"/>
      <c r="FT479" s="170"/>
      <c r="FU479" s="170"/>
      <c r="FV479" s="170"/>
      <c r="FW479" s="170"/>
      <c r="FX479" s="170"/>
      <c r="FY479" s="170"/>
      <c r="FZ479" s="170"/>
      <c r="GA479" s="170"/>
      <c r="GB479" s="170"/>
      <c r="GC479" s="170"/>
      <c r="GD479" s="170"/>
      <c r="GE479" s="170"/>
      <c r="GF479" s="170"/>
      <c r="GG479" s="170"/>
      <c r="GH479" s="170"/>
    </row>
    <row r="480" customFormat="false" ht="12.75" hidden="false" customHeight="false" outlineLevel="0" collapsed="false">
      <c r="A480" s="179"/>
      <c r="B480" s="160"/>
      <c r="C480" s="160"/>
      <c r="D480" s="160"/>
      <c r="E480" s="160"/>
      <c r="F480" s="160"/>
      <c r="G480" s="160"/>
      <c r="H480" s="159"/>
      <c r="I480" s="181"/>
      <c r="R480" s="159"/>
      <c r="S480" s="169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  <c r="BP480" s="170"/>
      <c r="BQ480" s="170"/>
      <c r="BR480" s="170"/>
      <c r="BS480" s="170"/>
      <c r="BT480" s="170"/>
      <c r="BU480" s="170"/>
      <c r="BV480" s="170"/>
      <c r="BW480" s="170"/>
      <c r="BX480" s="170"/>
      <c r="BY480" s="170"/>
      <c r="BZ480" s="170"/>
      <c r="CA480" s="170"/>
      <c r="CB480" s="170"/>
      <c r="CC480" s="170"/>
      <c r="CD480" s="170"/>
      <c r="CE480" s="170"/>
      <c r="CF480" s="170"/>
      <c r="CG480" s="170"/>
      <c r="CH480" s="170"/>
      <c r="CI480" s="170"/>
      <c r="CJ480" s="170"/>
      <c r="CK480" s="170"/>
      <c r="CL480" s="170"/>
      <c r="CM480" s="170"/>
      <c r="CN480" s="170"/>
      <c r="CO480" s="170"/>
      <c r="CP480" s="170"/>
      <c r="CQ480" s="170"/>
      <c r="CR480" s="170"/>
      <c r="CS480" s="170"/>
      <c r="CT480" s="170"/>
      <c r="CU480" s="170"/>
      <c r="CV480" s="170"/>
      <c r="CW480" s="170"/>
      <c r="CX480" s="170"/>
      <c r="CY480" s="170"/>
      <c r="CZ480" s="170"/>
      <c r="DA480" s="170"/>
      <c r="DB480" s="170"/>
      <c r="DC480" s="170"/>
      <c r="DD480" s="170"/>
      <c r="DE480" s="170"/>
      <c r="DF480" s="170"/>
      <c r="DG480" s="170"/>
      <c r="DH480" s="170"/>
      <c r="DI480" s="170"/>
      <c r="DJ480" s="170"/>
      <c r="DK480" s="170"/>
      <c r="DL480" s="170"/>
      <c r="DM480" s="170"/>
      <c r="DN480" s="170"/>
      <c r="DO480" s="170"/>
      <c r="DP480" s="170"/>
      <c r="DQ480" s="170"/>
      <c r="DR480" s="170"/>
      <c r="DS480" s="170"/>
      <c r="DT480" s="170"/>
      <c r="DU480" s="170"/>
      <c r="DV480" s="170"/>
      <c r="DW480" s="170"/>
      <c r="DX480" s="170"/>
      <c r="DY480" s="170"/>
      <c r="DZ480" s="170"/>
      <c r="EA480" s="170"/>
      <c r="EB480" s="170"/>
      <c r="EC480" s="170"/>
      <c r="ED480" s="170"/>
      <c r="EE480" s="170"/>
      <c r="EF480" s="170"/>
      <c r="EG480" s="170"/>
      <c r="EH480" s="170"/>
      <c r="EI480" s="170"/>
      <c r="EJ480" s="170"/>
      <c r="EK480" s="170"/>
      <c r="EL480" s="170"/>
      <c r="EM480" s="170"/>
      <c r="EN480" s="170"/>
      <c r="EO480" s="170"/>
      <c r="EP480" s="170"/>
      <c r="EQ480" s="170"/>
      <c r="ER480" s="170"/>
      <c r="ES480" s="170"/>
      <c r="ET480" s="170"/>
      <c r="EU480" s="170"/>
      <c r="EV480" s="170"/>
      <c r="EW480" s="170"/>
      <c r="EX480" s="170"/>
      <c r="EY480" s="170"/>
      <c r="EZ480" s="170"/>
      <c r="FA480" s="170"/>
      <c r="FB480" s="170"/>
      <c r="FC480" s="170"/>
      <c r="FD480" s="170"/>
      <c r="FE480" s="170"/>
      <c r="FF480" s="170"/>
      <c r="FG480" s="170"/>
      <c r="FH480" s="170"/>
      <c r="FI480" s="170"/>
      <c r="FJ480" s="170"/>
      <c r="FK480" s="170"/>
      <c r="FL480" s="170"/>
      <c r="FM480" s="170"/>
      <c r="FN480" s="170"/>
      <c r="FO480" s="170"/>
      <c r="FP480" s="170"/>
      <c r="FQ480" s="170"/>
      <c r="FR480" s="170"/>
      <c r="FS480" s="170"/>
      <c r="FT480" s="170"/>
      <c r="FU480" s="170"/>
      <c r="FV480" s="170"/>
      <c r="FW480" s="170"/>
      <c r="FX480" s="170"/>
      <c r="FY480" s="170"/>
      <c r="FZ480" s="170"/>
      <c r="GA480" s="170"/>
      <c r="GB480" s="170"/>
      <c r="GC480" s="170"/>
      <c r="GD480" s="170"/>
      <c r="GE480" s="170"/>
      <c r="GF480" s="170"/>
      <c r="GG480" s="170"/>
      <c r="GH480" s="170"/>
    </row>
    <row r="481" customFormat="false" ht="12.75" hidden="false" customHeight="false" outlineLevel="0" collapsed="false">
      <c r="A481" s="179"/>
      <c r="B481" s="160"/>
      <c r="C481" s="160"/>
      <c r="D481" s="160"/>
      <c r="E481" s="160"/>
      <c r="F481" s="160"/>
      <c r="G481" s="160"/>
      <c r="H481" s="159"/>
      <c r="I481" s="181"/>
      <c r="R481" s="159"/>
      <c r="S481" s="169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  <c r="BP481" s="170"/>
      <c r="BQ481" s="170"/>
      <c r="BR481" s="170"/>
      <c r="BS481" s="170"/>
      <c r="BT481" s="170"/>
      <c r="BU481" s="170"/>
      <c r="BV481" s="170"/>
      <c r="BW481" s="170"/>
      <c r="BX481" s="170"/>
      <c r="BY481" s="170"/>
      <c r="BZ481" s="170"/>
      <c r="CA481" s="170"/>
      <c r="CB481" s="170"/>
      <c r="CC481" s="170"/>
      <c r="CD481" s="170"/>
      <c r="CE481" s="170"/>
      <c r="CF481" s="170"/>
      <c r="CG481" s="170"/>
      <c r="CH481" s="170"/>
      <c r="CI481" s="170"/>
      <c r="CJ481" s="170"/>
      <c r="CK481" s="170"/>
      <c r="CL481" s="170"/>
      <c r="CM481" s="170"/>
      <c r="CN481" s="170"/>
      <c r="CO481" s="170"/>
      <c r="CP481" s="170"/>
      <c r="CQ481" s="170"/>
      <c r="CR481" s="170"/>
      <c r="CS481" s="170"/>
      <c r="CT481" s="170"/>
      <c r="CU481" s="170"/>
      <c r="CV481" s="170"/>
      <c r="CW481" s="170"/>
      <c r="CX481" s="170"/>
      <c r="CY481" s="170"/>
      <c r="CZ481" s="170"/>
      <c r="DA481" s="170"/>
      <c r="DB481" s="170"/>
      <c r="DC481" s="170"/>
      <c r="DD481" s="170"/>
      <c r="DE481" s="170"/>
      <c r="DF481" s="170"/>
      <c r="DG481" s="170"/>
      <c r="DH481" s="170"/>
      <c r="DI481" s="170"/>
      <c r="DJ481" s="170"/>
      <c r="DK481" s="170"/>
      <c r="DL481" s="170"/>
      <c r="DM481" s="170"/>
      <c r="DN481" s="170"/>
      <c r="DO481" s="170"/>
      <c r="DP481" s="170"/>
      <c r="DQ481" s="170"/>
      <c r="DR481" s="170"/>
      <c r="DS481" s="170"/>
      <c r="DT481" s="170"/>
      <c r="DU481" s="170"/>
      <c r="DV481" s="170"/>
      <c r="DW481" s="170"/>
      <c r="DX481" s="170"/>
      <c r="DY481" s="170"/>
      <c r="DZ481" s="170"/>
      <c r="EA481" s="170"/>
      <c r="EB481" s="170"/>
      <c r="EC481" s="170"/>
      <c r="ED481" s="170"/>
      <c r="EE481" s="170"/>
      <c r="EF481" s="170"/>
      <c r="EG481" s="170"/>
      <c r="EH481" s="170"/>
      <c r="EI481" s="170"/>
      <c r="EJ481" s="170"/>
      <c r="EK481" s="170"/>
      <c r="EL481" s="170"/>
      <c r="EM481" s="170"/>
      <c r="EN481" s="170"/>
      <c r="EO481" s="170"/>
      <c r="EP481" s="170"/>
      <c r="EQ481" s="170"/>
      <c r="ER481" s="170"/>
      <c r="ES481" s="170"/>
      <c r="ET481" s="170"/>
      <c r="EU481" s="170"/>
      <c r="EV481" s="170"/>
      <c r="EW481" s="170"/>
      <c r="EX481" s="170"/>
      <c r="EY481" s="170"/>
      <c r="EZ481" s="170"/>
      <c r="FA481" s="170"/>
      <c r="FB481" s="170"/>
      <c r="FC481" s="170"/>
      <c r="FD481" s="170"/>
      <c r="FE481" s="170"/>
      <c r="FF481" s="170"/>
      <c r="FG481" s="170"/>
      <c r="FH481" s="170"/>
      <c r="FI481" s="170"/>
      <c r="FJ481" s="170"/>
      <c r="FK481" s="170"/>
      <c r="FL481" s="170"/>
      <c r="FM481" s="170"/>
      <c r="FN481" s="170"/>
      <c r="FO481" s="170"/>
      <c r="FP481" s="170"/>
      <c r="FQ481" s="170"/>
      <c r="FR481" s="170"/>
      <c r="FS481" s="170"/>
      <c r="FT481" s="170"/>
      <c r="FU481" s="170"/>
      <c r="FV481" s="170"/>
      <c r="FW481" s="170"/>
      <c r="FX481" s="170"/>
      <c r="FY481" s="170"/>
      <c r="FZ481" s="170"/>
      <c r="GA481" s="170"/>
      <c r="GB481" s="170"/>
      <c r="GC481" s="170"/>
      <c r="GD481" s="170"/>
      <c r="GE481" s="170"/>
      <c r="GF481" s="170"/>
      <c r="GG481" s="170"/>
      <c r="GH481" s="170"/>
    </row>
    <row r="482" customFormat="false" ht="12.75" hidden="false" customHeight="false" outlineLevel="0" collapsed="false">
      <c r="A482" s="179"/>
      <c r="B482" s="160"/>
      <c r="C482" s="160"/>
      <c r="D482" s="160"/>
      <c r="E482" s="160"/>
      <c r="F482" s="160"/>
      <c r="G482" s="160"/>
      <c r="H482" s="159"/>
      <c r="I482" s="181"/>
      <c r="R482" s="159"/>
      <c r="S482" s="169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  <c r="BP482" s="170"/>
      <c r="BQ482" s="170"/>
      <c r="BR482" s="170"/>
      <c r="BS482" s="170"/>
      <c r="BT482" s="170"/>
      <c r="BU482" s="170"/>
      <c r="BV482" s="170"/>
      <c r="BW482" s="170"/>
      <c r="BX482" s="170"/>
      <c r="BY482" s="170"/>
      <c r="BZ482" s="170"/>
      <c r="CA482" s="170"/>
      <c r="CB482" s="170"/>
      <c r="CC482" s="170"/>
      <c r="CD482" s="170"/>
      <c r="CE482" s="170"/>
      <c r="CF482" s="170"/>
      <c r="CG482" s="170"/>
      <c r="CH482" s="170"/>
      <c r="CI482" s="170"/>
      <c r="CJ482" s="170"/>
      <c r="CK482" s="170"/>
      <c r="CL482" s="170"/>
      <c r="CM482" s="170"/>
      <c r="CN482" s="170"/>
      <c r="CO482" s="170"/>
      <c r="CP482" s="170"/>
      <c r="CQ482" s="170"/>
      <c r="CR482" s="170"/>
      <c r="CS482" s="170"/>
      <c r="CT482" s="170"/>
      <c r="CU482" s="170"/>
      <c r="CV482" s="170"/>
      <c r="CW482" s="170"/>
      <c r="CX482" s="170"/>
      <c r="CY482" s="170"/>
      <c r="CZ482" s="170"/>
      <c r="DA482" s="170"/>
      <c r="DB482" s="170"/>
      <c r="DC482" s="170"/>
      <c r="DD482" s="170"/>
      <c r="DE482" s="170"/>
      <c r="DF482" s="170"/>
      <c r="DG482" s="170"/>
      <c r="DH482" s="170"/>
      <c r="DI482" s="170"/>
      <c r="DJ482" s="170"/>
      <c r="DK482" s="170"/>
      <c r="DL482" s="170"/>
      <c r="DM482" s="170"/>
      <c r="DN482" s="170"/>
      <c r="DO482" s="170"/>
      <c r="DP482" s="170"/>
      <c r="DQ482" s="170"/>
      <c r="DR482" s="170"/>
      <c r="DS482" s="170"/>
      <c r="DT482" s="170"/>
      <c r="DU482" s="170"/>
      <c r="DV482" s="170"/>
      <c r="DW482" s="170"/>
      <c r="DX482" s="170"/>
      <c r="DY482" s="170"/>
      <c r="DZ482" s="170"/>
      <c r="EA482" s="170"/>
      <c r="EB482" s="170"/>
      <c r="EC482" s="170"/>
      <c r="ED482" s="170"/>
      <c r="EE482" s="170"/>
      <c r="EF482" s="170"/>
      <c r="EG482" s="170"/>
      <c r="EH482" s="170"/>
      <c r="EI482" s="170"/>
      <c r="EJ482" s="170"/>
      <c r="EK482" s="170"/>
      <c r="EL482" s="170"/>
      <c r="EM482" s="170"/>
      <c r="EN482" s="170"/>
      <c r="EO482" s="170"/>
      <c r="EP482" s="170"/>
      <c r="EQ482" s="170"/>
      <c r="ER482" s="170"/>
      <c r="ES482" s="170"/>
      <c r="ET482" s="170"/>
      <c r="EU482" s="170"/>
      <c r="EV482" s="170"/>
      <c r="EW482" s="170"/>
      <c r="EX482" s="170"/>
      <c r="EY482" s="170"/>
      <c r="EZ482" s="170"/>
      <c r="FA482" s="170"/>
      <c r="FB482" s="170"/>
      <c r="FC482" s="170"/>
      <c r="FD482" s="170"/>
      <c r="FE482" s="170"/>
      <c r="FF482" s="170"/>
      <c r="FG482" s="170"/>
      <c r="FH482" s="170"/>
      <c r="FI482" s="170"/>
      <c r="FJ482" s="170"/>
      <c r="FK482" s="170"/>
      <c r="FL482" s="170"/>
      <c r="FM482" s="170"/>
      <c r="FN482" s="170"/>
      <c r="FO482" s="170"/>
      <c r="FP482" s="170"/>
      <c r="FQ482" s="170"/>
      <c r="FR482" s="170"/>
      <c r="FS482" s="170"/>
      <c r="FT482" s="170"/>
      <c r="FU482" s="170"/>
      <c r="FV482" s="170"/>
      <c r="FW482" s="170"/>
      <c r="FX482" s="170"/>
      <c r="FY482" s="170"/>
      <c r="FZ482" s="170"/>
      <c r="GA482" s="170"/>
      <c r="GB482" s="170"/>
      <c r="GC482" s="170"/>
      <c r="GD482" s="170"/>
      <c r="GE482" s="170"/>
      <c r="GF482" s="170"/>
      <c r="GG482" s="170"/>
      <c r="GH482" s="170"/>
    </row>
    <row r="483" customFormat="false" ht="12.75" hidden="false" customHeight="false" outlineLevel="0" collapsed="false">
      <c r="A483" s="179"/>
      <c r="B483" s="160"/>
      <c r="C483" s="160"/>
      <c r="D483" s="160"/>
      <c r="E483" s="160"/>
      <c r="F483" s="160"/>
      <c r="G483" s="160"/>
      <c r="H483" s="159"/>
      <c r="I483" s="181"/>
      <c r="R483" s="159"/>
      <c r="S483" s="169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  <c r="DZ483" s="170"/>
      <c r="EA483" s="170"/>
      <c r="EB483" s="170"/>
      <c r="EC483" s="170"/>
      <c r="ED483" s="170"/>
      <c r="EE483" s="170"/>
      <c r="EF483" s="170"/>
      <c r="EG483" s="170"/>
      <c r="EH483" s="170"/>
      <c r="EI483" s="170"/>
      <c r="EJ483" s="170"/>
      <c r="EK483" s="170"/>
      <c r="EL483" s="170"/>
      <c r="EM483" s="170"/>
      <c r="EN483" s="170"/>
      <c r="EO483" s="170"/>
      <c r="EP483" s="170"/>
      <c r="EQ483" s="170"/>
      <c r="ER483" s="170"/>
      <c r="ES483" s="170"/>
      <c r="ET483" s="170"/>
      <c r="EU483" s="170"/>
      <c r="EV483" s="170"/>
      <c r="EW483" s="170"/>
      <c r="EX483" s="170"/>
      <c r="EY483" s="170"/>
      <c r="EZ483" s="170"/>
      <c r="FA483" s="170"/>
      <c r="FB483" s="170"/>
      <c r="FC483" s="170"/>
      <c r="FD483" s="170"/>
      <c r="FE483" s="170"/>
      <c r="FF483" s="170"/>
      <c r="FG483" s="170"/>
      <c r="FH483" s="170"/>
      <c r="FI483" s="170"/>
      <c r="FJ483" s="170"/>
      <c r="FK483" s="170"/>
      <c r="FL483" s="170"/>
      <c r="FM483" s="170"/>
      <c r="FN483" s="170"/>
      <c r="FO483" s="170"/>
      <c r="FP483" s="170"/>
      <c r="FQ483" s="170"/>
      <c r="FR483" s="170"/>
      <c r="FS483" s="170"/>
      <c r="FT483" s="170"/>
      <c r="FU483" s="170"/>
      <c r="FV483" s="170"/>
      <c r="FW483" s="170"/>
      <c r="FX483" s="170"/>
      <c r="FY483" s="170"/>
      <c r="FZ483" s="170"/>
      <c r="GA483" s="170"/>
      <c r="GB483" s="170"/>
      <c r="GC483" s="170"/>
      <c r="GD483" s="170"/>
      <c r="GE483" s="170"/>
      <c r="GF483" s="170"/>
      <c r="GG483" s="170"/>
      <c r="GH483" s="170"/>
    </row>
    <row r="484" customFormat="false" ht="12.75" hidden="false" customHeight="false" outlineLevel="0" collapsed="false">
      <c r="A484" s="179"/>
      <c r="B484" s="160"/>
      <c r="C484" s="160"/>
      <c r="D484" s="160"/>
      <c r="E484" s="160"/>
      <c r="F484" s="160"/>
      <c r="G484" s="160"/>
      <c r="H484" s="159"/>
      <c r="I484" s="181"/>
      <c r="R484" s="159"/>
      <c r="S484" s="169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70"/>
      <c r="BP484" s="170"/>
      <c r="BQ484" s="170"/>
      <c r="BR484" s="170"/>
      <c r="BS484" s="170"/>
      <c r="BT484" s="170"/>
      <c r="BU484" s="170"/>
      <c r="BV484" s="170"/>
      <c r="BW484" s="170"/>
      <c r="BX484" s="170"/>
      <c r="BY484" s="170"/>
      <c r="BZ484" s="170"/>
      <c r="CA484" s="170"/>
      <c r="CB484" s="170"/>
      <c r="CC484" s="170"/>
      <c r="CD484" s="170"/>
      <c r="CE484" s="170"/>
      <c r="CF484" s="170"/>
      <c r="CG484" s="170"/>
      <c r="CH484" s="170"/>
      <c r="CI484" s="170"/>
      <c r="CJ484" s="170"/>
      <c r="CK484" s="170"/>
      <c r="CL484" s="170"/>
      <c r="CM484" s="170"/>
      <c r="CN484" s="170"/>
      <c r="CO484" s="170"/>
      <c r="CP484" s="170"/>
      <c r="CQ484" s="170"/>
      <c r="CR484" s="170"/>
      <c r="CS484" s="170"/>
      <c r="CT484" s="170"/>
      <c r="CU484" s="170"/>
      <c r="CV484" s="170"/>
      <c r="CW484" s="170"/>
      <c r="CX484" s="170"/>
      <c r="CY484" s="170"/>
      <c r="CZ484" s="170"/>
      <c r="DA484" s="170"/>
      <c r="DB484" s="170"/>
      <c r="DC484" s="170"/>
      <c r="DD484" s="170"/>
      <c r="DE484" s="170"/>
      <c r="DF484" s="170"/>
      <c r="DG484" s="170"/>
      <c r="DH484" s="170"/>
      <c r="DI484" s="170"/>
      <c r="DJ484" s="170"/>
      <c r="DK484" s="170"/>
      <c r="DL484" s="170"/>
      <c r="DM484" s="170"/>
      <c r="DN484" s="170"/>
      <c r="DO484" s="170"/>
      <c r="DP484" s="170"/>
      <c r="DQ484" s="170"/>
      <c r="DR484" s="170"/>
      <c r="DS484" s="170"/>
      <c r="DT484" s="170"/>
      <c r="DU484" s="170"/>
      <c r="DV484" s="170"/>
      <c r="DW484" s="170"/>
      <c r="DX484" s="170"/>
      <c r="DY484" s="170"/>
      <c r="DZ484" s="170"/>
      <c r="EA484" s="170"/>
      <c r="EB484" s="170"/>
      <c r="EC484" s="170"/>
      <c r="ED484" s="170"/>
      <c r="EE484" s="170"/>
      <c r="EF484" s="170"/>
      <c r="EG484" s="170"/>
      <c r="EH484" s="170"/>
      <c r="EI484" s="170"/>
      <c r="EJ484" s="170"/>
      <c r="EK484" s="170"/>
      <c r="EL484" s="170"/>
      <c r="EM484" s="170"/>
      <c r="EN484" s="170"/>
      <c r="EO484" s="170"/>
      <c r="EP484" s="170"/>
      <c r="EQ484" s="170"/>
      <c r="ER484" s="170"/>
      <c r="ES484" s="170"/>
      <c r="ET484" s="170"/>
      <c r="EU484" s="170"/>
      <c r="EV484" s="170"/>
      <c r="EW484" s="170"/>
      <c r="EX484" s="170"/>
      <c r="EY484" s="170"/>
      <c r="EZ484" s="170"/>
      <c r="FA484" s="170"/>
      <c r="FB484" s="170"/>
      <c r="FC484" s="170"/>
      <c r="FD484" s="170"/>
      <c r="FE484" s="170"/>
      <c r="FF484" s="170"/>
      <c r="FG484" s="170"/>
      <c r="FH484" s="170"/>
      <c r="FI484" s="170"/>
      <c r="FJ484" s="170"/>
      <c r="FK484" s="170"/>
      <c r="FL484" s="170"/>
      <c r="FM484" s="170"/>
      <c r="FN484" s="170"/>
      <c r="FO484" s="170"/>
      <c r="FP484" s="170"/>
      <c r="FQ484" s="170"/>
      <c r="FR484" s="170"/>
      <c r="FS484" s="170"/>
      <c r="FT484" s="170"/>
      <c r="FU484" s="170"/>
      <c r="FV484" s="170"/>
      <c r="FW484" s="170"/>
      <c r="FX484" s="170"/>
      <c r="FY484" s="170"/>
      <c r="FZ484" s="170"/>
      <c r="GA484" s="170"/>
      <c r="GB484" s="170"/>
      <c r="GC484" s="170"/>
      <c r="GD484" s="170"/>
      <c r="GE484" s="170"/>
      <c r="GF484" s="170"/>
      <c r="GG484" s="170"/>
      <c r="GH484" s="170"/>
    </row>
    <row r="485" customFormat="false" ht="12.75" hidden="false" customHeight="false" outlineLevel="0" collapsed="false">
      <c r="A485" s="179"/>
      <c r="B485" s="160"/>
      <c r="C485" s="160"/>
      <c r="D485" s="160"/>
      <c r="E485" s="160"/>
      <c r="F485" s="160"/>
      <c r="G485" s="160"/>
      <c r="H485" s="159"/>
      <c r="I485" s="181"/>
      <c r="R485" s="159"/>
      <c r="S485" s="169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70"/>
      <c r="BP485" s="170"/>
      <c r="BQ485" s="170"/>
      <c r="BR485" s="170"/>
      <c r="BS485" s="170"/>
      <c r="BT485" s="170"/>
      <c r="BU485" s="170"/>
      <c r="BV485" s="170"/>
      <c r="BW485" s="170"/>
      <c r="BX485" s="170"/>
      <c r="BY485" s="170"/>
      <c r="BZ485" s="170"/>
      <c r="CA485" s="170"/>
      <c r="CB485" s="170"/>
      <c r="CC485" s="170"/>
      <c r="CD485" s="170"/>
      <c r="CE485" s="170"/>
      <c r="CF485" s="170"/>
      <c r="CG485" s="170"/>
      <c r="CH485" s="170"/>
      <c r="CI485" s="170"/>
      <c r="CJ485" s="170"/>
      <c r="CK485" s="170"/>
      <c r="CL485" s="170"/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170"/>
      <c r="DE485" s="170"/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170"/>
      <c r="DU485" s="170"/>
      <c r="DV485" s="170"/>
      <c r="DW485" s="170"/>
      <c r="DX485" s="170"/>
      <c r="DY485" s="170"/>
      <c r="DZ485" s="170"/>
      <c r="EA485" s="170"/>
      <c r="EB485" s="170"/>
      <c r="EC485" s="170"/>
      <c r="ED485" s="170"/>
      <c r="EE485" s="170"/>
      <c r="EF485" s="170"/>
      <c r="EG485" s="170"/>
      <c r="EH485" s="170"/>
      <c r="EI485" s="170"/>
      <c r="EJ485" s="170"/>
      <c r="EK485" s="170"/>
      <c r="EL485" s="170"/>
      <c r="EM485" s="170"/>
      <c r="EN485" s="170"/>
      <c r="EO485" s="170"/>
      <c r="EP485" s="170"/>
      <c r="EQ485" s="170"/>
      <c r="ER485" s="170"/>
      <c r="ES485" s="170"/>
      <c r="ET485" s="170"/>
      <c r="EU485" s="170"/>
      <c r="EV485" s="170"/>
      <c r="EW485" s="170"/>
      <c r="EX485" s="170"/>
      <c r="EY485" s="170"/>
      <c r="EZ485" s="170"/>
      <c r="FA485" s="170"/>
      <c r="FB485" s="170"/>
      <c r="FC485" s="170"/>
      <c r="FD485" s="170"/>
      <c r="FE485" s="170"/>
      <c r="FF485" s="170"/>
      <c r="FG485" s="170"/>
      <c r="FH485" s="170"/>
      <c r="FI485" s="170"/>
      <c r="FJ485" s="170"/>
      <c r="FK485" s="170"/>
      <c r="FL485" s="170"/>
      <c r="FM485" s="170"/>
      <c r="FN485" s="170"/>
      <c r="FO485" s="170"/>
      <c r="FP485" s="170"/>
      <c r="FQ485" s="170"/>
      <c r="FR485" s="170"/>
      <c r="FS485" s="170"/>
      <c r="FT485" s="170"/>
      <c r="FU485" s="170"/>
      <c r="FV485" s="170"/>
      <c r="FW485" s="170"/>
      <c r="FX485" s="170"/>
      <c r="FY485" s="170"/>
      <c r="FZ485" s="170"/>
      <c r="GA485" s="170"/>
      <c r="GB485" s="170"/>
      <c r="GC485" s="170"/>
      <c r="GD485" s="170"/>
      <c r="GE485" s="170"/>
      <c r="GF485" s="170"/>
      <c r="GG485" s="170"/>
      <c r="GH485" s="170"/>
    </row>
    <row r="486" customFormat="false" ht="12.75" hidden="false" customHeight="false" outlineLevel="0" collapsed="false">
      <c r="A486" s="179"/>
      <c r="B486" s="160"/>
      <c r="C486" s="160"/>
      <c r="D486" s="160"/>
      <c r="E486" s="160"/>
      <c r="F486" s="160"/>
      <c r="G486" s="160"/>
      <c r="H486" s="159"/>
      <c r="I486" s="181"/>
      <c r="R486" s="159"/>
      <c r="S486" s="169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70"/>
      <c r="BP486" s="170"/>
      <c r="BQ486" s="170"/>
      <c r="BR486" s="170"/>
      <c r="BS486" s="170"/>
      <c r="BT486" s="170"/>
      <c r="BU486" s="170"/>
      <c r="BV486" s="170"/>
      <c r="BW486" s="170"/>
      <c r="BX486" s="170"/>
      <c r="BY486" s="170"/>
      <c r="BZ486" s="170"/>
      <c r="CA486" s="170"/>
      <c r="CB486" s="170"/>
      <c r="CC486" s="170"/>
      <c r="CD486" s="170"/>
      <c r="CE486" s="170"/>
      <c r="CF486" s="170"/>
      <c r="CG486" s="170"/>
      <c r="CH486" s="170"/>
      <c r="CI486" s="170"/>
      <c r="CJ486" s="170"/>
      <c r="CK486" s="170"/>
      <c r="CL486" s="170"/>
      <c r="CM486" s="170"/>
      <c r="CN486" s="170"/>
      <c r="CO486" s="170"/>
      <c r="CP486" s="170"/>
      <c r="CQ486" s="170"/>
      <c r="CR486" s="170"/>
      <c r="CS486" s="170"/>
      <c r="CT486" s="170"/>
      <c r="CU486" s="170"/>
      <c r="CV486" s="170"/>
      <c r="CW486" s="170"/>
      <c r="CX486" s="170"/>
      <c r="CY486" s="170"/>
      <c r="CZ486" s="170"/>
      <c r="DA486" s="170"/>
      <c r="DB486" s="170"/>
      <c r="DC486" s="170"/>
      <c r="DD486" s="170"/>
      <c r="DE486" s="170"/>
      <c r="DF486" s="170"/>
      <c r="DG486" s="170"/>
      <c r="DH486" s="170"/>
      <c r="DI486" s="170"/>
      <c r="DJ486" s="170"/>
      <c r="DK486" s="170"/>
      <c r="DL486" s="170"/>
      <c r="DM486" s="170"/>
      <c r="DN486" s="170"/>
      <c r="DO486" s="170"/>
      <c r="DP486" s="170"/>
      <c r="DQ486" s="170"/>
      <c r="DR486" s="170"/>
      <c r="DS486" s="170"/>
      <c r="DT486" s="170"/>
      <c r="DU486" s="170"/>
      <c r="DV486" s="170"/>
      <c r="DW486" s="170"/>
      <c r="DX486" s="170"/>
      <c r="DY486" s="170"/>
      <c r="DZ486" s="170"/>
      <c r="EA486" s="170"/>
      <c r="EB486" s="170"/>
      <c r="EC486" s="170"/>
      <c r="ED486" s="170"/>
      <c r="EE486" s="170"/>
      <c r="EF486" s="170"/>
      <c r="EG486" s="170"/>
      <c r="EH486" s="170"/>
      <c r="EI486" s="170"/>
      <c r="EJ486" s="170"/>
      <c r="EK486" s="170"/>
      <c r="EL486" s="170"/>
      <c r="EM486" s="170"/>
      <c r="EN486" s="170"/>
      <c r="EO486" s="170"/>
      <c r="EP486" s="170"/>
      <c r="EQ486" s="170"/>
      <c r="ER486" s="170"/>
      <c r="ES486" s="170"/>
      <c r="ET486" s="170"/>
      <c r="EU486" s="170"/>
      <c r="EV486" s="170"/>
      <c r="EW486" s="170"/>
      <c r="EX486" s="170"/>
      <c r="EY486" s="170"/>
      <c r="EZ486" s="170"/>
      <c r="FA486" s="170"/>
      <c r="FB486" s="170"/>
      <c r="FC486" s="170"/>
      <c r="FD486" s="170"/>
      <c r="FE486" s="170"/>
      <c r="FF486" s="170"/>
      <c r="FG486" s="170"/>
      <c r="FH486" s="170"/>
      <c r="FI486" s="170"/>
      <c r="FJ486" s="170"/>
      <c r="FK486" s="170"/>
      <c r="FL486" s="170"/>
      <c r="FM486" s="170"/>
      <c r="FN486" s="170"/>
      <c r="FO486" s="170"/>
      <c r="FP486" s="170"/>
      <c r="FQ486" s="170"/>
      <c r="FR486" s="170"/>
      <c r="FS486" s="170"/>
      <c r="FT486" s="170"/>
      <c r="FU486" s="170"/>
      <c r="FV486" s="170"/>
      <c r="FW486" s="170"/>
      <c r="FX486" s="170"/>
      <c r="FY486" s="170"/>
      <c r="FZ486" s="170"/>
      <c r="GA486" s="170"/>
      <c r="GB486" s="170"/>
      <c r="GC486" s="170"/>
      <c r="GD486" s="170"/>
      <c r="GE486" s="170"/>
      <c r="GF486" s="170"/>
      <c r="GG486" s="170"/>
      <c r="GH486" s="170"/>
    </row>
    <row r="487" customFormat="false" ht="12.75" hidden="false" customHeight="false" outlineLevel="0" collapsed="false">
      <c r="A487" s="179"/>
      <c r="B487" s="160"/>
      <c r="C487" s="160"/>
      <c r="D487" s="160"/>
      <c r="E487" s="160"/>
      <c r="F487" s="160"/>
      <c r="G487" s="160"/>
      <c r="H487" s="159"/>
      <c r="I487" s="181"/>
      <c r="R487" s="159"/>
      <c r="S487" s="169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70"/>
      <c r="BP487" s="170"/>
      <c r="BQ487" s="170"/>
      <c r="BR487" s="170"/>
      <c r="BS487" s="170"/>
      <c r="BT487" s="170"/>
      <c r="BU487" s="170"/>
      <c r="BV487" s="170"/>
      <c r="BW487" s="170"/>
      <c r="BX487" s="170"/>
      <c r="BY487" s="170"/>
      <c r="BZ487" s="170"/>
      <c r="CA487" s="170"/>
      <c r="CB487" s="170"/>
      <c r="CC487" s="170"/>
      <c r="CD487" s="170"/>
      <c r="CE487" s="170"/>
      <c r="CF487" s="170"/>
      <c r="CG487" s="170"/>
      <c r="CH487" s="170"/>
      <c r="CI487" s="170"/>
      <c r="CJ487" s="170"/>
      <c r="CK487" s="170"/>
      <c r="CL487" s="170"/>
      <c r="CM487" s="170"/>
      <c r="CN487" s="170"/>
      <c r="CO487" s="170"/>
      <c r="CP487" s="170"/>
      <c r="CQ487" s="170"/>
      <c r="CR487" s="170"/>
      <c r="CS487" s="170"/>
      <c r="CT487" s="170"/>
      <c r="CU487" s="170"/>
      <c r="CV487" s="170"/>
      <c r="CW487" s="170"/>
      <c r="CX487" s="170"/>
      <c r="CY487" s="170"/>
      <c r="CZ487" s="170"/>
      <c r="DA487" s="170"/>
      <c r="DB487" s="170"/>
      <c r="DC487" s="170"/>
      <c r="DD487" s="170"/>
      <c r="DE487" s="170"/>
      <c r="DF487" s="170"/>
      <c r="DG487" s="170"/>
      <c r="DH487" s="170"/>
      <c r="DI487" s="170"/>
      <c r="DJ487" s="170"/>
      <c r="DK487" s="170"/>
      <c r="DL487" s="170"/>
      <c r="DM487" s="170"/>
      <c r="DN487" s="170"/>
      <c r="DO487" s="170"/>
      <c r="DP487" s="170"/>
      <c r="DQ487" s="170"/>
      <c r="DR487" s="170"/>
      <c r="DS487" s="170"/>
      <c r="DT487" s="170"/>
      <c r="DU487" s="170"/>
      <c r="DV487" s="170"/>
      <c r="DW487" s="170"/>
      <c r="DX487" s="170"/>
      <c r="DY487" s="170"/>
      <c r="DZ487" s="170"/>
      <c r="EA487" s="170"/>
      <c r="EB487" s="170"/>
      <c r="EC487" s="170"/>
      <c r="ED487" s="170"/>
      <c r="EE487" s="170"/>
      <c r="EF487" s="170"/>
      <c r="EG487" s="170"/>
      <c r="EH487" s="170"/>
      <c r="EI487" s="170"/>
      <c r="EJ487" s="170"/>
      <c r="EK487" s="170"/>
      <c r="EL487" s="170"/>
      <c r="EM487" s="170"/>
      <c r="EN487" s="170"/>
      <c r="EO487" s="170"/>
      <c r="EP487" s="170"/>
      <c r="EQ487" s="170"/>
      <c r="ER487" s="170"/>
      <c r="ES487" s="170"/>
      <c r="ET487" s="170"/>
      <c r="EU487" s="170"/>
      <c r="EV487" s="170"/>
      <c r="EW487" s="170"/>
      <c r="EX487" s="170"/>
      <c r="EY487" s="170"/>
      <c r="EZ487" s="170"/>
      <c r="FA487" s="170"/>
      <c r="FB487" s="170"/>
      <c r="FC487" s="170"/>
      <c r="FD487" s="170"/>
      <c r="FE487" s="170"/>
      <c r="FF487" s="170"/>
      <c r="FG487" s="170"/>
      <c r="FH487" s="170"/>
      <c r="FI487" s="170"/>
      <c r="FJ487" s="170"/>
      <c r="FK487" s="170"/>
      <c r="FL487" s="170"/>
      <c r="FM487" s="170"/>
      <c r="FN487" s="170"/>
      <c r="FO487" s="170"/>
      <c r="FP487" s="170"/>
      <c r="FQ487" s="170"/>
      <c r="FR487" s="170"/>
      <c r="FS487" s="170"/>
      <c r="FT487" s="170"/>
      <c r="FU487" s="170"/>
      <c r="FV487" s="170"/>
      <c r="FW487" s="170"/>
      <c r="FX487" s="170"/>
      <c r="FY487" s="170"/>
      <c r="FZ487" s="170"/>
      <c r="GA487" s="170"/>
      <c r="GB487" s="170"/>
      <c r="GC487" s="170"/>
      <c r="GD487" s="170"/>
      <c r="GE487" s="170"/>
      <c r="GF487" s="170"/>
      <c r="GG487" s="170"/>
      <c r="GH487" s="170"/>
    </row>
    <row r="488" customFormat="false" ht="12.75" hidden="false" customHeight="false" outlineLevel="0" collapsed="false">
      <c r="A488" s="179"/>
      <c r="B488" s="160"/>
      <c r="C488" s="160"/>
      <c r="D488" s="160"/>
      <c r="E488" s="160"/>
      <c r="F488" s="160"/>
      <c r="G488" s="160"/>
      <c r="H488" s="159"/>
      <c r="I488" s="181"/>
      <c r="R488" s="159"/>
      <c r="S488" s="169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70"/>
      <c r="BP488" s="170"/>
      <c r="BQ488" s="170"/>
      <c r="BR488" s="170"/>
      <c r="BS488" s="170"/>
      <c r="BT488" s="170"/>
      <c r="BU488" s="170"/>
      <c r="BV488" s="170"/>
      <c r="BW488" s="170"/>
      <c r="BX488" s="170"/>
      <c r="BY488" s="170"/>
      <c r="BZ488" s="170"/>
      <c r="CA488" s="170"/>
      <c r="CB488" s="170"/>
      <c r="CC488" s="170"/>
      <c r="CD488" s="170"/>
      <c r="CE488" s="170"/>
      <c r="CF488" s="170"/>
      <c r="CG488" s="170"/>
      <c r="CH488" s="170"/>
      <c r="CI488" s="170"/>
      <c r="CJ488" s="170"/>
      <c r="CK488" s="170"/>
      <c r="CL488" s="170"/>
      <c r="CM488" s="170"/>
      <c r="CN488" s="170"/>
      <c r="CO488" s="170"/>
      <c r="CP488" s="170"/>
      <c r="CQ488" s="170"/>
      <c r="CR488" s="170"/>
      <c r="CS488" s="170"/>
      <c r="CT488" s="170"/>
      <c r="CU488" s="170"/>
      <c r="CV488" s="170"/>
      <c r="CW488" s="170"/>
      <c r="CX488" s="170"/>
      <c r="CY488" s="170"/>
      <c r="CZ488" s="170"/>
      <c r="DA488" s="170"/>
      <c r="DB488" s="170"/>
      <c r="DC488" s="170"/>
      <c r="DD488" s="170"/>
      <c r="DE488" s="170"/>
      <c r="DF488" s="170"/>
      <c r="DG488" s="170"/>
      <c r="DH488" s="170"/>
      <c r="DI488" s="170"/>
      <c r="DJ488" s="170"/>
      <c r="DK488" s="170"/>
      <c r="DL488" s="170"/>
      <c r="DM488" s="170"/>
      <c r="DN488" s="170"/>
      <c r="DO488" s="170"/>
      <c r="DP488" s="170"/>
      <c r="DQ488" s="170"/>
      <c r="DR488" s="170"/>
      <c r="DS488" s="170"/>
      <c r="DT488" s="170"/>
      <c r="DU488" s="170"/>
      <c r="DV488" s="170"/>
      <c r="DW488" s="170"/>
      <c r="DX488" s="170"/>
      <c r="DY488" s="170"/>
      <c r="DZ488" s="170"/>
      <c r="EA488" s="170"/>
      <c r="EB488" s="170"/>
      <c r="EC488" s="170"/>
      <c r="ED488" s="170"/>
      <c r="EE488" s="170"/>
      <c r="EF488" s="170"/>
      <c r="EG488" s="170"/>
      <c r="EH488" s="170"/>
      <c r="EI488" s="170"/>
      <c r="EJ488" s="170"/>
      <c r="EK488" s="170"/>
      <c r="EL488" s="170"/>
      <c r="EM488" s="170"/>
      <c r="EN488" s="170"/>
      <c r="EO488" s="170"/>
      <c r="EP488" s="170"/>
      <c r="EQ488" s="170"/>
      <c r="ER488" s="170"/>
      <c r="ES488" s="170"/>
      <c r="ET488" s="170"/>
      <c r="EU488" s="170"/>
      <c r="EV488" s="170"/>
      <c r="EW488" s="170"/>
      <c r="EX488" s="170"/>
      <c r="EY488" s="170"/>
      <c r="EZ488" s="170"/>
      <c r="FA488" s="170"/>
      <c r="FB488" s="170"/>
      <c r="FC488" s="170"/>
      <c r="FD488" s="170"/>
      <c r="FE488" s="170"/>
      <c r="FF488" s="170"/>
      <c r="FG488" s="170"/>
      <c r="FH488" s="170"/>
      <c r="FI488" s="170"/>
      <c r="FJ488" s="170"/>
      <c r="FK488" s="170"/>
      <c r="FL488" s="170"/>
      <c r="FM488" s="170"/>
      <c r="FN488" s="170"/>
      <c r="FO488" s="170"/>
      <c r="FP488" s="170"/>
      <c r="FQ488" s="170"/>
      <c r="FR488" s="170"/>
      <c r="FS488" s="170"/>
      <c r="FT488" s="170"/>
      <c r="FU488" s="170"/>
      <c r="FV488" s="170"/>
      <c r="FW488" s="170"/>
      <c r="FX488" s="170"/>
      <c r="FY488" s="170"/>
      <c r="FZ488" s="170"/>
      <c r="GA488" s="170"/>
      <c r="GB488" s="170"/>
      <c r="GC488" s="170"/>
      <c r="GD488" s="170"/>
      <c r="GE488" s="170"/>
      <c r="GF488" s="170"/>
      <c r="GG488" s="170"/>
      <c r="GH488" s="170"/>
    </row>
    <row r="489" customFormat="false" ht="12.75" hidden="false" customHeight="false" outlineLevel="0" collapsed="false">
      <c r="A489" s="179"/>
      <c r="B489" s="160"/>
      <c r="C489" s="160"/>
      <c r="D489" s="160"/>
      <c r="E489" s="160"/>
      <c r="F489" s="160"/>
      <c r="G489" s="160"/>
      <c r="H489" s="159"/>
      <c r="I489" s="181"/>
      <c r="R489" s="159"/>
      <c r="S489" s="169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/>
      <c r="AQ489" s="170"/>
      <c r="AR489" s="170"/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70"/>
      <c r="BP489" s="170"/>
      <c r="BQ489" s="170"/>
      <c r="BR489" s="170"/>
      <c r="BS489" s="170"/>
      <c r="BT489" s="170"/>
      <c r="BU489" s="170"/>
      <c r="BV489" s="170"/>
      <c r="BW489" s="170"/>
      <c r="BX489" s="170"/>
      <c r="BY489" s="170"/>
      <c r="BZ489" s="170"/>
      <c r="CA489" s="170"/>
      <c r="CB489" s="170"/>
      <c r="CC489" s="170"/>
      <c r="CD489" s="170"/>
      <c r="CE489" s="170"/>
      <c r="CF489" s="170"/>
      <c r="CG489" s="170"/>
      <c r="CH489" s="170"/>
      <c r="CI489" s="170"/>
      <c r="CJ489" s="170"/>
      <c r="CK489" s="170"/>
      <c r="CL489" s="170"/>
      <c r="CM489" s="170"/>
      <c r="CN489" s="170"/>
      <c r="CO489" s="170"/>
      <c r="CP489" s="170"/>
      <c r="CQ489" s="170"/>
      <c r="CR489" s="170"/>
      <c r="CS489" s="170"/>
      <c r="CT489" s="170"/>
      <c r="CU489" s="170"/>
      <c r="CV489" s="170"/>
      <c r="CW489" s="170"/>
      <c r="CX489" s="170"/>
      <c r="CY489" s="170"/>
      <c r="CZ489" s="170"/>
      <c r="DA489" s="170"/>
      <c r="DB489" s="170"/>
      <c r="DC489" s="170"/>
      <c r="DD489" s="170"/>
      <c r="DE489" s="170"/>
      <c r="DF489" s="170"/>
      <c r="DG489" s="170"/>
      <c r="DH489" s="170"/>
      <c r="DI489" s="170"/>
      <c r="DJ489" s="170"/>
      <c r="DK489" s="170"/>
      <c r="DL489" s="170"/>
      <c r="DM489" s="170"/>
      <c r="DN489" s="170"/>
      <c r="DO489" s="170"/>
      <c r="DP489" s="170"/>
      <c r="DQ489" s="170"/>
      <c r="DR489" s="170"/>
      <c r="DS489" s="170"/>
      <c r="DT489" s="170"/>
      <c r="DU489" s="170"/>
      <c r="DV489" s="170"/>
      <c r="DW489" s="170"/>
      <c r="DX489" s="170"/>
      <c r="DY489" s="170"/>
      <c r="DZ489" s="170"/>
      <c r="EA489" s="170"/>
      <c r="EB489" s="170"/>
      <c r="EC489" s="170"/>
      <c r="ED489" s="170"/>
      <c r="EE489" s="170"/>
      <c r="EF489" s="170"/>
      <c r="EG489" s="170"/>
      <c r="EH489" s="170"/>
      <c r="EI489" s="170"/>
      <c r="EJ489" s="170"/>
      <c r="EK489" s="170"/>
      <c r="EL489" s="170"/>
      <c r="EM489" s="170"/>
      <c r="EN489" s="170"/>
      <c r="EO489" s="170"/>
      <c r="EP489" s="170"/>
      <c r="EQ489" s="170"/>
      <c r="ER489" s="170"/>
      <c r="ES489" s="170"/>
      <c r="ET489" s="170"/>
      <c r="EU489" s="170"/>
      <c r="EV489" s="170"/>
      <c r="EW489" s="170"/>
      <c r="EX489" s="170"/>
      <c r="EY489" s="170"/>
      <c r="EZ489" s="170"/>
      <c r="FA489" s="170"/>
      <c r="FB489" s="170"/>
      <c r="FC489" s="170"/>
      <c r="FD489" s="170"/>
      <c r="FE489" s="170"/>
      <c r="FF489" s="170"/>
      <c r="FG489" s="170"/>
      <c r="FH489" s="170"/>
      <c r="FI489" s="170"/>
      <c r="FJ489" s="170"/>
      <c r="FK489" s="170"/>
      <c r="FL489" s="170"/>
      <c r="FM489" s="170"/>
      <c r="FN489" s="170"/>
      <c r="FO489" s="170"/>
      <c r="FP489" s="170"/>
      <c r="FQ489" s="170"/>
      <c r="FR489" s="170"/>
      <c r="FS489" s="170"/>
      <c r="FT489" s="170"/>
      <c r="FU489" s="170"/>
      <c r="FV489" s="170"/>
      <c r="FW489" s="170"/>
      <c r="FX489" s="170"/>
      <c r="FY489" s="170"/>
      <c r="FZ489" s="170"/>
      <c r="GA489" s="170"/>
      <c r="GB489" s="170"/>
      <c r="GC489" s="170"/>
      <c r="GD489" s="170"/>
      <c r="GE489" s="170"/>
      <c r="GF489" s="170"/>
      <c r="GG489" s="170"/>
      <c r="GH489" s="170"/>
    </row>
    <row r="490" customFormat="false" ht="12.75" hidden="false" customHeight="false" outlineLevel="0" collapsed="false">
      <c r="A490" s="179"/>
      <c r="B490" s="160"/>
      <c r="C490" s="160"/>
      <c r="D490" s="160"/>
      <c r="E490" s="160"/>
      <c r="F490" s="160"/>
      <c r="G490" s="160"/>
      <c r="H490" s="159"/>
      <c r="I490" s="181"/>
      <c r="R490" s="159"/>
      <c r="S490" s="169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  <c r="AN490" s="170"/>
      <c r="AO490" s="170"/>
      <c r="AP490" s="170"/>
      <c r="AQ490" s="170"/>
      <c r="AR490" s="170"/>
      <c r="AS490" s="170"/>
      <c r="AT490" s="170"/>
      <c r="AU490" s="170"/>
      <c r="AV490" s="170"/>
      <c r="AW490" s="170"/>
      <c r="AX490" s="170"/>
      <c r="AY490" s="170"/>
      <c r="AZ490" s="170"/>
      <c r="BA490" s="170"/>
      <c r="BB490" s="170"/>
      <c r="BC490" s="170"/>
      <c r="BD490" s="17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70"/>
      <c r="BP490" s="170"/>
      <c r="BQ490" s="170"/>
      <c r="BR490" s="170"/>
      <c r="BS490" s="170"/>
      <c r="BT490" s="170"/>
      <c r="BU490" s="170"/>
      <c r="BV490" s="170"/>
      <c r="BW490" s="170"/>
      <c r="BX490" s="170"/>
      <c r="BY490" s="170"/>
      <c r="BZ490" s="170"/>
      <c r="CA490" s="170"/>
      <c r="CB490" s="170"/>
      <c r="CC490" s="170"/>
      <c r="CD490" s="170"/>
      <c r="CE490" s="170"/>
      <c r="CF490" s="170"/>
      <c r="CG490" s="170"/>
      <c r="CH490" s="170"/>
      <c r="CI490" s="170"/>
      <c r="CJ490" s="170"/>
      <c r="CK490" s="170"/>
      <c r="CL490" s="170"/>
      <c r="CM490" s="170"/>
      <c r="CN490" s="170"/>
      <c r="CO490" s="170"/>
      <c r="CP490" s="170"/>
      <c r="CQ490" s="170"/>
      <c r="CR490" s="170"/>
      <c r="CS490" s="170"/>
      <c r="CT490" s="170"/>
      <c r="CU490" s="170"/>
      <c r="CV490" s="170"/>
      <c r="CW490" s="170"/>
      <c r="CX490" s="170"/>
      <c r="CY490" s="170"/>
      <c r="CZ490" s="170"/>
      <c r="DA490" s="170"/>
      <c r="DB490" s="170"/>
      <c r="DC490" s="170"/>
      <c r="DD490" s="170"/>
      <c r="DE490" s="170"/>
      <c r="DF490" s="170"/>
      <c r="DG490" s="170"/>
      <c r="DH490" s="170"/>
      <c r="DI490" s="170"/>
      <c r="DJ490" s="170"/>
      <c r="DK490" s="170"/>
      <c r="DL490" s="170"/>
      <c r="DM490" s="170"/>
      <c r="DN490" s="170"/>
      <c r="DO490" s="170"/>
      <c r="DP490" s="170"/>
      <c r="DQ490" s="170"/>
      <c r="DR490" s="170"/>
      <c r="DS490" s="170"/>
      <c r="DT490" s="170"/>
      <c r="DU490" s="170"/>
      <c r="DV490" s="170"/>
      <c r="DW490" s="170"/>
      <c r="DX490" s="170"/>
      <c r="DY490" s="170"/>
      <c r="DZ490" s="170"/>
      <c r="EA490" s="170"/>
      <c r="EB490" s="170"/>
      <c r="EC490" s="170"/>
      <c r="ED490" s="170"/>
      <c r="EE490" s="170"/>
      <c r="EF490" s="170"/>
      <c r="EG490" s="170"/>
      <c r="EH490" s="170"/>
      <c r="EI490" s="170"/>
      <c r="EJ490" s="170"/>
      <c r="EK490" s="170"/>
      <c r="EL490" s="170"/>
      <c r="EM490" s="170"/>
      <c r="EN490" s="170"/>
      <c r="EO490" s="170"/>
      <c r="EP490" s="170"/>
      <c r="EQ490" s="170"/>
      <c r="ER490" s="170"/>
      <c r="ES490" s="170"/>
      <c r="ET490" s="170"/>
      <c r="EU490" s="170"/>
      <c r="EV490" s="170"/>
      <c r="EW490" s="170"/>
      <c r="EX490" s="170"/>
      <c r="EY490" s="170"/>
      <c r="EZ490" s="170"/>
      <c r="FA490" s="170"/>
      <c r="FB490" s="170"/>
      <c r="FC490" s="170"/>
      <c r="FD490" s="170"/>
      <c r="FE490" s="170"/>
      <c r="FF490" s="170"/>
      <c r="FG490" s="170"/>
      <c r="FH490" s="170"/>
      <c r="FI490" s="170"/>
      <c r="FJ490" s="170"/>
      <c r="FK490" s="170"/>
      <c r="FL490" s="170"/>
      <c r="FM490" s="170"/>
      <c r="FN490" s="170"/>
      <c r="FO490" s="170"/>
      <c r="FP490" s="170"/>
      <c r="FQ490" s="170"/>
      <c r="FR490" s="170"/>
      <c r="FS490" s="170"/>
      <c r="FT490" s="170"/>
      <c r="FU490" s="170"/>
      <c r="FV490" s="170"/>
      <c r="FW490" s="170"/>
      <c r="FX490" s="170"/>
      <c r="FY490" s="170"/>
      <c r="FZ490" s="170"/>
      <c r="GA490" s="170"/>
      <c r="GB490" s="170"/>
      <c r="GC490" s="170"/>
      <c r="GD490" s="170"/>
      <c r="GE490" s="170"/>
      <c r="GF490" s="170"/>
      <c r="GG490" s="170"/>
      <c r="GH490" s="170"/>
    </row>
    <row r="491" customFormat="false" ht="12.75" hidden="false" customHeight="false" outlineLevel="0" collapsed="false">
      <c r="A491" s="179"/>
      <c r="B491" s="160"/>
      <c r="C491" s="160"/>
      <c r="D491" s="160"/>
      <c r="E491" s="160"/>
      <c r="F491" s="160"/>
      <c r="G491" s="160"/>
      <c r="H491" s="159"/>
      <c r="I491" s="181"/>
      <c r="R491" s="159"/>
      <c r="S491" s="169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70"/>
      <c r="BP491" s="170"/>
      <c r="BQ491" s="170"/>
      <c r="BR491" s="170"/>
      <c r="BS491" s="170"/>
      <c r="BT491" s="170"/>
      <c r="BU491" s="170"/>
      <c r="BV491" s="170"/>
      <c r="BW491" s="170"/>
      <c r="BX491" s="170"/>
      <c r="BY491" s="170"/>
      <c r="BZ491" s="170"/>
      <c r="CA491" s="170"/>
      <c r="CB491" s="170"/>
      <c r="CC491" s="170"/>
      <c r="CD491" s="170"/>
      <c r="CE491" s="170"/>
      <c r="CF491" s="170"/>
      <c r="CG491" s="170"/>
      <c r="CH491" s="170"/>
      <c r="CI491" s="170"/>
      <c r="CJ491" s="170"/>
      <c r="CK491" s="170"/>
      <c r="CL491" s="170"/>
      <c r="CM491" s="170"/>
      <c r="CN491" s="170"/>
      <c r="CO491" s="170"/>
      <c r="CP491" s="170"/>
      <c r="CQ491" s="170"/>
      <c r="CR491" s="170"/>
      <c r="CS491" s="170"/>
      <c r="CT491" s="170"/>
      <c r="CU491" s="170"/>
      <c r="CV491" s="170"/>
      <c r="CW491" s="170"/>
      <c r="CX491" s="170"/>
      <c r="CY491" s="170"/>
      <c r="CZ491" s="170"/>
      <c r="DA491" s="170"/>
      <c r="DB491" s="170"/>
      <c r="DC491" s="170"/>
      <c r="DD491" s="170"/>
      <c r="DE491" s="170"/>
      <c r="DF491" s="170"/>
      <c r="DG491" s="170"/>
      <c r="DH491" s="170"/>
      <c r="DI491" s="170"/>
      <c r="DJ491" s="170"/>
      <c r="DK491" s="170"/>
      <c r="DL491" s="170"/>
      <c r="DM491" s="170"/>
      <c r="DN491" s="170"/>
      <c r="DO491" s="170"/>
      <c r="DP491" s="170"/>
      <c r="DQ491" s="170"/>
      <c r="DR491" s="170"/>
      <c r="DS491" s="170"/>
      <c r="DT491" s="170"/>
      <c r="DU491" s="170"/>
      <c r="DV491" s="170"/>
      <c r="DW491" s="170"/>
      <c r="DX491" s="170"/>
      <c r="DY491" s="170"/>
      <c r="DZ491" s="170"/>
      <c r="EA491" s="170"/>
      <c r="EB491" s="170"/>
      <c r="EC491" s="170"/>
      <c r="ED491" s="170"/>
      <c r="EE491" s="170"/>
      <c r="EF491" s="170"/>
      <c r="EG491" s="170"/>
      <c r="EH491" s="170"/>
      <c r="EI491" s="170"/>
      <c r="EJ491" s="170"/>
      <c r="EK491" s="170"/>
      <c r="EL491" s="170"/>
      <c r="EM491" s="170"/>
      <c r="EN491" s="170"/>
      <c r="EO491" s="170"/>
      <c r="EP491" s="170"/>
      <c r="EQ491" s="170"/>
      <c r="ER491" s="170"/>
      <c r="ES491" s="170"/>
      <c r="ET491" s="170"/>
      <c r="EU491" s="170"/>
      <c r="EV491" s="170"/>
      <c r="EW491" s="170"/>
      <c r="EX491" s="170"/>
      <c r="EY491" s="170"/>
      <c r="EZ491" s="170"/>
      <c r="FA491" s="170"/>
      <c r="FB491" s="170"/>
      <c r="FC491" s="170"/>
      <c r="FD491" s="170"/>
      <c r="FE491" s="170"/>
      <c r="FF491" s="170"/>
      <c r="FG491" s="170"/>
      <c r="FH491" s="170"/>
      <c r="FI491" s="170"/>
      <c r="FJ491" s="170"/>
      <c r="FK491" s="170"/>
      <c r="FL491" s="170"/>
      <c r="FM491" s="170"/>
      <c r="FN491" s="170"/>
      <c r="FO491" s="170"/>
      <c r="FP491" s="170"/>
      <c r="FQ491" s="170"/>
      <c r="FR491" s="170"/>
      <c r="FS491" s="170"/>
      <c r="FT491" s="170"/>
      <c r="FU491" s="170"/>
      <c r="FV491" s="170"/>
      <c r="FW491" s="170"/>
      <c r="FX491" s="170"/>
      <c r="FY491" s="170"/>
      <c r="FZ491" s="170"/>
      <c r="GA491" s="170"/>
      <c r="GB491" s="170"/>
      <c r="GC491" s="170"/>
      <c r="GD491" s="170"/>
      <c r="GE491" s="170"/>
      <c r="GF491" s="170"/>
      <c r="GG491" s="170"/>
      <c r="GH491" s="170"/>
    </row>
    <row r="492" customFormat="false" ht="12.75" hidden="false" customHeight="false" outlineLevel="0" collapsed="false">
      <c r="A492" s="179"/>
      <c r="B492" s="160"/>
      <c r="C492" s="160"/>
      <c r="D492" s="160"/>
      <c r="E492" s="160"/>
      <c r="F492" s="160"/>
      <c r="G492" s="160"/>
      <c r="H492" s="159"/>
      <c r="I492" s="181"/>
      <c r="R492" s="159"/>
      <c r="S492" s="169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70"/>
      <c r="BP492" s="170"/>
      <c r="BQ492" s="170"/>
      <c r="BR492" s="170"/>
      <c r="BS492" s="170"/>
      <c r="BT492" s="170"/>
      <c r="BU492" s="170"/>
      <c r="BV492" s="170"/>
      <c r="BW492" s="170"/>
      <c r="BX492" s="170"/>
      <c r="BY492" s="170"/>
      <c r="BZ492" s="170"/>
      <c r="CA492" s="170"/>
      <c r="CB492" s="170"/>
      <c r="CC492" s="170"/>
      <c r="CD492" s="170"/>
      <c r="CE492" s="170"/>
      <c r="CF492" s="170"/>
      <c r="CG492" s="170"/>
      <c r="CH492" s="170"/>
      <c r="CI492" s="170"/>
      <c r="CJ492" s="170"/>
      <c r="CK492" s="170"/>
      <c r="CL492" s="170"/>
      <c r="CM492" s="170"/>
      <c r="CN492" s="170"/>
      <c r="CO492" s="170"/>
      <c r="CP492" s="170"/>
      <c r="CQ492" s="170"/>
      <c r="CR492" s="170"/>
      <c r="CS492" s="170"/>
      <c r="CT492" s="170"/>
      <c r="CU492" s="170"/>
      <c r="CV492" s="170"/>
      <c r="CW492" s="170"/>
      <c r="CX492" s="170"/>
      <c r="CY492" s="170"/>
      <c r="CZ492" s="170"/>
      <c r="DA492" s="170"/>
      <c r="DB492" s="170"/>
      <c r="DC492" s="170"/>
      <c r="DD492" s="170"/>
      <c r="DE492" s="170"/>
      <c r="DF492" s="170"/>
      <c r="DG492" s="170"/>
      <c r="DH492" s="170"/>
      <c r="DI492" s="170"/>
      <c r="DJ492" s="170"/>
      <c r="DK492" s="170"/>
      <c r="DL492" s="170"/>
      <c r="DM492" s="170"/>
      <c r="DN492" s="170"/>
      <c r="DO492" s="170"/>
      <c r="DP492" s="170"/>
      <c r="DQ492" s="170"/>
      <c r="DR492" s="170"/>
      <c r="DS492" s="170"/>
      <c r="DT492" s="170"/>
      <c r="DU492" s="170"/>
      <c r="DV492" s="170"/>
      <c r="DW492" s="170"/>
      <c r="DX492" s="170"/>
      <c r="DY492" s="170"/>
      <c r="DZ492" s="170"/>
      <c r="EA492" s="170"/>
      <c r="EB492" s="170"/>
      <c r="EC492" s="170"/>
      <c r="ED492" s="170"/>
      <c r="EE492" s="170"/>
      <c r="EF492" s="170"/>
      <c r="EG492" s="170"/>
      <c r="EH492" s="170"/>
      <c r="EI492" s="170"/>
      <c r="EJ492" s="170"/>
      <c r="EK492" s="170"/>
      <c r="EL492" s="170"/>
      <c r="EM492" s="170"/>
      <c r="EN492" s="170"/>
      <c r="EO492" s="170"/>
      <c r="EP492" s="170"/>
      <c r="EQ492" s="170"/>
      <c r="ER492" s="170"/>
      <c r="ES492" s="170"/>
      <c r="ET492" s="170"/>
      <c r="EU492" s="170"/>
      <c r="EV492" s="170"/>
      <c r="EW492" s="170"/>
      <c r="EX492" s="170"/>
      <c r="EY492" s="170"/>
      <c r="EZ492" s="170"/>
      <c r="FA492" s="170"/>
      <c r="FB492" s="170"/>
      <c r="FC492" s="170"/>
      <c r="FD492" s="170"/>
      <c r="FE492" s="170"/>
      <c r="FF492" s="170"/>
      <c r="FG492" s="170"/>
      <c r="FH492" s="170"/>
      <c r="FI492" s="170"/>
      <c r="FJ492" s="170"/>
      <c r="FK492" s="170"/>
      <c r="FL492" s="170"/>
      <c r="FM492" s="170"/>
      <c r="FN492" s="170"/>
      <c r="FO492" s="170"/>
      <c r="FP492" s="170"/>
      <c r="FQ492" s="170"/>
      <c r="FR492" s="170"/>
      <c r="FS492" s="170"/>
      <c r="FT492" s="170"/>
      <c r="FU492" s="170"/>
      <c r="FV492" s="170"/>
      <c r="FW492" s="170"/>
      <c r="FX492" s="170"/>
      <c r="FY492" s="170"/>
      <c r="FZ492" s="170"/>
      <c r="GA492" s="170"/>
      <c r="GB492" s="170"/>
      <c r="GC492" s="170"/>
      <c r="GD492" s="170"/>
      <c r="GE492" s="170"/>
      <c r="GF492" s="170"/>
      <c r="GG492" s="170"/>
      <c r="GH492" s="170"/>
    </row>
    <row r="493" customFormat="false" ht="12.75" hidden="false" customHeight="false" outlineLevel="0" collapsed="false">
      <c r="A493" s="179"/>
      <c r="B493" s="160"/>
      <c r="C493" s="160"/>
      <c r="D493" s="160"/>
      <c r="E493" s="160"/>
      <c r="F493" s="160"/>
      <c r="G493" s="160"/>
      <c r="H493" s="159"/>
      <c r="I493" s="181"/>
      <c r="R493" s="159"/>
      <c r="S493" s="169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70"/>
      <c r="BP493" s="170"/>
      <c r="BQ493" s="170"/>
      <c r="BR493" s="170"/>
      <c r="BS493" s="170"/>
      <c r="BT493" s="170"/>
      <c r="BU493" s="170"/>
      <c r="BV493" s="170"/>
      <c r="BW493" s="170"/>
      <c r="BX493" s="170"/>
      <c r="BY493" s="170"/>
      <c r="BZ493" s="170"/>
      <c r="CA493" s="170"/>
      <c r="CB493" s="170"/>
      <c r="CC493" s="170"/>
      <c r="CD493" s="170"/>
      <c r="CE493" s="170"/>
      <c r="CF493" s="170"/>
      <c r="CG493" s="170"/>
      <c r="CH493" s="170"/>
      <c r="CI493" s="170"/>
      <c r="CJ493" s="170"/>
      <c r="CK493" s="170"/>
      <c r="CL493" s="170"/>
      <c r="CM493" s="170"/>
      <c r="CN493" s="170"/>
      <c r="CO493" s="170"/>
      <c r="CP493" s="170"/>
      <c r="CQ493" s="170"/>
      <c r="CR493" s="170"/>
      <c r="CS493" s="170"/>
      <c r="CT493" s="170"/>
      <c r="CU493" s="170"/>
      <c r="CV493" s="170"/>
      <c r="CW493" s="170"/>
      <c r="CX493" s="170"/>
      <c r="CY493" s="170"/>
      <c r="CZ493" s="170"/>
      <c r="DA493" s="170"/>
      <c r="DB493" s="170"/>
      <c r="DC493" s="170"/>
      <c r="DD493" s="170"/>
      <c r="DE493" s="170"/>
      <c r="DF493" s="170"/>
      <c r="DG493" s="170"/>
      <c r="DH493" s="170"/>
      <c r="DI493" s="170"/>
      <c r="DJ493" s="170"/>
      <c r="DK493" s="170"/>
      <c r="DL493" s="170"/>
      <c r="DM493" s="170"/>
      <c r="DN493" s="170"/>
      <c r="DO493" s="170"/>
      <c r="DP493" s="170"/>
      <c r="DQ493" s="170"/>
      <c r="DR493" s="170"/>
      <c r="DS493" s="170"/>
      <c r="DT493" s="170"/>
      <c r="DU493" s="170"/>
      <c r="DV493" s="170"/>
      <c r="DW493" s="170"/>
      <c r="DX493" s="170"/>
      <c r="DY493" s="170"/>
      <c r="DZ493" s="170"/>
      <c r="EA493" s="170"/>
      <c r="EB493" s="170"/>
      <c r="EC493" s="170"/>
      <c r="ED493" s="170"/>
      <c r="EE493" s="170"/>
      <c r="EF493" s="170"/>
      <c r="EG493" s="170"/>
      <c r="EH493" s="170"/>
      <c r="EI493" s="170"/>
      <c r="EJ493" s="170"/>
      <c r="EK493" s="170"/>
      <c r="EL493" s="170"/>
      <c r="EM493" s="170"/>
      <c r="EN493" s="170"/>
      <c r="EO493" s="170"/>
      <c r="EP493" s="170"/>
      <c r="EQ493" s="170"/>
      <c r="ER493" s="170"/>
      <c r="ES493" s="170"/>
      <c r="ET493" s="170"/>
      <c r="EU493" s="170"/>
      <c r="EV493" s="170"/>
      <c r="EW493" s="170"/>
      <c r="EX493" s="170"/>
      <c r="EY493" s="170"/>
      <c r="EZ493" s="170"/>
      <c r="FA493" s="170"/>
      <c r="FB493" s="170"/>
      <c r="FC493" s="170"/>
      <c r="FD493" s="170"/>
      <c r="FE493" s="170"/>
      <c r="FF493" s="170"/>
      <c r="FG493" s="170"/>
      <c r="FH493" s="170"/>
      <c r="FI493" s="170"/>
      <c r="FJ493" s="170"/>
      <c r="FK493" s="170"/>
      <c r="FL493" s="170"/>
      <c r="FM493" s="170"/>
      <c r="FN493" s="170"/>
      <c r="FO493" s="170"/>
      <c r="FP493" s="170"/>
      <c r="FQ493" s="170"/>
      <c r="FR493" s="170"/>
      <c r="FS493" s="170"/>
      <c r="FT493" s="170"/>
      <c r="FU493" s="170"/>
      <c r="FV493" s="170"/>
      <c r="FW493" s="170"/>
      <c r="FX493" s="170"/>
      <c r="FY493" s="170"/>
      <c r="FZ493" s="170"/>
      <c r="GA493" s="170"/>
      <c r="GB493" s="170"/>
      <c r="GC493" s="170"/>
      <c r="GD493" s="170"/>
      <c r="GE493" s="170"/>
      <c r="GF493" s="170"/>
      <c r="GG493" s="170"/>
      <c r="GH493" s="170"/>
    </row>
    <row r="494" customFormat="false" ht="12.75" hidden="false" customHeight="false" outlineLevel="0" collapsed="false">
      <c r="A494" s="179"/>
      <c r="B494" s="160"/>
      <c r="C494" s="160"/>
      <c r="D494" s="160"/>
      <c r="E494" s="160"/>
      <c r="F494" s="160"/>
      <c r="G494" s="160"/>
      <c r="H494" s="159"/>
      <c r="I494" s="181"/>
      <c r="R494" s="159"/>
      <c r="S494" s="169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70"/>
      <c r="BP494" s="170"/>
      <c r="BQ494" s="170"/>
      <c r="BR494" s="170"/>
      <c r="BS494" s="170"/>
      <c r="BT494" s="170"/>
      <c r="BU494" s="170"/>
      <c r="BV494" s="170"/>
      <c r="BW494" s="170"/>
      <c r="BX494" s="170"/>
      <c r="BY494" s="170"/>
      <c r="BZ494" s="170"/>
      <c r="CA494" s="170"/>
      <c r="CB494" s="170"/>
      <c r="CC494" s="170"/>
      <c r="CD494" s="170"/>
      <c r="CE494" s="170"/>
      <c r="CF494" s="170"/>
      <c r="CG494" s="170"/>
      <c r="CH494" s="170"/>
      <c r="CI494" s="170"/>
      <c r="CJ494" s="170"/>
      <c r="CK494" s="170"/>
      <c r="CL494" s="170"/>
      <c r="CM494" s="170"/>
      <c r="CN494" s="170"/>
      <c r="CO494" s="170"/>
      <c r="CP494" s="170"/>
      <c r="CQ494" s="170"/>
      <c r="CR494" s="170"/>
      <c r="CS494" s="170"/>
      <c r="CT494" s="170"/>
      <c r="CU494" s="170"/>
      <c r="CV494" s="170"/>
      <c r="CW494" s="170"/>
      <c r="CX494" s="170"/>
      <c r="CY494" s="170"/>
      <c r="CZ494" s="170"/>
      <c r="DA494" s="170"/>
      <c r="DB494" s="170"/>
      <c r="DC494" s="170"/>
      <c r="DD494" s="170"/>
      <c r="DE494" s="170"/>
      <c r="DF494" s="170"/>
      <c r="DG494" s="170"/>
      <c r="DH494" s="170"/>
      <c r="DI494" s="170"/>
      <c r="DJ494" s="170"/>
      <c r="DK494" s="170"/>
      <c r="DL494" s="170"/>
      <c r="DM494" s="170"/>
      <c r="DN494" s="170"/>
      <c r="DO494" s="170"/>
      <c r="DP494" s="170"/>
      <c r="DQ494" s="170"/>
      <c r="DR494" s="170"/>
      <c r="DS494" s="170"/>
      <c r="DT494" s="170"/>
      <c r="DU494" s="170"/>
      <c r="DV494" s="170"/>
      <c r="DW494" s="170"/>
      <c r="DX494" s="170"/>
      <c r="DY494" s="170"/>
      <c r="DZ494" s="170"/>
      <c r="EA494" s="170"/>
      <c r="EB494" s="170"/>
      <c r="EC494" s="170"/>
      <c r="ED494" s="170"/>
      <c r="EE494" s="170"/>
      <c r="EF494" s="170"/>
      <c r="EG494" s="170"/>
      <c r="EH494" s="170"/>
      <c r="EI494" s="170"/>
      <c r="EJ494" s="170"/>
      <c r="EK494" s="170"/>
      <c r="EL494" s="170"/>
      <c r="EM494" s="170"/>
      <c r="EN494" s="170"/>
      <c r="EO494" s="170"/>
      <c r="EP494" s="170"/>
      <c r="EQ494" s="170"/>
      <c r="ER494" s="170"/>
      <c r="ES494" s="170"/>
      <c r="ET494" s="170"/>
      <c r="EU494" s="170"/>
      <c r="EV494" s="170"/>
      <c r="EW494" s="170"/>
      <c r="EX494" s="170"/>
      <c r="EY494" s="170"/>
      <c r="EZ494" s="170"/>
      <c r="FA494" s="170"/>
      <c r="FB494" s="170"/>
      <c r="FC494" s="170"/>
      <c r="FD494" s="170"/>
      <c r="FE494" s="170"/>
      <c r="FF494" s="170"/>
      <c r="FG494" s="170"/>
      <c r="FH494" s="170"/>
      <c r="FI494" s="170"/>
      <c r="FJ494" s="170"/>
      <c r="FK494" s="170"/>
      <c r="FL494" s="170"/>
      <c r="FM494" s="170"/>
      <c r="FN494" s="170"/>
      <c r="FO494" s="170"/>
      <c r="FP494" s="170"/>
      <c r="FQ494" s="170"/>
      <c r="FR494" s="170"/>
      <c r="FS494" s="170"/>
      <c r="FT494" s="170"/>
      <c r="FU494" s="170"/>
      <c r="FV494" s="170"/>
      <c r="FW494" s="170"/>
      <c r="FX494" s="170"/>
      <c r="FY494" s="170"/>
      <c r="FZ494" s="170"/>
      <c r="GA494" s="170"/>
      <c r="GB494" s="170"/>
      <c r="GC494" s="170"/>
      <c r="GD494" s="170"/>
      <c r="GE494" s="170"/>
      <c r="GF494" s="170"/>
      <c r="GG494" s="170"/>
      <c r="GH494" s="170"/>
    </row>
    <row r="495" customFormat="false" ht="12.75" hidden="false" customHeight="false" outlineLevel="0" collapsed="false">
      <c r="A495" s="179"/>
      <c r="B495" s="160"/>
      <c r="C495" s="160"/>
      <c r="D495" s="160"/>
      <c r="E495" s="160"/>
      <c r="F495" s="160"/>
      <c r="G495" s="160"/>
      <c r="H495" s="159"/>
      <c r="I495" s="181"/>
      <c r="R495" s="159"/>
      <c r="S495" s="169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70"/>
      <c r="BP495" s="170"/>
      <c r="BQ495" s="170"/>
      <c r="BR495" s="170"/>
      <c r="BS495" s="170"/>
      <c r="BT495" s="170"/>
      <c r="BU495" s="170"/>
      <c r="BV495" s="170"/>
      <c r="BW495" s="170"/>
      <c r="BX495" s="170"/>
      <c r="BY495" s="170"/>
      <c r="BZ495" s="170"/>
      <c r="CA495" s="170"/>
      <c r="CB495" s="170"/>
      <c r="CC495" s="170"/>
      <c r="CD495" s="170"/>
      <c r="CE495" s="170"/>
      <c r="CF495" s="170"/>
      <c r="CG495" s="170"/>
      <c r="CH495" s="170"/>
      <c r="CI495" s="170"/>
      <c r="CJ495" s="170"/>
      <c r="CK495" s="170"/>
      <c r="CL495" s="170"/>
      <c r="CM495" s="170"/>
      <c r="CN495" s="170"/>
      <c r="CO495" s="170"/>
      <c r="CP495" s="170"/>
      <c r="CQ495" s="170"/>
      <c r="CR495" s="170"/>
      <c r="CS495" s="170"/>
      <c r="CT495" s="170"/>
      <c r="CU495" s="170"/>
      <c r="CV495" s="170"/>
      <c r="CW495" s="170"/>
      <c r="CX495" s="170"/>
      <c r="CY495" s="170"/>
      <c r="CZ495" s="170"/>
      <c r="DA495" s="170"/>
      <c r="DB495" s="170"/>
      <c r="DC495" s="170"/>
      <c r="DD495" s="170"/>
      <c r="DE495" s="170"/>
      <c r="DF495" s="170"/>
      <c r="DG495" s="170"/>
      <c r="DH495" s="170"/>
      <c r="DI495" s="170"/>
      <c r="DJ495" s="170"/>
      <c r="DK495" s="170"/>
      <c r="DL495" s="170"/>
      <c r="DM495" s="170"/>
      <c r="DN495" s="170"/>
      <c r="DO495" s="170"/>
      <c r="DP495" s="170"/>
      <c r="DQ495" s="170"/>
      <c r="DR495" s="170"/>
      <c r="DS495" s="170"/>
      <c r="DT495" s="170"/>
      <c r="DU495" s="170"/>
      <c r="DV495" s="170"/>
      <c r="DW495" s="170"/>
      <c r="DX495" s="170"/>
      <c r="DY495" s="170"/>
      <c r="DZ495" s="170"/>
      <c r="EA495" s="170"/>
      <c r="EB495" s="170"/>
      <c r="EC495" s="170"/>
      <c r="ED495" s="170"/>
      <c r="EE495" s="170"/>
      <c r="EF495" s="170"/>
      <c r="EG495" s="170"/>
      <c r="EH495" s="170"/>
      <c r="EI495" s="170"/>
      <c r="EJ495" s="170"/>
      <c r="EK495" s="170"/>
      <c r="EL495" s="170"/>
      <c r="EM495" s="170"/>
      <c r="EN495" s="170"/>
      <c r="EO495" s="170"/>
      <c r="EP495" s="170"/>
      <c r="EQ495" s="170"/>
      <c r="ER495" s="170"/>
      <c r="ES495" s="170"/>
      <c r="ET495" s="170"/>
      <c r="EU495" s="170"/>
      <c r="EV495" s="170"/>
      <c r="EW495" s="170"/>
      <c r="EX495" s="170"/>
      <c r="EY495" s="170"/>
      <c r="EZ495" s="170"/>
      <c r="FA495" s="170"/>
      <c r="FB495" s="170"/>
      <c r="FC495" s="170"/>
      <c r="FD495" s="170"/>
      <c r="FE495" s="170"/>
      <c r="FF495" s="170"/>
      <c r="FG495" s="170"/>
      <c r="FH495" s="170"/>
      <c r="FI495" s="170"/>
      <c r="FJ495" s="170"/>
      <c r="FK495" s="170"/>
      <c r="FL495" s="170"/>
      <c r="FM495" s="170"/>
      <c r="FN495" s="170"/>
      <c r="FO495" s="170"/>
      <c r="FP495" s="170"/>
      <c r="FQ495" s="170"/>
      <c r="FR495" s="170"/>
      <c r="FS495" s="170"/>
      <c r="FT495" s="170"/>
      <c r="FU495" s="170"/>
      <c r="FV495" s="170"/>
      <c r="FW495" s="170"/>
      <c r="FX495" s="170"/>
      <c r="FY495" s="170"/>
      <c r="FZ495" s="170"/>
      <c r="GA495" s="170"/>
      <c r="GB495" s="170"/>
      <c r="GC495" s="170"/>
      <c r="GD495" s="170"/>
      <c r="GE495" s="170"/>
      <c r="GF495" s="170"/>
      <c r="GG495" s="170"/>
      <c r="GH495" s="170"/>
    </row>
    <row r="496" customFormat="false" ht="12.75" hidden="false" customHeight="false" outlineLevel="0" collapsed="false">
      <c r="A496" s="179"/>
      <c r="B496" s="160"/>
      <c r="C496" s="160"/>
      <c r="D496" s="160"/>
      <c r="E496" s="160"/>
      <c r="F496" s="160"/>
      <c r="G496" s="160"/>
      <c r="H496" s="159"/>
      <c r="I496" s="181"/>
      <c r="R496" s="159"/>
      <c r="S496" s="169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70"/>
      <c r="BP496" s="170"/>
      <c r="BQ496" s="170"/>
      <c r="BR496" s="170"/>
      <c r="BS496" s="170"/>
      <c r="BT496" s="170"/>
      <c r="BU496" s="170"/>
      <c r="BV496" s="170"/>
      <c r="BW496" s="170"/>
      <c r="BX496" s="170"/>
      <c r="BY496" s="170"/>
      <c r="BZ496" s="170"/>
      <c r="CA496" s="170"/>
      <c r="CB496" s="170"/>
      <c r="CC496" s="170"/>
      <c r="CD496" s="170"/>
      <c r="CE496" s="170"/>
      <c r="CF496" s="170"/>
      <c r="CG496" s="170"/>
      <c r="CH496" s="170"/>
      <c r="CI496" s="170"/>
      <c r="CJ496" s="170"/>
      <c r="CK496" s="170"/>
      <c r="CL496" s="170"/>
      <c r="CM496" s="170"/>
      <c r="CN496" s="170"/>
      <c r="CO496" s="170"/>
      <c r="CP496" s="170"/>
      <c r="CQ496" s="170"/>
      <c r="CR496" s="170"/>
      <c r="CS496" s="170"/>
      <c r="CT496" s="170"/>
      <c r="CU496" s="170"/>
      <c r="CV496" s="170"/>
      <c r="CW496" s="170"/>
      <c r="CX496" s="170"/>
      <c r="CY496" s="170"/>
      <c r="CZ496" s="170"/>
      <c r="DA496" s="170"/>
      <c r="DB496" s="170"/>
      <c r="DC496" s="170"/>
      <c r="DD496" s="170"/>
      <c r="DE496" s="170"/>
      <c r="DF496" s="170"/>
      <c r="DG496" s="170"/>
      <c r="DH496" s="170"/>
      <c r="DI496" s="170"/>
      <c r="DJ496" s="170"/>
      <c r="DK496" s="170"/>
      <c r="DL496" s="170"/>
      <c r="DM496" s="170"/>
      <c r="DN496" s="170"/>
      <c r="DO496" s="170"/>
      <c r="DP496" s="170"/>
      <c r="DQ496" s="170"/>
      <c r="DR496" s="170"/>
      <c r="DS496" s="170"/>
      <c r="DT496" s="170"/>
      <c r="DU496" s="170"/>
      <c r="DV496" s="170"/>
      <c r="DW496" s="170"/>
      <c r="DX496" s="170"/>
      <c r="DY496" s="170"/>
      <c r="DZ496" s="170"/>
      <c r="EA496" s="170"/>
      <c r="EB496" s="170"/>
      <c r="EC496" s="170"/>
      <c r="ED496" s="170"/>
      <c r="EE496" s="170"/>
      <c r="EF496" s="170"/>
      <c r="EG496" s="170"/>
      <c r="EH496" s="170"/>
      <c r="EI496" s="170"/>
      <c r="EJ496" s="170"/>
      <c r="EK496" s="170"/>
      <c r="EL496" s="170"/>
      <c r="EM496" s="170"/>
      <c r="EN496" s="170"/>
      <c r="EO496" s="170"/>
      <c r="EP496" s="170"/>
      <c r="EQ496" s="170"/>
      <c r="ER496" s="170"/>
      <c r="ES496" s="170"/>
      <c r="ET496" s="170"/>
      <c r="EU496" s="170"/>
      <c r="EV496" s="170"/>
      <c r="EW496" s="170"/>
      <c r="EX496" s="170"/>
      <c r="EY496" s="170"/>
      <c r="EZ496" s="170"/>
      <c r="FA496" s="170"/>
      <c r="FB496" s="170"/>
      <c r="FC496" s="170"/>
      <c r="FD496" s="170"/>
      <c r="FE496" s="170"/>
      <c r="FF496" s="170"/>
      <c r="FG496" s="170"/>
      <c r="FH496" s="170"/>
      <c r="FI496" s="170"/>
      <c r="FJ496" s="170"/>
      <c r="FK496" s="170"/>
      <c r="FL496" s="170"/>
      <c r="FM496" s="170"/>
      <c r="FN496" s="170"/>
      <c r="FO496" s="170"/>
      <c r="FP496" s="170"/>
      <c r="FQ496" s="170"/>
      <c r="FR496" s="170"/>
      <c r="FS496" s="170"/>
      <c r="FT496" s="170"/>
      <c r="FU496" s="170"/>
      <c r="FV496" s="170"/>
      <c r="FW496" s="170"/>
      <c r="FX496" s="170"/>
      <c r="FY496" s="170"/>
      <c r="FZ496" s="170"/>
      <c r="GA496" s="170"/>
      <c r="GB496" s="170"/>
      <c r="GC496" s="170"/>
      <c r="GD496" s="170"/>
      <c r="GE496" s="170"/>
      <c r="GF496" s="170"/>
      <c r="GG496" s="170"/>
      <c r="GH496" s="170"/>
    </row>
    <row r="497" customFormat="false" ht="12.75" hidden="false" customHeight="false" outlineLevel="0" collapsed="false">
      <c r="A497" s="179"/>
      <c r="B497" s="160"/>
      <c r="C497" s="160"/>
      <c r="D497" s="160"/>
      <c r="E497" s="160"/>
      <c r="F497" s="160"/>
      <c r="G497" s="160"/>
      <c r="H497" s="159"/>
      <c r="I497" s="181"/>
      <c r="R497" s="159"/>
      <c r="S497" s="169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70"/>
      <c r="BP497" s="170"/>
      <c r="BQ497" s="170"/>
      <c r="BR497" s="170"/>
      <c r="BS497" s="170"/>
      <c r="BT497" s="170"/>
      <c r="BU497" s="170"/>
      <c r="BV497" s="170"/>
      <c r="BW497" s="170"/>
      <c r="BX497" s="170"/>
      <c r="BY497" s="170"/>
      <c r="BZ497" s="170"/>
      <c r="CA497" s="170"/>
      <c r="CB497" s="170"/>
      <c r="CC497" s="170"/>
      <c r="CD497" s="170"/>
      <c r="CE497" s="170"/>
      <c r="CF497" s="170"/>
      <c r="CG497" s="170"/>
      <c r="CH497" s="170"/>
      <c r="CI497" s="170"/>
      <c r="CJ497" s="170"/>
      <c r="CK497" s="170"/>
      <c r="CL497" s="170"/>
      <c r="CM497" s="170"/>
      <c r="CN497" s="170"/>
      <c r="CO497" s="170"/>
      <c r="CP497" s="170"/>
      <c r="CQ497" s="170"/>
      <c r="CR497" s="170"/>
      <c r="CS497" s="170"/>
      <c r="CT497" s="170"/>
      <c r="CU497" s="170"/>
      <c r="CV497" s="170"/>
      <c r="CW497" s="170"/>
      <c r="CX497" s="170"/>
      <c r="CY497" s="170"/>
      <c r="CZ497" s="170"/>
      <c r="DA497" s="170"/>
      <c r="DB497" s="170"/>
      <c r="DC497" s="170"/>
      <c r="DD497" s="170"/>
      <c r="DE497" s="170"/>
      <c r="DF497" s="170"/>
      <c r="DG497" s="170"/>
      <c r="DH497" s="170"/>
      <c r="DI497" s="170"/>
      <c r="DJ497" s="170"/>
      <c r="DK497" s="170"/>
      <c r="DL497" s="170"/>
      <c r="DM497" s="170"/>
      <c r="DN497" s="170"/>
      <c r="DO497" s="170"/>
      <c r="DP497" s="170"/>
      <c r="DQ497" s="170"/>
      <c r="DR497" s="170"/>
      <c r="DS497" s="170"/>
      <c r="DT497" s="170"/>
      <c r="DU497" s="170"/>
      <c r="DV497" s="170"/>
      <c r="DW497" s="170"/>
      <c r="DX497" s="170"/>
      <c r="DY497" s="170"/>
      <c r="DZ497" s="170"/>
      <c r="EA497" s="170"/>
      <c r="EB497" s="170"/>
      <c r="EC497" s="170"/>
      <c r="ED497" s="170"/>
      <c r="EE497" s="170"/>
      <c r="EF497" s="170"/>
      <c r="EG497" s="170"/>
      <c r="EH497" s="170"/>
      <c r="EI497" s="170"/>
      <c r="EJ497" s="170"/>
      <c r="EK497" s="170"/>
      <c r="EL497" s="170"/>
      <c r="EM497" s="170"/>
      <c r="EN497" s="170"/>
      <c r="EO497" s="170"/>
      <c r="EP497" s="170"/>
      <c r="EQ497" s="170"/>
      <c r="ER497" s="170"/>
      <c r="ES497" s="170"/>
      <c r="ET497" s="170"/>
      <c r="EU497" s="170"/>
      <c r="EV497" s="170"/>
      <c r="EW497" s="170"/>
      <c r="EX497" s="170"/>
      <c r="EY497" s="170"/>
      <c r="EZ497" s="170"/>
      <c r="FA497" s="170"/>
      <c r="FB497" s="170"/>
      <c r="FC497" s="170"/>
      <c r="FD497" s="170"/>
      <c r="FE497" s="170"/>
      <c r="FF497" s="170"/>
      <c r="FG497" s="170"/>
      <c r="FH497" s="170"/>
      <c r="FI497" s="170"/>
      <c r="FJ497" s="170"/>
      <c r="FK497" s="170"/>
      <c r="FL497" s="170"/>
      <c r="FM497" s="170"/>
      <c r="FN497" s="170"/>
      <c r="FO497" s="170"/>
      <c r="FP497" s="170"/>
      <c r="FQ497" s="170"/>
      <c r="FR497" s="170"/>
      <c r="FS497" s="170"/>
      <c r="FT497" s="170"/>
      <c r="FU497" s="170"/>
      <c r="FV497" s="170"/>
      <c r="FW497" s="170"/>
      <c r="FX497" s="170"/>
      <c r="FY497" s="170"/>
      <c r="FZ497" s="170"/>
      <c r="GA497" s="170"/>
      <c r="GB497" s="170"/>
      <c r="GC497" s="170"/>
      <c r="GD497" s="170"/>
      <c r="GE497" s="170"/>
      <c r="GF497" s="170"/>
      <c r="GG497" s="170"/>
      <c r="GH497" s="170"/>
    </row>
    <row r="498" customFormat="false" ht="12.75" hidden="false" customHeight="false" outlineLevel="0" collapsed="false">
      <c r="A498" s="179"/>
      <c r="B498" s="160"/>
      <c r="C498" s="160"/>
      <c r="D498" s="160"/>
      <c r="E498" s="160"/>
      <c r="F498" s="160"/>
      <c r="G498" s="160"/>
      <c r="H498" s="159"/>
      <c r="I498" s="181"/>
      <c r="R498" s="159"/>
      <c r="S498" s="169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70"/>
      <c r="BP498" s="170"/>
      <c r="BQ498" s="170"/>
      <c r="BR498" s="170"/>
      <c r="BS498" s="170"/>
      <c r="BT498" s="170"/>
      <c r="BU498" s="170"/>
      <c r="BV498" s="170"/>
      <c r="BW498" s="170"/>
      <c r="BX498" s="170"/>
      <c r="BY498" s="170"/>
      <c r="BZ498" s="170"/>
      <c r="CA498" s="170"/>
      <c r="CB498" s="170"/>
      <c r="CC498" s="170"/>
      <c r="CD498" s="170"/>
      <c r="CE498" s="170"/>
      <c r="CF498" s="170"/>
      <c r="CG498" s="170"/>
      <c r="CH498" s="170"/>
      <c r="CI498" s="170"/>
      <c r="CJ498" s="170"/>
      <c r="CK498" s="170"/>
      <c r="CL498" s="170"/>
      <c r="CM498" s="170"/>
      <c r="CN498" s="170"/>
      <c r="CO498" s="170"/>
      <c r="CP498" s="170"/>
      <c r="CQ498" s="170"/>
      <c r="CR498" s="170"/>
      <c r="CS498" s="170"/>
      <c r="CT498" s="170"/>
      <c r="CU498" s="170"/>
      <c r="CV498" s="170"/>
      <c r="CW498" s="170"/>
      <c r="CX498" s="170"/>
      <c r="CY498" s="170"/>
      <c r="CZ498" s="170"/>
      <c r="DA498" s="170"/>
      <c r="DB498" s="170"/>
      <c r="DC498" s="170"/>
      <c r="DD498" s="170"/>
      <c r="DE498" s="170"/>
      <c r="DF498" s="170"/>
      <c r="DG498" s="170"/>
      <c r="DH498" s="170"/>
      <c r="DI498" s="170"/>
      <c r="DJ498" s="170"/>
      <c r="DK498" s="170"/>
      <c r="DL498" s="170"/>
      <c r="DM498" s="170"/>
      <c r="DN498" s="170"/>
      <c r="DO498" s="170"/>
      <c r="DP498" s="170"/>
      <c r="DQ498" s="170"/>
      <c r="DR498" s="170"/>
      <c r="DS498" s="170"/>
      <c r="DT498" s="170"/>
      <c r="DU498" s="170"/>
      <c r="DV498" s="170"/>
      <c r="DW498" s="170"/>
      <c r="DX498" s="170"/>
      <c r="DY498" s="170"/>
      <c r="DZ498" s="170"/>
      <c r="EA498" s="170"/>
      <c r="EB498" s="170"/>
      <c r="EC498" s="170"/>
      <c r="ED498" s="170"/>
      <c r="EE498" s="170"/>
      <c r="EF498" s="170"/>
      <c r="EG498" s="170"/>
      <c r="EH498" s="170"/>
      <c r="EI498" s="170"/>
      <c r="EJ498" s="170"/>
      <c r="EK498" s="170"/>
      <c r="EL498" s="170"/>
      <c r="EM498" s="170"/>
      <c r="EN498" s="170"/>
      <c r="EO498" s="170"/>
      <c r="EP498" s="170"/>
      <c r="EQ498" s="170"/>
      <c r="ER498" s="170"/>
      <c r="ES498" s="170"/>
      <c r="ET498" s="170"/>
      <c r="EU498" s="170"/>
      <c r="EV498" s="170"/>
      <c r="EW498" s="170"/>
      <c r="EX498" s="170"/>
      <c r="EY498" s="170"/>
      <c r="EZ498" s="170"/>
      <c r="FA498" s="170"/>
      <c r="FB498" s="170"/>
      <c r="FC498" s="170"/>
      <c r="FD498" s="170"/>
      <c r="FE498" s="170"/>
      <c r="FF498" s="170"/>
      <c r="FG498" s="170"/>
      <c r="FH498" s="170"/>
      <c r="FI498" s="170"/>
      <c r="FJ498" s="170"/>
      <c r="FK498" s="170"/>
      <c r="FL498" s="170"/>
      <c r="FM498" s="170"/>
      <c r="FN498" s="170"/>
      <c r="FO498" s="170"/>
      <c r="FP498" s="170"/>
      <c r="FQ498" s="170"/>
      <c r="FR498" s="170"/>
      <c r="FS498" s="170"/>
      <c r="FT498" s="170"/>
      <c r="FU498" s="170"/>
      <c r="FV498" s="170"/>
      <c r="FW498" s="170"/>
      <c r="FX498" s="170"/>
      <c r="FY498" s="170"/>
      <c r="FZ498" s="170"/>
      <c r="GA498" s="170"/>
      <c r="GB498" s="170"/>
      <c r="GC498" s="170"/>
      <c r="GD498" s="170"/>
      <c r="GE498" s="170"/>
      <c r="GF498" s="170"/>
      <c r="GG498" s="170"/>
      <c r="GH498" s="170"/>
    </row>
    <row r="499" customFormat="false" ht="12.75" hidden="false" customHeight="false" outlineLevel="0" collapsed="false">
      <c r="A499" s="179"/>
      <c r="B499" s="160"/>
      <c r="C499" s="160"/>
      <c r="D499" s="160"/>
      <c r="E499" s="160"/>
      <c r="F499" s="160"/>
      <c r="G499" s="160"/>
      <c r="H499" s="159"/>
      <c r="I499" s="181"/>
      <c r="R499" s="159"/>
      <c r="S499" s="169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70"/>
      <c r="BP499" s="170"/>
      <c r="BQ499" s="170"/>
      <c r="BR499" s="170"/>
      <c r="BS499" s="170"/>
      <c r="BT499" s="170"/>
      <c r="BU499" s="170"/>
      <c r="BV499" s="170"/>
      <c r="BW499" s="170"/>
      <c r="BX499" s="170"/>
      <c r="BY499" s="170"/>
      <c r="BZ499" s="170"/>
      <c r="CA499" s="170"/>
      <c r="CB499" s="170"/>
      <c r="CC499" s="170"/>
      <c r="CD499" s="170"/>
      <c r="CE499" s="170"/>
      <c r="CF499" s="170"/>
      <c r="CG499" s="170"/>
      <c r="CH499" s="170"/>
      <c r="CI499" s="170"/>
      <c r="CJ499" s="170"/>
      <c r="CK499" s="170"/>
      <c r="CL499" s="170"/>
      <c r="CM499" s="170"/>
      <c r="CN499" s="170"/>
      <c r="CO499" s="170"/>
      <c r="CP499" s="170"/>
      <c r="CQ499" s="170"/>
      <c r="CR499" s="170"/>
      <c r="CS499" s="170"/>
      <c r="CT499" s="170"/>
      <c r="CU499" s="170"/>
      <c r="CV499" s="170"/>
      <c r="CW499" s="170"/>
      <c r="CX499" s="170"/>
      <c r="CY499" s="170"/>
      <c r="CZ499" s="170"/>
      <c r="DA499" s="170"/>
      <c r="DB499" s="170"/>
      <c r="DC499" s="170"/>
      <c r="DD499" s="170"/>
      <c r="DE499" s="170"/>
      <c r="DF499" s="170"/>
      <c r="DG499" s="170"/>
      <c r="DH499" s="170"/>
      <c r="DI499" s="170"/>
      <c r="DJ499" s="170"/>
      <c r="DK499" s="170"/>
      <c r="DL499" s="170"/>
      <c r="DM499" s="170"/>
      <c r="DN499" s="170"/>
      <c r="DO499" s="170"/>
      <c r="DP499" s="170"/>
      <c r="DQ499" s="170"/>
      <c r="DR499" s="170"/>
      <c r="DS499" s="170"/>
      <c r="DT499" s="170"/>
      <c r="DU499" s="170"/>
      <c r="DV499" s="170"/>
      <c r="DW499" s="170"/>
      <c r="DX499" s="170"/>
      <c r="DY499" s="170"/>
      <c r="DZ499" s="170"/>
      <c r="EA499" s="170"/>
      <c r="EB499" s="170"/>
      <c r="EC499" s="170"/>
      <c r="ED499" s="170"/>
      <c r="EE499" s="170"/>
      <c r="EF499" s="170"/>
      <c r="EG499" s="170"/>
      <c r="EH499" s="170"/>
      <c r="EI499" s="170"/>
      <c r="EJ499" s="170"/>
      <c r="EK499" s="170"/>
      <c r="EL499" s="170"/>
      <c r="EM499" s="170"/>
      <c r="EN499" s="170"/>
      <c r="EO499" s="170"/>
      <c r="EP499" s="170"/>
      <c r="EQ499" s="170"/>
      <c r="ER499" s="170"/>
      <c r="ES499" s="170"/>
      <c r="ET499" s="170"/>
      <c r="EU499" s="170"/>
      <c r="EV499" s="170"/>
      <c r="EW499" s="170"/>
      <c r="EX499" s="170"/>
      <c r="EY499" s="170"/>
      <c r="EZ499" s="170"/>
      <c r="FA499" s="170"/>
      <c r="FB499" s="170"/>
      <c r="FC499" s="170"/>
      <c r="FD499" s="170"/>
      <c r="FE499" s="170"/>
      <c r="FF499" s="170"/>
      <c r="FG499" s="170"/>
      <c r="FH499" s="170"/>
      <c r="FI499" s="170"/>
      <c r="FJ499" s="170"/>
      <c r="FK499" s="170"/>
      <c r="FL499" s="170"/>
      <c r="FM499" s="170"/>
      <c r="FN499" s="170"/>
      <c r="FO499" s="170"/>
      <c r="FP499" s="170"/>
      <c r="FQ499" s="170"/>
      <c r="FR499" s="170"/>
      <c r="FS499" s="170"/>
      <c r="FT499" s="170"/>
      <c r="FU499" s="170"/>
      <c r="FV499" s="170"/>
      <c r="FW499" s="170"/>
      <c r="FX499" s="170"/>
      <c r="FY499" s="170"/>
      <c r="FZ499" s="170"/>
      <c r="GA499" s="170"/>
      <c r="GB499" s="170"/>
      <c r="GC499" s="170"/>
      <c r="GD499" s="170"/>
      <c r="GE499" s="170"/>
      <c r="GF499" s="170"/>
      <c r="GG499" s="170"/>
      <c r="GH499" s="170"/>
    </row>
    <row r="500" customFormat="false" ht="12.75" hidden="false" customHeight="false" outlineLevel="0" collapsed="false">
      <c r="A500" s="179"/>
      <c r="B500" s="160"/>
      <c r="C500" s="160"/>
      <c r="D500" s="160"/>
      <c r="E500" s="160"/>
      <c r="F500" s="160"/>
      <c r="G500" s="160"/>
      <c r="H500" s="159"/>
      <c r="I500" s="181"/>
      <c r="R500" s="159"/>
      <c r="S500" s="169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70"/>
      <c r="BP500" s="170"/>
      <c r="BQ500" s="170"/>
      <c r="BR500" s="170"/>
      <c r="BS500" s="170"/>
      <c r="BT500" s="170"/>
      <c r="BU500" s="170"/>
      <c r="BV500" s="170"/>
      <c r="BW500" s="170"/>
      <c r="BX500" s="170"/>
      <c r="BY500" s="170"/>
      <c r="BZ500" s="170"/>
      <c r="CA500" s="170"/>
      <c r="CB500" s="170"/>
      <c r="CC500" s="170"/>
      <c r="CD500" s="170"/>
      <c r="CE500" s="170"/>
      <c r="CF500" s="170"/>
      <c r="CG500" s="170"/>
      <c r="CH500" s="170"/>
      <c r="CI500" s="170"/>
      <c r="CJ500" s="170"/>
      <c r="CK500" s="170"/>
      <c r="CL500" s="170"/>
      <c r="CM500" s="170"/>
      <c r="CN500" s="170"/>
      <c r="CO500" s="170"/>
      <c r="CP500" s="170"/>
      <c r="CQ500" s="170"/>
      <c r="CR500" s="170"/>
      <c r="CS500" s="170"/>
      <c r="CT500" s="170"/>
      <c r="CU500" s="170"/>
      <c r="CV500" s="170"/>
      <c r="CW500" s="170"/>
      <c r="CX500" s="170"/>
      <c r="CY500" s="170"/>
      <c r="CZ500" s="170"/>
      <c r="DA500" s="170"/>
      <c r="DB500" s="170"/>
      <c r="DC500" s="170"/>
      <c r="DD500" s="170"/>
      <c r="DE500" s="170"/>
      <c r="DF500" s="170"/>
      <c r="DG500" s="170"/>
      <c r="DH500" s="170"/>
      <c r="DI500" s="170"/>
      <c r="DJ500" s="170"/>
      <c r="DK500" s="170"/>
      <c r="DL500" s="170"/>
      <c r="DM500" s="170"/>
      <c r="DN500" s="170"/>
      <c r="DO500" s="170"/>
      <c r="DP500" s="170"/>
      <c r="DQ500" s="170"/>
      <c r="DR500" s="170"/>
      <c r="DS500" s="170"/>
      <c r="DT500" s="170"/>
      <c r="DU500" s="170"/>
      <c r="DV500" s="170"/>
      <c r="DW500" s="170"/>
      <c r="DX500" s="170"/>
      <c r="DY500" s="170"/>
      <c r="DZ500" s="170"/>
      <c r="EA500" s="170"/>
      <c r="EB500" s="170"/>
      <c r="EC500" s="170"/>
      <c r="ED500" s="170"/>
      <c r="EE500" s="170"/>
      <c r="EF500" s="170"/>
      <c r="EG500" s="170"/>
      <c r="EH500" s="170"/>
      <c r="EI500" s="170"/>
      <c r="EJ500" s="170"/>
      <c r="EK500" s="170"/>
      <c r="EL500" s="170"/>
      <c r="EM500" s="170"/>
      <c r="EN500" s="170"/>
      <c r="EO500" s="170"/>
      <c r="EP500" s="170"/>
      <c r="EQ500" s="170"/>
      <c r="ER500" s="170"/>
      <c r="ES500" s="170"/>
      <c r="ET500" s="170"/>
      <c r="EU500" s="170"/>
      <c r="EV500" s="170"/>
      <c r="EW500" s="170"/>
      <c r="EX500" s="170"/>
      <c r="EY500" s="170"/>
      <c r="EZ500" s="170"/>
      <c r="FA500" s="170"/>
      <c r="FB500" s="170"/>
      <c r="FC500" s="170"/>
      <c r="FD500" s="170"/>
      <c r="FE500" s="170"/>
      <c r="FF500" s="170"/>
      <c r="FG500" s="170"/>
      <c r="FH500" s="170"/>
      <c r="FI500" s="170"/>
      <c r="FJ500" s="170"/>
      <c r="FK500" s="170"/>
      <c r="FL500" s="170"/>
      <c r="FM500" s="170"/>
      <c r="FN500" s="170"/>
      <c r="FO500" s="170"/>
      <c r="FP500" s="170"/>
      <c r="FQ500" s="170"/>
      <c r="FR500" s="170"/>
      <c r="FS500" s="170"/>
      <c r="FT500" s="170"/>
      <c r="FU500" s="170"/>
      <c r="FV500" s="170"/>
      <c r="FW500" s="170"/>
      <c r="FX500" s="170"/>
      <c r="FY500" s="170"/>
      <c r="FZ500" s="170"/>
      <c r="GA500" s="170"/>
      <c r="GB500" s="170"/>
      <c r="GC500" s="170"/>
      <c r="GD500" s="170"/>
      <c r="GE500" s="170"/>
      <c r="GF500" s="170"/>
      <c r="GG500" s="170"/>
      <c r="GH500" s="170"/>
    </row>
    <row r="501" customFormat="false" ht="12.75" hidden="false" customHeight="false" outlineLevel="0" collapsed="false">
      <c r="A501" s="179"/>
      <c r="B501" s="160"/>
      <c r="C501" s="160"/>
      <c r="D501" s="160"/>
      <c r="E501" s="160"/>
      <c r="F501" s="160"/>
      <c r="G501" s="160"/>
      <c r="H501" s="159"/>
      <c r="I501" s="181"/>
      <c r="R501" s="159"/>
      <c r="S501" s="169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70"/>
      <c r="BP501" s="170"/>
      <c r="BQ501" s="170"/>
      <c r="BR501" s="170"/>
      <c r="BS501" s="170"/>
      <c r="BT501" s="170"/>
      <c r="BU501" s="170"/>
      <c r="BV501" s="170"/>
      <c r="BW501" s="170"/>
      <c r="BX501" s="170"/>
      <c r="BY501" s="170"/>
      <c r="BZ501" s="170"/>
      <c r="CA501" s="170"/>
      <c r="CB501" s="170"/>
      <c r="CC501" s="170"/>
      <c r="CD501" s="170"/>
      <c r="CE501" s="170"/>
      <c r="CF501" s="170"/>
      <c r="CG501" s="170"/>
      <c r="CH501" s="170"/>
      <c r="CI501" s="170"/>
      <c r="CJ501" s="170"/>
      <c r="CK501" s="170"/>
      <c r="CL501" s="170"/>
      <c r="CM501" s="170"/>
      <c r="CN501" s="170"/>
      <c r="CO501" s="170"/>
      <c r="CP501" s="170"/>
      <c r="CQ501" s="170"/>
      <c r="CR501" s="170"/>
      <c r="CS501" s="170"/>
      <c r="CT501" s="170"/>
      <c r="CU501" s="170"/>
      <c r="CV501" s="170"/>
      <c r="CW501" s="170"/>
      <c r="CX501" s="170"/>
      <c r="CY501" s="170"/>
      <c r="CZ501" s="170"/>
      <c r="DA501" s="170"/>
      <c r="DB501" s="170"/>
      <c r="DC501" s="170"/>
      <c r="DD501" s="170"/>
      <c r="DE501" s="170"/>
      <c r="DF501" s="170"/>
      <c r="DG501" s="170"/>
      <c r="DH501" s="170"/>
      <c r="DI501" s="170"/>
      <c r="DJ501" s="170"/>
      <c r="DK501" s="170"/>
      <c r="DL501" s="170"/>
      <c r="DM501" s="170"/>
      <c r="DN501" s="170"/>
      <c r="DO501" s="170"/>
      <c r="DP501" s="170"/>
      <c r="DQ501" s="170"/>
      <c r="DR501" s="170"/>
      <c r="DS501" s="170"/>
      <c r="DT501" s="170"/>
      <c r="DU501" s="170"/>
      <c r="DV501" s="170"/>
      <c r="DW501" s="170"/>
      <c r="DX501" s="170"/>
      <c r="DY501" s="170"/>
      <c r="DZ501" s="170"/>
      <c r="EA501" s="170"/>
      <c r="EB501" s="170"/>
      <c r="EC501" s="170"/>
      <c r="ED501" s="170"/>
      <c r="EE501" s="170"/>
      <c r="EF501" s="170"/>
      <c r="EG501" s="170"/>
      <c r="EH501" s="170"/>
      <c r="EI501" s="170"/>
      <c r="EJ501" s="170"/>
      <c r="EK501" s="170"/>
      <c r="EL501" s="170"/>
      <c r="EM501" s="170"/>
      <c r="EN501" s="170"/>
      <c r="EO501" s="170"/>
      <c r="EP501" s="170"/>
      <c r="EQ501" s="170"/>
      <c r="ER501" s="170"/>
      <c r="ES501" s="170"/>
      <c r="ET501" s="170"/>
      <c r="EU501" s="170"/>
      <c r="EV501" s="170"/>
      <c r="EW501" s="170"/>
      <c r="EX501" s="170"/>
      <c r="EY501" s="170"/>
      <c r="EZ501" s="170"/>
      <c r="FA501" s="170"/>
      <c r="FB501" s="170"/>
      <c r="FC501" s="170"/>
      <c r="FD501" s="170"/>
      <c r="FE501" s="170"/>
      <c r="FF501" s="170"/>
      <c r="FG501" s="170"/>
      <c r="FH501" s="170"/>
      <c r="FI501" s="170"/>
      <c r="FJ501" s="170"/>
      <c r="FK501" s="170"/>
      <c r="FL501" s="170"/>
      <c r="FM501" s="170"/>
      <c r="FN501" s="170"/>
      <c r="FO501" s="170"/>
      <c r="FP501" s="170"/>
      <c r="FQ501" s="170"/>
      <c r="FR501" s="170"/>
      <c r="FS501" s="170"/>
      <c r="FT501" s="170"/>
      <c r="FU501" s="170"/>
      <c r="FV501" s="170"/>
      <c r="FW501" s="170"/>
      <c r="FX501" s="170"/>
      <c r="FY501" s="170"/>
      <c r="FZ501" s="170"/>
      <c r="GA501" s="170"/>
      <c r="GB501" s="170"/>
      <c r="GC501" s="170"/>
      <c r="GD501" s="170"/>
      <c r="GE501" s="170"/>
      <c r="GF501" s="170"/>
      <c r="GG501" s="170"/>
      <c r="GH501" s="170"/>
    </row>
    <row r="502" customFormat="false" ht="12.75" hidden="false" customHeight="false" outlineLevel="0" collapsed="false">
      <c r="A502" s="179"/>
      <c r="B502" s="160"/>
      <c r="C502" s="160"/>
      <c r="D502" s="160"/>
      <c r="E502" s="160"/>
      <c r="F502" s="160"/>
      <c r="G502" s="160"/>
      <c r="H502" s="159"/>
      <c r="I502" s="181"/>
      <c r="R502" s="159"/>
      <c r="S502" s="169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70"/>
      <c r="BP502" s="170"/>
      <c r="BQ502" s="170"/>
      <c r="BR502" s="170"/>
      <c r="BS502" s="170"/>
      <c r="BT502" s="170"/>
      <c r="BU502" s="170"/>
      <c r="BV502" s="170"/>
      <c r="BW502" s="170"/>
      <c r="BX502" s="170"/>
      <c r="BY502" s="170"/>
      <c r="BZ502" s="170"/>
      <c r="CA502" s="170"/>
      <c r="CB502" s="170"/>
      <c r="CC502" s="170"/>
      <c r="CD502" s="170"/>
      <c r="CE502" s="170"/>
      <c r="CF502" s="170"/>
      <c r="CG502" s="170"/>
      <c r="CH502" s="170"/>
      <c r="CI502" s="170"/>
      <c r="CJ502" s="170"/>
      <c r="CK502" s="170"/>
      <c r="CL502" s="170"/>
      <c r="CM502" s="170"/>
      <c r="CN502" s="170"/>
      <c r="CO502" s="170"/>
      <c r="CP502" s="170"/>
      <c r="CQ502" s="170"/>
      <c r="CR502" s="170"/>
      <c r="CS502" s="170"/>
      <c r="CT502" s="170"/>
      <c r="CU502" s="170"/>
      <c r="CV502" s="170"/>
      <c r="CW502" s="170"/>
      <c r="CX502" s="170"/>
      <c r="CY502" s="170"/>
      <c r="CZ502" s="170"/>
      <c r="DA502" s="170"/>
      <c r="DB502" s="170"/>
      <c r="DC502" s="170"/>
      <c r="DD502" s="170"/>
      <c r="DE502" s="170"/>
      <c r="DF502" s="170"/>
      <c r="DG502" s="170"/>
      <c r="DH502" s="170"/>
      <c r="DI502" s="170"/>
      <c r="DJ502" s="170"/>
      <c r="DK502" s="170"/>
      <c r="DL502" s="170"/>
      <c r="DM502" s="170"/>
      <c r="DN502" s="170"/>
      <c r="DO502" s="170"/>
      <c r="DP502" s="170"/>
      <c r="DQ502" s="170"/>
      <c r="DR502" s="170"/>
      <c r="DS502" s="170"/>
      <c r="DT502" s="170"/>
      <c r="DU502" s="170"/>
      <c r="DV502" s="170"/>
      <c r="DW502" s="170"/>
      <c r="DX502" s="170"/>
      <c r="DY502" s="170"/>
      <c r="DZ502" s="170"/>
      <c r="EA502" s="170"/>
      <c r="EB502" s="170"/>
      <c r="EC502" s="170"/>
      <c r="ED502" s="170"/>
      <c r="EE502" s="170"/>
      <c r="EF502" s="170"/>
      <c r="EG502" s="170"/>
      <c r="EH502" s="170"/>
      <c r="EI502" s="170"/>
      <c r="EJ502" s="170"/>
      <c r="EK502" s="170"/>
      <c r="EL502" s="170"/>
      <c r="EM502" s="170"/>
      <c r="EN502" s="170"/>
      <c r="EO502" s="170"/>
      <c r="EP502" s="170"/>
      <c r="EQ502" s="170"/>
      <c r="ER502" s="170"/>
      <c r="ES502" s="170"/>
      <c r="ET502" s="170"/>
      <c r="EU502" s="170"/>
      <c r="EV502" s="170"/>
      <c r="EW502" s="170"/>
      <c r="EX502" s="170"/>
      <c r="EY502" s="170"/>
      <c r="EZ502" s="170"/>
      <c r="FA502" s="170"/>
      <c r="FB502" s="170"/>
      <c r="FC502" s="170"/>
      <c r="FD502" s="170"/>
      <c r="FE502" s="170"/>
      <c r="FF502" s="170"/>
      <c r="FG502" s="170"/>
      <c r="FH502" s="170"/>
      <c r="FI502" s="170"/>
      <c r="FJ502" s="170"/>
      <c r="FK502" s="170"/>
      <c r="FL502" s="170"/>
      <c r="FM502" s="170"/>
      <c r="FN502" s="170"/>
      <c r="FO502" s="170"/>
      <c r="FP502" s="170"/>
      <c r="FQ502" s="170"/>
      <c r="FR502" s="170"/>
      <c r="FS502" s="170"/>
      <c r="FT502" s="170"/>
      <c r="FU502" s="170"/>
      <c r="FV502" s="170"/>
      <c r="FW502" s="170"/>
      <c r="FX502" s="170"/>
      <c r="FY502" s="170"/>
      <c r="FZ502" s="170"/>
      <c r="GA502" s="170"/>
      <c r="GB502" s="170"/>
      <c r="GC502" s="170"/>
      <c r="GD502" s="170"/>
      <c r="GE502" s="170"/>
      <c r="GF502" s="170"/>
      <c r="GG502" s="170"/>
      <c r="GH502" s="170"/>
    </row>
    <row r="503" customFormat="false" ht="12.75" hidden="false" customHeight="false" outlineLevel="0" collapsed="false">
      <c r="A503" s="179"/>
      <c r="B503" s="160"/>
      <c r="C503" s="160"/>
      <c r="D503" s="160"/>
      <c r="E503" s="160"/>
      <c r="F503" s="160"/>
      <c r="G503" s="160"/>
      <c r="H503" s="159"/>
      <c r="I503" s="181"/>
      <c r="R503" s="159"/>
      <c r="S503" s="169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70"/>
      <c r="BP503" s="170"/>
      <c r="BQ503" s="170"/>
      <c r="BR503" s="170"/>
      <c r="BS503" s="170"/>
      <c r="BT503" s="170"/>
      <c r="BU503" s="170"/>
      <c r="BV503" s="170"/>
      <c r="BW503" s="170"/>
      <c r="BX503" s="170"/>
      <c r="BY503" s="170"/>
      <c r="BZ503" s="170"/>
      <c r="CA503" s="170"/>
      <c r="CB503" s="170"/>
      <c r="CC503" s="170"/>
      <c r="CD503" s="170"/>
      <c r="CE503" s="170"/>
      <c r="CF503" s="170"/>
      <c r="CG503" s="170"/>
      <c r="CH503" s="170"/>
      <c r="CI503" s="170"/>
      <c r="CJ503" s="170"/>
      <c r="CK503" s="170"/>
      <c r="CL503" s="170"/>
      <c r="CM503" s="170"/>
      <c r="CN503" s="170"/>
      <c r="CO503" s="170"/>
      <c r="CP503" s="170"/>
      <c r="CQ503" s="170"/>
      <c r="CR503" s="170"/>
      <c r="CS503" s="170"/>
      <c r="CT503" s="170"/>
      <c r="CU503" s="170"/>
      <c r="CV503" s="170"/>
      <c r="CW503" s="170"/>
      <c r="CX503" s="170"/>
      <c r="CY503" s="170"/>
      <c r="CZ503" s="170"/>
      <c r="DA503" s="170"/>
      <c r="DB503" s="170"/>
      <c r="DC503" s="170"/>
      <c r="DD503" s="170"/>
      <c r="DE503" s="170"/>
      <c r="DF503" s="170"/>
      <c r="DG503" s="170"/>
      <c r="DH503" s="170"/>
      <c r="DI503" s="170"/>
      <c r="DJ503" s="170"/>
      <c r="DK503" s="170"/>
      <c r="DL503" s="170"/>
      <c r="DM503" s="170"/>
      <c r="DN503" s="170"/>
      <c r="DO503" s="170"/>
      <c r="DP503" s="170"/>
      <c r="DQ503" s="170"/>
      <c r="DR503" s="170"/>
      <c r="DS503" s="170"/>
      <c r="DT503" s="170"/>
      <c r="DU503" s="170"/>
      <c r="DV503" s="170"/>
      <c r="DW503" s="170"/>
      <c r="DX503" s="170"/>
      <c r="DY503" s="170"/>
      <c r="DZ503" s="170"/>
      <c r="EA503" s="170"/>
      <c r="EB503" s="170"/>
      <c r="EC503" s="170"/>
      <c r="ED503" s="170"/>
      <c r="EE503" s="170"/>
      <c r="EF503" s="170"/>
      <c r="EG503" s="170"/>
      <c r="EH503" s="170"/>
      <c r="EI503" s="170"/>
      <c r="EJ503" s="170"/>
      <c r="EK503" s="170"/>
      <c r="EL503" s="170"/>
      <c r="EM503" s="170"/>
      <c r="EN503" s="170"/>
      <c r="EO503" s="170"/>
      <c r="EP503" s="170"/>
      <c r="EQ503" s="170"/>
      <c r="ER503" s="170"/>
      <c r="ES503" s="170"/>
      <c r="ET503" s="170"/>
      <c r="EU503" s="170"/>
      <c r="EV503" s="170"/>
      <c r="EW503" s="170"/>
      <c r="EX503" s="170"/>
      <c r="EY503" s="170"/>
      <c r="EZ503" s="170"/>
      <c r="FA503" s="170"/>
      <c r="FB503" s="170"/>
      <c r="FC503" s="170"/>
      <c r="FD503" s="170"/>
      <c r="FE503" s="170"/>
      <c r="FF503" s="170"/>
      <c r="FG503" s="170"/>
      <c r="FH503" s="170"/>
      <c r="FI503" s="170"/>
      <c r="FJ503" s="170"/>
      <c r="FK503" s="170"/>
      <c r="FL503" s="170"/>
      <c r="FM503" s="170"/>
      <c r="FN503" s="170"/>
      <c r="FO503" s="170"/>
      <c r="FP503" s="170"/>
      <c r="FQ503" s="170"/>
      <c r="FR503" s="170"/>
      <c r="FS503" s="170"/>
      <c r="FT503" s="170"/>
      <c r="FU503" s="170"/>
      <c r="FV503" s="170"/>
      <c r="FW503" s="170"/>
      <c r="FX503" s="170"/>
      <c r="FY503" s="170"/>
      <c r="FZ503" s="170"/>
      <c r="GA503" s="170"/>
      <c r="GB503" s="170"/>
      <c r="GC503" s="170"/>
      <c r="GD503" s="170"/>
      <c r="GE503" s="170"/>
      <c r="GF503" s="170"/>
      <c r="GG503" s="170"/>
      <c r="GH503" s="170"/>
    </row>
    <row r="504" customFormat="false" ht="12.75" hidden="false" customHeight="false" outlineLevel="0" collapsed="false">
      <c r="A504" s="179"/>
      <c r="B504" s="160"/>
      <c r="C504" s="160"/>
      <c r="D504" s="160"/>
      <c r="E504" s="160"/>
      <c r="F504" s="160"/>
      <c r="G504" s="160"/>
      <c r="H504" s="159"/>
      <c r="I504" s="181"/>
      <c r="R504" s="159"/>
      <c r="S504" s="169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70"/>
      <c r="BW504" s="170"/>
      <c r="BX504" s="170"/>
      <c r="BY504" s="170"/>
      <c r="BZ504" s="170"/>
      <c r="CA504" s="170"/>
      <c r="CB504" s="170"/>
      <c r="CC504" s="170"/>
      <c r="CD504" s="170"/>
      <c r="CE504" s="170"/>
      <c r="CF504" s="170"/>
      <c r="CG504" s="170"/>
      <c r="CH504" s="170"/>
      <c r="CI504" s="170"/>
      <c r="CJ504" s="170"/>
      <c r="CK504" s="170"/>
      <c r="CL504" s="170"/>
      <c r="CM504" s="170"/>
      <c r="CN504" s="170"/>
      <c r="CO504" s="170"/>
      <c r="CP504" s="170"/>
      <c r="CQ504" s="170"/>
      <c r="CR504" s="170"/>
      <c r="CS504" s="170"/>
      <c r="CT504" s="170"/>
      <c r="CU504" s="170"/>
      <c r="CV504" s="170"/>
      <c r="CW504" s="170"/>
      <c r="CX504" s="170"/>
      <c r="CY504" s="170"/>
      <c r="CZ504" s="170"/>
      <c r="DA504" s="170"/>
      <c r="DB504" s="170"/>
      <c r="DC504" s="170"/>
      <c r="DD504" s="170"/>
      <c r="DE504" s="170"/>
      <c r="DF504" s="170"/>
      <c r="DG504" s="170"/>
      <c r="DH504" s="170"/>
      <c r="DI504" s="170"/>
      <c r="DJ504" s="170"/>
      <c r="DK504" s="170"/>
      <c r="DL504" s="170"/>
      <c r="DM504" s="170"/>
      <c r="DN504" s="170"/>
      <c r="DO504" s="170"/>
      <c r="DP504" s="170"/>
      <c r="DQ504" s="170"/>
      <c r="DR504" s="170"/>
      <c r="DS504" s="170"/>
      <c r="DT504" s="170"/>
      <c r="DU504" s="170"/>
      <c r="DV504" s="170"/>
      <c r="DW504" s="170"/>
      <c r="DX504" s="170"/>
      <c r="DY504" s="170"/>
      <c r="DZ504" s="170"/>
      <c r="EA504" s="170"/>
      <c r="EB504" s="170"/>
      <c r="EC504" s="170"/>
      <c r="ED504" s="170"/>
      <c r="EE504" s="170"/>
      <c r="EF504" s="170"/>
      <c r="EG504" s="170"/>
      <c r="EH504" s="170"/>
      <c r="EI504" s="170"/>
      <c r="EJ504" s="170"/>
      <c r="EK504" s="170"/>
      <c r="EL504" s="170"/>
      <c r="EM504" s="170"/>
      <c r="EN504" s="170"/>
      <c r="EO504" s="170"/>
      <c r="EP504" s="170"/>
      <c r="EQ504" s="170"/>
      <c r="ER504" s="170"/>
      <c r="ES504" s="170"/>
      <c r="ET504" s="170"/>
      <c r="EU504" s="170"/>
      <c r="EV504" s="170"/>
      <c r="EW504" s="170"/>
      <c r="EX504" s="170"/>
      <c r="EY504" s="170"/>
      <c r="EZ504" s="170"/>
      <c r="FA504" s="170"/>
      <c r="FB504" s="170"/>
      <c r="FC504" s="170"/>
      <c r="FD504" s="170"/>
      <c r="FE504" s="170"/>
      <c r="FF504" s="170"/>
      <c r="FG504" s="170"/>
      <c r="FH504" s="170"/>
      <c r="FI504" s="170"/>
      <c r="FJ504" s="170"/>
      <c r="FK504" s="170"/>
      <c r="FL504" s="170"/>
      <c r="FM504" s="170"/>
      <c r="FN504" s="170"/>
      <c r="FO504" s="170"/>
      <c r="FP504" s="170"/>
      <c r="FQ504" s="170"/>
      <c r="FR504" s="170"/>
      <c r="FS504" s="170"/>
      <c r="FT504" s="170"/>
      <c r="FU504" s="170"/>
      <c r="FV504" s="170"/>
      <c r="FW504" s="170"/>
      <c r="FX504" s="170"/>
      <c r="FY504" s="170"/>
      <c r="FZ504" s="170"/>
      <c r="GA504" s="170"/>
      <c r="GB504" s="170"/>
      <c r="GC504" s="170"/>
      <c r="GD504" s="170"/>
      <c r="GE504" s="170"/>
      <c r="GF504" s="170"/>
      <c r="GG504" s="170"/>
      <c r="GH504" s="170"/>
    </row>
    <row r="505" customFormat="false" ht="12.75" hidden="false" customHeight="false" outlineLevel="0" collapsed="false">
      <c r="A505" s="179"/>
      <c r="B505" s="160"/>
      <c r="C505" s="160"/>
      <c r="D505" s="160"/>
      <c r="E505" s="160"/>
      <c r="F505" s="160"/>
      <c r="G505" s="160"/>
      <c r="H505" s="159"/>
      <c r="I505" s="181"/>
      <c r="R505" s="159"/>
      <c r="S505" s="169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70"/>
      <c r="BW505" s="170"/>
      <c r="BX505" s="170"/>
      <c r="BY505" s="170"/>
      <c r="BZ505" s="170"/>
      <c r="CA505" s="170"/>
      <c r="CB505" s="170"/>
      <c r="CC505" s="170"/>
      <c r="CD505" s="170"/>
      <c r="CE505" s="170"/>
      <c r="CF505" s="170"/>
      <c r="CG505" s="170"/>
      <c r="CH505" s="170"/>
      <c r="CI505" s="170"/>
      <c r="CJ505" s="170"/>
      <c r="CK505" s="170"/>
      <c r="CL505" s="170"/>
      <c r="CM505" s="170"/>
      <c r="CN505" s="170"/>
      <c r="CO505" s="170"/>
      <c r="CP505" s="170"/>
      <c r="CQ505" s="170"/>
      <c r="CR505" s="170"/>
      <c r="CS505" s="170"/>
      <c r="CT505" s="170"/>
      <c r="CU505" s="170"/>
      <c r="CV505" s="170"/>
      <c r="CW505" s="170"/>
      <c r="CX505" s="170"/>
      <c r="CY505" s="170"/>
      <c r="CZ505" s="170"/>
      <c r="DA505" s="170"/>
      <c r="DB505" s="170"/>
      <c r="DC505" s="170"/>
      <c r="DD505" s="170"/>
      <c r="DE505" s="170"/>
      <c r="DF505" s="170"/>
      <c r="DG505" s="170"/>
      <c r="DH505" s="170"/>
      <c r="DI505" s="170"/>
      <c r="DJ505" s="170"/>
      <c r="DK505" s="170"/>
      <c r="DL505" s="170"/>
      <c r="DM505" s="170"/>
      <c r="DN505" s="170"/>
      <c r="DO505" s="170"/>
      <c r="DP505" s="170"/>
      <c r="DQ505" s="170"/>
      <c r="DR505" s="170"/>
      <c r="DS505" s="170"/>
      <c r="DT505" s="170"/>
      <c r="DU505" s="170"/>
      <c r="DV505" s="170"/>
      <c r="DW505" s="170"/>
      <c r="DX505" s="170"/>
      <c r="DY505" s="170"/>
      <c r="DZ505" s="170"/>
      <c r="EA505" s="170"/>
      <c r="EB505" s="170"/>
      <c r="EC505" s="170"/>
      <c r="ED505" s="170"/>
      <c r="EE505" s="170"/>
      <c r="EF505" s="170"/>
      <c r="EG505" s="170"/>
      <c r="EH505" s="170"/>
      <c r="EI505" s="170"/>
      <c r="EJ505" s="170"/>
      <c r="EK505" s="170"/>
      <c r="EL505" s="170"/>
      <c r="EM505" s="170"/>
      <c r="EN505" s="170"/>
      <c r="EO505" s="170"/>
      <c r="EP505" s="170"/>
      <c r="EQ505" s="170"/>
      <c r="ER505" s="170"/>
      <c r="ES505" s="170"/>
      <c r="ET505" s="170"/>
      <c r="EU505" s="170"/>
      <c r="EV505" s="170"/>
      <c r="EW505" s="170"/>
      <c r="EX505" s="170"/>
      <c r="EY505" s="170"/>
      <c r="EZ505" s="170"/>
      <c r="FA505" s="170"/>
      <c r="FB505" s="170"/>
      <c r="FC505" s="170"/>
      <c r="FD505" s="170"/>
      <c r="FE505" s="170"/>
      <c r="FF505" s="170"/>
      <c r="FG505" s="170"/>
      <c r="FH505" s="170"/>
      <c r="FI505" s="170"/>
      <c r="FJ505" s="170"/>
      <c r="FK505" s="170"/>
      <c r="FL505" s="170"/>
      <c r="FM505" s="170"/>
      <c r="FN505" s="170"/>
      <c r="FO505" s="170"/>
      <c r="FP505" s="170"/>
      <c r="FQ505" s="170"/>
      <c r="FR505" s="170"/>
      <c r="FS505" s="170"/>
      <c r="FT505" s="170"/>
      <c r="FU505" s="170"/>
      <c r="FV505" s="170"/>
      <c r="FW505" s="170"/>
      <c r="FX505" s="170"/>
      <c r="FY505" s="170"/>
      <c r="FZ505" s="170"/>
      <c r="GA505" s="170"/>
      <c r="GB505" s="170"/>
      <c r="GC505" s="170"/>
      <c r="GD505" s="170"/>
      <c r="GE505" s="170"/>
      <c r="GF505" s="170"/>
      <c r="GG505" s="170"/>
      <c r="GH505" s="170"/>
    </row>
    <row r="506" customFormat="false" ht="12.75" hidden="false" customHeight="false" outlineLevel="0" collapsed="false">
      <c r="A506" s="179"/>
      <c r="B506" s="160"/>
      <c r="C506" s="160"/>
      <c r="D506" s="160"/>
      <c r="E506" s="160"/>
      <c r="F506" s="160"/>
      <c r="G506" s="160"/>
      <c r="H506" s="159"/>
      <c r="I506" s="181"/>
      <c r="R506" s="159"/>
      <c r="S506" s="169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70"/>
      <c r="BW506" s="170"/>
      <c r="BX506" s="170"/>
      <c r="BY506" s="170"/>
      <c r="BZ506" s="170"/>
      <c r="CA506" s="170"/>
      <c r="CB506" s="170"/>
      <c r="CC506" s="170"/>
      <c r="CD506" s="170"/>
      <c r="CE506" s="170"/>
      <c r="CF506" s="170"/>
      <c r="CG506" s="170"/>
      <c r="CH506" s="170"/>
      <c r="CI506" s="170"/>
      <c r="CJ506" s="170"/>
      <c r="CK506" s="170"/>
      <c r="CL506" s="170"/>
      <c r="CM506" s="170"/>
      <c r="CN506" s="170"/>
      <c r="CO506" s="170"/>
      <c r="CP506" s="170"/>
      <c r="CQ506" s="170"/>
      <c r="CR506" s="170"/>
      <c r="CS506" s="170"/>
      <c r="CT506" s="170"/>
      <c r="CU506" s="170"/>
      <c r="CV506" s="170"/>
      <c r="CW506" s="170"/>
      <c r="CX506" s="170"/>
      <c r="CY506" s="170"/>
      <c r="CZ506" s="170"/>
      <c r="DA506" s="170"/>
      <c r="DB506" s="170"/>
      <c r="DC506" s="170"/>
      <c r="DD506" s="170"/>
      <c r="DE506" s="170"/>
      <c r="DF506" s="170"/>
      <c r="DG506" s="170"/>
      <c r="DH506" s="170"/>
      <c r="DI506" s="170"/>
      <c r="DJ506" s="170"/>
      <c r="DK506" s="170"/>
      <c r="DL506" s="170"/>
      <c r="DM506" s="170"/>
      <c r="DN506" s="170"/>
      <c r="DO506" s="170"/>
      <c r="DP506" s="170"/>
      <c r="DQ506" s="170"/>
      <c r="DR506" s="170"/>
      <c r="DS506" s="170"/>
      <c r="DT506" s="170"/>
      <c r="DU506" s="170"/>
      <c r="DV506" s="170"/>
      <c r="DW506" s="170"/>
      <c r="DX506" s="170"/>
      <c r="DY506" s="170"/>
      <c r="DZ506" s="170"/>
      <c r="EA506" s="170"/>
      <c r="EB506" s="170"/>
      <c r="EC506" s="170"/>
      <c r="ED506" s="170"/>
      <c r="EE506" s="170"/>
      <c r="EF506" s="170"/>
      <c r="EG506" s="170"/>
      <c r="EH506" s="170"/>
      <c r="EI506" s="170"/>
      <c r="EJ506" s="170"/>
      <c r="EK506" s="170"/>
      <c r="EL506" s="170"/>
      <c r="EM506" s="170"/>
      <c r="EN506" s="170"/>
      <c r="EO506" s="170"/>
      <c r="EP506" s="170"/>
      <c r="EQ506" s="170"/>
      <c r="ER506" s="170"/>
      <c r="ES506" s="170"/>
      <c r="ET506" s="170"/>
      <c r="EU506" s="170"/>
      <c r="EV506" s="170"/>
      <c r="EW506" s="170"/>
      <c r="EX506" s="170"/>
      <c r="EY506" s="170"/>
      <c r="EZ506" s="170"/>
      <c r="FA506" s="170"/>
      <c r="FB506" s="170"/>
      <c r="FC506" s="170"/>
      <c r="FD506" s="170"/>
      <c r="FE506" s="170"/>
      <c r="FF506" s="170"/>
      <c r="FG506" s="170"/>
      <c r="FH506" s="170"/>
      <c r="FI506" s="170"/>
      <c r="FJ506" s="170"/>
      <c r="FK506" s="170"/>
      <c r="FL506" s="170"/>
      <c r="FM506" s="170"/>
      <c r="FN506" s="170"/>
      <c r="FO506" s="170"/>
      <c r="FP506" s="170"/>
      <c r="FQ506" s="170"/>
      <c r="FR506" s="170"/>
      <c r="FS506" s="170"/>
      <c r="FT506" s="170"/>
      <c r="FU506" s="170"/>
      <c r="FV506" s="170"/>
      <c r="FW506" s="170"/>
      <c r="FX506" s="170"/>
      <c r="FY506" s="170"/>
      <c r="FZ506" s="170"/>
      <c r="GA506" s="170"/>
      <c r="GB506" s="170"/>
      <c r="GC506" s="170"/>
      <c r="GD506" s="170"/>
      <c r="GE506" s="170"/>
      <c r="GF506" s="170"/>
      <c r="GG506" s="170"/>
      <c r="GH506" s="170"/>
    </row>
    <row r="507" customFormat="false" ht="12.75" hidden="false" customHeight="false" outlineLevel="0" collapsed="false">
      <c r="A507" s="179"/>
      <c r="B507" s="160"/>
      <c r="C507" s="160"/>
      <c r="D507" s="160"/>
      <c r="E507" s="160"/>
      <c r="F507" s="160"/>
      <c r="G507" s="160"/>
      <c r="H507" s="159"/>
      <c r="I507" s="181"/>
      <c r="R507" s="159"/>
      <c r="S507" s="169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70"/>
      <c r="BP507" s="170"/>
      <c r="BQ507" s="170"/>
      <c r="BR507" s="170"/>
      <c r="BS507" s="170"/>
      <c r="BT507" s="170"/>
      <c r="BU507" s="170"/>
      <c r="BV507" s="170"/>
      <c r="BW507" s="170"/>
      <c r="BX507" s="170"/>
      <c r="BY507" s="170"/>
      <c r="BZ507" s="170"/>
      <c r="CA507" s="170"/>
      <c r="CB507" s="170"/>
      <c r="CC507" s="170"/>
      <c r="CD507" s="170"/>
      <c r="CE507" s="170"/>
      <c r="CF507" s="170"/>
      <c r="CG507" s="170"/>
      <c r="CH507" s="170"/>
      <c r="CI507" s="170"/>
      <c r="CJ507" s="170"/>
      <c r="CK507" s="170"/>
      <c r="CL507" s="170"/>
      <c r="CM507" s="170"/>
      <c r="CN507" s="170"/>
      <c r="CO507" s="170"/>
      <c r="CP507" s="170"/>
      <c r="CQ507" s="170"/>
      <c r="CR507" s="170"/>
      <c r="CS507" s="170"/>
      <c r="CT507" s="170"/>
      <c r="CU507" s="170"/>
      <c r="CV507" s="170"/>
      <c r="CW507" s="170"/>
      <c r="CX507" s="170"/>
      <c r="CY507" s="170"/>
      <c r="CZ507" s="170"/>
      <c r="DA507" s="170"/>
      <c r="DB507" s="170"/>
      <c r="DC507" s="170"/>
      <c r="DD507" s="170"/>
      <c r="DE507" s="170"/>
      <c r="DF507" s="170"/>
      <c r="DG507" s="170"/>
      <c r="DH507" s="170"/>
      <c r="DI507" s="170"/>
      <c r="DJ507" s="170"/>
      <c r="DK507" s="170"/>
      <c r="DL507" s="170"/>
      <c r="DM507" s="170"/>
      <c r="DN507" s="170"/>
      <c r="DO507" s="170"/>
      <c r="DP507" s="170"/>
      <c r="DQ507" s="170"/>
      <c r="DR507" s="170"/>
      <c r="DS507" s="170"/>
      <c r="DT507" s="170"/>
      <c r="DU507" s="170"/>
      <c r="DV507" s="170"/>
      <c r="DW507" s="170"/>
      <c r="DX507" s="170"/>
      <c r="DY507" s="170"/>
      <c r="DZ507" s="170"/>
      <c r="EA507" s="170"/>
      <c r="EB507" s="170"/>
      <c r="EC507" s="170"/>
      <c r="ED507" s="170"/>
      <c r="EE507" s="170"/>
      <c r="EF507" s="170"/>
      <c r="EG507" s="170"/>
      <c r="EH507" s="170"/>
      <c r="EI507" s="170"/>
      <c r="EJ507" s="170"/>
      <c r="EK507" s="170"/>
      <c r="EL507" s="170"/>
      <c r="EM507" s="170"/>
      <c r="EN507" s="170"/>
      <c r="EO507" s="170"/>
      <c r="EP507" s="170"/>
      <c r="EQ507" s="170"/>
      <c r="ER507" s="170"/>
      <c r="ES507" s="170"/>
      <c r="ET507" s="170"/>
      <c r="EU507" s="170"/>
      <c r="EV507" s="170"/>
      <c r="EW507" s="170"/>
      <c r="EX507" s="170"/>
      <c r="EY507" s="170"/>
      <c r="EZ507" s="170"/>
      <c r="FA507" s="170"/>
      <c r="FB507" s="170"/>
      <c r="FC507" s="170"/>
      <c r="FD507" s="170"/>
      <c r="FE507" s="170"/>
      <c r="FF507" s="170"/>
      <c r="FG507" s="170"/>
      <c r="FH507" s="170"/>
      <c r="FI507" s="170"/>
      <c r="FJ507" s="170"/>
      <c r="FK507" s="170"/>
      <c r="FL507" s="170"/>
      <c r="FM507" s="170"/>
      <c r="FN507" s="170"/>
      <c r="FO507" s="170"/>
      <c r="FP507" s="170"/>
      <c r="FQ507" s="170"/>
      <c r="FR507" s="170"/>
      <c r="FS507" s="170"/>
      <c r="FT507" s="170"/>
      <c r="FU507" s="170"/>
      <c r="FV507" s="170"/>
      <c r="FW507" s="170"/>
      <c r="FX507" s="170"/>
      <c r="FY507" s="170"/>
      <c r="FZ507" s="170"/>
      <c r="GA507" s="170"/>
      <c r="GB507" s="170"/>
      <c r="GC507" s="170"/>
      <c r="GD507" s="170"/>
      <c r="GE507" s="170"/>
      <c r="GF507" s="170"/>
      <c r="GG507" s="170"/>
      <c r="GH507" s="170"/>
    </row>
    <row r="508" customFormat="false" ht="12.75" hidden="false" customHeight="false" outlineLevel="0" collapsed="false">
      <c r="A508" s="179"/>
      <c r="B508" s="160"/>
      <c r="C508" s="160"/>
      <c r="D508" s="160"/>
      <c r="E508" s="160"/>
      <c r="F508" s="160"/>
      <c r="G508" s="160"/>
      <c r="H508" s="159"/>
      <c r="I508" s="181"/>
      <c r="R508" s="159"/>
      <c r="S508" s="169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  <c r="DZ508" s="170"/>
      <c r="EA508" s="170"/>
      <c r="EB508" s="170"/>
      <c r="EC508" s="170"/>
      <c r="ED508" s="170"/>
      <c r="EE508" s="170"/>
      <c r="EF508" s="170"/>
      <c r="EG508" s="170"/>
      <c r="EH508" s="170"/>
      <c r="EI508" s="170"/>
      <c r="EJ508" s="170"/>
      <c r="EK508" s="170"/>
      <c r="EL508" s="170"/>
      <c r="EM508" s="170"/>
      <c r="EN508" s="170"/>
      <c r="EO508" s="170"/>
      <c r="EP508" s="170"/>
      <c r="EQ508" s="170"/>
      <c r="ER508" s="170"/>
      <c r="ES508" s="170"/>
      <c r="ET508" s="170"/>
      <c r="EU508" s="170"/>
      <c r="EV508" s="170"/>
      <c r="EW508" s="170"/>
      <c r="EX508" s="170"/>
      <c r="EY508" s="170"/>
      <c r="EZ508" s="170"/>
      <c r="FA508" s="170"/>
      <c r="FB508" s="170"/>
      <c r="FC508" s="170"/>
      <c r="FD508" s="170"/>
      <c r="FE508" s="170"/>
      <c r="FF508" s="170"/>
      <c r="FG508" s="170"/>
      <c r="FH508" s="170"/>
      <c r="FI508" s="170"/>
      <c r="FJ508" s="170"/>
      <c r="FK508" s="170"/>
      <c r="FL508" s="170"/>
      <c r="FM508" s="170"/>
      <c r="FN508" s="170"/>
      <c r="FO508" s="170"/>
      <c r="FP508" s="170"/>
      <c r="FQ508" s="170"/>
      <c r="FR508" s="170"/>
      <c r="FS508" s="170"/>
      <c r="FT508" s="170"/>
      <c r="FU508" s="170"/>
      <c r="FV508" s="170"/>
      <c r="FW508" s="170"/>
      <c r="FX508" s="170"/>
      <c r="FY508" s="170"/>
      <c r="FZ508" s="170"/>
      <c r="GA508" s="170"/>
      <c r="GB508" s="170"/>
      <c r="GC508" s="170"/>
      <c r="GD508" s="170"/>
      <c r="GE508" s="170"/>
      <c r="GF508" s="170"/>
      <c r="GG508" s="170"/>
      <c r="GH508" s="170"/>
    </row>
    <row r="509" customFormat="false" ht="12.75" hidden="false" customHeight="false" outlineLevel="0" collapsed="false">
      <c r="A509" s="179"/>
      <c r="B509" s="160"/>
      <c r="C509" s="160"/>
      <c r="D509" s="160"/>
      <c r="E509" s="160"/>
      <c r="F509" s="160"/>
      <c r="G509" s="160"/>
      <c r="H509" s="159"/>
      <c r="I509" s="181"/>
      <c r="R509" s="159"/>
      <c r="S509" s="169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  <c r="DZ509" s="170"/>
      <c r="EA509" s="170"/>
      <c r="EB509" s="170"/>
      <c r="EC509" s="170"/>
      <c r="ED509" s="170"/>
      <c r="EE509" s="170"/>
      <c r="EF509" s="170"/>
      <c r="EG509" s="170"/>
      <c r="EH509" s="170"/>
      <c r="EI509" s="170"/>
      <c r="EJ509" s="170"/>
      <c r="EK509" s="170"/>
      <c r="EL509" s="170"/>
      <c r="EM509" s="170"/>
      <c r="EN509" s="170"/>
      <c r="EO509" s="170"/>
      <c r="EP509" s="170"/>
      <c r="EQ509" s="170"/>
      <c r="ER509" s="170"/>
      <c r="ES509" s="170"/>
      <c r="ET509" s="170"/>
      <c r="EU509" s="170"/>
      <c r="EV509" s="170"/>
      <c r="EW509" s="170"/>
      <c r="EX509" s="170"/>
      <c r="EY509" s="170"/>
      <c r="EZ509" s="170"/>
      <c r="FA509" s="170"/>
      <c r="FB509" s="170"/>
      <c r="FC509" s="170"/>
      <c r="FD509" s="170"/>
      <c r="FE509" s="170"/>
      <c r="FF509" s="170"/>
      <c r="FG509" s="170"/>
      <c r="FH509" s="170"/>
      <c r="FI509" s="170"/>
      <c r="FJ509" s="170"/>
      <c r="FK509" s="170"/>
      <c r="FL509" s="170"/>
      <c r="FM509" s="170"/>
      <c r="FN509" s="170"/>
      <c r="FO509" s="170"/>
      <c r="FP509" s="170"/>
      <c r="FQ509" s="170"/>
      <c r="FR509" s="170"/>
      <c r="FS509" s="170"/>
      <c r="FT509" s="170"/>
      <c r="FU509" s="170"/>
      <c r="FV509" s="170"/>
      <c r="FW509" s="170"/>
      <c r="FX509" s="170"/>
      <c r="FY509" s="170"/>
      <c r="FZ509" s="170"/>
      <c r="GA509" s="170"/>
      <c r="GB509" s="170"/>
      <c r="GC509" s="170"/>
      <c r="GD509" s="170"/>
      <c r="GE509" s="170"/>
      <c r="GF509" s="170"/>
      <c r="GG509" s="170"/>
      <c r="GH509" s="170"/>
    </row>
    <row r="510" customFormat="false" ht="12.75" hidden="false" customHeight="false" outlineLevel="0" collapsed="false">
      <c r="A510" s="179"/>
      <c r="B510" s="160"/>
      <c r="C510" s="160"/>
      <c r="D510" s="160"/>
      <c r="E510" s="160"/>
      <c r="F510" s="160"/>
      <c r="G510" s="160"/>
      <c r="H510" s="159"/>
      <c r="I510" s="181"/>
      <c r="R510" s="159"/>
      <c r="S510" s="169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  <c r="DZ510" s="170"/>
      <c r="EA510" s="170"/>
      <c r="EB510" s="170"/>
      <c r="EC510" s="170"/>
      <c r="ED510" s="170"/>
      <c r="EE510" s="170"/>
      <c r="EF510" s="170"/>
      <c r="EG510" s="170"/>
      <c r="EH510" s="170"/>
      <c r="EI510" s="170"/>
      <c r="EJ510" s="170"/>
      <c r="EK510" s="170"/>
      <c r="EL510" s="170"/>
      <c r="EM510" s="170"/>
      <c r="EN510" s="170"/>
      <c r="EO510" s="170"/>
      <c r="EP510" s="170"/>
      <c r="EQ510" s="170"/>
      <c r="ER510" s="170"/>
      <c r="ES510" s="170"/>
      <c r="ET510" s="170"/>
      <c r="EU510" s="170"/>
      <c r="EV510" s="170"/>
      <c r="EW510" s="170"/>
      <c r="EX510" s="170"/>
      <c r="EY510" s="170"/>
      <c r="EZ510" s="170"/>
      <c r="FA510" s="170"/>
      <c r="FB510" s="170"/>
      <c r="FC510" s="170"/>
      <c r="FD510" s="170"/>
      <c r="FE510" s="170"/>
      <c r="FF510" s="170"/>
      <c r="FG510" s="170"/>
      <c r="FH510" s="170"/>
      <c r="FI510" s="170"/>
      <c r="FJ510" s="170"/>
      <c r="FK510" s="170"/>
      <c r="FL510" s="170"/>
      <c r="FM510" s="170"/>
      <c r="FN510" s="170"/>
      <c r="FO510" s="170"/>
      <c r="FP510" s="170"/>
      <c r="FQ510" s="170"/>
      <c r="FR510" s="170"/>
      <c r="FS510" s="170"/>
      <c r="FT510" s="170"/>
      <c r="FU510" s="170"/>
      <c r="FV510" s="170"/>
      <c r="FW510" s="170"/>
      <c r="FX510" s="170"/>
      <c r="FY510" s="170"/>
      <c r="FZ510" s="170"/>
      <c r="GA510" s="170"/>
      <c r="GB510" s="170"/>
      <c r="GC510" s="170"/>
      <c r="GD510" s="170"/>
      <c r="GE510" s="170"/>
      <c r="GF510" s="170"/>
      <c r="GG510" s="170"/>
      <c r="GH510" s="170"/>
    </row>
    <row r="511" customFormat="false" ht="12.75" hidden="false" customHeight="false" outlineLevel="0" collapsed="false">
      <c r="A511" s="179"/>
      <c r="B511" s="160"/>
      <c r="C511" s="160"/>
      <c r="D511" s="160"/>
      <c r="E511" s="160"/>
      <c r="F511" s="160"/>
      <c r="G511" s="160"/>
      <c r="H511" s="159"/>
      <c r="I511" s="181"/>
      <c r="R511" s="159"/>
      <c r="S511" s="169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0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  <c r="DZ511" s="170"/>
      <c r="EA511" s="170"/>
      <c r="EB511" s="170"/>
      <c r="EC511" s="170"/>
      <c r="ED511" s="170"/>
      <c r="EE511" s="170"/>
      <c r="EF511" s="170"/>
      <c r="EG511" s="170"/>
      <c r="EH511" s="170"/>
      <c r="EI511" s="170"/>
      <c r="EJ511" s="170"/>
      <c r="EK511" s="170"/>
      <c r="EL511" s="170"/>
      <c r="EM511" s="170"/>
      <c r="EN511" s="170"/>
      <c r="EO511" s="170"/>
      <c r="EP511" s="170"/>
      <c r="EQ511" s="170"/>
      <c r="ER511" s="170"/>
      <c r="ES511" s="170"/>
      <c r="ET511" s="170"/>
      <c r="EU511" s="170"/>
      <c r="EV511" s="170"/>
      <c r="EW511" s="170"/>
      <c r="EX511" s="170"/>
      <c r="EY511" s="170"/>
      <c r="EZ511" s="170"/>
      <c r="FA511" s="170"/>
      <c r="FB511" s="170"/>
      <c r="FC511" s="170"/>
      <c r="FD511" s="170"/>
      <c r="FE511" s="170"/>
      <c r="FF511" s="170"/>
      <c r="FG511" s="170"/>
      <c r="FH511" s="170"/>
      <c r="FI511" s="170"/>
      <c r="FJ511" s="170"/>
      <c r="FK511" s="170"/>
      <c r="FL511" s="170"/>
      <c r="FM511" s="170"/>
      <c r="FN511" s="170"/>
      <c r="FO511" s="170"/>
      <c r="FP511" s="170"/>
      <c r="FQ511" s="170"/>
      <c r="FR511" s="170"/>
      <c r="FS511" s="170"/>
      <c r="FT511" s="170"/>
      <c r="FU511" s="170"/>
      <c r="FV511" s="170"/>
      <c r="FW511" s="170"/>
      <c r="FX511" s="170"/>
      <c r="FY511" s="170"/>
      <c r="FZ511" s="170"/>
      <c r="GA511" s="170"/>
      <c r="GB511" s="170"/>
      <c r="GC511" s="170"/>
      <c r="GD511" s="170"/>
      <c r="GE511" s="170"/>
      <c r="GF511" s="170"/>
      <c r="GG511" s="170"/>
      <c r="GH511" s="170"/>
    </row>
    <row r="512" customFormat="false" ht="12.75" hidden="false" customHeight="false" outlineLevel="0" collapsed="false">
      <c r="A512" s="179"/>
      <c r="B512" s="160"/>
      <c r="C512" s="160"/>
      <c r="D512" s="160"/>
      <c r="E512" s="160"/>
      <c r="F512" s="160"/>
      <c r="G512" s="160"/>
      <c r="H512" s="159"/>
      <c r="I512" s="181"/>
      <c r="R512" s="159"/>
      <c r="S512" s="169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0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  <c r="DZ512" s="170"/>
      <c r="EA512" s="170"/>
      <c r="EB512" s="170"/>
      <c r="EC512" s="170"/>
      <c r="ED512" s="170"/>
      <c r="EE512" s="170"/>
      <c r="EF512" s="170"/>
      <c r="EG512" s="170"/>
      <c r="EH512" s="170"/>
      <c r="EI512" s="170"/>
      <c r="EJ512" s="170"/>
      <c r="EK512" s="170"/>
      <c r="EL512" s="170"/>
      <c r="EM512" s="170"/>
      <c r="EN512" s="170"/>
      <c r="EO512" s="170"/>
      <c r="EP512" s="170"/>
      <c r="EQ512" s="170"/>
      <c r="ER512" s="170"/>
      <c r="ES512" s="170"/>
      <c r="ET512" s="170"/>
      <c r="EU512" s="170"/>
      <c r="EV512" s="170"/>
      <c r="EW512" s="170"/>
      <c r="EX512" s="170"/>
      <c r="EY512" s="170"/>
      <c r="EZ512" s="170"/>
      <c r="FA512" s="170"/>
      <c r="FB512" s="170"/>
      <c r="FC512" s="170"/>
      <c r="FD512" s="170"/>
      <c r="FE512" s="170"/>
      <c r="FF512" s="170"/>
      <c r="FG512" s="170"/>
      <c r="FH512" s="170"/>
      <c r="FI512" s="170"/>
      <c r="FJ512" s="170"/>
      <c r="FK512" s="170"/>
      <c r="FL512" s="170"/>
      <c r="FM512" s="170"/>
      <c r="FN512" s="170"/>
      <c r="FO512" s="170"/>
      <c r="FP512" s="170"/>
      <c r="FQ512" s="170"/>
      <c r="FR512" s="170"/>
      <c r="FS512" s="170"/>
      <c r="FT512" s="170"/>
      <c r="FU512" s="170"/>
      <c r="FV512" s="170"/>
      <c r="FW512" s="170"/>
      <c r="FX512" s="170"/>
      <c r="FY512" s="170"/>
      <c r="FZ512" s="170"/>
      <c r="GA512" s="170"/>
      <c r="GB512" s="170"/>
      <c r="GC512" s="170"/>
      <c r="GD512" s="170"/>
      <c r="GE512" s="170"/>
      <c r="GF512" s="170"/>
      <c r="GG512" s="170"/>
      <c r="GH512" s="170"/>
    </row>
    <row r="513" customFormat="false" ht="12.75" hidden="false" customHeight="false" outlineLevel="0" collapsed="false">
      <c r="A513" s="179"/>
      <c r="B513" s="160"/>
      <c r="C513" s="160"/>
      <c r="D513" s="160"/>
      <c r="E513" s="160"/>
      <c r="F513" s="160"/>
      <c r="G513" s="160"/>
      <c r="H513" s="159"/>
      <c r="I513" s="181"/>
      <c r="R513" s="159"/>
      <c r="S513" s="169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0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  <c r="DZ513" s="170"/>
      <c r="EA513" s="170"/>
      <c r="EB513" s="170"/>
      <c r="EC513" s="170"/>
      <c r="ED513" s="170"/>
      <c r="EE513" s="170"/>
      <c r="EF513" s="170"/>
      <c r="EG513" s="170"/>
      <c r="EH513" s="170"/>
      <c r="EI513" s="170"/>
      <c r="EJ513" s="170"/>
      <c r="EK513" s="170"/>
      <c r="EL513" s="170"/>
      <c r="EM513" s="170"/>
      <c r="EN513" s="170"/>
      <c r="EO513" s="170"/>
      <c r="EP513" s="170"/>
      <c r="EQ513" s="170"/>
      <c r="ER513" s="170"/>
      <c r="ES513" s="170"/>
      <c r="ET513" s="170"/>
      <c r="EU513" s="170"/>
      <c r="EV513" s="170"/>
      <c r="EW513" s="170"/>
      <c r="EX513" s="170"/>
      <c r="EY513" s="170"/>
      <c r="EZ513" s="170"/>
      <c r="FA513" s="170"/>
      <c r="FB513" s="170"/>
      <c r="FC513" s="170"/>
      <c r="FD513" s="170"/>
      <c r="FE513" s="170"/>
      <c r="FF513" s="170"/>
      <c r="FG513" s="170"/>
      <c r="FH513" s="170"/>
      <c r="FI513" s="170"/>
      <c r="FJ513" s="170"/>
      <c r="FK513" s="170"/>
      <c r="FL513" s="170"/>
      <c r="FM513" s="170"/>
      <c r="FN513" s="170"/>
      <c r="FO513" s="170"/>
      <c r="FP513" s="170"/>
      <c r="FQ513" s="170"/>
      <c r="FR513" s="170"/>
      <c r="FS513" s="170"/>
      <c r="FT513" s="170"/>
      <c r="FU513" s="170"/>
      <c r="FV513" s="170"/>
      <c r="FW513" s="170"/>
      <c r="FX513" s="170"/>
      <c r="FY513" s="170"/>
      <c r="FZ513" s="170"/>
      <c r="GA513" s="170"/>
      <c r="GB513" s="170"/>
      <c r="GC513" s="170"/>
      <c r="GD513" s="170"/>
      <c r="GE513" s="170"/>
      <c r="GF513" s="170"/>
      <c r="GG513" s="170"/>
      <c r="GH513" s="170"/>
    </row>
    <row r="514" customFormat="false" ht="12.75" hidden="false" customHeight="false" outlineLevel="0" collapsed="false">
      <c r="A514" s="179"/>
      <c r="B514" s="160"/>
      <c r="C514" s="160"/>
      <c r="D514" s="160"/>
      <c r="E514" s="160"/>
      <c r="F514" s="160"/>
      <c r="G514" s="160"/>
      <c r="H514" s="159"/>
      <c r="I514" s="181"/>
      <c r="R514" s="159"/>
      <c r="S514" s="169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0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  <c r="DZ514" s="170"/>
      <c r="EA514" s="170"/>
      <c r="EB514" s="170"/>
      <c r="EC514" s="170"/>
      <c r="ED514" s="170"/>
      <c r="EE514" s="170"/>
      <c r="EF514" s="170"/>
      <c r="EG514" s="170"/>
      <c r="EH514" s="170"/>
      <c r="EI514" s="170"/>
      <c r="EJ514" s="170"/>
      <c r="EK514" s="170"/>
      <c r="EL514" s="170"/>
      <c r="EM514" s="170"/>
      <c r="EN514" s="170"/>
      <c r="EO514" s="170"/>
      <c r="EP514" s="170"/>
      <c r="EQ514" s="170"/>
      <c r="ER514" s="170"/>
      <c r="ES514" s="170"/>
      <c r="ET514" s="170"/>
      <c r="EU514" s="170"/>
      <c r="EV514" s="170"/>
      <c r="EW514" s="170"/>
      <c r="EX514" s="170"/>
      <c r="EY514" s="170"/>
      <c r="EZ514" s="170"/>
      <c r="FA514" s="170"/>
      <c r="FB514" s="170"/>
      <c r="FC514" s="170"/>
      <c r="FD514" s="170"/>
      <c r="FE514" s="170"/>
      <c r="FF514" s="170"/>
      <c r="FG514" s="170"/>
      <c r="FH514" s="170"/>
      <c r="FI514" s="170"/>
      <c r="FJ514" s="170"/>
      <c r="FK514" s="170"/>
      <c r="FL514" s="170"/>
      <c r="FM514" s="170"/>
      <c r="FN514" s="170"/>
      <c r="FO514" s="170"/>
      <c r="FP514" s="170"/>
      <c r="FQ514" s="170"/>
      <c r="FR514" s="170"/>
      <c r="FS514" s="170"/>
      <c r="FT514" s="170"/>
      <c r="FU514" s="170"/>
      <c r="FV514" s="170"/>
      <c r="FW514" s="170"/>
      <c r="FX514" s="170"/>
      <c r="FY514" s="170"/>
      <c r="FZ514" s="170"/>
      <c r="GA514" s="170"/>
      <c r="GB514" s="170"/>
      <c r="GC514" s="170"/>
      <c r="GD514" s="170"/>
      <c r="GE514" s="170"/>
      <c r="GF514" s="170"/>
      <c r="GG514" s="170"/>
      <c r="GH514" s="170"/>
    </row>
    <row r="515" customFormat="false" ht="12.75" hidden="false" customHeight="false" outlineLevel="0" collapsed="false">
      <c r="A515" s="179"/>
      <c r="B515" s="160"/>
      <c r="C515" s="160"/>
      <c r="D515" s="160"/>
      <c r="E515" s="160"/>
      <c r="F515" s="160"/>
      <c r="G515" s="160"/>
      <c r="H515" s="159"/>
      <c r="I515" s="181"/>
      <c r="R515" s="159"/>
      <c r="S515" s="169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  <c r="DZ515" s="170"/>
      <c r="EA515" s="170"/>
      <c r="EB515" s="170"/>
      <c r="EC515" s="170"/>
      <c r="ED515" s="170"/>
      <c r="EE515" s="170"/>
      <c r="EF515" s="170"/>
      <c r="EG515" s="170"/>
      <c r="EH515" s="170"/>
      <c r="EI515" s="170"/>
      <c r="EJ515" s="170"/>
      <c r="EK515" s="170"/>
      <c r="EL515" s="170"/>
      <c r="EM515" s="170"/>
      <c r="EN515" s="170"/>
      <c r="EO515" s="170"/>
      <c r="EP515" s="170"/>
      <c r="EQ515" s="170"/>
      <c r="ER515" s="170"/>
      <c r="ES515" s="170"/>
      <c r="ET515" s="170"/>
      <c r="EU515" s="170"/>
      <c r="EV515" s="170"/>
      <c r="EW515" s="170"/>
      <c r="EX515" s="170"/>
      <c r="EY515" s="170"/>
      <c r="EZ515" s="170"/>
      <c r="FA515" s="170"/>
      <c r="FB515" s="170"/>
      <c r="FC515" s="170"/>
      <c r="FD515" s="170"/>
      <c r="FE515" s="170"/>
      <c r="FF515" s="170"/>
      <c r="FG515" s="170"/>
      <c r="FH515" s="170"/>
      <c r="FI515" s="170"/>
      <c r="FJ515" s="170"/>
      <c r="FK515" s="170"/>
      <c r="FL515" s="170"/>
      <c r="FM515" s="170"/>
      <c r="FN515" s="170"/>
      <c r="FO515" s="170"/>
      <c r="FP515" s="170"/>
      <c r="FQ515" s="170"/>
      <c r="FR515" s="170"/>
      <c r="FS515" s="170"/>
      <c r="FT515" s="170"/>
      <c r="FU515" s="170"/>
      <c r="FV515" s="170"/>
      <c r="FW515" s="170"/>
      <c r="FX515" s="170"/>
      <c r="FY515" s="170"/>
      <c r="FZ515" s="170"/>
      <c r="GA515" s="170"/>
      <c r="GB515" s="170"/>
      <c r="GC515" s="170"/>
      <c r="GD515" s="170"/>
      <c r="GE515" s="170"/>
      <c r="GF515" s="170"/>
      <c r="GG515" s="170"/>
      <c r="GH515" s="170"/>
    </row>
    <row r="516" customFormat="false" ht="12.75" hidden="false" customHeight="false" outlineLevel="0" collapsed="false">
      <c r="A516" s="179"/>
      <c r="B516" s="160"/>
      <c r="C516" s="160"/>
      <c r="D516" s="160"/>
      <c r="E516" s="160"/>
      <c r="F516" s="160"/>
      <c r="G516" s="160"/>
      <c r="H516" s="159"/>
      <c r="I516" s="181"/>
      <c r="R516" s="159"/>
      <c r="S516" s="169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0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  <c r="DZ516" s="170"/>
      <c r="EA516" s="170"/>
      <c r="EB516" s="170"/>
      <c r="EC516" s="170"/>
      <c r="ED516" s="170"/>
      <c r="EE516" s="170"/>
      <c r="EF516" s="170"/>
      <c r="EG516" s="170"/>
      <c r="EH516" s="170"/>
      <c r="EI516" s="170"/>
      <c r="EJ516" s="170"/>
      <c r="EK516" s="170"/>
      <c r="EL516" s="170"/>
      <c r="EM516" s="170"/>
      <c r="EN516" s="170"/>
      <c r="EO516" s="170"/>
      <c r="EP516" s="170"/>
      <c r="EQ516" s="170"/>
      <c r="ER516" s="170"/>
      <c r="ES516" s="170"/>
      <c r="ET516" s="170"/>
      <c r="EU516" s="170"/>
      <c r="EV516" s="170"/>
      <c r="EW516" s="170"/>
      <c r="EX516" s="170"/>
      <c r="EY516" s="170"/>
      <c r="EZ516" s="170"/>
      <c r="FA516" s="170"/>
      <c r="FB516" s="170"/>
      <c r="FC516" s="170"/>
      <c r="FD516" s="170"/>
      <c r="FE516" s="170"/>
      <c r="FF516" s="170"/>
      <c r="FG516" s="170"/>
      <c r="FH516" s="170"/>
      <c r="FI516" s="170"/>
      <c r="FJ516" s="170"/>
      <c r="FK516" s="170"/>
      <c r="FL516" s="170"/>
      <c r="FM516" s="170"/>
      <c r="FN516" s="170"/>
      <c r="FO516" s="170"/>
      <c r="FP516" s="170"/>
      <c r="FQ516" s="170"/>
      <c r="FR516" s="170"/>
      <c r="FS516" s="170"/>
      <c r="FT516" s="170"/>
      <c r="FU516" s="170"/>
      <c r="FV516" s="170"/>
      <c r="FW516" s="170"/>
      <c r="FX516" s="170"/>
      <c r="FY516" s="170"/>
      <c r="FZ516" s="170"/>
      <c r="GA516" s="170"/>
      <c r="GB516" s="170"/>
      <c r="GC516" s="170"/>
      <c r="GD516" s="170"/>
      <c r="GE516" s="170"/>
      <c r="GF516" s="170"/>
      <c r="GG516" s="170"/>
      <c r="GH516" s="170"/>
    </row>
    <row r="517" customFormat="false" ht="12.75" hidden="false" customHeight="false" outlineLevel="0" collapsed="false">
      <c r="A517" s="179"/>
      <c r="B517" s="160"/>
      <c r="C517" s="160"/>
      <c r="D517" s="160"/>
      <c r="E517" s="160"/>
      <c r="F517" s="160"/>
      <c r="G517" s="160"/>
      <c r="H517" s="159"/>
      <c r="I517" s="181"/>
      <c r="R517" s="159"/>
      <c r="S517" s="169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0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  <c r="DZ517" s="170"/>
      <c r="EA517" s="170"/>
      <c r="EB517" s="170"/>
      <c r="EC517" s="170"/>
      <c r="ED517" s="170"/>
      <c r="EE517" s="170"/>
      <c r="EF517" s="170"/>
      <c r="EG517" s="170"/>
      <c r="EH517" s="170"/>
      <c r="EI517" s="170"/>
      <c r="EJ517" s="170"/>
      <c r="EK517" s="170"/>
      <c r="EL517" s="170"/>
      <c r="EM517" s="170"/>
      <c r="EN517" s="170"/>
      <c r="EO517" s="170"/>
      <c r="EP517" s="170"/>
      <c r="EQ517" s="170"/>
      <c r="ER517" s="170"/>
      <c r="ES517" s="170"/>
      <c r="ET517" s="170"/>
      <c r="EU517" s="170"/>
      <c r="EV517" s="170"/>
      <c r="EW517" s="170"/>
      <c r="EX517" s="170"/>
      <c r="EY517" s="170"/>
      <c r="EZ517" s="170"/>
      <c r="FA517" s="170"/>
      <c r="FB517" s="170"/>
      <c r="FC517" s="170"/>
      <c r="FD517" s="170"/>
      <c r="FE517" s="170"/>
      <c r="FF517" s="170"/>
      <c r="FG517" s="170"/>
      <c r="FH517" s="170"/>
      <c r="FI517" s="170"/>
      <c r="FJ517" s="170"/>
      <c r="FK517" s="170"/>
      <c r="FL517" s="170"/>
      <c r="FM517" s="170"/>
      <c r="FN517" s="170"/>
      <c r="FO517" s="170"/>
      <c r="FP517" s="170"/>
      <c r="FQ517" s="170"/>
      <c r="FR517" s="170"/>
      <c r="FS517" s="170"/>
      <c r="FT517" s="170"/>
      <c r="FU517" s="170"/>
      <c r="FV517" s="170"/>
      <c r="FW517" s="170"/>
      <c r="FX517" s="170"/>
      <c r="FY517" s="170"/>
      <c r="FZ517" s="170"/>
      <c r="GA517" s="170"/>
      <c r="GB517" s="170"/>
      <c r="GC517" s="170"/>
      <c r="GD517" s="170"/>
      <c r="GE517" s="170"/>
      <c r="GF517" s="170"/>
      <c r="GG517" s="170"/>
      <c r="GH517" s="170"/>
    </row>
    <row r="518" customFormat="false" ht="12.75" hidden="false" customHeight="false" outlineLevel="0" collapsed="false">
      <c r="A518" s="179"/>
      <c r="B518" s="160"/>
      <c r="C518" s="160"/>
      <c r="D518" s="160"/>
      <c r="E518" s="160"/>
      <c r="F518" s="160"/>
      <c r="G518" s="160"/>
      <c r="H518" s="159"/>
      <c r="I518" s="181"/>
      <c r="R518" s="159"/>
      <c r="S518" s="169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0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  <c r="DZ518" s="170"/>
      <c r="EA518" s="170"/>
      <c r="EB518" s="170"/>
      <c r="EC518" s="170"/>
      <c r="ED518" s="170"/>
      <c r="EE518" s="170"/>
      <c r="EF518" s="170"/>
      <c r="EG518" s="170"/>
      <c r="EH518" s="170"/>
      <c r="EI518" s="170"/>
      <c r="EJ518" s="170"/>
      <c r="EK518" s="170"/>
      <c r="EL518" s="170"/>
      <c r="EM518" s="170"/>
      <c r="EN518" s="170"/>
      <c r="EO518" s="170"/>
      <c r="EP518" s="170"/>
      <c r="EQ518" s="170"/>
      <c r="ER518" s="170"/>
      <c r="ES518" s="170"/>
      <c r="ET518" s="170"/>
      <c r="EU518" s="170"/>
      <c r="EV518" s="170"/>
      <c r="EW518" s="170"/>
      <c r="EX518" s="170"/>
      <c r="EY518" s="170"/>
      <c r="EZ518" s="170"/>
      <c r="FA518" s="170"/>
      <c r="FB518" s="170"/>
      <c r="FC518" s="170"/>
      <c r="FD518" s="170"/>
      <c r="FE518" s="170"/>
      <c r="FF518" s="170"/>
      <c r="FG518" s="170"/>
      <c r="FH518" s="170"/>
      <c r="FI518" s="170"/>
      <c r="FJ518" s="170"/>
      <c r="FK518" s="170"/>
      <c r="FL518" s="170"/>
      <c r="FM518" s="170"/>
      <c r="FN518" s="170"/>
      <c r="FO518" s="170"/>
      <c r="FP518" s="170"/>
      <c r="FQ518" s="170"/>
      <c r="FR518" s="170"/>
      <c r="FS518" s="170"/>
      <c r="FT518" s="170"/>
      <c r="FU518" s="170"/>
      <c r="FV518" s="170"/>
      <c r="FW518" s="170"/>
      <c r="FX518" s="170"/>
      <c r="FY518" s="170"/>
      <c r="FZ518" s="170"/>
      <c r="GA518" s="170"/>
      <c r="GB518" s="170"/>
      <c r="GC518" s="170"/>
      <c r="GD518" s="170"/>
      <c r="GE518" s="170"/>
      <c r="GF518" s="170"/>
      <c r="GG518" s="170"/>
      <c r="GH518" s="170"/>
    </row>
    <row r="519" customFormat="false" ht="12.75" hidden="false" customHeight="false" outlineLevel="0" collapsed="false">
      <c r="A519" s="179"/>
      <c r="B519" s="160"/>
      <c r="C519" s="160"/>
      <c r="D519" s="160"/>
      <c r="E519" s="160"/>
      <c r="F519" s="160"/>
      <c r="G519" s="160"/>
      <c r="H519" s="159"/>
      <c r="I519" s="181"/>
      <c r="R519" s="159"/>
      <c r="S519" s="169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0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  <c r="DZ519" s="170"/>
      <c r="EA519" s="170"/>
      <c r="EB519" s="170"/>
      <c r="EC519" s="170"/>
      <c r="ED519" s="170"/>
      <c r="EE519" s="170"/>
      <c r="EF519" s="170"/>
      <c r="EG519" s="170"/>
      <c r="EH519" s="170"/>
      <c r="EI519" s="170"/>
      <c r="EJ519" s="170"/>
      <c r="EK519" s="170"/>
      <c r="EL519" s="170"/>
      <c r="EM519" s="170"/>
      <c r="EN519" s="170"/>
      <c r="EO519" s="170"/>
      <c r="EP519" s="170"/>
      <c r="EQ519" s="170"/>
      <c r="ER519" s="170"/>
      <c r="ES519" s="170"/>
      <c r="ET519" s="170"/>
      <c r="EU519" s="170"/>
      <c r="EV519" s="170"/>
      <c r="EW519" s="170"/>
      <c r="EX519" s="170"/>
      <c r="EY519" s="170"/>
      <c r="EZ519" s="170"/>
      <c r="FA519" s="170"/>
      <c r="FB519" s="170"/>
      <c r="FC519" s="170"/>
      <c r="FD519" s="170"/>
      <c r="FE519" s="170"/>
      <c r="FF519" s="170"/>
      <c r="FG519" s="170"/>
      <c r="FH519" s="170"/>
      <c r="FI519" s="170"/>
      <c r="FJ519" s="170"/>
      <c r="FK519" s="170"/>
      <c r="FL519" s="170"/>
      <c r="FM519" s="170"/>
      <c r="FN519" s="170"/>
      <c r="FO519" s="170"/>
      <c r="FP519" s="170"/>
      <c r="FQ519" s="170"/>
      <c r="FR519" s="170"/>
      <c r="FS519" s="170"/>
      <c r="FT519" s="170"/>
      <c r="FU519" s="170"/>
      <c r="FV519" s="170"/>
      <c r="FW519" s="170"/>
      <c r="FX519" s="170"/>
      <c r="FY519" s="170"/>
      <c r="FZ519" s="170"/>
      <c r="GA519" s="170"/>
      <c r="GB519" s="170"/>
      <c r="GC519" s="170"/>
      <c r="GD519" s="170"/>
      <c r="GE519" s="170"/>
      <c r="GF519" s="170"/>
      <c r="GG519" s="170"/>
      <c r="GH519" s="170"/>
    </row>
    <row r="520" customFormat="false" ht="12.75" hidden="false" customHeight="false" outlineLevel="0" collapsed="false">
      <c r="A520" s="179"/>
      <c r="B520" s="160"/>
      <c r="C520" s="160"/>
      <c r="D520" s="160"/>
      <c r="E520" s="160"/>
      <c r="F520" s="160"/>
      <c r="G520" s="160"/>
      <c r="H520" s="159"/>
      <c r="I520" s="181"/>
      <c r="R520" s="159"/>
      <c r="S520" s="169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  <c r="DZ520" s="170"/>
      <c r="EA520" s="170"/>
      <c r="EB520" s="170"/>
      <c r="EC520" s="170"/>
      <c r="ED520" s="170"/>
      <c r="EE520" s="170"/>
      <c r="EF520" s="170"/>
      <c r="EG520" s="170"/>
      <c r="EH520" s="170"/>
      <c r="EI520" s="170"/>
      <c r="EJ520" s="170"/>
      <c r="EK520" s="170"/>
      <c r="EL520" s="170"/>
      <c r="EM520" s="170"/>
      <c r="EN520" s="170"/>
      <c r="EO520" s="170"/>
      <c r="EP520" s="170"/>
      <c r="EQ520" s="170"/>
      <c r="ER520" s="170"/>
      <c r="ES520" s="170"/>
      <c r="ET520" s="170"/>
      <c r="EU520" s="170"/>
      <c r="EV520" s="170"/>
      <c r="EW520" s="170"/>
      <c r="EX520" s="170"/>
      <c r="EY520" s="170"/>
      <c r="EZ520" s="170"/>
      <c r="FA520" s="170"/>
      <c r="FB520" s="170"/>
      <c r="FC520" s="170"/>
      <c r="FD520" s="170"/>
      <c r="FE520" s="170"/>
      <c r="FF520" s="170"/>
      <c r="FG520" s="170"/>
      <c r="FH520" s="170"/>
      <c r="FI520" s="170"/>
      <c r="FJ520" s="170"/>
      <c r="FK520" s="170"/>
      <c r="FL520" s="170"/>
      <c r="FM520" s="170"/>
      <c r="FN520" s="170"/>
      <c r="FO520" s="170"/>
      <c r="FP520" s="170"/>
      <c r="FQ520" s="170"/>
      <c r="FR520" s="170"/>
      <c r="FS520" s="170"/>
      <c r="FT520" s="170"/>
      <c r="FU520" s="170"/>
      <c r="FV520" s="170"/>
      <c r="FW520" s="170"/>
      <c r="FX520" s="170"/>
      <c r="FY520" s="170"/>
      <c r="FZ520" s="170"/>
      <c r="GA520" s="170"/>
      <c r="GB520" s="170"/>
      <c r="GC520" s="170"/>
      <c r="GD520" s="170"/>
      <c r="GE520" s="170"/>
      <c r="GF520" s="170"/>
      <c r="GG520" s="170"/>
      <c r="GH520" s="170"/>
    </row>
    <row r="521" customFormat="false" ht="12.75" hidden="false" customHeight="false" outlineLevel="0" collapsed="false">
      <c r="A521" s="179"/>
      <c r="B521" s="160"/>
      <c r="C521" s="160"/>
      <c r="D521" s="160"/>
      <c r="E521" s="160"/>
      <c r="F521" s="160"/>
      <c r="G521" s="160"/>
      <c r="H521" s="159"/>
      <c r="I521" s="181"/>
      <c r="R521" s="159"/>
      <c r="S521" s="169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0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  <c r="DZ521" s="170"/>
      <c r="EA521" s="170"/>
      <c r="EB521" s="170"/>
      <c r="EC521" s="170"/>
      <c r="ED521" s="170"/>
      <c r="EE521" s="170"/>
      <c r="EF521" s="170"/>
      <c r="EG521" s="170"/>
      <c r="EH521" s="170"/>
      <c r="EI521" s="170"/>
      <c r="EJ521" s="170"/>
      <c r="EK521" s="170"/>
      <c r="EL521" s="170"/>
      <c r="EM521" s="170"/>
      <c r="EN521" s="170"/>
      <c r="EO521" s="170"/>
      <c r="EP521" s="170"/>
      <c r="EQ521" s="170"/>
      <c r="ER521" s="170"/>
      <c r="ES521" s="170"/>
      <c r="ET521" s="170"/>
      <c r="EU521" s="170"/>
      <c r="EV521" s="170"/>
      <c r="EW521" s="170"/>
      <c r="EX521" s="170"/>
      <c r="EY521" s="170"/>
      <c r="EZ521" s="170"/>
      <c r="FA521" s="170"/>
      <c r="FB521" s="170"/>
      <c r="FC521" s="170"/>
      <c r="FD521" s="170"/>
      <c r="FE521" s="170"/>
      <c r="FF521" s="170"/>
      <c r="FG521" s="170"/>
      <c r="FH521" s="170"/>
      <c r="FI521" s="170"/>
      <c r="FJ521" s="170"/>
      <c r="FK521" s="170"/>
      <c r="FL521" s="170"/>
      <c r="FM521" s="170"/>
      <c r="FN521" s="170"/>
      <c r="FO521" s="170"/>
      <c r="FP521" s="170"/>
      <c r="FQ521" s="170"/>
      <c r="FR521" s="170"/>
      <c r="FS521" s="170"/>
      <c r="FT521" s="170"/>
      <c r="FU521" s="170"/>
      <c r="FV521" s="170"/>
      <c r="FW521" s="170"/>
      <c r="FX521" s="170"/>
      <c r="FY521" s="170"/>
      <c r="FZ521" s="170"/>
      <c r="GA521" s="170"/>
      <c r="GB521" s="170"/>
      <c r="GC521" s="170"/>
      <c r="GD521" s="170"/>
      <c r="GE521" s="170"/>
      <c r="GF521" s="170"/>
      <c r="GG521" s="170"/>
      <c r="GH521" s="170"/>
    </row>
    <row r="522" customFormat="false" ht="12.75" hidden="false" customHeight="false" outlineLevel="0" collapsed="false">
      <c r="A522" s="179"/>
      <c r="B522" s="160"/>
      <c r="C522" s="160"/>
      <c r="D522" s="160"/>
      <c r="E522" s="160"/>
      <c r="F522" s="160"/>
      <c r="G522" s="160"/>
      <c r="H522" s="159"/>
      <c r="I522" s="181"/>
      <c r="R522" s="159"/>
      <c r="S522" s="169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0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  <c r="DZ522" s="170"/>
      <c r="EA522" s="170"/>
      <c r="EB522" s="170"/>
      <c r="EC522" s="170"/>
      <c r="ED522" s="170"/>
      <c r="EE522" s="170"/>
      <c r="EF522" s="170"/>
      <c r="EG522" s="170"/>
      <c r="EH522" s="170"/>
      <c r="EI522" s="170"/>
      <c r="EJ522" s="170"/>
      <c r="EK522" s="170"/>
      <c r="EL522" s="170"/>
      <c r="EM522" s="170"/>
      <c r="EN522" s="170"/>
      <c r="EO522" s="170"/>
      <c r="EP522" s="170"/>
      <c r="EQ522" s="170"/>
      <c r="ER522" s="170"/>
      <c r="ES522" s="170"/>
      <c r="ET522" s="170"/>
      <c r="EU522" s="170"/>
      <c r="EV522" s="170"/>
      <c r="EW522" s="170"/>
      <c r="EX522" s="170"/>
      <c r="EY522" s="170"/>
      <c r="EZ522" s="170"/>
      <c r="FA522" s="170"/>
      <c r="FB522" s="170"/>
      <c r="FC522" s="170"/>
      <c r="FD522" s="170"/>
      <c r="FE522" s="170"/>
      <c r="FF522" s="170"/>
      <c r="FG522" s="170"/>
      <c r="FH522" s="170"/>
      <c r="FI522" s="170"/>
      <c r="FJ522" s="170"/>
      <c r="FK522" s="170"/>
      <c r="FL522" s="170"/>
      <c r="FM522" s="170"/>
      <c r="FN522" s="170"/>
      <c r="FO522" s="170"/>
      <c r="FP522" s="170"/>
      <c r="FQ522" s="170"/>
      <c r="FR522" s="170"/>
      <c r="FS522" s="170"/>
      <c r="FT522" s="170"/>
      <c r="FU522" s="170"/>
      <c r="FV522" s="170"/>
      <c r="FW522" s="170"/>
      <c r="FX522" s="170"/>
      <c r="FY522" s="170"/>
      <c r="FZ522" s="170"/>
      <c r="GA522" s="170"/>
      <c r="GB522" s="170"/>
      <c r="GC522" s="170"/>
      <c r="GD522" s="170"/>
      <c r="GE522" s="170"/>
      <c r="GF522" s="170"/>
      <c r="GG522" s="170"/>
      <c r="GH522" s="170"/>
    </row>
    <row r="523" customFormat="false" ht="12.75" hidden="false" customHeight="false" outlineLevel="0" collapsed="false">
      <c r="A523" s="179"/>
      <c r="B523" s="160"/>
      <c r="C523" s="160"/>
      <c r="D523" s="160"/>
      <c r="E523" s="160"/>
      <c r="F523" s="160"/>
      <c r="G523" s="160"/>
      <c r="H523" s="159"/>
      <c r="I523" s="181"/>
      <c r="R523" s="159"/>
      <c r="S523" s="169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  <c r="DZ523" s="170"/>
      <c r="EA523" s="170"/>
      <c r="EB523" s="170"/>
      <c r="EC523" s="170"/>
      <c r="ED523" s="170"/>
      <c r="EE523" s="170"/>
      <c r="EF523" s="170"/>
      <c r="EG523" s="170"/>
      <c r="EH523" s="170"/>
      <c r="EI523" s="170"/>
      <c r="EJ523" s="170"/>
      <c r="EK523" s="170"/>
      <c r="EL523" s="170"/>
      <c r="EM523" s="170"/>
      <c r="EN523" s="170"/>
      <c r="EO523" s="170"/>
      <c r="EP523" s="170"/>
      <c r="EQ523" s="170"/>
      <c r="ER523" s="170"/>
      <c r="ES523" s="170"/>
      <c r="ET523" s="170"/>
      <c r="EU523" s="170"/>
      <c r="EV523" s="170"/>
      <c r="EW523" s="170"/>
      <c r="EX523" s="170"/>
      <c r="EY523" s="170"/>
      <c r="EZ523" s="170"/>
      <c r="FA523" s="170"/>
      <c r="FB523" s="170"/>
      <c r="FC523" s="170"/>
      <c r="FD523" s="170"/>
      <c r="FE523" s="170"/>
      <c r="FF523" s="170"/>
      <c r="FG523" s="170"/>
      <c r="FH523" s="170"/>
      <c r="FI523" s="170"/>
      <c r="FJ523" s="170"/>
      <c r="FK523" s="170"/>
      <c r="FL523" s="170"/>
      <c r="FM523" s="170"/>
      <c r="FN523" s="170"/>
      <c r="FO523" s="170"/>
      <c r="FP523" s="170"/>
      <c r="FQ523" s="170"/>
      <c r="FR523" s="170"/>
      <c r="FS523" s="170"/>
      <c r="FT523" s="170"/>
      <c r="FU523" s="170"/>
      <c r="FV523" s="170"/>
      <c r="FW523" s="170"/>
      <c r="FX523" s="170"/>
      <c r="FY523" s="170"/>
      <c r="FZ523" s="170"/>
      <c r="GA523" s="170"/>
      <c r="GB523" s="170"/>
      <c r="GC523" s="170"/>
      <c r="GD523" s="170"/>
      <c r="GE523" s="170"/>
      <c r="GF523" s="170"/>
      <c r="GG523" s="170"/>
      <c r="GH523" s="170"/>
    </row>
    <row r="524" customFormat="false" ht="12.75" hidden="false" customHeight="false" outlineLevel="0" collapsed="false">
      <c r="A524" s="179"/>
      <c r="B524" s="160"/>
      <c r="C524" s="160"/>
      <c r="D524" s="160"/>
      <c r="E524" s="160"/>
      <c r="F524" s="160"/>
      <c r="G524" s="160"/>
      <c r="H524" s="159"/>
      <c r="I524" s="181"/>
      <c r="R524" s="159"/>
      <c r="S524" s="169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0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  <c r="DZ524" s="170"/>
      <c r="EA524" s="170"/>
      <c r="EB524" s="170"/>
      <c r="EC524" s="170"/>
      <c r="ED524" s="170"/>
      <c r="EE524" s="170"/>
      <c r="EF524" s="170"/>
      <c r="EG524" s="170"/>
      <c r="EH524" s="170"/>
      <c r="EI524" s="170"/>
      <c r="EJ524" s="170"/>
      <c r="EK524" s="170"/>
      <c r="EL524" s="170"/>
      <c r="EM524" s="170"/>
      <c r="EN524" s="170"/>
      <c r="EO524" s="170"/>
      <c r="EP524" s="170"/>
      <c r="EQ524" s="170"/>
      <c r="ER524" s="170"/>
      <c r="ES524" s="170"/>
      <c r="ET524" s="170"/>
      <c r="EU524" s="170"/>
      <c r="EV524" s="170"/>
      <c r="EW524" s="170"/>
      <c r="EX524" s="170"/>
      <c r="EY524" s="170"/>
      <c r="EZ524" s="170"/>
      <c r="FA524" s="170"/>
      <c r="FB524" s="170"/>
      <c r="FC524" s="170"/>
      <c r="FD524" s="170"/>
      <c r="FE524" s="170"/>
      <c r="FF524" s="170"/>
      <c r="FG524" s="170"/>
      <c r="FH524" s="170"/>
      <c r="FI524" s="170"/>
      <c r="FJ524" s="170"/>
      <c r="FK524" s="170"/>
      <c r="FL524" s="170"/>
      <c r="FM524" s="170"/>
      <c r="FN524" s="170"/>
      <c r="FO524" s="170"/>
      <c r="FP524" s="170"/>
      <c r="FQ524" s="170"/>
      <c r="FR524" s="170"/>
      <c r="FS524" s="170"/>
      <c r="FT524" s="170"/>
      <c r="FU524" s="170"/>
      <c r="FV524" s="170"/>
      <c r="FW524" s="170"/>
      <c r="FX524" s="170"/>
      <c r="FY524" s="170"/>
      <c r="FZ524" s="170"/>
      <c r="GA524" s="170"/>
      <c r="GB524" s="170"/>
      <c r="GC524" s="170"/>
      <c r="GD524" s="170"/>
      <c r="GE524" s="170"/>
      <c r="GF524" s="170"/>
      <c r="GG524" s="170"/>
      <c r="GH524" s="170"/>
    </row>
    <row r="525" customFormat="false" ht="12.75" hidden="false" customHeight="false" outlineLevel="0" collapsed="false">
      <c r="A525" s="179"/>
      <c r="B525" s="160"/>
      <c r="C525" s="160"/>
      <c r="D525" s="160"/>
      <c r="E525" s="160"/>
      <c r="F525" s="160"/>
      <c r="G525" s="160"/>
      <c r="H525" s="159"/>
      <c r="I525" s="181"/>
      <c r="R525" s="159"/>
      <c r="S525" s="169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  <c r="DZ525" s="170"/>
      <c r="EA525" s="170"/>
      <c r="EB525" s="170"/>
      <c r="EC525" s="170"/>
      <c r="ED525" s="170"/>
      <c r="EE525" s="170"/>
      <c r="EF525" s="170"/>
      <c r="EG525" s="170"/>
      <c r="EH525" s="170"/>
      <c r="EI525" s="170"/>
      <c r="EJ525" s="170"/>
      <c r="EK525" s="170"/>
      <c r="EL525" s="170"/>
      <c r="EM525" s="170"/>
      <c r="EN525" s="170"/>
      <c r="EO525" s="170"/>
      <c r="EP525" s="170"/>
      <c r="EQ525" s="170"/>
      <c r="ER525" s="170"/>
      <c r="ES525" s="170"/>
      <c r="ET525" s="170"/>
      <c r="EU525" s="170"/>
      <c r="EV525" s="170"/>
      <c r="EW525" s="170"/>
      <c r="EX525" s="170"/>
      <c r="EY525" s="170"/>
      <c r="EZ525" s="170"/>
      <c r="FA525" s="170"/>
      <c r="FB525" s="170"/>
      <c r="FC525" s="170"/>
      <c r="FD525" s="170"/>
      <c r="FE525" s="170"/>
      <c r="FF525" s="170"/>
      <c r="FG525" s="170"/>
      <c r="FH525" s="170"/>
      <c r="FI525" s="170"/>
      <c r="FJ525" s="170"/>
      <c r="FK525" s="170"/>
      <c r="FL525" s="170"/>
      <c r="FM525" s="170"/>
      <c r="FN525" s="170"/>
      <c r="FO525" s="170"/>
      <c r="FP525" s="170"/>
      <c r="FQ525" s="170"/>
      <c r="FR525" s="170"/>
      <c r="FS525" s="170"/>
      <c r="FT525" s="170"/>
      <c r="FU525" s="170"/>
      <c r="FV525" s="170"/>
      <c r="FW525" s="170"/>
      <c r="FX525" s="170"/>
      <c r="FY525" s="170"/>
      <c r="FZ525" s="170"/>
      <c r="GA525" s="170"/>
      <c r="GB525" s="170"/>
      <c r="GC525" s="170"/>
      <c r="GD525" s="170"/>
      <c r="GE525" s="170"/>
      <c r="GF525" s="170"/>
      <c r="GG525" s="170"/>
      <c r="GH525" s="170"/>
    </row>
    <row r="526" customFormat="false" ht="12.75" hidden="false" customHeight="false" outlineLevel="0" collapsed="false">
      <c r="A526" s="179"/>
      <c r="B526" s="160"/>
      <c r="C526" s="160"/>
      <c r="D526" s="160"/>
      <c r="E526" s="160"/>
      <c r="F526" s="160"/>
      <c r="G526" s="160"/>
      <c r="H526" s="159"/>
      <c r="I526" s="181"/>
      <c r="R526" s="159"/>
      <c r="S526" s="169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0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  <c r="DZ526" s="170"/>
      <c r="EA526" s="170"/>
      <c r="EB526" s="170"/>
      <c r="EC526" s="170"/>
      <c r="ED526" s="170"/>
      <c r="EE526" s="170"/>
      <c r="EF526" s="170"/>
      <c r="EG526" s="170"/>
      <c r="EH526" s="170"/>
      <c r="EI526" s="170"/>
      <c r="EJ526" s="170"/>
      <c r="EK526" s="170"/>
      <c r="EL526" s="170"/>
      <c r="EM526" s="170"/>
      <c r="EN526" s="170"/>
      <c r="EO526" s="170"/>
      <c r="EP526" s="170"/>
      <c r="EQ526" s="170"/>
      <c r="ER526" s="170"/>
      <c r="ES526" s="170"/>
      <c r="ET526" s="170"/>
      <c r="EU526" s="170"/>
      <c r="EV526" s="170"/>
      <c r="EW526" s="170"/>
      <c r="EX526" s="170"/>
      <c r="EY526" s="170"/>
      <c r="EZ526" s="170"/>
      <c r="FA526" s="170"/>
      <c r="FB526" s="170"/>
      <c r="FC526" s="170"/>
      <c r="FD526" s="170"/>
      <c r="FE526" s="170"/>
      <c r="FF526" s="170"/>
      <c r="FG526" s="170"/>
      <c r="FH526" s="170"/>
      <c r="FI526" s="170"/>
      <c r="FJ526" s="170"/>
      <c r="FK526" s="170"/>
      <c r="FL526" s="170"/>
      <c r="FM526" s="170"/>
      <c r="FN526" s="170"/>
      <c r="FO526" s="170"/>
      <c r="FP526" s="170"/>
      <c r="FQ526" s="170"/>
      <c r="FR526" s="170"/>
      <c r="FS526" s="170"/>
      <c r="FT526" s="170"/>
      <c r="FU526" s="170"/>
      <c r="FV526" s="170"/>
      <c r="FW526" s="170"/>
      <c r="FX526" s="170"/>
      <c r="FY526" s="170"/>
      <c r="FZ526" s="170"/>
      <c r="GA526" s="170"/>
      <c r="GB526" s="170"/>
      <c r="GC526" s="170"/>
      <c r="GD526" s="170"/>
      <c r="GE526" s="170"/>
      <c r="GF526" s="170"/>
      <c r="GG526" s="170"/>
      <c r="GH526" s="170"/>
    </row>
    <row r="527" customFormat="false" ht="12.75" hidden="false" customHeight="false" outlineLevel="0" collapsed="false">
      <c r="A527" s="179"/>
      <c r="B527" s="160"/>
      <c r="C527" s="160"/>
      <c r="D527" s="160"/>
      <c r="E527" s="160"/>
      <c r="F527" s="160"/>
      <c r="G527" s="160"/>
      <c r="H527" s="159"/>
      <c r="I527" s="181"/>
      <c r="R527" s="159"/>
      <c r="S527" s="169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0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  <c r="DZ527" s="170"/>
      <c r="EA527" s="170"/>
      <c r="EB527" s="170"/>
      <c r="EC527" s="170"/>
      <c r="ED527" s="170"/>
      <c r="EE527" s="170"/>
      <c r="EF527" s="170"/>
      <c r="EG527" s="170"/>
      <c r="EH527" s="170"/>
      <c r="EI527" s="170"/>
      <c r="EJ527" s="170"/>
      <c r="EK527" s="170"/>
      <c r="EL527" s="170"/>
      <c r="EM527" s="170"/>
      <c r="EN527" s="170"/>
      <c r="EO527" s="170"/>
      <c r="EP527" s="170"/>
      <c r="EQ527" s="170"/>
      <c r="ER527" s="170"/>
      <c r="ES527" s="170"/>
      <c r="ET527" s="170"/>
      <c r="EU527" s="170"/>
      <c r="EV527" s="170"/>
      <c r="EW527" s="170"/>
      <c r="EX527" s="170"/>
      <c r="EY527" s="170"/>
      <c r="EZ527" s="170"/>
      <c r="FA527" s="170"/>
      <c r="FB527" s="170"/>
      <c r="FC527" s="170"/>
      <c r="FD527" s="170"/>
      <c r="FE527" s="170"/>
      <c r="FF527" s="170"/>
      <c r="FG527" s="170"/>
      <c r="FH527" s="170"/>
      <c r="FI527" s="170"/>
      <c r="FJ527" s="170"/>
      <c r="FK527" s="170"/>
      <c r="FL527" s="170"/>
      <c r="FM527" s="170"/>
      <c r="FN527" s="170"/>
      <c r="FO527" s="170"/>
      <c r="FP527" s="170"/>
      <c r="FQ527" s="170"/>
      <c r="FR527" s="170"/>
      <c r="FS527" s="170"/>
      <c r="FT527" s="170"/>
      <c r="FU527" s="170"/>
      <c r="FV527" s="170"/>
      <c r="FW527" s="170"/>
      <c r="FX527" s="170"/>
      <c r="FY527" s="170"/>
      <c r="FZ527" s="170"/>
      <c r="GA527" s="170"/>
      <c r="GB527" s="170"/>
      <c r="GC527" s="170"/>
      <c r="GD527" s="170"/>
      <c r="GE527" s="170"/>
      <c r="GF527" s="170"/>
      <c r="GG527" s="170"/>
      <c r="GH527" s="170"/>
    </row>
    <row r="528" customFormat="false" ht="12.75" hidden="false" customHeight="false" outlineLevel="0" collapsed="false">
      <c r="A528" s="179"/>
      <c r="B528" s="160"/>
      <c r="C528" s="160"/>
      <c r="D528" s="160"/>
      <c r="E528" s="160"/>
      <c r="F528" s="160"/>
      <c r="G528" s="160"/>
      <c r="H528" s="159"/>
      <c r="I528" s="181"/>
      <c r="R528" s="159"/>
      <c r="S528" s="169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0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  <c r="DZ528" s="170"/>
      <c r="EA528" s="170"/>
      <c r="EB528" s="170"/>
      <c r="EC528" s="170"/>
      <c r="ED528" s="170"/>
      <c r="EE528" s="170"/>
      <c r="EF528" s="170"/>
      <c r="EG528" s="170"/>
      <c r="EH528" s="170"/>
      <c r="EI528" s="170"/>
      <c r="EJ528" s="170"/>
      <c r="EK528" s="170"/>
      <c r="EL528" s="170"/>
      <c r="EM528" s="170"/>
      <c r="EN528" s="170"/>
      <c r="EO528" s="170"/>
      <c r="EP528" s="170"/>
      <c r="EQ528" s="170"/>
      <c r="ER528" s="170"/>
      <c r="ES528" s="170"/>
      <c r="ET528" s="170"/>
      <c r="EU528" s="170"/>
      <c r="EV528" s="170"/>
      <c r="EW528" s="170"/>
      <c r="EX528" s="170"/>
      <c r="EY528" s="170"/>
      <c r="EZ528" s="170"/>
      <c r="FA528" s="170"/>
      <c r="FB528" s="170"/>
      <c r="FC528" s="170"/>
      <c r="FD528" s="170"/>
      <c r="FE528" s="170"/>
      <c r="FF528" s="170"/>
      <c r="FG528" s="170"/>
      <c r="FH528" s="170"/>
      <c r="FI528" s="170"/>
      <c r="FJ528" s="170"/>
      <c r="FK528" s="170"/>
      <c r="FL528" s="170"/>
      <c r="FM528" s="170"/>
      <c r="FN528" s="170"/>
      <c r="FO528" s="170"/>
      <c r="FP528" s="170"/>
      <c r="FQ528" s="170"/>
      <c r="FR528" s="170"/>
      <c r="FS528" s="170"/>
      <c r="FT528" s="170"/>
      <c r="FU528" s="170"/>
      <c r="FV528" s="170"/>
      <c r="FW528" s="170"/>
      <c r="FX528" s="170"/>
      <c r="FY528" s="170"/>
      <c r="FZ528" s="170"/>
      <c r="GA528" s="170"/>
      <c r="GB528" s="170"/>
      <c r="GC528" s="170"/>
      <c r="GD528" s="170"/>
      <c r="GE528" s="170"/>
      <c r="GF528" s="170"/>
      <c r="GG528" s="170"/>
      <c r="GH528" s="170"/>
    </row>
    <row r="529" customFormat="false" ht="12.75" hidden="false" customHeight="false" outlineLevel="0" collapsed="false">
      <c r="A529" s="179"/>
      <c r="B529" s="160"/>
      <c r="C529" s="160"/>
      <c r="D529" s="160"/>
      <c r="E529" s="160"/>
      <c r="F529" s="160"/>
      <c r="G529" s="160"/>
      <c r="H529" s="159"/>
      <c r="I529" s="181"/>
      <c r="R529" s="159"/>
      <c r="S529" s="169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0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  <c r="DZ529" s="170"/>
      <c r="EA529" s="170"/>
      <c r="EB529" s="170"/>
      <c r="EC529" s="170"/>
      <c r="ED529" s="170"/>
      <c r="EE529" s="170"/>
      <c r="EF529" s="170"/>
      <c r="EG529" s="170"/>
      <c r="EH529" s="170"/>
      <c r="EI529" s="170"/>
      <c r="EJ529" s="170"/>
      <c r="EK529" s="170"/>
      <c r="EL529" s="170"/>
      <c r="EM529" s="170"/>
      <c r="EN529" s="170"/>
      <c r="EO529" s="170"/>
      <c r="EP529" s="170"/>
      <c r="EQ529" s="170"/>
      <c r="ER529" s="170"/>
      <c r="ES529" s="170"/>
      <c r="ET529" s="170"/>
      <c r="EU529" s="170"/>
      <c r="EV529" s="170"/>
      <c r="EW529" s="170"/>
      <c r="EX529" s="170"/>
      <c r="EY529" s="170"/>
      <c r="EZ529" s="170"/>
      <c r="FA529" s="170"/>
      <c r="FB529" s="170"/>
      <c r="FC529" s="170"/>
      <c r="FD529" s="170"/>
      <c r="FE529" s="170"/>
      <c r="FF529" s="170"/>
      <c r="FG529" s="170"/>
      <c r="FH529" s="170"/>
      <c r="FI529" s="170"/>
      <c r="FJ529" s="170"/>
      <c r="FK529" s="170"/>
      <c r="FL529" s="170"/>
      <c r="FM529" s="170"/>
      <c r="FN529" s="170"/>
      <c r="FO529" s="170"/>
      <c r="FP529" s="170"/>
      <c r="FQ529" s="170"/>
      <c r="FR529" s="170"/>
      <c r="FS529" s="170"/>
      <c r="FT529" s="170"/>
      <c r="FU529" s="170"/>
      <c r="FV529" s="170"/>
      <c r="FW529" s="170"/>
      <c r="FX529" s="170"/>
      <c r="FY529" s="170"/>
      <c r="FZ529" s="170"/>
      <c r="GA529" s="170"/>
      <c r="GB529" s="170"/>
      <c r="GC529" s="170"/>
      <c r="GD529" s="170"/>
      <c r="GE529" s="170"/>
      <c r="GF529" s="170"/>
      <c r="GG529" s="170"/>
      <c r="GH529" s="170"/>
    </row>
    <row r="530" customFormat="false" ht="12.75" hidden="false" customHeight="false" outlineLevel="0" collapsed="false">
      <c r="A530" s="179"/>
      <c r="B530" s="160"/>
      <c r="C530" s="160"/>
      <c r="D530" s="160"/>
      <c r="E530" s="160"/>
      <c r="F530" s="160"/>
      <c r="G530" s="160"/>
      <c r="H530" s="159"/>
      <c r="I530" s="181"/>
      <c r="R530" s="159"/>
      <c r="S530" s="169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0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  <c r="DZ530" s="170"/>
      <c r="EA530" s="170"/>
      <c r="EB530" s="170"/>
      <c r="EC530" s="170"/>
      <c r="ED530" s="170"/>
      <c r="EE530" s="170"/>
      <c r="EF530" s="170"/>
      <c r="EG530" s="170"/>
      <c r="EH530" s="170"/>
      <c r="EI530" s="170"/>
      <c r="EJ530" s="170"/>
      <c r="EK530" s="170"/>
      <c r="EL530" s="170"/>
      <c r="EM530" s="170"/>
      <c r="EN530" s="170"/>
      <c r="EO530" s="170"/>
      <c r="EP530" s="170"/>
      <c r="EQ530" s="170"/>
      <c r="ER530" s="170"/>
      <c r="ES530" s="170"/>
      <c r="ET530" s="170"/>
      <c r="EU530" s="170"/>
      <c r="EV530" s="170"/>
      <c r="EW530" s="170"/>
      <c r="EX530" s="170"/>
      <c r="EY530" s="170"/>
      <c r="EZ530" s="170"/>
      <c r="FA530" s="170"/>
      <c r="FB530" s="170"/>
      <c r="FC530" s="170"/>
      <c r="FD530" s="170"/>
      <c r="FE530" s="170"/>
      <c r="FF530" s="170"/>
      <c r="FG530" s="170"/>
      <c r="FH530" s="170"/>
      <c r="FI530" s="170"/>
      <c r="FJ530" s="170"/>
      <c r="FK530" s="170"/>
      <c r="FL530" s="170"/>
      <c r="FM530" s="170"/>
      <c r="FN530" s="170"/>
      <c r="FO530" s="170"/>
      <c r="FP530" s="170"/>
      <c r="FQ530" s="170"/>
      <c r="FR530" s="170"/>
      <c r="FS530" s="170"/>
      <c r="FT530" s="170"/>
      <c r="FU530" s="170"/>
      <c r="FV530" s="170"/>
      <c r="FW530" s="170"/>
      <c r="FX530" s="170"/>
      <c r="FY530" s="170"/>
      <c r="FZ530" s="170"/>
      <c r="GA530" s="170"/>
      <c r="GB530" s="170"/>
      <c r="GC530" s="170"/>
      <c r="GD530" s="170"/>
      <c r="GE530" s="170"/>
      <c r="GF530" s="170"/>
      <c r="GG530" s="170"/>
      <c r="GH530" s="170"/>
    </row>
    <row r="531" customFormat="false" ht="12.75" hidden="false" customHeight="false" outlineLevel="0" collapsed="false">
      <c r="A531" s="179"/>
      <c r="B531" s="160"/>
      <c r="C531" s="160"/>
      <c r="D531" s="160"/>
      <c r="E531" s="160"/>
      <c r="F531" s="160"/>
      <c r="G531" s="160"/>
      <c r="H531" s="159"/>
      <c r="I531" s="181"/>
      <c r="R531" s="159"/>
      <c r="S531" s="169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  <c r="DZ531" s="170"/>
      <c r="EA531" s="170"/>
      <c r="EB531" s="170"/>
      <c r="EC531" s="170"/>
      <c r="ED531" s="170"/>
      <c r="EE531" s="170"/>
      <c r="EF531" s="170"/>
      <c r="EG531" s="170"/>
      <c r="EH531" s="170"/>
      <c r="EI531" s="170"/>
      <c r="EJ531" s="170"/>
      <c r="EK531" s="170"/>
      <c r="EL531" s="170"/>
      <c r="EM531" s="170"/>
      <c r="EN531" s="170"/>
      <c r="EO531" s="170"/>
      <c r="EP531" s="170"/>
      <c r="EQ531" s="170"/>
      <c r="ER531" s="170"/>
      <c r="ES531" s="170"/>
      <c r="ET531" s="170"/>
      <c r="EU531" s="170"/>
      <c r="EV531" s="170"/>
      <c r="EW531" s="170"/>
      <c r="EX531" s="170"/>
      <c r="EY531" s="170"/>
      <c r="EZ531" s="170"/>
      <c r="FA531" s="170"/>
      <c r="FB531" s="170"/>
      <c r="FC531" s="170"/>
      <c r="FD531" s="170"/>
      <c r="FE531" s="170"/>
      <c r="FF531" s="170"/>
      <c r="FG531" s="170"/>
      <c r="FH531" s="170"/>
      <c r="FI531" s="170"/>
      <c r="FJ531" s="170"/>
      <c r="FK531" s="170"/>
      <c r="FL531" s="170"/>
      <c r="FM531" s="170"/>
      <c r="FN531" s="170"/>
      <c r="FO531" s="170"/>
      <c r="FP531" s="170"/>
      <c r="FQ531" s="170"/>
      <c r="FR531" s="170"/>
      <c r="FS531" s="170"/>
      <c r="FT531" s="170"/>
      <c r="FU531" s="170"/>
      <c r="FV531" s="170"/>
      <c r="FW531" s="170"/>
      <c r="FX531" s="170"/>
      <c r="FY531" s="170"/>
      <c r="FZ531" s="170"/>
      <c r="GA531" s="170"/>
      <c r="GB531" s="170"/>
      <c r="GC531" s="170"/>
      <c r="GD531" s="170"/>
      <c r="GE531" s="170"/>
      <c r="GF531" s="170"/>
      <c r="GG531" s="170"/>
      <c r="GH531" s="170"/>
    </row>
    <row r="532" customFormat="false" ht="12.75" hidden="false" customHeight="false" outlineLevel="0" collapsed="false">
      <c r="A532" s="179"/>
      <c r="B532" s="160"/>
      <c r="C532" s="160"/>
      <c r="D532" s="160"/>
      <c r="E532" s="160"/>
      <c r="F532" s="160"/>
      <c r="G532" s="160"/>
      <c r="H532" s="159"/>
      <c r="I532" s="181"/>
      <c r="R532" s="159"/>
      <c r="S532" s="169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0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  <c r="DZ532" s="170"/>
      <c r="EA532" s="170"/>
      <c r="EB532" s="170"/>
      <c r="EC532" s="170"/>
      <c r="ED532" s="170"/>
      <c r="EE532" s="170"/>
      <c r="EF532" s="170"/>
      <c r="EG532" s="170"/>
      <c r="EH532" s="170"/>
      <c r="EI532" s="170"/>
      <c r="EJ532" s="170"/>
      <c r="EK532" s="170"/>
      <c r="EL532" s="170"/>
      <c r="EM532" s="170"/>
      <c r="EN532" s="170"/>
      <c r="EO532" s="170"/>
      <c r="EP532" s="170"/>
      <c r="EQ532" s="170"/>
      <c r="ER532" s="170"/>
      <c r="ES532" s="170"/>
      <c r="ET532" s="170"/>
      <c r="EU532" s="170"/>
      <c r="EV532" s="170"/>
      <c r="EW532" s="170"/>
      <c r="EX532" s="170"/>
      <c r="EY532" s="170"/>
      <c r="EZ532" s="170"/>
      <c r="FA532" s="170"/>
      <c r="FB532" s="170"/>
      <c r="FC532" s="170"/>
      <c r="FD532" s="170"/>
      <c r="FE532" s="170"/>
      <c r="FF532" s="170"/>
      <c r="FG532" s="170"/>
      <c r="FH532" s="170"/>
      <c r="FI532" s="170"/>
      <c r="FJ532" s="170"/>
      <c r="FK532" s="170"/>
      <c r="FL532" s="170"/>
      <c r="FM532" s="170"/>
      <c r="FN532" s="170"/>
      <c r="FO532" s="170"/>
      <c r="FP532" s="170"/>
      <c r="FQ532" s="170"/>
      <c r="FR532" s="170"/>
      <c r="FS532" s="170"/>
      <c r="FT532" s="170"/>
      <c r="FU532" s="170"/>
      <c r="FV532" s="170"/>
      <c r="FW532" s="170"/>
      <c r="FX532" s="170"/>
      <c r="FY532" s="170"/>
      <c r="FZ532" s="170"/>
      <c r="GA532" s="170"/>
      <c r="GB532" s="170"/>
      <c r="GC532" s="170"/>
      <c r="GD532" s="170"/>
      <c r="GE532" s="170"/>
      <c r="GF532" s="170"/>
      <c r="GG532" s="170"/>
      <c r="GH532" s="170"/>
    </row>
    <row r="533" customFormat="false" ht="12.75" hidden="false" customHeight="false" outlineLevel="0" collapsed="false">
      <c r="A533" s="179"/>
      <c r="B533" s="160"/>
      <c r="C533" s="160"/>
      <c r="D533" s="160"/>
      <c r="E533" s="160"/>
      <c r="F533" s="160"/>
      <c r="G533" s="160"/>
      <c r="H533" s="159"/>
      <c r="I533" s="181"/>
      <c r="R533" s="159"/>
      <c r="S533" s="169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0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  <c r="DZ533" s="170"/>
      <c r="EA533" s="170"/>
      <c r="EB533" s="170"/>
      <c r="EC533" s="170"/>
      <c r="ED533" s="170"/>
      <c r="EE533" s="170"/>
      <c r="EF533" s="170"/>
      <c r="EG533" s="170"/>
      <c r="EH533" s="170"/>
      <c r="EI533" s="170"/>
      <c r="EJ533" s="170"/>
      <c r="EK533" s="170"/>
      <c r="EL533" s="170"/>
      <c r="EM533" s="170"/>
      <c r="EN533" s="170"/>
      <c r="EO533" s="170"/>
      <c r="EP533" s="170"/>
      <c r="EQ533" s="170"/>
      <c r="ER533" s="170"/>
      <c r="ES533" s="170"/>
      <c r="ET533" s="170"/>
      <c r="EU533" s="170"/>
      <c r="EV533" s="170"/>
      <c r="EW533" s="170"/>
      <c r="EX533" s="170"/>
      <c r="EY533" s="170"/>
      <c r="EZ533" s="170"/>
      <c r="FA533" s="170"/>
      <c r="FB533" s="170"/>
      <c r="FC533" s="170"/>
      <c r="FD533" s="170"/>
      <c r="FE533" s="170"/>
      <c r="FF533" s="170"/>
      <c r="FG533" s="170"/>
      <c r="FH533" s="170"/>
      <c r="FI533" s="170"/>
      <c r="FJ533" s="170"/>
      <c r="FK533" s="170"/>
      <c r="FL533" s="170"/>
      <c r="FM533" s="170"/>
      <c r="FN533" s="170"/>
      <c r="FO533" s="170"/>
      <c r="FP533" s="170"/>
      <c r="FQ533" s="170"/>
      <c r="FR533" s="170"/>
      <c r="FS533" s="170"/>
      <c r="FT533" s="170"/>
      <c r="FU533" s="170"/>
      <c r="FV533" s="170"/>
      <c r="FW533" s="170"/>
      <c r="FX533" s="170"/>
      <c r="FY533" s="170"/>
      <c r="FZ533" s="170"/>
      <c r="GA533" s="170"/>
      <c r="GB533" s="170"/>
      <c r="GC533" s="170"/>
      <c r="GD533" s="170"/>
      <c r="GE533" s="170"/>
      <c r="GF533" s="170"/>
      <c r="GG533" s="170"/>
      <c r="GH533" s="170"/>
    </row>
    <row r="534" customFormat="false" ht="12.75" hidden="false" customHeight="false" outlineLevel="0" collapsed="false">
      <c r="A534" s="179"/>
      <c r="B534" s="160"/>
      <c r="C534" s="160"/>
      <c r="D534" s="160"/>
      <c r="E534" s="160"/>
      <c r="F534" s="160"/>
      <c r="G534" s="160"/>
      <c r="H534" s="159"/>
      <c r="I534" s="181"/>
      <c r="R534" s="159"/>
      <c r="S534" s="169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0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  <c r="DZ534" s="170"/>
      <c r="EA534" s="170"/>
      <c r="EB534" s="170"/>
      <c r="EC534" s="170"/>
      <c r="ED534" s="170"/>
      <c r="EE534" s="170"/>
      <c r="EF534" s="170"/>
      <c r="EG534" s="170"/>
      <c r="EH534" s="170"/>
      <c r="EI534" s="170"/>
      <c r="EJ534" s="170"/>
      <c r="EK534" s="170"/>
      <c r="EL534" s="170"/>
      <c r="EM534" s="170"/>
      <c r="EN534" s="170"/>
      <c r="EO534" s="170"/>
      <c r="EP534" s="170"/>
      <c r="EQ534" s="170"/>
      <c r="ER534" s="170"/>
      <c r="ES534" s="170"/>
      <c r="ET534" s="170"/>
      <c r="EU534" s="170"/>
      <c r="EV534" s="170"/>
      <c r="EW534" s="170"/>
      <c r="EX534" s="170"/>
      <c r="EY534" s="170"/>
      <c r="EZ534" s="170"/>
      <c r="FA534" s="170"/>
      <c r="FB534" s="170"/>
      <c r="FC534" s="170"/>
      <c r="FD534" s="170"/>
      <c r="FE534" s="170"/>
      <c r="FF534" s="170"/>
      <c r="FG534" s="170"/>
      <c r="FH534" s="170"/>
      <c r="FI534" s="170"/>
      <c r="FJ534" s="170"/>
      <c r="FK534" s="170"/>
      <c r="FL534" s="170"/>
      <c r="FM534" s="170"/>
      <c r="FN534" s="170"/>
      <c r="FO534" s="170"/>
      <c r="FP534" s="170"/>
      <c r="FQ534" s="170"/>
      <c r="FR534" s="170"/>
      <c r="FS534" s="170"/>
      <c r="FT534" s="170"/>
      <c r="FU534" s="170"/>
      <c r="FV534" s="170"/>
      <c r="FW534" s="170"/>
      <c r="FX534" s="170"/>
      <c r="FY534" s="170"/>
      <c r="FZ534" s="170"/>
      <c r="GA534" s="170"/>
      <c r="GB534" s="170"/>
      <c r="GC534" s="170"/>
      <c r="GD534" s="170"/>
      <c r="GE534" s="170"/>
      <c r="GF534" s="170"/>
      <c r="GG534" s="170"/>
      <c r="GH534" s="170"/>
    </row>
    <row r="535" customFormat="false" ht="12.75" hidden="false" customHeight="false" outlineLevel="0" collapsed="false">
      <c r="A535" s="179"/>
      <c r="B535" s="160"/>
      <c r="C535" s="160"/>
      <c r="D535" s="160"/>
      <c r="E535" s="160"/>
      <c r="F535" s="160"/>
      <c r="G535" s="160"/>
      <c r="H535" s="159"/>
      <c r="I535" s="181"/>
      <c r="R535" s="159"/>
      <c r="S535" s="169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0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  <c r="DZ535" s="170"/>
      <c r="EA535" s="170"/>
      <c r="EB535" s="170"/>
      <c r="EC535" s="170"/>
      <c r="ED535" s="170"/>
      <c r="EE535" s="170"/>
      <c r="EF535" s="170"/>
      <c r="EG535" s="170"/>
      <c r="EH535" s="170"/>
      <c r="EI535" s="170"/>
      <c r="EJ535" s="170"/>
      <c r="EK535" s="170"/>
      <c r="EL535" s="170"/>
      <c r="EM535" s="170"/>
      <c r="EN535" s="170"/>
      <c r="EO535" s="170"/>
      <c r="EP535" s="170"/>
      <c r="EQ535" s="170"/>
      <c r="ER535" s="170"/>
      <c r="ES535" s="170"/>
      <c r="ET535" s="170"/>
      <c r="EU535" s="170"/>
      <c r="EV535" s="170"/>
      <c r="EW535" s="170"/>
      <c r="EX535" s="170"/>
      <c r="EY535" s="170"/>
      <c r="EZ535" s="170"/>
      <c r="FA535" s="170"/>
      <c r="FB535" s="170"/>
      <c r="FC535" s="170"/>
      <c r="FD535" s="170"/>
      <c r="FE535" s="170"/>
      <c r="FF535" s="170"/>
      <c r="FG535" s="170"/>
      <c r="FH535" s="170"/>
      <c r="FI535" s="170"/>
      <c r="FJ535" s="170"/>
      <c r="FK535" s="170"/>
      <c r="FL535" s="170"/>
      <c r="FM535" s="170"/>
      <c r="FN535" s="170"/>
      <c r="FO535" s="170"/>
      <c r="FP535" s="170"/>
      <c r="FQ535" s="170"/>
      <c r="FR535" s="170"/>
      <c r="FS535" s="170"/>
      <c r="FT535" s="170"/>
      <c r="FU535" s="170"/>
      <c r="FV535" s="170"/>
      <c r="FW535" s="170"/>
      <c r="FX535" s="170"/>
      <c r="FY535" s="170"/>
      <c r="FZ535" s="170"/>
      <c r="GA535" s="170"/>
      <c r="GB535" s="170"/>
      <c r="GC535" s="170"/>
      <c r="GD535" s="170"/>
      <c r="GE535" s="170"/>
      <c r="GF535" s="170"/>
      <c r="GG535" s="170"/>
      <c r="GH535" s="170"/>
    </row>
    <row r="536" customFormat="false" ht="12.75" hidden="false" customHeight="false" outlineLevel="0" collapsed="false">
      <c r="A536" s="179"/>
      <c r="B536" s="160"/>
      <c r="C536" s="160"/>
      <c r="D536" s="160"/>
      <c r="E536" s="160"/>
      <c r="F536" s="160"/>
      <c r="G536" s="160"/>
      <c r="H536" s="159"/>
      <c r="I536" s="181"/>
      <c r="R536" s="159"/>
      <c r="S536" s="169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0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  <c r="DZ536" s="170"/>
      <c r="EA536" s="170"/>
      <c r="EB536" s="170"/>
      <c r="EC536" s="170"/>
      <c r="ED536" s="170"/>
      <c r="EE536" s="170"/>
      <c r="EF536" s="170"/>
      <c r="EG536" s="170"/>
      <c r="EH536" s="170"/>
      <c r="EI536" s="170"/>
      <c r="EJ536" s="170"/>
      <c r="EK536" s="170"/>
      <c r="EL536" s="170"/>
      <c r="EM536" s="170"/>
      <c r="EN536" s="170"/>
      <c r="EO536" s="170"/>
      <c r="EP536" s="170"/>
      <c r="EQ536" s="170"/>
      <c r="ER536" s="170"/>
      <c r="ES536" s="170"/>
      <c r="ET536" s="170"/>
      <c r="EU536" s="170"/>
      <c r="EV536" s="170"/>
      <c r="EW536" s="170"/>
      <c r="EX536" s="170"/>
      <c r="EY536" s="170"/>
      <c r="EZ536" s="170"/>
      <c r="FA536" s="170"/>
      <c r="FB536" s="170"/>
      <c r="FC536" s="170"/>
      <c r="FD536" s="170"/>
      <c r="FE536" s="170"/>
      <c r="FF536" s="170"/>
      <c r="FG536" s="170"/>
      <c r="FH536" s="170"/>
      <c r="FI536" s="170"/>
      <c r="FJ536" s="170"/>
      <c r="FK536" s="170"/>
      <c r="FL536" s="170"/>
      <c r="FM536" s="170"/>
      <c r="FN536" s="170"/>
      <c r="FO536" s="170"/>
      <c r="FP536" s="170"/>
      <c r="FQ536" s="170"/>
      <c r="FR536" s="170"/>
      <c r="FS536" s="170"/>
      <c r="FT536" s="170"/>
      <c r="FU536" s="170"/>
      <c r="FV536" s="170"/>
      <c r="FW536" s="170"/>
      <c r="FX536" s="170"/>
      <c r="FY536" s="170"/>
      <c r="FZ536" s="170"/>
      <c r="GA536" s="170"/>
      <c r="GB536" s="170"/>
      <c r="GC536" s="170"/>
      <c r="GD536" s="170"/>
      <c r="GE536" s="170"/>
      <c r="GF536" s="170"/>
      <c r="GG536" s="170"/>
      <c r="GH536" s="170"/>
    </row>
    <row r="537" customFormat="false" ht="12.75" hidden="false" customHeight="false" outlineLevel="0" collapsed="false">
      <c r="A537" s="179"/>
      <c r="B537" s="160"/>
      <c r="C537" s="160"/>
      <c r="D537" s="160"/>
      <c r="E537" s="160"/>
      <c r="F537" s="160"/>
      <c r="G537" s="160"/>
      <c r="H537" s="159"/>
      <c r="I537" s="181"/>
      <c r="R537" s="159"/>
      <c r="S537" s="169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  <c r="DZ537" s="170"/>
      <c r="EA537" s="170"/>
      <c r="EB537" s="170"/>
      <c r="EC537" s="170"/>
      <c r="ED537" s="170"/>
      <c r="EE537" s="170"/>
      <c r="EF537" s="170"/>
      <c r="EG537" s="170"/>
      <c r="EH537" s="170"/>
      <c r="EI537" s="170"/>
      <c r="EJ537" s="170"/>
      <c r="EK537" s="170"/>
      <c r="EL537" s="170"/>
      <c r="EM537" s="170"/>
      <c r="EN537" s="170"/>
      <c r="EO537" s="170"/>
      <c r="EP537" s="170"/>
      <c r="EQ537" s="170"/>
      <c r="ER537" s="170"/>
      <c r="ES537" s="170"/>
      <c r="ET537" s="170"/>
      <c r="EU537" s="170"/>
      <c r="EV537" s="170"/>
      <c r="EW537" s="170"/>
      <c r="EX537" s="170"/>
      <c r="EY537" s="170"/>
      <c r="EZ537" s="170"/>
      <c r="FA537" s="170"/>
      <c r="FB537" s="170"/>
      <c r="FC537" s="170"/>
      <c r="FD537" s="170"/>
      <c r="FE537" s="170"/>
      <c r="FF537" s="170"/>
      <c r="FG537" s="170"/>
      <c r="FH537" s="170"/>
      <c r="FI537" s="170"/>
      <c r="FJ537" s="170"/>
      <c r="FK537" s="170"/>
      <c r="FL537" s="170"/>
      <c r="FM537" s="170"/>
      <c r="FN537" s="170"/>
      <c r="FO537" s="170"/>
      <c r="FP537" s="170"/>
      <c r="FQ537" s="170"/>
      <c r="FR537" s="170"/>
      <c r="FS537" s="170"/>
      <c r="FT537" s="170"/>
      <c r="FU537" s="170"/>
      <c r="FV537" s="170"/>
      <c r="FW537" s="170"/>
      <c r="FX537" s="170"/>
      <c r="FY537" s="170"/>
      <c r="FZ537" s="170"/>
      <c r="GA537" s="170"/>
      <c r="GB537" s="170"/>
      <c r="GC537" s="170"/>
      <c r="GD537" s="170"/>
      <c r="GE537" s="170"/>
      <c r="GF537" s="170"/>
      <c r="GG537" s="170"/>
      <c r="GH537" s="170"/>
    </row>
    <row r="538" customFormat="false" ht="12.75" hidden="false" customHeight="false" outlineLevel="0" collapsed="false">
      <c r="A538" s="179"/>
      <c r="B538" s="160"/>
      <c r="C538" s="160"/>
      <c r="D538" s="160"/>
      <c r="E538" s="160"/>
      <c r="F538" s="160"/>
      <c r="G538" s="160"/>
      <c r="H538" s="159"/>
      <c r="I538" s="181"/>
      <c r="R538" s="159"/>
      <c r="S538" s="169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0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  <c r="DZ538" s="170"/>
      <c r="EA538" s="170"/>
      <c r="EB538" s="170"/>
      <c r="EC538" s="170"/>
      <c r="ED538" s="170"/>
      <c r="EE538" s="170"/>
      <c r="EF538" s="170"/>
      <c r="EG538" s="170"/>
      <c r="EH538" s="170"/>
      <c r="EI538" s="170"/>
      <c r="EJ538" s="170"/>
      <c r="EK538" s="170"/>
      <c r="EL538" s="170"/>
      <c r="EM538" s="170"/>
      <c r="EN538" s="170"/>
      <c r="EO538" s="170"/>
      <c r="EP538" s="170"/>
      <c r="EQ538" s="170"/>
      <c r="ER538" s="170"/>
      <c r="ES538" s="170"/>
      <c r="ET538" s="170"/>
      <c r="EU538" s="170"/>
      <c r="EV538" s="170"/>
      <c r="EW538" s="170"/>
      <c r="EX538" s="170"/>
      <c r="EY538" s="170"/>
      <c r="EZ538" s="170"/>
      <c r="FA538" s="170"/>
      <c r="FB538" s="170"/>
      <c r="FC538" s="170"/>
      <c r="FD538" s="170"/>
      <c r="FE538" s="170"/>
      <c r="FF538" s="170"/>
      <c r="FG538" s="170"/>
      <c r="FH538" s="170"/>
      <c r="FI538" s="170"/>
      <c r="FJ538" s="170"/>
      <c r="FK538" s="170"/>
      <c r="FL538" s="170"/>
      <c r="FM538" s="170"/>
      <c r="FN538" s="170"/>
      <c r="FO538" s="170"/>
      <c r="FP538" s="170"/>
      <c r="FQ538" s="170"/>
      <c r="FR538" s="170"/>
      <c r="FS538" s="170"/>
      <c r="FT538" s="170"/>
      <c r="FU538" s="170"/>
      <c r="FV538" s="170"/>
      <c r="FW538" s="170"/>
      <c r="FX538" s="170"/>
      <c r="FY538" s="170"/>
      <c r="FZ538" s="170"/>
      <c r="GA538" s="170"/>
      <c r="GB538" s="170"/>
      <c r="GC538" s="170"/>
      <c r="GD538" s="170"/>
      <c r="GE538" s="170"/>
      <c r="GF538" s="170"/>
      <c r="GG538" s="170"/>
      <c r="GH538" s="170"/>
    </row>
    <row r="539" customFormat="false" ht="12.75" hidden="false" customHeight="false" outlineLevel="0" collapsed="false">
      <c r="A539" s="179"/>
      <c r="B539" s="160"/>
      <c r="C539" s="160"/>
      <c r="D539" s="160"/>
      <c r="E539" s="160"/>
      <c r="F539" s="160"/>
      <c r="G539" s="160"/>
      <c r="H539" s="159"/>
      <c r="I539" s="181"/>
      <c r="R539" s="159"/>
      <c r="S539" s="169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0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  <c r="DZ539" s="170"/>
      <c r="EA539" s="170"/>
      <c r="EB539" s="170"/>
      <c r="EC539" s="170"/>
      <c r="ED539" s="170"/>
      <c r="EE539" s="170"/>
      <c r="EF539" s="170"/>
      <c r="EG539" s="170"/>
      <c r="EH539" s="170"/>
      <c r="EI539" s="170"/>
      <c r="EJ539" s="170"/>
      <c r="EK539" s="170"/>
      <c r="EL539" s="170"/>
      <c r="EM539" s="170"/>
      <c r="EN539" s="170"/>
      <c r="EO539" s="170"/>
      <c r="EP539" s="170"/>
      <c r="EQ539" s="170"/>
      <c r="ER539" s="170"/>
      <c r="ES539" s="170"/>
      <c r="ET539" s="170"/>
      <c r="EU539" s="170"/>
      <c r="EV539" s="170"/>
      <c r="EW539" s="170"/>
      <c r="EX539" s="170"/>
      <c r="EY539" s="170"/>
      <c r="EZ539" s="170"/>
      <c r="FA539" s="170"/>
      <c r="FB539" s="170"/>
      <c r="FC539" s="170"/>
      <c r="FD539" s="170"/>
      <c r="FE539" s="170"/>
      <c r="FF539" s="170"/>
      <c r="FG539" s="170"/>
      <c r="FH539" s="170"/>
      <c r="FI539" s="170"/>
      <c r="FJ539" s="170"/>
      <c r="FK539" s="170"/>
      <c r="FL539" s="170"/>
      <c r="FM539" s="170"/>
      <c r="FN539" s="170"/>
      <c r="FO539" s="170"/>
      <c r="FP539" s="170"/>
      <c r="FQ539" s="170"/>
      <c r="FR539" s="170"/>
      <c r="FS539" s="170"/>
      <c r="FT539" s="170"/>
      <c r="FU539" s="170"/>
      <c r="FV539" s="170"/>
      <c r="FW539" s="170"/>
      <c r="FX539" s="170"/>
      <c r="FY539" s="170"/>
      <c r="FZ539" s="170"/>
      <c r="GA539" s="170"/>
      <c r="GB539" s="170"/>
      <c r="GC539" s="170"/>
      <c r="GD539" s="170"/>
      <c r="GE539" s="170"/>
      <c r="GF539" s="170"/>
      <c r="GG539" s="170"/>
      <c r="GH539" s="170"/>
    </row>
    <row r="540" customFormat="false" ht="12.75" hidden="false" customHeight="false" outlineLevel="0" collapsed="false">
      <c r="A540" s="179"/>
      <c r="B540" s="160"/>
      <c r="C540" s="160"/>
      <c r="D540" s="160"/>
      <c r="E540" s="160"/>
      <c r="F540" s="160"/>
      <c r="G540" s="160"/>
      <c r="H540" s="159"/>
      <c r="I540" s="181"/>
      <c r="R540" s="159"/>
      <c r="S540" s="169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0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  <c r="DZ540" s="170"/>
      <c r="EA540" s="170"/>
      <c r="EB540" s="170"/>
      <c r="EC540" s="170"/>
      <c r="ED540" s="170"/>
      <c r="EE540" s="170"/>
      <c r="EF540" s="170"/>
      <c r="EG540" s="170"/>
      <c r="EH540" s="170"/>
      <c r="EI540" s="170"/>
      <c r="EJ540" s="170"/>
      <c r="EK540" s="170"/>
      <c r="EL540" s="170"/>
      <c r="EM540" s="170"/>
      <c r="EN540" s="170"/>
      <c r="EO540" s="170"/>
      <c r="EP540" s="170"/>
      <c r="EQ540" s="170"/>
      <c r="ER540" s="170"/>
      <c r="ES540" s="170"/>
      <c r="ET540" s="170"/>
      <c r="EU540" s="170"/>
      <c r="EV540" s="170"/>
      <c r="EW540" s="170"/>
      <c r="EX540" s="170"/>
      <c r="EY540" s="170"/>
      <c r="EZ540" s="170"/>
      <c r="FA540" s="170"/>
      <c r="FB540" s="170"/>
      <c r="FC540" s="170"/>
      <c r="FD540" s="170"/>
      <c r="FE540" s="170"/>
      <c r="FF540" s="170"/>
      <c r="FG540" s="170"/>
      <c r="FH540" s="170"/>
      <c r="FI540" s="170"/>
      <c r="FJ540" s="170"/>
      <c r="FK540" s="170"/>
      <c r="FL540" s="170"/>
      <c r="FM540" s="170"/>
      <c r="FN540" s="170"/>
      <c r="FO540" s="170"/>
      <c r="FP540" s="170"/>
      <c r="FQ540" s="170"/>
      <c r="FR540" s="170"/>
      <c r="FS540" s="170"/>
      <c r="FT540" s="170"/>
      <c r="FU540" s="170"/>
      <c r="FV540" s="170"/>
      <c r="FW540" s="170"/>
      <c r="FX540" s="170"/>
      <c r="FY540" s="170"/>
      <c r="FZ540" s="170"/>
      <c r="GA540" s="170"/>
      <c r="GB540" s="170"/>
      <c r="GC540" s="170"/>
      <c r="GD540" s="170"/>
      <c r="GE540" s="170"/>
      <c r="GF540" s="170"/>
      <c r="GG540" s="170"/>
      <c r="GH540" s="170"/>
    </row>
    <row r="541" customFormat="false" ht="12.75" hidden="false" customHeight="false" outlineLevel="0" collapsed="false">
      <c r="A541" s="179"/>
      <c r="B541" s="160"/>
      <c r="C541" s="160"/>
      <c r="D541" s="160"/>
      <c r="E541" s="160"/>
      <c r="F541" s="160"/>
      <c r="G541" s="160"/>
      <c r="H541" s="159"/>
      <c r="I541" s="181"/>
      <c r="R541" s="159"/>
      <c r="S541" s="169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  <c r="DZ541" s="170"/>
      <c r="EA541" s="170"/>
      <c r="EB541" s="170"/>
      <c r="EC541" s="170"/>
      <c r="ED541" s="170"/>
      <c r="EE541" s="170"/>
      <c r="EF541" s="170"/>
      <c r="EG541" s="170"/>
      <c r="EH541" s="170"/>
      <c r="EI541" s="170"/>
      <c r="EJ541" s="170"/>
      <c r="EK541" s="170"/>
      <c r="EL541" s="170"/>
      <c r="EM541" s="170"/>
      <c r="EN541" s="170"/>
      <c r="EO541" s="170"/>
      <c r="EP541" s="170"/>
      <c r="EQ541" s="170"/>
      <c r="ER541" s="170"/>
      <c r="ES541" s="170"/>
      <c r="ET541" s="170"/>
      <c r="EU541" s="170"/>
      <c r="EV541" s="170"/>
      <c r="EW541" s="170"/>
      <c r="EX541" s="170"/>
      <c r="EY541" s="170"/>
      <c r="EZ541" s="170"/>
      <c r="FA541" s="170"/>
      <c r="FB541" s="170"/>
      <c r="FC541" s="170"/>
      <c r="FD541" s="170"/>
      <c r="FE541" s="170"/>
      <c r="FF541" s="170"/>
      <c r="FG541" s="170"/>
      <c r="FH541" s="170"/>
      <c r="FI541" s="170"/>
      <c r="FJ541" s="170"/>
      <c r="FK541" s="170"/>
      <c r="FL541" s="170"/>
      <c r="FM541" s="170"/>
      <c r="FN541" s="170"/>
      <c r="FO541" s="170"/>
      <c r="FP541" s="170"/>
      <c r="FQ541" s="170"/>
      <c r="FR541" s="170"/>
      <c r="FS541" s="170"/>
      <c r="FT541" s="170"/>
      <c r="FU541" s="170"/>
      <c r="FV541" s="170"/>
      <c r="FW541" s="170"/>
      <c r="FX541" s="170"/>
      <c r="FY541" s="170"/>
      <c r="FZ541" s="170"/>
      <c r="GA541" s="170"/>
      <c r="GB541" s="170"/>
      <c r="GC541" s="170"/>
      <c r="GD541" s="170"/>
      <c r="GE541" s="170"/>
      <c r="GF541" s="170"/>
      <c r="GG541" s="170"/>
      <c r="GH541" s="170"/>
    </row>
    <row r="542" customFormat="false" ht="12.75" hidden="false" customHeight="false" outlineLevel="0" collapsed="false">
      <c r="A542" s="179"/>
      <c r="B542" s="160"/>
      <c r="C542" s="160"/>
      <c r="D542" s="160"/>
      <c r="E542" s="160"/>
      <c r="F542" s="160"/>
      <c r="G542" s="160"/>
      <c r="H542" s="159"/>
      <c r="I542" s="181"/>
      <c r="R542" s="159"/>
      <c r="S542" s="169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0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  <c r="DZ542" s="170"/>
      <c r="EA542" s="170"/>
      <c r="EB542" s="170"/>
      <c r="EC542" s="170"/>
      <c r="ED542" s="170"/>
      <c r="EE542" s="170"/>
      <c r="EF542" s="170"/>
      <c r="EG542" s="170"/>
      <c r="EH542" s="170"/>
      <c r="EI542" s="170"/>
      <c r="EJ542" s="170"/>
      <c r="EK542" s="170"/>
      <c r="EL542" s="170"/>
      <c r="EM542" s="170"/>
      <c r="EN542" s="170"/>
      <c r="EO542" s="170"/>
      <c r="EP542" s="170"/>
      <c r="EQ542" s="170"/>
      <c r="ER542" s="170"/>
      <c r="ES542" s="170"/>
      <c r="ET542" s="170"/>
      <c r="EU542" s="170"/>
      <c r="EV542" s="170"/>
      <c r="EW542" s="170"/>
      <c r="EX542" s="170"/>
      <c r="EY542" s="170"/>
      <c r="EZ542" s="170"/>
      <c r="FA542" s="170"/>
      <c r="FB542" s="170"/>
      <c r="FC542" s="170"/>
      <c r="FD542" s="170"/>
      <c r="FE542" s="170"/>
      <c r="FF542" s="170"/>
      <c r="FG542" s="170"/>
      <c r="FH542" s="170"/>
      <c r="FI542" s="170"/>
      <c r="FJ542" s="170"/>
      <c r="FK542" s="170"/>
      <c r="FL542" s="170"/>
      <c r="FM542" s="170"/>
      <c r="FN542" s="170"/>
      <c r="FO542" s="170"/>
      <c r="FP542" s="170"/>
      <c r="FQ542" s="170"/>
      <c r="FR542" s="170"/>
      <c r="FS542" s="170"/>
      <c r="FT542" s="170"/>
      <c r="FU542" s="170"/>
      <c r="FV542" s="170"/>
      <c r="FW542" s="170"/>
      <c r="FX542" s="170"/>
      <c r="FY542" s="170"/>
      <c r="FZ542" s="170"/>
      <c r="GA542" s="170"/>
      <c r="GB542" s="170"/>
      <c r="GC542" s="170"/>
      <c r="GD542" s="170"/>
      <c r="GE542" s="170"/>
      <c r="GF542" s="170"/>
      <c r="GG542" s="170"/>
      <c r="GH542" s="170"/>
    </row>
    <row r="543" customFormat="false" ht="12.75" hidden="false" customHeight="false" outlineLevel="0" collapsed="false">
      <c r="A543" s="179"/>
      <c r="B543" s="160"/>
      <c r="C543" s="160"/>
      <c r="D543" s="160"/>
      <c r="E543" s="160"/>
      <c r="F543" s="160"/>
      <c r="G543" s="160"/>
      <c r="H543" s="159"/>
      <c r="I543" s="181"/>
      <c r="R543" s="159"/>
      <c r="S543" s="169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  <c r="DZ543" s="170"/>
      <c r="EA543" s="170"/>
      <c r="EB543" s="170"/>
      <c r="EC543" s="170"/>
      <c r="ED543" s="170"/>
      <c r="EE543" s="170"/>
      <c r="EF543" s="170"/>
      <c r="EG543" s="170"/>
      <c r="EH543" s="170"/>
      <c r="EI543" s="170"/>
      <c r="EJ543" s="170"/>
      <c r="EK543" s="170"/>
      <c r="EL543" s="170"/>
      <c r="EM543" s="170"/>
      <c r="EN543" s="170"/>
      <c r="EO543" s="170"/>
      <c r="EP543" s="170"/>
      <c r="EQ543" s="170"/>
      <c r="ER543" s="170"/>
      <c r="ES543" s="170"/>
      <c r="ET543" s="170"/>
      <c r="EU543" s="170"/>
      <c r="EV543" s="170"/>
      <c r="EW543" s="170"/>
      <c r="EX543" s="170"/>
      <c r="EY543" s="170"/>
      <c r="EZ543" s="170"/>
      <c r="FA543" s="170"/>
      <c r="FB543" s="170"/>
      <c r="FC543" s="170"/>
      <c r="FD543" s="170"/>
      <c r="FE543" s="170"/>
      <c r="FF543" s="170"/>
      <c r="FG543" s="170"/>
      <c r="FH543" s="170"/>
      <c r="FI543" s="170"/>
      <c r="FJ543" s="170"/>
      <c r="FK543" s="170"/>
      <c r="FL543" s="170"/>
      <c r="FM543" s="170"/>
      <c r="FN543" s="170"/>
      <c r="FO543" s="170"/>
      <c r="FP543" s="170"/>
      <c r="FQ543" s="170"/>
      <c r="FR543" s="170"/>
      <c r="FS543" s="170"/>
      <c r="FT543" s="170"/>
      <c r="FU543" s="170"/>
      <c r="FV543" s="170"/>
      <c r="FW543" s="170"/>
      <c r="FX543" s="170"/>
      <c r="FY543" s="170"/>
      <c r="FZ543" s="170"/>
      <c r="GA543" s="170"/>
      <c r="GB543" s="170"/>
      <c r="GC543" s="170"/>
      <c r="GD543" s="170"/>
      <c r="GE543" s="170"/>
      <c r="GF543" s="170"/>
      <c r="GG543" s="170"/>
      <c r="GH543" s="170"/>
    </row>
    <row r="544" customFormat="false" ht="12.75" hidden="false" customHeight="false" outlineLevel="0" collapsed="false">
      <c r="A544" s="179"/>
      <c r="B544" s="160"/>
      <c r="C544" s="160"/>
      <c r="D544" s="160"/>
      <c r="E544" s="160"/>
      <c r="F544" s="160"/>
      <c r="G544" s="160"/>
      <c r="H544" s="159"/>
      <c r="I544" s="181"/>
      <c r="R544" s="159"/>
      <c r="S544" s="169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  <c r="DZ544" s="170"/>
      <c r="EA544" s="170"/>
      <c r="EB544" s="170"/>
      <c r="EC544" s="170"/>
      <c r="ED544" s="170"/>
      <c r="EE544" s="170"/>
      <c r="EF544" s="170"/>
      <c r="EG544" s="170"/>
      <c r="EH544" s="170"/>
      <c r="EI544" s="170"/>
      <c r="EJ544" s="170"/>
      <c r="EK544" s="170"/>
      <c r="EL544" s="170"/>
      <c r="EM544" s="170"/>
      <c r="EN544" s="170"/>
      <c r="EO544" s="170"/>
      <c r="EP544" s="170"/>
      <c r="EQ544" s="170"/>
      <c r="ER544" s="170"/>
      <c r="ES544" s="170"/>
      <c r="ET544" s="170"/>
      <c r="EU544" s="170"/>
      <c r="EV544" s="170"/>
      <c r="EW544" s="170"/>
      <c r="EX544" s="170"/>
      <c r="EY544" s="170"/>
      <c r="EZ544" s="170"/>
      <c r="FA544" s="170"/>
      <c r="FB544" s="170"/>
      <c r="FC544" s="170"/>
      <c r="FD544" s="170"/>
      <c r="FE544" s="170"/>
      <c r="FF544" s="170"/>
      <c r="FG544" s="170"/>
      <c r="FH544" s="170"/>
      <c r="FI544" s="170"/>
      <c r="FJ544" s="170"/>
      <c r="FK544" s="170"/>
      <c r="FL544" s="170"/>
      <c r="FM544" s="170"/>
      <c r="FN544" s="170"/>
      <c r="FO544" s="170"/>
      <c r="FP544" s="170"/>
      <c r="FQ544" s="170"/>
      <c r="FR544" s="170"/>
      <c r="FS544" s="170"/>
      <c r="FT544" s="170"/>
      <c r="FU544" s="170"/>
      <c r="FV544" s="170"/>
      <c r="FW544" s="170"/>
      <c r="FX544" s="170"/>
      <c r="FY544" s="170"/>
      <c r="FZ544" s="170"/>
      <c r="GA544" s="170"/>
      <c r="GB544" s="170"/>
      <c r="GC544" s="170"/>
      <c r="GD544" s="170"/>
      <c r="GE544" s="170"/>
      <c r="GF544" s="170"/>
      <c r="GG544" s="170"/>
      <c r="GH544" s="170"/>
    </row>
    <row r="545" customFormat="false" ht="12.75" hidden="false" customHeight="false" outlineLevel="0" collapsed="false">
      <c r="A545" s="179"/>
      <c r="B545" s="160"/>
      <c r="C545" s="160"/>
      <c r="D545" s="160"/>
      <c r="E545" s="160"/>
      <c r="F545" s="160"/>
      <c r="G545" s="160"/>
      <c r="H545" s="159"/>
      <c r="I545" s="181"/>
      <c r="R545" s="159"/>
      <c r="S545" s="169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  <c r="DZ545" s="170"/>
      <c r="EA545" s="170"/>
      <c r="EB545" s="170"/>
      <c r="EC545" s="170"/>
      <c r="ED545" s="170"/>
      <c r="EE545" s="170"/>
      <c r="EF545" s="170"/>
      <c r="EG545" s="170"/>
      <c r="EH545" s="170"/>
      <c r="EI545" s="170"/>
      <c r="EJ545" s="170"/>
      <c r="EK545" s="170"/>
      <c r="EL545" s="170"/>
      <c r="EM545" s="170"/>
      <c r="EN545" s="170"/>
      <c r="EO545" s="170"/>
      <c r="EP545" s="170"/>
      <c r="EQ545" s="170"/>
      <c r="ER545" s="170"/>
      <c r="ES545" s="170"/>
      <c r="ET545" s="170"/>
      <c r="EU545" s="170"/>
      <c r="EV545" s="170"/>
      <c r="EW545" s="170"/>
      <c r="EX545" s="170"/>
      <c r="EY545" s="170"/>
      <c r="EZ545" s="170"/>
      <c r="FA545" s="170"/>
      <c r="FB545" s="170"/>
      <c r="FC545" s="170"/>
      <c r="FD545" s="170"/>
      <c r="FE545" s="170"/>
      <c r="FF545" s="170"/>
      <c r="FG545" s="170"/>
      <c r="FH545" s="170"/>
      <c r="FI545" s="170"/>
      <c r="FJ545" s="170"/>
      <c r="FK545" s="170"/>
      <c r="FL545" s="170"/>
      <c r="FM545" s="170"/>
      <c r="FN545" s="170"/>
      <c r="FO545" s="170"/>
      <c r="FP545" s="170"/>
      <c r="FQ545" s="170"/>
      <c r="FR545" s="170"/>
      <c r="FS545" s="170"/>
      <c r="FT545" s="170"/>
      <c r="FU545" s="170"/>
      <c r="FV545" s="170"/>
      <c r="FW545" s="170"/>
      <c r="FX545" s="170"/>
      <c r="FY545" s="170"/>
      <c r="FZ545" s="170"/>
      <c r="GA545" s="170"/>
      <c r="GB545" s="170"/>
      <c r="GC545" s="170"/>
      <c r="GD545" s="170"/>
      <c r="GE545" s="170"/>
      <c r="GF545" s="170"/>
      <c r="GG545" s="170"/>
      <c r="GH545" s="170"/>
    </row>
    <row r="546" customFormat="false" ht="12.75" hidden="false" customHeight="false" outlineLevel="0" collapsed="false">
      <c r="A546" s="179"/>
      <c r="B546" s="160"/>
      <c r="C546" s="160"/>
      <c r="D546" s="160"/>
      <c r="E546" s="160"/>
      <c r="F546" s="160"/>
      <c r="G546" s="160"/>
      <c r="H546" s="159"/>
      <c r="I546" s="181"/>
      <c r="R546" s="159"/>
      <c r="S546" s="169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  <c r="DZ546" s="170"/>
      <c r="EA546" s="170"/>
      <c r="EB546" s="170"/>
      <c r="EC546" s="170"/>
      <c r="ED546" s="170"/>
      <c r="EE546" s="170"/>
      <c r="EF546" s="170"/>
      <c r="EG546" s="170"/>
      <c r="EH546" s="170"/>
      <c r="EI546" s="170"/>
      <c r="EJ546" s="170"/>
      <c r="EK546" s="170"/>
      <c r="EL546" s="170"/>
      <c r="EM546" s="170"/>
      <c r="EN546" s="170"/>
      <c r="EO546" s="170"/>
      <c r="EP546" s="170"/>
      <c r="EQ546" s="170"/>
      <c r="ER546" s="170"/>
      <c r="ES546" s="170"/>
      <c r="ET546" s="170"/>
      <c r="EU546" s="170"/>
      <c r="EV546" s="170"/>
      <c r="EW546" s="170"/>
      <c r="EX546" s="170"/>
      <c r="EY546" s="170"/>
      <c r="EZ546" s="170"/>
      <c r="FA546" s="170"/>
      <c r="FB546" s="170"/>
      <c r="FC546" s="170"/>
      <c r="FD546" s="170"/>
      <c r="FE546" s="170"/>
      <c r="FF546" s="170"/>
      <c r="FG546" s="170"/>
      <c r="FH546" s="170"/>
      <c r="FI546" s="170"/>
      <c r="FJ546" s="170"/>
      <c r="FK546" s="170"/>
      <c r="FL546" s="170"/>
      <c r="FM546" s="170"/>
      <c r="FN546" s="170"/>
      <c r="FO546" s="170"/>
      <c r="FP546" s="170"/>
      <c r="FQ546" s="170"/>
      <c r="FR546" s="170"/>
      <c r="FS546" s="170"/>
      <c r="FT546" s="170"/>
      <c r="FU546" s="170"/>
      <c r="FV546" s="170"/>
      <c r="FW546" s="170"/>
      <c r="FX546" s="170"/>
      <c r="FY546" s="170"/>
      <c r="FZ546" s="170"/>
      <c r="GA546" s="170"/>
      <c r="GB546" s="170"/>
      <c r="GC546" s="170"/>
      <c r="GD546" s="170"/>
      <c r="GE546" s="170"/>
      <c r="GF546" s="170"/>
      <c r="GG546" s="170"/>
      <c r="GH546" s="170"/>
    </row>
    <row r="547" customFormat="false" ht="12.75" hidden="false" customHeight="false" outlineLevel="0" collapsed="false">
      <c r="A547" s="179"/>
      <c r="B547" s="160"/>
      <c r="C547" s="160"/>
      <c r="D547" s="160"/>
      <c r="E547" s="160"/>
      <c r="F547" s="160"/>
      <c r="G547" s="160"/>
      <c r="H547" s="159"/>
      <c r="I547" s="181"/>
      <c r="R547" s="159"/>
      <c r="S547" s="169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0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  <c r="DZ547" s="170"/>
      <c r="EA547" s="170"/>
      <c r="EB547" s="170"/>
      <c r="EC547" s="170"/>
      <c r="ED547" s="170"/>
      <c r="EE547" s="170"/>
      <c r="EF547" s="170"/>
      <c r="EG547" s="170"/>
      <c r="EH547" s="170"/>
      <c r="EI547" s="170"/>
      <c r="EJ547" s="170"/>
      <c r="EK547" s="170"/>
      <c r="EL547" s="170"/>
      <c r="EM547" s="170"/>
      <c r="EN547" s="170"/>
      <c r="EO547" s="170"/>
      <c r="EP547" s="170"/>
      <c r="EQ547" s="170"/>
      <c r="ER547" s="170"/>
      <c r="ES547" s="170"/>
      <c r="ET547" s="170"/>
      <c r="EU547" s="170"/>
      <c r="EV547" s="170"/>
      <c r="EW547" s="170"/>
      <c r="EX547" s="170"/>
      <c r="EY547" s="170"/>
      <c r="EZ547" s="170"/>
      <c r="FA547" s="170"/>
      <c r="FB547" s="170"/>
      <c r="FC547" s="170"/>
      <c r="FD547" s="170"/>
      <c r="FE547" s="170"/>
      <c r="FF547" s="170"/>
      <c r="FG547" s="170"/>
      <c r="FH547" s="170"/>
      <c r="FI547" s="170"/>
      <c r="FJ547" s="170"/>
      <c r="FK547" s="170"/>
      <c r="FL547" s="170"/>
      <c r="FM547" s="170"/>
      <c r="FN547" s="170"/>
      <c r="FO547" s="170"/>
      <c r="FP547" s="170"/>
      <c r="FQ547" s="170"/>
      <c r="FR547" s="170"/>
      <c r="FS547" s="170"/>
      <c r="FT547" s="170"/>
      <c r="FU547" s="170"/>
      <c r="FV547" s="170"/>
      <c r="FW547" s="170"/>
      <c r="FX547" s="170"/>
      <c r="FY547" s="170"/>
      <c r="FZ547" s="170"/>
      <c r="GA547" s="170"/>
      <c r="GB547" s="170"/>
      <c r="GC547" s="170"/>
      <c r="GD547" s="170"/>
      <c r="GE547" s="170"/>
      <c r="GF547" s="170"/>
      <c r="GG547" s="170"/>
      <c r="GH547" s="170"/>
    </row>
    <row r="548" customFormat="false" ht="12.75" hidden="false" customHeight="false" outlineLevel="0" collapsed="false">
      <c r="A548" s="179"/>
      <c r="B548" s="160"/>
      <c r="C548" s="160"/>
      <c r="D548" s="160"/>
      <c r="E548" s="160"/>
      <c r="F548" s="160"/>
      <c r="G548" s="160"/>
      <c r="H548" s="159"/>
      <c r="I548" s="181"/>
      <c r="R548" s="159"/>
      <c r="S548" s="169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  <c r="DZ548" s="170"/>
      <c r="EA548" s="170"/>
      <c r="EB548" s="170"/>
      <c r="EC548" s="170"/>
      <c r="ED548" s="170"/>
      <c r="EE548" s="170"/>
      <c r="EF548" s="170"/>
      <c r="EG548" s="170"/>
      <c r="EH548" s="170"/>
      <c r="EI548" s="170"/>
      <c r="EJ548" s="170"/>
      <c r="EK548" s="170"/>
      <c r="EL548" s="170"/>
      <c r="EM548" s="170"/>
      <c r="EN548" s="170"/>
      <c r="EO548" s="170"/>
      <c r="EP548" s="170"/>
      <c r="EQ548" s="170"/>
      <c r="ER548" s="170"/>
      <c r="ES548" s="170"/>
      <c r="ET548" s="170"/>
      <c r="EU548" s="170"/>
      <c r="EV548" s="170"/>
      <c r="EW548" s="170"/>
      <c r="EX548" s="170"/>
      <c r="EY548" s="170"/>
      <c r="EZ548" s="170"/>
      <c r="FA548" s="170"/>
      <c r="FB548" s="170"/>
      <c r="FC548" s="170"/>
      <c r="FD548" s="170"/>
      <c r="FE548" s="170"/>
      <c r="FF548" s="170"/>
      <c r="FG548" s="170"/>
      <c r="FH548" s="170"/>
      <c r="FI548" s="170"/>
      <c r="FJ548" s="170"/>
      <c r="FK548" s="170"/>
      <c r="FL548" s="170"/>
      <c r="FM548" s="170"/>
      <c r="FN548" s="170"/>
      <c r="FO548" s="170"/>
      <c r="FP548" s="170"/>
      <c r="FQ548" s="170"/>
      <c r="FR548" s="170"/>
      <c r="FS548" s="170"/>
      <c r="FT548" s="170"/>
      <c r="FU548" s="170"/>
      <c r="FV548" s="170"/>
      <c r="FW548" s="170"/>
      <c r="FX548" s="170"/>
      <c r="FY548" s="170"/>
      <c r="FZ548" s="170"/>
      <c r="GA548" s="170"/>
      <c r="GB548" s="170"/>
      <c r="GC548" s="170"/>
      <c r="GD548" s="170"/>
      <c r="GE548" s="170"/>
      <c r="GF548" s="170"/>
      <c r="GG548" s="170"/>
      <c r="GH548" s="170"/>
    </row>
    <row r="549" customFormat="false" ht="12.75" hidden="false" customHeight="false" outlineLevel="0" collapsed="false">
      <c r="A549" s="179"/>
      <c r="B549" s="160"/>
      <c r="C549" s="160"/>
      <c r="D549" s="160"/>
      <c r="E549" s="160"/>
      <c r="F549" s="160"/>
      <c r="G549" s="160"/>
      <c r="H549" s="159"/>
      <c r="I549" s="181"/>
      <c r="R549" s="159"/>
      <c r="S549" s="169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  <c r="DZ549" s="170"/>
      <c r="EA549" s="170"/>
      <c r="EB549" s="170"/>
      <c r="EC549" s="170"/>
      <c r="ED549" s="170"/>
      <c r="EE549" s="170"/>
      <c r="EF549" s="170"/>
      <c r="EG549" s="170"/>
      <c r="EH549" s="170"/>
      <c r="EI549" s="170"/>
      <c r="EJ549" s="170"/>
      <c r="EK549" s="170"/>
      <c r="EL549" s="170"/>
      <c r="EM549" s="170"/>
      <c r="EN549" s="170"/>
      <c r="EO549" s="170"/>
      <c r="EP549" s="170"/>
      <c r="EQ549" s="170"/>
      <c r="ER549" s="170"/>
      <c r="ES549" s="170"/>
      <c r="ET549" s="170"/>
      <c r="EU549" s="170"/>
      <c r="EV549" s="170"/>
      <c r="EW549" s="170"/>
      <c r="EX549" s="170"/>
      <c r="EY549" s="170"/>
      <c r="EZ549" s="170"/>
      <c r="FA549" s="170"/>
      <c r="FB549" s="170"/>
      <c r="FC549" s="170"/>
      <c r="FD549" s="170"/>
      <c r="FE549" s="170"/>
      <c r="FF549" s="170"/>
      <c r="FG549" s="170"/>
      <c r="FH549" s="170"/>
      <c r="FI549" s="170"/>
      <c r="FJ549" s="170"/>
      <c r="FK549" s="170"/>
      <c r="FL549" s="170"/>
      <c r="FM549" s="170"/>
      <c r="FN549" s="170"/>
      <c r="FO549" s="170"/>
      <c r="FP549" s="170"/>
      <c r="FQ549" s="170"/>
      <c r="FR549" s="170"/>
      <c r="FS549" s="170"/>
      <c r="FT549" s="170"/>
      <c r="FU549" s="170"/>
      <c r="FV549" s="170"/>
      <c r="FW549" s="170"/>
      <c r="FX549" s="170"/>
      <c r="FY549" s="170"/>
      <c r="FZ549" s="170"/>
      <c r="GA549" s="170"/>
      <c r="GB549" s="170"/>
      <c r="GC549" s="170"/>
      <c r="GD549" s="170"/>
      <c r="GE549" s="170"/>
      <c r="GF549" s="170"/>
      <c r="GG549" s="170"/>
      <c r="GH549" s="170"/>
    </row>
    <row r="550" customFormat="false" ht="12.75" hidden="false" customHeight="false" outlineLevel="0" collapsed="false">
      <c r="A550" s="179"/>
      <c r="B550" s="160"/>
      <c r="C550" s="160"/>
      <c r="D550" s="160"/>
      <c r="E550" s="160"/>
      <c r="F550" s="160"/>
      <c r="G550" s="160"/>
      <c r="H550" s="159"/>
      <c r="I550" s="181"/>
      <c r="R550" s="159"/>
      <c r="S550" s="169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0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  <c r="DZ550" s="170"/>
      <c r="EA550" s="170"/>
      <c r="EB550" s="170"/>
      <c r="EC550" s="170"/>
      <c r="ED550" s="170"/>
      <c r="EE550" s="170"/>
      <c r="EF550" s="170"/>
      <c r="EG550" s="170"/>
      <c r="EH550" s="170"/>
      <c r="EI550" s="170"/>
      <c r="EJ550" s="170"/>
      <c r="EK550" s="170"/>
      <c r="EL550" s="170"/>
      <c r="EM550" s="170"/>
      <c r="EN550" s="170"/>
      <c r="EO550" s="170"/>
      <c r="EP550" s="170"/>
      <c r="EQ550" s="170"/>
      <c r="ER550" s="170"/>
      <c r="ES550" s="170"/>
      <c r="ET550" s="170"/>
      <c r="EU550" s="170"/>
      <c r="EV550" s="170"/>
      <c r="EW550" s="170"/>
      <c r="EX550" s="170"/>
      <c r="EY550" s="170"/>
      <c r="EZ550" s="170"/>
      <c r="FA550" s="170"/>
      <c r="FB550" s="170"/>
      <c r="FC550" s="170"/>
      <c r="FD550" s="170"/>
      <c r="FE550" s="170"/>
      <c r="FF550" s="170"/>
      <c r="FG550" s="170"/>
      <c r="FH550" s="170"/>
      <c r="FI550" s="170"/>
      <c r="FJ550" s="170"/>
      <c r="FK550" s="170"/>
      <c r="FL550" s="170"/>
      <c r="FM550" s="170"/>
      <c r="FN550" s="170"/>
      <c r="FO550" s="170"/>
      <c r="FP550" s="170"/>
      <c r="FQ550" s="170"/>
      <c r="FR550" s="170"/>
      <c r="FS550" s="170"/>
      <c r="FT550" s="170"/>
      <c r="FU550" s="170"/>
      <c r="FV550" s="170"/>
      <c r="FW550" s="170"/>
      <c r="FX550" s="170"/>
      <c r="FY550" s="170"/>
      <c r="FZ550" s="170"/>
      <c r="GA550" s="170"/>
      <c r="GB550" s="170"/>
      <c r="GC550" s="170"/>
      <c r="GD550" s="170"/>
      <c r="GE550" s="170"/>
      <c r="GF550" s="170"/>
      <c r="GG550" s="170"/>
      <c r="GH550" s="170"/>
    </row>
    <row r="551" customFormat="false" ht="12.75" hidden="false" customHeight="false" outlineLevel="0" collapsed="false">
      <c r="A551" s="179"/>
      <c r="B551" s="160"/>
      <c r="C551" s="160"/>
      <c r="D551" s="160"/>
      <c r="E551" s="160"/>
      <c r="F551" s="160"/>
      <c r="G551" s="160"/>
      <c r="H551" s="159"/>
      <c r="I551" s="181"/>
      <c r="R551" s="159"/>
      <c r="S551" s="169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  <c r="DZ551" s="170"/>
      <c r="EA551" s="170"/>
      <c r="EB551" s="170"/>
      <c r="EC551" s="170"/>
      <c r="ED551" s="170"/>
      <c r="EE551" s="170"/>
      <c r="EF551" s="170"/>
      <c r="EG551" s="170"/>
      <c r="EH551" s="170"/>
      <c r="EI551" s="170"/>
      <c r="EJ551" s="170"/>
      <c r="EK551" s="170"/>
      <c r="EL551" s="170"/>
      <c r="EM551" s="170"/>
      <c r="EN551" s="170"/>
      <c r="EO551" s="170"/>
      <c r="EP551" s="170"/>
      <c r="EQ551" s="170"/>
      <c r="ER551" s="170"/>
      <c r="ES551" s="170"/>
      <c r="ET551" s="170"/>
      <c r="EU551" s="170"/>
      <c r="EV551" s="170"/>
      <c r="EW551" s="170"/>
      <c r="EX551" s="170"/>
      <c r="EY551" s="170"/>
      <c r="EZ551" s="170"/>
      <c r="FA551" s="170"/>
      <c r="FB551" s="170"/>
      <c r="FC551" s="170"/>
      <c r="FD551" s="170"/>
      <c r="FE551" s="170"/>
      <c r="FF551" s="170"/>
      <c r="FG551" s="170"/>
      <c r="FH551" s="170"/>
      <c r="FI551" s="170"/>
      <c r="FJ551" s="170"/>
      <c r="FK551" s="170"/>
      <c r="FL551" s="170"/>
      <c r="FM551" s="170"/>
      <c r="FN551" s="170"/>
      <c r="FO551" s="170"/>
      <c r="FP551" s="170"/>
      <c r="FQ551" s="170"/>
      <c r="FR551" s="170"/>
      <c r="FS551" s="170"/>
      <c r="FT551" s="170"/>
      <c r="FU551" s="170"/>
      <c r="FV551" s="170"/>
      <c r="FW551" s="170"/>
      <c r="FX551" s="170"/>
      <c r="FY551" s="170"/>
      <c r="FZ551" s="170"/>
      <c r="GA551" s="170"/>
      <c r="GB551" s="170"/>
      <c r="GC551" s="170"/>
      <c r="GD551" s="170"/>
      <c r="GE551" s="170"/>
      <c r="GF551" s="170"/>
      <c r="GG551" s="170"/>
      <c r="GH551" s="170"/>
    </row>
    <row r="552" customFormat="false" ht="12.75" hidden="false" customHeight="false" outlineLevel="0" collapsed="false">
      <c r="A552" s="179"/>
      <c r="B552" s="160"/>
      <c r="C552" s="160"/>
      <c r="D552" s="160"/>
      <c r="E552" s="160"/>
      <c r="F552" s="160"/>
      <c r="G552" s="160"/>
      <c r="H552" s="159"/>
      <c r="I552" s="181"/>
      <c r="R552" s="159"/>
      <c r="S552" s="169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0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  <c r="DZ552" s="170"/>
      <c r="EA552" s="170"/>
      <c r="EB552" s="170"/>
      <c r="EC552" s="170"/>
      <c r="ED552" s="170"/>
      <c r="EE552" s="170"/>
      <c r="EF552" s="170"/>
      <c r="EG552" s="170"/>
      <c r="EH552" s="170"/>
      <c r="EI552" s="170"/>
      <c r="EJ552" s="170"/>
      <c r="EK552" s="170"/>
      <c r="EL552" s="170"/>
      <c r="EM552" s="170"/>
      <c r="EN552" s="170"/>
      <c r="EO552" s="170"/>
      <c r="EP552" s="170"/>
      <c r="EQ552" s="170"/>
      <c r="ER552" s="170"/>
      <c r="ES552" s="170"/>
      <c r="ET552" s="170"/>
      <c r="EU552" s="170"/>
      <c r="EV552" s="170"/>
      <c r="EW552" s="170"/>
      <c r="EX552" s="170"/>
      <c r="EY552" s="170"/>
      <c r="EZ552" s="170"/>
      <c r="FA552" s="170"/>
      <c r="FB552" s="170"/>
      <c r="FC552" s="170"/>
      <c r="FD552" s="170"/>
      <c r="FE552" s="170"/>
      <c r="FF552" s="170"/>
      <c r="FG552" s="170"/>
      <c r="FH552" s="170"/>
      <c r="FI552" s="170"/>
      <c r="FJ552" s="170"/>
      <c r="FK552" s="170"/>
      <c r="FL552" s="170"/>
      <c r="FM552" s="170"/>
      <c r="FN552" s="170"/>
      <c r="FO552" s="170"/>
      <c r="FP552" s="170"/>
      <c r="FQ552" s="170"/>
      <c r="FR552" s="170"/>
      <c r="FS552" s="170"/>
      <c r="FT552" s="170"/>
      <c r="FU552" s="170"/>
      <c r="FV552" s="170"/>
      <c r="FW552" s="170"/>
      <c r="FX552" s="170"/>
      <c r="FY552" s="170"/>
      <c r="FZ552" s="170"/>
      <c r="GA552" s="170"/>
      <c r="GB552" s="170"/>
      <c r="GC552" s="170"/>
      <c r="GD552" s="170"/>
      <c r="GE552" s="170"/>
      <c r="GF552" s="170"/>
      <c r="GG552" s="170"/>
      <c r="GH552" s="170"/>
    </row>
    <row r="553" customFormat="false" ht="12.75" hidden="false" customHeight="false" outlineLevel="0" collapsed="false">
      <c r="A553" s="179"/>
      <c r="B553" s="160"/>
      <c r="C553" s="160"/>
      <c r="D553" s="160"/>
      <c r="E553" s="160"/>
      <c r="F553" s="160"/>
      <c r="G553" s="160"/>
      <c r="H553" s="159"/>
      <c r="I553" s="181"/>
      <c r="R553" s="159"/>
      <c r="S553" s="169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  <c r="DZ553" s="170"/>
      <c r="EA553" s="170"/>
      <c r="EB553" s="170"/>
      <c r="EC553" s="170"/>
      <c r="ED553" s="170"/>
      <c r="EE553" s="170"/>
      <c r="EF553" s="170"/>
      <c r="EG553" s="170"/>
      <c r="EH553" s="170"/>
      <c r="EI553" s="170"/>
      <c r="EJ553" s="170"/>
      <c r="EK553" s="170"/>
      <c r="EL553" s="170"/>
      <c r="EM553" s="170"/>
      <c r="EN553" s="170"/>
      <c r="EO553" s="170"/>
      <c r="EP553" s="170"/>
      <c r="EQ553" s="170"/>
      <c r="ER553" s="170"/>
      <c r="ES553" s="170"/>
      <c r="ET553" s="170"/>
      <c r="EU553" s="170"/>
      <c r="EV553" s="170"/>
      <c r="EW553" s="170"/>
      <c r="EX553" s="170"/>
      <c r="EY553" s="170"/>
      <c r="EZ553" s="170"/>
      <c r="FA553" s="170"/>
      <c r="FB553" s="170"/>
      <c r="FC553" s="170"/>
      <c r="FD553" s="170"/>
      <c r="FE553" s="170"/>
      <c r="FF553" s="170"/>
      <c r="FG553" s="170"/>
      <c r="FH553" s="170"/>
      <c r="FI553" s="170"/>
      <c r="FJ553" s="170"/>
      <c r="FK553" s="170"/>
      <c r="FL553" s="170"/>
      <c r="FM553" s="170"/>
      <c r="FN553" s="170"/>
      <c r="FO553" s="170"/>
      <c r="FP553" s="170"/>
      <c r="FQ553" s="170"/>
      <c r="FR553" s="170"/>
      <c r="FS553" s="170"/>
      <c r="FT553" s="170"/>
      <c r="FU553" s="170"/>
      <c r="FV553" s="170"/>
      <c r="FW553" s="170"/>
      <c r="FX553" s="170"/>
      <c r="FY553" s="170"/>
      <c r="FZ553" s="170"/>
      <c r="GA553" s="170"/>
      <c r="GB553" s="170"/>
      <c r="GC553" s="170"/>
      <c r="GD553" s="170"/>
      <c r="GE553" s="170"/>
      <c r="GF553" s="170"/>
      <c r="GG553" s="170"/>
      <c r="GH553" s="170"/>
    </row>
    <row r="554" customFormat="false" ht="12.75" hidden="false" customHeight="false" outlineLevel="0" collapsed="false">
      <c r="A554" s="179"/>
      <c r="B554" s="160"/>
      <c r="C554" s="160"/>
      <c r="D554" s="160"/>
      <c r="E554" s="160"/>
      <c r="F554" s="160"/>
      <c r="G554" s="160"/>
      <c r="H554" s="159"/>
      <c r="I554" s="181"/>
      <c r="R554" s="159"/>
      <c r="S554" s="169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0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  <c r="DZ554" s="170"/>
      <c r="EA554" s="170"/>
      <c r="EB554" s="170"/>
      <c r="EC554" s="170"/>
      <c r="ED554" s="170"/>
      <c r="EE554" s="170"/>
      <c r="EF554" s="170"/>
      <c r="EG554" s="170"/>
      <c r="EH554" s="170"/>
      <c r="EI554" s="170"/>
      <c r="EJ554" s="170"/>
      <c r="EK554" s="170"/>
      <c r="EL554" s="170"/>
      <c r="EM554" s="170"/>
      <c r="EN554" s="170"/>
      <c r="EO554" s="170"/>
      <c r="EP554" s="170"/>
      <c r="EQ554" s="170"/>
      <c r="ER554" s="170"/>
      <c r="ES554" s="170"/>
      <c r="ET554" s="170"/>
      <c r="EU554" s="170"/>
      <c r="EV554" s="170"/>
      <c r="EW554" s="170"/>
      <c r="EX554" s="170"/>
      <c r="EY554" s="170"/>
      <c r="EZ554" s="170"/>
      <c r="FA554" s="170"/>
      <c r="FB554" s="170"/>
      <c r="FC554" s="170"/>
      <c r="FD554" s="170"/>
      <c r="FE554" s="170"/>
      <c r="FF554" s="170"/>
      <c r="FG554" s="170"/>
      <c r="FH554" s="170"/>
      <c r="FI554" s="170"/>
      <c r="FJ554" s="170"/>
      <c r="FK554" s="170"/>
      <c r="FL554" s="170"/>
      <c r="FM554" s="170"/>
      <c r="FN554" s="170"/>
      <c r="FO554" s="170"/>
      <c r="FP554" s="170"/>
      <c r="FQ554" s="170"/>
      <c r="FR554" s="170"/>
      <c r="FS554" s="170"/>
      <c r="FT554" s="170"/>
      <c r="FU554" s="170"/>
      <c r="FV554" s="170"/>
      <c r="FW554" s="170"/>
      <c r="FX554" s="170"/>
      <c r="FY554" s="170"/>
      <c r="FZ554" s="170"/>
      <c r="GA554" s="170"/>
      <c r="GB554" s="170"/>
      <c r="GC554" s="170"/>
      <c r="GD554" s="170"/>
      <c r="GE554" s="170"/>
      <c r="GF554" s="170"/>
      <c r="GG554" s="170"/>
      <c r="GH554" s="170"/>
    </row>
    <row r="555" customFormat="false" ht="12.75" hidden="false" customHeight="false" outlineLevel="0" collapsed="false">
      <c r="A555" s="179"/>
      <c r="B555" s="160"/>
      <c r="C555" s="160"/>
      <c r="D555" s="160"/>
      <c r="E555" s="160"/>
      <c r="F555" s="160"/>
      <c r="G555" s="160"/>
      <c r="H555" s="159"/>
      <c r="I555" s="181"/>
      <c r="R555" s="159"/>
      <c r="S555" s="169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  <c r="DZ555" s="170"/>
      <c r="EA555" s="170"/>
      <c r="EB555" s="170"/>
      <c r="EC555" s="170"/>
      <c r="ED555" s="170"/>
      <c r="EE555" s="170"/>
      <c r="EF555" s="170"/>
      <c r="EG555" s="170"/>
      <c r="EH555" s="170"/>
      <c r="EI555" s="170"/>
      <c r="EJ555" s="170"/>
      <c r="EK555" s="170"/>
      <c r="EL555" s="170"/>
      <c r="EM555" s="170"/>
      <c r="EN555" s="170"/>
      <c r="EO555" s="170"/>
      <c r="EP555" s="170"/>
      <c r="EQ555" s="170"/>
      <c r="ER555" s="170"/>
      <c r="ES555" s="170"/>
      <c r="ET555" s="170"/>
      <c r="EU555" s="170"/>
      <c r="EV555" s="170"/>
      <c r="EW555" s="170"/>
      <c r="EX555" s="170"/>
      <c r="EY555" s="170"/>
      <c r="EZ555" s="170"/>
      <c r="FA555" s="170"/>
      <c r="FB555" s="170"/>
      <c r="FC555" s="170"/>
      <c r="FD555" s="170"/>
      <c r="FE555" s="170"/>
      <c r="FF555" s="170"/>
      <c r="FG555" s="170"/>
      <c r="FH555" s="170"/>
      <c r="FI555" s="170"/>
      <c r="FJ555" s="170"/>
      <c r="FK555" s="170"/>
      <c r="FL555" s="170"/>
      <c r="FM555" s="170"/>
      <c r="FN555" s="170"/>
      <c r="FO555" s="170"/>
      <c r="FP555" s="170"/>
      <c r="FQ555" s="170"/>
      <c r="FR555" s="170"/>
      <c r="FS555" s="170"/>
      <c r="FT555" s="170"/>
      <c r="FU555" s="170"/>
      <c r="FV555" s="170"/>
      <c r="FW555" s="170"/>
      <c r="FX555" s="170"/>
      <c r="FY555" s="170"/>
      <c r="FZ555" s="170"/>
      <c r="GA555" s="170"/>
      <c r="GB555" s="170"/>
      <c r="GC555" s="170"/>
      <c r="GD555" s="170"/>
      <c r="GE555" s="170"/>
      <c r="GF555" s="170"/>
      <c r="GG555" s="170"/>
      <c r="GH555" s="170"/>
    </row>
    <row r="556" customFormat="false" ht="12.75" hidden="false" customHeight="false" outlineLevel="0" collapsed="false">
      <c r="A556" s="179"/>
      <c r="B556" s="160"/>
      <c r="C556" s="160"/>
      <c r="D556" s="160"/>
      <c r="E556" s="160"/>
      <c r="F556" s="160"/>
      <c r="G556" s="160"/>
      <c r="H556" s="159"/>
      <c r="I556" s="181"/>
      <c r="R556" s="159"/>
      <c r="S556" s="169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  <c r="DZ556" s="170"/>
      <c r="EA556" s="170"/>
      <c r="EB556" s="170"/>
      <c r="EC556" s="170"/>
      <c r="ED556" s="170"/>
      <c r="EE556" s="170"/>
      <c r="EF556" s="170"/>
      <c r="EG556" s="170"/>
      <c r="EH556" s="170"/>
      <c r="EI556" s="170"/>
      <c r="EJ556" s="170"/>
      <c r="EK556" s="170"/>
      <c r="EL556" s="170"/>
      <c r="EM556" s="170"/>
      <c r="EN556" s="170"/>
      <c r="EO556" s="170"/>
      <c r="EP556" s="170"/>
      <c r="EQ556" s="170"/>
      <c r="ER556" s="170"/>
      <c r="ES556" s="170"/>
      <c r="ET556" s="170"/>
      <c r="EU556" s="170"/>
      <c r="EV556" s="170"/>
      <c r="EW556" s="170"/>
      <c r="EX556" s="170"/>
      <c r="EY556" s="170"/>
      <c r="EZ556" s="170"/>
      <c r="FA556" s="170"/>
      <c r="FB556" s="170"/>
      <c r="FC556" s="170"/>
      <c r="FD556" s="170"/>
      <c r="FE556" s="170"/>
      <c r="FF556" s="170"/>
      <c r="FG556" s="170"/>
      <c r="FH556" s="170"/>
      <c r="FI556" s="170"/>
      <c r="FJ556" s="170"/>
      <c r="FK556" s="170"/>
      <c r="FL556" s="170"/>
      <c r="FM556" s="170"/>
      <c r="FN556" s="170"/>
      <c r="FO556" s="170"/>
      <c r="FP556" s="170"/>
      <c r="FQ556" s="170"/>
      <c r="FR556" s="170"/>
      <c r="FS556" s="170"/>
      <c r="FT556" s="170"/>
      <c r="FU556" s="170"/>
      <c r="FV556" s="170"/>
      <c r="FW556" s="170"/>
      <c r="FX556" s="170"/>
      <c r="FY556" s="170"/>
      <c r="FZ556" s="170"/>
      <c r="GA556" s="170"/>
      <c r="GB556" s="170"/>
      <c r="GC556" s="170"/>
      <c r="GD556" s="170"/>
      <c r="GE556" s="170"/>
      <c r="GF556" s="170"/>
      <c r="GG556" s="170"/>
      <c r="GH556" s="170"/>
    </row>
    <row r="557" customFormat="false" ht="12.75" hidden="false" customHeight="false" outlineLevel="0" collapsed="false">
      <c r="A557" s="179"/>
      <c r="B557" s="160"/>
      <c r="C557" s="160"/>
      <c r="D557" s="160"/>
      <c r="E557" s="160"/>
      <c r="F557" s="160"/>
      <c r="G557" s="160"/>
      <c r="H557" s="159"/>
      <c r="I557" s="181"/>
      <c r="R557" s="159"/>
      <c r="S557" s="169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  <c r="DZ557" s="170"/>
      <c r="EA557" s="170"/>
      <c r="EB557" s="170"/>
      <c r="EC557" s="170"/>
      <c r="ED557" s="170"/>
      <c r="EE557" s="170"/>
      <c r="EF557" s="170"/>
      <c r="EG557" s="170"/>
      <c r="EH557" s="170"/>
      <c r="EI557" s="170"/>
      <c r="EJ557" s="170"/>
      <c r="EK557" s="170"/>
      <c r="EL557" s="170"/>
      <c r="EM557" s="170"/>
      <c r="EN557" s="170"/>
      <c r="EO557" s="170"/>
      <c r="EP557" s="170"/>
      <c r="EQ557" s="170"/>
      <c r="ER557" s="170"/>
      <c r="ES557" s="170"/>
      <c r="ET557" s="170"/>
      <c r="EU557" s="170"/>
      <c r="EV557" s="170"/>
      <c r="EW557" s="170"/>
      <c r="EX557" s="170"/>
      <c r="EY557" s="170"/>
      <c r="EZ557" s="170"/>
      <c r="FA557" s="170"/>
      <c r="FB557" s="170"/>
      <c r="FC557" s="170"/>
      <c r="FD557" s="170"/>
      <c r="FE557" s="170"/>
      <c r="FF557" s="170"/>
      <c r="FG557" s="170"/>
      <c r="FH557" s="170"/>
      <c r="FI557" s="170"/>
      <c r="FJ557" s="170"/>
      <c r="FK557" s="170"/>
      <c r="FL557" s="170"/>
      <c r="FM557" s="170"/>
      <c r="FN557" s="170"/>
      <c r="FO557" s="170"/>
      <c r="FP557" s="170"/>
      <c r="FQ557" s="170"/>
      <c r="FR557" s="170"/>
      <c r="FS557" s="170"/>
      <c r="FT557" s="170"/>
      <c r="FU557" s="170"/>
      <c r="FV557" s="170"/>
      <c r="FW557" s="170"/>
      <c r="FX557" s="170"/>
      <c r="FY557" s="170"/>
      <c r="FZ557" s="170"/>
      <c r="GA557" s="170"/>
      <c r="GB557" s="170"/>
      <c r="GC557" s="170"/>
      <c r="GD557" s="170"/>
      <c r="GE557" s="170"/>
      <c r="GF557" s="170"/>
      <c r="GG557" s="170"/>
      <c r="GH557" s="170"/>
    </row>
    <row r="558" customFormat="false" ht="12.75" hidden="false" customHeight="false" outlineLevel="0" collapsed="false">
      <c r="A558" s="179"/>
      <c r="B558" s="160"/>
      <c r="C558" s="160"/>
      <c r="D558" s="160"/>
      <c r="E558" s="160"/>
      <c r="F558" s="160"/>
      <c r="G558" s="160"/>
      <c r="H558" s="159"/>
      <c r="I558" s="181"/>
      <c r="R558" s="159"/>
      <c r="S558" s="169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0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  <c r="DZ558" s="170"/>
      <c r="EA558" s="170"/>
      <c r="EB558" s="170"/>
      <c r="EC558" s="170"/>
      <c r="ED558" s="170"/>
      <c r="EE558" s="170"/>
      <c r="EF558" s="170"/>
      <c r="EG558" s="170"/>
      <c r="EH558" s="170"/>
      <c r="EI558" s="170"/>
      <c r="EJ558" s="170"/>
      <c r="EK558" s="170"/>
      <c r="EL558" s="170"/>
      <c r="EM558" s="170"/>
      <c r="EN558" s="170"/>
      <c r="EO558" s="170"/>
      <c r="EP558" s="170"/>
      <c r="EQ558" s="170"/>
      <c r="ER558" s="170"/>
      <c r="ES558" s="170"/>
      <c r="ET558" s="170"/>
      <c r="EU558" s="170"/>
      <c r="EV558" s="170"/>
      <c r="EW558" s="170"/>
      <c r="EX558" s="170"/>
      <c r="EY558" s="170"/>
      <c r="EZ558" s="170"/>
      <c r="FA558" s="170"/>
      <c r="FB558" s="170"/>
      <c r="FC558" s="170"/>
      <c r="FD558" s="170"/>
      <c r="FE558" s="170"/>
      <c r="FF558" s="170"/>
      <c r="FG558" s="170"/>
      <c r="FH558" s="170"/>
      <c r="FI558" s="170"/>
      <c r="FJ558" s="170"/>
      <c r="FK558" s="170"/>
      <c r="FL558" s="170"/>
      <c r="FM558" s="170"/>
      <c r="FN558" s="170"/>
      <c r="FO558" s="170"/>
      <c r="FP558" s="170"/>
      <c r="FQ558" s="170"/>
      <c r="FR558" s="170"/>
      <c r="FS558" s="170"/>
      <c r="FT558" s="170"/>
      <c r="FU558" s="170"/>
      <c r="FV558" s="170"/>
      <c r="FW558" s="170"/>
      <c r="FX558" s="170"/>
      <c r="FY558" s="170"/>
      <c r="FZ558" s="170"/>
      <c r="GA558" s="170"/>
      <c r="GB558" s="170"/>
      <c r="GC558" s="170"/>
      <c r="GD558" s="170"/>
      <c r="GE558" s="170"/>
      <c r="GF558" s="170"/>
      <c r="GG558" s="170"/>
      <c r="GH558" s="170"/>
    </row>
    <row r="559" customFormat="false" ht="12.75" hidden="false" customHeight="false" outlineLevel="0" collapsed="false">
      <c r="A559" s="179"/>
      <c r="B559" s="160"/>
      <c r="C559" s="160"/>
      <c r="D559" s="160"/>
      <c r="E559" s="160"/>
      <c r="F559" s="160"/>
      <c r="G559" s="160"/>
      <c r="H559" s="159"/>
      <c r="I559" s="181"/>
      <c r="R559" s="159"/>
      <c r="S559" s="169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0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  <c r="DZ559" s="170"/>
      <c r="EA559" s="170"/>
      <c r="EB559" s="170"/>
      <c r="EC559" s="170"/>
      <c r="ED559" s="170"/>
      <c r="EE559" s="170"/>
      <c r="EF559" s="170"/>
      <c r="EG559" s="170"/>
      <c r="EH559" s="170"/>
      <c r="EI559" s="170"/>
      <c r="EJ559" s="170"/>
      <c r="EK559" s="170"/>
      <c r="EL559" s="170"/>
      <c r="EM559" s="170"/>
      <c r="EN559" s="170"/>
      <c r="EO559" s="170"/>
      <c r="EP559" s="170"/>
      <c r="EQ559" s="170"/>
      <c r="ER559" s="170"/>
      <c r="ES559" s="170"/>
      <c r="ET559" s="170"/>
      <c r="EU559" s="170"/>
      <c r="EV559" s="170"/>
      <c r="EW559" s="170"/>
      <c r="EX559" s="170"/>
      <c r="EY559" s="170"/>
      <c r="EZ559" s="170"/>
      <c r="FA559" s="170"/>
      <c r="FB559" s="170"/>
      <c r="FC559" s="170"/>
      <c r="FD559" s="170"/>
      <c r="FE559" s="170"/>
      <c r="FF559" s="170"/>
      <c r="FG559" s="170"/>
      <c r="FH559" s="170"/>
      <c r="FI559" s="170"/>
      <c r="FJ559" s="170"/>
      <c r="FK559" s="170"/>
      <c r="FL559" s="170"/>
      <c r="FM559" s="170"/>
      <c r="FN559" s="170"/>
      <c r="FO559" s="170"/>
      <c r="FP559" s="170"/>
      <c r="FQ559" s="170"/>
      <c r="FR559" s="170"/>
      <c r="FS559" s="170"/>
      <c r="FT559" s="170"/>
      <c r="FU559" s="170"/>
      <c r="FV559" s="170"/>
      <c r="FW559" s="170"/>
      <c r="FX559" s="170"/>
      <c r="FY559" s="170"/>
      <c r="FZ559" s="170"/>
      <c r="GA559" s="170"/>
      <c r="GB559" s="170"/>
      <c r="GC559" s="170"/>
      <c r="GD559" s="170"/>
      <c r="GE559" s="170"/>
      <c r="GF559" s="170"/>
      <c r="GG559" s="170"/>
      <c r="GH559" s="170"/>
    </row>
    <row r="560" customFormat="false" ht="12.75" hidden="false" customHeight="false" outlineLevel="0" collapsed="false">
      <c r="A560" s="179"/>
      <c r="B560" s="160"/>
      <c r="C560" s="160"/>
      <c r="D560" s="160"/>
      <c r="E560" s="160"/>
      <c r="F560" s="160"/>
      <c r="G560" s="160"/>
      <c r="H560" s="159"/>
      <c r="I560" s="181"/>
      <c r="R560" s="159"/>
      <c r="S560" s="169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0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  <c r="DZ560" s="170"/>
      <c r="EA560" s="170"/>
      <c r="EB560" s="170"/>
      <c r="EC560" s="170"/>
      <c r="ED560" s="170"/>
      <c r="EE560" s="170"/>
      <c r="EF560" s="170"/>
      <c r="EG560" s="170"/>
      <c r="EH560" s="170"/>
      <c r="EI560" s="170"/>
      <c r="EJ560" s="170"/>
      <c r="EK560" s="170"/>
      <c r="EL560" s="170"/>
      <c r="EM560" s="170"/>
      <c r="EN560" s="170"/>
      <c r="EO560" s="170"/>
      <c r="EP560" s="170"/>
      <c r="EQ560" s="170"/>
      <c r="ER560" s="170"/>
      <c r="ES560" s="170"/>
      <c r="ET560" s="170"/>
      <c r="EU560" s="170"/>
      <c r="EV560" s="170"/>
      <c r="EW560" s="170"/>
      <c r="EX560" s="170"/>
      <c r="EY560" s="170"/>
      <c r="EZ560" s="170"/>
      <c r="FA560" s="170"/>
      <c r="FB560" s="170"/>
      <c r="FC560" s="170"/>
      <c r="FD560" s="170"/>
      <c r="FE560" s="170"/>
      <c r="FF560" s="170"/>
      <c r="FG560" s="170"/>
      <c r="FH560" s="170"/>
      <c r="FI560" s="170"/>
      <c r="FJ560" s="170"/>
      <c r="FK560" s="170"/>
      <c r="FL560" s="170"/>
      <c r="FM560" s="170"/>
      <c r="FN560" s="170"/>
      <c r="FO560" s="170"/>
      <c r="FP560" s="170"/>
      <c r="FQ560" s="170"/>
      <c r="FR560" s="170"/>
      <c r="FS560" s="170"/>
      <c r="FT560" s="170"/>
      <c r="FU560" s="170"/>
      <c r="FV560" s="170"/>
      <c r="FW560" s="170"/>
      <c r="FX560" s="170"/>
      <c r="FY560" s="170"/>
      <c r="FZ560" s="170"/>
      <c r="GA560" s="170"/>
      <c r="GB560" s="170"/>
      <c r="GC560" s="170"/>
      <c r="GD560" s="170"/>
      <c r="GE560" s="170"/>
      <c r="GF560" s="170"/>
      <c r="GG560" s="170"/>
      <c r="GH560" s="170"/>
    </row>
    <row r="561" customFormat="false" ht="12.75" hidden="false" customHeight="false" outlineLevel="0" collapsed="false">
      <c r="A561" s="179"/>
      <c r="B561" s="160"/>
      <c r="C561" s="160"/>
      <c r="D561" s="160"/>
      <c r="E561" s="160"/>
      <c r="F561" s="160"/>
      <c r="G561" s="160"/>
      <c r="H561" s="159"/>
      <c r="I561" s="181"/>
      <c r="R561" s="159"/>
      <c r="S561" s="169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0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  <c r="DZ561" s="170"/>
      <c r="EA561" s="170"/>
      <c r="EB561" s="170"/>
      <c r="EC561" s="170"/>
      <c r="ED561" s="170"/>
      <c r="EE561" s="170"/>
      <c r="EF561" s="170"/>
      <c r="EG561" s="170"/>
      <c r="EH561" s="170"/>
      <c r="EI561" s="170"/>
      <c r="EJ561" s="170"/>
      <c r="EK561" s="170"/>
      <c r="EL561" s="170"/>
      <c r="EM561" s="170"/>
      <c r="EN561" s="170"/>
      <c r="EO561" s="170"/>
      <c r="EP561" s="170"/>
      <c r="EQ561" s="170"/>
      <c r="ER561" s="170"/>
      <c r="ES561" s="170"/>
      <c r="ET561" s="170"/>
      <c r="EU561" s="170"/>
      <c r="EV561" s="170"/>
      <c r="EW561" s="170"/>
      <c r="EX561" s="170"/>
      <c r="EY561" s="170"/>
      <c r="EZ561" s="170"/>
      <c r="FA561" s="170"/>
      <c r="FB561" s="170"/>
      <c r="FC561" s="170"/>
      <c r="FD561" s="170"/>
      <c r="FE561" s="170"/>
      <c r="FF561" s="170"/>
      <c r="FG561" s="170"/>
      <c r="FH561" s="170"/>
      <c r="FI561" s="170"/>
      <c r="FJ561" s="170"/>
      <c r="FK561" s="170"/>
      <c r="FL561" s="170"/>
      <c r="FM561" s="170"/>
      <c r="FN561" s="170"/>
      <c r="FO561" s="170"/>
      <c r="FP561" s="170"/>
      <c r="FQ561" s="170"/>
      <c r="FR561" s="170"/>
      <c r="FS561" s="170"/>
      <c r="FT561" s="170"/>
      <c r="FU561" s="170"/>
      <c r="FV561" s="170"/>
      <c r="FW561" s="170"/>
      <c r="FX561" s="170"/>
      <c r="FY561" s="170"/>
      <c r="FZ561" s="170"/>
      <c r="GA561" s="170"/>
      <c r="GB561" s="170"/>
      <c r="GC561" s="170"/>
      <c r="GD561" s="170"/>
      <c r="GE561" s="170"/>
      <c r="GF561" s="170"/>
      <c r="GG561" s="170"/>
      <c r="GH561" s="170"/>
    </row>
    <row r="562" customFormat="false" ht="12.75" hidden="false" customHeight="false" outlineLevel="0" collapsed="false">
      <c r="A562" s="179"/>
      <c r="B562" s="160"/>
      <c r="C562" s="160"/>
      <c r="D562" s="160"/>
      <c r="E562" s="160"/>
      <c r="F562" s="160"/>
      <c r="G562" s="160"/>
      <c r="H562" s="159"/>
      <c r="I562" s="181"/>
      <c r="R562" s="159"/>
      <c r="S562" s="169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  <c r="DZ562" s="170"/>
      <c r="EA562" s="170"/>
      <c r="EB562" s="170"/>
      <c r="EC562" s="170"/>
      <c r="ED562" s="170"/>
      <c r="EE562" s="170"/>
      <c r="EF562" s="170"/>
      <c r="EG562" s="170"/>
      <c r="EH562" s="170"/>
      <c r="EI562" s="170"/>
      <c r="EJ562" s="170"/>
      <c r="EK562" s="170"/>
      <c r="EL562" s="170"/>
      <c r="EM562" s="170"/>
      <c r="EN562" s="170"/>
      <c r="EO562" s="170"/>
      <c r="EP562" s="170"/>
      <c r="EQ562" s="170"/>
      <c r="ER562" s="170"/>
      <c r="ES562" s="170"/>
      <c r="ET562" s="170"/>
      <c r="EU562" s="170"/>
      <c r="EV562" s="170"/>
      <c r="EW562" s="170"/>
      <c r="EX562" s="170"/>
      <c r="EY562" s="170"/>
      <c r="EZ562" s="170"/>
      <c r="FA562" s="170"/>
      <c r="FB562" s="170"/>
      <c r="FC562" s="170"/>
      <c r="FD562" s="170"/>
      <c r="FE562" s="170"/>
      <c r="FF562" s="170"/>
      <c r="FG562" s="170"/>
      <c r="FH562" s="170"/>
      <c r="FI562" s="170"/>
      <c r="FJ562" s="170"/>
      <c r="FK562" s="170"/>
      <c r="FL562" s="170"/>
      <c r="FM562" s="170"/>
      <c r="FN562" s="170"/>
      <c r="FO562" s="170"/>
      <c r="FP562" s="170"/>
      <c r="FQ562" s="170"/>
      <c r="FR562" s="170"/>
      <c r="FS562" s="170"/>
      <c r="FT562" s="170"/>
      <c r="FU562" s="170"/>
      <c r="FV562" s="170"/>
      <c r="FW562" s="170"/>
      <c r="FX562" s="170"/>
      <c r="FY562" s="170"/>
      <c r="FZ562" s="170"/>
      <c r="GA562" s="170"/>
      <c r="GB562" s="170"/>
      <c r="GC562" s="170"/>
      <c r="GD562" s="170"/>
      <c r="GE562" s="170"/>
      <c r="GF562" s="170"/>
      <c r="GG562" s="170"/>
      <c r="GH562" s="170"/>
    </row>
    <row r="563" customFormat="false" ht="12.75" hidden="false" customHeight="false" outlineLevel="0" collapsed="false">
      <c r="A563" s="179"/>
      <c r="B563" s="160"/>
      <c r="C563" s="160"/>
      <c r="D563" s="160"/>
      <c r="E563" s="160"/>
      <c r="F563" s="160"/>
      <c r="G563" s="160"/>
      <c r="H563" s="159"/>
      <c r="I563" s="181"/>
      <c r="R563" s="159"/>
      <c r="S563" s="169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  <c r="DZ563" s="170"/>
      <c r="EA563" s="170"/>
      <c r="EB563" s="170"/>
      <c r="EC563" s="170"/>
      <c r="ED563" s="170"/>
      <c r="EE563" s="170"/>
      <c r="EF563" s="170"/>
      <c r="EG563" s="170"/>
      <c r="EH563" s="170"/>
      <c r="EI563" s="170"/>
      <c r="EJ563" s="170"/>
      <c r="EK563" s="170"/>
      <c r="EL563" s="170"/>
      <c r="EM563" s="170"/>
      <c r="EN563" s="170"/>
      <c r="EO563" s="170"/>
      <c r="EP563" s="170"/>
      <c r="EQ563" s="170"/>
      <c r="ER563" s="170"/>
      <c r="ES563" s="170"/>
      <c r="ET563" s="170"/>
      <c r="EU563" s="170"/>
      <c r="EV563" s="170"/>
      <c r="EW563" s="170"/>
      <c r="EX563" s="170"/>
      <c r="EY563" s="170"/>
      <c r="EZ563" s="170"/>
      <c r="FA563" s="170"/>
      <c r="FB563" s="170"/>
      <c r="FC563" s="170"/>
      <c r="FD563" s="170"/>
      <c r="FE563" s="170"/>
      <c r="FF563" s="170"/>
      <c r="FG563" s="170"/>
      <c r="FH563" s="170"/>
      <c r="FI563" s="170"/>
      <c r="FJ563" s="170"/>
      <c r="FK563" s="170"/>
      <c r="FL563" s="170"/>
      <c r="FM563" s="170"/>
      <c r="FN563" s="170"/>
      <c r="FO563" s="170"/>
      <c r="FP563" s="170"/>
      <c r="FQ563" s="170"/>
      <c r="FR563" s="170"/>
      <c r="FS563" s="170"/>
      <c r="FT563" s="170"/>
      <c r="FU563" s="170"/>
      <c r="FV563" s="170"/>
      <c r="FW563" s="170"/>
      <c r="FX563" s="170"/>
      <c r="FY563" s="170"/>
      <c r="FZ563" s="170"/>
      <c r="GA563" s="170"/>
      <c r="GB563" s="170"/>
      <c r="GC563" s="170"/>
      <c r="GD563" s="170"/>
      <c r="GE563" s="170"/>
      <c r="GF563" s="170"/>
      <c r="GG563" s="170"/>
      <c r="GH563" s="170"/>
    </row>
    <row r="564" customFormat="false" ht="12.75" hidden="false" customHeight="false" outlineLevel="0" collapsed="false">
      <c r="A564" s="179"/>
      <c r="B564" s="160"/>
      <c r="C564" s="160"/>
      <c r="D564" s="160"/>
      <c r="E564" s="160"/>
      <c r="F564" s="160"/>
      <c r="G564" s="160"/>
      <c r="H564" s="159"/>
      <c r="I564" s="181"/>
      <c r="R564" s="159"/>
      <c r="S564" s="169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0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  <c r="DZ564" s="170"/>
      <c r="EA564" s="170"/>
      <c r="EB564" s="170"/>
      <c r="EC564" s="170"/>
      <c r="ED564" s="170"/>
      <c r="EE564" s="170"/>
      <c r="EF564" s="170"/>
      <c r="EG564" s="170"/>
      <c r="EH564" s="170"/>
      <c r="EI564" s="170"/>
      <c r="EJ564" s="170"/>
      <c r="EK564" s="170"/>
      <c r="EL564" s="170"/>
      <c r="EM564" s="170"/>
      <c r="EN564" s="170"/>
      <c r="EO564" s="170"/>
      <c r="EP564" s="170"/>
      <c r="EQ564" s="170"/>
      <c r="ER564" s="170"/>
      <c r="ES564" s="170"/>
      <c r="ET564" s="170"/>
      <c r="EU564" s="170"/>
      <c r="EV564" s="170"/>
      <c r="EW564" s="170"/>
      <c r="EX564" s="170"/>
      <c r="EY564" s="170"/>
      <c r="EZ564" s="170"/>
      <c r="FA564" s="170"/>
      <c r="FB564" s="170"/>
      <c r="FC564" s="170"/>
      <c r="FD564" s="170"/>
      <c r="FE564" s="170"/>
      <c r="FF564" s="170"/>
      <c r="FG564" s="170"/>
      <c r="FH564" s="170"/>
      <c r="FI564" s="170"/>
      <c r="FJ564" s="170"/>
      <c r="FK564" s="170"/>
      <c r="FL564" s="170"/>
      <c r="FM564" s="170"/>
      <c r="FN564" s="170"/>
      <c r="FO564" s="170"/>
      <c r="FP564" s="170"/>
      <c r="FQ564" s="170"/>
      <c r="FR564" s="170"/>
      <c r="FS564" s="170"/>
      <c r="FT564" s="170"/>
      <c r="FU564" s="170"/>
      <c r="FV564" s="170"/>
      <c r="FW564" s="170"/>
      <c r="FX564" s="170"/>
      <c r="FY564" s="170"/>
      <c r="FZ564" s="170"/>
      <c r="GA564" s="170"/>
      <c r="GB564" s="170"/>
      <c r="GC564" s="170"/>
      <c r="GD564" s="170"/>
      <c r="GE564" s="170"/>
      <c r="GF564" s="170"/>
      <c r="GG564" s="170"/>
      <c r="GH564" s="170"/>
    </row>
    <row r="565" customFormat="false" ht="12.75" hidden="false" customHeight="false" outlineLevel="0" collapsed="false">
      <c r="A565" s="179"/>
      <c r="B565" s="160"/>
      <c r="C565" s="160"/>
      <c r="D565" s="160"/>
      <c r="E565" s="160"/>
      <c r="F565" s="160"/>
      <c r="G565" s="160"/>
      <c r="H565" s="159"/>
      <c r="I565" s="181"/>
      <c r="R565" s="159"/>
      <c r="S565" s="169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  <c r="DZ565" s="170"/>
      <c r="EA565" s="170"/>
      <c r="EB565" s="170"/>
      <c r="EC565" s="170"/>
      <c r="ED565" s="170"/>
      <c r="EE565" s="170"/>
      <c r="EF565" s="170"/>
      <c r="EG565" s="170"/>
      <c r="EH565" s="170"/>
      <c r="EI565" s="170"/>
      <c r="EJ565" s="170"/>
      <c r="EK565" s="170"/>
      <c r="EL565" s="170"/>
      <c r="EM565" s="170"/>
      <c r="EN565" s="170"/>
      <c r="EO565" s="170"/>
      <c r="EP565" s="170"/>
      <c r="EQ565" s="170"/>
      <c r="ER565" s="170"/>
      <c r="ES565" s="170"/>
      <c r="ET565" s="170"/>
      <c r="EU565" s="170"/>
      <c r="EV565" s="170"/>
      <c r="EW565" s="170"/>
      <c r="EX565" s="170"/>
      <c r="EY565" s="170"/>
      <c r="EZ565" s="170"/>
      <c r="FA565" s="170"/>
      <c r="FB565" s="170"/>
      <c r="FC565" s="170"/>
      <c r="FD565" s="170"/>
      <c r="FE565" s="170"/>
      <c r="FF565" s="170"/>
      <c r="FG565" s="170"/>
      <c r="FH565" s="170"/>
      <c r="FI565" s="170"/>
      <c r="FJ565" s="170"/>
      <c r="FK565" s="170"/>
      <c r="FL565" s="170"/>
      <c r="FM565" s="170"/>
      <c r="FN565" s="170"/>
      <c r="FO565" s="170"/>
      <c r="FP565" s="170"/>
      <c r="FQ565" s="170"/>
      <c r="FR565" s="170"/>
      <c r="FS565" s="170"/>
      <c r="FT565" s="170"/>
      <c r="FU565" s="170"/>
      <c r="FV565" s="170"/>
      <c r="FW565" s="170"/>
      <c r="FX565" s="170"/>
      <c r="FY565" s="170"/>
      <c r="FZ565" s="170"/>
      <c r="GA565" s="170"/>
      <c r="GB565" s="170"/>
      <c r="GC565" s="170"/>
      <c r="GD565" s="170"/>
      <c r="GE565" s="170"/>
      <c r="GF565" s="170"/>
      <c r="GG565" s="170"/>
      <c r="GH565" s="170"/>
    </row>
    <row r="566" customFormat="false" ht="12.75" hidden="false" customHeight="false" outlineLevel="0" collapsed="false">
      <c r="A566" s="179"/>
      <c r="B566" s="160"/>
      <c r="C566" s="160"/>
      <c r="D566" s="160"/>
      <c r="E566" s="160"/>
      <c r="F566" s="160"/>
      <c r="G566" s="160"/>
      <c r="H566" s="159"/>
      <c r="I566" s="181"/>
      <c r="R566" s="159"/>
      <c r="S566" s="169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  <c r="DZ566" s="170"/>
      <c r="EA566" s="170"/>
      <c r="EB566" s="170"/>
      <c r="EC566" s="170"/>
      <c r="ED566" s="170"/>
      <c r="EE566" s="170"/>
      <c r="EF566" s="170"/>
      <c r="EG566" s="170"/>
      <c r="EH566" s="170"/>
      <c r="EI566" s="170"/>
      <c r="EJ566" s="170"/>
      <c r="EK566" s="170"/>
      <c r="EL566" s="170"/>
      <c r="EM566" s="170"/>
      <c r="EN566" s="170"/>
      <c r="EO566" s="170"/>
      <c r="EP566" s="170"/>
      <c r="EQ566" s="170"/>
      <c r="ER566" s="170"/>
      <c r="ES566" s="170"/>
      <c r="ET566" s="170"/>
      <c r="EU566" s="170"/>
      <c r="EV566" s="170"/>
      <c r="EW566" s="170"/>
      <c r="EX566" s="170"/>
      <c r="EY566" s="170"/>
      <c r="EZ566" s="170"/>
      <c r="FA566" s="170"/>
      <c r="FB566" s="170"/>
      <c r="FC566" s="170"/>
      <c r="FD566" s="170"/>
      <c r="FE566" s="170"/>
      <c r="FF566" s="170"/>
      <c r="FG566" s="170"/>
      <c r="FH566" s="170"/>
      <c r="FI566" s="170"/>
      <c r="FJ566" s="170"/>
      <c r="FK566" s="170"/>
      <c r="FL566" s="170"/>
      <c r="FM566" s="170"/>
      <c r="FN566" s="170"/>
      <c r="FO566" s="170"/>
      <c r="FP566" s="170"/>
      <c r="FQ566" s="170"/>
      <c r="FR566" s="170"/>
      <c r="FS566" s="170"/>
      <c r="FT566" s="170"/>
      <c r="FU566" s="170"/>
      <c r="FV566" s="170"/>
      <c r="FW566" s="170"/>
      <c r="FX566" s="170"/>
      <c r="FY566" s="170"/>
      <c r="FZ566" s="170"/>
      <c r="GA566" s="170"/>
      <c r="GB566" s="170"/>
      <c r="GC566" s="170"/>
      <c r="GD566" s="170"/>
      <c r="GE566" s="170"/>
      <c r="GF566" s="170"/>
      <c r="GG566" s="170"/>
      <c r="GH566" s="170"/>
    </row>
    <row r="567" customFormat="false" ht="12.75" hidden="false" customHeight="false" outlineLevel="0" collapsed="false">
      <c r="A567" s="179"/>
      <c r="B567" s="160"/>
      <c r="C567" s="160"/>
      <c r="D567" s="160"/>
      <c r="E567" s="160"/>
      <c r="F567" s="160"/>
      <c r="G567" s="160"/>
      <c r="H567" s="159"/>
      <c r="I567" s="181"/>
      <c r="R567" s="159"/>
      <c r="S567" s="169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0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  <c r="DZ567" s="170"/>
      <c r="EA567" s="170"/>
      <c r="EB567" s="170"/>
      <c r="EC567" s="170"/>
      <c r="ED567" s="170"/>
      <c r="EE567" s="170"/>
      <c r="EF567" s="170"/>
      <c r="EG567" s="170"/>
      <c r="EH567" s="170"/>
      <c r="EI567" s="170"/>
      <c r="EJ567" s="170"/>
      <c r="EK567" s="170"/>
      <c r="EL567" s="170"/>
      <c r="EM567" s="170"/>
      <c r="EN567" s="170"/>
      <c r="EO567" s="170"/>
      <c r="EP567" s="170"/>
      <c r="EQ567" s="170"/>
      <c r="ER567" s="170"/>
      <c r="ES567" s="170"/>
      <c r="ET567" s="170"/>
      <c r="EU567" s="170"/>
      <c r="EV567" s="170"/>
      <c r="EW567" s="170"/>
      <c r="EX567" s="170"/>
      <c r="EY567" s="170"/>
      <c r="EZ567" s="170"/>
      <c r="FA567" s="170"/>
      <c r="FB567" s="170"/>
      <c r="FC567" s="170"/>
      <c r="FD567" s="170"/>
      <c r="FE567" s="170"/>
      <c r="FF567" s="170"/>
      <c r="FG567" s="170"/>
      <c r="FH567" s="170"/>
      <c r="FI567" s="170"/>
      <c r="FJ567" s="170"/>
      <c r="FK567" s="170"/>
      <c r="FL567" s="170"/>
      <c r="FM567" s="170"/>
      <c r="FN567" s="170"/>
      <c r="FO567" s="170"/>
      <c r="FP567" s="170"/>
      <c r="FQ567" s="170"/>
      <c r="FR567" s="170"/>
      <c r="FS567" s="170"/>
      <c r="FT567" s="170"/>
      <c r="FU567" s="170"/>
      <c r="FV567" s="170"/>
      <c r="FW567" s="170"/>
      <c r="FX567" s="170"/>
      <c r="FY567" s="170"/>
      <c r="FZ567" s="170"/>
      <c r="GA567" s="170"/>
      <c r="GB567" s="170"/>
      <c r="GC567" s="170"/>
      <c r="GD567" s="170"/>
      <c r="GE567" s="170"/>
      <c r="GF567" s="170"/>
      <c r="GG567" s="170"/>
      <c r="GH567" s="170"/>
    </row>
    <row r="568" customFormat="false" ht="12.75" hidden="false" customHeight="false" outlineLevel="0" collapsed="false">
      <c r="A568" s="179"/>
      <c r="B568" s="160"/>
      <c r="C568" s="160"/>
      <c r="D568" s="160"/>
      <c r="E568" s="160"/>
      <c r="F568" s="160"/>
      <c r="G568" s="160"/>
      <c r="H568" s="159"/>
      <c r="I568" s="181"/>
      <c r="R568" s="159"/>
      <c r="S568" s="169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  <c r="DZ568" s="170"/>
      <c r="EA568" s="170"/>
      <c r="EB568" s="170"/>
      <c r="EC568" s="170"/>
      <c r="ED568" s="170"/>
      <c r="EE568" s="170"/>
      <c r="EF568" s="170"/>
      <c r="EG568" s="170"/>
      <c r="EH568" s="170"/>
      <c r="EI568" s="170"/>
      <c r="EJ568" s="170"/>
      <c r="EK568" s="170"/>
      <c r="EL568" s="170"/>
      <c r="EM568" s="170"/>
      <c r="EN568" s="170"/>
      <c r="EO568" s="170"/>
      <c r="EP568" s="170"/>
      <c r="EQ568" s="170"/>
      <c r="ER568" s="170"/>
      <c r="ES568" s="170"/>
      <c r="ET568" s="170"/>
      <c r="EU568" s="170"/>
      <c r="EV568" s="170"/>
      <c r="EW568" s="170"/>
      <c r="EX568" s="170"/>
      <c r="EY568" s="170"/>
      <c r="EZ568" s="170"/>
      <c r="FA568" s="170"/>
      <c r="FB568" s="170"/>
      <c r="FC568" s="170"/>
      <c r="FD568" s="170"/>
      <c r="FE568" s="170"/>
      <c r="FF568" s="170"/>
      <c r="FG568" s="170"/>
      <c r="FH568" s="170"/>
      <c r="FI568" s="170"/>
      <c r="FJ568" s="170"/>
      <c r="FK568" s="170"/>
      <c r="FL568" s="170"/>
      <c r="FM568" s="170"/>
      <c r="FN568" s="170"/>
      <c r="FO568" s="170"/>
      <c r="FP568" s="170"/>
      <c r="FQ568" s="170"/>
      <c r="FR568" s="170"/>
      <c r="FS568" s="170"/>
      <c r="FT568" s="170"/>
      <c r="FU568" s="170"/>
      <c r="FV568" s="170"/>
      <c r="FW568" s="170"/>
      <c r="FX568" s="170"/>
      <c r="FY568" s="170"/>
      <c r="FZ568" s="170"/>
      <c r="GA568" s="170"/>
      <c r="GB568" s="170"/>
      <c r="GC568" s="170"/>
      <c r="GD568" s="170"/>
      <c r="GE568" s="170"/>
      <c r="GF568" s="170"/>
      <c r="GG568" s="170"/>
      <c r="GH568" s="170"/>
    </row>
    <row r="569" customFormat="false" ht="12.75" hidden="false" customHeight="false" outlineLevel="0" collapsed="false">
      <c r="A569" s="179"/>
      <c r="B569" s="160"/>
      <c r="C569" s="160"/>
      <c r="D569" s="160"/>
      <c r="E569" s="160"/>
      <c r="F569" s="160"/>
      <c r="G569" s="160"/>
      <c r="H569" s="159"/>
      <c r="I569" s="181"/>
      <c r="R569" s="159"/>
      <c r="S569" s="169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  <c r="DZ569" s="170"/>
      <c r="EA569" s="170"/>
      <c r="EB569" s="170"/>
      <c r="EC569" s="170"/>
      <c r="ED569" s="170"/>
      <c r="EE569" s="170"/>
      <c r="EF569" s="170"/>
      <c r="EG569" s="170"/>
      <c r="EH569" s="170"/>
      <c r="EI569" s="170"/>
      <c r="EJ569" s="170"/>
      <c r="EK569" s="170"/>
      <c r="EL569" s="170"/>
      <c r="EM569" s="170"/>
      <c r="EN569" s="170"/>
      <c r="EO569" s="170"/>
      <c r="EP569" s="170"/>
      <c r="EQ569" s="170"/>
      <c r="ER569" s="170"/>
      <c r="ES569" s="170"/>
      <c r="ET569" s="170"/>
      <c r="EU569" s="170"/>
      <c r="EV569" s="170"/>
      <c r="EW569" s="170"/>
      <c r="EX569" s="170"/>
      <c r="EY569" s="170"/>
      <c r="EZ569" s="170"/>
      <c r="FA569" s="170"/>
      <c r="FB569" s="170"/>
      <c r="FC569" s="170"/>
      <c r="FD569" s="170"/>
      <c r="FE569" s="170"/>
      <c r="FF569" s="170"/>
      <c r="FG569" s="170"/>
      <c r="FH569" s="170"/>
      <c r="FI569" s="170"/>
      <c r="FJ569" s="170"/>
      <c r="FK569" s="170"/>
      <c r="FL569" s="170"/>
      <c r="FM569" s="170"/>
      <c r="FN569" s="170"/>
      <c r="FO569" s="170"/>
      <c r="FP569" s="170"/>
      <c r="FQ569" s="170"/>
      <c r="FR569" s="170"/>
      <c r="FS569" s="170"/>
      <c r="FT569" s="170"/>
      <c r="FU569" s="170"/>
      <c r="FV569" s="170"/>
      <c r="FW569" s="170"/>
      <c r="FX569" s="170"/>
      <c r="FY569" s="170"/>
      <c r="FZ569" s="170"/>
      <c r="GA569" s="170"/>
      <c r="GB569" s="170"/>
      <c r="GC569" s="170"/>
      <c r="GD569" s="170"/>
      <c r="GE569" s="170"/>
      <c r="GF569" s="170"/>
      <c r="GG569" s="170"/>
      <c r="GH569" s="170"/>
    </row>
    <row r="570" customFormat="false" ht="12.75" hidden="false" customHeight="false" outlineLevel="0" collapsed="false">
      <c r="A570" s="179"/>
      <c r="B570" s="160"/>
      <c r="C570" s="160"/>
      <c r="D570" s="160"/>
      <c r="E570" s="160"/>
      <c r="F570" s="160"/>
      <c r="G570" s="160"/>
      <c r="H570" s="159"/>
      <c r="I570" s="181"/>
      <c r="R570" s="159"/>
      <c r="S570" s="169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  <c r="DZ570" s="170"/>
      <c r="EA570" s="170"/>
      <c r="EB570" s="170"/>
      <c r="EC570" s="170"/>
      <c r="ED570" s="170"/>
      <c r="EE570" s="170"/>
      <c r="EF570" s="170"/>
      <c r="EG570" s="170"/>
      <c r="EH570" s="170"/>
      <c r="EI570" s="170"/>
      <c r="EJ570" s="170"/>
      <c r="EK570" s="170"/>
      <c r="EL570" s="170"/>
      <c r="EM570" s="170"/>
      <c r="EN570" s="170"/>
      <c r="EO570" s="170"/>
      <c r="EP570" s="170"/>
      <c r="EQ570" s="170"/>
      <c r="ER570" s="170"/>
      <c r="ES570" s="170"/>
      <c r="ET570" s="170"/>
      <c r="EU570" s="170"/>
      <c r="EV570" s="170"/>
      <c r="EW570" s="170"/>
      <c r="EX570" s="170"/>
      <c r="EY570" s="170"/>
      <c r="EZ570" s="170"/>
      <c r="FA570" s="170"/>
      <c r="FB570" s="170"/>
      <c r="FC570" s="170"/>
      <c r="FD570" s="170"/>
      <c r="FE570" s="170"/>
      <c r="FF570" s="170"/>
      <c r="FG570" s="170"/>
      <c r="FH570" s="170"/>
      <c r="FI570" s="170"/>
      <c r="FJ570" s="170"/>
      <c r="FK570" s="170"/>
      <c r="FL570" s="170"/>
      <c r="FM570" s="170"/>
      <c r="FN570" s="170"/>
      <c r="FO570" s="170"/>
      <c r="FP570" s="170"/>
      <c r="FQ570" s="170"/>
      <c r="FR570" s="170"/>
      <c r="FS570" s="170"/>
      <c r="FT570" s="170"/>
      <c r="FU570" s="170"/>
      <c r="FV570" s="170"/>
      <c r="FW570" s="170"/>
      <c r="FX570" s="170"/>
      <c r="FY570" s="170"/>
      <c r="FZ570" s="170"/>
      <c r="GA570" s="170"/>
      <c r="GB570" s="170"/>
      <c r="GC570" s="170"/>
      <c r="GD570" s="170"/>
      <c r="GE570" s="170"/>
      <c r="GF570" s="170"/>
      <c r="GG570" s="170"/>
      <c r="GH570" s="170"/>
    </row>
    <row r="571" customFormat="false" ht="12.75" hidden="false" customHeight="false" outlineLevel="0" collapsed="false">
      <c r="A571" s="179"/>
      <c r="B571" s="160"/>
      <c r="C571" s="160"/>
      <c r="D571" s="160"/>
      <c r="E571" s="160"/>
      <c r="F571" s="160"/>
      <c r="G571" s="160"/>
      <c r="H571" s="159"/>
      <c r="I571" s="181"/>
      <c r="R571" s="159"/>
      <c r="S571" s="169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  <c r="DZ571" s="170"/>
      <c r="EA571" s="170"/>
      <c r="EB571" s="170"/>
      <c r="EC571" s="170"/>
      <c r="ED571" s="170"/>
      <c r="EE571" s="170"/>
      <c r="EF571" s="170"/>
      <c r="EG571" s="170"/>
      <c r="EH571" s="170"/>
      <c r="EI571" s="170"/>
      <c r="EJ571" s="170"/>
      <c r="EK571" s="170"/>
      <c r="EL571" s="170"/>
      <c r="EM571" s="170"/>
      <c r="EN571" s="170"/>
      <c r="EO571" s="170"/>
      <c r="EP571" s="170"/>
      <c r="EQ571" s="170"/>
      <c r="ER571" s="170"/>
      <c r="ES571" s="170"/>
      <c r="ET571" s="170"/>
      <c r="EU571" s="170"/>
      <c r="EV571" s="170"/>
      <c r="EW571" s="170"/>
      <c r="EX571" s="170"/>
      <c r="EY571" s="170"/>
      <c r="EZ571" s="170"/>
      <c r="FA571" s="170"/>
      <c r="FB571" s="170"/>
      <c r="FC571" s="170"/>
      <c r="FD571" s="170"/>
      <c r="FE571" s="170"/>
      <c r="FF571" s="170"/>
      <c r="FG571" s="170"/>
      <c r="FH571" s="170"/>
      <c r="FI571" s="170"/>
      <c r="FJ571" s="170"/>
      <c r="FK571" s="170"/>
      <c r="FL571" s="170"/>
      <c r="FM571" s="170"/>
      <c r="FN571" s="170"/>
      <c r="FO571" s="170"/>
      <c r="FP571" s="170"/>
      <c r="FQ571" s="170"/>
      <c r="FR571" s="170"/>
      <c r="FS571" s="170"/>
      <c r="FT571" s="170"/>
      <c r="FU571" s="170"/>
      <c r="FV571" s="170"/>
      <c r="FW571" s="170"/>
      <c r="FX571" s="170"/>
      <c r="FY571" s="170"/>
      <c r="FZ571" s="170"/>
      <c r="GA571" s="170"/>
      <c r="GB571" s="170"/>
      <c r="GC571" s="170"/>
      <c r="GD571" s="170"/>
      <c r="GE571" s="170"/>
      <c r="GF571" s="170"/>
      <c r="GG571" s="170"/>
      <c r="GH571" s="170"/>
    </row>
    <row r="572" customFormat="false" ht="12.75" hidden="false" customHeight="false" outlineLevel="0" collapsed="false">
      <c r="A572" s="179"/>
      <c r="B572" s="160"/>
      <c r="C572" s="160"/>
      <c r="D572" s="160"/>
      <c r="E572" s="160"/>
      <c r="F572" s="160"/>
      <c r="G572" s="160"/>
      <c r="H572" s="159"/>
      <c r="I572" s="181"/>
      <c r="R572" s="159"/>
      <c r="S572" s="169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  <c r="DZ572" s="170"/>
      <c r="EA572" s="170"/>
      <c r="EB572" s="170"/>
      <c r="EC572" s="170"/>
      <c r="ED572" s="170"/>
      <c r="EE572" s="170"/>
      <c r="EF572" s="170"/>
      <c r="EG572" s="170"/>
      <c r="EH572" s="170"/>
      <c r="EI572" s="170"/>
      <c r="EJ572" s="170"/>
      <c r="EK572" s="170"/>
      <c r="EL572" s="170"/>
      <c r="EM572" s="170"/>
      <c r="EN572" s="170"/>
      <c r="EO572" s="170"/>
      <c r="EP572" s="170"/>
      <c r="EQ572" s="170"/>
      <c r="ER572" s="170"/>
      <c r="ES572" s="170"/>
      <c r="ET572" s="170"/>
      <c r="EU572" s="170"/>
      <c r="EV572" s="170"/>
      <c r="EW572" s="170"/>
      <c r="EX572" s="170"/>
      <c r="EY572" s="170"/>
      <c r="EZ572" s="170"/>
      <c r="FA572" s="170"/>
      <c r="FB572" s="170"/>
      <c r="FC572" s="170"/>
      <c r="FD572" s="170"/>
      <c r="FE572" s="170"/>
      <c r="FF572" s="170"/>
      <c r="FG572" s="170"/>
      <c r="FH572" s="170"/>
      <c r="FI572" s="170"/>
      <c r="FJ572" s="170"/>
      <c r="FK572" s="170"/>
      <c r="FL572" s="170"/>
      <c r="FM572" s="170"/>
      <c r="FN572" s="170"/>
      <c r="FO572" s="170"/>
      <c r="FP572" s="170"/>
      <c r="FQ572" s="170"/>
      <c r="FR572" s="170"/>
      <c r="FS572" s="170"/>
      <c r="FT572" s="170"/>
      <c r="FU572" s="170"/>
      <c r="FV572" s="170"/>
      <c r="FW572" s="170"/>
      <c r="FX572" s="170"/>
      <c r="FY572" s="170"/>
      <c r="FZ572" s="170"/>
      <c r="GA572" s="170"/>
      <c r="GB572" s="170"/>
      <c r="GC572" s="170"/>
      <c r="GD572" s="170"/>
      <c r="GE572" s="170"/>
      <c r="GF572" s="170"/>
      <c r="GG572" s="170"/>
      <c r="GH572" s="170"/>
    </row>
    <row r="573" customFormat="false" ht="12.75" hidden="false" customHeight="false" outlineLevel="0" collapsed="false">
      <c r="A573" s="179"/>
      <c r="B573" s="160"/>
      <c r="C573" s="160"/>
      <c r="D573" s="160"/>
      <c r="E573" s="160"/>
      <c r="F573" s="160"/>
      <c r="G573" s="160"/>
      <c r="H573" s="159"/>
      <c r="I573" s="181"/>
      <c r="R573" s="159"/>
      <c r="S573" s="169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0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  <c r="DZ573" s="170"/>
      <c r="EA573" s="170"/>
      <c r="EB573" s="170"/>
      <c r="EC573" s="170"/>
      <c r="ED573" s="170"/>
      <c r="EE573" s="170"/>
      <c r="EF573" s="170"/>
      <c r="EG573" s="170"/>
      <c r="EH573" s="170"/>
      <c r="EI573" s="170"/>
      <c r="EJ573" s="170"/>
      <c r="EK573" s="170"/>
      <c r="EL573" s="170"/>
      <c r="EM573" s="170"/>
      <c r="EN573" s="170"/>
      <c r="EO573" s="170"/>
      <c r="EP573" s="170"/>
      <c r="EQ573" s="170"/>
      <c r="ER573" s="170"/>
      <c r="ES573" s="170"/>
      <c r="ET573" s="170"/>
      <c r="EU573" s="170"/>
      <c r="EV573" s="170"/>
      <c r="EW573" s="170"/>
      <c r="EX573" s="170"/>
      <c r="EY573" s="170"/>
      <c r="EZ573" s="170"/>
      <c r="FA573" s="170"/>
      <c r="FB573" s="170"/>
      <c r="FC573" s="170"/>
      <c r="FD573" s="170"/>
      <c r="FE573" s="170"/>
      <c r="FF573" s="170"/>
      <c r="FG573" s="170"/>
      <c r="FH573" s="170"/>
      <c r="FI573" s="170"/>
      <c r="FJ573" s="170"/>
      <c r="FK573" s="170"/>
      <c r="FL573" s="170"/>
      <c r="FM573" s="170"/>
      <c r="FN573" s="170"/>
      <c r="FO573" s="170"/>
      <c r="FP573" s="170"/>
      <c r="FQ573" s="170"/>
      <c r="FR573" s="170"/>
      <c r="FS573" s="170"/>
      <c r="FT573" s="170"/>
      <c r="FU573" s="170"/>
      <c r="FV573" s="170"/>
      <c r="FW573" s="170"/>
      <c r="FX573" s="170"/>
      <c r="FY573" s="170"/>
      <c r="FZ573" s="170"/>
      <c r="GA573" s="170"/>
      <c r="GB573" s="170"/>
      <c r="GC573" s="170"/>
      <c r="GD573" s="170"/>
      <c r="GE573" s="170"/>
      <c r="GF573" s="170"/>
      <c r="GG573" s="170"/>
      <c r="GH573" s="170"/>
    </row>
    <row r="574" customFormat="false" ht="12.75" hidden="false" customHeight="false" outlineLevel="0" collapsed="false">
      <c r="A574" s="179"/>
      <c r="B574" s="160"/>
      <c r="C574" s="160"/>
      <c r="D574" s="160"/>
      <c r="E574" s="160"/>
      <c r="F574" s="160"/>
      <c r="G574" s="160"/>
      <c r="H574" s="159"/>
      <c r="I574" s="181"/>
      <c r="R574" s="159"/>
      <c r="S574" s="169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70"/>
      <c r="BP574" s="170"/>
      <c r="BQ574" s="170"/>
      <c r="BR574" s="170"/>
      <c r="BS574" s="170"/>
      <c r="BT574" s="170"/>
      <c r="BU574" s="170"/>
      <c r="BV574" s="170"/>
      <c r="BW574" s="170"/>
      <c r="BX574" s="170"/>
      <c r="BY574" s="170"/>
      <c r="BZ574" s="170"/>
      <c r="CA574" s="170"/>
      <c r="CB574" s="170"/>
      <c r="CC574" s="170"/>
      <c r="CD574" s="170"/>
      <c r="CE574" s="170"/>
      <c r="CF574" s="170"/>
      <c r="CG574" s="170"/>
      <c r="CH574" s="170"/>
      <c r="CI574" s="170"/>
      <c r="CJ574" s="170"/>
      <c r="CK574" s="170"/>
      <c r="CL574" s="170"/>
      <c r="CM574" s="170"/>
      <c r="CN574" s="170"/>
      <c r="CO574" s="170"/>
      <c r="CP574" s="170"/>
      <c r="CQ574" s="170"/>
      <c r="CR574" s="170"/>
      <c r="CS574" s="170"/>
      <c r="CT574" s="170"/>
      <c r="CU574" s="170"/>
      <c r="CV574" s="170"/>
      <c r="CW574" s="170"/>
      <c r="CX574" s="170"/>
      <c r="CY574" s="170"/>
      <c r="CZ574" s="170"/>
      <c r="DA574" s="170"/>
      <c r="DB574" s="170"/>
      <c r="DC574" s="170"/>
      <c r="DD574" s="170"/>
      <c r="DE574" s="170"/>
      <c r="DF574" s="170"/>
      <c r="DG574" s="170"/>
      <c r="DH574" s="170"/>
      <c r="DI574" s="170"/>
      <c r="DJ574" s="170"/>
      <c r="DK574" s="170"/>
      <c r="DL574" s="170"/>
      <c r="DM574" s="170"/>
      <c r="DN574" s="170"/>
      <c r="DO574" s="170"/>
      <c r="DP574" s="170"/>
      <c r="DQ574" s="170"/>
      <c r="DR574" s="170"/>
      <c r="DS574" s="170"/>
      <c r="DT574" s="170"/>
      <c r="DU574" s="170"/>
      <c r="DV574" s="170"/>
      <c r="DW574" s="170"/>
      <c r="DX574" s="170"/>
      <c r="DY574" s="170"/>
      <c r="DZ574" s="170"/>
      <c r="EA574" s="170"/>
      <c r="EB574" s="170"/>
      <c r="EC574" s="170"/>
      <c r="ED574" s="170"/>
      <c r="EE574" s="170"/>
      <c r="EF574" s="170"/>
      <c r="EG574" s="170"/>
      <c r="EH574" s="170"/>
      <c r="EI574" s="170"/>
      <c r="EJ574" s="170"/>
      <c r="EK574" s="170"/>
      <c r="EL574" s="170"/>
      <c r="EM574" s="170"/>
      <c r="EN574" s="170"/>
      <c r="EO574" s="170"/>
      <c r="EP574" s="170"/>
      <c r="EQ574" s="170"/>
      <c r="ER574" s="170"/>
      <c r="ES574" s="170"/>
      <c r="ET574" s="170"/>
      <c r="EU574" s="170"/>
      <c r="EV574" s="170"/>
      <c r="EW574" s="170"/>
      <c r="EX574" s="170"/>
      <c r="EY574" s="170"/>
      <c r="EZ574" s="170"/>
      <c r="FA574" s="170"/>
      <c r="FB574" s="170"/>
      <c r="FC574" s="170"/>
      <c r="FD574" s="170"/>
      <c r="FE574" s="170"/>
      <c r="FF574" s="170"/>
      <c r="FG574" s="170"/>
      <c r="FH574" s="170"/>
      <c r="FI574" s="170"/>
      <c r="FJ574" s="170"/>
      <c r="FK574" s="170"/>
      <c r="FL574" s="170"/>
      <c r="FM574" s="170"/>
      <c r="FN574" s="170"/>
      <c r="FO574" s="170"/>
      <c r="FP574" s="170"/>
      <c r="FQ574" s="170"/>
      <c r="FR574" s="170"/>
      <c r="FS574" s="170"/>
      <c r="FT574" s="170"/>
      <c r="FU574" s="170"/>
      <c r="FV574" s="170"/>
      <c r="FW574" s="170"/>
      <c r="FX574" s="170"/>
      <c r="FY574" s="170"/>
      <c r="FZ574" s="170"/>
      <c r="GA574" s="170"/>
      <c r="GB574" s="170"/>
      <c r="GC574" s="170"/>
      <c r="GD574" s="170"/>
      <c r="GE574" s="170"/>
      <c r="GF574" s="170"/>
      <c r="GG574" s="170"/>
      <c r="GH574" s="170"/>
    </row>
    <row r="575" customFormat="false" ht="12.75" hidden="false" customHeight="false" outlineLevel="0" collapsed="false">
      <c r="A575" s="179"/>
      <c r="B575" s="160"/>
      <c r="C575" s="160"/>
      <c r="D575" s="160"/>
      <c r="E575" s="160"/>
      <c r="F575" s="160"/>
      <c r="G575" s="160"/>
      <c r="H575" s="159"/>
      <c r="I575" s="181"/>
      <c r="R575" s="159"/>
      <c r="S575" s="169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70"/>
      <c r="BP575" s="170"/>
      <c r="BQ575" s="170"/>
      <c r="BR575" s="170"/>
      <c r="BS575" s="170"/>
      <c r="BT575" s="170"/>
      <c r="BU575" s="170"/>
      <c r="BV575" s="170"/>
      <c r="BW575" s="170"/>
      <c r="BX575" s="170"/>
      <c r="BY575" s="170"/>
      <c r="BZ575" s="170"/>
      <c r="CA575" s="170"/>
      <c r="CB575" s="170"/>
      <c r="CC575" s="170"/>
      <c r="CD575" s="170"/>
      <c r="CE575" s="170"/>
      <c r="CF575" s="170"/>
      <c r="CG575" s="170"/>
      <c r="CH575" s="170"/>
      <c r="CI575" s="170"/>
      <c r="CJ575" s="170"/>
      <c r="CK575" s="170"/>
      <c r="CL575" s="170"/>
      <c r="CM575" s="170"/>
      <c r="CN575" s="170"/>
      <c r="CO575" s="170"/>
      <c r="CP575" s="170"/>
      <c r="CQ575" s="170"/>
      <c r="CR575" s="170"/>
      <c r="CS575" s="170"/>
      <c r="CT575" s="170"/>
      <c r="CU575" s="170"/>
      <c r="CV575" s="170"/>
      <c r="CW575" s="170"/>
      <c r="CX575" s="170"/>
      <c r="CY575" s="170"/>
      <c r="CZ575" s="170"/>
      <c r="DA575" s="170"/>
      <c r="DB575" s="170"/>
      <c r="DC575" s="170"/>
      <c r="DD575" s="170"/>
      <c r="DE575" s="170"/>
      <c r="DF575" s="170"/>
      <c r="DG575" s="170"/>
      <c r="DH575" s="170"/>
      <c r="DI575" s="170"/>
      <c r="DJ575" s="170"/>
      <c r="DK575" s="170"/>
      <c r="DL575" s="170"/>
      <c r="DM575" s="170"/>
      <c r="DN575" s="170"/>
      <c r="DO575" s="170"/>
      <c r="DP575" s="170"/>
      <c r="DQ575" s="170"/>
      <c r="DR575" s="170"/>
      <c r="DS575" s="170"/>
      <c r="DT575" s="170"/>
      <c r="DU575" s="170"/>
      <c r="DV575" s="170"/>
      <c r="DW575" s="170"/>
      <c r="DX575" s="170"/>
      <c r="DY575" s="170"/>
      <c r="DZ575" s="170"/>
      <c r="EA575" s="170"/>
      <c r="EB575" s="170"/>
      <c r="EC575" s="170"/>
      <c r="ED575" s="170"/>
      <c r="EE575" s="170"/>
      <c r="EF575" s="170"/>
      <c r="EG575" s="170"/>
      <c r="EH575" s="170"/>
      <c r="EI575" s="170"/>
      <c r="EJ575" s="170"/>
      <c r="EK575" s="170"/>
      <c r="EL575" s="170"/>
      <c r="EM575" s="170"/>
      <c r="EN575" s="170"/>
      <c r="EO575" s="170"/>
      <c r="EP575" s="170"/>
      <c r="EQ575" s="170"/>
      <c r="ER575" s="170"/>
      <c r="ES575" s="170"/>
      <c r="ET575" s="170"/>
      <c r="EU575" s="170"/>
      <c r="EV575" s="170"/>
      <c r="EW575" s="170"/>
      <c r="EX575" s="170"/>
      <c r="EY575" s="170"/>
      <c r="EZ575" s="170"/>
      <c r="FA575" s="170"/>
      <c r="FB575" s="170"/>
      <c r="FC575" s="170"/>
      <c r="FD575" s="170"/>
      <c r="FE575" s="170"/>
      <c r="FF575" s="170"/>
      <c r="FG575" s="170"/>
      <c r="FH575" s="170"/>
      <c r="FI575" s="170"/>
      <c r="FJ575" s="170"/>
      <c r="FK575" s="170"/>
      <c r="FL575" s="170"/>
      <c r="FM575" s="170"/>
      <c r="FN575" s="170"/>
      <c r="FO575" s="170"/>
      <c r="FP575" s="170"/>
      <c r="FQ575" s="170"/>
      <c r="FR575" s="170"/>
      <c r="FS575" s="170"/>
      <c r="FT575" s="170"/>
      <c r="FU575" s="170"/>
      <c r="FV575" s="170"/>
      <c r="FW575" s="170"/>
      <c r="FX575" s="170"/>
      <c r="FY575" s="170"/>
      <c r="FZ575" s="170"/>
      <c r="GA575" s="170"/>
      <c r="GB575" s="170"/>
      <c r="GC575" s="170"/>
      <c r="GD575" s="170"/>
      <c r="GE575" s="170"/>
      <c r="GF575" s="170"/>
      <c r="GG575" s="170"/>
      <c r="GH575" s="170"/>
    </row>
    <row r="576" customFormat="false" ht="12.75" hidden="false" customHeight="false" outlineLevel="0" collapsed="false">
      <c r="A576" s="179"/>
      <c r="B576" s="160"/>
      <c r="C576" s="160"/>
      <c r="D576" s="160"/>
      <c r="E576" s="160"/>
      <c r="F576" s="160"/>
      <c r="G576" s="160"/>
      <c r="H576" s="159"/>
      <c r="I576" s="181"/>
      <c r="R576" s="159"/>
      <c r="S576" s="169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70"/>
      <c r="BP576" s="170"/>
      <c r="BQ576" s="170"/>
      <c r="BR576" s="170"/>
      <c r="BS576" s="170"/>
      <c r="BT576" s="170"/>
      <c r="BU576" s="170"/>
      <c r="BV576" s="170"/>
      <c r="BW576" s="170"/>
      <c r="BX576" s="170"/>
      <c r="BY576" s="170"/>
      <c r="BZ576" s="170"/>
      <c r="CA576" s="170"/>
      <c r="CB576" s="170"/>
      <c r="CC576" s="170"/>
      <c r="CD576" s="170"/>
      <c r="CE576" s="170"/>
      <c r="CF576" s="170"/>
      <c r="CG576" s="170"/>
      <c r="CH576" s="170"/>
      <c r="CI576" s="170"/>
      <c r="CJ576" s="170"/>
      <c r="CK576" s="170"/>
      <c r="CL576" s="170"/>
      <c r="CM576" s="170"/>
      <c r="CN576" s="170"/>
      <c r="CO576" s="170"/>
      <c r="CP576" s="170"/>
      <c r="CQ576" s="170"/>
      <c r="CR576" s="170"/>
      <c r="CS576" s="170"/>
      <c r="CT576" s="170"/>
      <c r="CU576" s="170"/>
      <c r="CV576" s="170"/>
      <c r="CW576" s="170"/>
      <c r="CX576" s="170"/>
      <c r="CY576" s="170"/>
      <c r="CZ576" s="170"/>
      <c r="DA576" s="170"/>
      <c r="DB576" s="170"/>
      <c r="DC576" s="170"/>
      <c r="DD576" s="170"/>
      <c r="DE576" s="170"/>
      <c r="DF576" s="170"/>
      <c r="DG576" s="170"/>
      <c r="DH576" s="170"/>
      <c r="DI576" s="170"/>
      <c r="DJ576" s="170"/>
      <c r="DK576" s="170"/>
      <c r="DL576" s="170"/>
      <c r="DM576" s="170"/>
      <c r="DN576" s="170"/>
      <c r="DO576" s="170"/>
      <c r="DP576" s="170"/>
      <c r="DQ576" s="170"/>
      <c r="DR576" s="170"/>
      <c r="DS576" s="170"/>
      <c r="DT576" s="170"/>
      <c r="DU576" s="170"/>
      <c r="DV576" s="170"/>
      <c r="DW576" s="170"/>
      <c r="DX576" s="170"/>
      <c r="DY576" s="170"/>
      <c r="DZ576" s="170"/>
      <c r="EA576" s="170"/>
      <c r="EB576" s="170"/>
      <c r="EC576" s="170"/>
      <c r="ED576" s="170"/>
      <c r="EE576" s="170"/>
      <c r="EF576" s="170"/>
      <c r="EG576" s="170"/>
      <c r="EH576" s="170"/>
      <c r="EI576" s="170"/>
      <c r="EJ576" s="170"/>
      <c r="EK576" s="170"/>
      <c r="EL576" s="170"/>
      <c r="EM576" s="170"/>
      <c r="EN576" s="170"/>
      <c r="EO576" s="170"/>
      <c r="EP576" s="170"/>
      <c r="EQ576" s="170"/>
      <c r="ER576" s="170"/>
      <c r="ES576" s="170"/>
      <c r="ET576" s="170"/>
      <c r="EU576" s="170"/>
      <c r="EV576" s="170"/>
      <c r="EW576" s="170"/>
      <c r="EX576" s="170"/>
      <c r="EY576" s="170"/>
      <c r="EZ576" s="170"/>
      <c r="FA576" s="170"/>
      <c r="FB576" s="170"/>
      <c r="FC576" s="170"/>
      <c r="FD576" s="170"/>
      <c r="FE576" s="170"/>
      <c r="FF576" s="170"/>
      <c r="FG576" s="170"/>
      <c r="FH576" s="170"/>
      <c r="FI576" s="170"/>
      <c r="FJ576" s="170"/>
      <c r="FK576" s="170"/>
      <c r="FL576" s="170"/>
      <c r="FM576" s="170"/>
      <c r="FN576" s="170"/>
      <c r="FO576" s="170"/>
      <c r="FP576" s="170"/>
      <c r="FQ576" s="170"/>
      <c r="FR576" s="170"/>
      <c r="FS576" s="170"/>
      <c r="FT576" s="170"/>
      <c r="FU576" s="170"/>
      <c r="FV576" s="170"/>
      <c r="FW576" s="170"/>
      <c r="FX576" s="170"/>
      <c r="FY576" s="170"/>
      <c r="FZ576" s="170"/>
      <c r="GA576" s="170"/>
      <c r="GB576" s="170"/>
      <c r="GC576" s="170"/>
      <c r="GD576" s="170"/>
      <c r="GE576" s="170"/>
      <c r="GF576" s="170"/>
      <c r="GG576" s="170"/>
      <c r="GH576" s="170"/>
    </row>
    <row r="577" customFormat="false" ht="12.75" hidden="false" customHeight="false" outlineLevel="0" collapsed="false">
      <c r="A577" s="179"/>
      <c r="B577" s="160"/>
      <c r="C577" s="160"/>
      <c r="D577" s="160"/>
      <c r="E577" s="160"/>
      <c r="F577" s="160"/>
      <c r="G577" s="160"/>
      <c r="H577" s="159"/>
      <c r="I577" s="181"/>
      <c r="R577" s="159"/>
      <c r="S577" s="169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70"/>
      <c r="BP577" s="170"/>
      <c r="BQ577" s="170"/>
      <c r="BR577" s="170"/>
      <c r="BS577" s="170"/>
      <c r="BT577" s="170"/>
      <c r="BU577" s="170"/>
      <c r="BV577" s="170"/>
      <c r="BW577" s="170"/>
      <c r="BX577" s="170"/>
      <c r="BY577" s="170"/>
      <c r="BZ577" s="170"/>
      <c r="CA577" s="170"/>
      <c r="CB577" s="170"/>
      <c r="CC577" s="170"/>
      <c r="CD577" s="170"/>
      <c r="CE577" s="170"/>
      <c r="CF577" s="170"/>
      <c r="CG577" s="170"/>
      <c r="CH577" s="170"/>
      <c r="CI577" s="170"/>
      <c r="CJ577" s="170"/>
      <c r="CK577" s="170"/>
      <c r="CL577" s="170"/>
      <c r="CM577" s="170"/>
      <c r="CN577" s="170"/>
      <c r="CO577" s="170"/>
      <c r="CP577" s="170"/>
      <c r="CQ577" s="170"/>
      <c r="CR577" s="170"/>
      <c r="CS577" s="170"/>
      <c r="CT577" s="170"/>
      <c r="CU577" s="170"/>
      <c r="CV577" s="170"/>
      <c r="CW577" s="170"/>
      <c r="CX577" s="170"/>
      <c r="CY577" s="170"/>
      <c r="CZ577" s="170"/>
      <c r="DA577" s="170"/>
      <c r="DB577" s="170"/>
      <c r="DC577" s="170"/>
      <c r="DD577" s="170"/>
      <c r="DE577" s="170"/>
      <c r="DF577" s="170"/>
      <c r="DG577" s="170"/>
      <c r="DH577" s="170"/>
      <c r="DI577" s="170"/>
      <c r="DJ577" s="170"/>
      <c r="DK577" s="170"/>
      <c r="DL577" s="170"/>
      <c r="DM577" s="170"/>
      <c r="DN577" s="170"/>
      <c r="DO577" s="170"/>
      <c r="DP577" s="170"/>
      <c r="DQ577" s="170"/>
      <c r="DR577" s="170"/>
      <c r="DS577" s="170"/>
      <c r="DT577" s="170"/>
      <c r="DU577" s="170"/>
      <c r="DV577" s="170"/>
      <c r="DW577" s="170"/>
      <c r="DX577" s="170"/>
      <c r="DY577" s="170"/>
      <c r="DZ577" s="170"/>
      <c r="EA577" s="170"/>
      <c r="EB577" s="170"/>
      <c r="EC577" s="170"/>
      <c r="ED577" s="170"/>
      <c r="EE577" s="170"/>
      <c r="EF577" s="170"/>
      <c r="EG577" s="170"/>
      <c r="EH577" s="170"/>
      <c r="EI577" s="170"/>
      <c r="EJ577" s="170"/>
      <c r="EK577" s="170"/>
      <c r="EL577" s="170"/>
      <c r="EM577" s="170"/>
      <c r="EN577" s="170"/>
      <c r="EO577" s="170"/>
      <c r="EP577" s="170"/>
      <c r="EQ577" s="170"/>
      <c r="ER577" s="170"/>
      <c r="ES577" s="170"/>
      <c r="ET577" s="170"/>
      <c r="EU577" s="170"/>
      <c r="EV577" s="170"/>
      <c r="EW577" s="170"/>
      <c r="EX577" s="170"/>
      <c r="EY577" s="170"/>
      <c r="EZ577" s="170"/>
      <c r="FA577" s="170"/>
      <c r="FB577" s="170"/>
      <c r="FC577" s="170"/>
      <c r="FD577" s="170"/>
      <c r="FE577" s="170"/>
      <c r="FF577" s="170"/>
      <c r="FG577" s="170"/>
      <c r="FH577" s="170"/>
      <c r="FI577" s="170"/>
      <c r="FJ577" s="170"/>
      <c r="FK577" s="170"/>
      <c r="FL577" s="170"/>
      <c r="FM577" s="170"/>
      <c r="FN577" s="170"/>
      <c r="FO577" s="170"/>
      <c r="FP577" s="170"/>
      <c r="FQ577" s="170"/>
      <c r="FR577" s="170"/>
      <c r="FS577" s="170"/>
      <c r="FT577" s="170"/>
      <c r="FU577" s="170"/>
      <c r="FV577" s="170"/>
      <c r="FW577" s="170"/>
      <c r="FX577" s="170"/>
      <c r="FY577" s="170"/>
      <c r="FZ577" s="170"/>
      <c r="GA577" s="170"/>
      <c r="GB577" s="170"/>
      <c r="GC577" s="170"/>
      <c r="GD577" s="170"/>
      <c r="GE577" s="170"/>
      <c r="GF577" s="170"/>
      <c r="GG577" s="170"/>
      <c r="GH577" s="170"/>
    </row>
    <row r="578" customFormat="false" ht="12.75" hidden="false" customHeight="false" outlineLevel="0" collapsed="false">
      <c r="A578" s="179"/>
      <c r="B578" s="160"/>
      <c r="C578" s="160"/>
      <c r="D578" s="160"/>
      <c r="E578" s="160"/>
      <c r="F578" s="160"/>
      <c r="G578" s="160"/>
      <c r="H578" s="159"/>
      <c r="I578" s="181"/>
      <c r="R578" s="159"/>
      <c r="S578" s="169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70"/>
      <c r="BP578" s="170"/>
      <c r="BQ578" s="170"/>
      <c r="BR578" s="170"/>
      <c r="BS578" s="170"/>
      <c r="BT578" s="170"/>
      <c r="BU578" s="170"/>
      <c r="BV578" s="170"/>
      <c r="BW578" s="170"/>
      <c r="BX578" s="170"/>
      <c r="BY578" s="170"/>
      <c r="BZ578" s="170"/>
      <c r="CA578" s="170"/>
      <c r="CB578" s="170"/>
      <c r="CC578" s="170"/>
      <c r="CD578" s="170"/>
      <c r="CE578" s="170"/>
      <c r="CF578" s="170"/>
      <c r="CG578" s="170"/>
      <c r="CH578" s="170"/>
      <c r="CI578" s="170"/>
      <c r="CJ578" s="170"/>
      <c r="CK578" s="170"/>
      <c r="CL578" s="170"/>
      <c r="CM578" s="170"/>
      <c r="CN578" s="170"/>
      <c r="CO578" s="170"/>
      <c r="CP578" s="170"/>
      <c r="CQ578" s="170"/>
      <c r="CR578" s="170"/>
      <c r="CS578" s="170"/>
      <c r="CT578" s="170"/>
      <c r="CU578" s="170"/>
      <c r="CV578" s="170"/>
      <c r="CW578" s="170"/>
      <c r="CX578" s="170"/>
      <c r="CY578" s="170"/>
      <c r="CZ578" s="170"/>
      <c r="DA578" s="170"/>
      <c r="DB578" s="170"/>
      <c r="DC578" s="170"/>
      <c r="DD578" s="170"/>
      <c r="DE578" s="170"/>
      <c r="DF578" s="170"/>
      <c r="DG578" s="170"/>
      <c r="DH578" s="170"/>
      <c r="DI578" s="170"/>
      <c r="DJ578" s="170"/>
      <c r="DK578" s="170"/>
      <c r="DL578" s="170"/>
      <c r="DM578" s="170"/>
      <c r="DN578" s="170"/>
      <c r="DO578" s="170"/>
      <c r="DP578" s="170"/>
      <c r="DQ578" s="170"/>
      <c r="DR578" s="170"/>
      <c r="DS578" s="170"/>
      <c r="DT578" s="170"/>
      <c r="DU578" s="170"/>
      <c r="DV578" s="170"/>
      <c r="DW578" s="170"/>
      <c r="DX578" s="170"/>
      <c r="DY578" s="170"/>
      <c r="DZ578" s="170"/>
      <c r="EA578" s="170"/>
      <c r="EB578" s="170"/>
      <c r="EC578" s="170"/>
      <c r="ED578" s="170"/>
      <c r="EE578" s="170"/>
      <c r="EF578" s="170"/>
      <c r="EG578" s="170"/>
      <c r="EH578" s="170"/>
      <c r="EI578" s="170"/>
      <c r="EJ578" s="170"/>
      <c r="EK578" s="170"/>
      <c r="EL578" s="170"/>
      <c r="EM578" s="170"/>
      <c r="EN578" s="170"/>
      <c r="EO578" s="170"/>
      <c r="EP578" s="170"/>
      <c r="EQ578" s="170"/>
      <c r="ER578" s="170"/>
      <c r="ES578" s="170"/>
      <c r="ET578" s="170"/>
      <c r="EU578" s="170"/>
      <c r="EV578" s="170"/>
      <c r="EW578" s="170"/>
      <c r="EX578" s="170"/>
      <c r="EY578" s="170"/>
      <c r="EZ578" s="170"/>
      <c r="FA578" s="170"/>
      <c r="FB578" s="170"/>
      <c r="FC578" s="170"/>
      <c r="FD578" s="170"/>
      <c r="FE578" s="170"/>
      <c r="FF578" s="170"/>
      <c r="FG578" s="170"/>
      <c r="FH578" s="170"/>
      <c r="FI578" s="170"/>
      <c r="FJ578" s="170"/>
      <c r="FK578" s="170"/>
      <c r="FL578" s="170"/>
      <c r="FM578" s="170"/>
      <c r="FN578" s="170"/>
      <c r="FO578" s="170"/>
      <c r="FP578" s="170"/>
      <c r="FQ578" s="170"/>
      <c r="FR578" s="170"/>
      <c r="FS578" s="170"/>
      <c r="FT578" s="170"/>
      <c r="FU578" s="170"/>
      <c r="FV578" s="170"/>
      <c r="FW578" s="170"/>
      <c r="FX578" s="170"/>
      <c r="FY578" s="170"/>
      <c r="FZ578" s="170"/>
      <c r="GA578" s="170"/>
      <c r="GB578" s="170"/>
      <c r="GC578" s="170"/>
      <c r="GD578" s="170"/>
      <c r="GE578" s="170"/>
      <c r="GF578" s="170"/>
      <c r="GG578" s="170"/>
      <c r="GH578" s="170"/>
    </row>
    <row r="579" customFormat="false" ht="12.75" hidden="false" customHeight="false" outlineLevel="0" collapsed="false">
      <c r="A579" s="179"/>
      <c r="B579" s="160"/>
      <c r="C579" s="160"/>
      <c r="D579" s="160"/>
      <c r="E579" s="160"/>
      <c r="F579" s="160"/>
      <c r="G579" s="160"/>
      <c r="H579" s="159"/>
      <c r="I579" s="181"/>
      <c r="R579" s="159"/>
      <c r="S579" s="169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0"/>
      <c r="CL579" s="170"/>
      <c r="CM579" s="170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0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  <c r="DZ579" s="170"/>
      <c r="EA579" s="170"/>
      <c r="EB579" s="170"/>
      <c r="EC579" s="170"/>
      <c r="ED579" s="170"/>
      <c r="EE579" s="170"/>
      <c r="EF579" s="170"/>
      <c r="EG579" s="170"/>
      <c r="EH579" s="170"/>
      <c r="EI579" s="170"/>
      <c r="EJ579" s="170"/>
      <c r="EK579" s="170"/>
      <c r="EL579" s="170"/>
      <c r="EM579" s="170"/>
      <c r="EN579" s="170"/>
      <c r="EO579" s="170"/>
      <c r="EP579" s="170"/>
      <c r="EQ579" s="170"/>
      <c r="ER579" s="170"/>
      <c r="ES579" s="170"/>
      <c r="ET579" s="170"/>
      <c r="EU579" s="170"/>
      <c r="EV579" s="170"/>
      <c r="EW579" s="170"/>
      <c r="EX579" s="170"/>
      <c r="EY579" s="170"/>
      <c r="EZ579" s="170"/>
      <c r="FA579" s="170"/>
      <c r="FB579" s="170"/>
      <c r="FC579" s="170"/>
      <c r="FD579" s="170"/>
      <c r="FE579" s="170"/>
      <c r="FF579" s="170"/>
      <c r="FG579" s="170"/>
      <c r="FH579" s="170"/>
      <c r="FI579" s="170"/>
      <c r="FJ579" s="170"/>
      <c r="FK579" s="170"/>
      <c r="FL579" s="170"/>
      <c r="FM579" s="170"/>
      <c r="FN579" s="170"/>
      <c r="FO579" s="170"/>
      <c r="FP579" s="170"/>
      <c r="FQ579" s="170"/>
      <c r="FR579" s="170"/>
      <c r="FS579" s="170"/>
      <c r="FT579" s="170"/>
      <c r="FU579" s="170"/>
      <c r="FV579" s="170"/>
      <c r="FW579" s="170"/>
      <c r="FX579" s="170"/>
      <c r="FY579" s="170"/>
      <c r="FZ579" s="170"/>
      <c r="GA579" s="170"/>
      <c r="GB579" s="170"/>
      <c r="GC579" s="170"/>
      <c r="GD579" s="170"/>
      <c r="GE579" s="170"/>
      <c r="GF579" s="170"/>
      <c r="GG579" s="170"/>
      <c r="GH579" s="170"/>
    </row>
    <row r="580" customFormat="false" ht="12.75" hidden="false" customHeight="false" outlineLevel="0" collapsed="false">
      <c r="A580" s="179"/>
      <c r="B580" s="160"/>
      <c r="C580" s="160"/>
      <c r="D580" s="160"/>
      <c r="E580" s="160"/>
      <c r="F580" s="160"/>
      <c r="G580" s="160"/>
      <c r="H580" s="159"/>
      <c r="I580" s="181"/>
      <c r="R580" s="159"/>
      <c r="S580" s="169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70"/>
      <c r="BP580" s="170"/>
      <c r="BQ580" s="170"/>
      <c r="BR580" s="170"/>
      <c r="BS580" s="170"/>
      <c r="BT580" s="170"/>
      <c r="BU580" s="170"/>
      <c r="BV580" s="170"/>
      <c r="BW580" s="170"/>
      <c r="BX580" s="170"/>
      <c r="BY580" s="170"/>
      <c r="BZ580" s="170"/>
      <c r="CA580" s="170"/>
      <c r="CB580" s="170"/>
      <c r="CC580" s="170"/>
      <c r="CD580" s="170"/>
      <c r="CE580" s="170"/>
      <c r="CF580" s="170"/>
      <c r="CG580" s="170"/>
      <c r="CH580" s="170"/>
      <c r="CI580" s="170"/>
      <c r="CJ580" s="170"/>
      <c r="CK580" s="170"/>
      <c r="CL580" s="170"/>
      <c r="CM580" s="170"/>
      <c r="CN580" s="170"/>
      <c r="CO580" s="170"/>
      <c r="CP580" s="170"/>
      <c r="CQ580" s="170"/>
      <c r="CR580" s="170"/>
      <c r="CS580" s="170"/>
      <c r="CT580" s="170"/>
      <c r="CU580" s="170"/>
      <c r="CV580" s="170"/>
      <c r="CW580" s="170"/>
      <c r="CX580" s="170"/>
      <c r="CY580" s="170"/>
      <c r="CZ580" s="170"/>
      <c r="DA580" s="170"/>
      <c r="DB580" s="170"/>
      <c r="DC580" s="170"/>
      <c r="DD580" s="170"/>
      <c r="DE580" s="170"/>
      <c r="DF580" s="170"/>
      <c r="DG580" s="170"/>
      <c r="DH580" s="170"/>
      <c r="DI580" s="170"/>
      <c r="DJ580" s="170"/>
      <c r="DK580" s="170"/>
      <c r="DL580" s="170"/>
      <c r="DM580" s="170"/>
      <c r="DN580" s="170"/>
      <c r="DO580" s="170"/>
      <c r="DP580" s="170"/>
      <c r="DQ580" s="170"/>
      <c r="DR580" s="170"/>
      <c r="DS580" s="170"/>
      <c r="DT580" s="170"/>
      <c r="DU580" s="170"/>
      <c r="DV580" s="170"/>
      <c r="DW580" s="170"/>
      <c r="DX580" s="170"/>
      <c r="DY580" s="170"/>
      <c r="DZ580" s="170"/>
      <c r="EA580" s="170"/>
      <c r="EB580" s="170"/>
      <c r="EC580" s="170"/>
      <c r="ED580" s="170"/>
      <c r="EE580" s="170"/>
      <c r="EF580" s="170"/>
      <c r="EG580" s="170"/>
      <c r="EH580" s="170"/>
      <c r="EI580" s="170"/>
      <c r="EJ580" s="170"/>
      <c r="EK580" s="170"/>
      <c r="EL580" s="170"/>
      <c r="EM580" s="170"/>
      <c r="EN580" s="170"/>
      <c r="EO580" s="170"/>
      <c r="EP580" s="170"/>
      <c r="EQ580" s="170"/>
      <c r="ER580" s="170"/>
      <c r="ES580" s="170"/>
      <c r="ET580" s="170"/>
      <c r="EU580" s="170"/>
      <c r="EV580" s="170"/>
      <c r="EW580" s="170"/>
      <c r="EX580" s="170"/>
      <c r="EY580" s="170"/>
      <c r="EZ580" s="170"/>
      <c r="FA580" s="170"/>
      <c r="FB580" s="170"/>
      <c r="FC580" s="170"/>
      <c r="FD580" s="170"/>
      <c r="FE580" s="170"/>
      <c r="FF580" s="170"/>
      <c r="FG580" s="170"/>
      <c r="FH580" s="170"/>
      <c r="FI580" s="170"/>
      <c r="FJ580" s="170"/>
      <c r="FK580" s="170"/>
      <c r="FL580" s="170"/>
      <c r="FM580" s="170"/>
      <c r="FN580" s="170"/>
      <c r="FO580" s="170"/>
      <c r="FP580" s="170"/>
      <c r="FQ580" s="170"/>
      <c r="FR580" s="170"/>
      <c r="FS580" s="170"/>
      <c r="FT580" s="170"/>
      <c r="FU580" s="170"/>
      <c r="FV580" s="170"/>
      <c r="FW580" s="170"/>
      <c r="FX580" s="170"/>
      <c r="FY580" s="170"/>
      <c r="FZ580" s="170"/>
      <c r="GA580" s="170"/>
      <c r="GB580" s="170"/>
      <c r="GC580" s="170"/>
      <c r="GD580" s="170"/>
      <c r="GE580" s="170"/>
      <c r="GF580" s="170"/>
      <c r="GG580" s="170"/>
      <c r="GH580" s="170"/>
    </row>
    <row r="581" customFormat="false" ht="12.75" hidden="false" customHeight="false" outlineLevel="0" collapsed="false">
      <c r="A581" s="179"/>
      <c r="B581" s="160"/>
      <c r="C581" s="160"/>
      <c r="D581" s="160"/>
      <c r="E581" s="160"/>
      <c r="F581" s="160"/>
      <c r="G581" s="160"/>
      <c r="H581" s="159"/>
      <c r="I581" s="181"/>
      <c r="R581" s="159"/>
      <c r="S581" s="169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70"/>
      <c r="BP581" s="170"/>
      <c r="BQ581" s="170"/>
      <c r="BR581" s="170"/>
      <c r="BS581" s="170"/>
      <c r="BT581" s="170"/>
      <c r="BU581" s="170"/>
      <c r="BV581" s="170"/>
      <c r="BW581" s="170"/>
      <c r="BX581" s="170"/>
      <c r="BY581" s="170"/>
      <c r="BZ581" s="170"/>
      <c r="CA581" s="170"/>
      <c r="CB581" s="170"/>
      <c r="CC581" s="170"/>
      <c r="CD581" s="170"/>
      <c r="CE581" s="170"/>
      <c r="CF581" s="170"/>
      <c r="CG581" s="170"/>
      <c r="CH581" s="170"/>
      <c r="CI581" s="170"/>
      <c r="CJ581" s="170"/>
      <c r="CK581" s="170"/>
      <c r="CL581" s="170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170"/>
      <c r="DE581" s="170"/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170"/>
      <c r="DU581" s="170"/>
      <c r="DV581" s="170"/>
      <c r="DW581" s="170"/>
      <c r="DX581" s="170"/>
      <c r="DY581" s="170"/>
      <c r="DZ581" s="170"/>
      <c r="EA581" s="170"/>
      <c r="EB581" s="170"/>
      <c r="EC581" s="170"/>
      <c r="ED581" s="170"/>
      <c r="EE581" s="170"/>
      <c r="EF581" s="170"/>
      <c r="EG581" s="170"/>
      <c r="EH581" s="170"/>
      <c r="EI581" s="170"/>
      <c r="EJ581" s="170"/>
      <c r="EK581" s="170"/>
      <c r="EL581" s="170"/>
      <c r="EM581" s="170"/>
      <c r="EN581" s="170"/>
      <c r="EO581" s="170"/>
      <c r="EP581" s="170"/>
      <c r="EQ581" s="170"/>
      <c r="ER581" s="170"/>
      <c r="ES581" s="170"/>
      <c r="ET581" s="170"/>
      <c r="EU581" s="170"/>
      <c r="EV581" s="170"/>
      <c r="EW581" s="170"/>
      <c r="EX581" s="170"/>
      <c r="EY581" s="170"/>
      <c r="EZ581" s="170"/>
      <c r="FA581" s="170"/>
      <c r="FB581" s="170"/>
      <c r="FC581" s="170"/>
      <c r="FD581" s="170"/>
      <c r="FE581" s="170"/>
      <c r="FF581" s="170"/>
      <c r="FG581" s="170"/>
      <c r="FH581" s="170"/>
      <c r="FI581" s="170"/>
      <c r="FJ581" s="170"/>
      <c r="FK581" s="170"/>
      <c r="FL581" s="170"/>
      <c r="FM581" s="170"/>
      <c r="FN581" s="170"/>
      <c r="FO581" s="170"/>
      <c r="FP581" s="170"/>
      <c r="FQ581" s="170"/>
      <c r="FR581" s="170"/>
      <c r="FS581" s="170"/>
      <c r="FT581" s="170"/>
      <c r="FU581" s="170"/>
      <c r="FV581" s="170"/>
      <c r="FW581" s="170"/>
      <c r="FX581" s="170"/>
      <c r="FY581" s="170"/>
      <c r="FZ581" s="170"/>
      <c r="GA581" s="170"/>
      <c r="GB581" s="170"/>
      <c r="GC581" s="170"/>
      <c r="GD581" s="170"/>
      <c r="GE581" s="170"/>
      <c r="GF581" s="170"/>
      <c r="GG581" s="170"/>
      <c r="GH581" s="170"/>
    </row>
    <row r="582" customFormat="false" ht="12.75" hidden="false" customHeight="false" outlineLevel="0" collapsed="false">
      <c r="A582" s="179"/>
      <c r="B582" s="160"/>
      <c r="C582" s="160"/>
      <c r="D582" s="160"/>
      <c r="E582" s="160"/>
      <c r="F582" s="160"/>
      <c r="G582" s="160"/>
      <c r="H582" s="159"/>
      <c r="I582" s="181"/>
      <c r="R582" s="159"/>
      <c r="S582" s="169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70"/>
      <c r="BP582" s="170"/>
      <c r="BQ582" s="170"/>
      <c r="BR582" s="170"/>
      <c r="BS582" s="170"/>
      <c r="BT582" s="170"/>
      <c r="BU582" s="170"/>
      <c r="BV582" s="170"/>
      <c r="BW582" s="170"/>
      <c r="BX582" s="170"/>
      <c r="BY582" s="170"/>
      <c r="BZ582" s="170"/>
      <c r="CA582" s="170"/>
      <c r="CB582" s="170"/>
      <c r="CC582" s="170"/>
      <c r="CD582" s="170"/>
      <c r="CE582" s="170"/>
      <c r="CF582" s="170"/>
      <c r="CG582" s="170"/>
      <c r="CH582" s="170"/>
      <c r="CI582" s="170"/>
      <c r="CJ582" s="170"/>
      <c r="CK582" s="170"/>
      <c r="CL582" s="170"/>
      <c r="CM582" s="170"/>
      <c r="CN582" s="170"/>
      <c r="CO582" s="170"/>
      <c r="CP582" s="170"/>
      <c r="CQ582" s="170"/>
      <c r="CR582" s="170"/>
      <c r="CS582" s="170"/>
      <c r="CT582" s="170"/>
      <c r="CU582" s="170"/>
      <c r="CV582" s="170"/>
      <c r="CW582" s="170"/>
      <c r="CX582" s="170"/>
      <c r="CY582" s="170"/>
      <c r="CZ582" s="170"/>
      <c r="DA582" s="170"/>
      <c r="DB582" s="170"/>
      <c r="DC582" s="170"/>
      <c r="DD582" s="170"/>
      <c r="DE582" s="170"/>
      <c r="DF582" s="170"/>
      <c r="DG582" s="170"/>
      <c r="DH582" s="170"/>
      <c r="DI582" s="170"/>
      <c r="DJ582" s="170"/>
      <c r="DK582" s="170"/>
      <c r="DL582" s="170"/>
      <c r="DM582" s="170"/>
      <c r="DN582" s="170"/>
      <c r="DO582" s="170"/>
      <c r="DP582" s="170"/>
      <c r="DQ582" s="170"/>
      <c r="DR582" s="170"/>
      <c r="DS582" s="170"/>
      <c r="DT582" s="170"/>
      <c r="DU582" s="170"/>
      <c r="DV582" s="170"/>
      <c r="DW582" s="170"/>
      <c r="DX582" s="170"/>
      <c r="DY582" s="170"/>
      <c r="DZ582" s="170"/>
      <c r="EA582" s="170"/>
      <c r="EB582" s="170"/>
      <c r="EC582" s="170"/>
      <c r="ED582" s="170"/>
      <c r="EE582" s="170"/>
      <c r="EF582" s="170"/>
      <c r="EG582" s="170"/>
      <c r="EH582" s="170"/>
      <c r="EI582" s="170"/>
      <c r="EJ582" s="170"/>
      <c r="EK582" s="170"/>
      <c r="EL582" s="170"/>
      <c r="EM582" s="170"/>
      <c r="EN582" s="170"/>
      <c r="EO582" s="170"/>
      <c r="EP582" s="170"/>
      <c r="EQ582" s="170"/>
      <c r="ER582" s="170"/>
      <c r="ES582" s="170"/>
      <c r="ET582" s="170"/>
      <c r="EU582" s="170"/>
      <c r="EV582" s="170"/>
      <c r="EW582" s="170"/>
      <c r="EX582" s="170"/>
      <c r="EY582" s="170"/>
      <c r="EZ582" s="170"/>
      <c r="FA582" s="170"/>
      <c r="FB582" s="170"/>
      <c r="FC582" s="170"/>
      <c r="FD582" s="170"/>
      <c r="FE582" s="170"/>
      <c r="FF582" s="170"/>
      <c r="FG582" s="170"/>
      <c r="FH582" s="170"/>
      <c r="FI582" s="170"/>
      <c r="FJ582" s="170"/>
      <c r="FK582" s="170"/>
      <c r="FL582" s="170"/>
      <c r="FM582" s="170"/>
      <c r="FN582" s="170"/>
      <c r="FO582" s="170"/>
      <c r="FP582" s="170"/>
      <c r="FQ582" s="170"/>
      <c r="FR582" s="170"/>
      <c r="FS582" s="170"/>
      <c r="FT582" s="170"/>
      <c r="FU582" s="170"/>
      <c r="FV582" s="170"/>
      <c r="FW582" s="170"/>
      <c r="FX582" s="170"/>
      <c r="FY582" s="170"/>
      <c r="FZ582" s="170"/>
      <c r="GA582" s="170"/>
      <c r="GB582" s="170"/>
      <c r="GC582" s="170"/>
      <c r="GD582" s="170"/>
      <c r="GE582" s="170"/>
      <c r="GF582" s="170"/>
      <c r="GG582" s="170"/>
      <c r="GH582" s="170"/>
    </row>
    <row r="583" customFormat="false" ht="12.75" hidden="false" customHeight="false" outlineLevel="0" collapsed="false">
      <c r="A583" s="179"/>
      <c r="B583" s="160"/>
      <c r="C583" s="160"/>
      <c r="D583" s="160"/>
      <c r="E583" s="160"/>
      <c r="F583" s="160"/>
      <c r="G583" s="160"/>
      <c r="H583" s="159"/>
      <c r="I583" s="181"/>
      <c r="R583" s="159"/>
      <c r="S583" s="169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70"/>
      <c r="BP583" s="170"/>
      <c r="BQ583" s="170"/>
      <c r="BR583" s="170"/>
      <c r="BS583" s="170"/>
      <c r="BT583" s="170"/>
      <c r="BU583" s="170"/>
      <c r="BV583" s="170"/>
      <c r="BW583" s="170"/>
      <c r="BX583" s="170"/>
      <c r="BY583" s="170"/>
      <c r="BZ583" s="170"/>
      <c r="CA583" s="170"/>
      <c r="CB583" s="170"/>
      <c r="CC583" s="170"/>
      <c r="CD583" s="170"/>
      <c r="CE583" s="170"/>
      <c r="CF583" s="170"/>
      <c r="CG583" s="170"/>
      <c r="CH583" s="170"/>
      <c r="CI583" s="170"/>
      <c r="CJ583" s="170"/>
      <c r="CK583" s="170"/>
      <c r="CL583" s="170"/>
      <c r="CM583" s="170"/>
      <c r="CN583" s="170"/>
      <c r="CO583" s="170"/>
      <c r="CP583" s="170"/>
      <c r="CQ583" s="170"/>
      <c r="CR583" s="170"/>
      <c r="CS583" s="170"/>
      <c r="CT583" s="170"/>
      <c r="CU583" s="170"/>
      <c r="CV583" s="170"/>
      <c r="CW583" s="170"/>
      <c r="CX583" s="170"/>
      <c r="CY583" s="170"/>
      <c r="CZ583" s="170"/>
      <c r="DA583" s="170"/>
      <c r="DB583" s="170"/>
      <c r="DC583" s="170"/>
      <c r="DD583" s="170"/>
      <c r="DE583" s="170"/>
      <c r="DF583" s="170"/>
      <c r="DG583" s="170"/>
      <c r="DH583" s="170"/>
      <c r="DI583" s="170"/>
      <c r="DJ583" s="170"/>
      <c r="DK583" s="170"/>
      <c r="DL583" s="170"/>
      <c r="DM583" s="170"/>
      <c r="DN583" s="170"/>
      <c r="DO583" s="170"/>
      <c r="DP583" s="170"/>
      <c r="DQ583" s="170"/>
      <c r="DR583" s="170"/>
      <c r="DS583" s="170"/>
      <c r="DT583" s="170"/>
      <c r="DU583" s="170"/>
      <c r="DV583" s="170"/>
      <c r="DW583" s="170"/>
      <c r="DX583" s="170"/>
      <c r="DY583" s="170"/>
      <c r="DZ583" s="170"/>
      <c r="EA583" s="170"/>
      <c r="EB583" s="170"/>
      <c r="EC583" s="170"/>
      <c r="ED583" s="170"/>
      <c r="EE583" s="170"/>
      <c r="EF583" s="170"/>
      <c r="EG583" s="170"/>
      <c r="EH583" s="170"/>
      <c r="EI583" s="170"/>
      <c r="EJ583" s="170"/>
      <c r="EK583" s="170"/>
      <c r="EL583" s="170"/>
      <c r="EM583" s="170"/>
      <c r="EN583" s="170"/>
      <c r="EO583" s="170"/>
      <c r="EP583" s="170"/>
      <c r="EQ583" s="170"/>
      <c r="ER583" s="170"/>
      <c r="ES583" s="170"/>
      <c r="ET583" s="170"/>
      <c r="EU583" s="170"/>
      <c r="EV583" s="170"/>
      <c r="EW583" s="170"/>
      <c r="EX583" s="170"/>
      <c r="EY583" s="170"/>
      <c r="EZ583" s="170"/>
      <c r="FA583" s="170"/>
      <c r="FB583" s="170"/>
      <c r="FC583" s="170"/>
      <c r="FD583" s="170"/>
      <c r="FE583" s="170"/>
      <c r="FF583" s="170"/>
      <c r="FG583" s="170"/>
      <c r="FH583" s="170"/>
      <c r="FI583" s="170"/>
      <c r="FJ583" s="170"/>
      <c r="FK583" s="170"/>
      <c r="FL583" s="170"/>
      <c r="FM583" s="170"/>
      <c r="FN583" s="170"/>
      <c r="FO583" s="170"/>
      <c r="FP583" s="170"/>
      <c r="FQ583" s="170"/>
      <c r="FR583" s="170"/>
      <c r="FS583" s="170"/>
      <c r="FT583" s="170"/>
      <c r="FU583" s="170"/>
      <c r="FV583" s="170"/>
      <c r="FW583" s="170"/>
      <c r="FX583" s="170"/>
      <c r="FY583" s="170"/>
      <c r="FZ583" s="170"/>
      <c r="GA583" s="170"/>
      <c r="GB583" s="170"/>
      <c r="GC583" s="170"/>
      <c r="GD583" s="170"/>
      <c r="GE583" s="170"/>
      <c r="GF583" s="170"/>
      <c r="GG583" s="170"/>
      <c r="GH583" s="170"/>
    </row>
    <row r="584" customFormat="false" ht="12.75" hidden="false" customHeight="false" outlineLevel="0" collapsed="false">
      <c r="A584" s="179"/>
      <c r="B584" s="160"/>
      <c r="C584" s="160"/>
      <c r="D584" s="160"/>
      <c r="E584" s="160"/>
      <c r="F584" s="160"/>
      <c r="G584" s="160"/>
      <c r="H584" s="159"/>
      <c r="I584" s="181"/>
      <c r="R584" s="159"/>
      <c r="S584" s="169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70"/>
      <c r="BP584" s="170"/>
      <c r="BQ584" s="170"/>
      <c r="BR584" s="170"/>
      <c r="BS584" s="170"/>
      <c r="BT584" s="170"/>
      <c r="BU584" s="170"/>
      <c r="BV584" s="170"/>
      <c r="BW584" s="170"/>
      <c r="BX584" s="170"/>
      <c r="BY584" s="170"/>
      <c r="BZ584" s="170"/>
      <c r="CA584" s="170"/>
      <c r="CB584" s="170"/>
      <c r="CC584" s="170"/>
      <c r="CD584" s="170"/>
      <c r="CE584" s="170"/>
      <c r="CF584" s="170"/>
      <c r="CG584" s="170"/>
      <c r="CH584" s="170"/>
      <c r="CI584" s="170"/>
      <c r="CJ584" s="170"/>
      <c r="CK584" s="170"/>
      <c r="CL584" s="170"/>
      <c r="CM584" s="170"/>
      <c r="CN584" s="170"/>
      <c r="CO584" s="170"/>
      <c r="CP584" s="170"/>
      <c r="CQ584" s="170"/>
      <c r="CR584" s="170"/>
      <c r="CS584" s="170"/>
      <c r="CT584" s="170"/>
      <c r="CU584" s="170"/>
      <c r="CV584" s="170"/>
      <c r="CW584" s="170"/>
      <c r="CX584" s="170"/>
      <c r="CY584" s="170"/>
      <c r="CZ584" s="170"/>
      <c r="DA584" s="170"/>
      <c r="DB584" s="170"/>
      <c r="DC584" s="170"/>
      <c r="DD584" s="170"/>
      <c r="DE584" s="170"/>
      <c r="DF584" s="170"/>
      <c r="DG584" s="170"/>
      <c r="DH584" s="170"/>
      <c r="DI584" s="170"/>
      <c r="DJ584" s="170"/>
      <c r="DK584" s="170"/>
      <c r="DL584" s="170"/>
      <c r="DM584" s="170"/>
      <c r="DN584" s="170"/>
      <c r="DO584" s="170"/>
      <c r="DP584" s="170"/>
      <c r="DQ584" s="170"/>
      <c r="DR584" s="170"/>
      <c r="DS584" s="170"/>
      <c r="DT584" s="170"/>
      <c r="DU584" s="170"/>
      <c r="DV584" s="170"/>
      <c r="DW584" s="170"/>
      <c r="DX584" s="170"/>
      <c r="DY584" s="170"/>
      <c r="DZ584" s="170"/>
      <c r="EA584" s="170"/>
      <c r="EB584" s="170"/>
      <c r="EC584" s="170"/>
      <c r="ED584" s="170"/>
      <c r="EE584" s="170"/>
      <c r="EF584" s="170"/>
      <c r="EG584" s="170"/>
      <c r="EH584" s="170"/>
      <c r="EI584" s="170"/>
      <c r="EJ584" s="170"/>
      <c r="EK584" s="170"/>
      <c r="EL584" s="170"/>
      <c r="EM584" s="170"/>
      <c r="EN584" s="170"/>
      <c r="EO584" s="170"/>
      <c r="EP584" s="170"/>
      <c r="EQ584" s="170"/>
      <c r="ER584" s="170"/>
      <c r="ES584" s="170"/>
      <c r="ET584" s="170"/>
      <c r="EU584" s="170"/>
      <c r="EV584" s="170"/>
      <c r="EW584" s="170"/>
      <c r="EX584" s="170"/>
      <c r="EY584" s="170"/>
      <c r="EZ584" s="170"/>
      <c r="FA584" s="170"/>
      <c r="FB584" s="170"/>
      <c r="FC584" s="170"/>
      <c r="FD584" s="170"/>
      <c r="FE584" s="170"/>
      <c r="FF584" s="170"/>
      <c r="FG584" s="170"/>
      <c r="FH584" s="170"/>
      <c r="FI584" s="170"/>
      <c r="FJ584" s="170"/>
      <c r="FK584" s="170"/>
      <c r="FL584" s="170"/>
      <c r="FM584" s="170"/>
      <c r="FN584" s="170"/>
      <c r="FO584" s="170"/>
      <c r="FP584" s="170"/>
      <c r="FQ584" s="170"/>
      <c r="FR584" s="170"/>
      <c r="FS584" s="170"/>
      <c r="FT584" s="170"/>
      <c r="FU584" s="170"/>
      <c r="FV584" s="170"/>
      <c r="FW584" s="170"/>
      <c r="FX584" s="170"/>
      <c r="FY584" s="170"/>
      <c r="FZ584" s="170"/>
      <c r="GA584" s="170"/>
      <c r="GB584" s="170"/>
      <c r="GC584" s="170"/>
      <c r="GD584" s="170"/>
      <c r="GE584" s="170"/>
      <c r="GF584" s="170"/>
      <c r="GG584" s="170"/>
      <c r="GH584" s="170"/>
    </row>
    <row r="585" customFormat="false" ht="12.75" hidden="false" customHeight="false" outlineLevel="0" collapsed="false">
      <c r="A585" s="179"/>
      <c r="B585" s="160"/>
      <c r="C585" s="160"/>
      <c r="D585" s="160"/>
      <c r="E585" s="160"/>
      <c r="F585" s="160"/>
      <c r="G585" s="160"/>
      <c r="H585" s="159"/>
      <c r="I585" s="181"/>
      <c r="R585" s="159"/>
      <c r="S585" s="169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70"/>
      <c r="BP585" s="170"/>
      <c r="BQ585" s="170"/>
      <c r="BR585" s="170"/>
      <c r="BS585" s="170"/>
      <c r="BT585" s="170"/>
      <c r="BU585" s="170"/>
      <c r="BV585" s="170"/>
      <c r="BW585" s="170"/>
      <c r="BX585" s="170"/>
      <c r="BY585" s="170"/>
      <c r="BZ585" s="170"/>
      <c r="CA585" s="170"/>
      <c r="CB585" s="170"/>
      <c r="CC585" s="170"/>
      <c r="CD585" s="170"/>
      <c r="CE585" s="170"/>
      <c r="CF585" s="170"/>
      <c r="CG585" s="170"/>
      <c r="CH585" s="170"/>
      <c r="CI585" s="170"/>
      <c r="CJ585" s="170"/>
      <c r="CK585" s="170"/>
      <c r="CL585" s="170"/>
      <c r="CM585" s="170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0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  <c r="DZ585" s="170"/>
      <c r="EA585" s="170"/>
      <c r="EB585" s="170"/>
      <c r="EC585" s="170"/>
      <c r="ED585" s="170"/>
      <c r="EE585" s="170"/>
      <c r="EF585" s="170"/>
      <c r="EG585" s="170"/>
      <c r="EH585" s="170"/>
      <c r="EI585" s="170"/>
      <c r="EJ585" s="170"/>
      <c r="EK585" s="170"/>
      <c r="EL585" s="170"/>
      <c r="EM585" s="170"/>
      <c r="EN585" s="170"/>
      <c r="EO585" s="170"/>
      <c r="EP585" s="170"/>
      <c r="EQ585" s="170"/>
      <c r="ER585" s="170"/>
      <c r="ES585" s="170"/>
      <c r="ET585" s="170"/>
      <c r="EU585" s="170"/>
      <c r="EV585" s="170"/>
      <c r="EW585" s="170"/>
      <c r="EX585" s="170"/>
      <c r="EY585" s="170"/>
      <c r="EZ585" s="170"/>
      <c r="FA585" s="170"/>
      <c r="FB585" s="170"/>
      <c r="FC585" s="170"/>
      <c r="FD585" s="170"/>
      <c r="FE585" s="170"/>
      <c r="FF585" s="170"/>
      <c r="FG585" s="170"/>
      <c r="FH585" s="170"/>
      <c r="FI585" s="170"/>
      <c r="FJ585" s="170"/>
      <c r="FK585" s="170"/>
      <c r="FL585" s="170"/>
      <c r="FM585" s="170"/>
      <c r="FN585" s="170"/>
      <c r="FO585" s="170"/>
      <c r="FP585" s="170"/>
      <c r="FQ585" s="170"/>
      <c r="FR585" s="170"/>
      <c r="FS585" s="170"/>
      <c r="FT585" s="170"/>
      <c r="FU585" s="170"/>
      <c r="FV585" s="170"/>
      <c r="FW585" s="170"/>
      <c r="FX585" s="170"/>
      <c r="FY585" s="170"/>
      <c r="FZ585" s="170"/>
      <c r="GA585" s="170"/>
      <c r="GB585" s="170"/>
      <c r="GC585" s="170"/>
      <c r="GD585" s="170"/>
      <c r="GE585" s="170"/>
      <c r="GF585" s="170"/>
      <c r="GG585" s="170"/>
      <c r="GH585" s="170"/>
    </row>
    <row r="586" customFormat="false" ht="12.75" hidden="false" customHeight="false" outlineLevel="0" collapsed="false">
      <c r="A586" s="179"/>
      <c r="B586" s="160"/>
      <c r="C586" s="160"/>
      <c r="D586" s="160"/>
      <c r="E586" s="160"/>
      <c r="F586" s="160"/>
      <c r="G586" s="160"/>
      <c r="H586" s="159"/>
      <c r="I586" s="181"/>
      <c r="R586" s="159"/>
      <c r="S586" s="169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70"/>
      <c r="BP586" s="170"/>
      <c r="BQ586" s="170"/>
      <c r="BR586" s="170"/>
      <c r="BS586" s="170"/>
      <c r="BT586" s="170"/>
      <c r="BU586" s="170"/>
      <c r="BV586" s="170"/>
      <c r="BW586" s="170"/>
      <c r="BX586" s="170"/>
      <c r="BY586" s="170"/>
      <c r="BZ586" s="170"/>
      <c r="CA586" s="170"/>
      <c r="CB586" s="170"/>
      <c r="CC586" s="170"/>
      <c r="CD586" s="170"/>
      <c r="CE586" s="170"/>
      <c r="CF586" s="170"/>
      <c r="CG586" s="170"/>
      <c r="CH586" s="170"/>
      <c r="CI586" s="170"/>
      <c r="CJ586" s="170"/>
      <c r="CK586" s="170"/>
      <c r="CL586" s="170"/>
      <c r="CM586" s="170"/>
      <c r="CN586" s="170"/>
      <c r="CO586" s="170"/>
      <c r="CP586" s="170"/>
      <c r="CQ586" s="170"/>
      <c r="CR586" s="170"/>
      <c r="CS586" s="170"/>
      <c r="CT586" s="170"/>
      <c r="CU586" s="170"/>
      <c r="CV586" s="170"/>
      <c r="CW586" s="170"/>
      <c r="CX586" s="170"/>
      <c r="CY586" s="170"/>
      <c r="CZ586" s="170"/>
      <c r="DA586" s="170"/>
      <c r="DB586" s="170"/>
      <c r="DC586" s="170"/>
      <c r="DD586" s="170"/>
      <c r="DE586" s="170"/>
      <c r="DF586" s="170"/>
      <c r="DG586" s="170"/>
      <c r="DH586" s="170"/>
      <c r="DI586" s="170"/>
      <c r="DJ586" s="170"/>
      <c r="DK586" s="170"/>
      <c r="DL586" s="170"/>
      <c r="DM586" s="170"/>
      <c r="DN586" s="170"/>
      <c r="DO586" s="170"/>
      <c r="DP586" s="170"/>
      <c r="DQ586" s="170"/>
      <c r="DR586" s="170"/>
      <c r="DS586" s="170"/>
      <c r="DT586" s="170"/>
      <c r="DU586" s="170"/>
      <c r="DV586" s="170"/>
      <c r="DW586" s="170"/>
      <c r="DX586" s="170"/>
      <c r="DY586" s="170"/>
      <c r="DZ586" s="170"/>
      <c r="EA586" s="170"/>
      <c r="EB586" s="170"/>
      <c r="EC586" s="170"/>
      <c r="ED586" s="170"/>
      <c r="EE586" s="170"/>
      <c r="EF586" s="170"/>
      <c r="EG586" s="170"/>
      <c r="EH586" s="170"/>
      <c r="EI586" s="170"/>
      <c r="EJ586" s="170"/>
      <c r="EK586" s="170"/>
      <c r="EL586" s="170"/>
      <c r="EM586" s="170"/>
      <c r="EN586" s="170"/>
      <c r="EO586" s="170"/>
      <c r="EP586" s="170"/>
      <c r="EQ586" s="170"/>
      <c r="ER586" s="170"/>
      <c r="ES586" s="170"/>
      <c r="ET586" s="170"/>
      <c r="EU586" s="170"/>
      <c r="EV586" s="170"/>
      <c r="EW586" s="170"/>
      <c r="EX586" s="170"/>
      <c r="EY586" s="170"/>
      <c r="EZ586" s="170"/>
      <c r="FA586" s="170"/>
      <c r="FB586" s="170"/>
      <c r="FC586" s="170"/>
      <c r="FD586" s="170"/>
      <c r="FE586" s="170"/>
      <c r="FF586" s="170"/>
      <c r="FG586" s="170"/>
      <c r="FH586" s="170"/>
      <c r="FI586" s="170"/>
      <c r="FJ586" s="170"/>
      <c r="FK586" s="170"/>
      <c r="FL586" s="170"/>
      <c r="FM586" s="170"/>
      <c r="FN586" s="170"/>
      <c r="FO586" s="170"/>
      <c r="FP586" s="170"/>
      <c r="FQ586" s="170"/>
      <c r="FR586" s="170"/>
      <c r="FS586" s="170"/>
      <c r="FT586" s="170"/>
      <c r="FU586" s="170"/>
      <c r="FV586" s="170"/>
      <c r="FW586" s="170"/>
      <c r="FX586" s="170"/>
      <c r="FY586" s="170"/>
      <c r="FZ586" s="170"/>
      <c r="GA586" s="170"/>
      <c r="GB586" s="170"/>
      <c r="GC586" s="170"/>
      <c r="GD586" s="170"/>
      <c r="GE586" s="170"/>
      <c r="GF586" s="170"/>
      <c r="GG586" s="170"/>
      <c r="GH586" s="170"/>
    </row>
    <row r="587" customFormat="false" ht="12.75" hidden="false" customHeight="false" outlineLevel="0" collapsed="false">
      <c r="A587" s="179"/>
      <c r="B587" s="160"/>
      <c r="C587" s="160"/>
      <c r="D587" s="160"/>
      <c r="E587" s="160"/>
      <c r="F587" s="160"/>
      <c r="G587" s="160"/>
      <c r="H587" s="159"/>
      <c r="I587" s="181"/>
      <c r="R587" s="159"/>
      <c r="S587" s="169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70"/>
      <c r="BP587" s="170"/>
      <c r="BQ587" s="170"/>
      <c r="BR587" s="170"/>
      <c r="BS587" s="170"/>
      <c r="BT587" s="170"/>
      <c r="BU587" s="170"/>
      <c r="BV587" s="170"/>
      <c r="BW587" s="170"/>
      <c r="BX587" s="170"/>
      <c r="BY587" s="170"/>
      <c r="BZ587" s="170"/>
      <c r="CA587" s="170"/>
      <c r="CB587" s="170"/>
      <c r="CC587" s="170"/>
      <c r="CD587" s="170"/>
      <c r="CE587" s="170"/>
      <c r="CF587" s="170"/>
      <c r="CG587" s="170"/>
      <c r="CH587" s="170"/>
      <c r="CI587" s="170"/>
      <c r="CJ587" s="170"/>
      <c r="CK587" s="170"/>
      <c r="CL587" s="170"/>
      <c r="CM587" s="170"/>
      <c r="CN587" s="170"/>
      <c r="CO587" s="170"/>
      <c r="CP587" s="170"/>
      <c r="CQ587" s="170"/>
      <c r="CR587" s="170"/>
      <c r="CS587" s="170"/>
      <c r="CT587" s="170"/>
      <c r="CU587" s="170"/>
      <c r="CV587" s="170"/>
      <c r="CW587" s="170"/>
      <c r="CX587" s="170"/>
      <c r="CY587" s="170"/>
      <c r="CZ587" s="170"/>
      <c r="DA587" s="170"/>
      <c r="DB587" s="170"/>
      <c r="DC587" s="170"/>
      <c r="DD587" s="170"/>
      <c r="DE587" s="170"/>
      <c r="DF587" s="170"/>
      <c r="DG587" s="170"/>
      <c r="DH587" s="170"/>
      <c r="DI587" s="170"/>
      <c r="DJ587" s="170"/>
      <c r="DK587" s="170"/>
      <c r="DL587" s="170"/>
      <c r="DM587" s="170"/>
      <c r="DN587" s="170"/>
      <c r="DO587" s="170"/>
      <c r="DP587" s="170"/>
      <c r="DQ587" s="170"/>
      <c r="DR587" s="170"/>
      <c r="DS587" s="170"/>
      <c r="DT587" s="170"/>
      <c r="DU587" s="170"/>
      <c r="DV587" s="170"/>
      <c r="DW587" s="170"/>
      <c r="DX587" s="170"/>
      <c r="DY587" s="170"/>
      <c r="DZ587" s="170"/>
      <c r="EA587" s="170"/>
      <c r="EB587" s="170"/>
      <c r="EC587" s="170"/>
      <c r="ED587" s="170"/>
      <c r="EE587" s="170"/>
      <c r="EF587" s="170"/>
      <c r="EG587" s="170"/>
      <c r="EH587" s="170"/>
      <c r="EI587" s="170"/>
      <c r="EJ587" s="170"/>
      <c r="EK587" s="170"/>
      <c r="EL587" s="170"/>
      <c r="EM587" s="170"/>
      <c r="EN587" s="170"/>
      <c r="EO587" s="170"/>
      <c r="EP587" s="170"/>
      <c r="EQ587" s="170"/>
      <c r="ER587" s="170"/>
      <c r="ES587" s="170"/>
      <c r="ET587" s="170"/>
      <c r="EU587" s="170"/>
      <c r="EV587" s="170"/>
      <c r="EW587" s="170"/>
      <c r="EX587" s="170"/>
      <c r="EY587" s="170"/>
      <c r="EZ587" s="170"/>
      <c r="FA587" s="170"/>
      <c r="FB587" s="170"/>
      <c r="FC587" s="170"/>
      <c r="FD587" s="170"/>
      <c r="FE587" s="170"/>
      <c r="FF587" s="170"/>
      <c r="FG587" s="170"/>
      <c r="FH587" s="170"/>
      <c r="FI587" s="170"/>
      <c r="FJ587" s="170"/>
      <c r="FK587" s="170"/>
      <c r="FL587" s="170"/>
      <c r="FM587" s="170"/>
      <c r="FN587" s="170"/>
      <c r="FO587" s="170"/>
      <c r="FP587" s="170"/>
      <c r="FQ587" s="170"/>
      <c r="FR587" s="170"/>
      <c r="FS587" s="170"/>
      <c r="FT587" s="170"/>
      <c r="FU587" s="170"/>
      <c r="FV587" s="170"/>
      <c r="FW587" s="170"/>
      <c r="FX587" s="170"/>
      <c r="FY587" s="170"/>
      <c r="FZ587" s="170"/>
      <c r="GA587" s="170"/>
      <c r="GB587" s="170"/>
      <c r="GC587" s="170"/>
      <c r="GD587" s="170"/>
      <c r="GE587" s="170"/>
      <c r="GF587" s="170"/>
      <c r="GG587" s="170"/>
      <c r="GH587" s="170"/>
    </row>
    <row r="588" customFormat="false" ht="12.75" hidden="false" customHeight="false" outlineLevel="0" collapsed="false">
      <c r="A588" s="179"/>
      <c r="B588" s="160"/>
      <c r="C588" s="160"/>
      <c r="D588" s="160"/>
      <c r="E588" s="160"/>
      <c r="F588" s="160"/>
      <c r="G588" s="160"/>
      <c r="H588" s="159"/>
      <c r="I588" s="181"/>
      <c r="R588" s="159"/>
      <c r="S588" s="169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70"/>
      <c r="BP588" s="170"/>
      <c r="BQ588" s="170"/>
      <c r="BR588" s="170"/>
      <c r="BS588" s="170"/>
      <c r="BT588" s="170"/>
      <c r="BU588" s="170"/>
      <c r="BV588" s="170"/>
      <c r="BW588" s="170"/>
      <c r="BX588" s="170"/>
      <c r="BY588" s="170"/>
      <c r="BZ588" s="170"/>
      <c r="CA588" s="170"/>
      <c r="CB588" s="170"/>
      <c r="CC588" s="170"/>
      <c r="CD588" s="170"/>
      <c r="CE588" s="170"/>
      <c r="CF588" s="170"/>
      <c r="CG588" s="170"/>
      <c r="CH588" s="170"/>
      <c r="CI588" s="170"/>
      <c r="CJ588" s="170"/>
      <c r="CK588" s="170"/>
      <c r="CL588" s="170"/>
      <c r="CM588" s="170"/>
      <c r="CN588" s="170"/>
      <c r="CO588" s="170"/>
      <c r="CP588" s="170"/>
      <c r="CQ588" s="170"/>
      <c r="CR588" s="170"/>
      <c r="CS588" s="170"/>
      <c r="CT588" s="170"/>
      <c r="CU588" s="170"/>
      <c r="CV588" s="170"/>
      <c r="CW588" s="170"/>
      <c r="CX588" s="170"/>
      <c r="CY588" s="170"/>
      <c r="CZ588" s="170"/>
      <c r="DA588" s="170"/>
      <c r="DB588" s="170"/>
      <c r="DC588" s="170"/>
      <c r="DD588" s="170"/>
      <c r="DE588" s="170"/>
      <c r="DF588" s="170"/>
      <c r="DG588" s="170"/>
      <c r="DH588" s="170"/>
      <c r="DI588" s="170"/>
      <c r="DJ588" s="170"/>
      <c r="DK588" s="170"/>
      <c r="DL588" s="170"/>
      <c r="DM588" s="170"/>
      <c r="DN588" s="170"/>
      <c r="DO588" s="170"/>
      <c r="DP588" s="170"/>
      <c r="DQ588" s="170"/>
      <c r="DR588" s="170"/>
      <c r="DS588" s="170"/>
      <c r="DT588" s="170"/>
      <c r="DU588" s="170"/>
      <c r="DV588" s="170"/>
      <c r="DW588" s="170"/>
      <c r="DX588" s="170"/>
      <c r="DY588" s="170"/>
      <c r="DZ588" s="170"/>
      <c r="EA588" s="170"/>
      <c r="EB588" s="170"/>
      <c r="EC588" s="170"/>
      <c r="ED588" s="170"/>
      <c r="EE588" s="170"/>
      <c r="EF588" s="170"/>
      <c r="EG588" s="170"/>
      <c r="EH588" s="170"/>
      <c r="EI588" s="170"/>
      <c r="EJ588" s="170"/>
      <c r="EK588" s="170"/>
      <c r="EL588" s="170"/>
      <c r="EM588" s="170"/>
      <c r="EN588" s="170"/>
      <c r="EO588" s="170"/>
      <c r="EP588" s="170"/>
      <c r="EQ588" s="170"/>
      <c r="ER588" s="170"/>
      <c r="ES588" s="170"/>
      <c r="ET588" s="170"/>
      <c r="EU588" s="170"/>
      <c r="EV588" s="170"/>
      <c r="EW588" s="170"/>
      <c r="EX588" s="170"/>
      <c r="EY588" s="170"/>
      <c r="EZ588" s="170"/>
      <c r="FA588" s="170"/>
      <c r="FB588" s="170"/>
      <c r="FC588" s="170"/>
      <c r="FD588" s="170"/>
      <c r="FE588" s="170"/>
      <c r="FF588" s="170"/>
      <c r="FG588" s="170"/>
      <c r="FH588" s="170"/>
      <c r="FI588" s="170"/>
      <c r="FJ588" s="170"/>
      <c r="FK588" s="170"/>
      <c r="FL588" s="170"/>
      <c r="FM588" s="170"/>
      <c r="FN588" s="170"/>
      <c r="FO588" s="170"/>
      <c r="FP588" s="170"/>
      <c r="FQ588" s="170"/>
      <c r="FR588" s="170"/>
      <c r="FS588" s="170"/>
      <c r="FT588" s="170"/>
      <c r="FU588" s="170"/>
      <c r="FV588" s="170"/>
      <c r="FW588" s="170"/>
      <c r="FX588" s="170"/>
      <c r="FY588" s="170"/>
      <c r="FZ588" s="170"/>
      <c r="GA588" s="170"/>
      <c r="GB588" s="170"/>
      <c r="GC588" s="170"/>
      <c r="GD588" s="170"/>
      <c r="GE588" s="170"/>
      <c r="GF588" s="170"/>
      <c r="GG588" s="170"/>
      <c r="GH588" s="170"/>
    </row>
    <row r="589" customFormat="false" ht="12.75" hidden="false" customHeight="false" outlineLevel="0" collapsed="false">
      <c r="A589" s="179"/>
      <c r="B589" s="160"/>
      <c r="C589" s="160"/>
      <c r="D589" s="160"/>
      <c r="E589" s="160"/>
      <c r="F589" s="160"/>
      <c r="G589" s="160"/>
      <c r="H589" s="159"/>
      <c r="I589" s="181"/>
      <c r="R589" s="159"/>
      <c r="S589" s="169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70"/>
      <c r="BP589" s="170"/>
      <c r="BQ589" s="170"/>
      <c r="BR589" s="170"/>
      <c r="BS589" s="170"/>
      <c r="BT589" s="170"/>
      <c r="BU589" s="170"/>
      <c r="BV589" s="170"/>
      <c r="BW589" s="170"/>
      <c r="BX589" s="170"/>
      <c r="BY589" s="170"/>
      <c r="BZ589" s="170"/>
      <c r="CA589" s="170"/>
      <c r="CB589" s="170"/>
      <c r="CC589" s="170"/>
      <c r="CD589" s="170"/>
      <c r="CE589" s="170"/>
      <c r="CF589" s="170"/>
      <c r="CG589" s="170"/>
      <c r="CH589" s="170"/>
      <c r="CI589" s="170"/>
      <c r="CJ589" s="170"/>
      <c r="CK589" s="170"/>
      <c r="CL589" s="170"/>
      <c r="CM589" s="170"/>
      <c r="CN589" s="170"/>
      <c r="CO589" s="170"/>
      <c r="CP589" s="170"/>
      <c r="CQ589" s="170"/>
      <c r="CR589" s="170"/>
      <c r="CS589" s="170"/>
      <c r="CT589" s="170"/>
      <c r="CU589" s="170"/>
      <c r="CV589" s="170"/>
      <c r="CW589" s="170"/>
      <c r="CX589" s="170"/>
      <c r="CY589" s="170"/>
      <c r="CZ589" s="170"/>
      <c r="DA589" s="170"/>
      <c r="DB589" s="170"/>
      <c r="DC589" s="170"/>
      <c r="DD589" s="170"/>
      <c r="DE589" s="170"/>
      <c r="DF589" s="170"/>
      <c r="DG589" s="170"/>
      <c r="DH589" s="170"/>
      <c r="DI589" s="170"/>
      <c r="DJ589" s="170"/>
      <c r="DK589" s="170"/>
      <c r="DL589" s="170"/>
      <c r="DM589" s="170"/>
      <c r="DN589" s="170"/>
      <c r="DO589" s="170"/>
      <c r="DP589" s="170"/>
      <c r="DQ589" s="170"/>
      <c r="DR589" s="170"/>
      <c r="DS589" s="170"/>
      <c r="DT589" s="170"/>
      <c r="DU589" s="170"/>
      <c r="DV589" s="170"/>
      <c r="DW589" s="170"/>
      <c r="DX589" s="170"/>
      <c r="DY589" s="170"/>
      <c r="DZ589" s="170"/>
      <c r="EA589" s="170"/>
      <c r="EB589" s="170"/>
      <c r="EC589" s="170"/>
      <c r="ED589" s="170"/>
      <c r="EE589" s="170"/>
      <c r="EF589" s="170"/>
      <c r="EG589" s="170"/>
      <c r="EH589" s="170"/>
      <c r="EI589" s="170"/>
      <c r="EJ589" s="170"/>
      <c r="EK589" s="170"/>
      <c r="EL589" s="170"/>
      <c r="EM589" s="170"/>
      <c r="EN589" s="170"/>
      <c r="EO589" s="170"/>
      <c r="EP589" s="170"/>
      <c r="EQ589" s="170"/>
      <c r="ER589" s="170"/>
      <c r="ES589" s="170"/>
      <c r="ET589" s="170"/>
      <c r="EU589" s="170"/>
      <c r="EV589" s="170"/>
      <c r="EW589" s="170"/>
      <c r="EX589" s="170"/>
      <c r="EY589" s="170"/>
      <c r="EZ589" s="170"/>
      <c r="FA589" s="170"/>
      <c r="FB589" s="170"/>
      <c r="FC589" s="170"/>
      <c r="FD589" s="170"/>
      <c r="FE589" s="170"/>
      <c r="FF589" s="170"/>
      <c r="FG589" s="170"/>
      <c r="FH589" s="170"/>
      <c r="FI589" s="170"/>
      <c r="FJ589" s="170"/>
      <c r="FK589" s="170"/>
      <c r="FL589" s="170"/>
      <c r="FM589" s="170"/>
      <c r="FN589" s="170"/>
      <c r="FO589" s="170"/>
      <c r="FP589" s="170"/>
      <c r="FQ589" s="170"/>
      <c r="FR589" s="170"/>
      <c r="FS589" s="170"/>
      <c r="FT589" s="170"/>
      <c r="FU589" s="170"/>
      <c r="FV589" s="170"/>
      <c r="FW589" s="170"/>
      <c r="FX589" s="170"/>
      <c r="FY589" s="170"/>
      <c r="FZ589" s="170"/>
      <c r="GA589" s="170"/>
      <c r="GB589" s="170"/>
      <c r="GC589" s="170"/>
      <c r="GD589" s="170"/>
      <c r="GE589" s="170"/>
      <c r="GF589" s="170"/>
      <c r="GG589" s="170"/>
      <c r="GH589" s="170"/>
    </row>
    <row r="590" customFormat="false" ht="12.75" hidden="false" customHeight="false" outlineLevel="0" collapsed="false">
      <c r="A590" s="179"/>
      <c r="B590" s="160"/>
      <c r="C590" s="160"/>
      <c r="D590" s="160"/>
      <c r="E590" s="160"/>
      <c r="F590" s="160"/>
      <c r="G590" s="160"/>
      <c r="H590" s="159"/>
      <c r="I590" s="181"/>
      <c r="R590" s="159"/>
      <c r="S590" s="169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70"/>
      <c r="BW590" s="170"/>
      <c r="BX590" s="170"/>
      <c r="BY590" s="170"/>
      <c r="BZ590" s="170"/>
      <c r="CA590" s="170"/>
      <c r="CB590" s="170"/>
      <c r="CC590" s="170"/>
      <c r="CD590" s="170"/>
      <c r="CE590" s="170"/>
      <c r="CF590" s="170"/>
      <c r="CG590" s="170"/>
      <c r="CH590" s="170"/>
      <c r="CI590" s="170"/>
      <c r="CJ590" s="170"/>
      <c r="CK590" s="170"/>
      <c r="CL590" s="170"/>
      <c r="CM590" s="170"/>
      <c r="CN590" s="170"/>
      <c r="CO590" s="170"/>
      <c r="CP590" s="170"/>
      <c r="CQ590" s="170"/>
      <c r="CR590" s="170"/>
      <c r="CS590" s="170"/>
      <c r="CT590" s="170"/>
      <c r="CU590" s="170"/>
      <c r="CV590" s="170"/>
      <c r="CW590" s="170"/>
      <c r="CX590" s="170"/>
      <c r="CY590" s="170"/>
      <c r="CZ590" s="170"/>
      <c r="DA590" s="170"/>
      <c r="DB590" s="170"/>
      <c r="DC590" s="170"/>
      <c r="DD590" s="170"/>
      <c r="DE590" s="170"/>
      <c r="DF590" s="170"/>
      <c r="DG590" s="170"/>
      <c r="DH590" s="170"/>
      <c r="DI590" s="170"/>
      <c r="DJ590" s="170"/>
      <c r="DK590" s="170"/>
      <c r="DL590" s="170"/>
      <c r="DM590" s="170"/>
      <c r="DN590" s="170"/>
      <c r="DO590" s="170"/>
      <c r="DP590" s="170"/>
      <c r="DQ590" s="170"/>
      <c r="DR590" s="170"/>
      <c r="DS590" s="170"/>
      <c r="DT590" s="170"/>
      <c r="DU590" s="170"/>
      <c r="DV590" s="170"/>
      <c r="DW590" s="170"/>
      <c r="DX590" s="170"/>
      <c r="DY590" s="170"/>
      <c r="DZ590" s="170"/>
      <c r="EA590" s="170"/>
      <c r="EB590" s="170"/>
      <c r="EC590" s="170"/>
      <c r="ED590" s="170"/>
      <c r="EE590" s="170"/>
      <c r="EF590" s="170"/>
      <c r="EG590" s="170"/>
      <c r="EH590" s="170"/>
      <c r="EI590" s="170"/>
      <c r="EJ590" s="170"/>
      <c r="EK590" s="170"/>
      <c r="EL590" s="170"/>
      <c r="EM590" s="170"/>
      <c r="EN590" s="170"/>
      <c r="EO590" s="170"/>
      <c r="EP590" s="170"/>
      <c r="EQ590" s="170"/>
      <c r="ER590" s="170"/>
      <c r="ES590" s="170"/>
      <c r="ET590" s="170"/>
      <c r="EU590" s="170"/>
      <c r="EV590" s="170"/>
      <c r="EW590" s="170"/>
      <c r="EX590" s="170"/>
      <c r="EY590" s="170"/>
      <c r="EZ590" s="170"/>
      <c r="FA590" s="170"/>
      <c r="FB590" s="170"/>
      <c r="FC590" s="170"/>
      <c r="FD590" s="170"/>
      <c r="FE590" s="170"/>
      <c r="FF590" s="170"/>
      <c r="FG590" s="170"/>
      <c r="FH590" s="170"/>
      <c r="FI590" s="170"/>
      <c r="FJ590" s="170"/>
      <c r="FK590" s="170"/>
      <c r="FL590" s="170"/>
      <c r="FM590" s="170"/>
      <c r="FN590" s="170"/>
      <c r="FO590" s="170"/>
      <c r="FP590" s="170"/>
      <c r="FQ590" s="170"/>
      <c r="FR590" s="170"/>
      <c r="FS590" s="170"/>
      <c r="FT590" s="170"/>
      <c r="FU590" s="170"/>
      <c r="FV590" s="170"/>
      <c r="FW590" s="170"/>
      <c r="FX590" s="170"/>
      <c r="FY590" s="170"/>
      <c r="FZ590" s="170"/>
      <c r="GA590" s="170"/>
      <c r="GB590" s="170"/>
      <c r="GC590" s="170"/>
      <c r="GD590" s="170"/>
      <c r="GE590" s="170"/>
      <c r="GF590" s="170"/>
      <c r="GG590" s="170"/>
      <c r="GH590" s="170"/>
    </row>
    <row r="591" customFormat="false" ht="12.75" hidden="false" customHeight="false" outlineLevel="0" collapsed="false">
      <c r="A591" s="179"/>
      <c r="B591" s="160"/>
      <c r="C591" s="160"/>
      <c r="D591" s="160"/>
      <c r="E591" s="160"/>
      <c r="F591" s="160"/>
      <c r="G591" s="160"/>
      <c r="H591" s="159"/>
      <c r="I591" s="181"/>
      <c r="R591" s="159"/>
      <c r="S591" s="169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70"/>
      <c r="BW591" s="170"/>
      <c r="BX591" s="170"/>
      <c r="BY591" s="170"/>
      <c r="BZ591" s="170"/>
      <c r="CA591" s="170"/>
      <c r="CB591" s="170"/>
      <c r="CC591" s="170"/>
      <c r="CD591" s="170"/>
      <c r="CE591" s="170"/>
      <c r="CF591" s="170"/>
      <c r="CG591" s="170"/>
      <c r="CH591" s="170"/>
      <c r="CI591" s="170"/>
      <c r="CJ591" s="170"/>
      <c r="CK591" s="170"/>
      <c r="CL591" s="170"/>
      <c r="CM591" s="170"/>
      <c r="CN591" s="170"/>
      <c r="CO591" s="170"/>
      <c r="CP591" s="170"/>
      <c r="CQ591" s="170"/>
      <c r="CR591" s="170"/>
      <c r="CS591" s="170"/>
      <c r="CT591" s="170"/>
      <c r="CU591" s="170"/>
      <c r="CV591" s="170"/>
      <c r="CW591" s="170"/>
      <c r="CX591" s="170"/>
      <c r="CY591" s="170"/>
      <c r="CZ591" s="170"/>
      <c r="DA591" s="170"/>
      <c r="DB591" s="170"/>
      <c r="DC591" s="170"/>
      <c r="DD591" s="170"/>
      <c r="DE591" s="170"/>
      <c r="DF591" s="170"/>
      <c r="DG591" s="170"/>
      <c r="DH591" s="170"/>
      <c r="DI591" s="170"/>
      <c r="DJ591" s="170"/>
      <c r="DK591" s="170"/>
      <c r="DL591" s="170"/>
      <c r="DM591" s="170"/>
      <c r="DN591" s="170"/>
      <c r="DO591" s="170"/>
      <c r="DP591" s="170"/>
      <c r="DQ591" s="170"/>
      <c r="DR591" s="170"/>
      <c r="DS591" s="170"/>
      <c r="DT591" s="170"/>
      <c r="DU591" s="170"/>
      <c r="DV591" s="170"/>
      <c r="DW591" s="170"/>
      <c r="DX591" s="170"/>
      <c r="DY591" s="170"/>
      <c r="DZ591" s="170"/>
      <c r="EA591" s="170"/>
      <c r="EB591" s="170"/>
      <c r="EC591" s="170"/>
      <c r="ED591" s="170"/>
      <c r="EE591" s="170"/>
      <c r="EF591" s="170"/>
      <c r="EG591" s="170"/>
      <c r="EH591" s="170"/>
      <c r="EI591" s="170"/>
      <c r="EJ591" s="170"/>
      <c r="EK591" s="170"/>
      <c r="EL591" s="170"/>
      <c r="EM591" s="170"/>
      <c r="EN591" s="170"/>
      <c r="EO591" s="170"/>
      <c r="EP591" s="170"/>
      <c r="EQ591" s="170"/>
      <c r="ER591" s="170"/>
      <c r="ES591" s="170"/>
      <c r="ET591" s="170"/>
      <c r="EU591" s="170"/>
      <c r="EV591" s="170"/>
      <c r="EW591" s="170"/>
      <c r="EX591" s="170"/>
      <c r="EY591" s="170"/>
      <c r="EZ591" s="170"/>
      <c r="FA591" s="170"/>
      <c r="FB591" s="170"/>
      <c r="FC591" s="170"/>
      <c r="FD591" s="170"/>
      <c r="FE591" s="170"/>
      <c r="FF591" s="170"/>
      <c r="FG591" s="170"/>
      <c r="FH591" s="170"/>
      <c r="FI591" s="170"/>
      <c r="FJ591" s="170"/>
      <c r="FK591" s="170"/>
      <c r="FL591" s="170"/>
      <c r="FM591" s="170"/>
      <c r="FN591" s="170"/>
      <c r="FO591" s="170"/>
      <c r="FP591" s="170"/>
      <c r="FQ591" s="170"/>
      <c r="FR591" s="170"/>
      <c r="FS591" s="170"/>
      <c r="FT591" s="170"/>
      <c r="FU591" s="170"/>
      <c r="FV591" s="170"/>
      <c r="FW591" s="170"/>
      <c r="FX591" s="170"/>
      <c r="FY591" s="170"/>
      <c r="FZ591" s="170"/>
      <c r="GA591" s="170"/>
      <c r="GB591" s="170"/>
      <c r="GC591" s="170"/>
      <c r="GD591" s="170"/>
      <c r="GE591" s="170"/>
      <c r="GF591" s="170"/>
      <c r="GG591" s="170"/>
      <c r="GH591" s="170"/>
    </row>
    <row r="592" customFormat="false" ht="12.75" hidden="false" customHeight="false" outlineLevel="0" collapsed="false">
      <c r="A592" s="179"/>
      <c r="B592" s="160"/>
      <c r="C592" s="160"/>
      <c r="D592" s="160"/>
      <c r="E592" s="160"/>
      <c r="F592" s="160"/>
      <c r="G592" s="160"/>
      <c r="H592" s="159"/>
      <c r="I592" s="181"/>
      <c r="R592" s="159"/>
      <c r="S592" s="169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70"/>
      <c r="BW592" s="170"/>
      <c r="BX592" s="170"/>
      <c r="BY592" s="170"/>
      <c r="BZ592" s="170"/>
      <c r="CA592" s="170"/>
      <c r="CB592" s="170"/>
      <c r="CC592" s="170"/>
      <c r="CD592" s="170"/>
      <c r="CE592" s="170"/>
      <c r="CF592" s="170"/>
      <c r="CG592" s="170"/>
      <c r="CH592" s="170"/>
      <c r="CI592" s="170"/>
      <c r="CJ592" s="170"/>
      <c r="CK592" s="170"/>
      <c r="CL592" s="170"/>
      <c r="CM592" s="170"/>
      <c r="CN592" s="170"/>
      <c r="CO592" s="170"/>
      <c r="CP592" s="170"/>
      <c r="CQ592" s="170"/>
      <c r="CR592" s="170"/>
      <c r="CS592" s="170"/>
      <c r="CT592" s="170"/>
      <c r="CU592" s="170"/>
      <c r="CV592" s="170"/>
      <c r="CW592" s="170"/>
      <c r="CX592" s="170"/>
      <c r="CY592" s="170"/>
      <c r="CZ592" s="170"/>
      <c r="DA592" s="170"/>
      <c r="DB592" s="170"/>
      <c r="DC592" s="170"/>
      <c r="DD592" s="170"/>
      <c r="DE592" s="170"/>
      <c r="DF592" s="170"/>
      <c r="DG592" s="170"/>
      <c r="DH592" s="170"/>
      <c r="DI592" s="170"/>
      <c r="DJ592" s="170"/>
      <c r="DK592" s="170"/>
      <c r="DL592" s="170"/>
      <c r="DM592" s="170"/>
      <c r="DN592" s="170"/>
      <c r="DO592" s="170"/>
      <c r="DP592" s="170"/>
      <c r="DQ592" s="170"/>
      <c r="DR592" s="170"/>
      <c r="DS592" s="170"/>
      <c r="DT592" s="170"/>
      <c r="DU592" s="170"/>
      <c r="DV592" s="170"/>
      <c r="DW592" s="170"/>
      <c r="DX592" s="170"/>
      <c r="DY592" s="170"/>
      <c r="DZ592" s="170"/>
      <c r="EA592" s="170"/>
      <c r="EB592" s="170"/>
      <c r="EC592" s="170"/>
      <c r="ED592" s="170"/>
      <c r="EE592" s="170"/>
      <c r="EF592" s="170"/>
      <c r="EG592" s="170"/>
      <c r="EH592" s="170"/>
      <c r="EI592" s="170"/>
      <c r="EJ592" s="170"/>
      <c r="EK592" s="170"/>
      <c r="EL592" s="170"/>
      <c r="EM592" s="170"/>
      <c r="EN592" s="170"/>
      <c r="EO592" s="170"/>
      <c r="EP592" s="170"/>
      <c r="EQ592" s="170"/>
      <c r="ER592" s="170"/>
      <c r="ES592" s="170"/>
      <c r="ET592" s="170"/>
      <c r="EU592" s="170"/>
      <c r="EV592" s="170"/>
      <c r="EW592" s="170"/>
      <c r="EX592" s="170"/>
      <c r="EY592" s="170"/>
      <c r="EZ592" s="170"/>
      <c r="FA592" s="170"/>
      <c r="FB592" s="170"/>
      <c r="FC592" s="170"/>
      <c r="FD592" s="170"/>
      <c r="FE592" s="170"/>
      <c r="FF592" s="170"/>
      <c r="FG592" s="170"/>
      <c r="FH592" s="170"/>
      <c r="FI592" s="170"/>
      <c r="FJ592" s="170"/>
      <c r="FK592" s="170"/>
      <c r="FL592" s="170"/>
      <c r="FM592" s="170"/>
      <c r="FN592" s="170"/>
      <c r="FO592" s="170"/>
      <c r="FP592" s="170"/>
      <c r="FQ592" s="170"/>
      <c r="FR592" s="170"/>
      <c r="FS592" s="170"/>
      <c r="FT592" s="170"/>
      <c r="FU592" s="170"/>
      <c r="FV592" s="170"/>
      <c r="FW592" s="170"/>
      <c r="FX592" s="170"/>
      <c r="FY592" s="170"/>
      <c r="FZ592" s="170"/>
      <c r="GA592" s="170"/>
      <c r="GB592" s="170"/>
      <c r="GC592" s="170"/>
      <c r="GD592" s="170"/>
      <c r="GE592" s="170"/>
      <c r="GF592" s="170"/>
      <c r="GG592" s="170"/>
      <c r="GH592" s="170"/>
    </row>
    <row r="593" customFormat="false" ht="12.75" hidden="false" customHeight="false" outlineLevel="0" collapsed="false">
      <c r="A593" s="179"/>
      <c r="B593" s="160"/>
      <c r="C593" s="160"/>
      <c r="D593" s="160"/>
      <c r="E593" s="160"/>
      <c r="F593" s="160"/>
      <c r="G593" s="160"/>
      <c r="H593" s="159"/>
      <c r="I593" s="181"/>
      <c r="R593" s="159"/>
      <c r="S593" s="169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70"/>
      <c r="BW593" s="170"/>
      <c r="BX593" s="170"/>
      <c r="BY593" s="170"/>
      <c r="BZ593" s="170"/>
      <c r="CA593" s="170"/>
      <c r="CB593" s="170"/>
      <c r="CC593" s="170"/>
      <c r="CD593" s="170"/>
      <c r="CE593" s="170"/>
      <c r="CF593" s="170"/>
      <c r="CG593" s="170"/>
      <c r="CH593" s="170"/>
      <c r="CI593" s="170"/>
      <c r="CJ593" s="170"/>
      <c r="CK593" s="170"/>
      <c r="CL593" s="170"/>
      <c r="CM593" s="170"/>
      <c r="CN593" s="170"/>
      <c r="CO593" s="170"/>
      <c r="CP593" s="170"/>
      <c r="CQ593" s="170"/>
      <c r="CR593" s="170"/>
      <c r="CS593" s="170"/>
      <c r="CT593" s="170"/>
      <c r="CU593" s="170"/>
      <c r="CV593" s="170"/>
      <c r="CW593" s="170"/>
      <c r="CX593" s="170"/>
      <c r="CY593" s="170"/>
      <c r="CZ593" s="170"/>
      <c r="DA593" s="170"/>
      <c r="DB593" s="170"/>
      <c r="DC593" s="170"/>
      <c r="DD593" s="170"/>
      <c r="DE593" s="170"/>
      <c r="DF593" s="170"/>
      <c r="DG593" s="170"/>
      <c r="DH593" s="170"/>
      <c r="DI593" s="170"/>
      <c r="DJ593" s="170"/>
      <c r="DK593" s="170"/>
      <c r="DL593" s="170"/>
      <c r="DM593" s="170"/>
      <c r="DN593" s="170"/>
      <c r="DO593" s="170"/>
      <c r="DP593" s="170"/>
      <c r="DQ593" s="170"/>
      <c r="DR593" s="170"/>
      <c r="DS593" s="170"/>
      <c r="DT593" s="170"/>
      <c r="DU593" s="170"/>
      <c r="DV593" s="170"/>
      <c r="DW593" s="170"/>
      <c r="DX593" s="170"/>
      <c r="DY593" s="170"/>
      <c r="DZ593" s="170"/>
      <c r="EA593" s="170"/>
      <c r="EB593" s="170"/>
      <c r="EC593" s="170"/>
      <c r="ED593" s="170"/>
      <c r="EE593" s="170"/>
      <c r="EF593" s="170"/>
      <c r="EG593" s="170"/>
      <c r="EH593" s="170"/>
      <c r="EI593" s="170"/>
      <c r="EJ593" s="170"/>
      <c r="EK593" s="170"/>
      <c r="EL593" s="170"/>
      <c r="EM593" s="170"/>
      <c r="EN593" s="170"/>
      <c r="EO593" s="170"/>
      <c r="EP593" s="170"/>
      <c r="EQ593" s="170"/>
      <c r="ER593" s="170"/>
      <c r="ES593" s="170"/>
      <c r="ET593" s="170"/>
      <c r="EU593" s="170"/>
      <c r="EV593" s="170"/>
      <c r="EW593" s="170"/>
      <c r="EX593" s="170"/>
      <c r="EY593" s="170"/>
      <c r="EZ593" s="170"/>
      <c r="FA593" s="170"/>
      <c r="FB593" s="170"/>
      <c r="FC593" s="170"/>
      <c r="FD593" s="170"/>
      <c r="FE593" s="170"/>
      <c r="FF593" s="170"/>
      <c r="FG593" s="170"/>
      <c r="FH593" s="170"/>
      <c r="FI593" s="170"/>
      <c r="FJ593" s="170"/>
      <c r="FK593" s="170"/>
      <c r="FL593" s="170"/>
      <c r="FM593" s="170"/>
      <c r="FN593" s="170"/>
      <c r="FO593" s="170"/>
      <c r="FP593" s="170"/>
      <c r="FQ593" s="170"/>
      <c r="FR593" s="170"/>
      <c r="FS593" s="170"/>
      <c r="FT593" s="170"/>
      <c r="FU593" s="170"/>
      <c r="FV593" s="170"/>
      <c r="FW593" s="170"/>
      <c r="FX593" s="170"/>
      <c r="FY593" s="170"/>
      <c r="FZ593" s="170"/>
      <c r="GA593" s="170"/>
      <c r="GB593" s="170"/>
      <c r="GC593" s="170"/>
      <c r="GD593" s="170"/>
      <c r="GE593" s="170"/>
      <c r="GF593" s="170"/>
      <c r="GG593" s="170"/>
      <c r="GH593" s="170"/>
    </row>
    <row r="594" customFormat="false" ht="12.75" hidden="false" customHeight="false" outlineLevel="0" collapsed="false">
      <c r="A594" s="179"/>
      <c r="B594" s="160"/>
      <c r="C594" s="160"/>
      <c r="D594" s="160"/>
      <c r="E594" s="160"/>
      <c r="F594" s="160"/>
      <c r="G594" s="160"/>
      <c r="H594" s="159"/>
      <c r="I594" s="181"/>
      <c r="R594" s="159"/>
      <c r="S594" s="169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70"/>
      <c r="BP594" s="170"/>
      <c r="BQ594" s="170"/>
      <c r="BR594" s="170"/>
      <c r="BS594" s="170"/>
      <c r="BT594" s="170"/>
      <c r="BU594" s="170"/>
      <c r="BV594" s="170"/>
      <c r="BW594" s="170"/>
      <c r="BX594" s="170"/>
      <c r="BY594" s="170"/>
      <c r="BZ594" s="170"/>
      <c r="CA594" s="170"/>
      <c r="CB594" s="170"/>
      <c r="CC594" s="170"/>
      <c r="CD594" s="170"/>
      <c r="CE594" s="170"/>
      <c r="CF594" s="170"/>
      <c r="CG594" s="170"/>
      <c r="CH594" s="170"/>
      <c r="CI594" s="170"/>
      <c r="CJ594" s="170"/>
      <c r="CK594" s="170"/>
      <c r="CL594" s="170"/>
      <c r="CM594" s="170"/>
      <c r="CN594" s="170"/>
      <c r="CO594" s="170"/>
      <c r="CP594" s="170"/>
      <c r="CQ594" s="170"/>
      <c r="CR594" s="170"/>
      <c r="CS594" s="170"/>
      <c r="CT594" s="170"/>
      <c r="CU594" s="170"/>
      <c r="CV594" s="170"/>
      <c r="CW594" s="170"/>
      <c r="CX594" s="170"/>
      <c r="CY594" s="170"/>
      <c r="CZ594" s="170"/>
      <c r="DA594" s="170"/>
      <c r="DB594" s="170"/>
      <c r="DC594" s="170"/>
      <c r="DD594" s="170"/>
      <c r="DE594" s="170"/>
      <c r="DF594" s="170"/>
      <c r="DG594" s="170"/>
      <c r="DH594" s="170"/>
      <c r="DI594" s="170"/>
      <c r="DJ594" s="170"/>
      <c r="DK594" s="170"/>
      <c r="DL594" s="170"/>
      <c r="DM594" s="170"/>
      <c r="DN594" s="170"/>
      <c r="DO594" s="170"/>
      <c r="DP594" s="170"/>
      <c r="DQ594" s="170"/>
      <c r="DR594" s="170"/>
      <c r="DS594" s="170"/>
      <c r="DT594" s="170"/>
      <c r="DU594" s="170"/>
      <c r="DV594" s="170"/>
      <c r="DW594" s="170"/>
      <c r="DX594" s="170"/>
      <c r="DY594" s="170"/>
      <c r="DZ594" s="170"/>
      <c r="EA594" s="170"/>
      <c r="EB594" s="170"/>
      <c r="EC594" s="170"/>
      <c r="ED594" s="170"/>
      <c r="EE594" s="170"/>
      <c r="EF594" s="170"/>
      <c r="EG594" s="170"/>
      <c r="EH594" s="170"/>
      <c r="EI594" s="170"/>
      <c r="EJ594" s="170"/>
      <c r="EK594" s="170"/>
      <c r="EL594" s="170"/>
      <c r="EM594" s="170"/>
      <c r="EN594" s="170"/>
      <c r="EO594" s="170"/>
      <c r="EP594" s="170"/>
      <c r="EQ594" s="170"/>
      <c r="ER594" s="170"/>
      <c r="ES594" s="170"/>
      <c r="ET594" s="170"/>
      <c r="EU594" s="170"/>
      <c r="EV594" s="170"/>
      <c r="EW594" s="170"/>
      <c r="EX594" s="170"/>
      <c r="EY594" s="170"/>
      <c r="EZ594" s="170"/>
      <c r="FA594" s="170"/>
      <c r="FB594" s="170"/>
      <c r="FC594" s="170"/>
      <c r="FD594" s="170"/>
      <c r="FE594" s="170"/>
      <c r="FF594" s="170"/>
      <c r="FG594" s="170"/>
      <c r="FH594" s="170"/>
      <c r="FI594" s="170"/>
      <c r="FJ594" s="170"/>
      <c r="FK594" s="170"/>
      <c r="FL594" s="170"/>
      <c r="FM594" s="170"/>
      <c r="FN594" s="170"/>
      <c r="FO594" s="170"/>
      <c r="FP594" s="170"/>
      <c r="FQ594" s="170"/>
      <c r="FR594" s="170"/>
      <c r="FS594" s="170"/>
      <c r="FT594" s="170"/>
      <c r="FU594" s="170"/>
      <c r="FV594" s="170"/>
      <c r="FW594" s="170"/>
      <c r="FX594" s="170"/>
      <c r="FY594" s="170"/>
      <c r="FZ594" s="170"/>
      <c r="GA594" s="170"/>
      <c r="GB594" s="170"/>
      <c r="GC594" s="170"/>
      <c r="GD594" s="170"/>
      <c r="GE594" s="170"/>
      <c r="GF594" s="170"/>
      <c r="GG594" s="170"/>
      <c r="GH594" s="170"/>
    </row>
    <row r="595" customFormat="false" ht="12.75" hidden="false" customHeight="false" outlineLevel="0" collapsed="false">
      <c r="A595" s="179"/>
      <c r="B595" s="160"/>
      <c r="C595" s="160"/>
      <c r="D595" s="160"/>
      <c r="E595" s="160"/>
      <c r="F595" s="160"/>
      <c r="G595" s="160"/>
      <c r="H595" s="159"/>
      <c r="I595" s="181"/>
      <c r="R595" s="159"/>
      <c r="S595" s="169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70"/>
      <c r="BP595" s="170"/>
      <c r="BQ595" s="170"/>
      <c r="BR595" s="170"/>
      <c r="BS595" s="170"/>
      <c r="BT595" s="170"/>
      <c r="BU595" s="170"/>
      <c r="BV595" s="170"/>
      <c r="BW595" s="170"/>
      <c r="BX595" s="170"/>
      <c r="BY595" s="170"/>
      <c r="BZ595" s="170"/>
      <c r="CA595" s="170"/>
      <c r="CB595" s="170"/>
      <c r="CC595" s="170"/>
      <c r="CD595" s="170"/>
      <c r="CE595" s="170"/>
      <c r="CF595" s="170"/>
      <c r="CG595" s="170"/>
      <c r="CH595" s="170"/>
      <c r="CI595" s="170"/>
      <c r="CJ595" s="170"/>
      <c r="CK595" s="170"/>
      <c r="CL595" s="170"/>
      <c r="CM595" s="170"/>
      <c r="CN595" s="170"/>
      <c r="CO595" s="170"/>
      <c r="CP595" s="170"/>
      <c r="CQ595" s="170"/>
      <c r="CR595" s="170"/>
      <c r="CS595" s="170"/>
      <c r="CT595" s="170"/>
      <c r="CU595" s="170"/>
      <c r="CV595" s="170"/>
      <c r="CW595" s="170"/>
      <c r="CX595" s="170"/>
      <c r="CY595" s="170"/>
      <c r="CZ595" s="170"/>
      <c r="DA595" s="170"/>
      <c r="DB595" s="170"/>
      <c r="DC595" s="170"/>
      <c r="DD595" s="170"/>
      <c r="DE595" s="170"/>
      <c r="DF595" s="170"/>
      <c r="DG595" s="170"/>
      <c r="DH595" s="170"/>
      <c r="DI595" s="170"/>
      <c r="DJ595" s="170"/>
      <c r="DK595" s="170"/>
      <c r="DL595" s="170"/>
      <c r="DM595" s="170"/>
      <c r="DN595" s="170"/>
      <c r="DO595" s="170"/>
      <c r="DP595" s="170"/>
      <c r="DQ595" s="170"/>
      <c r="DR595" s="170"/>
      <c r="DS595" s="170"/>
      <c r="DT595" s="170"/>
      <c r="DU595" s="170"/>
      <c r="DV595" s="170"/>
      <c r="DW595" s="170"/>
      <c r="DX595" s="170"/>
      <c r="DY595" s="170"/>
      <c r="DZ595" s="170"/>
      <c r="EA595" s="170"/>
      <c r="EB595" s="170"/>
      <c r="EC595" s="170"/>
      <c r="ED595" s="170"/>
      <c r="EE595" s="170"/>
      <c r="EF595" s="170"/>
      <c r="EG595" s="170"/>
      <c r="EH595" s="170"/>
      <c r="EI595" s="170"/>
      <c r="EJ595" s="170"/>
      <c r="EK595" s="170"/>
      <c r="EL595" s="170"/>
      <c r="EM595" s="170"/>
      <c r="EN595" s="170"/>
      <c r="EO595" s="170"/>
      <c r="EP595" s="170"/>
      <c r="EQ595" s="170"/>
      <c r="ER595" s="170"/>
      <c r="ES595" s="170"/>
      <c r="ET595" s="170"/>
      <c r="EU595" s="170"/>
      <c r="EV595" s="170"/>
      <c r="EW595" s="170"/>
      <c r="EX595" s="170"/>
      <c r="EY595" s="170"/>
      <c r="EZ595" s="170"/>
      <c r="FA595" s="170"/>
      <c r="FB595" s="170"/>
      <c r="FC595" s="170"/>
      <c r="FD595" s="170"/>
      <c r="FE595" s="170"/>
      <c r="FF595" s="170"/>
      <c r="FG595" s="170"/>
      <c r="FH595" s="170"/>
      <c r="FI595" s="170"/>
      <c r="FJ595" s="170"/>
      <c r="FK595" s="170"/>
      <c r="FL595" s="170"/>
      <c r="FM595" s="170"/>
      <c r="FN595" s="170"/>
      <c r="FO595" s="170"/>
      <c r="FP595" s="170"/>
      <c r="FQ595" s="170"/>
      <c r="FR595" s="170"/>
      <c r="FS595" s="170"/>
      <c r="FT595" s="170"/>
      <c r="FU595" s="170"/>
      <c r="FV595" s="170"/>
      <c r="FW595" s="170"/>
      <c r="FX595" s="170"/>
      <c r="FY595" s="170"/>
      <c r="FZ595" s="170"/>
      <c r="GA595" s="170"/>
      <c r="GB595" s="170"/>
      <c r="GC595" s="170"/>
      <c r="GD595" s="170"/>
      <c r="GE595" s="170"/>
      <c r="GF595" s="170"/>
      <c r="GG595" s="170"/>
      <c r="GH595" s="170"/>
    </row>
    <row r="596" customFormat="false" ht="12.75" hidden="false" customHeight="false" outlineLevel="0" collapsed="false">
      <c r="A596" s="179"/>
      <c r="B596" s="160"/>
      <c r="C596" s="160"/>
      <c r="D596" s="160"/>
      <c r="E596" s="160"/>
      <c r="F596" s="160"/>
      <c r="G596" s="160"/>
      <c r="H596" s="159"/>
      <c r="I596" s="181"/>
      <c r="R596" s="159"/>
      <c r="S596" s="169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70"/>
      <c r="BP596" s="170"/>
      <c r="BQ596" s="170"/>
      <c r="BR596" s="170"/>
      <c r="BS596" s="170"/>
      <c r="BT596" s="170"/>
      <c r="BU596" s="170"/>
      <c r="BV596" s="170"/>
      <c r="BW596" s="170"/>
      <c r="BX596" s="170"/>
      <c r="BY596" s="170"/>
      <c r="BZ596" s="170"/>
      <c r="CA596" s="170"/>
      <c r="CB596" s="170"/>
      <c r="CC596" s="170"/>
      <c r="CD596" s="170"/>
      <c r="CE596" s="170"/>
      <c r="CF596" s="170"/>
      <c r="CG596" s="170"/>
      <c r="CH596" s="170"/>
      <c r="CI596" s="170"/>
      <c r="CJ596" s="170"/>
      <c r="CK596" s="170"/>
      <c r="CL596" s="170"/>
      <c r="CM596" s="170"/>
      <c r="CN596" s="170"/>
      <c r="CO596" s="170"/>
      <c r="CP596" s="170"/>
      <c r="CQ596" s="170"/>
      <c r="CR596" s="170"/>
      <c r="CS596" s="170"/>
      <c r="CT596" s="170"/>
      <c r="CU596" s="170"/>
      <c r="CV596" s="170"/>
      <c r="CW596" s="170"/>
      <c r="CX596" s="170"/>
      <c r="CY596" s="170"/>
      <c r="CZ596" s="170"/>
      <c r="DA596" s="170"/>
      <c r="DB596" s="170"/>
      <c r="DC596" s="170"/>
      <c r="DD596" s="170"/>
      <c r="DE596" s="170"/>
      <c r="DF596" s="170"/>
      <c r="DG596" s="170"/>
      <c r="DH596" s="170"/>
      <c r="DI596" s="170"/>
      <c r="DJ596" s="170"/>
      <c r="DK596" s="170"/>
      <c r="DL596" s="170"/>
      <c r="DM596" s="170"/>
      <c r="DN596" s="170"/>
      <c r="DO596" s="170"/>
      <c r="DP596" s="170"/>
      <c r="DQ596" s="170"/>
      <c r="DR596" s="170"/>
      <c r="DS596" s="170"/>
      <c r="DT596" s="170"/>
      <c r="DU596" s="170"/>
      <c r="DV596" s="170"/>
      <c r="DW596" s="170"/>
      <c r="DX596" s="170"/>
      <c r="DY596" s="170"/>
      <c r="DZ596" s="170"/>
      <c r="EA596" s="170"/>
      <c r="EB596" s="170"/>
      <c r="EC596" s="170"/>
      <c r="ED596" s="170"/>
      <c r="EE596" s="170"/>
      <c r="EF596" s="170"/>
      <c r="EG596" s="170"/>
      <c r="EH596" s="170"/>
      <c r="EI596" s="170"/>
      <c r="EJ596" s="170"/>
      <c r="EK596" s="170"/>
      <c r="EL596" s="170"/>
      <c r="EM596" s="170"/>
      <c r="EN596" s="170"/>
      <c r="EO596" s="170"/>
      <c r="EP596" s="170"/>
      <c r="EQ596" s="170"/>
      <c r="ER596" s="170"/>
      <c r="ES596" s="170"/>
      <c r="ET596" s="170"/>
      <c r="EU596" s="170"/>
      <c r="EV596" s="170"/>
      <c r="EW596" s="170"/>
      <c r="EX596" s="170"/>
      <c r="EY596" s="170"/>
      <c r="EZ596" s="170"/>
      <c r="FA596" s="170"/>
      <c r="FB596" s="170"/>
      <c r="FC596" s="170"/>
      <c r="FD596" s="170"/>
      <c r="FE596" s="170"/>
      <c r="FF596" s="170"/>
      <c r="FG596" s="170"/>
      <c r="FH596" s="170"/>
      <c r="FI596" s="170"/>
      <c r="FJ596" s="170"/>
      <c r="FK596" s="170"/>
      <c r="FL596" s="170"/>
      <c r="FM596" s="170"/>
      <c r="FN596" s="170"/>
      <c r="FO596" s="170"/>
      <c r="FP596" s="170"/>
      <c r="FQ596" s="170"/>
      <c r="FR596" s="170"/>
      <c r="FS596" s="170"/>
      <c r="FT596" s="170"/>
      <c r="FU596" s="170"/>
      <c r="FV596" s="170"/>
      <c r="FW596" s="170"/>
      <c r="FX596" s="170"/>
      <c r="FY596" s="170"/>
      <c r="FZ596" s="170"/>
      <c r="GA596" s="170"/>
      <c r="GB596" s="170"/>
      <c r="GC596" s="170"/>
      <c r="GD596" s="170"/>
      <c r="GE596" s="170"/>
      <c r="GF596" s="170"/>
      <c r="GG596" s="170"/>
      <c r="GH596" s="170"/>
    </row>
    <row r="597" customFormat="false" ht="12.75" hidden="false" customHeight="false" outlineLevel="0" collapsed="false">
      <c r="A597" s="179"/>
      <c r="B597" s="160"/>
      <c r="C597" s="160"/>
      <c r="D597" s="160"/>
      <c r="E597" s="160"/>
      <c r="F597" s="160"/>
      <c r="G597" s="160"/>
      <c r="H597" s="159"/>
      <c r="I597" s="181"/>
      <c r="R597" s="159"/>
      <c r="S597" s="169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70"/>
      <c r="BP597" s="170"/>
      <c r="BQ597" s="170"/>
      <c r="BR597" s="170"/>
      <c r="BS597" s="170"/>
      <c r="BT597" s="170"/>
      <c r="BU597" s="170"/>
      <c r="BV597" s="170"/>
      <c r="BW597" s="170"/>
      <c r="BX597" s="170"/>
      <c r="BY597" s="170"/>
      <c r="BZ597" s="170"/>
      <c r="CA597" s="170"/>
      <c r="CB597" s="170"/>
      <c r="CC597" s="170"/>
      <c r="CD597" s="170"/>
      <c r="CE597" s="170"/>
      <c r="CF597" s="170"/>
      <c r="CG597" s="170"/>
      <c r="CH597" s="170"/>
      <c r="CI597" s="170"/>
      <c r="CJ597" s="170"/>
      <c r="CK597" s="170"/>
      <c r="CL597" s="170"/>
      <c r="CM597" s="170"/>
      <c r="CN597" s="170"/>
      <c r="CO597" s="170"/>
      <c r="CP597" s="170"/>
      <c r="CQ597" s="170"/>
      <c r="CR597" s="170"/>
      <c r="CS597" s="170"/>
      <c r="CT597" s="170"/>
      <c r="CU597" s="170"/>
      <c r="CV597" s="170"/>
      <c r="CW597" s="170"/>
      <c r="CX597" s="170"/>
      <c r="CY597" s="170"/>
      <c r="CZ597" s="170"/>
      <c r="DA597" s="170"/>
      <c r="DB597" s="170"/>
      <c r="DC597" s="170"/>
      <c r="DD597" s="170"/>
      <c r="DE597" s="170"/>
      <c r="DF597" s="170"/>
      <c r="DG597" s="170"/>
      <c r="DH597" s="170"/>
      <c r="DI597" s="170"/>
      <c r="DJ597" s="170"/>
      <c r="DK597" s="170"/>
      <c r="DL597" s="170"/>
      <c r="DM597" s="170"/>
      <c r="DN597" s="170"/>
      <c r="DO597" s="170"/>
      <c r="DP597" s="170"/>
      <c r="DQ597" s="170"/>
      <c r="DR597" s="170"/>
      <c r="DS597" s="170"/>
      <c r="DT597" s="170"/>
      <c r="DU597" s="170"/>
      <c r="DV597" s="170"/>
      <c r="DW597" s="170"/>
      <c r="DX597" s="170"/>
      <c r="DY597" s="170"/>
      <c r="DZ597" s="170"/>
      <c r="EA597" s="170"/>
      <c r="EB597" s="170"/>
      <c r="EC597" s="170"/>
      <c r="ED597" s="170"/>
      <c r="EE597" s="170"/>
      <c r="EF597" s="170"/>
      <c r="EG597" s="170"/>
      <c r="EH597" s="170"/>
      <c r="EI597" s="170"/>
      <c r="EJ597" s="170"/>
      <c r="EK597" s="170"/>
      <c r="EL597" s="170"/>
      <c r="EM597" s="170"/>
      <c r="EN597" s="170"/>
      <c r="EO597" s="170"/>
      <c r="EP597" s="170"/>
      <c r="EQ597" s="170"/>
      <c r="ER597" s="170"/>
      <c r="ES597" s="170"/>
      <c r="ET597" s="170"/>
      <c r="EU597" s="170"/>
      <c r="EV597" s="170"/>
      <c r="EW597" s="170"/>
      <c r="EX597" s="170"/>
      <c r="EY597" s="170"/>
      <c r="EZ597" s="170"/>
      <c r="FA597" s="170"/>
      <c r="FB597" s="170"/>
      <c r="FC597" s="170"/>
      <c r="FD597" s="170"/>
      <c r="FE597" s="170"/>
      <c r="FF597" s="170"/>
      <c r="FG597" s="170"/>
      <c r="FH597" s="170"/>
      <c r="FI597" s="170"/>
      <c r="FJ597" s="170"/>
      <c r="FK597" s="170"/>
      <c r="FL597" s="170"/>
      <c r="FM597" s="170"/>
      <c r="FN597" s="170"/>
      <c r="FO597" s="170"/>
      <c r="FP597" s="170"/>
      <c r="FQ597" s="170"/>
      <c r="FR597" s="170"/>
      <c r="FS597" s="170"/>
      <c r="FT597" s="170"/>
      <c r="FU597" s="170"/>
      <c r="FV597" s="170"/>
      <c r="FW597" s="170"/>
      <c r="FX597" s="170"/>
      <c r="FY597" s="170"/>
      <c r="FZ597" s="170"/>
      <c r="GA597" s="170"/>
      <c r="GB597" s="170"/>
      <c r="GC597" s="170"/>
      <c r="GD597" s="170"/>
      <c r="GE597" s="170"/>
      <c r="GF597" s="170"/>
      <c r="GG597" s="170"/>
      <c r="GH597" s="170"/>
    </row>
    <row r="598" customFormat="false" ht="12.75" hidden="false" customHeight="false" outlineLevel="0" collapsed="false">
      <c r="A598" s="179"/>
      <c r="B598" s="160"/>
      <c r="C598" s="160"/>
      <c r="D598" s="160"/>
      <c r="E598" s="160"/>
      <c r="F598" s="160"/>
      <c r="G598" s="160"/>
      <c r="H598" s="159"/>
      <c r="I598" s="181"/>
      <c r="R598" s="159"/>
      <c r="S598" s="169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70"/>
      <c r="BP598" s="170"/>
      <c r="BQ598" s="170"/>
      <c r="BR598" s="170"/>
      <c r="BS598" s="170"/>
      <c r="BT598" s="170"/>
      <c r="BU598" s="170"/>
      <c r="BV598" s="170"/>
      <c r="BW598" s="170"/>
      <c r="BX598" s="170"/>
      <c r="BY598" s="170"/>
      <c r="BZ598" s="170"/>
      <c r="CA598" s="170"/>
      <c r="CB598" s="170"/>
      <c r="CC598" s="170"/>
      <c r="CD598" s="170"/>
      <c r="CE598" s="170"/>
      <c r="CF598" s="170"/>
      <c r="CG598" s="170"/>
      <c r="CH598" s="170"/>
      <c r="CI598" s="170"/>
      <c r="CJ598" s="170"/>
      <c r="CK598" s="170"/>
      <c r="CL598" s="170"/>
      <c r="CM598" s="170"/>
      <c r="CN598" s="170"/>
      <c r="CO598" s="170"/>
      <c r="CP598" s="170"/>
      <c r="CQ598" s="170"/>
      <c r="CR598" s="170"/>
      <c r="CS598" s="170"/>
      <c r="CT598" s="170"/>
      <c r="CU598" s="170"/>
      <c r="CV598" s="170"/>
      <c r="CW598" s="170"/>
      <c r="CX598" s="170"/>
      <c r="CY598" s="170"/>
      <c r="CZ598" s="170"/>
      <c r="DA598" s="170"/>
      <c r="DB598" s="170"/>
      <c r="DC598" s="170"/>
      <c r="DD598" s="170"/>
      <c r="DE598" s="170"/>
      <c r="DF598" s="170"/>
      <c r="DG598" s="170"/>
      <c r="DH598" s="170"/>
      <c r="DI598" s="170"/>
      <c r="DJ598" s="170"/>
      <c r="DK598" s="170"/>
      <c r="DL598" s="170"/>
      <c r="DM598" s="170"/>
      <c r="DN598" s="170"/>
      <c r="DO598" s="170"/>
      <c r="DP598" s="170"/>
      <c r="DQ598" s="170"/>
      <c r="DR598" s="170"/>
      <c r="DS598" s="170"/>
      <c r="DT598" s="170"/>
      <c r="DU598" s="170"/>
      <c r="DV598" s="170"/>
      <c r="DW598" s="170"/>
      <c r="DX598" s="170"/>
      <c r="DY598" s="170"/>
      <c r="DZ598" s="170"/>
      <c r="EA598" s="170"/>
      <c r="EB598" s="170"/>
      <c r="EC598" s="170"/>
      <c r="ED598" s="170"/>
      <c r="EE598" s="170"/>
      <c r="EF598" s="170"/>
      <c r="EG598" s="170"/>
      <c r="EH598" s="170"/>
      <c r="EI598" s="170"/>
      <c r="EJ598" s="170"/>
      <c r="EK598" s="170"/>
      <c r="EL598" s="170"/>
      <c r="EM598" s="170"/>
      <c r="EN598" s="170"/>
      <c r="EO598" s="170"/>
      <c r="EP598" s="170"/>
      <c r="EQ598" s="170"/>
      <c r="ER598" s="170"/>
      <c r="ES598" s="170"/>
      <c r="ET598" s="170"/>
      <c r="EU598" s="170"/>
      <c r="EV598" s="170"/>
      <c r="EW598" s="170"/>
      <c r="EX598" s="170"/>
      <c r="EY598" s="170"/>
      <c r="EZ598" s="170"/>
      <c r="FA598" s="170"/>
      <c r="FB598" s="170"/>
      <c r="FC598" s="170"/>
      <c r="FD598" s="170"/>
      <c r="FE598" s="170"/>
      <c r="FF598" s="170"/>
      <c r="FG598" s="170"/>
      <c r="FH598" s="170"/>
      <c r="FI598" s="170"/>
      <c r="FJ598" s="170"/>
      <c r="FK598" s="170"/>
      <c r="FL598" s="170"/>
      <c r="FM598" s="170"/>
      <c r="FN598" s="170"/>
      <c r="FO598" s="170"/>
      <c r="FP598" s="170"/>
      <c r="FQ598" s="170"/>
      <c r="FR598" s="170"/>
      <c r="FS598" s="170"/>
      <c r="FT598" s="170"/>
      <c r="FU598" s="170"/>
      <c r="FV598" s="170"/>
      <c r="FW598" s="170"/>
      <c r="FX598" s="170"/>
      <c r="FY598" s="170"/>
      <c r="FZ598" s="170"/>
      <c r="GA598" s="170"/>
      <c r="GB598" s="170"/>
      <c r="GC598" s="170"/>
      <c r="GD598" s="170"/>
      <c r="GE598" s="170"/>
      <c r="GF598" s="170"/>
      <c r="GG598" s="170"/>
      <c r="GH598" s="170"/>
    </row>
    <row r="599" customFormat="false" ht="12.75" hidden="false" customHeight="false" outlineLevel="0" collapsed="false">
      <c r="A599" s="179"/>
      <c r="B599" s="160"/>
      <c r="C599" s="160"/>
      <c r="D599" s="160"/>
      <c r="E599" s="160"/>
      <c r="F599" s="160"/>
      <c r="G599" s="160"/>
      <c r="H599" s="159"/>
      <c r="I599" s="181"/>
      <c r="R599" s="159"/>
      <c r="S599" s="169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  <c r="AH599" s="170"/>
      <c r="AI599" s="170"/>
      <c r="AJ599" s="170"/>
      <c r="AK599" s="170"/>
      <c r="AL599" s="170"/>
      <c r="AM599" s="170"/>
      <c r="AN599" s="170"/>
      <c r="AO599" s="170"/>
      <c r="AP599" s="170"/>
      <c r="AQ599" s="170"/>
      <c r="AR599" s="170"/>
      <c r="AS599" s="170"/>
      <c r="AT599" s="170"/>
      <c r="AU599" s="170"/>
      <c r="AV599" s="170"/>
      <c r="AW599" s="170"/>
      <c r="AX599" s="170"/>
      <c r="AY599" s="170"/>
      <c r="AZ599" s="170"/>
      <c r="BA599" s="170"/>
      <c r="BB599" s="170"/>
      <c r="BC599" s="170"/>
      <c r="BD599" s="170"/>
      <c r="BE599" s="170"/>
      <c r="BF599" s="170"/>
      <c r="BG599" s="170"/>
      <c r="BH599" s="170"/>
      <c r="BI599" s="170"/>
      <c r="BJ599" s="170"/>
      <c r="BK599" s="170"/>
      <c r="BL599" s="170"/>
      <c r="BM599" s="170"/>
      <c r="BN599" s="170"/>
      <c r="BO599" s="170"/>
      <c r="BP599" s="170"/>
      <c r="BQ599" s="170"/>
      <c r="BR599" s="170"/>
      <c r="BS599" s="170"/>
      <c r="BT599" s="170"/>
      <c r="BU599" s="170"/>
      <c r="BV599" s="170"/>
      <c r="BW599" s="170"/>
      <c r="BX599" s="170"/>
      <c r="BY599" s="170"/>
      <c r="BZ599" s="170"/>
      <c r="CA599" s="170"/>
      <c r="CB599" s="170"/>
      <c r="CC599" s="170"/>
      <c r="CD599" s="170"/>
      <c r="CE599" s="170"/>
      <c r="CF599" s="170"/>
      <c r="CG599" s="170"/>
      <c r="CH599" s="170"/>
      <c r="CI599" s="170"/>
      <c r="CJ599" s="170"/>
      <c r="CK599" s="170"/>
      <c r="CL599" s="170"/>
      <c r="CM599" s="170"/>
      <c r="CN599" s="170"/>
      <c r="CO599" s="170"/>
      <c r="CP599" s="170"/>
      <c r="CQ599" s="170"/>
      <c r="CR599" s="170"/>
      <c r="CS599" s="170"/>
      <c r="CT599" s="170"/>
      <c r="CU599" s="170"/>
      <c r="CV599" s="170"/>
      <c r="CW599" s="170"/>
      <c r="CX599" s="170"/>
      <c r="CY599" s="170"/>
      <c r="CZ599" s="170"/>
      <c r="DA599" s="170"/>
      <c r="DB599" s="170"/>
      <c r="DC599" s="170"/>
      <c r="DD599" s="170"/>
      <c r="DE599" s="170"/>
      <c r="DF599" s="170"/>
      <c r="DG599" s="170"/>
      <c r="DH599" s="170"/>
      <c r="DI599" s="170"/>
      <c r="DJ599" s="170"/>
      <c r="DK599" s="170"/>
      <c r="DL599" s="170"/>
      <c r="DM599" s="170"/>
      <c r="DN599" s="170"/>
      <c r="DO599" s="170"/>
      <c r="DP599" s="170"/>
      <c r="DQ599" s="170"/>
      <c r="DR599" s="170"/>
      <c r="DS599" s="170"/>
      <c r="DT599" s="170"/>
      <c r="DU599" s="170"/>
      <c r="DV599" s="170"/>
      <c r="DW599" s="170"/>
      <c r="DX599" s="170"/>
      <c r="DY599" s="170"/>
      <c r="DZ599" s="170"/>
      <c r="EA599" s="170"/>
      <c r="EB599" s="170"/>
      <c r="EC599" s="170"/>
      <c r="ED599" s="170"/>
      <c r="EE599" s="170"/>
      <c r="EF599" s="170"/>
      <c r="EG599" s="170"/>
      <c r="EH599" s="170"/>
      <c r="EI599" s="170"/>
      <c r="EJ599" s="170"/>
      <c r="EK599" s="170"/>
      <c r="EL599" s="170"/>
      <c r="EM599" s="170"/>
      <c r="EN599" s="170"/>
      <c r="EO599" s="170"/>
      <c r="EP599" s="170"/>
      <c r="EQ599" s="170"/>
      <c r="ER599" s="170"/>
      <c r="ES599" s="170"/>
      <c r="ET599" s="170"/>
      <c r="EU599" s="170"/>
      <c r="EV599" s="170"/>
      <c r="EW599" s="170"/>
      <c r="EX599" s="170"/>
      <c r="EY599" s="170"/>
      <c r="EZ599" s="170"/>
      <c r="FA599" s="170"/>
      <c r="FB599" s="170"/>
      <c r="FC599" s="170"/>
      <c r="FD599" s="170"/>
      <c r="FE599" s="170"/>
      <c r="FF599" s="170"/>
      <c r="FG599" s="170"/>
      <c r="FH599" s="170"/>
      <c r="FI599" s="170"/>
      <c r="FJ599" s="170"/>
      <c r="FK599" s="170"/>
      <c r="FL599" s="170"/>
      <c r="FM599" s="170"/>
      <c r="FN599" s="170"/>
      <c r="FO599" s="170"/>
      <c r="FP599" s="170"/>
      <c r="FQ599" s="170"/>
      <c r="FR599" s="170"/>
      <c r="FS599" s="170"/>
      <c r="FT599" s="170"/>
      <c r="FU599" s="170"/>
      <c r="FV599" s="170"/>
      <c r="FW599" s="170"/>
      <c r="FX599" s="170"/>
      <c r="FY599" s="170"/>
      <c r="FZ599" s="170"/>
      <c r="GA599" s="170"/>
      <c r="GB599" s="170"/>
      <c r="GC599" s="170"/>
      <c r="GD599" s="170"/>
      <c r="GE599" s="170"/>
      <c r="GF599" s="170"/>
      <c r="GG599" s="170"/>
      <c r="GH599" s="170"/>
    </row>
    <row r="600" customFormat="false" ht="12.75" hidden="false" customHeight="false" outlineLevel="0" collapsed="false">
      <c r="A600" s="179"/>
      <c r="B600" s="160"/>
      <c r="C600" s="160"/>
      <c r="D600" s="160"/>
      <c r="E600" s="160"/>
      <c r="F600" s="160"/>
      <c r="G600" s="160"/>
      <c r="H600" s="159"/>
      <c r="I600" s="181"/>
      <c r="R600" s="159"/>
      <c r="S600" s="169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  <c r="AH600" s="170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70"/>
      <c r="BP600" s="170"/>
      <c r="BQ600" s="170"/>
      <c r="BR600" s="170"/>
      <c r="BS600" s="170"/>
      <c r="BT600" s="170"/>
      <c r="BU600" s="170"/>
      <c r="BV600" s="170"/>
      <c r="BW600" s="170"/>
      <c r="BX600" s="170"/>
      <c r="BY600" s="170"/>
      <c r="BZ600" s="170"/>
      <c r="CA600" s="170"/>
      <c r="CB600" s="170"/>
      <c r="CC600" s="170"/>
      <c r="CD600" s="170"/>
      <c r="CE600" s="170"/>
      <c r="CF600" s="170"/>
      <c r="CG600" s="170"/>
      <c r="CH600" s="170"/>
      <c r="CI600" s="170"/>
      <c r="CJ600" s="170"/>
      <c r="CK600" s="170"/>
      <c r="CL600" s="170"/>
      <c r="CM600" s="170"/>
      <c r="CN600" s="170"/>
      <c r="CO600" s="170"/>
      <c r="CP600" s="170"/>
      <c r="CQ600" s="170"/>
      <c r="CR600" s="170"/>
      <c r="CS600" s="170"/>
      <c r="CT600" s="170"/>
      <c r="CU600" s="170"/>
      <c r="CV600" s="170"/>
      <c r="CW600" s="170"/>
      <c r="CX600" s="170"/>
      <c r="CY600" s="170"/>
      <c r="CZ600" s="170"/>
      <c r="DA600" s="170"/>
      <c r="DB600" s="170"/>
      <c r="DC600" s="170"/>
      <c r="DD600" s="170"/>
      <c r="DE600" s="170"/>
      <c r="DF600" s="170"/>
      <c r="DG600" s="170"/>
      <c r="DH600" s="170"/>
      <c r="DI600" s="170"/>
      <c r="DJ600" s="170"/>
      <c r="DK600" s="170"/>
      <c r="DL600" s="170"/>
      <c r="DM600" s="170"/>
      <c r="DN600" s="170"/>
      <c r="DO600" s="170"/>
      <c r="DP600" s="170"/>
      <c r="DQ600" s="170"/>
      <c r="DR600" s="170"/>
      <c r="DS600" s="170"/>
      <c r="DT600" s="170"/>
      <c r="DU600" s="170"/>
      <c r="DV600" s="170"/>
      <c r="DW600" s="170"/>
      <c r="DX600" s="170"/>
      <c r="DY600" s="170"/>
      <c r="DZ600" s="170"/>
      <c r="EA600" s="170"/>
      <c r="EB600" s="170"/>
      <c r="EC600" s="170"/>
      <c r="ED600" s="170"/>
      <c r="EE600" s="170"/>
      <c r="EF600" s="170"/>
      <c r="EG600" s="170"/>
      <c r="EH600" s="170"/>
      <c r="EI600" s="170"/>
      <c r="EJ600" s="170"/>
      <c r="EK600" s="170"/>
      <c r="EL600" s="170"/>
      <c r="EM600" s="170"/>
      <c r="EN600" s="170"/>
      <c r="EO600" s="170"/>
      <c r="EP600" s="170"/>
      <c r="EQ600" s="170"/>
      <c r="ER600" s="170"/>
      <c r="ES600" s="170"/>
      <c r="ET600" s="170"/>
      <c r="EU600" s="170"/>
      <c r="EV600" s="170"/>
      <c r="EW600" s="170"/>
      <c r="EX600" s="170"/>
      <c r="EY600" s="170"/>
      <c r="EZ600" s="170"/>
      <c r="FA600" s="170"/>
      <c r="FB600" s="170"/>
      <c r="FC600" s="170"/>
      <c r="FD600" s="170"/>
      <c r="FE600" s="170"/>
      <c r="FF600" s="170"/>
      <c r="FG600" s="170"/>
      <c r="FH600" s="170"/>
      <c r="FI600" s="170"/>
      <c r="FJ600" s="170"/>
      <c r="FK600" s="170"/>
      <c r="FL600" s="170"/>
      <c r="FM600" s="170"/>
      <c r="FN600" s="170"/>
      <c r="FO600" s="170"/>
      <c r="FP600" s="170"/>
      <c r="FQ600" s="170"/>
      <c r="FR600" s="170"/>
      <c r="FS600" s="170"/>
      <c r="FT600" s="170"/>
      <c r="FU600" s="170"/>
      <c r="FV600" s="170"/>
      <c r="FW600" s="170"/>
      <c r="FX600" s="170"/>
      <c r="FY600" s="170"/>
      <c r="FZ600" s="170"/>
      <c r="GA600" s="170"/>
      <c r="GB600" s="170"/>
      <c r="GC600" s="170"/>
      <c r="GD600" s="170"/>
      <c r="GE600" s="170"/>
      <c r="GF600" s="170"/>
      <c r="GG600" s="170"/>
      <c r="GH600" s="170"/>
    </row>
    <row r="601" customFormat="false" ht="12.75" hidden="false" customHeight="false" outlineLevel="0" collapsed="false">
      <c r="A601" s="179"/>
      <c r="B601" s="160"/>
      <c r="C601" s="160"/>
      <c r="D601" s="160"/>
      <c r="E601" s="160"/>
      <c r="F601" s="160"/>
      <c r="G601" s="160"/>
      <c r="H601" s="159"/>
      <c r="I601" s="181"/>
      <c r="R601" s="159"/>
      <c r="S601" s="169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  <c r="AH601" s="170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70"/>
      <c r="BP601" s="170"/>
      <c r="BQ601" s="170"/>
      <c r="BR601" s="170"/>
      <c r="BS601" s="170"/>
      <c r="BT601" s="170"/>
      <c r="BU601" s="170"/>
      <c r="BV601" s="170"/>
      <c r="BW601" s="170"/>
      <c r="BX601" s="170"/>
      <c r="BY601" s="170"/>
      <c r="BZ601" s="170"/>
      <c r="CA601" s="170"/>
      <c r="CB601" s="170"/>
      <c r="CC601" s="170"/>
      <c r="CD601" s="170"/>
      <c r="CE601" s="170"/>
      <c r="CF601" s="170"/>
      <c r="CG601" s="170"/>
      <c r="CH601" s="170"/>
      <c r="CI601" s="170"/>
      <c r="CJ601" s="170"/>
      <c r="CK601" s="170"/>
      <c r="CL601" s="170"/>
      <c r="CM601" s="170"/>
      <c r="CN601" s="170"/>
      <c r="CO601" s="170"/>
      <c r="CP601" s="170"/>
      <c r="CQ601" s="170"/>
      <c r="CR601" s="170"/>
      <c r="CS601" s="170"/>
      <c r="CT601" s="170"/>
      <c r="CU601" s="170"/>
      <c r="CV601" s="170"/>
      <c r="CW601" s="170"/>
      <c r="CX601" s="170"/>
      <c r="CY601" s="170"/>
      <c r="CZ601" s="170"/>
      <c r="DA601" s="170"/>
      <c r="DB601" s="170"/>
      <c r="DC601" s="170"/>
      <c r="DD601" s="170"/>
      <c r="DE601" s="170"/>
      <c r="DF601" s="170"/>
      <c r="DG601" s="170"/>
      <c r="DH601" s="170"/>
      <c r="DI601" s="170"/>
      <c r="DJ601" s="170"/>
      <c r="DK601" s="170"/>
      <c r="DL601" s="170"/>
      <c r="DM601" s="170"/>
      <c r="DN601" s="170"/>
      <c r="DO601" s="170"/>
      <c r="DP601" s="170"/>
      <c r="DQ601" s="170"/>
      <c r="DR601" s="170"/>
      <c r="DS601" s="170"/>
      <c r="DT601" s="170"/>
      <c r="DU601" s="170"/>
      <c r="DV601" s="170"/>
      <c r="DW601" s="170"/>
      <c r="DX601" s="170"/>
      <c r="DY601" s="170"/>
      <c r="DZ601" s="170"/>
      <c r="EA601" s="170"/>
      <c r="EB601" s="170"/>
      <c r="EC601" s="170"/>
      <c r="ED601" s="170"/>
      <c r="EE601" s="170"/>
      <c r="EF601" s="170"/>
      <c r="EG601" s="170"/>
      <c r="EH601" s="170"/>
      <c r="EI601" s="170"/>
      <c r="EJ601" s="170"/>
      <c r="EK601" s="170"/>
      <c r="EL601" s="170"/>
      <c r="EM601" s="170"/>
      <c r="EN601" s="170"/>
      <c r="EO601" s="170"/>
      <c r="EP601" s="170"/>
      <c r="EQ601" s="170"/>
      <c r="ER601" s="170"/>
      <c r="ES601" s="170"/>
      <c r="ET601" s="170"/>
      <c r="EU601" s="170"/>
      <c r="EV601" s="170"/>
      <c r="EW601" s="170"/>
      <c r="EX601" s="170"/>
      <c r="EY601" s="170"/>
      <c r="EZ601" s="170"/>
      <c r="FA601" s="170"/>
      <c r="FB601" s="170"/>
      <c r="FC601" s="170"/>
      <c r="FD601" s="170"/>
      <c r="FE601" s="170"/>
      <c r="FF601" s="170"/>
      <c r="FG601" s="170"/>
      <c r="FH601" s="170"/>
      <c r="FI601" s="170"/>
      <c r="FJ601" s="170"/>
      <c r="FK601" s="170"/>
      <c r="FL601" s="170"/>
      <c r="FM601" s="170"/>
      <c r="FN601" s="170"/>
      <c r="FO601" s="170"/>
      <c r="FP601" s="170"/>
      <c r="FQ601" s="170"/>
      <c r="FR601" s="170"/>
      <c r="FS601" s="170"/>
      <c r="FT601" s="170"/>
      <c r="FU601" s="170"/>
      <c r="FV601" s="170"/>
      <c r="FW601" s="170"/>
      <c r="FX601" s="170"/>
      <c r="FY601" s="170"/>
      <c r="FZ601" s="170"/>
      <c r="GA601" s="170"/>
      <c r="GB601" s="170"/>
      <c r="GC601" s="170"/>
      <c r="GD601" s="170"/>
      <c r="GE601" s="170"/>
      <c r="GF601" s="170"/>
      <c r="GG601" s="170"/>
      <c r="GH601" s="170"/>
    </row>
    <row r="602" customFormat="false" ht="12.75" hidden="false" customHeight="false" outlineLevel="0" collapsed="false">
      <c r="A602" s="179"/>
      <c r="B602" s="160"/>
      <c r="C602" s="160"/>
      <c r="D602" s="160"/>
      <c r="E602" s="160"/>
      <c r="F602" s="160"/>
      <c r="G602" s="160"/>
      <c r="H602" s="159"/>
      <c r="I602" s="181"/>
      <c r="R602" s="159"/>
      <c r="S602" s="169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70"/>
      <c r="BP602" s="170"/>
      <c r="BQ602" s="170"/>
      <c r="BR602" s="170"/>
      <c r="BS602" s="170"/>
      <c r="BT602" s="170"/>
      <c r="BU602" s="170"/>
      <c r="BV602" s="170"/>
      <c r="BW602" s="170"/>
      <c r="BX602" s="170"/>
      <c r="BY602" s="170"/>
      <c r="BZ602" s="170"/>
      <c r="CA602" s="170"/>
      <c r="CB602" s="170"/>
      <c r="CC602" s="170"/>
      <c r="CD602" s="170"/>
      <c r="CE602" s="170"/>
      <c r="CF602" s="170"/>
      <c r="CG602" s="170"/>
      <c r="CH602" s="170"/>
      <c r="CI602" s="170"/>
      <c r="CJ602" s="170"/>
      <c r="CK602" s="170"/>
      <c r="CL602" s="170"/>
      <c r="CM602" s="170"/>
      <c r="CN602" s="170"/>
      <c r="CO602" s="170"/>
      <c r="CP602" s="170"/>
      <c r="CQ602" s="170"/>
      <c r="CR602" s="170"/>
      <c r="CS602" s="170"/>
      <c r="CT602" s="170"/>
      <c r="CU602" s="170"/>
      <c r="CV602" s="170"/>
      <c r="CW602" s="170"/>
      <c r="CX602" s="170"/>
      <c r="CY602" s="170"/>
      <c r="CZ602" s="170"/>
      <c r="DA602" s="170"/>
      <c r="DB602" s="170"/>
      <c r="DC602" s="170"/>
      <c r="DD602" s="170"/>
      <c r="DE602" s="170"/>
      <c r="DF602" s="170"/>
      <c r="DG602" s="170"/>
      <c r="DH602" s="170"/>
      <c r="DI602" s="170"/>
      <c r="DJ602" s="170"/>
      <c r="DK602" s="170"/>
      <c r="DL602" s="170"/>
      <c r="DM602" s="170"/>
      <c r="DN602" s="170"/>
      <c r="DO602" s="170"/>
      <c r="DP602" s="170"/>
      <c r="DQ602" s="170"/>
      <c r="DR602" s="170"/>
      <c r="DS602" s="170"/>
      <c r="DT602" s="170"/>
      <c r="DU602" s="170"/>
      <c r="DV602" s="170"/>
      <c r="DW602" s="170"/>
      <c r="DX602" s="170"/>
      <c r="DY602" s="170"/>
      <c r="DZ602" s="170"/>
      <c r="EA602" s="170"/>
      <c r="EB602" s="170"/>
      <c r="EC602" s="170"/>
      <c r="ED602" s="170"/>
      <c r="EE602" s="170"/>
      <c r="EF602" s="170"/>
      <c r="EG602" s="170"/>
      <c r="EH602" s="170"/>
      <c r="EI602" s="170"/>
      <c r="EJ602" s="170"/>
      <c r="EK602" s="170"/>
      <c r="EL602" s="170"/>
      <c r="EM602" s="170"/>
      <c r="EN602" s="170"/>
      <c r="EO602" s="170"/>
      <c r="EP602" s="170"/>
      <c r="EQ602" s="170"/>
      <c r="ER602" s="170"/>
      <c r="ES602" s="170"/>
      <c r="ET602" s="170"/>
      <c r="EU602" s="170"/>
      <c r="EV602" s="170"/>
      <c r="EW602" s="170"/>
      <c r="EX602" s="170"/>
      <c r="EY602" s="170"/>
      <c r="EZ602" s="170"/>
      <c r="FA602" s="170"/>
      <c r="FB602" s="170"/>
      <c r="FC602" s="170"/>
      <c r="FD602" s="170"/>
      <c r="FE602" s="170"/>
      <c r="FF602" s="170"/>
      <c r="FG602" s="170"/>
      <c r="FH602" s="170"/>
      <c r="FI602" s="170"/>
      <c r="FJ602" s="170"/>
      <c r="FK602" s="170"/>
      <c r="FL602" s="170"/>
      <c r="FM602" s="170"/>
      <c r="FN602" s="170"/>
      <c r="FO602" s="170"/>
      <c r="FP602" s="170"/>
      <c r="FQ602" s="170"/>
      <c r="FR602" s="170"/>
      <c r="FS602" s="170"/>
      <c r="FT602" s="170"/>
      <c r="FU602" s="170"/>
      <c r="FV602" s="170"/>
      <c r="FW602" s="170"/>
      <c r="FX602" s="170"/>
      <c r="FY602" s="170"/>
      <c r="FZ602" s="170"/>
      <c r="GA602" s="170"/>
      <c r="GB602" s="170"/>
      <c r="GC602" s="170"/>
      <c r="GD602" s="170"/>
      <c r="GE602" s="170"/>
      <c r="GF602" s="170"/>
      <c r="GG602" s="170"/>
      <c r="GH602" s="170"/>
    </row>
    <row r="603" customFormat="false" ht="12.75" hidden="false" customHeight="false" outlineLevel="0" collapsed="false">
      <c r="A603" s="179"/>
      <c r="B603" s="160"/>
      <c r="C603" s="160"/>
      <c r="D603" s="160"/>
      <c r="E603" s="160"/>
      <c r="F603" s="160"/>
      <c r="G603" s="160"/>
      <c r="H603" s="159"/>
      <c r="I603" s="181"/>
      <c r="R603" s="159"/>
      <c r="S603" s="169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70"/>
      <c r="BP603" s="170"/>
      <c r="BQ603" s="170"/>
      <c r="BR603" s="170"/>
      <c r="BS603" s="170"/>
      <c r="BT603" s="170"/>
      <c r="BU603" s="170"/>
      <c r="BV603" s="170"/>
      <c r="BW603" s="170"/>
      <c r="BX603" s="170"/>
      <c r="BY603" s="170"/>
      <c r="BZ603" s="170"/>
      <c r="CA603" s="170"/>
      <c r="CB603" s="170"/>
      <c r="CC603" s="170"/>
      <c r="CD603" s="170"/>
      <c r="CE603" s="170"/>
      <c r="CF603" s="170"/>
      <c r="CG603" s="170"/>
      <c r="CH603" s="170"/>
      <c r="CI603" s="170"/>
      <c r="CJ603" s="170"/>
      <c r="CK603" s="170"/>
      <c r="CL603" s="170"/>
      <c r="CM603" s="170"/>
      <c r="CN603" s="170"/>
      <c r="CO603" s="170"/>
      <c r="CP603" s="170"/>
      <c r="CQ603" s="170"/>
      <c r="CR603" s="170"/>
      <c r="CS603" s="170"/>
      <c r="CT603" s="170"/>
      <c r="CU603" s="170"/>
      <c r="CV603" s="170"/>
      <c r="CW603" s="170"/>
      <c r="CX603" s="170"/>
      <c r="CY603" s="170"/>
      <c r="CZ603" s="170"/>
      <c r="DA603" s="170"/>
      <c r="DB603" s="170"/>
      <c r="DC603" s="170"/>
      <c r="DD603" s="170"/>
      <c r="DE603" s="170"/>
      <c r="DF603" s="170"/>
      <c r="DG603" s="170"/>
      <c r="DH603" s="170"/>
      <c r="DI603" s="170"/>
      <c r="DJ603" s="170"/>
      <c r="DK603" s="170"/>
      <c r="DL603" s="170"/>
      <c r="DM603" s="170"/>
      <c r="DN603" s="170"/>
      <c r="DO603" s="170"/>
      <c r="DP603" s="170"/>
      <c r="DQ603" s="170"/>
      <c r="DR603" s="170"/>
      <c r="DS603" s="170"/>
      <c r="DT603" s="170"/>
      <c r="DU603" s="170"/>
      <c r="DV603" s="170"/>
      <c r="DW603" s="170"/>
      <c r="DX603" s="170"/>
      <c r="DY603" s="170"/>
      <c r="DZ603" s="170"/>
      <c r="EA603" s="170"/>
      <c r="EB603" s="170"/>
      <c r="EC603" s="170"/>
      <c r="ED603" s="170"/>
      <c r="EE603" s="170"/>
      <c r="EF603" s="170"/>
      <c r="EG603" s="170"/>
      <c r="EH603" s="170"/>
      <c r="EI603" s="170"/>
      <c r="EJ603" s="170"/>
      <c r="EK603" s="170"/>
      <c r="EL603" s="170"/>
      <c r="EM603" s="170"/>
      <c r="EN603" s="170"/>
      <c r="EO603" s="170"/>
      <c r="EP603" s="170"/>
      <c r="EQ603" s="170"/>
      <c r="ER603" s="170"/>
      <c r="ES603" s="170"/>
      <c r="ET603" s="170"/>
      <c r="EU603" s="170"/>
      <c r="EV603" s="170"/>
      <c r="EW603" s="170"/>
      <c r="EX603" s="170"/>
      <c r="EY603" s="170"/>
      <c r="EZ603" s="170"/>
      <c r="FA603" s="170"/>
      <c r="FB603" s="170"/>
      <c r="FC603" s="170"/>
      <c r="FD603" s="170"/>
      <c r="FE603" s="170"/>
      <c r="FF603" s="170"/>
      <c r="FG603" s="170"/>
      <c r="FH603" s="170"/>
      <c r="FI603" s="170"/>
      <c r="FJ603" s="170"/>
      <c r="FK603" s="170"/>
      <c r="FL603" s="170"/>
      <c r="FM603" s="170"/>
      <c r="FN603" s="170"/>
      <c r="FO603" s="170"/>
      <c r="FP603" s="170"/>
      <c r="FQ603" s="170"/>
      <c r="FR603" s="170"/>
      <c r="FS603" s="170"/>
      <c r="FT603" s="170"/>
      <c r="FU603" s="170"/>
      <c r="FV603" s="170"/>
      <c r="FW603" s="170"/>
      <c r="FX603" s="170"/>
      <c r="FY603" s="170"/>
      <c r="FZ603" s="170"/>
      <c r="GA603" s="170"/>
      <c r="GB603" s="170"/>
      <c r="GC603" s="170"/>
      <c r="GD603" s="170"/>
      <c r="GE603" s="170"/>
      <c r="GF603" s="170"/>
      <c r="GG603" s="170"/>
      <c r="GH603" s="170"/>
    </row>
    <row r="604" customFormat="false" ht="12.75" hidden="false" customHeight="false" outlineLevel="0" collapsed="false">
      <c r="A604" s="179"/>
      <c r="B604" s="160"/>
      <c r="C604" s="160"/>
      <c r="D604" s="160"/>
      <c r="E604" s="160"/>
      <c r="F604" s="160"/>
      <c r="G604" s="160"/>
      <c r="H604" s="159"/>
      <c r="I604" s="181"/>
      <c r="R604" s="159"/>
      <c r="S604" s="169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  <c r="AH604" s="170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70"/>
      <c r="BP604" s="170"/>
      <c r="BQ604" s="170"/>
      <c r="BR604" s="170"/>
      <c r="BS604" s="170"/>
      <c r="BT604" s="170"/>
      <c r="BU604" s="170"/>
      <c r="BV604" s="170"/>
      <c r="BW604" s="170"/>
      <c r="BX604" s="170"/>
      <c r="BY604" s="170"/>
      <c r="BZ604" s="170"/>
      <c r="CA604" s="170"/>
      <c r="CB604" s="170"/>
      <c r="CC604" s="170"/>
      <c r="CD604" s="170"/>
      <c r="CE604" s="170"/>
      <c r="CF604" s="170"/>
      <c r="CG604" s="170"/>
      <c r="CH604" s="170"/>
      <c r="CI604" s="170"/>
      <c r="CJ604" s="170"/>
      <c r="CK604" s="170"/>
      <c r="CL604" s="170"/>
      <c r="CM604" s="170"/>
      <c r="CN604" s="170"/>
      <c r="CO604" s="170"/>
      <c r="CP604" s="170"/>
      <c r="CQ604" s="170"/>
      <c r="CR604" s="170"/>
      <c r="CS604" s="170"/>
      <c r="CT604" s="170"/>
      <c r="CU604" s="170"/>
      <c r="CV604" s="170"/>
      <c r="CW604" s="170"/>
      <c r="CX604" s="170"/>
      <c r="CY604" s="170"/>
      <c r="CZ604" s="170"/>
      <c r="DA604" s="170"/>
      <c r="DB604" s="170"/>
      <c r="DC604" s="170"/>
      <c r="DD604" s="170"/>
      <c r="DE604" s="170"/>
      <c r="DF604" s="170"/>
      <c r="DG604" s="170"/>
      <c r="DH604" s="170"/>
      <c r="DI604" s="170"/>
      <c r="DJ604" s="170"/>
      <c r="DK604" s="170"/>
      <c r="DL604" s="170"/>
      <c r="DM604" s="170"/>
      <c r="DN604" s="170"/>
      <c r="DO604" s="170"/>
      <c r="DP604" s="170"/>
      <c r="DQ604" s="170"/>
      <c r="DR604" s="170"/>
      <c r="DS604" s="170"/>
      <c r="DT604" s="170"/>
      <c r="DU604" s="170"/>
      <c r="DV604" s="170"/>
      <c r="DW604" s="170"/>
      <c r="DX604" s="170"/>
      <c r="DY604" s="170"/>
      <c r="DZ604" s="170"/>
      <c r="EA604" s="170"/>
      <c r="EB604" s="170"/>
      <c r="EC604" s="170"/>
      <c r="ED604" s="170"/>
      <c r="EE604" s="170"/>
      <c r="EF604" s="170"/>
      <c r="EG604" s="170"/>
      <c r="EH604" s="170"/>
      <c r="EI604" s="170"/>
      <c r="EJ604" s="170"/>
      <c r="EK604" s="170"/>
      <c r="EL604" s="170"/>
      <c r="EM604" s="170"/>
      <c r="EN604" s="170"/>
      <c r="EO604" s="170"/>
      <c r="EP604" s="170"/>
      <c r="EQ604" s="170"/>
      <c r="ER604" s="170"/>
      <c r="ES604" s="170"/>
      <c r="ET604" s="170"/>
      <c r="EU604" s="170"/>
      <c r="EV604" s="170"/>
      <c r="EW604" s="170"/>
      <c r="EX604" s="170"/>
      <c r="EY604" s="170"/>
      <c r="EZ604" s="170"/>
      <c r="FA604" s="170"/>
      <c r="FB604" s="170"/>
      <c r="FC604" s="170"/>
      <c r="FD604" s="170"/>
      <c r="FE604" s="170"/>
      <c r="FF604" s="170"/>
      <c r="FG604" s="170"/>
      <c r="FH604" s="170"/>
      <c r="FI604" s="170"/>
      <c r="FJ604" s="170"/>
      <c r="FK604" s="170"/>
      <c r="FL604" s="170"/>
      <c r="FM604" s="170"/>
      <c r="FN604" s="170"/>
      <c r="FO604" s="170"/>
      <c r="FP604" s="170"/>
      <c r="FQ604" s="170"/>
      <c r="FR604" s="170"/>
      <c r="FS604" s="170"/>
      <c r="FT604" s="170"/>
      <c r="FU604" s="170"/>
      <c r="FV604" s="170"/>
      <c r="FW604" s="170"/>
      <c r="FX604" s="170"/>
      <c r="FY604" s="170"/>
      <c r="FZ604" s="170"/>
      <c r="GA604" s="170"/>
      <c r="GB604" s="170"/>
      <c r="GC604" s="170"/>
      <c r="GD604" s="170"/>
      <c r="GE604" s="170"/>
      <c r="GF604" s="170"/>
      <c r="GG604" s="170"/>
      <c r="GH604" s="170"/>
    </row>
    <row r="605" customFormat="false" ht="12.75" hidden="false" customHeight="false" outlineLevel="0" collapsed="false">
      <c r="A605" s="179"/>
      <c r="B605" s="160"/>
      <c r="C605" s="160"/>
      <c r="D605" s="160"/>
      <c r="E605" s="160"/>
      <c r="F605" s="160"/>
      <c r="G605" s="160"/>
      <c r="H605" s="159"/>
      <c r="I605" s="181"/>
      <c r="R605" s="159"/>
      <c r="S605" s="169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70"/>
      <c r="BP605" s="170"/>
      <c r="BQ605" s="170"/>
      <c r="BR605" s="170"/>
      <c r="BS605" s="170"/>
      <c r="BT605" s="170"/>
      <c r="BU605" s="170"/>
      <c r="BV605" s="170"/>
      <c r="BW605" s="170"/>
      <c r="BX605" s="170"/>
      <c r="BY605" s="170"/>
      <c r="BZ605" s="170"/>
      <c r="CA605" s="170"/>
      <c r="CB605" s="170"/>
      <c r="CC605" s="170"/>
      <c r="CD605" s="170"/>
      <c r="CE605" s="170"/>
      <c r="CF605" s="170"/>
      <c r="CG605" s="170"/>
      <c r="CH605" s="170"/>
      <c r="CI605" s="170"/>
      <c r="CJ605" s="170"/>
      <c r="CK605" s="170"/>
      <c r="CL605" s="170"/>
      <c r="CM605" s="170"/>
      <c r="CN605" s="170"/>
      <c r="CO605" s="170"/>
      <c r="CP605" s="170"/>
      <c r="CQ605" s="170"/>
      <c r="CR605" s="170"/>
      <c r="CS605" s="170"/>
      <c r="CT605" s="170"/>
      <c r="CU605" s="170"/>
      <c r="CV605" s="170"/>
      <c r="CW605" s="170"/>
      <c r="CX605" s="170"/>
      <c r="CY605" s="170"/>
      <c r="CZ605" s="170"/>
      <c r="DA605" s="170"/>
      <c r="DB605" s="170"/>
      <c r="DC605" s="170"/>
      <c r="DD605" s="170"/>
      <c r="DE605" s="170"/>
      <c r="DF605" s="170"/>
      <c r="DG605" s="170"/>
      <c r="DH605" s="170"/>
      <c r="DI605" s="170"/>
      <c r="DJ605" s="170"/>
      <c r="DK605" s="170"/>
      <c r="DL605" s="170"/>
      <c r="DM605" s="170"/>
      <c r="DN605" s="170"/>
      <c r="DO605" s="170"/>
      <c r="DP605" s="170"/>
      <c r="DQ605" s="170"/>
      <c r="DR605" s="170"/>
      <c r="DS605" s="170"/>
      <c r="DT605" s="170"/>
      <c r="DU605" s="170"/>
      <c r="DV605" s="170"/>
      <c r="DW605" s="170"/>
      <c r="DX605" s="170"/>
      <c r="DY605" s="170"/>
      <c r="DZ605" s="170"/>
      <c r="EA605" s="170"/>
      <c r="EB605" s="170"/>
      <c r="EC605" s="170"/>
      <c r="ED605" s="170"/>
      <c r="EE605" s="170"/>
      <c r="EF605" s="170"/>
      <c r="EG605" s="170"/>
      <c r="EH605" s="170"/>
      <c r="EI605" s="170"/>
      <c r="EJ605" s="170"/>
      <c r="EK605" s="170"/>
      <c r="EL605" s="170"/>
      <c r="EM605" s="170"/>
      <c r="EN605" s="170"/>
      <c r="EO605" s="170"/>
      <c r="EP605" s="170"/>
      <c r="EQ605" s="170"/>
      <c r="ER605" s="170"/>
      <c r="ES605" s="170"/>
      <c r="ET605" s="170"/>
      <c r="EU605" s="170"/>
      <c r="EV605" s="170"/>
      <c r="EW605" s="170"/>
      <c r="EX605" s="170"/>
      <c r="EY605" s="170"/>
      <c r="EZ605" s="170"/>
      <c r="FA605" s="170"/>
      <c r="FB605" s="170"/>
      <c r="FC605" s="170"/>
      <c r="FD605" s="170"/>
      <c r="FE605" s="170"/>
      <c r="FF605" s="170"/>
      <c r="FG605" s="170"/>
      <c r="FH605" s="170"/>
      <c r="FI605" s="170"/>
      <c r="FJ605" s="170"/>
      <c r="FK605" s="170"/>
      <c r="FL605" s="170"/>
      <c r="FM605" s="170"/>
      <c r="FN605" s="170"/>
      <c r="FO605" s="170"/>
      <c r="FP605" s="170"/>
      <c r="FQ605" s="170"/>
      <c r="FR605" s="170"/>
      <c r="FS605" s="170"/>
      <c r="FT605" s="170"/>
      <c r="FU605" s="170"/>
      <c r="FV605" s="170"/>
      <c r="FW605" s="170"/>
      <c r="FX605" s="170"/>
      <c r="FY605" s="170"/>
      <c r="FZ605" s="170"/>
      <c r="GA605" s="170"/>
      <c r="GB605" s="170"/>
      <c r="GC605" s="170"/>
      <c r="GD605" s="170"/>
      <c r="GE605" s="170"/>
      <c r="GF605" s="170"/>
      <c r="GG605" s="170"/>
      <c r="GH605" s="170"/>
    </row>
    <row r="606" customFormat="false" ht="12.75" hidden="false" customHeight="false" outlineLevel="0" collapsed="false">
      <c r="A606" s="179"/>
      <c r="B606" s="160"/>
      <c r="C606" s="160"/>
      <c r="D606" s="160"/>
      <c r="E606" s="160"/>
      <c r="F606" s="160"/>
      <c r="G606" s="160"/>
      <c r="H606" s="159"/>
      <c r="I606" s="181"/>
      <c r="R606" s="159"/>
      <c r="S606" s="169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70"/>
      <c r="BP606" s="170"/>
      <c r="BQ606" s="170"/>
      <c r="BR606" s="170"/>
      <c r="BS606" s="170"/>
      <c r="BT606" s="170"/>
      <c r="BU606" s="170"/>
      <c r="BV606" s="170"/>
      <c r="BW606" s="170"/>
      <c r="BX606" s="170"/>
      <c r="BY606" s="170"/>
      <c r="BZ606" s="170"/>
      <c r="CA606" s="170"/>
      <c r="CB606" s="170"/>
      <c r="CC606" s="170"/>
      <c r="CD606" s="170"/>
      <c r="CE606" s="170"/>
      <c r="CF606" s="170"/>
      <c r="CG606" s="170"/>
      <c r="CH606" s="170"/>
      <c r="CI606" s="170"/>
      <c r="CJ606" s="170"/>
      <c r="CK606" s="170"/>
      <c r="CL606" s="170"/>
      <c r="CM606" s="170"/>
      <c r="CN606" s="170"/>
      <c r="CO606" s="170"/>
      <c r="CP606" s="170"/>
      <c r="CQ606" s="170"/>
      <c r="CR606" s="170"/>
      <c r="CS606" s="170"/>
      <c r="CT606" s="170"/>
      <c r="CU606" s="170"/>
      <c r="CV606" s="170"/>
      <c r="CW606" s="170"/>
      <c r="CX606" s="170"/>
      <c r="CY606" s="170"/>
      <c r="CZ606" s="170"/>
      <c r="DA606" s="170"/>
      <c r="DB606" s="170"/>
      <c r="DC606" s="170"/>
      <c r="DD606" s="170"/>
      <c r="DE606" s="170"/>
      <c r="DF606" s="170"/>
      <c r="DG606" s="170"/>
      <c r="DH606" s="170"/>
      <c r="DI606" s="170"/>
      <c r="DJ606" s="170"/>
      <c r="DK606" s="170"/>
      <c r="DL606" s="170"/>
      <c r="DM606" s="170"/>
      <c r="DN606" s="170"/>
      <c r="DO606" s="170"/>
      <c r="DP606" s="170"/>
      <c r="DQ606" s="170"/>
      <c r="DR606" s="170"/>
      <c r="DS606" s="170"/>
      <c r="DT606" s="170"/>
      <c r="DU606" s="170"/>
      <c r="DV606" s="170"/>
      <c r="DW606" s="170"/>
      <c r="DX606" s="170"/>
      <c r="DY606" s="170"/>
      <c r="DZ606" s="170"/>
      <c r="EA606" s="170"/>
      <c r="EB606" s="170"/>
      <c r="EC606" s="170"/>
      <c r="ED606" s="170"/>
      <c r="EE606" s="170"/>
      <c r="EF606" s="170"/>
      <c r="EG606" s="170"/>
      <c r="EH606" s="170"/>
      <c r="EI606" s="170"/>
      <c r="EJ606" s="170"/>
      <c r="EK606" s="170"/>
      <c r="EL606" s="170"/>
      <c r="EM606" s="170"/>
      <c r="EN606" s="170"/>
      <c r="EO606" s="170"/>
      <c r="EP606" s="170"/>
      <c r="EQ606" s="170"/>
      <c r="ER606" s="170"/>
      <c r="ES606" s="170"/>
      <c r="ET606" s="170"/>
      <c r="EU606" s="170"/>
      <c r="EV606" s="170"/>
      <c r="EW606" s="170"/>
      <c r="EX606" s="170"/>
      <c r="EY606" s="170"/>
      <c r="EZ606" s="170"/>
      <c r="FA606" s="170"/>
      <c r="FB606" s="170"/>
      <c r="FC606" s="170"/>
      <c r="FD606" s="170"/>
      <c r="FE606" s="170"/>
      <c r="FF606" s="170"/>
      <c r="FG606" s="170"/>
      <c r="FH606" s="170"/>
      <c r="FI606" s="170"/>
      <c r="FJ606" s="170"/>
      <c r="FK606" s="170"/>
      <c r="FL606" s="170"/>
      <c r="FM606" s="170"/>
      <c r="FN606" s="170"/>
      <c r="FO606" s="170"/>
      <c r="FP606" s="170"/>
      <c r="FQ606" s="170"/>
      <c r="FR606" s="170"/>
      <c r="FS606" s="170"/>
      <c r="FT606" s="170"/>
      <c r="FU606" s="170"/>
      <c r="FV606" s="170"/>
      <c r="FW606" s="170"/>
      <c r="FX606" s="170"/>
      <c r="FY606" s="170"/>
      <c r="FZ606" s="170"/>
      <c r="GA606" s="170"/>
      <c r="GB606" s="170"/>
      <c r="GC606" s="170"/>
      <c r="GD606" s="170"/>
      <c r="GE606" s="170"/>
      <c r="GF606" s="170"/>
      <c r="GG606" s="170"/>
      <c r="GH606" s="170"/>
    </row>
    <row r="607" customFormat="false" ht="12.75" hidden="false" customHeight="false" outlineLevel="0" collapsed="false">
      <c r="A607" s="179"/>
      <c r="B607" s="160"/>
      <c r="C607" s="160"/>
      <c r="D607" s="160"/>
      <c r="E607" s="160"/>
      <c r="F607" s="160"/>
      <c r="G607" s="160"/>
      <c r="H607" s="159"/>
      <c r="I607" s="181"/>
      <c r="R607" s="159"/>
      <c r="S607" s="169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70"/>
      <c r="BP607" s="170"/>
      <c r="BQ607" s="170"/>
      <c r="BR607" s="170"/>
      <c r="BS607" s="170"/>
      <c r="BT607" s="170"/>
      <c r="BU607" s="170"/>
      <c r="BV607" s="170"/>
      <c r="BW607" s="170"/>
      <c r="BX607" s="170"/>
      <c r="BY607" s="170"/>
      <c r="BZ607" s="170"/>
      <c r="CA607" s="170"/>
      <c r="CB607" s="170"/>
      <c r="CC607" s="170"/>
      <c r="CD607" s="170"/>
      <c r="CE607" s="170"/>
      <c r="CF607" s="170"/>
      <c r="CG607" s="170"/>
      <c r="CH607" s="170"/>
      <c r="CI607" s="170"/>
      <c r="CJ607" s="170"/>
      <c r="CK607" s="170"/>
      <c r="CL607" s="170"/>
      <c r="CM607" s="170"/>
      <c r="CN607" s="170"/>
      <c r="CO607" s="170"/>
      <c r="CP607" s="170"/>
      <c r="CQ607" s="170"/>
      <c r="CR607" s="170"/>
      <c r="CS607" s="170"/>
      <c r="CT607" s="170"/>
      <c r="CU607" s="170"/>
      <c r="CV607" s="170"/>
      <c r="CW607" s="170"/>
      <c r="CX607" s="170"/>
      <c r="CY607" s="170"/>
      <c r="CZ607" s="170"/>
      <c r="DA607" s="170"/>
      <c r="DB607" s="170"/>
      <c r="DC607" s="170"/>
      <c r="DD607" s="170"/>
      <c r="DE607" s="170"/>
      <c r="DF607" s="170"/>
      <c r="DG607" s="170"/>
      <c r="DH607" s="170"/>
      <c r="DI607" s="170"/>
      <c r="DJ607" s="170"/>
      <c r="DK607" s="170"/>
      <c r="DL607" s="170"/>
      <c r="DM607" s="170"/>
      <c r="DN607" s="170"/>
      <c r="DO607" s="170"/>
      <c r="DP607" s="170"/>
      <c r="DQ607" s="170"/>
      <c r="DR607" s="170"/>
      <c r="DS607" s="170"/>
      <c r="DT607" s="170"/>
      <c r="DU607" s="170"/>
      <c r="DV607" s="170"/>
      <c r="DW607" s="170"/>
      <c r="DX607" s="170"/>
      <c r="DY607" s="170"/>
      <c r="DZ607" s="170"/>
      <c r="EA607" s="170"/>
      <c r="EB607" s="170"/>
      <c r="EC607" s="170"/>
      <c r="ED607" s="170"/>
      <c r="EE607" s="170"/>
      <c r="EF607" s="170"/>
      <c r="EG607" s="170"/>
      <c r="EH607" s="170"/>
      <c r="EI607" s="170"/>
      <c r="EJ607" s="170"/>
      <c r="EK607" s="170"/>
      <c r="EL607" s="170"/>
      <c r="EM607" s="170"/>
      <c r="EN607" s="170"/>
      <c r="EO607" s="170"/>
      <c r="EP607" s="170"/>
      <c r="EQ607" s="170"/>
      <c r="ER607" s="170"/>
      <c r="ES607" s="170"/>
      <c r="ET607" s="170"/>
      <c r="EU607" s="170"/>
      <c r="EV607" s="170"/>
      <c r="EW607" s="170"/>
      <c r="EX607" s="170"/>
      <c r="EY607" s="170"/>
      <c r="EZ607" s="170"/>
      <c r="FA607" s="170"/>
      <c r="FB607" s="170"/>
      <c r="FC607" s="170"/>
      <c r="FD607" s="170"/>
      <c r="FE607" s="170"/>
      <c r="FF607" s="170"/>
      <c r="FG607" s="170"/>
      <c r="FH607" s="170"/>
      <c r="FI607" s="170"/>
      <c r="FJ607" s="170"/>
      <c r="FK607" s="170"/>
      <c r="FL607" s="170"/>
      <c r="FM607" s="170"/>
      <c r="FN607" s="170"/>
      <c r="FO607" s="170"/>
      <c r="FP607" s="170"/>
      <c r="FQ607" s="170"/>
      <c r="FR607" s="170"/>
      <c r="FS607" s="170"/>
      <c r="FT607" s="170"/>
      <c r="FU607" s="170"/>
      <c r="FV607" s="170"/>
      <c r="FW607" s="170"/>
      <c r="FX607" s="170"/>
      <c r="FY607" s="170"/>
      <c r="FZ607" s="170"/>
      <c r="GA607" s="170"/>
      <c r="GB607" s="170"/>
      <c r="GC607" s="170"/>
      <c r="GD607" s="170"/>
      <c r="GE607" s="170"/>
      <c r="GF607" s="170"/>
      <c r="GG607" s="170"/>
      <c r="GH607" s="170"/>
    </row>
    <row r="608" customFormat="false" ht="12.75" hidden="false" customHeight="false" outlineLevel="0" collapsed="false">
      <c r="A608" s="179"/>
      <c r="B608" s="160"/>
      <c r="C608" s="160"/>
      <c r="D608" s="160"/>
      <c r="E608" s="160"/>
      <c r="F608" s="160"/>
      <c r="G608" s="160"/>
      <c r="H608" s="159"/>
      <c r="I608" s="181"/>
      <c r="R608" s="159"/>
      <c r="S608" s="169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70"/>
      <c r="BP608" s="170"/>
      <c r="BQ608" s="170"/>
      <c r="BR608" s="170"/>
      <c r="BS608" s="170"/>
      <c r="BT608" s="170"/>
      <c r="BU608" s="170"/>
      <c r="BV608" s="170"/>
      <c r="BW608" s="170"/>
      <c r="BX608" s="170"/>
      <c r="BY608" s="170"/>
      <c r="BZ608" s="170"/>
      <c r="CA608" s="170"/>
      <c r="CB608" s="170"/>
      <c r="CC608" s="170"/>
      <c r="CD608" s="170"/>
      <c r="CE608" s="170"/>
      <c r="CF608" s="170"/>
      <c r="CG608" s="170"/>
      <c r="CH608" s="170"/>
      <c r="CI608" s="170"/>
      <c r="CJ608" s="170"/>
      <c r="CK608" s="170"/>
      <c r="CL608" s="170"/>
      <c r="CM608" s="170"/>
      <c r="CN608" s="170"/>
      <c r="CO608" s="170"/>
      <c r="CP608" s="170"/>
      <c r="CQ608" s="170"/>
      <c r="CR608" s="170"/>
      <c r="CS608" s="170"/>
      <c r="CT608" s="170"/>
      <c r="CU608" s="170"/>
      <c r="CV608" s="170"/>
      <c r="CW608" s="170"/>
      <c r="CX608" s="170"/>
      <c r="CY608" s="170"/>
      <c r="CZ608" s="170"/>
      <c r="DA608" s="170"/>
      <c r="DB608" s="170"/>
      <c r="DC608" s="170"/>
      <c r="DD608" s="170"/>
      <c r="DE608" s="170"/>
      <c r="DF608" s="170"/>
      <c r="DG608" s="170"/>
      <c r="DH608" s="170"/>
      <c r="DI608" s="170"/>
      <c r="DJ608" s="170"/>
      <c r="DK608" s="170"/>
      <c r="DL608" s="170"/>
      <c r="DM608" s="170"/>
      <c r="DN608" s="170"/>
      <c r="DO608" s="170"/>
      <c r="DP608" s="170"/>
      <c r="DQ608" s="170"/>
      <c r="DR608" s="170"/>
      <c r="DS608" s="170"/>
      <c r="DT608" s="170"/>
      <c r="DU608" s="170"/>
      <c r="DV608" s="170"/>
      <c r="DW608" s="170"/>
      <c r="DX608" s="170"/>
      <c r="DY608" s="170"/>
      <c r="DZ608" s="170"/>
      <c r="EA608" s="170"/>
      <c r="EB608" s="170"/>
      <c r="EC608" s="170"/>
      <c r="ED608" s="170"/>
      <c r="EE608" s="170"/>
      <c r="EF608" s="170"/>
      <c r="EG608" s="170"/>
      <c r="EH608" s="170"/>
      <c r="EI608" s="170"/>
      <c r="EJ608" s="170"/>
      <c r="EK608" s="170"/>
      <c r="EL608" s="170"/>
      <c r="EM608" s="170"/>
      <c r="EN608" s="170"/>
      <c r="EO608" s="170"/>
      <c r="EP608" s="170"/>
      <c r="EQ608" s="170"/>
      <c r="ER608" s="170"/>
      <c r="ES608" s="170"/>
      <c r="ET608" s="170"/>
      <c r="EU608" s="170"/>
      <c r="EV608" s="170"/>
      <c r="EW608" s="170"/>
      <c r="EX608" s="170"/>
      <c r="EY608" s="170"/>
      <c r="EZ608" s="170"/>
      <c r="FA608" s="170"/>
      <c r="FB608" s="170"/>
      <c r="FC608" s="170"/>
      <c r="FD608" s="170"/>
      <c r="FE608" s="170"/>
      <c r="FF608" s="170"/>
      <c r="FG608" s="170"/>
      <c r="FH608" s="170"/>
      <c r="FI608" s="170"/>
      <c r="FJ608" s="170"/>
      <c r="FK608" s="170"/>
      <c r="FL608" s="170"/>
      <c r="FM608" s="170"/>
      <c r="FN608" s="170"/>
      <c r="FO608" s="170"/>
      <c r="FP608" s="170"/>
      <c r="FQ608" s="170"/>
      <c r="FR608" s="170"/>
      <c r="FS608" s="170"/>
      <c r="FT608" s="170"/>
      <c r="FU608" s="170"/>
      <c r="FV608" s="170"/>
      <c r="FW608" s="170"/>
      <c r="FX608" s="170"/>
      <c r="FY608" s="170"/>
      <c r="FZ608" s="170"/>
      <c r="GA608" s="170"/>
      <c r="GB608" s="170"/>
      <c r="GC608" s="170"/>
      <c r="GD608" s="170"/>
      <c r="GE608" s="170"/>
      <c r="GF608" s="170"/>
      <c r="GG608" s="170"/>
      <c r="GH608" s="170"/>
    </row>
    <row r="609" customFormat="false" ht="12.75" hidden="false" customHeight="false" outlineLevel="0" collapsed="false">
      <c r="A609" s="179"/>
      <c r="B609" s="160"/>
      <c r="C609" s="160"/>
      <c r="D609" s="160"/>
      <c r="E609" s="160"/>
      <c r="F609" s="160"/>
      <c r="G609" s="160"/>
      <c r="H609" s="159"/>
      <c r="I609" s="181"/>
      <c r="R609" s="159"/>
      <c r="S609" s="169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70"/>
      <c r="BP609" s="170"/>
      <c r="BQ609" s="170"/>
      <c r="BR609" s="170"/>
      <c r="BS609" s="170"/>
      <c r="BT609" s="170"/>
      <c r="BU609" s="170"/>
      <c r="BV609" s="170"/>
      <c r="BW609" s="170"/>
      <c r="BX609" s="170"/>
      <c r="BY609" s="170"/>
      <c r="BZ609" s="170"/>
      <c r="CA609" s="170"/>
      <c r="CB609" s="170"/>
      <c r="CC609" s="170"/>
      <c r="CD609" s="170"/>
      <c r="CE609" s="170"/>
      <c r="CF609" s="170"/>
      <c r="CG609" s="170"/>
      <c r="CH609" s="170"/>
      <c r="CI609" s="170"/>
      <c r="CJ609" s="170"/>
      <c r="CK609" s="170"/>
      <c r="CL609" s="170"/>
      <c r="CM609" s="170"/>
      <c r="CN609" s="170"/>
      <c r="CO609" s="170"/>
      <c r="CP609" s="170"/>
      <c r="CQ609" s="170"/>
      <c r="CR609" s="170"/>
      <c r="CS609" s="170"/>
      <c r="CT609" s="170"/>
      <c r="CU609" s="170"/>
      <c r="CV609" s="170"/>
      <c r="CW609" s="170"/>
      <c r="CX609" s="170"/>
      <c r="CY609" s="170"/>
      <c r="CZ609" s="170"/>
      <c r="DA609" s="170"/>
      <c r="DB609" s="170"/>
      <c r="DC609" s="170"/>
      <c r="DD609" s="170"/>
      <c r="DE609" s="170"/>
      <c r="DF609" s="170"/>
      <c r="DG609" s="170"/>
      <c r="DH609" s="170"/>
      <c r="DI609" s="170"/>
      <c r="DJ609" s="170"/>
      <c r="DK609" s="170"/>
      <c r="DL609" s="170"/>
      <c r="DM609" s="170"/>
      <c r="DN609" s="170"/>
      <c r="DO609" s="170"/>
      <c r="DP609" s="170"/>
      <c r="DQ609" s="170"/>
      <c r="DR609" s="170"/>
      <c r="DS609" s="170"/>
      <c r="DT609" s="170"/>
      <c r="DU609" s="170"/>
      <c r="DV609" s="170"/>
      <c r="DW609" s="170"/>
      <c r="DX609" s="170"/>
      <c r="DY609" s="170"/>
      <c r="DZ609" s="170"/>
      <c r="EA609" s="170"/>
      <c r="EB609" s="170"/>
      <c r="EC609" s="170"/>
      <c r="ED609" s="170"/>
      <c r="EE609" s="170"/>
      <c r="EF609" s="170"/>
      <c r="EG609" s="170"/>
      <c r="EH609" s="170"/>
      <c r="EI609" s="170"/>
      <c r="EJ609" s="170"/>
      <c r="EK609" s="170"/>
      <c r="EL609" s="170"/>
      <c r="EM609" s="170"/>
      <c r="EN609" s="170"/>
      <c r="EO609" s="170"/>
      <c r="EP609" s="170"/>
      <c r="EQ609" s="170"/>
      <c r="ER609" s="170"/>
      <c r="ES609" s="170"/>
      <c r="ET609" s="170"/>
      <c r="EU609" s="170"/>
      <c r="EV609" s="170"/>
      <c r="EW609" s="170"/>
      <c r="EX609" s="170"/>
      <c r="EY609" s="170"/>
      <c r="EZ609" s="170"/>
      <c r="FA609" s="170"/>
      <c r="FB609" s="170"/>
      <c r="FC609" s="170"/>
      <c r="FD609" s="170"/>
      <c r="FE609" s="170"/>
      <c r="FF609" s="170"/>
      <c r="FG609" s="170"/>
      <c r="FH609" s="170"/>
      <c r="FI609" s="170"/>
      <c r="FJ609" s="170"/>
      <c r="FK609" s="170"/>
      <c r="FL609" s="170"/>
      <c r="FM609" s="170"/>
      <c r="FN609" s="170"/>
      <c r="FO609" s="170"/>
      <c r="FP609" s="170"/>
      <c r="FQ609" s="170"/>
      <c r="FR609" s="170"/>
      <c r="FS609" s="170"/>
      <c r="FT609" s="170"/>
      <c r="FU609" s="170"/>
      <c r="FV609" s="170"/>
      <c r="FW609" s="170"/>
      <c r="FX609" s="170"/>
      <c r="FY609" s="170"/>
      <c r="FZ609" s="170"/>
      <c r="GA609" s="170"/>
      <c r="GB609" s="170"/>
      <c r="GC609" s="170"/>
      <c r="GD609" s="170"/>
      <c r="GE609" s="170"/>
      <c r="GF609" s="170"/>
      <c r="GG609" s="170"/>
      <c r="GH609" s="170"/>
    </row>
    <row r="610" customFormat="false" ht="12.75" hidden="false" customHeight="false" outlineLevel="0" collapsed="false">
      <c r="A610" s="179"/>
      <c r="B610" s="160"/>
      <c r="C610" s="160"/>
      <c r="D610" s="160"/>
      <c r="E610" s="160"/>
      <c r="F610" s="160"/>
      <c r="G610" s="160"/>
      <c r="H610" s="159"/>
      <c r="I610" s="181"/>
      <c r="R610" s="159"/>
      <c r="S610" s="169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70"/>
      <c r="BP610" s="170"/>
      <c r="BQ610" s="170"/>
      <c r="BR610" s="170"/>
      <c r="BS610" s="170"/>
      <c r="BT610" s="170"/>
      <c r="BU610" s="170"/>
      <c r="BV610" s="170"/>
      <c r="BW610" s="170"/>
      <c r="BX610" s="170"/>
      <c r="BY610" s="170"/>
      <c r="BZ610" s="170"/>
      <c r="CA610" s="170"/>
      <c r="CB610" s="170"/>
      <c r="CC610" s="170"/>
      <c r="CD610" s="170"/>
      <c r="CE610" s="170"/>
      <c r="CF610" s="170"/>
      <c r="CG610" s="170"/>
      <c r="CH610" s="170"/>
      <c r="CI610" s="170"/>
      <c r="CJ610" s="170"/>
      <c r="CK610" s="170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0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  <c r="DZ610" s="170"/>
      <c r="EA610" s="170"/>
      <c r="EB610" s="170"/>
      <c r="EC610" s="170"/>
      <c r="ED610" s="170"/>
      <c r="EE610" s="170"/>
      <c r="EF610" s="170"/>
      <c r="EG610" s="170"/>
      <c r="EH610" s="170"/>
      <c r="EI610" s="170"/>
      <c r="EJ610" s="170"/>
      <c r="EK610" s="170"/>
      <c r="EL610" s="170"/>
      <c r="EM610" s="170"/>
      <c r="EN610" s="170"/>
      <c r="EO610" s="170"/>
      <c r="EP610" s="170"/>
      <c r="EQ610" s="170"/>
      <c r="ER610" s="170"/>
      <c r="ES610" s="170"/>
      <c r="ET610" s="170"/>
      <c r="EU610" s="170"/>
      <c r="EV610" s="170"/>
      <c r="EW610" s="170"/>
      <c r="EX610" s="170"/>
      <c r="EY610" s="170"/>
      <c r="EZ610" s="170"/>
      <c r="FA610" s="170"/>
      <c r="FB610" s="170"/>
      <c r="FC610" s="170"/>
      <c r="FD610" s="170"/>
      <c r="FE610" s="170"/>
      <c r="FF610" s="170"/>
      <c r="FG610" s="170"/>
      <c r="FH610" s="170"/>
      <c r="FI610" s="170"/>
      <c r="FJ610" s="170"/>
      <c r="FK610" s="170"/>
      <c r="FL610" s="170"/>
      <c r="FM610" s="170"/>
      <c r="FN610" s="170"/>
      <c r="FO610" s="170"/>
      <c r="FP610" s="170"/>
      <c r="FQ610" s="170"/>
      <c r="FR610" s="170"/>
      <c r="FS610" s="170"/>
      <c r="FT610" s="170"/>
      <c r="FU610" s="170"/>
      <c r="FV610" s="170"/>
      <c r="FW610" s="170"/>
      <c r="FX610" s="170"/>
      <c r="FY610" s="170"/>
      <c r="FZ610" s="170"/>
      <c r="GA610" s="170"/>
      <c r="GB610" s="170"/>
      <c r="GC610" s="170"/>
      <c r="GD610" s="170"/>
      <c r="GE610" s="170"/>
      <c r="GF610" s="170"/>
      <c r="GG610" s="170"/>
      <c r="GH610" s="170"/>
    </row>
    <row r="611" customFormat="false" ht="12.75" hidden="false" customHeight="false" outlineLevel="0" collapsed="false">
      <c r="A611" s="179"/>
      <c r="B611" s="160"/>
      <c r="C611" s="160"/>
      <c r="D611" s="160"/>
      <c r="E611" s="160"/>
      <c r="F611" s="160"/>
      <c r="G611" s="160"/>
      <c r="H611" s="159"/>
      <c r="I611" s="181"/>
      <c r="R611" s="159"/>
      <c r="S611" s="169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70"/>
      <c r="BP611" s="170"/>
      <c r="BQ611" s="170"/>
      <c r="BR611" s="170"/>
      <c r="BS611" s="170"/>
      <c r="BT611" s="170"/>
      <c r="BU611" s="170"/>
      <c r="BV611" s="170"/>
      <c r="BW611" s="170"/>
      <c r="BX611" s="170"/>
      <c r="BY611" s="170"/>
      <c r="BZ611" s="170"/>
      <c r="CA611" s="170"/>
      <c r="CB611" s="170"/>
      <c r="CC611" s="170"/>
      <c r="CD611" s="170"/>
      <c r="CE611" s="170"/>
      <c r="CF611" s="170"/>
      <c r="CG611" s="170"/>
      <c r="CH611" s="170"/>
      <c r="CI611" s="170"/>
      <c r="CJ611" s="170"/>
      <c r="CK611" s="170"/>
      <c r="CL611" s="170"/>
      <c r="CM611" s="170"/>
      <c r="CN611" s="170"/>
      <c r="CO611" s="170"/>
      <c r="CP611" s="170"/>
      <c r="CQ611" s="170"/>
      <c r="CR611" s="170"/>
      <c r="CS611" s="170"/>
      <c r="CT611" s="170"/>
      <c r="CU611" s="170"/>
      <c r="CV611" s="170"/>
      <c r="CW611" s="170"/>
      <c r="CX611" s="170"/>
      <c r="CY611" s="170"/>
      <c r="CZ611" s="170"/>
      <c r="DA611" s="170"/>
      <c r="DB611" s="170"/>
      <c r="DC611" s="170"/>
      <c r="DD611" s="170"/>
      <c r="DE611" s="170"/>
      <c r="DF611" s="170"/>
      <c r="DG611" s="170"/>
      <c r="DH611" s="170"/>
      <c r="DI611" s="170"/>
      <c r="DJ611" s="170"/>
      <c r="DK611" s="170"/>
      <c r="DL611" s="170"/>
      <c r="DM611" s="170"/>
      <c r="DN611" s="170"/>
      <c r="DO611" s="170"/>
      <c r="DP611" s="170"/>
      <c r="DQ611" s="170"/>
      <c r="DR611" s="170"/>
      <c r="DS611" s="170"/>
      <c r="DT611" s="170"/>
      <c r="DU611" s="170"/>
      <c r="DV611" s="170"/>
      <c r="DW611" s="170"/>
      <c r="DX611" s="170"/>
      <c r="DY611" s="170"/>
      <c r="DZ611" s="170"/>
      <c r="EA611" s="170"/>
      <c r="EB611" s="170"/>
      <c r="EC611" s="170"/>
      <c r="ED611" s="170"/>
      <c r="EE611" s="170"/>
      <c r="EF611" s="170"/>
      <c r="EG611" s="170"/>
      <c r="EH611" s="170"/>
      <c r="EI611" s="170"/>
      <c r="EJ611" s="170"/>
      <c r="EK611" s="170"/>
      <c r="EL611" s="170"/>
      <c r="EM611" s="170"/>
      <c r="EN611" s="170"/>
      <c r="EO611" s="170"/>
      <c r="EP611" s="170"/>
      <c r="EQ611" s="170"/>
      <c r="ER611" s="170"/>
      <c r="ES611" s="170"/>
      <c r="ET611" s="170"/>
      <c r="EU611" s="170"/>
      <c r="EV611" s="170"/>
      <c r="EW611" s="170"/>
      <c r="EX611" s="170"/>
      <c r="EY611" s="170"/>
      <c r="EZ611" s="170"/>
      <c r="FA611" s="170"/>
      <c r="FB611" s="170"/>
      <c r="FC611" s="170"/>
      <c r="FD611" s="170"/>
      <c r="FE611" s="170"/>
      <c r="FF611" s="170"/>
      <c r="FG611" s="170"/>
      <c r="FH611" s="170"/>
      <c r="FI611" s="170"/>
      <c r="FJ611" s="170"/>
      <c r="FK611" s="170"/>
      <c r="FL611" s="170"/>
      <c r="FM611" s="170"/>
      <c r="FN611" s="170"/>
      <c r="FO611" s="170"/>
      <c r="FP611" s="170"/>
      <c r="FQ611" s="170"/>
      <c r="FR611" s="170"/>
      <c r="FS611" s="170"/>
      <c r="FT611" s="170"/>
      <c r="FU611" s="170"/>
      <c r="FV611" s="170"/>
      <c r="FW611" s="170"/>
      <c r="FX611" s="170"/>
      <c r="FY611" s="170"/>
      <c r="FZ611" s="170"/>
      <c r="GA611" s="170"/>
      <c r="GB611" s="170"/>
      <c r="GC611" s="170"/>
      <c r="GD611" s="170"/>
      <c r="GE611" s="170"/>
      <c r="GF611" s="170"/>
      <c r="GG611" s="170"/>
      <c r="GH611" s="170"/>
    </row>
    <row r="612" customFormat="false" ht="12.75" hidden="false" customHeight="false" outlineLevel="0" collapsed="false">
      <c r="A612" s="179"/>
      <c r="B612" s="160"/>
      <c r="C612" s="160"/>
      <c r="D612" s="160"/>
      <c r="E612" s="160"/>
      <c r="F612" s="160"/>
      <c r="G612" s="160"/>
      <c r="H612" s="159"/>
      <c r="I612" s="181"/>
      <c r="R612" s="159"/>
      <c r="S612" s="169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70"/>
      <c r="BP612" s="170"/>
      <c r="BQ612" s="170"/>
      <c r="BR612" s="170"/>
      <c r="BS612" s="170"/>
      <c r="BT612" s="170"/>
      <c r="BU612" s="170"/>
      <c r="BV612" s="170"/>
      <c r="BW612" s="170"/>
      <c r="BX612" s="170"/>
      <c r="BY612" s="170"/>
      <c r="BZ612" s="170"/>
      <c r="CA612" s="170"/>
      <c r="CB612" s="170"/>
      <c r="CC612" s="170"/>
      <c r="CD612" s="170"/>
      <c r="CE612" s="170"/>
      <c r="CF612" s="170"/>
      <c r="CG612" s="170"/>
      <c r="CH612" s="170"/>
      <c r="CI612" s="170"/>
      <c r="CJ612" s="170"/>
      <c r="CK612" s="170"/>
      <c r="CL612" s="170"/>
      <c r="CM612" s="170"/>
      <c r="CN612" s="170"/>
      <c r="CO612" s="170"/>
      <c r="CP612" s="170"/>
      <c r="CQ612" s="170"/>
      <c r="CR612" s="170"/>
      <c r="CS612" s="170"/>
      <c r="CT612" s="170"/>
      <c r="CU612" s="170"/>
      <c r="CV612" s="170"/>
      <c r="CW612" s="170"/>
      <c r="CX612" s="170"/>
      <c r="CY612" s="170"/>
      <c r="CZ612" s="170"/>
      <c r="DA612" s="170"/>
      <c r="DB612" s="170"/>
      <c r="DC612" s="170"/>
      <c r="DD612" s="170"/>
      <c r="DE612" s="170"/>
      <c r="DF612" s="170"/>
      <c r="DG612" s="170"/>
      <c r="DH612" s="170"/>
      <c r="DI612" s="170"/>
      <c r="DJ612" s="170"/>
      <c r="DK612" s="170"/>
      <c r="DL612" s="170"/>
      <c r="DM612" s="170"/>
      <c r="DN612" s="170"/>
      <c r="DO612" s="170"/>
      <c r="DP612" s="170"/>
      <c r="DQ612" s="170"/>
      <c r="DR612" s="170"/>
      <c r="DS612" s="170"/>
      <c r="DT612" s="170"/>
      <c r="DU612" s="170"/>
      <c r="DV612" s="170"/>
      <c r="DW612" s="170"/>
      <c r="DX612" s="170"/>
      <c r="DY612" s="170"/>
      <c r="DZ612" s="170"/>
      <c r="EA612" s="170"/>
      <c r="EB612" s="170"/>
      <c r="EC612" s="170"/>
      <c r="ED612" s="170"/>
      <c r="EE612" s="170"/>
      <c r="EF612" s="170"/>
      <c r="EG612" s="170"/>
      <c r="EH612" s="170"/>
      <c r="EI612" s="170"/>
      <c r="EJ612" s="170"/>
      <c r="EK612" s="170"/>
      <c r="EL612" s="170"/>
      <c r="EM612" s="170"/>
      <c r="EN612" s="170"/>
      <c r="EO612" s="170"/>
      <c r="EP612" s="170"/>
      <c r="EQ612" s="170"/>
      <c r="ER612" s="170"/>
      <c r="ES612" s="170"/>
      <c r="ET612" s="170"/>
      <c r="EU612" s="170"/>
      <c r="EV612" s="170"/>
      <c r="EW612" s="170"/>
      <c r="EX612" s="170"/>
      <c r="EY612" s="170"/>
      <c r="EZ612" s="170"/>
      <c r="FA612" s="170"/>
      <c r="FB612" s="170"/>
      <c r="FC612" s="170"/>
      <c r="FD612" s="170"/>
      <c r="FE612" s="170"/>
      <c r="FF612" s="170"/>
      <c r="FG612" s="170"/>
      <c r="FH612" s="170"/>
      <c r="FI612" s="170"/>
      <c r="FJ612" s="170"/>
      <c r="FK612" s="170"/>
      <c r="FL612" s="170"/>
      <c r="FM612" s="170"/>
      <c r="FN612" s="170"/>
      <c r="FO612" s="170"/>
      <c r="FP612" s="170"/>
      <c r="FQ612" s="170"/>
      <c r="FR612" s="170"/>
      <c r="FS612" s="170"/>
      <c r="FT612" s="170"/>
      <c r="FU612" s="170"/>
      <c r="FV612" s="170"/>
      <c r="FW612" s="170"/>
      <c r="FX612" s="170"/>
      <c r="FY612" s="170"/>
      <c r="FZ612" s="170"/>
      <c r="GA612" s="170"/>
      <c r="GB612" s="170"/>
      <c r="GC612" s="170"/>
      <c r="GD612" s="170"/>
      <c r="GE612" s="170"/>
      <c r="GF612" s="170"/>
      <c r="GG612" s="170"/>
      <c r="GH612" s="170"/>
    </row>
    <row r="613" customFormat="false" ht="12.75" hidden="false" customHeight="false" outlineLevel="0" collapsed="false">
      <c r="A613" s="179"/>
      <c r="B613" s="160"/>
      <c r="C613" s="160"/>
      <c r="D613" s="160"/>
      <c r="E613" s="160"/>
      <c r="F613" s="160"/>
      <c r="G613" s="160"/>
      <c r="H613" s="159"/>
      <c r="I613" s="181"/>
      <c r="R613" s="159"/>
      <c r="S613" s="169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70"/>
      <c r="BP613" s="170"/>
      <c r="BQ613" s="170"/>
      <c r="BR613" s="170"/>
      <c r="BS613" s="170"/>
      <c r="BT613" s="170"/>
      <c r="BU613" s="170"/>
      <c r="BV613" s="170"/>
      <c r="BW613" s="170"/>
      <c r="BX613" s="170"/>
      <c r="BY613" s="170"/>
      <c r="BZ613" s="170"/>
      <c r="CA613" s="170"/>
      <c r="CB613" s="170"/>
      <c r="CC613" s="170"/>
      <c r="CD613" s="170"/>
      <c r="CE613" s="170"/>
      <c r="CF613" s="170"/>
      <c r="CG613" s="170"/>
      <c r="CH613" s="170"/>
      <c r="CI613" s="170"/>
      <c r="CJ613" s="170"/>
      <c r="CK613" s="170"/>
      <c r="CL613" s="170"/>
      <c r="CM613" s="170"/>
      <c r="CN613" s="170"/>
      <c r="CO613" s="170"/>
      <c r="CP613" s="170"/>
      <c r="CQ613" s="170"/>
      <c r="CR613" s="170"/>
      <c r="CS613" s="170"/>
      <c r="CT613" s="170"/>
      <c r="CU613" s="170"/>
      <c r="CV613" s="170"/>
      <c r="CW613" s="170"/>
      <c r="CX613" s="170"/>
      <c r="CY613" s="170"/>
      <c r="CZ613" s="170"/>
      <c r="DA613" s="170"/>
      <c r="DB613" s="170"/>
      <c r="DC613" s="170"/>
      <c r="DD613" s="170"/>
      <c r="DE613" s="170"/>
      <c r="DF613" s="170"/>
      <c r="DG613" s="170"/>
      <c r="DH613" s="170"/>
      <c r="DI613" s="170"/>
      <c r="DJ613" s="170"/>
      <c r="DK613" s="170"/>
      <c r="DL613" s="170"/>
      <c r="DM613" s="170"/>
      <c r="DN613" s="170"/>
      <c r="DO613" s="170"/>
      <c r="DP613" s="170"/>
      <c r="DQ613" s="170"/>
      <c r="DR613" s="170"/>
      <c r="DS613" s="170"/>
      <c r="DT613" s="170"/>
      <c r="DU613" s="170"/>
      <c r="DV613" s="170"/>
      <c r="DW613" s="170"/>
      <c r="DX613" s="170"/>
      <c r="DY613" s="170"/>
      <c r="DZ613" s="170"/>
      <c r="EA613" s="170"/>
      <c r="EB613" s="170"/>
      <c r="EC613" s="170"/>
      <c r="ED613" s="170"/>
      <c r="EE613" s="170"/>
      <c r="EF613" s="170"/>
      <c r="EG613" s="170"/>
      <c r="EH613" s="170"/>
      <c r="EI613" s="170"/>
      <c r="EJ613" s="170"/>
      <c r="EK613" s="170"/>
      <c r="EL613" s="170"/>
      <c r="EM613" s="170"/>
      <c r="EN613" s="170"/>
      <c r="EO613" s="170"/>
      <c r="EP613" s="170"/>
      <c r="EQ613" s="170"/>
      <c r="ER613" s="170"/>
      <c r="ES613" s="170"/>
      <c r="ET613" s="170"/>
      <c r="EU613" s="170"/>
      <c r="EV613" s="170"/>
      <c r="EW613" s="170"/>
      <c r="EX613" s="170"/>
      <c r="EY613" s="170"/>
      <c r="EZ613" s="170"/>
      <c r="FA613" s="170"/>
      <c r="FB613" s="170"/>
      <c r="FC613" s="170"/>
      <c r="FD613" s="170"/>
      <c r="FE613" s="170"/>
      <c r="FF613" s="170"/>
      <c r="FG613" s="170"/>
      <c r="FH613" s="170"/>
      <c r="FI613" s="170"/>
      <c r="FJ613" s="170"/>
      <c r="FK613" s="170"/>
      <c r="FL613" s="170"/>
      <c r="FM613" s="170"/>
      <c r="FN613" s="170"/>
      <c r="FO613" s="170"/>
      <c r="FP613" s="170"/>
      <c r="FQ613" s="170"/>
      <c r="FR613" s="170"/>
      <c r="FS613" s="170"/>
      <c r="FT613" s="170"/>
      <c r="FU613" s="170"/>
      <c r="FV613" s="170"/>
      <c r="FW613" s="170"/>
      <c r="FX613" s="170"/>
      <c r="FY613" s="170"/>
      <c r="FZ613" s="170"/>
      <c r="GA613" s="170"/>
      <c r="GB613" s="170"/>
      <c r="GC613" s="170"/>
      <c r="GD613" s="170"/>
      <c r="GE613" s="170"/>
      <c r="GF613" s="170"/>
      <c r="GG613" s="170"/>
      <c r="GH613" s="170"/>
    </row>
    <row r="614" customFormat="false" ht="12.75" hidden="false" customHeight="false" outlineLevel="0" collapsed="false">
      <c r="A614" s="179"/>
      <c r="B614" s="160"/>
      <c r="C614" s="160"/>
      <c r="D614" s="160"/>
      <c r="E614" s="160"/>
      <c r="F614" s="160"/>
      <c r="G614" s="160"/>
      <c r="H614" s="159"/>
      <c r="I614" s="181"/>
      <c r="R614" s="159"/>
      <c r="S614" s="169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  <c r="AH614" s="170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70"/>
      <c r="BP614" s="170"/>
      <c r="BQ614" s="170"/>
      <c r="BR614" s="170"/>
      <c r="BS614" s="170"/>
      <c r="BT614" s="170"/>
      <c r="BU614" s="170"/>
      <c r="BV614" s="170"/>
      <c r="BW614" s="170"/>
      <c r="BX614" s="170"/>
      <c r="BY614" s="170"/>
      <c r="BZ614" s="170"/>
      <c r="CA614" s="170"/>
      <c r="CB614" s="170"/>
      <c r="CC614" s="170"/>
      <c r="CD614" s="170"/>
      <c r="CE614" s="170"/>
      <c r="CF614" s="170"/>
      <c r="CG614" s="170"/>
      <c r="CH614" s="170"/>
      <c r="CI614" s="170"/>
      <c r="CJ614" s="170"/>
      <c r="CK614" s="170"/>
      <c r="CL614" s="170"/>
      <c r="CM614" s="170"/>
      <c r="CN614" s="170"/>
      <c r="CO614" s="170"/>
      <c r="CP614" s="170"/>
      <c r="CQ614" s="170"/>
      <c r="CR614" s="170"/>
      <c r="CS614" s="170"/>
      <c r="CT614" s="170"/>
      <c r="CU614" s="170"/>
      <c r="CV614" s="170"/>
      <c r="CW614" s="170"/>
      <c r="CX614" s="170"/>
      <c r="CY614" s="170"/>
      <c r="CZ614" s="170"/>
      <c r="DA614" s="170"/>
      <c r="DB614" s="170"/>
      <c r="DC614" s="170"/>
      <c r="DD614" s="170"/>
      <c r="DE614" s="170"/>
      <c r="DF614" s="170"/>
      <c r="DG614" s="170"/>
      <c r="DH614" s="170"/>
      <c r="DI614" s="170"/>
      <c r="DJ614" s="170"/>
      <c r="DK614" s="170"/>
      <c r="DL614" s="170"/>
      <c r="DM614" s="170"/>
      <c r="DN614" s="170"/>
      <c r="DO614" s="170"/>
      <c r="DP614" s="170"/>
      <c r="DQ614" s="170"/>
      <c r="DR614" s="170"/>
      <c r="DS614" s="170"/>
      <c r="DT614" s="170"/>
      <c r="DU614" s="170"/>
      <c r="DV614" s="170"/>
      <c r="DW614" s="170"/>
      <c r="DX614" s="170"/>
      <c r="DY614" s="170"/>
      <c r="DZ614" s="170"/>
      <c r="EA614" s="170"/>
      <c r="EB614" s="170"/>
      <c r="EC614" s="170"/>
      <c r="ED614" s="170"/>
      <c r="EE614" s="170"/>
      <c r="EF614" s="170"/>
      <c r="EG614" s="170"/>
      <c r="EH614" s="170"/>
      <c r="EI614" s="170"/>
      <c r="EJ614" s="170"/>
      <c r="EK614" s="170"/>
      <c r="EL614" s="170"/>
      <c r="EM614" s="170"/>
      <c r="EN614" s="170"/>
      <c r="EO614" s="170"/>
      <c r="EP614" s="170"/>
      <c r="EQ614" s="170"/>
      <c r="ER614" s="170"/>
      <c r="ES614" s="170"/>
      <c r="ET614" s="170"/>
      <c r="EU614" s="170"/>
      <c r="EV614" s="170"/>
      <c r="EW614" s="170"/>
      <c r="EX614" s="170"/>
      <c r="EY614" s="170"/>
      <c r="EZ614" s="170"/>
      <c r="FA614" s="170"/>
      <c r="FB614" s="170"/>
      <c r="FC614" s="170"/>
      <c r="FD614" s="170"/>
      <c r="FE614" s="170"/>
      <c r="FF614" s="170"/>
      <c r="FG614" s="170"/>
      <c r="FH614" s="170"/>
      <c r="FI614" s="170"/>
      <c r="FJ614" s="170"/>
      <c r="FK614" s="170"/>
      <c r="FL614" s="170"/>
      <c r="FM614" s="170"/>
      <c r="FN614" s="170"/>
      <c r="FO614" s="170"/>
      <c r="FP614" s="170"/>
      <c r="FQ614" s="170"/>
      <c r="FR614" s="170"/>
      <c r="FS614" s="170"/>
      <c r="FT614" s="170"/>
      <c r="FU614" s="170"/>
      <c r="FV614" s="170"/>
      <c r="FW614" s="170"/>
      <c r="FX614" s="170"/>
      <c r="FY614" s="170"/>
      <c r="FZ614" s="170"/>
      <c r="GA614" s="170"/>
      <c r="GB614" s="170"/>
      <c r="GC614" s="170"/>
      <c r="GD614" s="170"/>
      <c r="GE614" s="170"/>
      <c r="GF614" s="170"/>
      <c r="GG614" s="170"/>
      <c r="GH614" s="170"/>
    </row>
    <row r="615" customFormat="false" ht="12.75" hidden="false" customHeight="false" outlineLevel="0" collapsed="false">
      <c r="A615" s="179"/>
      <c r="B615" s="160"/>
      <c r="C615" s="160"/>
      <c r="D615" s="160"/>
      <c r="E615" s="160"/>
      <c r="F615" s="160"/>
      <c r="G615" s="160"/>
      <c r="H615" s="159"/>
      <c r="I615" s="181"/>
      <c r="R615" s="159"/>
      <c r="S615" s="169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  <c r="AH615" s="170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70"/>
      <c r="BP615" s="170"/>
      <c r="BQ615" s="170"/>
      <c r="BR615" s="170"/>
      <c r="BS615" s="170"/>
      <c r="BT615" s="170"/>
      <c r="BU615" s="170"/>
      <c r="BV615" s="170"/>
      <c r="BW615" s="170"/>
      <c r="BX615" s="170"/>
      <c r="BY615" s="170"/>
      <c r="BZ615" s="170"/>
      <c r="CA615" s="170"/>
      <c r="CB615" s="170"/>
      <c r="CC615" s="170"/>
      <c r="CD615" s="170"/>
      <c r="CE615" s="170"/>
      <c r="CF615" s="170"/>
      <c r="CG615" s="170"/>
      <c r="CH615" s="170"/>
      <c r="CI615" s="170"/>
      <c r="CJ615" s="170"/>
      <c r="CK615" s="170"/>
      <c r="CL615" s="170"/>
      <c r="CM615" s="170"/>
      <c r="CN615" s="170"/>
      <c r="CO615" s="170"/>
      <c r="CP615" s="170"/>
      <c r="CQ615" s="170"/>
      <c r="CR615" s="170"/>
      <c r="CS615" s="170"/>
      <c r="CT615" s="170"/>
      <c r="CU615" s="170"/>
      <c r="CV615" s="170"/>
      <c r="CW615" s="170"/>
      <c r="CX615" s="170"/>
      <c r="CY615" s="170"/>
      <c r="CZ615" s="170"/>
      <c r="DA615" s="170"/>
      <c r="DB615" s="170"/>
      <c r="DC615" s="170"/>
      <c r="DD615" s="170"/>
      <c r="DE615" s="170"/>
      <c r="DF615" s="170"/>
      <c r="DG615" s="170"/>
      <c r="DH615" s="170"/>
      <c r="DI615" s="170"/>
      <c r="DJ615" s="170"/>
      <c r="DK615" s="170"/>
      <c r="DL615" s="170"/>
      <c r="DM615" s="170"/>
      <c r="DN615" s="170"/>
      <c r="DO615" s="170"/>
      <c r="DP615" s="170"/>
      <c r="DQ615" s="170"/>
      <c r="DR615" s="170"/>
      <c r="DS615" s="170"/>
      <c r="DT615" s="170"/>
      <c r="DU615" s="170"/>
      <c r="DV615" s="170"/>
      <c r="DW615" s="170"/>
      <c r="DX615" s="170"/>
      <c r="DY615" s="170"/>
      <c r="DZ615" s="170"/>
      <c r="EA615" s="170"/>
      <c r="EB615" s="170"/>
      <c r="EC615" s="170"/>
      <c r="ED615" s="170"/>
      <c r="EE615" s="170"/>
      <c r="EF615" s="170"/>
      <c r="EG615" s="170"/>
      <c r="EH615" s="170"/>
      <c r="EI615" s="170"/>
      <c r="EJ615" s="170"/>
      <c r="EK615" s="170"/>
      <c r="EL615" s="170"/>
      <c r="EM615" s="170"/>
      <c r="EN615" s="170"/>
      <c r="EO615" s="170"/>
      <c r="EP615" s="170"/>
      <c r="EQ615" s="170"/>
      <c r="ER615" s="170"/>
      <c r="ES615" s="170"/>
      <c r="ET615" s="170"/>
      <c r="EU615" s="170"/>
      <c r="EV615" s="170"/>
      <c r="EW615" s="170"/>
      <c r="EX615" s="170"/>
      <c r="EY615" s="170"/>
      <c r="EZ615" s="170"/>
      <c r="FA615" s="170"/>
      <c r="FB615" s="170"/>
      <c r="FC615" s="170"/>
      <c r="FD615" s="170"/>
      <c r="FE615" s="170"/>
      <c r="FF615" s="170"/>
      <c r="FG615" s="170"/>
      <c r="FH615" s="170"/>
      <c r="FI615" s="170"/>
      <c r="FJ615" s="170"/>
      <c r="FK615" s="170"/>
      <c r="FL615" s="170"/>
      <c r="FM615" s="170"/>
      <c r="FN615" s="170"/>
      <c r="FO615" s="170"/>
      <c r="FP615" s="170"/>
      <c r="FQ615" s="170"/>
      <c r="FR615" s="170"/>
      <c r="FS615" s="170"/>
      <c r="FT615" s="170"/>
      <c r="FU615" s="170"/>
      <c r="FV615" s="170"/>
      <c r="FW615" s="170"/>
      <c r="FX615" s="170"/>
      <c r="FY615" s="170"/>
      <c r="FZ615" s="170"/>
      <c r="GA615" s="170"/>
      <c r="GB615" s="170"/>
      <c r="GC615" s="170"/>
      <c r="GD615" s="170"/>
      <c r="GE615" s="170"/>
      <c r="GF615" s="170"/>
      <c r="GG615" s="170"/>
      <c r="GH615" s="170"/>
    </row>
    <row r="616" customFormat="false" ht="12.75" hidden="false" customHeight="false" outlineLevel="0" collapsed="false">
      <c r="A616" s="179"/>
      <c r="B616" s="160"/>
      <c r="C616" s="160"/>
      <c r="D616" s="160"/>
      <c r="E616" s="160"/>
      <c r="F616" s="160"/>
      <c r="G616" s="160"/>
      <c r="H616" s="159"/>
      <c r="I616" s="181"/>
      <c r="R616" s="159"/>
      <c r="S616" s="169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  <c r="AH616" s="170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70"/>
      <c r="BP616" s="170"/>
      <c r="BQ616" s="170"/>
      <c r="BR616" s="170"/>
      <c r="BS616" s="170"/>
      <c r="BT616" s="170"/>
      <c r="BU616" s="170"/>
      <c r="BV616" s="170"/>
      <c r="BW616" s="170"/>
      <c r="BX616" s="170"/>
      <c r="BY616" s="170"/>
      <c r="BZ616" s="170"/>
      <c r="CA616" s="170"/>
      <c r="CB616" s="170"/>
      <c r="CC616" s="170"/>
      <c r="CD616" s="170"/>
      <c r="CE616" s="170"/>
      <c r="CF616" s="170"/>
      <c r="CG616" s="170"/>
      <c r="CH616" s="170"/>
      <c r="CI616" s="170"/>
      <c r="CJ616" s="170"/>
      <c r="CK616" s="170"/>
      <c r="CL616" s="170"/>
      <c r="CM616" s="170"/>
      <c r="CN616" s="170"/>
      <c r="CO616" s="170"/>
      <c r="CP616" s="170"/>
      <c r="CQ616" s="170"/>
      <c r="CR616" s="170"/>
      <c r="CS616" s="170"/>
      <c r="CT616" s="170"/>
      <c r="CU616" s="170"/>
      <c r="CV616" s="170"/>
      <c r="CW616" s="170"/>
      <c r="CX616" s="170"/>
      <c r="CY616" s="170"/>
      <c r="CZ616" s="170"/>
      <c r="DA616" s="170"/>
      <c r="DB616" s="170"/>
      <c r="DC616" s="170"/>
      <c r="DD616" s="170"/>
      <c r="DE616" s="170"/>
      <c r="DF616" s="170"/>
      <c r="DG616" s="170"/>
      <c r="DH616" s="170"/>
      <c r="DI616" s="170"/>
      <c r="DJ616" s="170"/>
      <c r="DK616" s="170"/>
      <c r="DL616" s="170"/>
      <c r="DM616" s="170"/>
      <c r="DN616" s="170"/>
      <c r="DO616" s="170"/>
      <c r="DP616" s="170"/>
      <c r="DQ616" s="170"/>
      <c r="DR616" s="170"/>
      <c r="DS616" s="170"/>
      <c r="DT616" s="170"/>
      <c r="DU616" s="170"/>
      <c r="DV616" s="170"/>
      <c r="DW616" s="170"/>
      <c r="DX616" s="170"/>
      <c r="DY616" s="170"/>
      <c r="DZ616" s="170"/>
      <c r="EA616" s="170"/>
      <c r="EB616" s="170"/>
      <c r="EC616" s="170"/>
      <c r="ED616" s="170"/>
      <c r="EE616" s="170"/>
      <c r="EF616" s="170"/>
      <c r="EG616" s="170"/>
      <c r="EH616" s="170"/>
      <c r="EI616" s="170"/>
      <c r="EJ616" s="170"/>
      <c r="EK616" s="170"/>
      <c r="EL616" s="170"/>
      <c r="EM616" s="170"/>
      <c r="EN616" s="170"/>
      <c r="EO616" s="170"/>
      <c r="EP616" s="170"/>
      <c r="EQ616" s="170"/>
      <c r="ER616" s="170"/>
      <c r="ES616" s="170"/>
      <c r="ET616" s="170"/>
      <c r="EU616" s="170"/>
      <c r="EV616" s="170"/>
      <c r="EW616" s="170"/>
      <c r="EX616" s="170"/>
      <c r="EY616" s="170"/>
      <c r="EZ616" s="170"/>
      <c r="FA616" s="170"/>
      <c r="FB616" s="170"/>
      <c r="FC616" s="170"/>
      <c r="FD616" s="170"/>
      <c r="FE616" s="170"/>
      <c r="FF616" s="170"/>
      <c r="FG616" s="170"/>
      <c r="FH616" s="170"/>
      <c r="FI616" s="170"/>
      <c r="FJ616" s="170"/>
      <c r="FK616" s="170"/>
      <c r="FL616" s="170"/>
      <c r="FM616" s="170"/>
      <c r="FN616" s="170"/>
      <c r="FO616" s="170"/>
      <c r="FP616" s="170"/>
      <c r="FQ616" s="170"/>
      <c r="FR616" s="170"/>
      <c r="FS616" s="170"/>
      <c r="FT616" s="170"/>
      <c r="FU616" s="170"/>
      <c r="FV616" s="170"/>
      <c r="FW616" s="170"/>
      <c r="FX616" s="170"/>
      <c r="FY616" s="170"/>
      <c r="FZ616" s="170"/>
      <c r="GA616" s="170"/>
      <c r="GB616" s="170"/>
      <c r="GC616" s="170"/>
      <c r="GD616" s="170"/>
      <c r="GE616" s="170"/>
      <c r="GF616" s="170"/>
      <c r="GG616" s="170"/>
      <c r="GH616" s="170"/>
    </row>
    <row r="617" customFormat="false" ht="12.75" hidden="false" customHeight="false" outlineLevel="0" collapsed="false">
      <c r="A617" s="179"/>
      <c r="B617" s="160"/>
      <c r="C617" s="160"/>
      <c r="D617" s="160"/>
      <c r="E617" s="160"/>
      <c r="F617" s="160"/>
      <c r="G617" s="160"/>
      <c r="H617" s="159"/>
      <c r="I617" s="181"/>
      <c r="R617" s="159"/>
      <c r="S617" s="169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  <c r="AH617" s="170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70"/>
      <c r="BP617" s="170"/>
      <c r="BQ617" s="170"/>
      <c r="BR617" s="170"/>
      <c r="BS617" s="170"/>
      <c r="BT617" s="170"/>
      <c r="BU617" s="170"/>
      <c r="BV617" s="170"/>
      <c r="BW617" s="170"/>
      <c r="BX617" s="170"/>
      <c r="BY617" s="170"/>
      <c r="BZ617" s="170"/>
      <c r="CA617" s="170"/>
      <c r="CB617" s="170"/>
      <c r="CC617" s="170"/>
      <c r="CD617" s="170"/>
      <c r="CE617" s="170"/>
      <c r="CF617" s="170"/>
      <c r="CG617" s="170"/>
      <c r="CH617" s="170"/>
      <c r="CI617" s="170"/>
      <c r="CJ617" s="170"/>
      <c r="CK617" s="170"/>
      <c r="CL617" s="170"/>
      <c r="CM617" s="170"/>
      <c r="CN617" s="170"/>
      <c r="CO617" s="170"/>
      <c r="CP617" s="170"/>
      <c r="CQ617" s="170"/>
      <c r="CR617" s="170"/>
      <c r="CS617" s="170"/>
      <c r="CT617" s="170"/>
      <c r="CU617" s="170"/>
      <c r="CV617" s="170"/>
      <c r="CW617" s="170"/>
      <c r="CX617" s="170"/>
      <c r="CY617" s="170"/>
      <c r="CZ617" s="170"/>
      <c r="DA617" s="170"/>
      <c r="DB617" s="170"/>
      <c r="DC617" s="170"/>
      <c r="DD617" s="170"/>
      <c r="DE617" s="170"/>
      <c r="DF617" s="170"/>
      <c r="DG617" s="170"/>
      <c r="DH617" s="170"/>
      <c r="DI617" s="170"/>
      <c r="DJ617" s="170"/>
      <c r="DK617" s="170"/>
      <c r="DL617" s="170"/>
      <c r="DM617" s="170"/>
      <c r="DN617" s="170"/>
      <c r="DO617" s="170"/>
      <c r="DP617" s="170"/>
      <c r="DQ617" s="170"/>
      <c r="DR617" s="170"/>
      <c r="DS617" s="170"/>
      <c r="DT617" s="170"/>
      <c r="DU617" s="170"/>
      <c r="DV617" s="170"/>
      <c r="DW617" s="170"/>
      <c r="DX617" s="170"/>
      <c r="DY617" s="170"/>
      <c r="DZ617" s="170"/>
      <c r="EA617" s="170"/>
      <c r="EB617" s="170"/>
      <c r="EC617" s="170"/>
      <c r="ED617" s="170"/>
      <c r="EE617" s="170"/>
      <c r="EF617" s="170"/>
      <c r="EG617" s="170"/>
      <c r="EH617" s="170"/>
      <c r="EI617" s="170"/>
      <c r="EJ617" s="170"/>
      <c r="EK617" s="170"/>
      <c r="EL617" s="170"/>
      <c r="EM617" s="170"/>
      <c r="EN617" s="170"/>
      <c r="EO617" s="170"/>
      <c r="EP617" s="170"/>
      <c r="EQ617" s="170"/>
      <c r="ER617" s="170"/>
      <c r="ES617" s="170"/>
      <c r="ET617" s="170"/>
      <c r="EU617" s="170"/>
      <c r="EV617" s="170"/>
      <c r="EW617" s="170"/>
      <c r="EX617" s="170"/>
      <c r="EY617" s="170"/>
      <c r="EZ617" s="170"/>
      <c r="FA617" s="170"/>
      <c r="FB617" s="170"/>
      <c r="FC617" s="170"/>
      <c r="FD617" s="170"/>
      <c r="FE617" s="170"/>
      <c r="FF617" s="170"/>
      <c r="FG617" s="170"/>
      <c r="FH617" s="170"/>
      <c r="FI617" s="170"/>
      <c r="FJ617" s="170"/>
      <c r="FK617" s="170"/>
      <c r="FL617" s="170"/>
      <c r="FM617" s="170"/>
      <c r="FN617" s="170"/>
      <c r="FO617" s="170"/>
      <c r="FP617" s="170"/>
      <c r="FQ617" s="170"/>
      <c r="FR617" s="170"/>
      <c r="FS617" s="170"/>
      <c r="FT617" s="170"/>
      <c r="FU617" s="170"/>
      <c r="FV617" s="170"/>
      <c r="FW617" s="170"/>
      <c r="FX617" s="170"/>
      <c r="FY617" s="170"/>
      <c r="FZ617" s="170"/>
      <c r="GA617" s="170"/>
      <c r="GB617" s="170"/>
      <c r="GC617" s="170"/>
      <c r="GD617" s="170"/>
      <c r="GE617" s="170"/>
      <c r="GF617" s="170"/>
      <c r="GG617" s="170"/>
      <c r="GH617" s="170"/>
    </row>
    <row r="618" customFormat="false" ht="12.75" hidden="false" customHeight="false" outlineLevel="0" collapsed="false">
      <c r="A618" s="179"/>
      <c r="B618" s="160"/>
      <c r="C618" s="160"/>
      <c r="D618" s="160"/>
      <c r="E618" s="160"/>
      <c r="F618" s="160"/>
      <c r="G618" s="160"/>
      <c r="H618" s="159"/>
      <c r="I618" s="181"/>
      <c r="R618" s="159"/>
      <c r="S618" s="169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  <c r="AH618" s="170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70"/>
      <c r="BP618" s="170"/>
      <c r="BQ618" s="170"/>
      <c r="BR618" s="170"/>
      <c r="BS618" s="170"/>
      <c r="BT618" s="170"/>
      <c r="BU618" s="170"/>
      <c r="BV618" s="170"/>
      <c r="BW618" s="170"/>
      <c r="BX618" s="170"/>
      <c r="BY618" s="170"/>
      <c r="BZ618" s="170"/>
      <c r="CA618" s="170"/>
      <c r="CB618" s="170"/>
      <c r="CC618" s="170"/>
      <c r="CD618" s="170"/>
      <c r="CE618" s="170"/>
      <c r="CF618" s="170"/>
      <c r="CG618" s="170"/>
      <c r="CH618" s="170"/>
      <c r="CI618" s="170"/>
      <c r="CJ618" s="170"/>
      <c r="CK618" s="170"/>
      <c r="CL618" s="170"/>
      <c r="CM618" s="170"/>
      <c r="CN618" s="170"/>
      <c r="CO618" s="170"/>
      <c r="CP618" s="170"/>
      <c r="CQ618" s="170"/>
      <c r="CR618" s="170"/>
      <c r="CS618" s="170"/>
      <c r="CT618" s="170"/>
      <c r="CU618" s="170"/>
      <c r="CV618" s="170"/>
      <c r="CW618" s="170"/>
      <c r="CX618" s="170"/>
      <c r="CY618" s="170"/>
      <c r="CZ618" s="170"/>
      <c r="DA618" s="170"/>
      <c r="DB618" s="170"/>
      <c r="DC618" s="170"/>
      <c r="DD618" s="170"/>
      <c r="DE618" s="170"/>
      <c r="DF618" s="170"/>
      <c r="DG618" s="170"/>
      <c r="DH618" s="170"/>
      <c r="DI618" s="170"/>
      <c r="DJ618" s="170"/>
      <c r="DK618" s="170"/>
      <c r="DL618" s="170"/>
      <c r="DM618" s="170"/>
      <c r="DN618" s="170"/>
      <c r="DO618" s="170"/>
      <c r="DP618" s="170"/>
      <c r="DQ618" s="170"/>
      <c r="DR618" s="170"/>
      <c r="DS618" s="170"/>
      <c r="DT618" s="170"/>
      <c r="DU618" s="170"/>
      <c r="DV618" s="170"/>
      <c r="DW618" s="170"/>
      <c r="DX618" s="170"/>
      <c r="DY618" s="170"/>
      <c r="DZ618" s="170"/>
      <c r="EA618" s="170"/>
      <c r="EB618" s="170"/>
      <c r="EC618" s="170"/>
      <c r="ED618" s="170"/>
      <c r="EE618" s="170"/>
      <c r="EF618" s="170"/>
      <c r="EG618" s="170"/>
      <c r="EH618" s="170"/>
      <c r="EI618" s="170"/>
      <c r="EJ618" s="170"/>
      <c r="EK618" s="170"/>
      <c r="EL618" s="170"/>
      <c r="EM618" s="170"/>
      <c r="EN618" s="170"/>
      <c r="EO618" s="170"/>
      <c r="EP618" s="170"/>
      <c r="EQ618" s="170"/>
      <c r="ER618" s="170"/>
      <c r="ES618" s="170"/>
      <c r="ET618" s="170"/>
      <c r="EU618" s="170"/>
      <c r="EV618" s="170"/>
      <c r="EW618" s="170"/>
      <c r="EX618" s="170"/>
      <c r="EY618" s="170"/>
      <c r="EZ618" s="170"/>
      <c r="FA618" s="170"/>
      <c r="FB618" s="170"/>
      <c r="FC618" s="170"/>
      <c r="FD618" s="170"/>
      <c r="FE618" s="170"/>
      <c r="FF618" s="170"/>
      <c r="FG618" s="170"/>
      <c r="FH618" s="170"/>
      <c r="FI618" s="170"/>
      <c r="FJ618" s="170"/>
      <c r="FK618" s="170"/>
      <c r="FL618" s="170"/>
      <c r="FM618" s="170"/>
      <c r="FN618" s="170"/>
      <c r="FO618" s="170"/>
      <c r="FP618" s="170"/>
      <c r="FQ618" s="170"/>
      <c r="FR618" s="170"/>
      <c r="FS618" s="170"/>
      <c r="FT618" s="170"/>
      <c r="FU618" s="170"/>
      <c r="FV618" s="170"/>
      <c r="FW618" s="170"/>
      <c r="FX618" s="170"/>
      <c r="FY618" s="170"/>
      <c r="FZ618" s="170"/>
      <c r="GA618" s="170"/>
      <c r="GB618" s="170"/>
      <c r="GC618" s="170"/>
      <c r="GD618" s="170"/>
      <c r="GE618" s="170"/>
      <c r="GF618" s="170"/>
      <c r="GG618" s="170"/>
      <c r="GH618" s="170"/>
    </row>
    <row r="619" customFormat="false" ht="12.75" hidden="false" customHeight="false" outlineLevel="0" collapsed="false">
      <c r="A619" s="179"/>
      <c r="B619" s="160"/>
      <c r="C619" s="160"/>
      <c r="D619" s="160"/>
      <c r="E619" s="160"/>
      <c r="F619" s="160"/>
      <c r="G619" s="160"/>
      <c r="H619" s="159"/>
      <c r="I619" s="181"/>
      <c r="R619" s="159"/>
      <c r="S619" s="169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  <c r="AH619" s="170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70"/>
      <c r="BP619" s="170"/>
      <c r="BQ619" s="170"/>
      <c r="BR619" s="170"/>
      <c r="BS619" s="170"/>
      <c r="BT619" s="170"/>
      <c r="BU619" s="170"/>
      <c r="BV619" s="170"/>
      <c r="BW619" s="170"/>
      <c r="BX619" s="170"/>
      <c r="BY619" s="170"/>
      <c r="BZ619" s="170"/>
      <c r="CA619" s="170"/>
      <c r="CB619" s="170"/>
      <c r="CC619" s="170"/>
      <c r="CD619" s="170"/>
      <c r="CE619" s="170"/>
      <c r="CF619" s="170"/>
      <c r="CG619" s="170"/>
      <c r="CH619" s="170"/>
      <c r="CI619" s="170"/>
      <c r="CJ619" s="170"/>
      <c r="CK619" s="170"/>
      <c r="CL619" s="170"/>
      <c r="CM619" s="170"/>
      <c r="CN619" s="170"/>
      <c r="CO619" s="170"/>
      <c r="CP619" s="170"/>
      <c r="CQ619" s="170"/>
      <c r="CR619" s="170"/>
      <c r="CS619" s="170"/>
      <c r="CT619" s="170"/>
      <c r="CU619" s="170"/>
      <c r="CV619" s="170"/>
      <c r="CW619" s="170"/>
      <c r="CX619" s="170"/>
      <c r="CY619" s="170"/>
      <c r="CZ619" s="170"/>
      <c r="DA619" s="170"/>
      <c r="DB619" s="170"/>
      <c r="DC619" s="170"/>
      <c r="DD619" s="170"/>
      <c r="DE619" s="170"/>
      <c r="DF619" s="170"/>
      <c r="DG619" s="170"/>
      <c r="DH619" s="170"/>
      <c r="DI619" s="170"/>
      <c r="DJ619" s="170"/>
      <c r="DK619" s="170"/>
      <c r="DL619" s="170"/>
      <c r="DM619" s="170"/>
      <c r="DN619" s="170"/>
      <c r="DO619" s="170"/>
      <c r="DP619" s="170"/>
      <c r="DQ619" s="170"/>
      <c r="DR619" s="170"/>
      <c r="DS619" s="170"/>
      <c r="DT619" s="170"/>
      <c r="DU619" s="170"/>
      <c r="DV619" s="170"/>
      <c r="DW619" s="170"/>
      <c r="DX619" s="170"/>
      <c r="DY619" s="170"/>
      <c r="DZ619" s="170"/>
      <c r="EA619" s="170"/>
      <c r="EB619" s="170"/>
      <c r="EC619" s="170"/>
      <c r="ED619" s="170"/>
      <c r="EE619" s="170"/>
      <c r="EF619" s="170"/>
      <c r="EG619" s="170"/>
      <c r="EH619" s="170"/>
      <c r="EI619" s="170"/>
      <c r="EJ619" s="170"/>
      <c r="EK619" s="170"/>
      <c r="EL619" s="170"/>
      <c r="EM619" s="170"/>
      <c r="EN619" s="170"/>
      <c r="EO619" s="170"/>
      <c r="EP619" s="170"/>
      <c r="EQ619" s="170"/>
      <c r="ER619" s="170"/>
      <c r="ES619" s="170"/>
      <c r="ET619" s="170"/>
      <c r="EU619" s="170"/>
      <c r="EV619" s="170"/>
      <c r="EW619" s="170"/>
      <c r="EX619" s="170"/>
      <c r="EY619" s="170"/>
      <c r="EZ619" s="170"/>
      <c r="FA619" s="170"/>
      <c r="FB619" s="170"/>
      <c r="FC619" s="170"/>
      <c r="FD619" s="170"/>
      <c r="FE619" s="170"/>
      <c r="FF619" s="170"/>
      <c r="FG619" s="170"/>
      <c r="FH619" s="170"/>
      <c r="FI619" s="170"/>
      <c r="FJ619" s="170"/>
      <c r="FK619" s="170"/>
      <c r="FL619" s="170"/>
      <c r="FM619" s="170"/>
      <c r="FN619" s="170"/>
      <c r="FO619" s="170"/>
      <c r="FP619" s="170"/>
      <c r="FQ619" s="170"/>
      <c r="FR619" s="170"/>
      <c r="FS619" s="170"/>
      <c r="FT619" s="170"/>
      <c r="FU619" s="170"/>
      <c r="FV619" s="170"/>
      <c r="FW619" s="170"/>
      <c r="FX619" s="170"/>
      <c r="FY619" s="170"/>
      <c r="FZ619" s="170"/>
      <c r="GA619" s="170"/>
      <c r="GB619" s="170"/>
      <c r="GC619" s="170"/>
      <c r="GD619" s="170"/>
      <c r="GE619" s="170"/>
      <c r="GF619" s="170"/>
      <c r="GG619" s="170"/>
      <c r="GH619" s="170"/>
    </row>
    <row r="620" customFormat="false" ht="12.75" hidden="false" customHeight="false" outlineLevel="0" collapsed="false">
      <c r="A620" s="179"/>
      <c r="B620" s="160"/>
      <c r="C620" s="160"/>
      <c r="D620" s="160"/>
      <c r="E620" s="160"/>
      <c r="F620" s="160"/>
      <c r="G620" s="160"/>
      <c r="H620" s="159"/>
      <c r="I620" s="181"/>
      <c r="R620" s="159"/>
      <c r="S620" s="169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  <c r="AH620" s="170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70"/>
      <c r="BP620" s="170"/>
      <c r="BQ620" s="170"/>
      <c r="BR620" s="170"/>
      <c r="BS620" s="170"/>
      <c r="BT620" s="170"/>
      <c r="BU620" s="170"/>
      <c r="BV620" s="170"/>
      <c r="BW620" s="170"/>
      <c r="BX620" s="170"/>
      <c r="BY620" s="170"/>
      <c r="BZ620" s="170"/>
      <c r="CA620" s="170"/>
      <c r="CB620" s="170"/>
      <c r="CC620" s="170"/>
      <c r="CD620" s="170"/>
      <c r="CE620" s="170"/>
      <c r="CF620" s="170"/>
      <c r="CG620" s="170"/>
      <c r="CH620" s="170"/>
      <c r="CI620" s="170"/>
      <c r="CJ620" s="170"/>
      <c r="CK620" s="170"/>
      <c r="CL620" s="170"/>
      <c r="CM620" s="170"/>
      <c r="CN620" s="170"/>
      <c r="CO620" s="170"/>
      <c r="CP620" s="170"/>
      <c r="CQ620" s="170"/>
      <c r="CR620" s="170"/>
      <c r="CS620" s="170"/>
      <c r="CT620" s="170"/>
      <c r="CU620" s="170"/>
      <c r="CV620" s="170"/>
      <c r="CW620" s="170"/>
      <c r="CX620" s="170"/>
      <c r="CY620" s="170"/>
      <c r="CZ620" s="170"/>
      <c r="DA620" s="170"/>
      <c r="DB620" s="170"/>
      <c r="DC620" s="170"/>
      <c r="DD620" s="170"/>
      <c r="DE620" s="170"/>
      <c r="DF620" s="170"/>
      <c r="DG620" s="170"/>
      <c r="DH620" s="170"/>
      <c r="DI620" s="170"/>
      <c r="DJ620" s="170"/>
      <c r="DK620" s="170"/>
      <c r="DL620" s="170"/>
      <c r="DM620" s="170"/>
      <c r="DN620" s="170"/>
      <c r="DO620" s="170"/>
      <c r="DP620" s="170"/>
      <c r="DQ620" s="170"/>
      <c r="DR620" s="170"/>
      <c r="DS620" s="170"/>
      <c r="DT620" s="170"/>
      <c r="DU620" s="170"/>
      <c r="DV620" s="170"/>
      <c r="DW620" s="170"/>
      <c r="DX620" s="170"/>
      <c r="DY620" s="170"/>
      <c r="DZ620" s="170"/>
      <c r="EA620" s="170"/>
      <c r="EB620" s="170"/>
      <c r="EC620" s="170"/>
      <c r="ED620" s="170"/>
      <c r="EE620" s="170"/>
      <c r="EF620" s="170"/>
      <c r="EG620" s="170"/>
      <c r="EH620" s="170"/>
      <c r="EI620" s="170"/>
      <c r="EJ620" s="170"/>
      <c r="EK620" s="170"/>
      <c r="EL620" s="170"/>
      <c r="EM620" s="170"/>
      <c r="EN620" s="170"/>
      <c r="EO620" s="170"/>
      <c r="EP620" s="170"/>
      <c r="EQ620" s="170"/>
      <c r="ER620" s="170"/>
      <c r="ES620" s="170"/>
      <c r="ET620" s="170"/>
      <c r="EU620" s="170"/>
      <c r="EV620" s="170"/>
      <c r="EW620" s="170"/>
      <c r="EX620" s="170"/>
      <c r="EY620" s="170"/>
      <c r="EZ620" s="170"/>
      <c r="FA620" s="170"/>
      <c r="FB620" s="170"/>
      <c r="FC620" s="170"/>
      <c r="FD620" s="170"/>
      <c r="FE620" s="170"/>
      <c r="FF620" s="170"/>
      <c r="FG620" s="170"/>
      <c r="FH620" s="170"/>
      <c r="FI620" s="170"/>
      <c r="FJ620" s="170"/>
      <c r="FK620" s="170"/>
      <c r="FL620" s="170"/>
      <c r="FM620" s="170"/>
      <c r="FN620" s="170"/>
      <c r="FO620" s="170"/>
      <c r="FP620" s="170"/>
      <c r="FQ620" s="170"/>
      <c r="FR620" s="170"/>
      <c r="FS620" s="170"/>
      <c r="FT620" s="170"/>
      <c r="FU620" s="170"/>
      <c r="FV620" s="170"/>
      <c r="FW620" s="170"/>
      <c r="FX620" s="170"/>
      <c r="FY620" s="170"/>
      <c r="FZ620" s="170"/>
      <c r="GA620" s="170"/>
      <c r="GB620" s="170"/>
      <c r="GC620" s="170"/>
      <c r="GD620" s="170"/>
      <c r="GE620" s="170"/>
      <c r="GF620" s="170"/>
      <c r="GG620" s="170"/>
      <c r="GH620" s="170"/>
    </row>
    <row r="621" customFormat="false" ht="12.75" hidden="false" customHeight="false" outlineLevel="0" collapsed="false">
      <c r="A621" s="179"/>
      <c r="B621" s="160"/>
      <c r="C621" s="160"/>
      <c r="D621" s="160"/>
      <c r="E621" s="160"/>
      <c r="F621" s="160"/>
      <c r="G621" s="160"/>
      <c r="H621" s="159"/>
      <c r="I621" s="181"/>
      <c r="R621" s="159"/>
      <c r="S621" s="169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  <c r="AH621" s="170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70"/>
      <c r="BP621" s="170"/>
      <c r="BQ621" s="170"/>
      <c r="BR621" s="170"/>
      <c r="BS621" s="170"/>
      <c r="BT621" s="170"/>
      <c r="BU621" s="170"/>
      <c r="BV621" s="170"/>
      <c r="BW621" s="170"/>
      <c r="BX621" s="170"/>
      <c r="BY621" s="170"/>
      <c r="BZ621" s="170"/>
      <c r="CA621" s="170"/>
      <c r="CB621" s="170"/>
      <c r="CC621" s="170"/>
      <c r="CD621" s="170"/>
      <c r="CE621" s="170"/>
      <c r="CF621" s="170"/>
      <c r="CG621" s="170"/>
      <c r="CH621" s="170"/>
      <c r="CI621" s="170"/>
      <c r="CJ621" s="170"/>
      <c r="CK621" s="170"/>
      <c r="CL621" s="170"/>
      <c r="CM621" s="170"/>
      <c r="CN621" s="170"/>
      <c r="CO621" s="170"/>
      <c r="CP621" s="170"/>
      <c r="CQ621" s="170"/>
      <c r="CR621" s="170"/>
      <c r="CS621" s="170"/>
      <c r="CT621" s="170"/>
      <c r="CU621" s="170"/>
      <c r="CV621" s="170"/>
      <c r="CW621" s="170"/>
      <c r="CX621" s="170"/>
      <c r="CY621" s="170"/>
      <c r="CZ621" s="170"/>
      <c r="DA621" s="170"/>
      <c r="DB621" s="170"/>
      <c r="DC621" s="170"/>
      <c r="DD621" s="170"/>
      <c r="DE621" s="170"/>
      <c r="DF621" s="170"/>
      <c r="DG621" s="170"/>
      <c r="DH621" s="170"/>
      <c r="DI621" s="170"/>
      <c r="DJ621" s="170"/>
      <c r="DK621" s="170"/>
      <c r="DL621" s="170"/>
      <c r="DM621" s="170"/>
      <c r="DN621" s="170"/>
      <c r="DO621" s="170"/>
      <c r="DP621" s="170"/>
      <c r="DQ621" s="170"/>
      <c r="DR621" s="170"/>
      <c r="DS621" s="170"/>
      <c r="DT621" s="170"/>
      <c r="DU621" s="170"/>
      <c r="DV621" s="170"/>
      <c r="DW621" s="170"/>
      <c r="DX621" s="170"/>
      <c r="DY621" s="170"/>
      <c r="DZ621" s="170"/>
      <c r="EA621" s="170"/>
      <c r="EB621" s="170"/>
      <c r="EC621" s="170"/>
      <c r="ED621" s="170"/>
      <c r="EE621" s="170"/>
      <c r="EF621" s="170"/>
      <c r="EG621" s="170"/>
      <c r="EH621" s="170"/>
      <c r="EI621" s="170"/>
      <c r="EJ621" s="170"/>
      <c r="EK621" s="170"/>
      <c r="EL621" s="170"/>
      <c r="EM621" s="170"/>
      <c r="EN621" s="170"/>
      <c r="EO621" s="170"/>
      <c r="EP621" s="170"/>
      <c r="EQ621" s="170"/>
      <c r="ER621" s="170"/>
      <c r="ES621" s="170"/>
      <c r="ET621" s="170"/>
      <c r="EU621" s="170"/>
      <c r="EV621" s="170"/>
      <c r="EW621" s="170"/>
      <c r="EX621" s="170"/>
      <c r="EY621" s="170"/>
      <c r="EZ621" s="170"/>
      <c r="FA621" s="170"/>
      <c r="FB621" s="170"/>
      <c r="FC621" s="170"/>
      <c r="FD621" s="170"/>
      <c r="FE621" s="170"/>
      <c r="FF621" s="170"/>
      <c r="FG621" s="170"/>
      <c r="FH621" s="170"/>
      <c r="FI621" s="170"/>
      <c r="FJ621" s="170"/>
      <c r="FK621" s="170"/>
      <c r="FL621" s="170"/>
      <c r="FM621" s="170"/>
      <c r="FN621" s="170"/>
      <c r="FO621" s="170"/>
      <c r="FP621" s="170"/>
      <c r="FQ621" s="170"/>
      <c r="FR621" s="170"/>
      <c r="FS621" s="170"/>
      <c r="FT621" s="170"/>
      <c r="FU621" s="170"/>
      <c r="FV621" s="170"/>
      <c r="FW621" s="170"/>
      <c r="FX621" s="170"/>
      <c r="FY621" s="170"/>
      <c r="FZ621" s="170"/>
      <c r="GA621" s="170"/>
      <c r="GB621" s="170"/>
      <c r="GC621" s="170"/>
      <c r="GD621" s="170"/>
      <c r="GE621" s="170"/>
      <c r="GF621" s="170"/>
      <c r="GG621" s="170"/>
      <c r="GH621" s="170"/>
    </row>
    <row r="622" customFormat="false" ht="12.75" hidden="false" customHeight="false" outlineLevel="0" collapsed="false">
      <c r="A622" s="179"/>
      <c r="B622" s="160"/>
      <c r="C622" s="160"/>
      <c r="D622" s="160"/>
      <c r="E622" s="160"/>
      <c r="F622" s="160"/>
      <c r="G622" s="160"/>
      <c r="H622" s="159"/>
      <c r="I622" s="181"/>
      <c r="R622" s="159"/>
      <c r="S622" s="169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  <c r="AH622" s="170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70"/>
      <c r="BP622" s="170"/>
      <c r="BQ622" s="170"/>
      <c r="BR622" s="170"/>
      <c r="BS622" s="170"/>
      <c r="BT622" s="170"/>
      <c r="BU622" s="170"/>
      <c r="BV622" s="170"/>
      <c r="BW622" s="170"/>
      <c r="BX622" s="170"/>
      <c r="BY622" s="170"/>
      <c r="BZ622" s="170"/>
      <c r="CA622" s="170"/>
      <c r="CB622" s="170"/>
      <c r="CC622" s="170"/>
      <c r="CD622" s="170"/>
      <c r="CE622" s="170"/>
      <c r="CF622" s="170"/>
      <c r="CG622" s="170"/>
      <c r="CH622" s="170"/>
      <c r="CI622" s="170"/>
      <c r="CJ622" s="170"/>
      <c r="CK622" s="170"/>
      <c r="CL622" s="170"/>
      <c r="CM622" s="170"/>
      <c r="CN622" s="170"/>
      <c r="CO622" s="170"/>
      <c r="CP622" s="170"/>
      <c r="CQ622" s="170"/>
      <c r="CR622" s="170"/>
      <c r="CS622" s="170"/>
      <c r="CT622" s="170"/>
      <c r="CU622" s="170"/>
      <c r="CV622" s="170"/>
      <c r="CW622" s="170"/>
      <c r="CX622" s="170"/>
      <c r="CY622" s="170"/>
      <c r="CZ622" s="170"/>
      <c r="DA622" s="170"/>
      <c r="DB622" s="170"/>
      <c r="DC622" s="170"/>
      <c r="DD622" s="170"/>
      <c r="DE622" s="170"/>
      <c r="DF622" s="170"/>
      <c r="DG622" s="170"/>
      <c r="DH622" s="170"/>
      <c r="DI622" s="170"/>
      <c r="DJ622" s="170"/>
      <c r="DK622" s="170"/>
      <c r="DL622" s="170"/>
      <c r="DM622" s="170"/>
      <c r="DN622" s="170"/>
      <c r="DO622" s="170"/>
      <c r="DP622" s="170"/>
      <c r="DQ622" s="170"/>
      <c r="DR622" s="170"/>
      <c r="DS622" s="170"/>
      <c r="DT622" s="170"/>
      <c r="DU622" s="170"/>
      <c r="DV622" s="170"/>
      <c r="DW622" s="170"/>
      <c r="DX622" s="170"/>
      <c r="DY622" s="170"/>
      <c r="DZ622" s="170"/>
      <c r="EA622" s="170"/>
      <c r="EB622" s="170"/>
      <c r="EC622" s="170"/>
      <c r="ED622" s="170"/>
      <c r="EE622" s="170"/>
      <c r="EF622" s="170"/>
      <c r="EG622" s="170"/>
      <c r="EH622" s="170"/>
      <c r="EI622" s="170"/>
      <c r="EJ622" s="170"/>
      <c r="EK622" s="170"/>
      <c r="EL622" s="170"/>
      <c r="EM622" s="170"/>
      <c r="EN622" s="170"/>
      <c r="EO622" s="170"/>
      <c r="EP622" s="170"/>
      <c r="EQ622" s="170"/>
      <c r="ER622" s="170"/>
      <c r="ES622" s="170"/>
      <c r="ET622" s="170"/>
      <c r="EU622" s="170"/>
      <c r="EV622" s="170"/>
      <c r="EW622" s="170"/>
      <c r="EX622" s="170"/>
      <c r="EY622" s="170"/>
      <c r="EZ622" s="170"/>
      <c r="FA622" s="170"/>
      <c r="FB622" s="170"/>
      <c r="FC622" s="170"/>
      <c r="FD622" s="170"/>
      <c r="FE622" s="170"/>
      <c r="FF622" s="170"/>
      <c r="FG622" s="170"/>
      <c r="FH622" s="170"/>
      <c r="FI622" s="170"/>
      <c r="FJ622" s="170"/>
      <c r="FK622" s="170"/>
      <c r="FL622" s="170"/>
      <c r="FM622" s="170"/>
      <c r="FN622" s="170"/>
      <c r="FO622" s="170"/>
      <c r="FP622" s="170"/>
      <c r="FQ622" s="170"/>
      <c r="FR622" s="170"/>
      <c r="FS622" s="170"/>
      <c r="FT622" s="170"/>
      <c r="FU622" s="170"/>
      <c r="FV622" s="170"/>
      <c r="FW622" s="170"/>
      <c r="FX622" s="170"/>
      <c r="FY622" s="170"/>
      <c r="FZ622" s="170"/>
      <c r="GA622" s="170"/>
      <c r="GB622" s="170"/>
      <c r="GC622" s="170"/>
      <c r="GD622" s="170"/>
      <c r="GE622" s="170"/>
      <c r="GF622" s="170"/>
      <c r="GG622" s="170"/>
      <c r="GH622" s="170"/>
    </row>
    <row r="623" customFormat="false" ht="12.75" hidden="false" customHeight="false" outlineLevel="0" collapsed="false">
      <c r="A623" s="179"/>
      <c r="B623" s="160"/>
      <c r="C623" s="160"/>
      <c r="D623" s="160"/>
      <c r="E623" s="160"/>
      <c r="F623" s="160"/>
      <c r="G623" s="160"/>
      <c r="H623" s="159"/>
      <c r="I623" s="181"/>
      <c r="R623" s="159"/>
      <c r="S623" s="169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  <c r="AH623" s="170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70"/>
      <c r="BP623" s="170"/>
      <c r="BQ623" s="170"/>
      <c r="BR623" s="170"/>
      <c r="BS623" s="170"/>
      <c r="BT623" s="170"/>
      <c r="BU623" s="170"/>
      <c r="BV623" s="170"/>
      <c r="BW623" s="170"/>
      <c r="BX623" s="170"/>
      <c r="BY623" s="170"/>
      <c r="BZ623" s="170"/>
      <c r="CA623" s="170"/>
      <c r="CB623" s="170"/>
      <c r="CC623" s="170"/>
      <c r="CD623" s="170"/>
      <c r="CE623" s="170"/>
      <c r="CF623" s="170"/>
      <c r="CG623" s="170"/>
      <c r="CH623" s="170"/>
      <c r="CI623" s="170"/>
      <c r="CJ623" s="170"/>
      <c r="CK623" s="170"/>
      <c r="CL623" s="170"/>
      <c r="CM623" s="170"/>
      <c r="CN623" s="170"/>
      <c r="CO623" s="170"/>
      <c r="CP623" s="170"/>
      <c r="CQ623" s="170"/>
      <c r="CR623" s="170"/>
      <c r="CS623" s="170"/>
      <c r="CT623" s="170"/>
      <c r="CU623" s="170"/>
      <c r="CV623" s="170"/>
      <c r="CW623" s="170"/>
      <c r="CX623" s="170"/>
      <c r="CY623" s="170"/>
      <c r="CZ623" s="170"/>
      <c r="DA623" s="170"/>
      <c r="DB623" s="170"/>
      <c r="DC623" s="170"/>
      <c r="DD623" s="170"/>
      <c r="DE623" s="170"/>
      <c r="DF623" s="170"/>
      <c r="DG623" s="170"/>
      <c r="DH623" s="170"/>
      <c r="DI623" s="170"/>
      <c r="DJ623" s="170"/>
      <c r="DK623" s="170"/>
      <c r="DL623" s="170"/>
      <c r="DM623" s="170"/>
      <c r="DN623" s="170"/>
      <c r="DO623" s="170"/>
      <c r="DP623" s="170"/>
      <c r="DQ623" s="170"/>
      <c r="DR623" s="170"/>
      <c r="DS623" s="170"/>
      <c r="DT623" s="170"/>
      <c r="DU623" s="170"/>
      <c r="DV623" s="170"/>
      <c r="DW623" s="170"/>
      <c r="DX623" s="170"/>
      <c r="DY623" s="170"/>
      <c r="DZ623" s="170"/>
      <c r="EA623" s="170"/>
      <c r="EB623" s="170"/>
      <c r="EC623" s="170"/>
      <c r="ED623" s="170"/>
      <c r="EE623" s="170"/>
      <c r="EF623" s="170"/>
      <c r="EG623" s="170"/>
      <c r="EH623" s="170"/>
      <c r="EI623" s="170"/>
      <c r="EJ623" s="170"/>
      <c r="EK623" s="170"/>
      <c r="EL623" s="170"/>
      <c r="EM623" s="170"/>
      <c r="EN623" s="170"/>
      <c r="EO623" s="170"/>
      <c r="EP623" s="170"/>
      <c r="EQ623" s="170"/>
      <c r="ER623" s="170"/>
      <c r="ES623" s="170"/>
      <c r="ET623" s="170"/>
      <c r="EU623" s="170"/>
      <c r="EV623" s="170"/>
      <c r="EW623" s="170"/>
      <c r="EX623" s="170"/>
      <c r="EY623" s="170"/>
      <c r="EZ623" s="170"/>
      <c r="FA623" s="170"/>
      <c r="FB623" s="170"/>
      <c r="FC623" s="170"/>
      <c r="FD623" s="170"/>
      <c r="FE623" s="170"/>
      <c r="FF623" s="170"/>
      <c r="FG623" s="170"/>
      <c r="FH623" s="170"/>
      <c r="FI623" s="170"/>
      <c r="FJ623" s="170"/>
      <c r="FK623" s="170"/>
      <c r="FL623" s="170"/>
      <c r="FM623" s="170"/>
      <c r="FN623" s="170"/>
      <c r="FO623" s="170"/>
      <c r="FP623" s="170"/>
      <c r="FQ623" s="170"/>
      <c r="FR623" s="170"/>
      <c r="FS623" s="170"/>
      <c r="FT623" s="170"/>
      <c r="FU623" s="170"/>
      <c r="FV623" s="170"/>
      <c r="FW623" s="170"/>
      <c r="FX623" s="170"/>
      <c r="FY623" s="170"/>
      <c r="FZ623" s="170"/>
      <c r="GA623" s="170"/>
      <c r="GB623" s="170"/>
      <c r="GC623" s="170"/>
      <c r="GD623" s="170"/>
      <c r="GE623" s="170"/>
      <c r="GF623" s="170"/>
      <c r="GG623" s="170"/>
      <c r="GH623" s="170"/>
    </row>
    <row r="624" customFormat="false" ht="12.75" hidden="false" customHeight="false" outlineLevel="0" collapsed="false">
      <c r="A624" s="179"/>
      <c r="B624" s="160"/>
      <c r="C624" s="160"/>
      <c r="D624" s="160"/>
      <c r="E624" s="160"/>
      <c r="F624" s="160"/>
      <c r="G624" s="160"/>
      <c r="H624" s="159"/>
      <c r="I624" s="181"/>
      <c r="R624" s="159"/>
      <c r="S624" s="169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70"/>
      <c r="BP624" s="170"/>
      <c r="BQ624" s="170"/>
      <c r="BR624" s="170"/>
      <c r="BS624" s="170"/>
      <c r="BT624" s="170"/>
      <c r="BU624" s="170"/>
      <c r="BV624" s="170"/>
      <c r="BW624" s="170"/>
      <c r="BX624" s="170"/>
      <c r="BY624" s="170"/>
      <c r="BZ624" s="170"/>
      <c r="CA624" s="170"/>
      <c r="CB624" s="170"/>
      <c r="CC624" s="170"/>
      <c r="CD624" s="170"/>
      <c r="CE624" s="170"/>
      <c r="CF624" s="170"/>
      <c r="CG624" s="170"/>
      <c r="CH624" s="170"/>
      <c r="CI624" s="170"/>
      <c r="CJ624" s="170"/>
      <c r="CK624" s="170"/>
      <c r="CL624" s="170"/>
      <c r="CM624" s="170"/>
      <c r="CN624" s="170"/>
      <c r="CO624" s="170"/>
      <c r="CP624" s="170"/>
      <c r="CQ624" s="170"/>
      <c r="CR624" s="170"/>
      <c r="CS624" s="170"/>
      <c r="CT624" s="170"/>
      <c r="CU624" s="170"/>
      <c r="CV624" s="170"/>
      <c r="CW624" s="170"/>
      <c r="CX624" s="170"/>
      <c r="CY624" s="170"/>
      <c r="CZ624" s="170"/>
      <c r="DA624" s="170"/>
      <c r="DB624" s="170"/>
      <c r="DC624" s="170"/>
      <c r="DD624" s="170"/>
      <c r="DE624" s="170"/>
      <c r="DF624" s="170"/>
      <c r="DG624" s="170"/>
      <c r="DH624" s="170"/>
      <c r="DI624" s="170"/>
      <c r="DJ624" s="170"/>
      <c r="DK624" s="170"/>
      <c r="DL624" s="170"/>
      <c r="DM624" s="170"/>
      <c r="DN624" s="170"/>
      <c r="DO624" s="170"/>
      <c r="DP624" s="170"/>
      <c r="DQ624" s="170"/>
      <c r="DR624" s="170"/>
      <c r="DS624" s="170"/>
      <c r="DT624" s="170"/>
      <c r="DU624" s="170"/>
      <c r="DV624" s="170"/>
      <c r="DW624" s="170"/>
      <c r="DX624" s="170"/>
      <c r="DY624" s="170"/>
      <c r="DZ624" s="170"/>
      <c r="EA624" s="170"/>
      <c r="EB624" s="170"/>
      <c r="EC624" s="170"/>
      <c r="ED624" s="170"/>
      <c r="EE624" s="170"/>
      <c r="EF624" s="170"/>
      <c r="EG624" s="170"/>
      <c r="EH624" s="170"/>
      <c r="EI624" s="170"/>
      <c r="EJ624" s="170"/>
      <c r="EK624" s="170"/>
      <c r="EL624" s="170"/>
      <c r="EM624" s="170"/>
      <c r="EN624" s="170"/>
      <c r="EO624" s="170"/>
      <c r="EP624" s="170"/>
      <c r="EQ624" s="170"/>
      <c r="ER624" s="170"/>
      <c r="ES624" s="170"/>
      <c r="ET624" s="170"/>
      <c r="EU624" s="170"/>
      <c r="EV624" s="170"/>
      <c r="EW624" s="170"/>
      <c r="EX624" s="170"/>
      <c r="EY624" s="170"/>
      <c r="EZ624" s="170"/>
      <c r="FA624" s="170"/>
      <c r="FB624" s="170"/>
      <c r="FC624" s="170"/>
      <c r="FD624" s="170"/>
      <c r="FE624" s="170"/>
      <c r="FF624" s="170"/>
      <c r="FG624" s="170"/>
      <c r="FH624" s="170"/>
      <c r="FI624" s="170"/>
      <c r="FJ624" s="170"/>
      <c r="FK624" s="170"/>
      <c r="FL624" s="170"/>
      <c r="FM624" s="170"/>
      <c r="FN624" s="170"/>
      <c r="FO624" s="170"/>
      <c r="FP624" s="170"/>
      <c r="FQ624" s="170"/>
      <c r="FR624" s="170"/>
      <c r="FS624" s="170"/>
      <c r="FT624" s="170"/>
      <c r="FU624" s="170"/>
      <c r="FV624" s="170"/>
      <c r="FW624" s="170"/>
      <c r="FX624" s="170"/>
      <c r="FY624" s="170"/>
      <c r="FZ624" s="170"/>
      <c r="GA624" s="170"/>
      <c r="GB624" s="170"/>
      <c r="GC624" s="170"/>
      <c r="GD624" s="170"/>
      <c r="GE624" s="170"/>
      <c r="GF624" s="170"/>
      <c r="GG624" s="170"/>
      <c r="GH624" s="170"/>
    </row>
    <row r="625" customFormat="false" ht="12.75" hidden="false" customHeight="false" outlineLevel="0" collapsed="false">
      <c r="A625" s="179"/>
      <c r="B625" s="160"/>
      <c r="C625" s="160"/>
      <c r="D625" s="160"/>
      <c r="E625" s="160"/>
      <c r="F625" s="160"/>
      <c r="G625" s="160"/>
      <c r="H625" s="159"/>
      <c r="I625" s="181"/>
      <c r="R625" s="159"/>
      <c r="S625" s="169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70"/>
      <c r="BP625" s="170"/>
      <c r="BQ625" s="170"/>
      <c r="BR625" s="170"/>
      <c r="BS625" s="170"/>
      <c r="BT625" s="170"/>
      <c r="BU625" s="170"/>
      <c r="BV625" s="170"/>
      <c r="BW625" s="170"/>
      <c r="BX625" s="170"/>
      <c r="BY625" s="170"/>
      <c r="BZ625" s="170"/>
      <c r="CA625" s="170"/>
      <c r="CB625" s="170"/>
      <c r="CC625" s="170"/>
      <c r="CD625" s="170"/>
      <c r="CE625" s="170"/>
      <c r="CF625" s="170"/>
      <c r="CG625" s="170"/>
      <c r="CH625" s="170"/>
      <c r="CI625" s="170"/>
      <c r="CJ625" s="170"/>
      <c r="CK625" s="170"/>
      <c r="CL625" s="170"/>
      <c r="CM625" s="170"/>
      <c r="CN625" s="170"/>
      <c r="CO625" s="170"/>
      <c r="CP625" s="170"/>
      <c r="CQ625" s="170"/>
      <c r="CR625" s="170"/>
      <c r="CS625" s="170"/>
      <c r="CT625" s="170"/>
      <c r="CU625" s="170"/>
      <c r="CV625" s="170"/>
      <c r="CW625" s="170"/>
      <c r="CX625" s="170"/>
      <c r="CY625" s="170"/>
      <c r="CZ625" s="170"/>
      <c r="DA625" s="170"/>
      <c r="DB625" s="170"/>
      <c r="DC625" s="170"/>
      <c r="DD625" s="170"/>
      <c r="DE625" s="170"/>
      <c r="DF625" s="170"/>
      <c r="DG625" s="170"/>
      <c r="DH625" s="170"/>
      <c r="DI625" s="170"/>
      <c r="DJ625" s="170"/>
      <c r="DK625" s="170"/>
      <c r="DL625" s="170"/>
      <c r="DM625" s="170"/>
      <c r="DN625" s="170"/>
      <c r="DO625" s="170"/>
      <c r="DP625" s="170"/>
      <c r="DQ625" s="170"/>
      <c r="DR625" s="170"/>
      <c r="DS625" s="170"/>
      <c r="DT625" s="170"/>
      <c r="DU625" s="170"/>
      <c r="DV625" s="170"/>
      <c r="DW625" s="170"/>
      <c r="DX625" s="170"/>
      <c r="DY625" s="170"/>
      <c r="DZ625" s="170"/>
      <c r="EA625" s="170"/>
      <c r="EB625" s="170"/>
      <c r="EC625" s="170"/>
      <c r="ED625" s="170"/>
      <c r="EE625" s="170"/>
      <c r="EF625" s="170"/>
      <c r="EG625" s="170"/>
      <c r="EH625" s="170"/>
      <c r="EI625" s="170"/>
      <c r="EJ625" s="170"/>
      <c r="EK625" s="170"/>
      <c r="EL625" s="170"/>
      <c r="EM625" s="170"/>
      <c r="EN625" s="170"/>
      <c r="EO625" s="170"/>
      <c r="EP625" s="170"/>
      <c r="EQ625" s="170"/>
      <c r="ER625" s="170"/>
      <c r="ES625" s="170"/>
      <c r="ET625" s="170"/>
      <c r="EU625" s="170"/>
      <c r="EV625" s="170"/>
      <c r="EW625" s="170"/>
      <c r="EX625" s="170"/>
      <c r="EY625" s="170"/>
      <c r="EZ625" s="170"/>
      <c r="FA625" s="170"/>
      <c r="FB625" s="170"/>
      <c r="FC625" s="170"/>
      <c r="FD625" s="170"/>
      <c r="FE625" s="170"/>
      <c r="FF625" s="170"/>
      <c r="FG625" s="170"/>
      <c r="FH625" s="170"/>
      <c r="FI625" s="170"/>
      <c r="FJ625" s="170"/>
      <c r="FK625" s="170"/>
      <c r="FL625" s="170"/>
      <c r="FM625" s="170"/>
      <c r="FN625" s="170"/>
      <c r="FO625" s="170"/>
      <c r="FP625" s="170"/>
      <c r="FQ625" s="170"/>
      <c r="FR625" s="170"/>
      <c r="FS625" s="170"/>
      <c r="FT625" s="170"/>
      <c r="FU625" s="170"/>
      <c r="FV625" s="170"/>
      <c r="FW625" s="170"/>
      <c r="FX625" s="170"/>
      <c r="FY625" s="170"/>
      <c r="FZ625" s="170"/>
      <c r="GA625" s="170"/>
      <c r="GB625" s="170"/>
      <c r="GC625" s="170"/>
      <c r="GD625" s="170"/>
      <c r="GE625" s="170"/>
      <c r="GF625" s="170"/>
      <c r="GG625" s="170"/>
      <c r="GH625" s="170"/>
    </row>
    <row r="626" customFormat="false" ht="12.75" hidden="false" customHeight="false" outlineLevel="0" collapsed="false">
      <c r="A626" s="179"/>
      <c r="B626" s="160"/>
      <c r="C626" s="160"/>
      <c r="D626" s="160"/>
      <c r="E626" s="160"/>
      <c r="F626" s="160"/>
      <c r="G626" s="160"/>
      <c r="H626" s="159"/>
      <c r="I626" s="181"/>
      <c r="R626" s="159"/>
      <c r="S626" s="169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70"/>
      <c r="BP626" s="170"/>
      <c r="BQ626" s="170"/>
      <c r="BR626" s="170"/>
      <c r="BS626" s="170"/>
      <c r="BT626" s="170"/>
      <c r="BU626" s="170"/>
      <c r="BV626" s="170"/>
      <c r="BW626" s="170"/>
      <c r="BX626" s="170"/>
      <c r="BY626" s="170"/>
      <c r="BZ626" s="170"/>
      <c r="CA626" s="170"/>
      <c r="CB626" s="170"/>
      <c r="CC626" s="170"/>
      <c r="CD626" s="170"/>
      <c r="CE626" s="170"/>
      <c r="CF626" s="170"/>
      <c r="CG626" s="170"/>
      <c r="CH626" s="170"/>
      <c r="CI626" s="170"/>
      <c r="CJ626" s="170"/>
      <c r="CK626" s="170"/>
      <c r="CL626" s="170"/>
      <c r="CM626" s="170"/>
      <c r="CN626" s="170"/>
      <c r="CO626" s="170"/>
      <c r="CP626" s="170"/>
      <c r="CQ626" s="170"/>
      <c r="CR626" s="170"/>
      <c r="CS626" s="170"/>
      <c r="CT626" s="170"/>
      <c r="CU626" s="170"/>
      <c r="CV626" s="170"/>
      <c r="CW626" s="170"/>
      <c r="CX626" s="170"/>
      <c r="CY626" s="170"/>
      <c r="CZ626" s="170"/>
      <c r="DA626" s="170"/>
      <c r="DB626" s="170"/>
      <c r="DC626" s="170"/>
      <c r="DD626" s="170"/>
      <c r="DE626" s="170"/>
      <c r="DF626" s="170"/>
      <c r="DG626" s="170"/>
      <c r="DH626" s="170"/>
      <c r="DI626" s="170"/>
      <c r="DJ626" s="170"/>
      <c r="DK626" s="170"/>
      <c r="DL626" s="170"/>
      <c r="DM626" s="170"/>
      <c r="DN626" s="170"/>
      <c r="DO626" s="170"/>
      <c r="DP626" s="170"/>
      <c r="DQ626" s="170"/>
      <c r="DR626" s="170"/>
      <c r="DS626" s="170"/>
      <c r="DT626" s="170"/>
      <c r="DU626" s="170"/>
      <c r="DV626" s="170"/>
      <c r="DW626" s="170"/>
      <c r="DX626" s="170"/>
      <c r="DY626" s="170"/>
      <c r="DZ626" s="170"/>
      <c r="EA626" s="170"/>
      <c r="EB626" s="170"/>
      <c r="EC626" s="170"/>
      <c r="ED626" s="170"/>
      <c r="EE626" s="170"/>
      <c r="EF626" s="170"/>
      <c r="EG626" s="170"/>
      <c r="EH626" s="170"/>
      <c r="EI626" s="170"/>
      <c r="EJ626" s="170"/>
      <c r="EK626" s="170"/>
      <c r="EL626" s="170"/>
      <c r="EM626" s="170"/>
      <c r="EN626" s="170"/>
      <c r="EO626" s="170"/>
      <c r="EP626" s="170"/>
      <c r="EQ626" s="170"/>
      <c r="ER626" s="170"/>
      <c r="ES626" s="170"/>
      <c r="ET626" s="170"/>
      <c r="EU626" s="170"/>
      <c r="EV626" s="170"/>
      <c r="EW626" s="170"/>
      <c r="EX626" s="170"/>
      <c r="EY626" s="170"/>
      <c r="EZ626" s="170"/>
      <c r="FA626" s="170"/>
      <c r="FB626" s="170"/>
      <c r="FC626" s="170"/>
      <c r="FD626" s="170"/>
      <c r="FE626" s="170"/>
      <c r="FF626" s="170"/>
      <c r="FG626" s="170"/>
      <c r="FH626" s="170"/>
      <c r="FI626" s="170"/>
      <c r="FJ626" s="170"/>
      <c r="FK626" s="170"/>
      <c r="FL626" s="170"/>
      <c r="FM626" s="170"/>
      <c r="FN626" s="170"/>
      <c r="FO626" s="170"/>
      <c r="FP626" s="170"/>
      <c r="FQ626" s="170"/>
      <c r="FR626" s="170"/>
      <c r="FS626" s="170"/>
      <c r="FT626" s="170"/>
      <c r="FU626" s="170"/>
      <c r="FV626" s="170"/>
      <c r="FW626" s="170"/>
      <c r="FX626" s="170"/>
      <c r="FY626" s="170"/>
      <c r="FZ626" s="170"/>
      <c r="GA626" s="170"/>
      <c r="GB626" s="170"/>
      <c r="GC626" s="170"/>
      <c r="GD626" s="170"/>
      <c r="GE626" s="170"/>
      <c r="GF626" s="170"/>
      <c r="GG626" s="170"/>
      <c r="GH626" s="170"/>
    </row>
    <row r="627" customFormat="false" ht="12.75" hidden="false" customHeight="false" outlineLevel="0" collapsed="false">
      <c r="A627" s="179"/>
      <c r="B627" s="160"/>
      <c r="C627" s="160"/>
      <c r="D627" s="160"/>
      <c r="E627" s="160"/>
      <c r="F627" s="160"/>
      <c r="G627" s="160"/>
      <c r="H627" s="159"/>
      <c r="I627" s="181"/>
      <c r="R627" s="159"/>
      <c r="S627" s="169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70"/>
      <c r="BP627" s="170"/>
      <c r="BQ627" s="170"/>
      <c r="BR627" s="170"/>
      <c r="BS627" s="170"/>
      <c r="BT627" s="170"/>
      <c r="BU627" s="170"/>
      <c r="BV627" s="170"/>
      <c r="BW627" s="170"/>
      <c r="BX627" s="170"/>
      <c r="BY627" s="170"/>
      <c r="BZ627" s="170"/>
      <c r="CA627" s="170"/>
      <c r="CB627" s="170"/>
      <c r="CC627" s="170"/>
      <c r="CD627" s="170"/>
      <c r="CE627" s="170"/>
      <c r="CF627" s="170"/>
      <c r="CG627" s="170"/>
      <c r="CH627" s="170"/>
      <c r="CI627" s="170"/>
      <c r="CJ627" s="170"/>
      <c r="CK627" s="170"/>
      <c r="CL627" s="170"/>
      <c r="CM627" s="170"/>
      <c r="CN627" s="170"/>
      <c r="CO627" s="170"/>
      <c r="CP627" s="170"/>
      <c r="CQ627" s="170"/>
      <c r="CR627" s="170"/>
      <c r="CS627" s="170"/>
      <c r="CT627" s="170"/>
      <c r="CU627" s="170"/>
      <c r="CV627" s="170"/>
      <c r="CW627" s="170"/>
      <c r="CX627" s="170"/>
      <c r="CY627" s="170"/>
      <c r="CZ627" s="170"/>
      <c r="DA627" s="170"/>
      <c r="DB627" s="170"/>
      <c r="DC627" s="170"/>
      <c r="DD627" s="170"/>
      <c r="DE627" s="170"/>
      <c r="DF627" s="170"/>
      <c r="DG627" s="170"/>
      <c r="DH627" s="170"/>
      <c r="DI627" s="170"/>
      <c r="DJ627" s="170"/>
      <c r="DK627" s="170"/>
      <c r="DL627" s="170"/>
      <c r="DM627" s="170"/>
      <c r="DN627" s="170"/>
      <c r="DO627" s="170"/>
      <c r="DP627" s="170"/>
      <c r="DQ627" s="170"/>
      <c r="DR627" s="170"/>
      <c r="DS627" s="170"/>
      <c r="DT627" s="170"/>
      <c r="DU627" s="170"/>
      <c r="DV627" s="170"/>
      <c r="DW627" s="170"/>
      <c r="DX627" s="170"/>
      <c r="DY627" s="170"/>
      <c r="DZ627" s="170"/>
      <c r="EA627" s="170"/>
      <c r="EB627" s="170"/>
      <c r="EC627" s="170"/>
      <c r="ED627" s="170"/>
      <c r="EE627" s="170"/>
      <c r="EF627" s="170"/>
      <c r="EG627" s="170"/>
      <c r="EH627" s="170"/>
      <c r="EI627" s="170"/>
      <c r="EJ627" s="170"/>
      <c r="EK627" s="170"/>
      <c r="EL627" s="170"/>
      <c r="EM627" s="170"/>
      <c r="EN627" s="170"/>
      <c r="EO627" s="170"/>
      <c r="EP627" s="170"/>
      <c r="EQ627" s="170"/>
      <c r="ER627" s="170"/>
      <c r="ES627" s="170"/>
      <c r="ET627" s="170"/>
      <c r="EU627" s="170"/>
      <c r="EV627" s="170"/>
      <c r="EW627" s="170"/>
      <c r="EX627" s="170"/>
      <c r="EY627" s="170"/>
      <c r="EZ627" s="170"/>
      <c r="FA627" s="170"/>
      <c r="FB627" s="170"/>
      <c r="FC627" s="170"/>
      <c r="FD627" s="170"/>
      <c r="FE627" s="170"/>
      <c r="FF627" s="170"/>
      <c r="FG627" s="170"/>
      <c r="FH627" s="170"/>
      <c r="FI627" s="170"/>
      <c r="FJ627" s="170"/>
      <c r="FK627" s="170"/>
      <c r="FL627" s="170"/>
      <c r="FM627" s="170"/>
      <c r="FN627" s="170"/>
      <c r="FO627" s="170"/>
      <c r="FP627" s="170"/>
      <c r="FQ627" s="170"/>
      <c r="FR627" s="170"/>
      <c r="FS627" s="170"/>
      <c r="FT627" s="170"/>
      <c r="FU627" s="170"/>
      <c r="FV627" s="170"/>
      <c r="FW627" s="170"/>
      <c r="FX627" s="170"/>
      <c r="FY627" s="170"/>
      <c r="FZ627" s="170"/>
      <c r="GA627" s="170"/>
      <c r="GB627" s="170"/>
      <c r="GC627" s="170"/>
      <c r="GD627" s="170"/>
      <c r="GE627" s="170"/>
      <c r="GF627" s="170"/>
      <c r="GG627" s="170"/>
      <c r="GH627" s="170"/>
    </row>
    <row r="628" customFormat="false" ht="12.75" hidden="false" customHeight="false" outlineLevel="0" collapsed="false">
      <c r="A628" s="179"/>
      <c r="B628" s="160"/>
      <c r="C628" s="160"/>
      <c r="D628" s="160"/>
      <c r="E628" s="160"/>
      <c r="F628" s="160"/>
      <c r="G628" s="160"/>
      <c r="H628" s="159"/>
      <c r="I628" s="181"/>
      <c r="R628" s="159"/>
      <c r="S628" s="169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70"/>
      <c r="BP628" s="170"/>
      <c r="BQ628" s="170"/>
      <c r="BR628" s="170"/>
      <c r="BS628" s="170"/>
      <c r="BT628" s="170"/>
      <c r="BU628" s="170"/>
      <c r="BV628" s="170"/>
      <c r="BW628" s="170"/>
      <c r="BX628" s="170"/>
      <c r="BY628" s="170"/>
      <c r="BZ628" s="170"/>
      <c r="CA628" s="170"/>
      <c r="CB628" s="170"/>
      <c r="CC628" s="170"/>
      <c r="CD628" s="170"/>
      <c r="CE628" s="170"/>
      <c r="CF628" s="170"/>
      <c r="CG628" s="170"/>
      <c r="CH628" s="170"/>
      <c r="CI628" s="170"/>
      <c r="CJ628" s="170"/>
      <c r="CK628" s="170"/>
      <c r="CL628" s="170"/>
      <c r="CM628" s="170"/>
      <c r="CN628" s="170"/>
      <c r="CO628" s="170"/>
      <c r="CP628" s="170"/>
      <c r="CQ628" s="170"/>
      <c r="CR628" s="170"/>
      <c r="CS628" s="170"/>
      <c r="CT628" s="170"/>
      <c r="CU628" s="170"/>
      <c r="CV628" s="170"/>
      <c r="CW628" s="170"/>
      <c r="CX628" s="170"/>
      <c r="CY628" s="170"/>
      <c r="CZ628" s="170"/>
      <c r="DA628" s="170"/>
      <c r="DB628" s="170"/>
      <c r="DC628" s="170"/>
      <c r="DD628" s="170"/>
      <c r="DE628" s="170"/>
      <c r="DF628" s="170"/>
      <c r="DG628" s="170"/>
      <c r="DH628" s="170"/>
      <c r="DI628" s="170"/>
      <c r="DJ628" s="170"/>
      <c r="DK628" s="170"/>
      <c r="DL628" s="170"/>
      <c r="DM628" s="170"/>
      <c r="DN628" s="170"/>
      <c r="DO628" s="170"/>
      <c r="DP628" s="170"/>
      <c r="DQ628" s="170"/>
      <c r="DR628" s="170"/>
      <c r="DS628" s="170"/>
      <c r="DT628" s="170"/>
      <c r="DU628" s="170"/>
      <c r="DV628" s="170"/>
      <c r="DW628" s="170"/>
      <c r="DX628" s="170"/>
      <c r="DY628" s="170"/>
      <c r="DZ628" s="170"/>
      <c r="EA628" s="170"/>
      <c r="EB628" s="170"/>
      <c r="EC628" s="170"/>
      <c r="ED628" s="170"/>
      <c r="EE628" s="170"/>
      <c r="EF628" s="170"/>
      <c r="EG628" s="170"/>
      <c r="EH628" s="170"/>
      <c r="EI628" s="170"/>
      <c r="EJ628" s="170"/>
      <c r="EK628" s="170"/>
      <c r="EL628" s="170"/>
      <c r="EM628" s="170"/>
      <c r="EN628" s="170"/>
      <c r="EO628" s="170"/>
      <c r="EP628" s="170"/>
      <c r="EQ628" s="170"/>
      <c r="ER628" s="170"/>
      <c r="ES628" s="170"/>
      <c r="ET628" s="170"/>
      <c r="EU628" s="170"/>
      <c r="EV628" s="170"/>
      <c r="EW628" s="170"/>
      <c r="EX628" s="170"/>
      <c r="EY628" s="170"/>
      <c r="EZ628" s="170"/>
      <c r="FA628" s="170"/>
      <c r="FB628" s="170"/>
      <c r="FC628" s="170"/>
      <c r="FD628" s="170"/>
      <c r="FE628" s="170"/>
      <c r="FF628" s="170"/>
      <c r="FG628" s="170"/>
      <c r="FH628" s="170"/>
      <c r="FI628" s="170"/>
      <c r="FJ628" s="170"/>
      <c r="FK628" s="170"/>
      <c r="FL628" s="170"/>
      <c r="FM628" s="170"/>
      <c r="FN628" s="170"/>
      <c r="FO628" s="170"/>
      <c r="FP628" s="170"/>
      <c r="FQ628" s="170"/>
      <c r="FR628" s="170"/>
      <c r="FS628" s="170"/>
      <c r="FT628" s="170"/>
      <c r="FU628" s="170"/>
      <c r="FV628" s="170"/>
      <c r="FW628" s="170"/>
      <c r="FX628" s="170"/>
      <c r="FY628" s="170"/>
      <c r="FZ628" s="170"/>
      <c r="GA628" s="170"/>
      <c r="GB628" s="170"/>
      <c r="GC628" s="170"/>
      <c r="GD628" s="170"/>
      <c r="GE628" s="170"/>
      <c r="GF628" s="170"/>
      <c r="GG628" s="170"/>
      <c r="GH628" s="170"/>
    </row>
    <row r="629" customFormat="false" ht="12.75" hidden="false" customHeight="false" outlineLevel="0" collapsed="false">
      <c r="A629" s="179"/>
      <c r="B629" s="160"/>
      <c r="C629" s="160"/>
      <c r="D629" s="160"/>
      <c r="E629" s="160"/>
      <c r="F629" s="160"/>
      <c r="G629" s="160"/>
      <c r="H629" s="159"/>
      <c r="I629" s="181"/>
      <c r="R629" s="159"/>
      <c r="S629" s="169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70"/>
      <c r="BP629" s="170"/>
      <c r="BQ629" s="170"/>
      <c r="BR629" s="170"/>
      <c r="BS629" s="170"/>
      <c r="BT629" s="170"/>
      <c r="BU629" s="170"/>
      <c r="BV629" s="170"/>
      <c r="BW629" s="170"/>
      <c r="BX629" s="170"/>
      <c r="BY629" s="170"/>
      <c r="BZ629" s="170"/>
      <c r="CA629" s="170"/>
      <c r="CB629" s="170"/>
      <c r="CC629" s="170"/>
      <c r="CD629" s="170"/>
      <c r="CE629" s="170"/>
      <c r="CF629" s="170"/>
      <c r="CG629" s="170"/>
      <c r="CH629" s="170"/>
      <c r="CI629" s="170"/>
      <c r="CJ629" s="170"/>
      <c r="CK629" s="170"/>
      <c r="CL629" s="170"/>
      <c r="CM629" s="170"/>
      <c r="CN629" s="170"/>
      <c r="CO629" s="170"/>
      <c r="CP629" s="170"/>
      <c r="CQ629" s="170"/>
      <c r="CR629" s="170"/>
      <c r="CS629" s="170"/>
      <c r="CT629" s="170"/>
      <c r="CU629" s="170"/>
      <c r="CV629" s="170"/>
      <c r="CW629" s="170"/>
      <c r="CX629" s="170"/>
      <c r="CY629" s="170"/>
      <c r="CZ629" s="170"/>
      <c r="DA629" s="170"/>
      <c r="DB629" s="170"/>
      <c r="DC629" s="170"/>
      <c r="DD629" s="170"/>
      <c r="DE629" s="170"/>
      <c r="DF629" s="170"/>
      <c r="DG629" s="170"/>
      <c r="DH629" s="170"/>
      <c r="DI629" s="170"/>
      <c r="DJ629" s="170"/>
      <c r="DK629" s="170"/>
      <c r="DL629" s="170"/>
      <c r="DM629" s="170"/>
      <c r="DN629" s="170"/>
      <c r="DO629" s="170"/>
      <c r="DP629" s="170"/>
      <c r="DQ629" s="170"/>
      <c r="DR629" s="170"/>
      <c r="DS629" s="170"/>
      <c r="DT629" s="170"/>
      <c r="DU629" s="170"/>
      <c r="DV629" s="170"/>
      <c r="DW629" s="170"/>
      <c r="DX629" s="170"/>
      <c r="DY629" s="170"/>
      <c r="DZ629" s="170"/>
      <c r="EA629" s="170"/>
      <c r="EB629" s="170"/>
      <c r="EC629" s="170"/>
      <c r="ED629" s="170"/>
      <c r="EE629" s="170"/>
      <c r="EF629" s="170"/>
      <c r="EG629" s="170"/>
      <c r="EH629" s="170"/>
      <c r="EI629" s="170"/>
      <c r="EJ629" s="170"/>
      <c r="EK629" s="170"/>
      <c r="EL629" s="170"/>
      <c r="EM629" s="170"/>
      <c r="EN629" s="170"/>
      <c r="EO629" s="170"/>
      <c r="EP629" s="170"/>
      <c r="EQ629" s="170"/>
      <c r="ER629" s="170"/>
      <c r="ES629" s="170"/>
      <c r="ET629" s="170"/>
      <c r="EU629" s="170"/>
      <c r="EV629" s="170"/>
      <c r="EW629" s="170"/>
      <c r="EX629" s="170"/>
      <c r="EY629" s="170"/>
      <c r="EZ629" s="170"/>
      <c r="FA629" s="170"/>
      <c r="FB629" s="170"/>
      <c r="FC629" s="170"/>
      <c r="FD629" s="170"/>
      <c r="FE629" s="170"/>
      <c r="FF629" s="170"/>
      <c r="FG629" s="170"/>
      <c r="FH629" s="170"/>
      <c r="FI629" s="170"/>
      <c r="FJ629" s="170"/>
      <c r="FK629" s="170"/>
      <c r="FL629" s="170"/>
      <c r="FM629" s="170"/>
      <c r="FN629" s="170"/>
      <c r="FO629" s="170"/>
      <c r="FP629" s="170"/>
      <c r="FQ629" s="170"/>
      <c r="FR629" s="170"/>
      <c r="FS629" s="170"/>
      <c r="FT629" s="170"/>
      <c r="FU629" s="170"/>
      <c r="FV629" s="170"/>
      <c r="FW629" s="170"/>
      <c r="FX629" s="170"/>
      <c r="FY629" s="170"/>
      <c r="FZ629" s="170"/>
      <c r="GA629" s="170"/>
      <c r="GB629" s="170"/>
      <c r="GC629" s="170"/>
      <c r="GD629" s="170"/>
      <c r="GE629" s="170"/>
      <c r="GF629" s="170"/>
      <c r="GG629" s="170"/>
      <c r="GH629" s="170"/>
    </row>
    <row r="630" customFormat="false" ht="12.75" hidden="false" customHeight="false" outlineLevel="0" collapsed="false">
      <c r="A630" s="179"/>
      <c r="B630" s="160"/>
      <c r="C630" s="160"/>
      <c r="D630" s="160"/>
      <c r="E630" s="160"/>
      <c r="F630" s="160"/>
      <c r="G630" s="160"/>
      <c r="H630" s="159"/>
      <c r="I630" s="181"/>
      <c r="R630" s="159"/>
      <c r="S630" s="169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70"/>
      <c r="BP630" s="170"/>
      <c r="BQ630" s="170"/>
      <c r="BR630" s="170"/>
      <c r="BS630" s="170"/>
      <c r="BT630" s="170"/>
      <c r="BU630" s="170"/>
      <c r="BV630" s="170"/>
      <c r="BW630" s="170"/>
      <c r="BX630" s="170"/>
      <c r="BY630" s="170"/>
      <c r="BZ630" s="170"/>
      <c r="CA630" s="170"/>
      <c r="CB630" s="170"/>
      <c r="CC630" s="170"/>
      <c r="CD630" s="170"/>
      <c r="CE630" s="170"/>
      <c r="CF630" s="170"/>
      <c r="CG630" s="170"/>
      <c r="CH630" s="170"/>
      <c r="CI630" s="170"/>
      <c r="CJ630" s="170"/>
      <c r="CK630" s="170"/>
      <c r="CL630" s="170"/>
      <c r="CM630" s="170"/>
      <c r="CN630" s="170"/>
      <c r="CO630" s="170"/>
      <c r="CP630" s="170"/>
      <c r="CQ630" s="170"/>
      <c r="CR630" s="170"/>
      <c r="CS630" s="170"/>
      <c r="CT630" s="170"/>
      <c r="CU630" s="170"/>
      <c r="CV630" s="170"/>
      <c r="CW630" s="170"/>
      <c r="CX630" s="170"/>
      <c r="CY630" s="170"/>
      <c r="CZ630" s="170"/>
      <c r="DA630" s="170"/>
      <c r="DB630" s="170"/>
      <c r="DC630" s="170"/>
      <c r="DD630" s="170"/>
      <c r="DE630" s="170"/>
      <c r="DF630" s="170"/>
      <c r="DG630" s="170"/>
      <c r="DH630" s="170"/>
      <c r="DI630" s="170"/>
      <c r="DJ630" s="170"/>
      <c r="DK630" s="170"/>
      <c r="DL630" s="170"/>
      <c r="DM630" s="170"/>
      <c r="DN630" s="170"/>
      <c r="DO630" s="170"/>
      <c r="DP630" s="170"/>
      <c r="DQ630" s="170"/>
      <c r="DR630" s="170"/>
      <c r="DS630" s="170"/>
      <c r="DT630" s="170"/>
      <c r="DU630" s="170"/>
      <c r="DV630" s="170"/>
      <c r="DW630" s="170"/>
      <c r="DX630" s="170"/>
      <c r="DY630" s="170"/>
      <c r="DZ630" s="170"/>
      <c r="EA630" s="170"/>
      <c r="EB630" s="170"/>
      <c r="EC630" s="170"/>
      <c r="ED630" s="170"/>
      <c r="EE630" s="170"/>
      <c r="EF630" s="170"/>
      <c r="EG630" s="170"/>
      <c r="EH630" s="170"/>
      <c r="EI630" s="170"/>
      <c r="EJ630" s="170"/>
      <c r="EK630" s="170"/>
      <c r="EL630" s="170"/>
      <c r="EM630" s="170"/>
      <c r="EN630" s="170"/>
      <c r="EO630" s="170"/>
      <c r="EP630" s="170"/>
      <c r="EQ630" s="170"/>
      <c r="ER630" s="170"/>
      <c r="ES630" s="170"/>
      <c r="ET630" s="170"/>
      <c r="EU630" s="170"/>
      <c r="EV630" s="170"/>
      <c r="EW630" s="170"/>
      <c r="EX630" s="170"/>
      <c r="EY630" s="170"/>
      <c r="EZ630" s="170"/>
      <c r="FA630" s="170"/>
      <c r="FB630" s="170"/>
      <c r="FC630" s="170"/>
      <c r="FD630" s="170"/>
      <c r="FE630" s="170"/>
      <c r="FF630" s="170"/>
      <c r="FG630" s="170"/>
      <c r="FH630" s="170"/>
      <c r="FI630" s="170"/>
      <c r="FJ630" s="170"/>
      <c r="FK630" s="170"/>
      <c r="FL630" s="170"/>
      <c r="FM630" s="170"/>
      <c r="FN630" s="170"/>
      <c r="FO630" s="170"/>
      <c r="FP630" s="170"/>
      <c r="FQ630" s="170"/>
      <c r="FR630" s="170"/>
      <c r="FS630" s="170"/>
      <c r="FT630" s="170"/>
      <c r="FU630" s="170"/>
      <c r="FV630" s="170"/>
      <c r="FW630" s="170"/>
      <c r="FX630" s="170"/>
      <c r="FY630" s="170"/>
      <c r="FZ630" s="170"/>
      <c r="GA630" s="170"/>
      <c r="GB630" s="170"/>
      <c r="GC630" s="170"/>
      <c r="GD630" s="170"/>
      <c r="GE630" s="170"/>
      <c r="GF630" s="170"/>
      <c r="GG630" s="170"/>
      <c r="GH630" s="170"/>
    </row>
    <row r="631" customFormat="false" ht="12.75" hidden="false" customHeight="false" outlineLevel="0" collapsed="false">
      <c r="A631" s="179"/>
      <c r="B631" s="160"/>
      <c r="C631" s="160"/>
      <c r="D631" s="160"/>
      <c r="E631" s="160"/>
      <c r="F631" s="160"/>
      <c r="G631" s="160"/>
      <c r="H631" s="159"/>
      <c r="I631" s="181"/>
      <c r="R631" s="159"/>
      <c r="S631" s="169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70"/>
      <c r="BW631" s="170"/>
      <c r="BX631" s="170"/>
      <c r="BY631" s="170"/>
      <c r="BZ631" s="170"/>
      <c r="CA631" s="170"/>
      <c r="CB631" s="170"/>
      <c r="CC631" s="170"/>
      <c r="CD631" s="170"/>
      <c r="CE631" s="170"/>
      <c r="CF631" s="170"/>
      <c r="CG631" s="170"/>
      <c r="CH631" s="170"/>
      <c r="CI631" s="170"/>
      <c r="CJ631" s="170"/>
      <c r="CK631" s="170"/>
      <c r="CL631" s="170"/>
      <c r="CM631" s="170"/>
      <c r="CN631" s="170"/>
      <c r="CO631" s="170"/>
      <c r="CP631" s="170"/>
      <c r="CQ631" s="170"/>
      <c r="CR631" s="170"/>
      <c r="CS631" s="170"/>
      <c r="CT631" s="170"/>
      <c r="CU631" s="170"/>
      <c r="CV631" s="170"/>
      <c r="CW631" s="170"/>
      <c r="CX631" s="170"/>
      <c r="CY631" s="170"/>
      <c r="CZ631" s="170"/>
      <c r="DA631" s="170"/>
      <c r="DB631" s="170"/>
      <c r="DC631" s="170"/>
      <c r="DD631" s="170"/>
      <c r="DE631" s="170"/>
      <c r="DF631" s="170"/>
      <c r="DG631" s="170"/>
      <c r="DH631" s="170"/>
      <c r="DI631" s="170"/>
      <c r="DJ631" s="170"/>
      <c r="DK631" s="170"/>
      <c r="DL631" s="170"/>
      <c r="DM631" s="170"/>
      <c r="DN631" s="170"/>
      <c r="DO631" s="170"/>
      <c r="DP631" s="170"/>
      <c r="DQ631" s="170"/>
      <c r="DR631" s="170"/>
      <c r="DS631" s="170"/>
      <c r="DT631" s="170"/>
      <c r="DU631" s="170"/>
      <c r="DV631" s="170"/>
      <c r="DW631" s="170"/>
      <c r="DX631" s="170"/>
      <c r="DY631" s="170"/>
      <c r="DZ631" s="170"/>
      <c r="EA631" s="170"/>
      <c r="EB631" s="170"/>
      <c r="EC631" s="170"/>
      <c r="ED631" s="170"/>
      <c r="EE631" s="170"/>
      <c r="EF631" s="170"/>
      <c r="EG631" s="170"/>
      <c r="EH631" s="170"/>
      <c r="EI631" s="170"/>
      <c r="EJ631" s="170"/>
      <c r="EK631" s="170"/>
      <c r="EL631" s="170"/>
      <c r="EM631" s="170"/>
      <c r="EN631" s="170"/>
      <c r="EO631" s="170"/>
      <c r="EP631" s="170"/>
      <c r="EQ631" s="170"/>
      <c r="ER631" s="170"/>
      <c r="ES631" s="170"/>
      <c r="ET631" s="170"/>
      <c r="EU631" s="170"/>
      <c r="EV631" s="170"/>
      <c r="EW631" s="170"/>
      <c r="EX631" s="170"/>
      <c r="EY631" s="170"/>
      <c r="EZ631" s="170"/>
      <c r="FA631" s="170"/>
      <c r="FB631" s="170"/>
      <c r="FC631" s="170"/>
      <c r="FD631" s="170"/>
      <c r="FE631" s="170"/>
      <c r="FF631" s="170"/>
      <c r="FG631" s="170"/>
      <c r="FH631" s="170"/>
      <c r="FI631" s="170"/>
      <c r="FJ631" s="170"/>
      <c r="FK631" s="170"/>
      <c r="FL631" s="170"/>
      <c r="FM631" s="170"/>
      <c r="FN631" s="170"/>
      <c r="FO631" s="170"/>
      <c r="FP631" s="170"/>
      <c r="FQ631" s="170"/>
      <c r="FR631" s="170"/>
      <c r="FS631" s="170"/>
      <c r="FT631" s="170"/>
      <c r="FU631" s="170"/>
      <c r="FV631" s="170"/>
      <c r="FW631" s="170"/>
      <c r="FX631" s="170"/>
      <c r="FY631" s="170"/>
      <c r="FZ631" s="170"/>
      <c r="GA631" s="170"/>
      <c r="GB631" s="170"/>
      <c r="GC631" s="170"/>
      <c r="GD631" s="170"/>
      <c r="GE631" s="170"/>
      <c r="GF631" s="170"/>
      <c r="GG631" s="170"/>
      <c r="GH631" s="170"/>
    </row>
    <row r="632" customFormat="false" ht="12.75" hidden="false" customHeight="false" outlineLevel="0" collapsed="false">
      <c r="A632" s="179"/>
      <c r="B632" s="160"/>
      <c r="C632" s="160"/>
      <c r="D632" s="160"/>
      <c r="E632" s="160"/>
      <c r="F632" s="160"/>
      <c r="G632" s="160"/>
      <c r="H632" s="159"/>
      <c r="I632" s="181"/>
      <c r="R632" s="159"/>
      <c r="S632" s="169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70"/>
      <c r="BW632" s="170"/>
      <c r="BX632" s="170"/>
      <c r="BY632" s="170"/>
      <c r="BZ632" s="170"/>
      <c r="CA632" s="170"/>
      <c r="CB632" s="170"/>
      <c r="CC632" s="170"/>
      <c r="CD632" s="170"/>
      <c r="CE632" s="170"/>
      <c r="CF632" s="170"/>
      <c r="CG632" s="170"/>
      <c r="CH632" s="170"/>
      <c r="CI632" s="170"/>
      <c r="CJ632" s="170"/>
      <c r="CK632" s="170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0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  <c r="DZ632" s="170"/>
      <c r="EA632" s="170"/>
      <c r="EB632" s="170"/>
      <c r="EC632" s="170"/>
      <c r="ED632" s="170"/>
      <c r="EE632" s="170"/>
      <c r="EF632" s="170"/>
      <c r="EG632" s="170"/>
      <c r="EH632" s="170"/>
      <c r="EI632" s="170"/>
      <c r="EJ632" s="170"/>
      <c r="EK632" s="170"/>
      <c r="EL632" s="170"/>
      <c r="EM632" s="170"/>
      <c r="EN632" s="170"/>
      <c r="EO632" s="170"/>
      <c r="EP632" s="170"/>
      <c r="EQ632" s="170"/>
      <c r="ER632" s="170"/>
      <c r="ES632" s="170"/>
      <c r="ET632" s="170"/>
      <c r="EU632" s="170"/>
      <c r="EV632" s="170"/>
      <c r="EW632" s="170"/>
      <c r="EX632" s="170"/>
      <c r="EY632" s="170"/>
      <c r="EZ632" s="170"/>
      <c r="FA632" s="170"/>
      <c r="FB632" s="170"/>
      <c r="FC632" s="170"/>
      <c r="FD632" s="170"/>
      <c r="FE632" s="170"/>
      <c r="FF632" s="170"/>
      <c r="FG632" s="170"/>
      <c r="FH632" s="170"/>
      <c r="FI632" s="170"/>
      <c r="FJ632" s="170"/>
      <c r="FK632" s="170"/>
      <c r="FL632" s="170"/>
      <c r="FM632" s="170"/>
      <c r="FN632" s="170"/>
      <c r="FO632" s="170"/>
      <c r="FP632" s="170"/>
      <c r="FQ632" s="170"/>
      <c r="FR632" s="170"/>
      <c r="FS632" s="170"/>
      <c r="FT632" s="170"/>
      <c r="FU632" s="170"/>
      <c r="FV632" s="170"/>
      <c r="FW632" s="170"/>
      <c r="FX632" s="170"/>
      <c r="FY632" s="170"/>
      <c r="FZ632" s="170"/>
      <c r="GA632" s="170"/>
      <c r="GB632" s="170"/>
      <c r="GC632" s="170"/>
      <c r="GD632" s="170"/>
      <c r="GE632" s="170"/>
      <c r="GF632" s="170"/>
      <c r="GG632" s="170"/>
      <c r="GH632" s="170"/>
    </row>
    <row r="633" customFormat="false" ht="12.75" hidden="false" customHeight="false" outlineLevel="0" collapsed="false">
      <c r="A633" s="179"/>
      <c r="B633" s="160"/>
      <c r="C633" s="160"/>
      <c r="D633" s="160"/>
      <c r="E633" s="160"/>
      <c r="F633" s="160"/>
      <c r="G633" s="160"/>
      <c r="H633" s="159"/>
      <c r="I633" s="181"/>
      <c r="R633" s="159"/>
      <c r="S633" s="169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70"/>
      <c r="BW633" s="170"/>
      <c r="BX633" s="170"/>
      <c r="BY633" s="170"/>
      <c r="BZ633" s="170"/>
      <c r="CA633" s="170"/>
      <c r="CB633" s="170"/>
      <c r="CC633" s="170"/>
      <c r="CD633" s="170"/>
      <c r="CE633" s="170"/>
      <c r="CF633" s="170"/>
      <c r="CG633" s="170"/>
      <c r="CH633" s="170"/>
      <c r="CI633" s="170"/>
      <c r="CJ633" s="170"/>
      <c r="CK633" s="170"/>
      <c r="CL633" s="170"/>
      <c r="CM633" s="170"/>
      <c r="CN633" s="170"/>
      <c r="CO633" s="170"/>
      <c r="CP633" s="170"/>
      <c r="CQ633" s="170"/>
      <c r="CR633" s="170"/>
      <c r="CS633" s="170"/>
      <c r="CT633" s="170"/>
      <c r="CU633" s="170"/>
      <c r="CV633" s="170"/>
      <c r="CW633" s="170"/>
      <c r="CX633" s="170"/>
      <c r="CY633" s="170"/>
      <c r="CZ633" s="170"/>
      <c r="DA633" s="170"/>
      <c r="DB633" s="170"/>
      <c r="DC633" s="170"/>
      <c r="DD633" s="170"/>
      <c r="DE633" s="170"/>
      <c r="DF633" s="170"/>
      <c r="DG633" s="170"/>
      <c r="DH633" s="170"/>
      <c r="DI633" s="170"/>
      <c r="DJ633" s="170"/>
      <c r="DK633" s="170"/>
      <c r="DL633" s="170"/>
      <c r="DM633" s="170"/>
      <c r="DN633" s="170"/>
      <c r="DO633" s="170"/>
      <c r="DP633" s="170"/>
      <c r="DQ633" s="170"/>
      <c r="DR633" s="170"/>
      <c r="DS633" s="170"/>
      <c r="DT633" s="170"/>
      <c r="DU633" s="170"/>
      <c r="DV633" s="170"/>
      <c r="DW633" s="170"/>
      <c r="DX633" s="170"/>
      <c r="DY633" s="170"/>
      <c r="DZ633" s="170"/>
      <c r="EA633" s="170"/>
      <c r="EB633" s="170"/>
      <c r="EC633" s="170"/>
      <c r="ED633" s="170"/>
      <c r="EE633" s="170"/>
      <c r="EF633" s="170"/>
      <c r="EG633" s="170"/>
      <c r="EH633" s="170"/>
      <c r="EI633" s="170"/>
      <c r="EJ633" s="170"/>
      <c r="EK633" s="170"/>
      <c r="EL633" s="170"/>
      <c r="EM633" s="170"/>
      <c r="EN633" s="170"/>
      <c r="EO633" s="170"/>
      <c r="EP633" s="170"/>
      <c r="EQ633" s="170"/>
      <c r="ER633" s="170"/>
      <c r="ES633" s="170"/>
      <c r="ET633" s="170"/>
      <c r="EU633" s="170"/>
      <c r="EV633" s="170"/>
      <c r="EW633" s="170"/>
      <c r="EX633" s="170"/>
      <c r="EY633" s="170"/>
      <c r="EZ633" s="170"/>
      <c r="FA633" s="170"/>
      <c r="FB633" s="170"/>
      <c r="FC633" s="170"/>
      <c r="FD633" s="170"/>
      <c r="FE633" s="170"/>
      <c r="FF633" s="170"/>
      <c r="FG633" s="170"/>
      <c r="FH633" s="170"/>
      <c r="FI633" s="170"/>
      <c r="FJ633" s="170"/>
      <c r="FK633" s="170"/>
      <c r="FL633" s="170"/>
      <c r="FM633" s="170"/>
      <c r="FN633" s="170"/>
      <c r="FO633" s="170"/>
      <c r="FP633" s="170"/>
      <c r="FQ633" s="170"/>
      <c r="FR633" s="170"/>
      <c r="FS633" s="170"/>
      <c r="FT633" s="170"/>
      <c r="FU633" s="170"/>
      <c r="FV633" s="170"/>
      <c r="FW633" s="170"/>
      <c r="FX633" s="170"/>
      <c r="FY633" s="170"/>
      <c r="FZ633" s="170"/>
      <c r="GA633" s="170"/>
      <c r="GB633" s="170"/>
      <c r="GC633" s="170"/>
      <c r="GD633" s="170"/>
      <c r="GE633" s="170"/>
      <c r="GF633" s="170"/>
      <c r="GG633" s="170"/>
      <c r="GH633" s="170"/>
    </row>
    <row r="634" customFormat="false" ht="12.75" hidden="false" customHeight="false" outlineLevel="0" collapsed="false">
      <c r="A634" s="179"/>
      <c r="B634" s="160"/>
      <c r="C634" s="160"/>
      <c r="D634" s="160"/>
      <c r="E634" s="160"/>
      <c r="F634" s="160"/>
      <c r="G634" s="160"/>
      <c r="H634" s="159"/>
      <c r="I634" s="181"/>
      <c r="R634" s="159"/>
      <c r="S634" s="169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70"/>
      <c r="BW634" s="170"/>
      <c r="BX634" s="170"/>
      <c r="BY634" s="170"/>
      <c r="BZ634" s="170"/>
      <c r="CA634" s="170"/>
      <c r="CB634" s="170"/>
      <c r="CC634" s="170"/>
      <c r="CD634" s="170"/>
      <c r="CE634" s="170"/>
      <c r="CF634" s="170"/>
      <c r="CG634" s="170"/>
      <c r="CH634" s="170"/>
      <c r="CI634" s="170"/>
      <c r="CJ634" s="170"/>
      <c r="CK634" s="170"/>
      <c r="CL634" s="170"/>
      <c r="CM634" s="170"/>
      <c r="CN634" s="170"/>
      <c r="CO634" s="170"/>
      <c r="CP634" s="170"/>
      <c r="CQ634" s="170"/>
      <c r="CR634" s="170"/>
      <c r="CS634" s="170"/>
      <c r="CT634" s="170"/>
      <c r="CU634" s="170"/>
      <c r="CV634" s="170"/>
      <c r="CW634" s="170"/>
      <c r="CX634" s="170"/>
      <c r="CY634" s="170"/>
      <c r="CZ634" s="170"/>
      <c r="DA634" s="170"/>
      <c r="DB634" s="170"/>
      <c r="DC634" s="170"/>
      <c r="DD634" s="170"/>
      <c r="DE634" s="170"/>
      <c r="DF634" s="170"/>
      <c r="DG634" s="170"/>
      <c r="DH634" s="170"/>
      <c r="DI634" s="170"/>
      <c r="DJ634" s="170"/>
      <c r="DK634" s="170"/>
      <c r="DL634" s="170"/>
      <c r="DM634" s="170"/>
      <c r="DN634" s="170"/>
      <c r="DO634" s="170"/>
      <c r="DP634" s="170"/>
      <c r="DQ634" s="170"/>
      <c r="DR634" s="170"/>
      <c r="DS634" s="170"/>
      <c r="DT634" s="170"/>
      <c r="DU634" s="170"/>
      <c r="DV634" s="170"/>
      <c r="DW634" s="170"/>
      <c r="DX634" s="170"/>
      <c r="DY634" s="170"/>
      <c r="DZ634" s="170"/>
      <c r="EA634" s="170"/>
      <c r="EB634" s="170"/>
      <c r="EC634" s="170"/>
      <c r="ED634" s="170"/>
      <c r="EE634" s="170"/>
      <c r="EF634" s="170"/>
      <c r="EG634" s="170"/>
      <c r="EH634" s="170"/>
      <c r="EI634" s="170"/>
      <c r="EJ634" s="170"/>
      <c r="EK634" s="170"/>
      <c r="EL634" s="170"/>
      <c r="EM634" s="170"/>
      <c r="EN634" s="170"/>
      <c r="EO634" s="170"/>
      <c r="EP634" s="170"/>
      <c r="EQ634" s="170"/>
      <c r="ER634" s="170"/>
      <c r="ES634" s="170"/>
      <c r="ET634" s="170"/>
      <c r="EU634" s="170"/>
      <c r="EV634" s="170"/>
      <c r="EW634" s="170"/>
      <c r="EX634" s="170"/>
      <c r="EY634" s="170"/>
      <c r="EZ634" s="170"/>
      <c r="FA634" s="170"/>
      <c r="FB634" s="170"/>
      <c r="FC634" s="170"/>
      <c r="FD634" s="170"/>
      <c r="FE634" s="170"/>
      <c r="FF634" s="170"/>
      <c r="FG634" s="170"/>
      <c r="FH634" s="170"/>
      <c r="FI634" s="170"/>
      <c r="FJ634" s="170"/>
      <c r="FK634" s="170"/>
      <c r="FL634" s="170"/>
      <c r="FM634" s="170"/>
      <c r="FN634" s="170"/>
      <c r="FO634" s="170"/>
      <c r="FP634" s="170"/>
      <c r="FQ634" s="170"/>
      <c r="FR634" s="170"/>
      <c r="FS634" s="170"/>
      <c r="FT634" s="170"/>
      <c r="FU634" s="170"/>
      <c r="FV634" s="170"/>
      <c r="FW634" s="170"/>
      <c r="FX634" s="170"/>
      <c r="FY634" s="170"/>
      <c r="FZ634" s="170"/>
      <c r="GA634" s="170"/>
      <c r="GB634" s="170"/>
      <c r="GC634" s="170"/>
      <c r="GD634" s="170"/>
      <c r="GE634" s="170"/>
      <c r="GF634" s="170"/>
      <c r="GG634" s="170"/>
      <c r="GH634" s="170"/>
    </row>
    <row r="635" customFormat="false" ht="12.75" hidden="false" customHeight="false" outlineLevel="0" collapsed="false">
      <c r="A635" s="179"/>
      <c r="B635" s="160"/>
      <c r="C635" s="160"/>
      <c r="D635" s="160"/>
      <c r="E635" s="160"/>
      <c r="F635" s="160"/>
      <c r="G635" s="160"/>
      <c r="H635" s="159"/>
      <c r="I635" s="181"/>
      <c r="R635" s="159"/>
      <c r="S635" s="169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  <c r="AH635" s="170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70"/>
      <c r="BW635" s="170"/>
      <c r="BX635" s="170"/>
      <c r="BY635" s="170"/>
      <c r="BZ635" s="170"/>
      <c r="CA635" s="170"/>
      <c r="CB635" s="170"/>
      <c r="CC635" s="170"/>
      <c r="CD635" s="170"/>
      <c r="CE635" s="170"/>
      <c r="CF635" s="170"/>
      <c r="CG635" s="170"/>
      <c r="CH635" s="170"/>
      <c r="CI635" s="170"/>
      <c r="CJ635" s="170"/>
      <c r="CK635" s="170"/>
      <c r="CL635" s="170"/>
      <c r="CM635" s="170"/>
      <c r="CN635" s="170"/>
      <c r="CO635" s="170"/>
      <c r="CP635" s="170"/>
      <c r="CQ635" s="170"/>
      <c r="CR635" s="170"/>
      <c r="CS635" s="170"/>
      <c r="CT635" s="170"/>
      <c r="CU635" s="170"/>
      <c r="CV635" s="170"/>
      <c r="CW635" s="170"/>
      <c r="CX635" s="170"/>
      <c r="CY635" s="170"/>
      <c r="CZ635" s="170"/>
      <c r="DA635" s="170"/>
      <c r="DB635" s="170"/>
      <c r="DC635" s="170"/>
      <c r="DD635" s="170"/>
      <c r="DE635" s="170"/>
      <c r="DF635" s="170"/>
      <c r="DG635" s="170"/>
      <c r="DH635" s="170"/>
      <c r="DI635" s="170"/>
      <c r="DJ635" s="170"/>
      <c r="DK635" s="170"/>
      <c r="DL635" s="170"/>
      <c r="DM635" s="170"/>
      <c r="DN635" s="170"/>
      <c r="DO635" s="170"/>
      <c r="DP635" s="170"/>
      <c r="DQ635" s="170"/>
      <c r="DR635" s="170"/>
      <c r="DS635" s="170"/>
      <c r="DT635" s="170"/>
      <c r="DU635" s="170"/>
      <c r="DV635" s="170"/>
      <c r="DW635" s="170"/>
      <c r="DX635" s="170"/>
      <c r="DY635" s="170"/>
      <c r="DZ635" s="170"/>
      <c r="EA635" s="170"/>
      <c r="EB635" s="170"/>
      <c r="EC635" s="170"/>
      <c r="ED635" s="170"/>
      <c r="EE635" s="170"/>
      <c r="EF635" s="170"/>
      <c r="EG635" s="170"/>
      <c r="EH635" s="170"/>
      <c r="EI635" s="170"/>
      <c r="EJ635" s="170"/>
      <c r="EK635" s="170"/>
      <c r="EL635" s="170"/>
      <c r="EM635" s="170"/>
      <c r="EN635" s="170"/>
      <c r="EO635" s="170"/>
      <c r="EP635" s="170"/>
      <c r="EQ635" s="170"/>
      <c r="ER635" s="170"/>
      <c r="ES635" s="170"/>
      <c r="ET635" s="170"/>
      <c r="EU635" s="170"/>
      <c r="EV635" s="170"/>
      <c r="EW635" s="170"/>
      <c r="EX635" s="170"/>
      <c r="EY635" s="170"/>
      <c r="EZ635" s="170"/>
      <c r="FA635" s="170"/>
      <c r="FB635" s="170"/>
      <c r="FC635" s="170"/>
      <c r="FD635" s="170"/>
      <c r="FE635" s="170"/>
      <c r="FF635" s="170"/>
      <c r="FG635" s="170"/>
      <c r="FH635" s="170"/>
      <c r="FI635" s="170"/>
      <c r="FJ635" s="170"/>
      <c r="FK635" s="170"/>
      <c r="FL635" s="170"/>
      <c r="FM635" s="170"/>
      <c r="FN635" s="170"/>
      <c r="FO635" s="170"/>
      <c r="FP635" s="170"/>
      <c r="FQ635" s="170"/>
      <c r="FR635" s="170"/>
      <c r="FS635" s="170"/>
      <c r="FT635" s="170"/>
      <c r="FU635" s="170"/>
      <c r="FV635" s="170"/>
      <c r="FW635" s="170"/>
      <c r="FX635" s="170"/>
      <c r="FY635" s="170"/>
      <c r="FZ635" s="170"/>
      <c r="GA635" s="170"/>
      <c r="GB635" s="170"/>
      <c r="GC635" s="170"/>
      <c r="GD635" s="170"/>
      <c r="GE635" s="170"/>
      <c r="GF635" s="170"/>
      <c r="GG635" s="170"/>
      <c r="GH635" s="170"/>
    </row>
    <row r="636" customFormat="false" ht="12.75" hidden="false" customHeight="false" outlineLevel="0" collapsed="false">
      <c r="A636" s="179"/>
      <c r="B636" s="160"/>
      <c r="C636" s="160"/>
      <c r="D636" s="160"/>
      <c r="E636" s="160"/>
      <c r="F636" s="160"/>
      <c r="G636" s="160"/>
      <c r="H636" s="159"/>
      <c r="I636" s="181"/>
      <c r="R636" s="159"/>
      <c r="S636" s="169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70"/>
      <c r="BP636" s="170"/>
      <c r="BQ636" s="170"/>
      <c r="BR636" s="170"/>
      <c r="BS636" s="170"/>
      <c r="BT636" s="170"/>
      <c r="BU636" s="170"/>
      <c r="BV636" s="170"/>
      <c r="BW636" s="170"/>
      <c r="BX636" s="170"/>
      <c r="BY636" s="170"/>
      <c r="BZ636" s="170"/>
      <c r="CA636" s="170"/>
      <c r="CB636" s="170"/>
      <c r="CC636" s="170"/>
      <c r="CD636" s="170"/>
      <c r="CE636" s="170"/>
      <c r="CF636" s="170"/>
      <c r="CG636" s="170"/>
      <c r="CH636" s="170"/>
      <c r="CI636" s="170"/>
      <c r="CJ636" s="170"/>
      <c r="CK636" s="170"/>
      <c r="CL636" s="170"/>
      <c r="CM636" s="170"/>
      <c r="CN636" s="170"/>
      <c r="CO636" s="170"/>
      <c r="CP636" s="170"/>
      <c r="CQ636" s="170"/>
      <c r="CR636" s="170"/>
      <c r="CS636" s="170"/>
      <c r="CT636" s="170"/>
      <c r="CU636" s="170"/>
      <c r="CV636" s="170"/>
      <c r="CW636" s="170"/>
      <c r="CX636" s="170"/>
      <c r="CY636" s="170"/>
      <c r="CZ636" s="170"/>
      <c r="DA636" s="170"/>
      <c r="DB636" s="170"/>
      <c r="DC636" s="170"/>
      <c r="DD636" s="170"/>
      <c r="DE636" s="170"/>
      <c r="DF636" s="170"/>
      <c r="DG636" s="170"/>
      <c r="DH636" s="170"/>
      <c r="DI636" s="170"/>
      <c r="DJ636" s="170"/>
      <c r="DK636" s="170"/>
      <c r="DL636" s="170"/>
      <c r="DM636" s="170"/>
      <c r="DN636" s="170"/>
      <c r="DO636" s="170"/>
      <c r="DP636" s="170"/>
      <c r="DQ636" s="170"/>
      <c r="DR636" s="170"/>
      <c r="DS636" s="170"/>
      <c r="DT636" s="170"/>
      <c r="DU636" s="170"/>
      <c r="DV636" s="170"/>
      <c r="DW636" s="170"/>
      <c r="DX636" s="170"/>
      <c r="DY636" s="170"/>
      <c r="DZ636" s="170"/>
      <c r="EA636" s="170"/>
      <c r="EB636" s="170"/>
      <c r="EC636" s="170"/>
      <c r="ED636" s="170"/>
      <c r="EE636" s="170"/>
      <c r="EF636" s="170"/>
      <c r="EG636" s="170"/>
      <c r="EH636" s="170"/>
      <c r="EI636" s="170"/>
      <c r="EJ636" s="170"/>
      <c r="EK636" s="170"/>
      <c r="EL636" s="170"/>
      <c r="EM636" s="170"/>
      <c r="EN636" s="170"/>
      <c r="EO636" s="170"/>
      <c r="EP636" s="170"/>
      <c r="EQ636" s="170"/>
      <c r="ER636" s="170"/>
      <c r="ES636" s="170"/>
      <c r="ET636" s="170"/>
      <c r="EU636" s="170"/>
      <c r="EV636" s="170"/>
      <c r="EW636" s="170"/>
      <c r="EX636" s="170"/>
      <c r="EY636" s="170"/>
      <c r="EZ636" s="170"/>
      <c r="FA636" s="170"/>
      <c r="FB636" s="170"/>
      <c r="FC636" s="170"/>
      <c r="FD636" s="170"/>
      <c r="FE636" s="170"/>
      <c r="FF636" s="170"/>
      <c r="FG636" s="170"/>
      <c r="FH636" s="170"/>
      <c r="FI636" s="170"/>
      <c r="FJ636" s="170"/>
      <c r="FK636" s="170"/>
      <c r="FL636" s="170"/>
      <c r="FM636" s="170"/>
      <c r="FN636" s="170"/>
      <c r="FO636" s="170"/>
      <c r="FP636" s="170"/>
      <c r="FQ636" s="170"/>
      <c r="FR636" s="170"/>
      <c r="FS636" s="170"/>
      <c r="FT636" s="170"/>
      <c r="FU636" s="170"/>
      <c r="FV636" s="170"/>
      <c r="FW636" s="170"/>
      <c r="FX636" s="170"/>
      <c r="FY636" s="170"/>
      <c r="FZ636" s="170"/>
      <c r="GA636" s="170"/>
      <c r="GB636" s="170"/>
      <c r="GC636" s="170"/>
      <c r="GD636" s="170"/>
      <c r="GE636" s="170"/>
      <c r="GF636" s="170"/>
      <c r="GG636" s="170"/>
      <c r="GH636" s="170"/>
    </row>
    <row r="637" customFormat="false" ht="12.75" hidden="false" customHeight="false" outlineLevel="0" collapsed="false">
      <c r="A637" s="179"/>
      <c r="B637" s="160"/>
      <c r="C637" s="160"/>
      <c r="D637" s="160"/>
      <c r="E637" s="160"/>
      <c r="F637" s="160"/>
      <c r="G637" s="160"/>
      <c r="H637" s="159"/>
      <c r="I637" s="181"/>
      <c r="R637" s="159"/>
      <c r="S637" s="169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70"/>
      <c r="BP637" s="170"/>
      <c r="BQ637" s="170"/>
      <c r="BR637" s="170"/>
      <c r="BS637" s="170"/>
      <c r="BT637" s="170"/>
      <c r="BU637" s="170"/>
      <c r="BV637" s="170"/>
      <c r="BW637" s="170"/>
      <c r="BX637" s="170"/>
      <c r="BY637" s="170"/>
      <c r="BZ637" s="170"/>
      <c r="CA637" s="170"/>
      <c r="CB637" s="170"/>
      <c r="CC637" s="170"/>
      <c r="CD637" s="170"/>
      <c r="CE637" s="170"/>
      <c r="CF637" s="170"/>
      <c r="CG637" s="170"/>
      <c r="CH637" s="170"/>
      <c r="CI637" s="170"/>
      <c r="CJ637" s="170"/>
      <c r="CK637" s="170"/>
      <c r="CL637" s="170"/>
      <c r="CM637" s="170"/>
      <c r="CN637" s="170"/>
      <c r="CO637" s="170"/>
      <c r="CP637" s="170"/>
      <c r="CQ637" s="170"/>
      <c r="CR637" s="170"/>
      <c r="CS637" s="170"/>
      <c r="CT637" s="170"/>
      <c r="CU637" s="170"/>
      <c r="CV637" s="170"/>
      <c r="CW637" s="170"/>
      <c r="CX637" s="170"/>
      <c r="CY637" s="170"/>
      <c r="CZ637" s="170"/>
      <c r="DA637" s="170"/>
      <c r="DB637" s="170"/>
      <c r="DC637" s="170"/>
      <c r="DD637" s="170"/>
      <c r="DE637" s="170"/>
      <c r="DF637" s="170"/>
      <c r="DG637" s="170"/>
      <c r="DH637" s="170"/>
      <c r="DI637" s="170"/>
      <c r="DJ637" s="170"/>
      <c r="DK637" s="170"/>
      <c r="DL637" s="170"/>
      <c r="DM637" s="170"/>
      <c r="DN637" s="170"/>
      <c r="DO637" s="170"/>
      <c r="DP637" s="170"/>
      <c r="DQ637" s="170"/>
      <c r="DR637" s="170"/>
      <c r="DS637" s="170"/>
      <c r="DT637" s="170"/>
      <c r="DU637" s="170"/>
      <c r="DV637" s="170"/>
      <c r="DW637" s="170"/>
      <c r="DX637" s="170"/>
      <c r="DY637" s="170"/>
      <c r="DZ637" s="170"/>
      <c r="EA637" s="170"/>
      <c r="EB637" s="170"/>
      <c r="EC637" s="170"/>
      <c r="ED637" s="170"/>
      <c r="EE637" s="170"/>
      <c r="EF637" s="170"/>
      <c r="EG637" s="170"/>
      <c r="EH637" s="170"/>
      <c r="EI637" s="170"/>
      <c r="EJ637" s="170"/>
      <c r="EK637" s="170"/>
      <c r="EL637" s="170"/>
      <c r="EM637" s="170"/>
      <c r="EN637" s="170"/>
      <c r="EO637" s="170"/>
      <c r="EP637" s="170"/>
      <c r="EQ637" s="170"/>
      <c r="ER637" s="170"/>
      <c r="ES637" s="170"/>
      <c r="ET637" s="170"/>
      <c r="EU637" s="170"/>
      <c r="EV637" s="170"/>
      <c r="EW637" s="170"/>
      <c r="EX637" s="170"/>
      <c r="EY637" s="170"/>
      <c r="EZ637" s="170"/>
      <c r="FA637" s="170"/>
      <c r="FB637" s="170"/>
      <c r="FC637" s="170"/>
      <c r="FD637" s="170"/>
      <c r="FE637" s="170"/>
      <c r="FF637" s="170"/>
      <c r="FG637" s="170"/>
      <c r="FH637" s="170"/>
      <c r="FI637" s="170"/>
      <c r="FJ637" s="170"/>
      <c r="FK637" s="170"/>
      <c r="FL637" s="170"/>
      <c r="FM637" s="170"/>
      <c r="FN637" s="170"/>
      <c r="FO637" s="170"/>
      <c r="FP637" s="170"/>
      <c r="FQ637" s="170"/>
      <c r="FR637" s="170"/>
      <c r="FS637" s="170"/>
      <c r="FT637" s="170"/>
      <c r="FU637" s="170"/>
      <c r="FV637" s="170"/>
      <c r="FW637" s="170"/>
      <c r="FX637" s="170"/>
      <c r="FY637" s="170"/>
      <c r="FZ637" s="170"/>
      <c r="GA637" s="170"/>
      <c r="GB637" s="170"/>
      <c r="GC637" s="170"/>
      <c r="GD637" s="170"/>
      <c r="GE637" s="170"/>
      <c r="GF637" s="170"/>
      <c r="GG637" s="170"/>
      <c r="GH637" s="170"/>
    </row>
    <row r="638" customFormat="false" ht="12.75" hidden="false" customHeight="false" outlineLevel="0" collapsed="false">
      <c r="A638" s="179"/>
      <c r="B638" s="160"/>
      <c r="C638" s="160"/>
      <c r="D638" s="160"/>
      <c r="E638" s="160"/>
      <c r="F638" s="160"/>
      <c r="G638" s="160"/>
      <c r="H638" s="159"/>
      <c r="I638" s="181"/>
      <c r="R638" s="159"/>
      <c r="S638" s="169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70"/>
      <c r="BP638" s="170"/>
      <c r="BQ638" s="170"/>
      <c r="BR638" s="170"/>
      <c r="BS638" s="170"/>
      <c r="BT638" s="170"/>
      <c r="BU638" s="170"/>
      <c r="BV638" s="170"/>
      <c r="BW638" s="170"/>
      <c r="BX638" s="170"/>
      <c r="BY638" s="170"/>
      <c r="BZ638" s="170"/>
      <c r="CA638" s="170"/>
      <c r="CB638" s="170"/>
      <c r="CC638" s="170"/>
      <c r="CD638" s="170"/>
      <c r="CE638" s="170"/>
      <c r="CF638" s="170"/>
      <c r="CG638" s="170"/>
      <c r="CH638" s="170"/>
      <c r="CI638" s="170"/>
      <c r="CJ638" s="170"/>
      <c r="CK638" s="170"/>
      <c r="CL638" s="170"/>
      <c r="CM638" s="170"/>
      <c r="CN638" s="170"/>
      <c r="CO638" s="170"/>
      <c r="CP638" s="170"/>
      <c r="CQ638" s="170"/>
      <c r="CR638" s="170"/>
      <c r="CS638" s="170"/>
      <c r="CT638" s="170"/>
      <c r="CU638" s="170"/>
      <c r="CV638" s="170"/>
      <c r="CW638" s="170"/>
      <c r="CX638" s="170"/>
      <c r="CY638" s="170"/>
      <c r="CZ638" s="170"/>
      <c r="DA638" s="170"/>
      <c r="DB638" s="170"/>
      <c r="DC638" s="170"/>
      <c r="DD638" s="170"/>
      <c r="DE638" s="170"/>
      <c r="DF638" s="170"/>
      <c r="DG638" s="170"/>
      <c r="DH638" s="170"/>
      <c r="DI638" s="170"/>
      <c r="DJ638" s="170"/>
      <c r="DK638" s="170"/>
      <c r="DL638" s="170"/>
      <c r="DM638" s="170"/>
      <c r="DN638" s="170"/>
      <c r="DO638" s="170"/>
      <c r="DP638" s="170"/>
      <c r="DQ638" s="170"/>
      <c r="DR638" s="170"/>
      <c r="DS638" s="170"/>
      <c r="DT638" s="170"/>
      <c r="DU638" s="170"/>
      <c r="DV638" s="170"/>
      <c r="DW638" s="170"/>
      <c r="DX638" s="170"/>
      <c r="DY638" s="170"/>
      <c r="DZ638" s="170"/>
      <c r="EA638" s="170"/>
      <c r="EB638" s="170"/>
      <c r="EC638" s="170"/>
      <c r="ED638" s="170"/>
      <c r="EE638" s="170"/>
      <c r="EF638" s="170"/>
      <c r="EG638" s="170"/>
      <c r="EH638" s="170"/>
      <c r="EI638" s="170"/>
      <c r="EJ638" s="170"/>
      <c r="EK638" s="170"/>
      <c r="EL638" s="170"/>
      <c r="EM638" s="170"/>
      <c r="EN638" s="170"/>
      <c r="EO638" s="170"/>
      <c r="EP638" s="170"/>
      <c r="EQ638" s="170"/>
      <c r="ER638" s="170"/>
      <c r="ES638" s="170"/>
      <c r="ET638" s="170"/>
      <c r="EU638" s="170"/>
      <c r="EV638" s="170"/>
      <c r="EW638" s="170"/>
      <c r="EX638" s="170"/>
      <c r="EY638" s="170"/>
      <c r="EZ638" s="170"/>
      <c r="FA638" s="170"/>
      <c r="FB638" s="170"/>
      <c r="FC638" s="170"/>
      <c r="FD638" s="170"/>
      <c r="FE638" s="170"/>
      <c r="FF638" s="170"/>
      <c r="FG638" s="170"/>
      <c r="FH638" s="170"/>
      <c r="FI638" s="170"/>
      <c r="FJ638" s="170"/>
      <c r="FK638" s="170"/>
      <c r="FL638" s="170"/>
      <c r="FM638" s="170"/>
      <c r="FN638" s="170"/>
      <c r="FO638" s="170"/>
      <c r="FP638" s="170"/>
      <c r="FQ638" s="170"/>
      <c r="FR638" s="170"/>
      <c r="FS638" s="170"/>
      <c r="FT638" s="170"/>
      <c r="FU638" s="170"/>
      <c r="FV638" s="170"/>
      <c r="FW638" s="170"/>
      <c r="FX638" s="170"/>
      <c r="FY638" s="170"/>
      <c r="FZ638" s="170"/>
      <c r="GA638" s="170"/>
      <c r="GB638" s="170"/>
      <c r="GC638" s="170"/>
      <c r="GD638" s="170"/>
      <c r="GE638" s="170"/>
      <c r="GF638" s="170"/>
      <c r="GG638" s="170"/>
      <c r="GH638" s="170"/>
    </row>
    <row r="639" customFormat="false" ht="12.75" hidden="false" customHeight="false" outlineLevel="0" collapsed="false">
      <c r="A639" s="179"/>
      <c r="B639" s="160"/>
      <c r="C639" s="160"/>
      <c r="D639" s="160"/>
      <c r="E639" s="160"/>
      <c r="F639" s="160"/>
      <c r="G639" s="160"/>
      <c r="H639" s="159"/>
      <c r="I639" s="181"/>
      <c r="R639" s="159"/>
      <c r="S639" s="169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70"/>
      <c r="BP639" s="170"/>
      <c r="BQ639" s="170"/>
      <c r="BR639" s="170"/>
      <c r="BS639" s="170"/>
      <c r="BT639" s="170"/>
      <c r="BU639" s="170"/>
      <c r="BV639" s="170"/>
      <c r="BW639" s="170"/>
      <c r="BX639" s="170"/>
      <c r="BY639" s="170"/>
      <c r="BZ639" s="170"/>
      <c r="CA639" s="170"/>
      <c r="CB639" s="170"/>
      <c r="CC639" s="170"/>
      <c r="CD639" s="170"/>
      <c r="CE639" s="170"/>
      <c r="CF639" s="170"/>
      <c r="CG639" s="170"/>
      <c r="CH639" s="170"/>
      <c r="CI639" s="170"/>
      <c r="CJ639" s="170"/>
      <c r="CK639" s="170"/>
      <c r="CL639" s="170"/>
      <c r="CM639" s="170"/>
      <c r="CN639" s="170"/>
      <c r="CO639" s="170"/>
      <c r="CP639" s="170"/>
      <c r="CQ639" s="170"/>
      <c r="CR639" s="170"/>
      <c r="CS639" s="170"/>
      <c r="CT639" s="170"/>
      <c r="CU639" s="170"/>
      <c r="CV639" s="170"/>
      <c r="CW639" s="170"/>
      <c r="CX639" s="170"/>
      <c r="CY639" s="170"/>
      <c r="CZ639" s="170"/>
      <c r="DA639" s="170"/>
      <c r="DB639" s="170"/>
      <c r="DC639" s="170"/>
      <c r="DD639" s="170"/>
      <c r="DE639" s="170"/>
      <c r="DF639" s="170"/>
      <c r="DG639" s="170"/>
      <c r="DH639" s="170"/>
      <c r="DI639" s="170"/>
      <c r="DJ639" s="170"/>
      <c r="DK639" s="170"/>
      <c r="DL639" s="170"/>
      <c r="DM639" s="170"/>
      <c r="DN639" s="170"/>
      <c r="DO639" s="170"/>
      <c r="DP639" s="170"/>
      <c r="DQ639" s="170"/>
      <c r="DR639" s="170"/>
      <c r="DS639" s="170"/>
      <c r="DT639" s="170"/>
      <c r="DU639" s="170"/>
      <c r="DV639" s="170"/>
      <c r="DW639" s="170"/>
      <c r="DX639" s="170"/>
      <c r="DY639" s="170"/>
      <c r="DZ639" s="170"/>
      <c r="EA639" s="170"/>
      <c r="EB639" s="170"/>
      <c r="EC639" s="170"/>
      <c r="ED639" s="170"/>
      <c r="EE639" s="170"/>
      <c r="EF639" s="170"/>
      <c r="EG639" s="170"/>
      <c r="EH639" s="170"/>
      <c r="EI639" s="170"/>
      <c r="EJ639" s="170"/>
      <c r="EK639" s="170"/>
      <c r="EL639" s="170"/>
      <c r="EM639" s="170"/>
      <c r="EN639" s="170"/>
      <c r="EO639" s="170"/>
      <c r="EP639" s="170"/>
      <c r="EQ639" s="170"/>
      <c r="ER639" s="170"/>
      <c r="ES639" s="170"/>
      <c r="ET639" s="170"/>
      <c r="EU639" s="170"/>
      <c r="EV639" s="170"/>
      <c r="EW639" s="170"/>
      <c r="EX639" s="170"/>
      <c r="EY639" s="170"/>
      <c r="EZ639" s="170"/>
      <c r="FA639" s="170"/>
      <c r="FB639" s="170"/>
      <c r="FC639" s="170"/>
      <c r="FD639" s="170"/>
      <c r="FE639" s="170"/>
      <c r="FF639" s="170"/>
      <c r="FG639" s="170"/>
      <c r="FH639" s="170"/>
      <c r="FI639" s="170"/>
      <c r="FJ639" s="170"/>
      <c r="FK639" s="170"/>
      <c r="FL639" s="170"/>
      <c r="FM639" s="170"/>
      <c r="FN639" s="170"/>
      <c r="FO639" s="170"/>
      <c r="FP639" s="170"/>
      <c r="FQ639" s="170"/>
      <c r="FR639" s="170"/>
      <c r="FS639" s="170"/>
      <c r="FT639" s="170"/>
      <c r="FU639" s="170"/>
      <c r="FV639" s="170"/>
      <c r="FW639" s="170"/>
      <c r="FX639" s="170"/>
      <c r="FY639" s="170"/>
      <c r="FZ639" s="170"/>
      <c r="GA639" s="170"/>
      <c r="GB639" s="170"/>
      <c r="GC639" s="170"/>
      <c r="GD639" s="170"/>
      <c r="GE639" s="170"/>
      <c r="GF639" s="170"/>
      <c r="GG639" s="170"/>
      <c r="GH639" s="170"/>
    </row>
    <row r="640" customFormat="false" ht="12.75" hidden="false" customHeight="false" outlineLevel="0" collapsed="false">
      <c r="A640" s="179"/>
      <c r="B640" s="160"/>
      <c r="C640" s="160"/>
      <c r="D640" s="160"/>
      <c r="E640" s="160"/>
      <c r="F640" s="160"/>
      <c r="G640" s="160"/>
      <c r="H640" s="159"/>
      <c r="I640" s="181"/>
      <c r="R640" s="159"/>
      <c r="S640" s="169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70"/>
      <c r="BP640" s="170"/>
      <c r="BQ640" s="170"/>
      <c r="BR640" s="170"/>
      <c r="BS640" s="170"/>
      <c r="BT640" s="170"/>
      <c r="BU640" s="170"/>
      <c r="BV640" s="170"/>
      <c r="BW640" s="170"/>
      <c r="BX640" s="170"/>
      <c r="BY640" s="170"/>
      <c r="BZ640" s="170"/>
      <c r="CA640" s="170"/>
      <c r="CB640" s="170"/>
      <c r="CC640" s="170"/>
      <c r="CD640" s="170"/>
      <c r="CE640" s="170"/>
      <c r="CF640" s="170"/>
      <c r="CG640" s="170"/>
      <c r="CH640" s="170"/>
      <c r="CI640" s="170"/>
      <c r="CJ640" s="170"/>
      <c r="CK640" s="170"/>
      <c r="CL640" s="170"/>
      <c r="CM640" s="170"/>
      <c r="CN640" s="170"/>
      <c r="CO640" s="170"/>
      <c r="CP640" s="170"/>
      <c r="CQ640" s="170"/>
      <c r="CR640" s="170"/>
      <c r="CS640" s="170"/>
      <c r="CT640" s="170"/>
      <c r="CU640" s="170"/>
      <c r="CV640" s="170"/>
      <c r="CW640" s="170"/>
      <c r="CX640" s="170"/>
      <c r="CY640" s="170"/>
      <c r="CZ640" s="170"/>
      <c r="DA640" s="170"/>
      <c r="DB640" s="170"/>
      <c r="DC640" s="170"/>
      <c r="DD640" s="170"/>
      <c r="DE640" s="170"/>
      <c r="DF640" s="170"/>
      <c r="DG640" s="170"/>
      <c r="DH640" s="170"/>
      <c r="DI640" s="170"/>
      <c r="DJ640" s="170"/>
      <c r="DK640" s="170"/>
      <c r="DL640" s="170"/>
      <c r="DM640" s="170"/>
      <c r="DN640" s="170"/>
      <c r="DO640" s="170"/>
      <c r="DP640" s="170"/>
      <c r="DQ640" s="170"/>
      <c r="DR640" s="170"/>
      <c r="DS640" s="170"/>
      <c r="DT640" s="170"/>
      <c r="DU640" s="170"/>
      <c r="DV640" s="170"/>
      <c r="DW640" s="170"/>
      <c r="DX640" s="170"/>
      <c r="DY640" s="170"/>
      <c r="DZ640" s="170"/>
      <c r="EA640" s="170"/>
      <c r="EB640" s="170"/>
      <c r="EC640" s="170"/>
      <c r="ED640" s="170"/>
      <c r="EE640" s="170"/>
      <c r="EF640" s="170"/>
      <c r="EG640" s="170"/>
      <c r="EH640" s="170"/>
      <c r="EI640" s="170"/>
      <c r="EJ640" s="170"/>
      <c r="EK640" s="170"/>
      <c r="EL640" s="170"/>
      <c r="EM640" s="170"/>
      <c r="EN640" s="170"/>
      <c r="EO640" s="170"/>
      <c r="EP640" s="170"/>
      <c r="EQ640" s="170"/>
      <c r="ER640" s="170"/>
      <c r="ES640" s="170"/>
      <c r="ET640" s="170"/>
      <c r="EU640" s="170"/>
      <c r="EV640" s="170"/>
      <c r="EW640" s="170"/>
      <c r="EX640" s="170"/>
      <c r="EY640" s="170"/>
      <c r="EZ640" s="170"/>
      <c r="FA640" s="170"/>
      <c r="FB640" s="170"/>
      <c r="FC640" s="170"/>
      <c r="FD640" s="170"/>
      <c r="FE640" s="170"/>
      <c r="FF640" s="170"/>
      <c r="FG640" s="170"/>
      <c r="FH640" s="170"/>
      <c r="FI640" s="170"/>
      <c r="FJ640" s="170"/>
      <c r="FK640" s="170"/>
      <c r="FL640" s="170"/>
      <c r="FM640" s="170"/>
      <c r="FN640" s="170"/>
      <c r="FO640" s="170"/>
      <c r="FP640" s="170"/>
      <c r="FQ640" s="170"/>
      <c r="FR640" s="170"/>
      <c r="FS640" s="170"/>
      <c r="FT640" s="170"/>
      <c r="FU640" s="170"/>
      <c r="FV640" s="170"/>
      <c r="FW640" s="170"/>
      <c r="FX640" s="170"/>
      <c r="FY640" s="170"/>
      <c r="FZ640" s="170"/>
      <c r="GA640" s="170"/>
      <c r="GB640" s="170"/>
      <c r="GC640" s="170"/>
      <c r="GD640" s="170"/>
      <c r="GE640" s="170"/>
      <c r="GF640" s="170"/>
      <c r="GG640" s="170"/>
      <c r="GH640" s="170"/>
    </row>
    <row r="641" customFormat="false" ht="12.75" hidden="false" customHeight="false" outlineLevel="0" collapsed="false">
      <c r="A641" s="179"/>
      <c r="B641" s="160"/>
      <c r="C641" s="160"/>
      <c r="D641" s="160"/>
      <c r="E641" s="160"/>
      <c r="F641" s="160"/>
      <c r="G641" s="160"/>
      <c r="H641" s="159"/>
      <c r="I641" s="181"/>
      <c r="R641" s="159"/>
      <c r="S641" s="169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70"/>
      <c r="BP641" s="170"/>
      <c r="BQ641" s="170"/>
      <c r="BR641" s="170"/>
      <c r="BS641" s="170"/>
      <c r="BT641" s="170"/>
      <c r="BU641" s="170"/>
      <c r="BV641" s="170"/>
      <c r="BW641" s="170"/>
      <c r="BX641" s="170"/>
      <c r="BY641" s="170"/>
      <c r="BZ641" s="170"/>
      <c r="CA641" s="170"/>
      <c r="CB641" s="170"/>
      <c r="CC641" s="170"/>
      <c r="CD641" s="170"/>
      <c r="CE641" s="170"/>
      <c r="CF641" s="170"/>
      <c r="CG641" s="170"/>
      <c r="CH641" s="170"/>
      <c r="CI641" s="170"/>
      <c r="CJ641" s="170"/>
      <c r="CK641" s="170"/>
      <c r="CL641" s="170"/>
      <c r="CM641" s="170"/>
      <c r="CN641" s="170"/>
      <c r="CO641" s="170"/>
      <c r="CP641" s="170"/>
      <c r="CQ641" s="170"/>
      <c r="CR641" s="170"/>
      <c r="CS641" s="170"/>
      <c r="CT641" s="170"/>
      <c r="CU641" s="170"/>
      <c r="CV641" s="170"/>
      <c r="CW641" s="170"/>
      <c r="CX641" s="170"/>
      <c r="CY641" s="170"/>
      <c r="CZ641" s="170"/>
      <c r="DA641" s="170"/>
      <c r="DB641" s="170"/>
      <c r="DC641" s="170"/>
      <c r="DD641" s="170"/>
      <c r="DE641" s="170"/>
      <c r="DF641" s="170"/>
      <c r="DG641" s="170"/>
      <c r="DH641" s="170"/>
      <c r="DI641" s="170"/>
      <c r="DJ641" s="170"/>
      <c r="DK641" s="170"/>
      <c r="DL641" s="170"/>
      <c r="DM641" s="170"/>
      <c r="DN641" s="170"/>
      <c r="DO641" s="170"/>
      <c r="DP641" s="170"/>
      <c r="DQ641" s="170"/>
      <c r="DR641" s="170"/>
      <c r="DS641" s="170"/>
      <c r="DT641" s="170"/>
      <c r="DU641" s="170"/>
      <c r="DV641" s="170"/>
      <c r="DW641" s="170"/>
      <c r="DX641" s="170"/>
      <c r="DY641" s="170"/>
      <c r="DZ641" s="170"/>
      <c r="EA641" s="170"/>
      <c r="EB641" s="170"/>
      <c r="EC641" s="170"/>
      <c r="ED641" s="170"/>
      <c r="EE641" s="170"/>
      <c r="EF641" s="170"/>
      <c r="EG641" s="170"/>
      <c r="EH641" s="170"/>
      <c r="EI641" s="170"/>
      <c r="EJ641" s="170"/>
      <c r="EK641" s="170"/>
      <c r="EL641" s="170"/>
      <c r="EM641" s="170"/>
      <c r="EN641" s="170"/>
      <c r="EO641" s="170"/>
      <c r="EP641" s="170"/>
      <c r="EQ641" s="170"/>
      <c r="ER641" s="170"/>
      <c r="ES641" s="170"/>
      <c r="ET641" s="170"/>
      <c r="EU641" s="170"/>
      <c r="EV641" s="170"/>
      <c r="EW641" s="170"/>
      <c r="EX641" s="170"/>
      <c r="EY641" s="170"/>
      <c r="EZ641" s="170"/>
      <c r="FA641" s="170"/>
      <c r="FB641" s="170"/>
      <c r="FC641" s="170"/>
      <c r="FD641" s="170"/>
      <c r="FE641" s="170"/>
      <c r="FF641" s="170"/>
      <c r="FG641" s="170"/>
      <c r="FH641" s="170"/>
      <c r="FI641" s="170"/>
      <c r="FJ641" s="170"/>
      <c r="FK641" s="170"/>
      <c r="FL641" s="170"/>
      <c r="FM641" s="170"/>
      <c r="FN641" s="170"/>
      <c r="FO641" s="170"/>
      <c r="FP641" s="170"/>
      <c r="FQ641" s="170"/>
      <c r="FR641" s="170"/>
      <c r="FS641" s="170"/>
      <c r="FT641" s="170"/>
      <c r="FU641" s="170"/>
      <c r="FV641" s="170"/>
      <c r="FW641" s="170"/>
      <c r="FX641" s="170"/>
      <c r="FY641" s="170"/>
      <c r="FZ641" s="170"/>
      <c r="GA641" s="170"/>
      <c r="GB641" s="170"/>
      <c r="GC641" s="170"/>
      <c r="GD641" s="170"/>
      <c r="GE641" s="170"/>
      <c r="GF641" s="170"/>
      <c r="GG641" s="170"/>
      <c r="GH641" s="170"/>
    </row>
    <row r="642" customFormat="false" ht="12.75" hidden="false" customHeight="false" outlineLevel="0" collapsed="false">
      <c r="A642" s="179"/>
      <c r="B642" s="160"/>
      <c r="C642" s="160"/>
      <c r="D642" s="160"/>
      <c r="E642" s="160"/>
      <c r="F642" s="160"/>
      <c r="G642" s="160"/>
      <c r="H642" s="159"/>
      <c r="I642" s="181"/>
      <c r="R642" s="159"/>
      <c r="S642" s="169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70"/>
      <c r="BP642" s="170"/>
      <c r="BQ642" s="170"/>
      <c r="BR642" s="170"/>
      <c r="BS642" s="170"/>
      <c r="BT642" s="170"/>
      <c r="BU642" s="170"/>
      <c r="BV642" s="170"/>
      <c r="BW642" s="170"/>
      <c r="BX642" s="170"/>
      <c r="BY642" s="170"/>
      <c r="BZ642" s="170"/>
      <c r="CA642" s="170"/>
      <c r="CB642" s="170"/>
      <c r="CC642" s="170"/>
      <c r="CD642" s="170"/>
      <c r="CE642" s="170"/>
      <c r="CF642" s="170"/>
      <c r="CG642" s="170"/>
      <c r="CH642" s="170"/>
      <c r="CI642" s="170"/>
      <c r="CJ642" s="170"/>
      <c r="CK642" s="170"/>
      <c r="CL642" s="170"/>
      <c r="CM642" s="170"/>
      <c r="CN642" s="170"/>
      <c r="CO642" s="170"/>
      <c r="CP642" s="170"/>
      <c r="CQ642" s="170"/>
      <c r="CR642" s="170"/>
      <c r="CS642" s="170"/>
      <c r="CT642" s="170"/>
      <c r="CU642" s="170"/>
      <c r="CV642" s="170"/>
      <c r="CW642" s="170"/>
      <c r="CX642" s="170"/>
      <c r="CY642" s="170"/>
      <c r="CZ642" s="170"/>
      <c r="DA642" s="170"/>
      <c r="DB642" s="170"/>
      <c r="DC642" s="170"/>
      <c r="DD642" s="170"/>
      <c r="DE642" s="170"/>
      <c r="DF642" s="170"/>
      <c r="DG642" s="170"/>
      <c r="DH642" s="170"/>
      <c r="DI642" s="170"/>
      <c r="DJ642" s="170"/>
      <c r="DK642" s="170"/>
      <c r="DL642" s="170"/>
      <c r="DM642" s="170"/>
      <c r="DN642" s="170"/>
      <c r="DO642" s="170"/>
      <c r="DP642" s="170"/>
      <c r="DQ642" s="170"/>
      <c r="DR642" s="170"/>
      <c r="DS642" s="170"/>
      <c r="DT642" s="170"/>
      <c r="DU642" s="170"/>
      <c r="DV642" s="170"/>
      <c r="DW642" s="170"/>
      <c r="DX642" s="170"/>
      <c r="DY642" s="170"/>
      <c r="DZ642" s="170"/>
      <c r="EA642" s="170"/>
      <c r="EB642" s="170"/>
      <c r="EC642" s="170"/>
      <c r="ED642" s="170"/>
      <c r="EE642" s="170"/>
      <c r="EF642" s="170"/>
      <c r="EG642" s="170"/>
      <c r="EH642" s="170"/>
      <c r="EI642" s="170"/>
      <c r="EJ642" s="170"/>
      <c r="EK642" s="170"/>
      <c r="EL642" s="170"/>
      <c r="EM642" s="170"/>
      <c r="EN642" s="170"/>
      <c r="EO642" s="170"/>
      <c r="EP642" s="170"/>
      <c r="EQ642" s="170"/>
      <c r="ER642" s="170"/>
      <c r="ES642" s="170"/>
      <c r="ET642" s="170"/>
      <c r="EU642" s="170"/>
      <c r="EV642" s="170"/>
      <c r="EW642" s="170"/>
      <c r="EX642" s="170"/>
      <c r="EY642" s="170"/>
      <c r="EZ642" s="170"/>
      <c r="FA642" s="170"/>
      <c r="FB642" s="170"/>
      <c r="FC642" s="170"/>
      <c r="FD642" s="170"/>
      <c r="FE642" s="170"/>
      <c r="FF642" s="170"/>
      <c r="FG642" s="170"/>
      <c r="FH642" s="170"/>
      <c r="FI642" s="170"/>
      <c r="FJ642" s="170"/>
      <c r="FK642" s="170"/>
      <c r="FL642" s="170"/>
      <c r="FM642" s="170"/>
      <c r="FN642" s="170"/>
      <c r="FO642" s="170"/>
      <c r="FP642" s="170"/>
      <c r="FQ642" s="170"/>
      <c r="FR642" s="170"/>
      <c r="FS642" s="170"/>
      <c r="FT642" s="170"/>
      <c r="FU642" s="170"/>
      <c r="FV642" s="170"/>
      <c r="FW642" s="170"/>
      <c r="FX642" s="170"/>
      <c r="FY642" s="170"/>
      <c r="FZ642" s="170"/>
      <c r="GA642" s="170"/>
      <c r="GB642" s="170"/>
      <c r="GC642" s="170"/>
      <c r="GD642" s="170"/>
      <c r="GE642" s="170"/>
      <c r="GF642" s="170"/>
      <c r="GG642" s="170"/>
      <c r="GH642" s="170"/>
    </row>
    <row r="643" customFormat="false" ht="12.75" hidden="false" customHeight="false" outlineLevel="0" collapsed="false">
      <c r="A643" s="179"/>
      <c r="B643" s="160"/>
      <c r="C643" s="160"/>
      <c r="D643" s="160"/>
      <c r="E643" s="160"/>
      <c r="F643" s="160"/>
      <c r="G643" s="160"/>
      <c r="H643" s="159"/>
      <c r="I643" s="181"/>
      <c r="R643" s="159"/>
      <c r="S643" s="169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70"/>
      <c r="BP643" s="170"/>
      <c r="BQ643" s="170"/>
      <c r="BR643" s="170"/>
      <c r="BS643" s="170"/>
      <c r="BT643" s="170"/>
      <c r="BU643" s="170"/>
      <c r="BV643" s="170"/>
      <c r="BW643" s="170"/>
      <c r="BX643" s="170"/>
      <c r="BY643" s="170"/>
      <c r="BZ643" s="170"/>
      <c r="CA643" s="170"/>
      <c r="CB643" s="170"/>
      <c r="CC643" s="170"/>
      <c r="CD643" s="170"/>
      <c r="CE643" s="170"/>
      <c r="CF643" s="170"/>
      <c r="CG643" s="170"/>
      <c r="CH643" s="170"/>
      <c r="CI643" s="170"/>
      <c r="CJ643" s="170"/>
      <c r="CK643" s="170"/>
      <c r="CL643" s="170"/>
      <c r="CM643" s="170"/>
      <c r="CN643" s="170"/>
      <c r="CO643" s="170"/>
      <c r="CP643" s="170"/>
      <c r="CQ643" s="170"/>
      <c r="CR643" s="170"/>
      <c r="CS643" s="170"/>
      <c r="CT643" s="170"/>
      <c r="CU643" s="170"/>
      <c r="CV643" s="170"/>
      <c r="CW643" s="170"/>
      <c r="CX643" s="170"/>
      <c r="CY643" s="170"/>
      <c r="CZ643" s="170"/>
      <c r="DA643" s="170"/>
      <c r="DB643" s="170"/>
      <c r="DC643" s="170"/>
      <c r="DD643" s="170"/>
      <c r="DE643" s="170"/>
      <c r="DF643" s="170"/>
      <c r="DG643" s="170"/>
      <c r="DH643" s="170"/>
      <c r="DI643" s="170"/>
      <c r="DJ643" s="170"/>
      <c r="DK643" s="170"/>
      <c r="DL643" s="170"/>
      <c r="DM643" s="170"/>
      <c r="DN643" s="170"/>
      <c r="DO643" s="170"/>
      <c r="DP643" s="170"/>
      <c r="DQ643" s="170"/>
      <c r="DR643" s="170"/>
      <c r="DS643" s="170"/>
      <c r="DT643" s="170"/>
      <c r="DU643" s="170"/>
      <c r="DV643" s="170"/>
      <c r="DW643" s="170"/>
      <c r="DX643" s="170"/>
      <c r="DY643" s="170"/>
      <c r="DZ643" s="170"/>
      <c r="EA643" s="170"/>
      <c r="EB643" s="170"/>
      <c r="EC643" s="170"/>
      <c r="ED643" s="170"/>
      <c r="EE643" s="170"/>
      <c r="EF643" s="170"/>
      <c r="EG643" s="170"/>
      <c r="EH643" s="170"/>
      <c r="EI643" s="170"/>
      <c r="EJ643" s="170"/>
      <c r="EK643" s="170"/>
      <c r="EL643" s="170"/>
      <c r="EM643" s="170"/>
      <c r="EN643" s="170"/>
      <c r="EO643" s="170"/>
      <c r="EP643" s="170"/>
      <c r="EQ643" s="170"/>
      <c r="ER643" s="170"/>
      <c r="ES643" s="170"/>
      <c r="ET643" s="170"/>
      <c r="EU643" s="170"/>
      <c r="EV643" s="170"/>
      <c r="EW643" s="170"/>
      <c r="EX643" s="170"/>
      <c r="EY643" s="170"/>
      <c r="EZ643" s="170"/>
      <c r="FA643" s="170"/>
      <c r="FB643" s="170"/>
      <c r="FC643" s="170"/>
      <c r="FD643" s="170"/>
      <c r="FE643" s="170"/>
      <c r="FF643" s="170"/>
      <c r="FG643" s="170"/>
      <c r="FH643" s="170"/>
      <c r="FI643" s="170"/>
      <c r="FJ643" s="170"/>
      <c r="FK643" s="170"/>
      <c r="FL643" s="170"/>
      <c r="FM643" s="170"/>
      <c r="FN643" s="170"/>
      <c r="FO643" s="170"/>
      <c r="FP643" s="170"/>
      <c r="FQ643" s="170"/>
      <c r="FR643" s="170"/>
      <c r="FS643" s="170"/>
      <c r="FT643" s="170"/>
      <c r="FU643" s="170"/>
      <c r="FV643" s="170"/>
      <c r="FW643" s="170"/>
      <c r="FX643" s="170"/>
      <c r="FY643" s="170"/>
      <c r="FZ643" s="170"/>
      <c r="GA643" s="170"/>
      <c r="GB643" s="170"/>
      <c r="GC643" s="170"/>
      <c r="GD643" s="170"/>
      <c r="GE643" s="170"/>
      <c r="GF643" s="170"/>
      <c r="GG643" s="170"/>
      <c r="GH643" s="170"/>
    </row>
    <row r="644" customFormat="false" ht="12.75" hidden="false" customHeight="false" outlineLevel="0" collapsed="false">
      <c r="A644" s="179"/>
      <c r="B644" s="160"/>
      <c r="C644" s="160"/>
      <c r="D644" s="160"/>
      <c r="E644" s="160"/>
      <c r="F644" s="160"/>
      <c r="G644" s="160"/>
      <c r="H644" s="159"/>
      <c r="I644" s="181"/>
      <c r="R644" s="159"/>
      <c r="S644" s="169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70"/>
      <c r="BP644" s="170"/>
      <c r="BQ644" s="170"/>
      <c r="BR644" s="170"/>
      <c r="BS644" s="170"/>
      <c r="BT644" s="170"/>
      <c r="BU644" s="170"/>
      <c r="BV644" s="170"/>
      <c r="BW644" s="170"/>
      <c r="BX644" s="170"/>
      <c r="BY644" s="170"/>
      <c r="BZ644" s="170"/>
      <c r="CA644" s="170"/>
      <c r="CB644" s="170"/>
      <c r="CC644" s="170"/>
      <c r="CD644" s="170"/>
      <c r="CE644" s="170"/>
      <c r="CF644" s="170"/>
      <c r="CG644" s="170"/>
      <c r="CH644" s="170"/>
      <c r="CI644" s="170"/>
      <c r="CJ644" s="170"/>
      <c r="CK644" s="170"/>
      <c r="CL644" s="170"/>
      <c r="CM644" s="170"/>
      <c r="CN644" s="170"/>
      <c r="CO644" s="170"/>
      <c r="CP644" s="170"/>
      <c r="CQ644" s="170"/>
      <c r="CR644" s="170"/>
      <c r="CS644" s="170"/>
      <c r="CT644" s="170"/>
      <c r="CU644" s="170"/>
      <c r="CV644" s="170"/>
      <c r="CW644" s="170"/>
      <c r="CX644" s="170"/>
      <c r="CY644" s="170"/>
      <c r="CZ644" s="170"/>
      <c r="DA644" s="170"/>
      <c r="DB644" s="170"/>
      <c r="DC644" s="170"/>
      <c r="DD644" s="170"/>
      <c r="DE644" s="170"/>
      <c r="DF644" s="170"/>
      <c r="DG644" s="170"/>
      <c r="DH644" s="170"/>
      <c r="DI644" s="170"/>
      <c r="DJ644" s="170"/>
      <c r="DK644" s="170"/>
      <c r="DL644" s="170"/>
      <c r="DM644" s="170"/>
      <c r="DN644" s="170"/>
      <c r="DO644" s="170"/>
      <c r="DP644" s="170"/>
      <c r="DQ644" s="170"/>
      <c r="DR644" s="170"/>
      <c r="DS644" s="170"/>
      <c r="DT644" s="170"/>
      <c r="DU644" s="170"/>
      <c r="DV644" s="170"/>
      <c r="DW644" s="170"/>
      <c r="DX644" s="170"/>
      <c r="DY644" s="170"/>
      <c r="DZ644" s="170"/>
      <c r="EA644" s="170"/>
      <c r="EB644" s="170"/>
      <c r="EC644" s="170"/>
      <c r="ED644" s="170"/>
      <c r="EE644" s="170"/>
      <c r="EF644" s="170"/>
      <c r="EG644" s="170"/>
      <c r="EH644" s="170"/>
      <c r="EI644" s="170"/>
      <c r="EJ644" s="170"/>
      <c r="EK644" s="170"/>
      <c r="EL644" s="170"/>
      <c r="EM644" s="170"/>
      <c r="EN644" s="170"/>
      <c r="EO644" s="170"/>
      <c r="EP644" s="170"/>
      <c r="EQ644" s="170"/>
      <c r="ER644" s="170"/>
      <c r="ES644" s="170"/>
      <c r="ET644" s="170"/>
      <c r="EU644" s="170"/>
      <c r="EV644" s="170"/>
      <c r="EW644" s="170"/>
      <c r="EX644" s="170"/>
      <c r="EY644" s="170"/>
      <c r="EZ644" s="170"/>
      <c r="FA644" s="170"/>
      <c r="FB644" s="170"/>
      <c r="FC644" s="170"/>
      <c r="FD644" s="170"/>
      <c r="FE644" s="170"/>
      <c r="FF644" s="170"/>
      <c r="FG644" s="170"/>
      <c r="FH644" s="170"/>
      <c r="FI644" s="170"/>
      <c r="FJ644" s="170"/>
      <c r="FK644" s="170"/>
      <c r="FL644" s="170"/>
      <c r="FM644" s="170"/>
      <c r="FN644" s="170"/>
      <c r="FO644" s="170"/>
      <c r="FP644" s="170"/>
      <c r="FQ644" s="170"/>
      <c r="FR644" s="170"/>
      <c r="FS644" s="170"/>
      <c r="FT644" s="170"/>
      <c r="FU644" s="170"/>
      <c r="FV644" s="170"/>
      <c r="FW644" s="170"/>
      <c r="FX644" s="170"/>
      <c r="FY644" s="170"/>
      <c r="FZ644" s="170"/>
      <c r="GA644" s="170"/>
      <c r="GB644" s="170"/>
      <c r="GC644" s="170"/>
      <c r="GD644" s="170"/>
      <c r="GE644" s="170"/>
      <c r="GF644" s="170"/>
      <c r="GG644" s="170"/>
      <c r="GH644" s="170"/>
    </row>
    <row r="645" customFormat="false" ht="12.75" hidden="false" customHeight="false" outlineLevel="0" collapsed="false">
      <c r="A645" s="179"/>
      <c r="B645" s="160"/>
      <c r="C645" s="160"/>
      <c r="D645" s="160"/>
      <c r="E645" s="160"/>
      <c r="F645" s="160"/>
      <c r="G645" s="160"/>
      <c r="H645" s="159"/>
      <c r="I645" s="181"/>
      <c r="R645" s="159"/>
      <c r="S645" s="169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70"/>
      <c r="BP645" s="170"/>
      <c r="BQ645" s="170"/>
      <c r="BR645" s="170"/>
      <c r="BS645" s="170"/>
      <c r="BT645" s="170"/>
      <c r="BU645" s="170"/>
      <c r="BV645" s="170"/>
      <c r="BW645" s="170"/>
      <c r="BX645" s="170"/>
      <c r="BY645" s="170"/>
      <c r="BZ645" s="170"/>
      <c r="CA645" s="170"/>
      <c r="CB645" s="170"/>
      <c r="CC645" s="170"/>
      <c r="CD645" s="170"/>
      <c r="CE645" s="170"/>
      <c r="CF645" s="170"/>
      <c r="CG645" s="170"/>
      <c r="CH645" s="170"/>
      <c r="CI645" s="170"/>
      <c r="CJ645" s="170"/>
      <c r="CK645" s="170"/>
      <c r="CL645" s="170"/>
      <c r="CM645" s="170"/>
      <c r="CN645" s="170"/>
      <c r="CO645" s="170"/>
      <c r="CP645" s="170"/>
      <c r="CQ645" s="170"/>
      <c r="CR645" s="170"/>
      <c r="CS645" s="170"/>
      <c r="CT645" s="170"/>
      <c r="CU645" s="170"/>
      <c r="CV645" s="170"/>
      <c r="CW645" s="170"/>
      <c r="CX645" s="170"/>
      <c r="CY645" s="170"/>
      <c r="CZ645" s="170"/>
      <c r="DA645" s="170"/>
      <c r="DB645" s="170"/>
      <c r="DC645" s="170"/>
      <c r="DD645" s="170"/>
      <c r="DE645" s="170"/>
      <c r="DF645" s="170"/>
      <c r="DG645" s="170"/>
      <c r="DH645" s="170"/>
      <c r="DI645" s="170"/>
      <c r="DJ645" s="170"/>
      <c r="DK645" s="170"/>
      <c r="DL645" s="170"/>
      <c r="DM645" s="170"/>
      <c r="DN645" s="170"/>
      <c r="DO645" s="170"/>
      <c r="DP645" s="170"/>
      <c r="DQ645" s="170"/>
      <c r="DR645" s="170"/>
      <c r="DS645" s="170"/>
      <c r="DT645" s="170"/>
      <c r="DU645" s="170"/>
      <c r="DV645" s="170"/>
      <c r="DW645" s="170"/>
      <c r="DX645" s="170"/>
      <c r="DY645" s="170"/>
      <c r="DZ645" s="170"/>
      <c r="EA645" s="170"/>
      <c r="EB645" s="170"/>
      <c r="EC645" s="170"/>
      <c r="ED645" s="170"/>
      <c r="EE645" s="170"/>
      <c r="EF645" s="170"/>
      <c r="EG645" s="170"/>
      <c r="EH645" s="170"/>
      <c r="EI645" s="170"/>
      <c r="EJ645" s="170"/>
      <c r="EK645" s="170"/>
      <c r="EL645" s="170"/>
      <c r="EM645" s="170"/>
      <c r="EN645" s="170"/>
      <c r="EO645" s="170"/>
      <c r="EP645" s="170"/>
      <c r="EQ645" s="170"/>
      <c r="ER645" s="170"/>
      <c r="ES645" s="170"/>
      <c r="ET645" s="170"/>
      <c r="EU645" s="170"/>
      <c r="EV645" s="170"/>
      <c r="EW645" s="170"/>
      <c r="EX645" s="170"/>
      <c r="EY645" s="170"/>
      <c r="EZ645" s="170"/>
      <c r="FA645" s="170"/>
      <c r="FB645" s="170"/>
      <c r="FC645" s="170"/>
      <c r="FD645" s="170"/>
      <c r="FE645" s="170"/>
      <c r="FF645" s="170"/>
      <c r="FG645" s="170"/>
      <c r="FH645" s="170"/>
      <c r="FI645" s="170"/>
      <c r="FJ645" s="170"/>
      <c r="FK645" s="170"/>
      <c r="FL645" s="170"/>
      <c r="FM645" s="170"/>
      <c r="FN645" s="170"/>
      <c r="FO645" s="170"/>
      <c r="FP645" s="170"/>
      <c r="FQ645" s="170"/>
      <c r="FR645" s="170"/>
      <c r="FS645" s="170"/>
      <c r="FT645" s="170"/>
      <c r="FU645" s="170"/>
      <c r="FV645" s="170"/>
      <c r="FW645" s="170"/>
      <c r="FX645" s="170"/>
      <c r="FY645" s="170"/>
      <c r="FZ645" s="170"/>
      <c r="GA645" s="170"/>
      <c r="GB645" s="170"/>
      <c r="GC645" s="170"/>
      <c r="GD645" s="170"/>
      <c r="GE645" s="170"/>
      <c r="GF645" s="170"/>
      <c r="GG645" s="170"/>
      <c r="GH645" s="170"/>
    </row>
    <row r="646" customFormat="false" ht="12.75" hidden="false" customHeight="false" outlineLevel="0" collapsed="false">
      <c r="A646" s="179"/>
      <c r="B646" s="160"/>
      <c r="C646" s="160"/>
      <c r="D646" s="160"/>
      <c r="E646" s="160"/>
      <c r="F646" s="160"/>
      <c r="G646" s="160"/>
      <c r="H646" s="159"/>
      <c r="I646" s="181"/>
      <c r="R646" s="159"/>
      <c r="S646" s="169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70"/>
      <c r="BP646" s="170"/>
      <c r="BQ646" s="170"/>
      <c r="BR646" s="170"/>
      <c r="BS646" s="170"/>
      <c r="BT646" s="170"/>
      <c r="BU646" s="170"/>
      <c r="BV646" s="170"/>
      <c r="BW646" s="170"/>
      <c r="BX646" s="170"/>
      <c r="BY646" s="170"/>
      <c r="BZ646" s="170"/>
      <c r="CA646" s="170"/>
      <c r="CB646" s="170"/>
      <c r="CC646" s="170"/>
      <c r="CD646" s="170"/>
      <c r="CE646" s="170"/>
      <c r="CF646" s="170"/>
      <c r="CG646" s="170"/>
      <c r="CH646" s="170"/>
      <c r="CI646" s="170"/>
      <c r="CJ646" s="170"/>
      <c r="CK646" s="170"/>
      <c r="CL646" s="170"/>
      <c r="CM646" s="170"/>
      <c r="CN646" s="170"/>
      <c r="CO646" s="170"/>
      <c r="CP646" s="170"/>
      <c r="CQ646" s="170"/>
      <c r="CR646" s="170"/>
      <c r="CS646" s="170"/>
      <c r="CT646" s="170"/>
      <c r="CU646" s="170"/>
      <c r="CV646" s="170"/>
      <c r="CW646" s="170"/>
      <c r="CX646" s="170"/>
      <c r="CY646" s="170"/>
      <c r="CZ646" s="170"/>
      <c r="DA646" s="170"/>
      <c r="DB646" s="170"/>
      <c r="DC646" s="170"/>
      <c r="DD646" s="170"/>
      <c r="DE646" s="170"/>
      <c r="DF646" s="170"/>
      <c r="DG646" s="170"/>
      <c r="DH646" s="170"/>
      <c r="DI646" s="170"/>
      <c r="DJ646" s="170"/>
      <c r="DK646" s="170"/>
      <c r="DL646" s="170"/>
      <c r="DM646" s="170"/>
      <c r="DN646" s="170"/>
      <c r="DO646" s="170"/>
      <c r="DP646" s="170"/>
      <c r="DQ646" s="170"/>
      <c r="DR646" s="170"/>
      <c r="DS646" s="170"/>
      <c r="DT646" s="170"/>
      <c r="DU646" s="170"/>
      <c r="DV646" s="170"/>
      <c r="DW646" s="170"/>
      <c r="DX646" s="170"/>
      <c r="DY646" s="170"/>
      <c r="DZ646" s="170"/>
      <c r="EA646" s="170"/>
      <c r="EB646" s="170"/>
      <c r="EC646" s="170"/>
      <c r="ED646" s="170"/>
      <c r="EE646" s="170"/>
      <c r="EF646" s="170"/>
      <c r="EG646" s="170"/>
      <c r="EH646" s="170"/>
      <c r="EI646" s="170"/>
      <c r="EJ646" s="170"/>
      <c r="EK646" s="170"/>
      <c r="EL646" s="170"/>
      <c r="EM646" s="170"/>
      <c r="EN646" s="170"/>
      <c r="EO646" s="170"/>
      <c r="EP646" s="170"/>
      <c r="EQ646" s="170"/>
      <c r="ER646" s="170"/>
      <c r="ES646" s="170"/>
      <c r="ET646" s="170"/>
      <c r="EU646" s="170"/>
      <c r="EV646" s="170"/>
      <c r="EW646" s="170"/>
      <c r="EX646" s="170"/>
      <c r="EY646" s="170"/>
      <c r="EZ646" s="170"/>
      <c r="FA646" s="170"/>
      <c r="FB646" s="170"/>
      <c r="FC646" s="170"/>
      <c r="FD646" s="170"/>
      <c r="FE646" s="170"/>
      <c r="FF646" s="170"/>
      <c r="FG646" s="170"/>
      <c r="FH646" s="170"/>
      <c r="FI646" s="170"/>
      <c r="FJ646" s="170"/>
      <c r="FK646" s="170"/>
      <c r="FL646" s="170"/>
      <c r="FM646" s="170"/>
      <c r="FN646" s="170"/>
      <c r="FO646" s="170"/>
      <c r="FP646" s="170"/>
      <c r="FQ646" s="170"/>
      <c r="FR646" s="170"/>
      <c r="FS646" s="170"/>
      <c r="FT646" s="170"/>
      <c r="FU646" s="170"/>
      <c r="FV646" s="170"/>
      <c r="FW646" s="170"/>
      <c r="FX646" s="170"/>
      <c r="FY646" s="170"/>
      <c r="FZ646" s="170"/>
      <c r="GA646" s="170"/>
      <c r="GB646" s="170"/>
      <c r="GC646" s="170"/>
      <c r="GD646" s="170"/>
      <c r="GE646" s="170"/>
      <c r="GF646" s="170"/>
      <c r="GG646" s="170"/>
      <c r="GH646" s="170"/>
    </row>
    <row r="647" customFormat="false" ht="12.75" hidden="false" customHeight="false" outlineLevel="0" collapsed="false">
      <c r="A647" s="179"/>
      <c r="B647" s="160"/>
      <c r="C647" s="160"/>
      <c r="D647" s="160"/>
      <c r="E647" s="160"/>
      <c r="F647" s="160"/>
      <c r="G647" s="160"/>
      <c r="H647" s="159"/>
      <c r="I647" s="181"/>
      <c r="R647" s="159"/>
      <c r="S647" s="169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70"/>
      <c r="BP647" s="170"/>
      <c r="BQ647" s="170"/>
      <c r="BR647" s="170"/>
      <c r="BS647" s="170"/>
      <c r="BT647" s="170"/>
      <c r="BU647" s="170"/>
      <c r="BV647" s="170"/>
      <c r="BW647" s="170"/>
      <c r="BX647" s="170"/>
      <c r="BY647" s="170"/>
      <c r="BZ647" s="170"/>
      <c r="CA647" s="170"/>
      <c r="CB647" s="170"/>
      <c r="CC647" s="170"/>
      <c r="CD647" s="170"/>
      <c r="CE647" s="170"/>
      <c r="CF647" s="170"/>
      <c r="CG647" s="170"/>
      <c r="CH647" s="170"/>
      <c r="CI647" s="170"/>
      <c r="CJ647" s="170"/>
      <c r="CK647" s="17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  <c r="DZ647" s="170"/>
      <c r="EA647" s="170"/>
      <c r="EB647" s="170"/>
      <c r="EC647" s="170"/>
      <c r="ED647" s="170"/>
      <c r="EE647" s="170"/>
      <c r="EF647" s="170"/>
      <c r="EG647" s="170"/>
      <c r="EH647" s="170"/>
      <c r="EI647" s="170"/>
      <c r="EJ647" s="170"/>
      <c r="EK647" s="170"/>
      <c r="EL647" s="170"/>
      <c r="EM647" s="170"/>
      <c r="EN647" s="170"/>
      <c r="EO647" s="170"/>
      <c r="EP647" s="170"/>
      <c r="EQ647" s="170"/>
      <c r="ER647" s="170"/>
      <c r="ES647" s="170"/>
      <c r="ET647" s="170"/>
      <c r="EU647" s="170"/>
      <c r="EV647" s="170"/>
      <c r="EW647" s="170"/>
      <c r="EX647" s="170"/>
      <c r="EY647" s="170"/>
      <c r="EZ647" s="170"/>
      <c r="FA647" s="170"/>
      <c r="FB647" s="170"/>
      <c r="FC647" s="170"/>
      <c r="FD647" s="170"/>
      <c r="FE647" s="170"/>
      <c r="FF647" s="170"/>
      <c r="FG647" s="170"/>
      <c r="FH647" s="170"/>
      <c r="FI647" s="170"/>
      <c r="FJ647" s="170"/>
      <c r="FK647" s="170"/>
      <c r="FL647" s="170"/>
      <c r="FM647" s="170"/>
      <c r="FN647" s="170"/>
      <c r="FO647" s="170"/>
      <c r="FP647" s="170"/>
      <c r="FQ647" s="170"/>
      <c r="FR647" s="170"/>
      <c r="FS647" s="170"/>
      <c r="FT647" s="170"/>
      <c r="FU647" s="170"/>
      <c r="FV647" s="170"/>
      <c r="FW647" s="170"/>
      <c r="FX647" s="170"/>
      <c r="FY647" s="170"/>
      <c r="FZ647" s="170"/>
      <c r="GA647" s="170"/>
      <c r="GB647" s="170"/>
      <c r="GC647" s="170"/>
      <c r="GD647" s="170"/>
      <c r="GE647" s="170"/>
      <c r="GF647" s="170"/>
      <c r="GG647" s="170"/>
      <c r="GH647" s="170"/>
    </row>
    <row r="648" customFormat="false" ht="12.75" hidden="false" customHeight="false" outlineLevel="0" collapsed="false">
      <c r="A648" s="179"/>
      <c r="B648" s="160"/>
      <c r="C648" s="160"/>
      <c r="D648" s="160"/>
      <c r="E648" s="160"/>
      <c r="F648" s="160"/>
      <c r="G648" s="160"/>
      <c r="H648" s="159"/>
      <c r="I648" s="181"/>
      <c r="R648" s="159"/>
      <c r="S648" s="169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70"/>
      <c r="BP648" s="170"/>
      <c r="BQ648" s="170"/>
      <c r="BR648" s="170"/>
      <c r="BS648" s="170"/>
      <c r="BT648" s="170"/>
      <c r="BU648" s="170"/>
      <c r="BV648" s="170"/>
      <c r="BW648" s="170"/>
      <c r="BX648" s="170"/>
      <c r="BY648" s="170"/>
      <c r="BZ648" s="170"/>
      <c r="CA648" s="170"/>
      <c r="CB648" s="170"/>
      <c r="CC648" s="170"/>
      <c r="CD648" s="170"/>
      <c r="CE648" s="170"/>
      <c r="CF648" s="170"/>
      <c r="CG648" s="170"/>
      <c r="CH648" s="170"/>
      <c r="CI648" s="170"/>
      <c r="CJ648" s="170"/>
      <c r="CK648" s="170"/>
      <c r="CL648" s="170"/>
      <c r="CM648" s="170"/>
      <c r="CN648" s="170"/>
      <c r="CO648" s="170"/>
      <c r="CP648" s="170"/>
      <c r="CQ648" s="170"/>
      <c r="CR648" s="170"/>
      <c r="CS648" s="170"/>
      <c r="CT648" s="170"/>
      <c r="CU648" s="170"/>
      <c r="CV648" s="170"/>
      <c r="CW648" s="170"/>
      <c r="CX648" s="170"/>
      <c r="CY648" s="170"/>
      <c r="CZ648" s="170"/>
      <c r="DA648" s="170"/>
      <c r="DB648" s="170"/>
      <c r="DC648" s="170"/>
      <c r="DD648" s="170"/>
      <c r="DE648" s="170"/>
      <c r="DF648" s="170"/>
      <c r="DG648" s="170"/>
      <c r="DH648" s="170"/>
      <c r="DI648" s="170"/>
      <c r="DJ648" s="170"/>
      <c r="DK648" s="170"/>
      <c r="DL648" s="170"/>
      <c r="DM648" s="170"/>
      <c r="DN648" s="170"/>
      <c r="DO648" s="170"/>
      <c r="DP648" s="170"/>
      <c r="DQ648" s="170"/>
      <c r="DR648" s="170"/>
      <c r="DS648" s="170"/>
      <c r="DT648" s="170"/>
      <c r="DU648" s="170"/>
      <c r="DV648" s="170"/>
      <c r="DW648" s="170"/>
      <c r="DX648" s="170"/>
      <c r="DY648" s="170"/>
      <c r="DZ648" s="170"/>
      <c r="EA648" s="170"/>
      <c r="EB648" s="170"/>
      <c r="EC648" s="170"/>
      <c r="ED648" s="170"/>
      <c r="EE648" s="170"/>
      <c r="EF648" s="170"/>
      <c r="EG648" s="170"/>
      <c r="EH648" s="170"/>
      <c r="EI648" s="170"/>
      <c r="EJ648" s="170"/>
      <c r="EK648" s="170"/>
      <c r="EL648" s="170"/>
      <c r="EM648" s="170"/>
      <c r="EN648" s="170"/>
      <c r="EO648" s="170"/>
      <c r="EP648" s="170"/>
      <c r="EQ648" s="170"/>
      <c r="ER648" s="170"/>
      <c r="ES648" s="170"/>
      <c r="ET648" s="170"/>
      <c r="EU648" s="170"/>
      <c r="EV648" s="170"/>
      <c r="EW648" s="170"/>
      <c r="EX648" s="170"/>
      <c r="EY648" s="170"/>
      <c r="EZ648" s="170"/>
      <c r="FA648" s="170"/>
      <c r="FB648" s="170"/>
      <c r="FC648" s="170"/>
      <c r="FD648" s="170"/>
      <c r="FE648" s="170"/>
      <c r="FF648" s="170"/>
      <c r="FG648" s="170"/>
      <c r="FH648" s="170"/>
      <c r="FI648" s="170"/>
      <c r="FJ648" s="170"/>
      <c r="FK648" s="170"/>
      <c r="FL648" s="170"/>
      <c r="FM648" s="170"/>
      <c r="FN648" s="170"/>
      <c r="FO648" s="170"/>
      <c r="FP648" s="170"/>
      <c r="FQ648" s="170"/>
      <c r="FR648" s="170"/>
      <c r="FS648" s="170"/>
      <c r="FT648" s="170"/>
      <c r="FU648" s="170"/>
      <c r="FV648" s="170"/>
      <c r="FW648" s="170"/>
      <c r="FX648" s="170"/>
      <c r="FY648" s="170"/>
      <c r="FZ648" s="170"/>
      <c r="GA648" s="170"/>
      <c r="GB648" s="170"/>
      <c r="GC648" s="170"/>
      <c r="GD648" s="170"/>
      <c r="GE648" s="170"/>
      <c r="GF648" s="170"/>
      <c r="GG648" s="170"/>
      <c r="GH648" s="170"/>
    </row>
    <row r="649" customFormat="false" ht="12.75" hidden="false" customHeight="false" outlineLevel="0" collapsed="false">
      <c r="A649" s="179"/>
      <c r="B649" s="160"/>
      <c r="C649" s="160"/>
      <c r="D649" s="160"/>
      <c r="E649" s="160"/>
      <c r="F649" s="160"/>
      <c r="G649" s="160"/>
      <c r="H649" s="159"/>
      <c r="I649" s="181"/>
      <c r="R649" s="159"/>
      <c r="S649" s="169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70"/>
      <c r="BP649" s="170"/>
      <c r="BQ649" s="170"/>
      <c r="BR649" s="170"/>
      <c r="BS649" s="170"/>
      <c r="BT649" s="170"/>
      <c r="BU649" s="170"/>
      <c r="BV649" s="170"/>
      <c r="BW649" s="170"/>
      <c r="BX649" s="170"/>
      <c r="BY649" s="170"/>
      <c r="BZ649" s="170"/>
      <c r="CA649" s="170"/>
      <c r="CB649" s="170"/>
      <c r="CC649" s="170"/>
      <c r="CD649" s="170"/>
      <c r="CE649" s="170"/>
      <c r="CF649" s="170"/>
      <c r="CG649" s="170"/>
      <c r="CH649" s="170"/>
      <c r="CI649" s="170"/>
      <c r="CJ649" s="170"/>
      <c r="CK649" s="170"/>
      <c r="CL649" s="170"/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  <c r="DZ649" s="170"/>
      <c r="EA649" s="170"/>
      <c r="EB649" s="170"/>
      <c r="EC649" s="170"/>
      <c r="ED649" s="170"/>
      <c r="EE649" s="170"/>
      <c r="EF649" s="170"/>
      <c r="EG649" s="170"/>
      <c r="EH649" s="170"/>
      <c r="EI649" s="170"/>
      <c r="EJ649" s="170"/>
      <c r="EK649" s="170"/>
      <c r="EL649" s="170"/>
      <c r="EM649" s="170"/>
      <c r="EN649" s="170"/>
      <c r="EO649" s="170"/>
      <c r="EP649" s="170"/>
      <c r="EQ649" s="170"/>
      <c r="ER649" s="170"/>
      <c r="ES649" s="170"/>
      <c r="ET649" s="170"/>
      <c r="EU649" s="170"/>
      <c r="EV649" s="170"/>
      <c r="EW649" s="170"/>
      <c r="EX649" s="170"/>
      <c r="EY649" s="170"/>
      <c r="EZ649" s="170"/>
      <c r="FA649" s="170"/>
      <c r="FB649" s="170"/>
      <c r="FC649" s="170"/>
      <c r="FD649" s="170"/>
      <c r="FE649" s="170"/>
      <c r="FF649" s="170"/>
      <c r="FG649" s="170"/>
      <c r="FH649" s="170"/>
      <c r="FI649" s="170"/>
      <c r="FJ649" s="170"/>
      <c r="FK649" s="170"/>
      <c r="FL649" s="170"/>
      <c r="FM649" s="170"/>
      <c r="FN649" s="170"/>
      <c r="FO649" s="170"/>
      <c r="FP649" s="170"/>
      <c r="FQ649" s="170"/>
      <c r="FR649" s="170"/>
      <c r="FS649" s="170"/>
      <c r="FT649" s="170"/>
      <c r="FU649" s="170"/>
      <c r="FV649" s="170"/>
      <c r="FW649" s="170"/>
      <c r="FX649" s="170"/>
      <c r="FY649" s="170"/>
      <c r="FZ649" s="170"/>
      <c r="GA649" s="170"/>
      <c r="GB649" s="170"/>
      <c r="GC649" s="170"/>
      <c r="GD649" s="170"/>
      <c r="GE649" s="170"/>
      <c r="GF649" s="170"/>
      <c r="GG649" s="170"/>
      <c r="GH649" s="170"/>
    </row>
    <row r="650" customFormat="false" ht="12.75" hidden="false" customHeight="false" outlineLevel="0" collapsed="false">
      <c r="A650" s="179"/>
      <c r="B650" s="160"/>
      <c r="C650" s="160"/>
      <c r="D650" s="160"/>
      <c r="E650" s="160"/>
      <c r="F650" s="160"/>
      <c r="G650" s="160"/>
      <c r="H650" s="159"/>
      <c r="I650" s="181"/>
      <c r="R650" s="159"/>
      <c r="S650" s="169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70"/>
      <c r="BP650" s="170"/>
      <c r="BQ650" s="170"/>
      <c r="BR650" s="170"/>
      <c r="BS650" s="170"/>
      <c r="BT650" s="170"/>
      <c r="BU650" s="170"/>
      <c r="BV650" s="170"/>
      <c r="BW650" s="170"/>
      <c r="BX650" s="170"/>
      <c r="BY650" s="170"/>
      <c r="BZ650" s="170"/>
      <c r="CA650" s="170"/>
      <c r="CB650" s="170"/>
      <c r="CC650" s="170"/>
      <c r="CD650" s="170"/>
      <c r="CE650" s="170"/>
      <c r="CF650" s="170"/>
      <c r="CG650" s="170"/>
      <c r="CH650" s="170"/>
      <c r="CI650" s="170"/>
      <c r="CJ650" s="170"/>
      <c r="CK650" s="170"/>
      <c r="CL650" s="170"/>
      <c r="CM650" s="170"/>
      <c r="CN650" s="170"/>
      <c r="CO650" s="170"/>
      <c r="CP650" s="170"/>
      <c r="CQ650" s="170"/>
      <c r="CR650" s="170"/>
      <c r="CS650" s="170"/>
      <c r="CT650" s="170"/>
      <c r="CU650" s="170"/>
      <c r="CV650" s="170"/>
      <c r="CW650" s="170"/>
      <c r="CX650" s="170"/>
      <c r="CY650" s="170"/>
      <c r="CZ650" s="170"/>
      <c r="DA650" s="170"/>
      <c r="DB650" s="170"/>
      <c r="DC650" s="170"/>
      <c r="DD650" s="170"/>
      <c r="DE650" s="170"/>
      <c r="DF650" s="170"/>
      <c r="DG650" s="170"/>
      <c r="DH650" s="170"/>
      <c r="DI650" s="170"/>
      <c r="DJ650" s="170"/>
      <c r="DK650" s="170"/>
      <c r="DL650" s="170"/>
      <c r="DM650" s="170"/>
      <c r="DN650" s="170"/>
      <c r="DO650" s="170"/>
      <c r="DP650" s="170"/>
      <c r="DQ650" s="170"/>
      <c r="DR650" s="170"/>
      <c r="DS650" s="170"/>
      <c r="DT650" s="170"/>
      <c r="DU650" s="170"/>
      <c r="DV650" s="170"/>
      <c r="DW650" s="170"/>
      <c r="DX650" s="170"/>
      <c r="DY650" s="170"/>
      <c r="DZ650" s="170"/>
      <c r="EA650" s="170"/>
      <c r="EB650" s="170"/>
      <c r="EC650" s="170"/>
      <c r="ED650" s="170"/>
      <c r="EE650" s="170"/>
      <c r="EF650" s="170"/>
      <c r="EG650" s="170"/>
      <c r="EH650" s="170"/>
      <c r="EI650" s="170"/>
      <c r="EJ650" s="170"/>
      <c r="EK650" s="170"/>
      <c r="EL650" s="170"/>
      <c r="EM650" s="170"/>
      <c r="EN650" s="170"/>
      <c r="EO650" s="170"/>
      <c r="EP650" s="170"/>
      <c r="EQ650" s="170"/>
      <c r="ER650" s="170"/>
      <c r="ES650" s="170"/>
      <c r="ET650" s="170"/>
      <c r="EU650" s="170"/>
      <c r="EV650" s="170"/>
      <c r="EW650" s="170"/>
      <c r="EX650" s="170"/>
      <c r="EY650" s="170"/>
      <c r="EZ650" s="170"/>
      <c r="FA650" s="170"/>
      <c r="FB650" s="170"/>
      <c r="FC650" s="170"/>
      <c r="FD650" s="170"/>
      <c r="FE650" s="170"/>
      <c r="FF650" s="170"/>
      <c r="FG650" s="170"/>
      <c r="FH650" s="170"/>
      <c r="FI650" s="170"/>
      <c r="FJ650" s="170"/>
      <c r="FK650" s="170"/>
      <c r="FL650" s="170"/>
      <c r="FM650" s="170"/>
      <c r="FN650" s="170"/>
      <c r="FO650" s="170"/>
      <c r="FP650" s="170"/>
      <c r="FQ650" s="170"/>
      <c r="FR650" s="170"/>
      <c r="FS650" s="170"/>
      <c r="FT650" s="170"/>
      <c r="FU650" s="170"/>
      <c r="FV650" s="170"/>
      <c r="FW650" s="170"/>
      <c r="FX650" s="170"/>
      <c r="FY650" s="170"/>
      <c r="FZ650" s="170"/>
      <c r="GA650" s="170"/>
      <c r="GB650" s="170"/>
      <c r="GC650" s="170"/>
      <c r="GD650" s="170"/>
      <c r="GE650" s="170"/>
      <c r="GF650" s="170"/>
      <c r="GG650" s="170"/>
      <c r="GH650" s="170"/>
    </row>
    <row r="651" customFormat="false" ht="12.75" hidden="false" customHeight="false" outlineLevel="0" collapsed="false">
      <c r="A651" s="179"/>
      <c r="B651" s="160"/>
      <c r="C651" s="160"/>
      <c r="D651" s="160"/>
      <c r="E651" s="160"/>
      <c r="F651" s="160"/>
      <c r="G651" s="160"/>
      <c r="H651" s="159"/>
      <c r="I651" s="181"/>
      <c r="R651" s="159"/>
      <c r="S651" s="169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70"/>
      <c r="BP651" s="170"/>
      <c r="BQ651" s="170"/>
      <c r="BR651" s="170"/>
      <c r="BS651" s="170"/>
      <c r="BT651" s="170"/>
      <c r="BU651" s="170"/>
      <c r="BV651" s="170"/>
      <c r="BW651" s="170"/>
      <c r="BX651" s="170"/>
      <c r="BY651" s="170"/>
      <c r="BZ651" s="170"/>
      <c r="CA651" s="170"/>
      <c r="CB651" s="170"/>
      <c r="CC651" s="170"/>
      <c r="CD651" s="170"/>
      <c r="CE651" s="170"/>
      <c r="CF651" s="170"/>
      <c r="CG651" s="170"/>
      <c r="CH651" s="170"/>
      <c r="CI651" s="170"/>
      <c r="CJ651" s="170"/>
      <c r="CK651" s="170"/>
      <c r="CL651" s="170"/>
      <c r="CM651" s="170"/>
      <c r="CN651" s="170"/>
      <c r="CO651" s="170"/>
      <c r="CP651" s="170"/>
      <c r="CQ651" s="170"/>
      <c r="CR651" s="170"/>
      <c r="CS651" s="170"/>
      <c r="CT651" s="170"/>
      <c r="CU651" s="170"/>
      <c r="CV651" s="170"/>
      <c r="CW651" s="170"/>
      <c r="CX651" s="170"/>
      <c r="CY651" s="170"/>
      <c r="CZ651" s="170"/>
      <c r="DA651" s="170"/>
      <c r="DB651" s="170"/>
      <c r="DC651" s="170"/>
      <c r="DD651" s="170"/>
      <c r="DE651" s="170"/>
      <c r="DF651" s="170"/>
      <c r="DG651" s="170"/>
      <c r="DH651" s="170"/>
      <c r="DI651" s="170"/>
      <c r="DJ651" s="170"/>
      <c r="DK651" s="170"/>
      <c r="DL651" s="170"/>
      <c r="DM651" s="170"/>
      <c r="DN651" s="170"/>
      <c r="DO651" s="170"/>
      <c r="DP651" s="170"/>
      <c r="DQ651" s="170"/>
      <c r="DR651" s="170"/>
      <c r="DS651" s="170"/>
      <c r="DT651" s="170"/>
      <c r="DU651" s="170"/>
      <c r="DV651" s="170"/>
      <c r="DW651" s="170"/>
      <c r="DX651" s="170"/>
      <c r="DY651" s="170"/>
      <c r="DZ651" s="170"/>
      <c r="EA651" s="170"/>
      <c r="EB651" s="170"/>
      <c r="EC651" s="170"/>
      <c r="ED651" s="170"/>
      <c r="EE651" s="170"/>
      <c r="EF651" s="170"/>
      <c r="EG651" s="170"/>
      <c r="EH651" s="170"/>
      <c r="EI651" s="170"/>
      <c r="EJ651" s="170"/>
      <c r="EK651" s="170"/>
      <c r="EL651" s="170"/>
      <c r="EM651" s="170"/>
      <c r="EN651" s="170"/>
      <c r="EO651" s="170"/>
      <c r="EP651" s="170"/>
      <c r="EQ651" s="170"/>
      <c r="ER651" s="170"/>
      <c r="ES651" s="170"/>
      <c r="ET651" s="170"/>
      <c r="EU651" s="170"/>
      <c r="EV651" s="170"/>
      <c r="EW651" s="170"/>
      <c r="EX651" s="170"/>
      <c r="EY651" s="170"/>
      <c r="EZ651" s="170"/>
      <c r="FA651" s="170"/>
      <c r="FB651" s="170"/>
      <c r="FC651" s="170"/>
      <c r="FD651" s="170"/>
      <c r="FE651" s="170"/>
      <c r="FF651" s="170"/>
      <c r="FG651" s="170"/>
      <c r="FH651" s="170"/>
      <c r="FI651" s="170"/>
      <c r="FJ651" s="170"/>
      <c r="FK651" s="170"/>
      <c r="FL651" s="170"/>
      <c r="FM651" s="170"/>
      <c r="FN651" s="170"/>
      <c r="FO651" s="170"/>
      <c r="FP651" s="170"/>
      <c r="FQ651" s="170"/>
      <c r="FR651" s="170"/>
      <c r="FS651" s="170"/>
      <c r="FT651" s="170"/>
      <c r="FU651" s="170"/>
      <c r="FV651" s="170"/>
      <c r="FW651" s="170"/>
      <c r="FX651" s="170"/>
      <c r="FY651" s="170"/>
      <c r="FZ651" s="170"/>
      <c r="GA651" s="170"/>
      <c r="GB651" s="170"/>
      <c r="GC651" s="170"/>
      <c r="GD651" s="170"/>
      <c r="GE651" s="170"/>
      <c r="GF651" s="170"/>
      <c r="GG651" s="170"/>
      <c r="GH651" s="170"/>
    </row>
    <row r="652" customFormat="false" ht="12.75" hidden="false" customHeight="false" outlineLevel="0" collapsed="false">
      <c r="A652" s="179"/>
      <c r="B652" s="160"/>
      <c r="C652" s="160"/>
      <c r="D652" s="160"/>
      <c r="E652" s="160"/>
      <c r="F652" s="160"/>
      <c r="G652" s="160"/>
      <c r="H652" s="159"/>
      <c r="I652" s="181"/>
      <c r="R652" s="159"/>
      <c r="S652" s="169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70"/>
      <c r="BP652" s="170"/>
      <c r="BQ652" s="170"/>
      <c r="BR652" s="170"/>
      <c r="BS652" s="170"/>
      <c r="BT652" s="170"/>
      <c r="BU652" s="170"/>
      <c r="BV652" s="170"/>
      <c r="BW652" s="170"/>
      <c r="BX652" s="170"/>
      <c r="BY652" s="170"/>
      <c r="BZ652" s="170"/>
      <c r="CA652" s="170"/>
      <c r="CB652" s="170"/>
      <c r="CC652" s="170"/>
      <c r="CD652" s="170"/>
      <c r="CE652" s="170"/>
      <c r="CF652" s="170"/>
      <c r="CG652" s="170"/>
      <c r="CH652" s="170"/>
      <c r="CI652" s="170"/>
      <c r="CJ652" s="170"/>
      <c r="CK652" s="170"/>
      <c r="CL652" s="170"/>
      <c r="CM652" s="170"/>
      <c r="CN652" s="170"/>
      <c r="CO652" s="170"/>
      <c r="CP652" s="170"/>
      <c r="CQ652" s="170"/>
      <c r="CR652" s="170"/>
      <c r="CS652" s="170"/>
      <c r="CT652" s="170"/>
      <c r="CU652" s="170"/>
      <c r="CV652" s="170"/>
      <c r="CW652" s="170"/>
      <c r="CX652" s="170"/>
      <c r="CY652" s="170"/>
      <c r="CZ652" s="170"/>
      <c r="DA652" s="170"/>
      <c r="DB652" s="170"/>
      <c r="DC652" s="170"/>
      <c r="DD652" s="170"/>
      <c r="DE652" s="170"/>
      <c r="DF652" s="170"/>
      <c r="DG652" s="170"/>
      <c r="DH652" s="170"/>
      <c r="DI652" s="170"/>
      <c r="DJ652" s="170"/>
      <c r="DK652" s="170"/>
      <c r="DL652" s="170"/>
      <c r="DM652" s="170"/>
      <c r="DN652" s="170"/>
      <c r="DO652" s="170"/>
      <c r="DP652" s="170"/>
      <c r="DQ652" s="170"/>
      <c r="DR652" s="170"/>
      <c r="DS652" s="170"/>
      <c r="DT652" s="170"/>
      <c r="DU652" s="170"/>
      <c r="DV652" s="170"/>
      <c r="DW652" s="170"/>
      <c r="DX652" s="170"/>
      <c r="DY652" s="170"/>
      <c r="DZ652" s="170"/>
      <c r="EA652" s="170"/>
      <c r="EB652" s="170"/>
      <c r="EC652" s="170"/>
      <c r="ED652" s="170"/>
      <c r="EE652" s="170"/>
      <c r="EF652" s="170"/>
      <c r="EG652" s="170"/>
      <c r="EH652" s="170"/>
      <c r="EI652" s="170"/>
      <c r="EJ652" s="170"/>
      <c r="EK652" s="170"/>
      <c r="EL652" s="170"/>
      <c r="EM652" s="170"/>
      <c r="EN652" s="170"/>
      <c r="EO652" s="170"/>
      <c r="EP652" s="170"/>
      <c r="EQ652" s="170"/>
      <c r="ER652" s="170"/>
      <c r="ES652" s="170"/>
      <c r="ET652" s="170"/>
      <c r="EU652" s="170"/>
      <c r="EV652" s="170"/>
      <c r="EW652" s="170"/>
      <c r="EX652" s="170"/>
      <c r="EY652" s="170"/>
      <c r="EZ652" s="170"/>
      <c r="FA652" s="170"/>
      <c r="FB652" s="170"/>
      <c r="FC652" s="170"/>
      <c r="FD652" s="170"/>
      <c r="FE652" s="170"/>
      <c r="FF652" s="170"/>
      <c r="FG652" s="170"/>
      <c r="FH652" s="170"/>
      <c r="FI652" s="170"/>
      <c r="FJ652" s="170"/>
      <c r="FK652" s="170"/>
      <c r="FL652" s="170"/>
      <c r="FM652" s="170"/>
      <c r="FN652" s="170"/>
      <c r="FO652" s="170"/>
      <c r="FP652" s="170"/>
      <c r="FQ652" s="170"/>
      <c r="FR652" s="170"/>
      <c r="FS652" s="170"/>
      <c r="FT652" s="170"/>
      <c r="FU652" s="170"/>
      <c r="FV652" s="170"/>
      <c r="FW652" s="170"/>
      <c r="FX652" s="170"/>
      <c r="FY652" s="170"/>
      <c r="FZ652" s="170"/>
      <c r="GA652" s="170"/>
      <c r="GB652" s="170"/>
      <c r="GC652" s="170"/>
      <c r="GD652" s="170"/>
      <c r="GE652" s="170"/>
      <c r="GF652" s="170"/>
      <c r="GG652" s="170"/>
      <c r="GH652" s="170"/>
    </row>
    <row r="653" customFormat="false" ht="12.75" hidden="false" customHeight="false" outlineLevel="0" collapsed="false">
      <c r="A653" s="179"/>
      <c r="B653" s="160"/>
      <c r="C653" s="160"/>
      <c r="D653" s="160"/>
      <c r="E653" s="160"/>
      <c r="F653" s="160"/>
      <c r="G653" s="160"/>
      <c r="H653" s="159"/>
      <c r="I653" s="181"/>
      <c r="R653" s="159"/>
      <c r="S653" s="169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0"/>
      <c r="CL653" s="170"/>
      <c r="CM653" s="170"/>
      <c r="CN653" s="170"/>
      <c r="CO653" s="170"/>
      <c r="CP653" s="170"/>
      <c r="CQ653" s="170"/>
      <c r="CR653" s="170"/>
      <c r="CS653" s="170"/>
      <c r="CT653" s="170"/>
      <c r="CU653" s="170"/>
      <c r="CV653" s="170"/>
      <c r="CW653" s="170"/>
      <c r="CX653" s="170"/>
      <c r="CY653" s="170"/>
      <c r="CZ653" s="170"/>
      <c r="DA653" s="170"/>
      <c r="DB653" s="170"/>
      <c r="DC653" s="170"/>
      <c r="DD653" s="170"/>
      <c r="DE653" s="170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0"/>
      <c r="DS653" s="170"/>
      <c r="DT653" s="170"/>
      <c r="DU653" s="170"/>
      <c r="DV653" s="170"/>
      <c r="DW653" s="170"/>
      <c r="DX653" s="170"/>
      <c r="DY653" s="170"/>
      <c r="DZ653" s="170"/>
      <c r="EA653" s="170"/>
      <c r="EB653" s="170"/>
      <c r="EC653" s="170"/>
      <c r="ED653" s="170"/>
      <c r="EE653" s="170"/>
      <c r="EF653" s="170"/>
      <c r="EG653" s="170"/>
      <c r="EH653" s="170"/>
      <c r="EI653" s="170"/>
      <c r="EJ653" s="170"/>
      <c r="EK653" s="170"/>
      <c r="EL653" s="170"/>
      <c r="EM653" s="170"/>
      <c r="EN653" s="170"/>
      <c r="EO653" s="170"/>
      <c r="EP653" s="170"/>
      <c r="EQ653" s="170"/>
      <c r="ER653" s="170"/>
      <c r="ES653" s="170"/>
      <c r="ET653" s="170"/>
      <c r="EU653" s="170"/>
      <c r="EV653" s="170"/>
      <c r="EW653" s="170"/>
      <c r="EX653" s="170"/>
      <c r="EY653" s="170"/>
      <c r="EZ653" s="170"/>
      <c r="FA653" s="170"/>
      <c r="FB653" s="170"/>
      <c r="FC653" s="170"/>
      <c r="FD653" s="170"/>
      <c r="FE653" s="170"/>
      <c r="FF653" s="170"/>
      <c r="FG653" s="170"/>
      <c r="FH653" s="170"/>
      <c r="FI653" s="170"/>
      <c r="FJ653" s="170"/>
      <c r="FK653" s="170"/>
      <c r="FL653" s="170"/>
      <c r="FM653" s="170"/>
      <c r="FN653" s="170"/>
      <c r="FO653" s="170"/>
      <c r="FP653" s="170"/>
      <c r="FQ653" s="170"/>
      <c r="FR653" s="170"/>
      <c r="FS653" s="170"/>
      <c r="FT653" s="170"/>
      <c r="FU653" s="170"/>
      <c r="FV653" s="170"/>
      <c r="FW653" s="170"/>
      <c r="FX653" s="170"/>
      <c r="FY653" s="170"/>
      <c r="FZ653" s="170"/>
      <c r="GA653" s="170"/>
      <c r="GB653" s="170"/>
      <c r="GC653" s="170"/>
      <c r="GD653" s="170"/>
      <c r="GE653" s="170"/>
      <c r="GF653" s="170"/>
      <c r="GG653" s="170"/>
      <c r="GH653" s="170"/>
    </row>
    <row r="654" customFormat="false" ht="12.75" hidden="false" customHeight="false" outlineLevel="0" collapsed="false">
      <c r="A654" s="179"/>
      <c r="B654" s="160"/>
      <c r="C654" s="160"/>
      <c r="D654" s="160"/>
      <c r="E654" s="160"/>
      <c r="F654" s="160"/>
      <c r="G654" s="160"/>
      <c r="H654" s="159"/>
      <c r="I654" s="181"/>
      <c r="R654" s="159"/>
      <c r="S654" s="169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70"/>
      <c r="BP654" s="170"/>
      <c r="BQ654" s="170"/>
      <c r="BR654" s="170"/>
      <c r="BS654" s="170"/>
      <c r="BT654" s="170"/>
      <c r="BU654" s="170"/>
      <c r="BV654" s="170"/>
      <c r="BW654" s="170"/>
      <c r="BX654" s="170"/>
      <c r="BY654" s="170"/>
      <c r="BZ654" s="170"/>
      <c r="CA654" s="170"/>
      <c r="CB654" s="170"/>
      <c r="CC654" s="170"/>
      <c r="CD654" s="170"/>
      <c r="CE654" s="170"/>
      <c r="CF654" s="170"/>
      <c r="CG654" s="170"/>
      <c r="CH654" s="170"/>
      <c r="CI654" s="170"/>
      <c r="CJ654" s="170"/>
      <c r="CK654" s="170"/>
      <c r="CL654" s="170"/>
      <c r="CM654" s="170"/>
      <c r="CN654" s="170"/>
      <c r="CO654" s="170"/>
      <c r="CP654" s="170"/>
      <c r="CQ654" s="170"/>
      <c r="CR654" s="170"/>
      <c r="CS654" s="170"/>
      <c r="CT654" s="170"/>
      <c r="CU654" s="170"/>
      <c r="CV654" s="170"/>
      <c r="CW654" s="170"/>
      <c r="CX654" s="170"/>
      <c r="CY654" s="170"/>
      <c r="CZ654" s="170"/>
      <c r="DA654" s="170"/>
      <c r="DB654" s="170"/>
      <c r="DC654" s="170"/>
      <c r="DD654" s="170"/>
      <c r="DE654" s="170"/>
      <c r="DF654" s="170"/>
      <c r="DG654" s="170"/>
      <c r="DH654" s="170"/>
      <c r="DI654" s="170"/>
      <c r="DJ654" s="170"/>
      <c r="DK654" s="170"/>
      <c r="DL654" s="170"/>
      <c r="DM654" s="170"/>
      <c r="DN654" s="170"/>
      <c r="DO654" s="170"/>
      <c r="DP654" s="170"/>
      <c r="DQ654" s="170"/>
      <c r="DR654" s="170"/>
      <c r="DS654" s="170"/>
      <c r="DT654" s="170"/>
      <c r="DU654" s="170"/>
      <c r="DV654" s="170"/>
      <c r="DW654" s="170"/>
      <c r="DX654" s="170"/>
      <c r="DY654" s="170"/>
      <c r="DZ654" s="170"/>
      <c r="EA654" s="170"/>
      <c r="EB654" s="170"/>
      <c r="EC654" s="170"/>
      <c r="ED654" s="170"/>
      <c r="EE654" s="170"/>
      <c r="EF654" s="170"/>
      <c r="EG654" s="170"/>
      <c r="EH654" s="170"/>
      <c r="EI654" s="170"/>
      <c r="EJ654" s="170"/>
      <c r="EK654" s="170"/>
      <c r="EL654" s="170"/>
      <c r="EM654" s="170"/>
      <c r="EN654" s="170"/>
      <c r="EO654" s="170"/>
      <c r="EP654" s="170"/>
      <c r="EQ654" s="170"/>
      <c r="ER654" s="170"/>
      <c r="ES654" s="170"/>
      <c r="ET654" s="170"/>
      <c r="EU654" s="170"/>
      <c r="EV654" s="170"/>
      <c r="EW654" s="170"/>
      <c r="EX654" s="170"/>
      <c r="EY654" s="170"/>
      <c r="EZ654" s="170"/>
      <c r="FA654" s="170"/>
      <c r="FB654" s="170"/>
      <c r="FC654" s="170"/>
      <c r="FD654" s="170"/>
      <c r="FE654" s="170"/>
      <c r="FF654" s="170"/>
      <c r="FG654" s="170"/>
      <c r="FH654" s="170"/>
      <c r="FI654" s="170"/>
      <c r="FJ654" s="170"/>
      <c r="FK654" s="170"/>
      <c r="FL654" s="170"/>
      <c r="FM654" s="170"/>
      <c r="FN654" s="170"/>
      <c r="FO654" s="170"/>
      <c r="FP654" s="170"/>
      <c r="FQ654" s="170"/>
      <c r="FR654" s="170"/>
      <c r="FS654" s="170"/>
      <c r="FT654" s="170"/>
      <c r="FU654" s="170"/>
      <c r="FV654" s="170"/>
      <c r="FW654" s="170"/>
      <c r="FX654" s="170"/>
      <c r="FY654" s="170"/>
      <c r="FZ654" s="170"/>
      <c r="GA654" s="170"/>
      <c r="GB654" s="170"/>
      <c r="GC654" s="170"/>
      <c r="GD654" s="170"/>
      <c r="GE654" s="170"/>
      <c r="GF654" s="170"/>
      <c r="GG654" s="170"/>
      <c r="GH654" s="170"/>
    </row>
    <row r="655" customFormat="false" ht="12.75" hidden="false" customHeight="false" outlineLevel="0" collapsed="false">
      <c r="A655" s="179"/>
      <c r="B655" s="160"/>
      <c r="C655" s="160"/>
      <c r="D655" s="160"/>
      <c r="E655" s="160"/>
      <c r="F655" s="160"/>
      <c r="G655" s="160"/>
      <c r="H655" s="159"/>
      <c r="I655" s="181"/>
      <c r="R655" s="159"/>
      <c r="S655" s="169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70"/>
      <c r="BP655" s="170"/>
      <c r="BQ655" s="170"/>
      <c r="BR655" s="170"/>
      <c r="BS655" s="170"/>
      <c r="BT655" s="170"/>
      <c r="BU655" s="170"/>
      <c r="BV655" s="170"/>
      <c r="BW655" s="170"/>
      <c r="BX655" s="170"/>
      <c r="BY655" s="170"/>
      <c r="BZ655" s="170"/>
      <c r="CA655" s="170"/>
      <c r="CB655" s="170"/>
      <c r="CC655" s="170"/>
      <c r="CD655" s="170"/>
      <c r="CE655" s="170"/>
      <c r="CF655" s="170"/>
      <c r="CG655" s="170"/>
      <c r="CH655" s="170"/>
      <c r="CI655" s="170"/>
      <c r="CJ655" s="170"/>
      <c r="CK655" s="170"/>
      <c r="CL655" s="170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0"/>
      <c r="DA655" s="170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0"/>
      <c r="DL655" s="170"/>
      <c r="DM655" s="170"/>
      <c r="DN655" s="170"/>
      <c r="DO655" s="170"/>
      <c r="DP655" s="170"/>
      <c r="DQ655" s="170"/>
      <c r="DR655" s="170"/>
      <c r="DS655" s="170"/>
      <c r="DT655" s="170"/>
      <c r="DU655" s="170"/>
      <c r="DV655" s="170"/>
      <c r="DW655" s="170"/>
      <c r="DX655" s="170"/>
      <c r="DY655" s="170"/>
      <c r="DZ655" s="170"/>
      <c r="EA655" s="170"/>
      <c r="EB655" s="170"/>
      <c r="EC655" s="170"/>
      <c r="ED655" s="170"/>
      <c r="EE655" s="170"/>
      <c r="EF655" s="170"/>
      <c r="EG655" s="170"/>
      <c r="EH655" s="170"/>
      <c r="EI655" s="170"/>
      <c r="EJ655" s="170"/>
      <c r="EK655" s="170"/>
      <c r="EL655" s="170"/>
      <c r="EM655" s="170"/>
      <c r="EN655" s="170"/>
      <c r="EO655" s="170"/>
      <c r="EP655" s="170"/>
      <c r="EQ655" s="170"/>
      <c r="ER655" s="170"/>
      <c r="ES655" s="170"/>
      <c r="ET655" s="170"/>
      <c r="EU655" s="170"/>
      <c r="EV655" s="170"/>
      <c r="EW655" s="170"/>
      <c r="EX655" s="170"/>
      <c r="EY655" s="170"/>
      <c r="EZ655" s="170"/>
      <c r="FA655" s="170"/>
      <c r="FB655" s="170"/>
      <c r="FC655" s="170"/>
      <c r="FD655" s="170"/>
      <c r="FE655" s="170"/>
      <c r="FF655" s="170"/>
      <c r="FG655" s="170"/>
      <c r="FH655" s="170"/>
      <c r="FI655" s="170"/>
      <c r="FJ655" s="170"/>
      <c r="FK655" s="170"/>
      <c r="FL655" s="170"/>
      <c r="FM655" s="170"/>
      <c r="FN655" s="170"/>
      <c r="FO655" s="170"/>
      <c r="FP655" s="170"/>
      <c r="FQ655" s="170"/>
      <c r="FR655" s="170"/>
      <c r="FS655" s="170"/>
      <c r="FT655" s="170"/>
      <c r="FU655" s="170"/>
      <c r="FV655" s="170"/>
      <c r="FW655" s="170"/>
      <c r="FX655" s="170"/>
      <c r="FY655" s="170"/>
      <c r="FZ655" s="170"/>
      <c r="GA655" s="170"/>
      <c r="GB655" s="170"/>
      <c r="GC655" s="170"/>
      <c r="GD655" s="170"/>
      <c r="GE655" s="170"/>
      <c r="GF655" s="170"/>
      <c r="GG655" s="170"/>
      <c r="GH655" s="170"/>
    </row>
    <row r="656" customFormat="false" ht="12.75" hidden="false" customHeight="false" outlineLevel="0" collapsed="false">
      <c r="A656" s="179"/>
      <c r="B656" s="160"/>
      <c r="C656" s="160"/>
      <c r="D656" s="160"/>
      <c r="E656" s="160"/>
      <c r="F656" s="160"/>
      <c r="G656" s="160"/>
      <c r="H656" s="159"/>
      <c r="I656" s="181"/>
      <c r="R656" s="159"/>
      <c r="S656" s="169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70"/>
      <c r="BP656" s="170"/>
      <c r="BQ656" s="170"/>
      <c r="BR656" s="170"/>
      <c r="BS656" s="170"/>
      <c r="BT656" s="170"/>
      <c r="BU656" s="170"/>
      <c r="BV656" s="170"/>
      <c r="BW656" s="170"/>
      <c r="BX656" s="170"/>
      <c r="BY656" s="170"/>
      <c r="BZ656" s="170"/>
      <c r="CA656" s="170"/>
      <c r="CB656" s="170"/>
      <c r="CC656" s="170"/>
      <c r="CD656" s="170"/>
      <c r="CE656" s="170"/>
      <c r="CF656" s="170"/>
      <c r="CG656" s="170"/>
      <c r="CH656" s="170"/>
      <c r="CI656" s="170"/>
      <c r="CJ656" s="170"/>
      <c r="CK656" s="170"/>
      <c r="CL656" s="170"/>
      <c r="CM656" s="170"/>
      <c r="CN656" s="170"/>
      <c r="CO656" s="170"/>
      <c r="CP656" s="170"/>
      <c r="CQ656" s="170"/>
      <c r="CR656" s="170"/>
      <c r="CS656" s="170"/>
      <c r="CT656" s="170"/>
      <c r="CU656" s="170"/>
      <c r="CV656" s="170"/>
      <c r="CW656" s="170"/>
      <c r="CX656" s="170"/>
      <c r="CY656" s="170"/>
      <c r="CZ656" s="170"/>
      <c r="DA656" s="170"/>
      <c r="DB656" s="170"/>
      <c r="DC656" s="170"/>
      <c r="DD656" s="170"/>
      <c r="DE656" s="170"/>
      <c r="DF656" s="170"/>
      <c r="DG656" s="170"/>
      <c r="DH656" s="170"/>
      <c r="DI656" s="170"/>
      <c r="DJ656" s="170"/>
      <c r="DK656" s="170"/>
      <c r="DL656" s="170"/>
      <c r="DM656" s="170"/>
      <c r="DN656" s="170"/>
      <c r="DO656" s="170"/>
      <c r="DP656" s="170"/>
      <c r="DQ656" s="170"/>
      <c r="DR656" s="170"/>
      <c r="DS656" s="170"/>
      <c r="DT656" s="170"/>
      <c r="DU656" s="170"/>
      <c r="DV656" s="170"/>
      <c r="DW656" s="170"/>
      <c r="DX656" s="170"/>
      <c r="DY656" s="170"/>
      <c r="DZ656" s="170"/>
      <c r="EA656" s="170"/>
      <c r="EB656" s="170"/>
      <c r="EC656" s="170"/>
      <c r="ED656" s="170"/>
      <c r="EE656" s="170"/>
      <c r="EF656" s="170"/>
      <c r="EG656" s="170"/>
      <c r="EH656" s="170"/>
      <c r="EI656" s="170"/>
      <c r="EJ656" s="170"/>
      <c r="EK656" s="170"/>
      <c r="EL656" s="170"/>
      <c r="EM656" s="170"/>
      <c r="EN656" s="170"/>
      <c r="EO656" s="170"/>
      <c r="EP656" s="170"/>
      <c r="EQ656" s="170"/>
      <c r="ER656" s="170"/>
      <c r="ES656" s="170"/>
      <c r="ET656" s="170"/>
      <c r="EU656" s="170"/>
      <c r="EV656" s="170"/>
      <c r="EW656" s="170"/>
      <c r="EX656" s="170"/>
      <c r="EY656" s="170"/>
      <c r="EZ656" s="170"/>
      <c r="FA656" s="170"/>
      <c r="FB656" s="170"/>
      <c r="FC656" s="170"/>
      <c r="FD656" s="170"/>
      <c r="FE656" s="170"/>
      <c r="FF656" s="170"/>
      <c r="FG656" s="170"/>
      <c r="FH656" s="170"/>
      <c r="FI656" s="170"/>
      <c r="FJ656" s="170"/>
      <c r="FK656" s="170"/>
      <c r="FL656" s="170"/>
      <c r="FM656" s="170"/>
      <c r="FN656" s="170"/>
      <c r="FO656" s="170"/>
      <c r="FP656" s="170"/>
      <c r="FQ656" s="170"/>
      <c r="FR656" s="170"/>
      <c r="FS656" s="170"/>
      <c r="FT656" s="170"/>
      <c r="FU656" s="170"/>
      <c r="FV656" s="170"/>
      <c r="FW656" s="170"/>
      <c r="FX656" s="170"/>
      <c r="FY656" s="170"/>
      <c r="FZ656" s="170"/>
      <c r="GA656" s="170"/>
      <c r="GB656" s="170"/>
      <c r="GC656" s="170"/>
      <c r="GD656" s="170"/>
      <c r="GE656" s="170"/>
      <c r="GF656" s="170"/>
      <c r="GG656" s="170"/>
      <c r="GH656" s="170"/>
    </row>
    <row r="657" customFormat="false" ht="12.75" hidden="false" customHeight="false" outlineLevel="0" collapsed="false">
      <c r="A657" s="179"/>
      <c r="B657" s="160"/>
      <c r="C657" s="160"/>
      <c r="D657" s="160"/>
      <c r="E657" s="160"/>
      <c r="F657" s="160"/>
      <c r="G657" s="160"/>
      <c r="H657" s="159"/>
      <c r="I657" s="181"/>
      <c r="R657" s="159"/>
      <c r="S657" s="169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70"/>
      <c r="BP657" s="170"/>
      <c r="BQ657" s="170"/>
      <c r="BR657" s="170"/>
      <c r="BS657" s="170"/>
      <c r="BT657" s="170"/>
      <c r="BU657" s="170"/>
      <c r="BV657" s="170"/>
      <c r="BW657" s="170"/>
      <c r="BX657" s="170"/>
      <c r="BY657" s="170"/>
      <c r="BZ657" s="170"/>
      <c r="CA657" s="170"/>
      <c r="CB657" s="170"/>
      <c r="CC657" s="170"/>
      <c r="CD657" s="170"/>
      <c r="CE657" s="170"/>
      <c r="CF657" s="170"/>
      <c r="CG657" s="170"/>
      <c r="CH657" s="170"/>
      <c r="CI657" s="170"/>
      <c r="CJ657" s="170"/>
      <c r="CK657" s="170"/>
      <c r="CL657" s="170"/>
      <c r="CM657" s="170"/>
      <c r="CN657" s="170"/>
      <c r="CO657" s="170"/>
      <c r="CP657" s="170"/>
      <c r="CQ657" s="170"/>
      <c r="CR657" s="170"/>
      <c r="CS657" s="170"/>
      <c r="CT657" s="170"/>
      <c r="CU657" s="170"/>
      <c r="CV657" s="170"/>
      <c r="CW657" s="170"/>
      <c r="CX657" s="170"/>
      <c r="CY657" s="170"/>
      <c r="CZ657" s="170"/>
      <c r="DA657" s="170"/>
      <c r="DB657" s="170"/>
      <c r="DC657" s="170"/>
      <c r="DD657" s="170"/>
      <c r="DE657" s="170"/>
      <c r="DF657" s="170"/>
      <c r="DG657" s="170"/>
      <c r="DH657" s="170"/>
      <c r="DI657" s="170"/>
      <c r="DJ657" s="170"/>
      <c r="DK657" s="170"/>
      <c r="DL657" s="170"/>
      <c r="DM657" s="170"/>
      <c r="DN657" s="170"/>
      <c r="DO657" s="170"/>
      <c r="DP657" s="170"/>
      <c r="DQ657" s="170"/>
      <c r="DR657" s="170"/>
      <c r="DS657" s="170"/>
      <c r="DT657" s="170"/>
      <c r="DU657" s="170"/>
      <c r="DV657" s="170"/>
      <c r="DW657" s="170"/>
      <c r="DX657" s="170"/>
      <c r="DY657" s="170"/>
      <c r="DZ657" s="170"/>
      <c r="EA657" s="170"/>
      <c r="EB657" s="170"/>
      <c r="EC657" s="170"/>
      <c r="ED657" s="170"/>
      <c r="EE657" s="170"/>
      <c r="EF657" s="170"/>
      <c r="EG657" s="170"/>
      <c r="EH657" s="170"/>
      <c r="EI657" s="170"/>
      <c r="EJ657" s="170"/>
      <c r="EK657" s="170"/>
      <c r="EL657" s="170"/>
      <c r="EM657" s="170"/>
      <c r="EN657" s="170"/>
      <c r="EO657" s="170"/>
      <c r="EP657" s="170"/>
      <c r="EQ657" s="170"/>
      <c r="ER657" s="170"/>
      <c r="ES657" s="170"/>
      <c r="ET657" s="170"/>
      <c r="EU657" s="170"/>
      <c r="EV657" s="170"/>
      <c r="EW657" s="170"/>
      <c r="EX657" s="170"/>
      <c r="EY657" s="170"/>
      <c r="EZ657" s="170"/>
      <c r="FA657" s="170"/>
      <c r="FB657" s="170"/>
      <c r="FC657" s="170"/>
      <c r="FD657" s="170"/>
      <c r="FE657" s="170"/>
      <c r="FF657" s="170"/>
      <c r="FG657" s="170"/>
      <c r="FH657" s="170"/>
      <c r="FI657" s="170"/>
      <c r="FJ657" s="170"/>
      <c r="FK657" s="170"/>
      <c r="FL657" s="170"/>
      <c r="FM657" s="170"/>
      <c r="FN657" s="170"/>
      <c r="FO657" s="170"/>
      <c r="FP657" s="170"/>
      <c r="FQ657" s="170"/>
      <c r="FR657" s="170"/>
      <c r="FS657" s="170"/>
      <c r="FT657" s="170"/>
      <c r="FU657" s="170"/>
      <c r="FV657" s="170"/>
      <c r="FW657" s="170"/>
      <c r="FX657" s="170"/>
      <c r="FY657" s="170"/>
      <c r="FZ657" s="170"/>
      <c r="GA657" s="170"/>
      <c r="GB657" s="170"/>
      <c r="GC657" s="170"/>
      <c r="GD657" s="170"/>
      <c r="GE657" s="170"/>
      <c r="GF657" s="170"/>
      <c r="GG657" s="170"/>
      <c r="GH657" s="170"/>
    </row>
    <row r="658" customFormat="false" ht="12.75" hidden="false" customHeight="false" outlineLevel="0" collapsed="false">
      <c r="A658" s="179"/>
      <c r="B658" s="160"/>
      <c r="C658" s="160"/>
      <c r="D658" s="160"/>
      <c r="E658" s="160"/>
      <c r="F658" s="160"/>
      <c r="G658" s="160"/>
      <c r="H658" s="159"/>
      <c r="I658" s="181"/>
      <c r="R658" s="159"/>
      <c r="S658" s="169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70"/>
      <c r="BP658" s="170"/>
      <c r="BQ658" s="170"/>
      <c r="BR658" s="170"/>
      <c r="BS658" s="170"/>
      <c r="BT658" s="170"/>
      <c r="BU658" s="170"/>
      <c r="BV658" s="170"/>
      <c r="BW658" s="170"/>
      <c r="BX658" s="170"/>
      <c r="BY658" s="170"/>
      <c r="BZ658" s="170"/>
      <c r="CA658" s="170"/>
      <c r="CB658" s="170"/>
      <c r="CC658" s="170"/>
      <c r="CD658" s="170"/>
      <c r="CE658" s="170"/>
      <c r="CF658" s="170"/>
      <c r="CG658" s="170"/>
      <c r="CH658" s="170"/>
      <c r="CI658" s="170"/>
      <c r="CJ658" s="170"/>
      <c r="CK658" s="170"/>
      <c r="CL658" s="170"/>
      <c r="CM658" s="170"/>
      <c r="CN658" s="170"/>
      <c r="CO658" s="170"/>
      <c r="CP658" s="170"/>
      <c r="CQ658" s="170"/>
      <c r="CR658" s="170"/>
      <c r="CS658" s="170"/>
      <c r="CT658" s="170"/>
      <c r="CU658" s="170"/>
      <c r="CV658" s="170"/>
      <c r="CW658" s="170"/>
      <c r="CX658" s="170"/>
      <c r="CY658" s="170"/>
      <c r="CZ658" s="170"/>
      <c r="DA658" s="170"/>
      <c r="DB658" s="170"/>
      <c r="DC658" s="170"/>
      <c r="DD658" s="170"/>
      <c r="DE658" s="170"/>
      <c r="DF658" s="170"/>
      <c r="DG658" s="170"/>
      <c r="DH658" s="170"/>
      <c r="DI658" s="170"/>
      <c r="DJ658" s="170"/>
      <c r="DK658" s="170"/>
      <c r="DL658" s="170"/>
      <c r="DM658" s="170"/>
      <c r="DN658" s="170"/>
      <c r="DO658" s="170"/>
      <c r="DP658" s="170"/>
      <c r="DQ658" s="170"/>
      <c r="DR658" s="170"/>
      <c r="DS658" s="170"/>
      <c r="DT658" s="170"/>
      <c r="DU658" s="170"/>
      <c r="DV658" s="170"/>
      <c r="DW658" s="170"/>
      <c r="DX658" s="170"/>
      <c r="DY658" s="170"/>
      <c r="DZ658" s="170"/>
      <c r="EA658" s="170"/>
      <c r="EB658" s="170"/>
      <c r="EC658" s="170"/>
      <c r="ED658" s="170"/>
      <c r="EE658" s="170"/>
      <c r="EF658" s="170"/>
      <c r="EG658" s="170"/>
      <c r="EH658" s="170"/>
      <c r="EI658" s="170"/>
      <c r="EJ658" s="170"/>
      <c r="EK658" s="170"/>
      <c r="EL658" s="170"/>
      <c r="EM658" s="170"/>
      <c r="EN658" s="170"/>
      <c r="EO658" s="170"/>
      <c r="EP658" s="170"/>
      <c r="EQ658" s="170"/>
      <c r="ER658" s="170"/>
      <c r="ES658" s="170"/>
      <c r="ET658" s="170"/>
      <c r="EU658" s="170"/>
      <c r="EV658" s="170"/>
      <c r="EW658" s="170"/>
      <c r="EX658" s="170"/>
      <c r="EY658" s="170"/>
      <c r="EZ658" s="170"/>
      <c r="FA658" s="170"/>
      <c r="FB658" s="170"/>
      <c r="FC658" s="170"/>
      <c r="FD658" s="170"/>
      <c r="FE658" s="170"/>
      <c r="FF658" s="170"/>
      <c r="FG658" s="170"/>
      <c r="FH658" s="170"/>
      <c r="FI658" s="170"/>
      <c r="FJ658" s="170"/>
      <c r="FK658" s="170"/>
      <c r="FL658" s="170"/>
      <c r="FM658" s="170"/>
      <c r="FN658" s="170"/>
      <c r="FO658" s="170"/>
      <c r="FP658" s="170"/>
      <c r="FQ658" s="170"/>
      <c r="FR658" s="170"/>
      <c r="FS658" s="170"/>
      <c r="FT658" s="170"/>
      <c r="FU658" s="170"/>
      <c r="FV658" s="170"/>
      <c r="FW658" s="170"/>
      <c r="FX658" s="170"/>
      <c r="FY658" s="170"/>
      <c r="FZ658" s="170"/>
      <c r="GA658" s="170"/>
      <c r="GB658" s="170"/>
      <c r="GC658" s="170"/>
      <c r="GD658" s="170"/>
      <c r="GE658" s="170"/>
      <c r="GF658" s="170"/>
      <c r="GG658" s="170"/>
      <c r="GH658" s="170"/>
    </row>
    <row r="659" customFormat="false" ht="12.75" hidden="false" customHeight="false" outlineLevel="0" collapsed="false">
      <c r="A659" s="179"/>
      <c r="B659" s="160"/>
      <c r="C659" s="160"/>
      <c r="D659" s="160"/>
      <c r="E659" s="160"/>
      <c r="F659" s="160"/>
      <c r="G659" s="160"/>
      <c r="H659" s="159"/>
      <c r="I659" s="181"/>
      <c r="R659" s="159"/>
      <c r="S659" s="169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70"/>
      <c r="BP659" s="170"/>
      <c r="BQ659" s="170"/>
      <c r="BR659" s="170"/>
      <c r="BS659" s="170"/>
      <c r="BT659" s="170"/>
      <c r="BU659" s="170"/>
      <c r="BV659" s="170"/>
      <c r="BW659" s="170"/>
      <c r="BX659" s="170"/>
      <c r="BY659" s="170"/>
      <c r="BZ659" s="170"/>
      <c r="CA659" s="170"/>
      <c r="CB659" s="170"/>
      <c r="CC659" s="170"/>
      <c r="CD659" s="170"/>
      <c r="CE659" s="170"/>
      <c r="CF659" s="170"/>
      <c r="CG659" s="170"/>
      <c r="CH659" s="170"/>
      <c r="CI659" s="170"/>
      <c r="CJ659" s="170"/>
      <c r="CK659" s="170"/>
      <c r="CL659" s="170"/>
      <c r="CM659" s="170"/>
      <c r="CN659" s="170"/>
      <c r="CO659" s="170"/>
      <c r="CP659" s="170"/>
      <c r="CQ659" s="170"/>
      <c r="CR659" s="170"/>
      <c r="CS659" s="170"/>
      <c r="CT659" s="170"/>
      <c r="CU659" s="170"/>
      <c r="CV659" s="170"/>
      <c r="CW659" s="170"/>
      <c r="CX659" s="170"/>
      <c r="CY659" s="170"/>
      <c r="CZ659" s="170"/>
      <c r="DA659" s="170"/>
      <c r="DB659" s="170"/>
      <c r="DC659" s="170"/>
      <c r="DD659" s="170"/>
      <c r="DE659" s="170"/>
      <c r="DF659" s="170"/>
      <c r="DG659" s="170"/>
      <c r="DH659" s="170"/>
      <c r="DI659" s="170"/>
      <c r="DJ659" s="170"/>
      <c r="DK659" s="170"/>
      <c r="DL659" s="170"/>
      <c r="DM659" s="170"/>
      <c r="DN659" s="170"/>
      <c r="DO659" s="170"/>
      <c r="DP659" s="170"/>
      <c r="DQ659" s="170"/>
      <c r="DR659" s="170"/>
      <c r="DS659" s="170"/>
      <c r="DT659" s="170"/>
      <c r="DU659" s="170"/>
      <c r="DV659" s="170"/>
      <c r="DW659" s="170"/>
      <c r="DX659" s="170"/>
      <c r="DY659" s="170"/>
      <c r="DZ659" s="170"/>
      <c r="EA659" s="170"/>
      <c r="EB659" s="170"/>
      <c r="EC659" s="170"/>
      <c r="ED659" s="170"/>
      <c r="EE659" s="170"/>
      <c r="EF659" s="170"/>
      <c r="EG659" s="170"/>
      <c r="EH659" s="170"/>
      <c r="EI659" s="170"/>
      <c r="EJ659" s="170"/>
      <c r="EK659" s="170"/>
      <c r="EL659" s="170"/>
      <c r="EM659" s="170"/>
      <c r="EN659" s="170"/>
      <c r="EO659" s="170"/>
      <c r="EP659" s="170"/>
      <c r="EQ659" s="170"/>
      <c r="ER659" s="170"/>
      <c r="ES659" s="170"/>
      <c r="ET659" s="170"/>
      <c r="EU659" s="170"/>
      <c r="EV659" s="170"/>
      <c r="EW659" s="170"/>
      <c r="EX659" s="170"/>
      <c r="EY659" s="170"/>
      <c r="EZ659" s="170"/>
      <c r="FA659" s="170"/>
      <c r="FB659" s="170"/>
      <c r="FC659" s="170"/>
      <c r="FD659" s="170"/>
      <c r="FE659" s="170"/>
      <c r="FF659" s="170"/>
      <c r="FG659" s="170"/>
      <c r="FH659" s="170"/>
      <c r="FI659" s="170"/>
      <c r="FJ659" s="170"/>
      <c r="FK659" s="170"/>
      <c r="FL659" s="170"/>
      <c r="FM659" s="170"/>
      <c r="FN659" s="170"/>
      <c r="FO659" s="170"/>
      <c r="FP659" s="170"/>
      <c r="FQ659" s="170"/>
      <c r="FR659" s="170"/>
      <c r="FS659" s="170"/>
      <c r="FT659" s="170"/>
      <c r="FU659" s="170"/>
      <c r="FV659" s="170"/>
      <c r="FW659" s="170"/>
      <c r="FX659" s="170"/>
      <c r="FY659" s="170"/>
      <c r="FZ659" s="170"/>
      <c r="GA659" s="170"/>
      <c r="GB659" s="170"/>
      <c r="GC659" s="170"/>
      <c r="GD659" s="170"/>
      <c r="GE659" s="170"/>
      <c r="GF659" s="170"/>
      <c r="GG659" s="170"/>
      <c r="GH659" s="170"/>
    </row>
    <row r="660" customFormat="false" ht="12.75" hidden="false" customHeight="false" outlineLevel="0" collapsed="false">
      <c r="A660" s="179"/>
      <c r="B660" s="160"/>
      <c r="C660" s="160"/>
      <c r="D660" s="160"/>
      <c r="E660" s="160"/>
      <c r="F660" s="160"/>
      <c r="G660" s="160"/>
      <c r="H660" s="159"/>
      <c r="I660" s="181"/>
      <c r="R660" s="159"/>
      <c r="S660" s="169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70"/>
      <c r="BP660" s="170"/>
      <c r="BQ660" s="170"/>
      <c r="BR660" s="170"/>
      <c r="BS660" s="170"/>
      <c r="BT660" s="170"/>
      <c r="BU660" s="170"/>
      <c r="BV660" s="170"/>
      <c r="BW660" s="170"/>
      <c r="BX660" s="170"/>
      <c r="BY660" s="170"/>
      <c r="BZ660" s="170"/>
      <c r="CA660" s="170"/>
      <c r="CB660" s="170"/>
      <c r="CC660" s="170"/>
      <c r="CD660" s="170"/>
      <c r="CE660" s="170"/>
      <c r="CF660" s="170"/>
      <c r="CG660" s="170"/>
      <c r="CH660" s="170"/>
      <c r="CI660" s="170"/>
      <c r="CJ660" s="170"/>
      <c r="CK660" s="170"/>
      <c r="CL660" s="170"/>
      <c r="CM660" s="170"/>
      <c r="CN660" s="170"/>
      <c r="CO660" s="170"/>
      <c r="CP660" s="170"/>
      <c r="CQ660" s="170"/>
      <c r="CR660" s="170"/>
      <c r="CS660" s="170"/>
      <c r="CT660" s="170"/>
      <c r="CU660" s="170"/>
      <c r="CV660" s="170"/>
      <c r="CW660" s="170"/>
      <c r="CX660" s="170"/>
      <c r="CY660" s="170"/>
      <c r="CZ660" s="170"/>
      <c r="DA660" s="170"/>
      <c r="DB660" s="170"/>
      <c r="DC660" s="170"/>
      <c r="DD660" s="170"/>
      <c r="DE660" s="170"/>
      <c r="DF660" s="170"/>
      <c r="DG660" s="170"/>
      <c r="DH660" s="170"/>
      <c r="DI660" s="170"/>
      <c r="DJ660" s="170"/>
      <c r="DK660" s="170"/>
      <c r="DL660" s="170"/>
      <c r="DM660" s="170"/>
      <c r="DN660" s="170"/>
      <c r="DO660" s="170"/>
      <c r="DP660" s="170"/>
      <c r="DQ660" s="170"/>
      <c r="DR660" s="170"/>
      <c r="DS660" s="170"/>
      <c r="DT660" s="170"/>
      <c r="DU660" s="170"/>
      <c r="DV660" s="170"/>
      <c r="DW660" s="170"/>
      <c r="DX660" s="170"/>
      <c r="DY660" s="170"/>
      <c r="DZ660" s="170"/>
      <c r="EA660" s="170"/>
      <c r="EB660" s="170"/>
      <c r="EC660" s="170"/>
      <c r="ED660" s="170"/>
      <c r="EE660" s="170"/>
      <c r="EF660" s="170"/>
      <c r="EG660" s="170"/>
      <c r="EH660" s="170"/>
      <c r="EI660" s="170"/>
      <c r="EJ660" s="170"/>
      <c r="EK660" s="170"/>
      <c r="EL660" s="170"/>
      <c r="EM660" s="170"/>
      <c r="EN660" s="170"/>
      <c r="EO660" s="170"/>
      <c r="EP660" s="170"/>
      <c r="EQ660" s="170"/>
      <c r="ER660" s="170"/>
      <c r="ES660" s="170"/>
      <c r="ET660" s="170"/>
      <c r="EU660" s="170"/>
      <c r="EV660" s="170"/>
      <c r="EW660" s="170"/>
      <c r="EX660" s="170"/>
      <c r="EY660" s="170"/>
      <c r="EZ660" s="170"/>
      <c r="FA660" s="170"/>
      <c r="FB660" s="170"/>
      <c r="FC660" s="170"/>
      <c r="FD660" s="170"/>
      <c r="FE660" s="170"/>
      <c r="FF660" s="170"/>
      <c r="FG660" s="170"/>
      <c r="FH660" s="170"/>
      <c r="FI660" s="170"/>
      <c r="FJ660" s="170"/>
      <c r="FK660" s="170"/>
      <c r="FL660" s="170"/>
      <c r="FM660" s="170"/>
      <c r="FN660" s="170"/>
      <c r="FO660" s="170"/>
      <c r="FP660" s="170"/>
      <c r="FQ660" s="170"/>
      <c r="FR660" s="170"/>
      <c r="FS660" s="170"/>
      <c r="FT660" s="170"/>
      <c r="FU660" s="170"/>
      <c r="FV660" s="170"/>
      <c r="FW660" s="170"/>
      <c r="FX660" s="170"/>
      <c r="FY660" s="170"/>
      <c r="FZ660" s="170"/>
      <c r="GA660" s="170"/>
      <c r="GB660" s="170"/>
      <c r="GC660" s="170"/>
      <c r="GD660" s="170"/>
      <c r="GE660" s="170"/>
      <c r="GF660" s="170"/>
      <c r="GG660" s="170"/>
      <c r="GH660" s="170"/>
    </row>
    <row r="661" customFormat="false" ht="12.75" hidden="false" customHeight="false" outlineLevel="0" collapsed="false">
      <c r="A661" s="179"/>
      <c r="B661" s="160"/>
      <c r="C661" s="160"/>
      <c r="D661" s="160"/>
      <c r="E661" s="160"/>
      <c r="F661" s="160"/>
      <c r="G661" s="160"/>
      <c r="H661" s="159"/>
      <c r="I661" s="181"/>
      <c r="R661" s="159"/>
      <c r="S661" s="169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70"/>
      <c r="BP661" s="170"/>
      <c r="BQ661" s="170"/>
      <c r="BR661" s="170"/>
      <c r="BS661" s="170"/>
      <c r="BT661" s="170"/>
      <c r="BU661" s="170"/>
      <c r="BV661" s="170"/>
      <c r="BW661" s="170"/>
      <c r="BX661" s="170"/>
      <c r="BY661" s="170"/>
      <c r="BZ661" s="170"/>
      <c r="CA661" s="170"/>
      <c r="CB661" s="170"/>
      <c r="CC661" s="170"/>
      <c r="CD661" s="170"/>
      <c r="CE661" s="170"/>
      <c r="CF661" s="170"/>
      <c r="CG661" s="170"/>
      <c r="CH661" s="170"/>
      <c r="CI661" s="170"/>
      <c r="CJ661" s="170"/>
      <c r="CK661" s="170"/>
      <c r="CL661" s="170"/>
      <c r="CM661" s="170"/>
      <c r="CN661" s="170"/>
      <c r="CO661" s="170"/>
      <c r="CP661" s="170"/>
      <c r="CQ661" s="170"/>
      <c r="CR661" s="170"/>
      <c r="CS661" s="170"/>
      <c r="CT661" s="170"/>
      <c r="CU661" s="170"/>
      <c r="CV661" s="170"/>
      <c r="CW661" s="170"/>
      <c r="CX661" s="170"/>
      <c r="CY661" s="170"/>
      <c r="CZ661" s="170"/>
      <c r="DA661" s="170"/>
      <c r="DB661" s="170"/>
      <c r="DC661" s="170"/>
      <c r="DD661" s="170"/>
      <c r="DE661" s="170"/>
      <c r="DF661" s="170"/>
      <c r="DG661" s="170"/>
      <c r="DH661" s="170"/>
      <c r="DI661" s="170"/>
      <c r="DJ661" s="170"/>
      <c r="DK661" s="170"/>
      <c r="DL661" s="170"/>
      <c r="DM661" s="170"/>
      <c r="DN661" s="170"/>
      <c r="DO661" s="170"/>
      <c r="DP661" s="170"/>
      <c r="DQ661" s="170"/>
      <c r="DR661" s="170"/>
      <c r="DS661" s="170"/>
      <c r="DT661" s="170"/>
      <c r="DU661" s="170"/>
      <c r="DV661" s="170"/>
      <c r="DW661" s="170"/>
      <c r="DX661" s="170"/>
      <c r="DY661" s="170"/>
      <c r="DZ661" s="170"/>
      <c r="EA661" s="170"/>
      <c r="EB661" s="170"/>
      <c r="EC661" s="170"/>
      <c r="ED661" s="170"/>
      <c r="EE661" s="170"/>
      <c r="EF661" s="170"/>
      <c r="EG661" s="170"/>
      <c r="EH661" s="170"/>
      <c r="EI661" s="170"/>
      <c r="EJ661" s="170"/>
      <c r="EK661" s="170"/>
      <c r="EL661" s="170"/>
      <c r="EM661" s="170"/>
      <c r="EN661" s="170"/>
      <c r="EO661" s="170"/>
      <c r="EP661" s="170"/>
      <c r="EQ661" s="170"/>
      <c r="ER661" s="170"/>
      <c r="ES661" s="170"/>
      <c r="ET661" s="170"/>
      <c r="EU661" s="170"/>
      <c r="EV661" s="170"/>
      <c r="EW661" s="170"/>
      <c r="EX661" s="170"/>
      <c r="EY661" s="170"/>
      <c r="EZ661" s="170"/>
      <c r="FA661" s="170"/>
      <c r="FB661" s="170"/>
      <c r="FC661" s="170"/>
      <c r="FD661" s="170"/>
      <c r="FE661" s="170"/>
      <c r="FF661" s="170"/>
      <c r="FG661" s="170"/>
      <c r="FH661" s="170"/>
      <c r="FI661" s="170"/>
      <c r="FJ661" s="170"/>
      <c r="FK661" s="170"/>
      <c r="FL661" s="170"/>
      <c r="FM661" s="170"/>
      <c r="FN661" s="170"/>
      <c r="FO661" s="170"/>
      <c r="FP661" s="170"/>
      <c r="FQ661" s="170"/>
      <c r="FR661" s="170"/>
      <c r="FS661" s="170"/>
      <c r="FT661" s="170"/>
      <c r="FU661" s="170"/>
      <c r="FV661" s="170"/>
      <c r="FW661" s="170"/>
      <c r="FX661" s="170"/>
      <c r="FY661" s="170"/>
      <c r="FZ661" s="170"/>
      <c r="GA661" s="170"/>
      <c r="GB661" s="170"/>
      <c r="GC661" s="170"/>
      <c r="GD661" s="170"/>
      <c r="GE661" s="170"/>
      <c r="GF661" s="170"/>
      <c r="GG661" s="170"/>
      <c r="GH661" s="170"/>
    </row>
    <row r="662" customFormat="false" ht="12.75" hidden="false" customHeight="false" outlineLevel="0" collapsed="false">
      <c r="A662" s="179"/>
      <c r="B662" s="160"/>
      <c r="C662" s="160"/>
      <c r="D662" s="160"/>
      <c r="E662" s="160"/>
      <c r="F662" s="160"/>
      <c r="G662" s="160"/>
      <c r="H662" s="159"/>
      <c r="I662" s="181"/>
      <c r="R662" s="159"/>
      <c r="S662" s="169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70"/>
      <c r="BP662" s="170"/>
      <c r="BQ662" s="170"/>
      <c r="BR662" s="170"/>
      <c r="BS662" s="170"/>
      <c r="BT662" s="170"/>
      <c r="BU662" s="170"/>
      <c r="BV662" s="170"/>
      <c r="BW662" s="170"/>
      <c r="BX662" s="170"/>
      <c r="BY662" s="170"/>
      <c r="BZ662" s="170"/>
      <c r="CA662" s="170"/>
      <c r="CB662" s="170"/>
      <c r="CC662" s="170"/>
      <c r="CD662" s="170"/>
      <c r="CE662" s="170"/>
      <c r="CF662" s="170"/>
      <c r="CG662" s="170"/>
      <c r="CH662" s="170"/>
      <c r="CI662" s="170"/>
      <c r="CJ662" s="170"/>
      <c r="CK662" s="170"/>
      <c r="CL662" s="170"/>
      <c r="CM662" s="170"/>
      <c r="CN662" s="170"/>
      <c r="CO662" s="170"/>
      <c r="CP662" s="170"/>
      <c r="CQ662" s="170"/>
      <c r="CR662" s="170"/>
      <c r="CS662" s="170"/>
      <c r="CT662" s="170"/>
      <c r="CU662" s="170"/>
      <c r="CV662" s="170"/>
      <c r="CW662" s="170"/>
      <c r="CX662" s="170"/>
      <c r="CY662" s="170"/>
      <c r="CZ662" s="170"/>
      <c r="DA662" s="170"/>
      <c r="DB662" s="170"/>
      <c r="DC662" s="170"/>
      <c r="DD662" s="170"/>
      <c r="DE662" s="170"/>
      <c r="DF662" s="170"/>
      <c r="DG662" s="170"/>
      <c r="DH662" s="170"/>
      <c r="DI662" s="170"/>
      <c r="DJ662" s="170"/>
      <c r="DK662" s="170"/>
      <c r="DL662" s="170"/>
      <c r="DM662" s="170"/>
      <c r="DN662" s="170"/>
      <c r="DO662" s="170"/>
      <c r="DP662" s="170"/>
      <c r="DQ662" s="170"/>
      <c r="DR662" s="170"/>
      <c r="DS662" s="170"/>
      <c r="DT662" s="170"/>
      <c r="DU662" s="170"/>
      <c r="DV662" s="170"/>
      <c r="DW662" s="170"/>
      <c r="DX662" s="170"/>
      <c r="DY662" s="170"/>
      <c r="DZ662" s="170"/>
      <c r="EA662" s="170"/>
      <c r="EB662" s="170"/>
      <c r="EC662" s="170"/>
      <c r="ED662" s="170"/>
      <c r="EE662" s="170"/>
      <c r="EF662" s="170"/>
      <c r="EG662" s="170"/>
      <c r="EH662" s="170"/>
      <c r="EI662" s="170"/>
      <c r="EJ662" s="170"/>
      <c r="EK662" s="170"/>
      <c r="EL662" s="170"/>
      <c r="EM662" s="170"/>
      <c r="EN662" s="170"/>
      <c r="EO662" s="170"/>
      <c r="EP662" s="170"/>
      <c r="EQ662" s="170"/>
      <c r="ER662" s="170"/>
      <c r="ES662" s="170"/>
      <c r="ET662" s="170"/>
      <c r="EU662" s="170"/>
      <c r="EV662" s="170"/>
      <c r="EW662" s="170"/>
      <c r="EX662" s="170"/>
      <c r="EY662" s="170"/>
      <c r="EZ662" s="170"/>
      <c r="FA662" s="170"/>
      <c r="FB662" s="170"/>
      <c r="FC662" s="170"/>
      <c r="FD662" s="170"/>
      <c r="FE662" s="170"/>
      <c r="FF662" s="170"/>
      <c r="FG662" s="170"/>
      <c r="FH662" s="170"/>
      <c r="FI662" s="170"/>
      <c r="FJ662" s="170"/>
      <c r="FK662" s="170"/>
      <c r="FL662" s="170"/>
      <c r="FM662" s="170"/>
      <c r="FN662" s="170"/>
      <c r="FO662" s="170"/>
      <c r="FP662" s="170"/>
      <c r="FQ662" s="170"/>
      <c r="FR662" s="170"/>
      <c r="FS662" s="170"/>
      <c r="FT662" s="170"/>
      <c r="FU662" s="170"/>
      <c r="FV662" s="170"/>
      <c r="FW662" s="170"/>
      <c r="FX662" s="170"/>
      <c r="FY662" s="170"/>
      <c r="FZ662" s="170"/>
      <c r="GA662" s="170"/>
      <c r="GB662" s="170"/>
      <c r="GC662" s="170"/>
      <c r="GD662" s="170"/>
      <c r="GE662" s="170"/>
      <c r="GF662" s="170"/>
      <c r="GG662" s="170"/>
      <c r="GH662" s="170"/>
    </row>
    <row r="663" customFormat="false" ht="12.75" hidden="false" customHeight="false" outlineLevel="0" collapsed="false">
      <c r="A663" s="179"/>
      <c r="B663" s="160"/>
      <c r="C663" s="160"/>
      <c r="D663" s="160"/>
      <c r="E663" s="160"/>
      <c r="F663" s="160"/>
      <c r="G663" s="160"/>
      <c r="H663" s="159"/>
      <c r="I663" s="181"/>
      <c r="R663" s="159"/>
      <c r="S663" s="169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70"/>
      <c r="BP663" s="170"/>
      <c r="BQ663" s="170"/>
      <c r="BR663" s="170"/>
      <c r="BS663" s="170"/>
      <c r="BT663" s="170"/>
      <c r="BU663" s="170"/>
      <c r="BV663" s="170"/>
      <c r="BW663" s="170"/>
      <c r="BX663" s="170"/>
      <c r="BY663" s="170"/>
      <c r="BZ663" s="170"/>
      <c r="CA663" s="170"/>
      <c r="CB663" s="170"/>
      <c r="CC663" s="170"/>
      <c r="CD663" s="170"/>
      <c r="CE663" s="170"/>
      <c r="CF663" s="170"/>
      <c r="CG663" s="170"/>
      <c r="CH663" s="170"/>
      <c r="CI663" s="170"/>
      <c r="CJ663" s="170"/>
      <c r="CK663" s="170"/>
      <c r="CL663" s="170"/>
      <c r="CM663" s="170"/>
      <c r="CN663" s="170"/>
      <c r="CO663" s="170"/>
      <c r="CP663" s="170"/>
      <c r="CQ663" s="170"/>
      <c r="CR663" s="170"/>
      <c r="CS663" s="170"/>
      <c r="CT663" s="170"/>
      <c r="CU663" s="170"/>
      <c r="CV663" s="170"/>
      <c r="CW663" s="170"/>
      <c r="CX663" s="170"/>
      <c r="CY663" s="170"/>
      <c r="CZ663" s="170"/>
      <c r="DA663" s="170"/>
      <c r="DB663" s="170"/>
      <c r="DC663" s="170"/>
      <c r="DD663" s="170"/>
      <c r="DE663" s="170"/>
      <c r="DF663" s="170"/>
      <c r="DG663" s="170"/>
      <c r="DH663" s="170"/>
      <c r="DI663" s="170"/>
      <c r="DJ663" s="170"/>
      <c r="DK663" s="170"/>
      <c r="DL663" s="170"/>
      <c r="DM663" s="170"/>
      <c r="DN663" s="170"/>
      <c r="DO663" s="170"/>
      <c r="DP663" s="170"/>
      <c r="DQ663" s="170"/>
      <c r="DR663" s="170"/>
      <c r="DS663" s="170"/>
      <c r="DT663" s="170"/>
      <c r="DU663" s="170"/>
      <c r="DV663" s="170"/>
      <c r="DW663" s="170"/>
      <c r="DX663" s="170"/>
      <c r="DY663" s="170"/>
      <c r="DZ663" s="170"/>
      <c r="EA663" s="170"/>
      <c r="EB663" s="170"/>
      <c r="EC663" s="170"/>
      <c r="ED663" s="170"/>
      <c r="EE663" s="170"/>
      <c r="EF663" s="170"/>
      <c r="EG663" s="170"/>
      <c r="EH663" s="170"/>
      <c r="EI663" s="170"/>
      <c r="EJ663" s="170"/>
      <c r="EK663" s="170"/>
      <c r="EL663" s="170"/>
      <c r="EM663" s="170"/>
      <c r="EN663" s="170"/>
      <c r="EO663" s="170"/>
      <c r="EP663" s="170"/>
      <c r="EQ663" s="170"/>
      <c r="ER663" s="170"/>
      <c r="ES663" s="170"/>
      <c r="ET663" s="170"/>
      <c r="EU663" s="170"/>
      <c r="EV663" s="170"/>
      <c r="EW663" s="170"/>
      <c r="EX663" s="170"/>
      <c r="EY663" s="170"/>
      <c r="EZ663" s="170"/>
      <c r="FA663" s="170"/>
      <c r="FB663" s="170"/>
      <c r="FC663" s="170"/>
      <c r="FD663" s="170"/>
      <c r="FE663" s="170"/>
      <c r="FF663" s="170"/>
      <c r="FG663" s="170"/>
      <c r="FH663" s="170"/>
      <c r="FI663" s="170"/>
      <c r="FJ663" s="170"/>
      <c r="FK663" s="170"/>
      <c r="FL663" s="170"/>
      <c r="FM663" s="170"/>
      <c r="FN663" s="170"/>
      <c r="FO663" s="170"/>
      <c r="FP663" s="170"/>
      <c r="FQ663" s="170"/>
      <c r="FR663" s="170"/>
      <c r="FS663" s="170"/>
      <c r="FT663" s="170"/>
      <c r="FU663" s="170"/>
      <c r="FV663" s="170"/>
      <c r="FW663" s="170"/>
      <c r="FX663" s="170"/>
      <c r="FY663" s="170"/>
      <c r="FZ663" s="170"/>
      <c r="GA663" s="170"/>
      <c r="GB663" s="170"/>
      <c r="GC663" s="170"/>
      <c r="GD663" s="170"/>
      <c r="GE663" s="170"/>
      <c r="GF663" s="170"/>
      <c r="GG663" s="170"/>
      <c r="GH663" s="170"/>
    </row>
    <row r="664" customFormat="false" ht="12.75" hidden="false" customHeight="false" outlineLevel="0" collapsed="false">
      <c r="A664" s="179"/>
      <c r="B664" s="160"/>
      <c r="C664" s="160"/>
      <c r="D664" s="160"/>
      <c r="E664" s="160"/>
      <c r="F664" s="160"/>
      <c r="G664" s="160"/>
      <c r="H664" s="159"/>
      <c r="I664" s="181"/>
      <c r="R664" s="159"/>
      <c r="S664" s="169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70"/>
      <c r="BP664" s="170"/>
      <c r="BQ664" s="170"/>
      <c r="BR664" s="170"/>
      <c r="BS664" s="170"/>
      <c r="BT664" s="170"/>
      <c r="BU664" s="170"/>
      <c r="BV664" s="170"/>
      <c r="BW664" s="170"/>
      <c r="BX664" s="170"/>
      <c r="BY664" s="170"/>
      <c r="BZ664" s="170"/>
      <c r="CA664" s="170"/>
      <c r="CB664" s="170"/>
      <c r="CC664" s="170"/>
      <c r="CD664" s="170"/>
      <c r="CE664" s="170"/>
      <c r="CF664" s="170"/>
      <c r="CG664" s="170"/>
      <c r="CH664" s="170"/>
      <c r="CI664" s="170"/>
      <c r="CJ664" s="170"/>
      <c r="CK664" s="170"/>
      <c r="CL664" s="170"/>
      <c r="CM664" s="170"/>
      <c r="CN664" s="170"/>
      <c r="CO664" s="170"/>
      <c r="CP664" s="170"/>
      <c r="CQ664" s="170"/>
      <c r="CR664" s="170"/>
      <c r="CS664" s="170"/>
      <c r="CT664" s="170"/>
      <c r="CU664" s="170"/>
      <c r="CV664" s="170"/>
      <c r="CW664" s="170"/>
      <c r="CX664" s="170"/>
      <c r="CY664" s="170"/>
      <c r="CZ664" s="170"/>
      <c r="DA664" s="170"/>
      <c r="DB664" s="170"/>
      <c r="DC664" s="170"/>
      <c r="DD664" s="170"/>
      <c r="DE664" s="170"/>
      <c r="DF664" s="170"/>
      <c r="DG664" s="170"/>
      <c r="DH664" s="170"/>
      <c r="DI664" s="170"/>
      <c r="DJ664" s="170"/>
      <c r="DK664" s="170"/>
      <c r="DL664" s="170"/>
      <c r="DM664" s="170"/>
      <c r="DN664" s="170"/>
      <c r="DO664" s="170"/>
      <c r="DP664" s="170"/>
      <c r="DQ664" s="170"/>
      <c r="DR664" s="170"/>
      <c r="DS664" s="170"/>
      <c r="DT664" s="170"/>
      <c r="DU664" s="170"/>
      <c r="DV664" s="170"/>
      <c r="DW664" s="170"/>
      <c r="DX664" s="170"/>
      <c r="DY664" s="170"/>
      <c r="DZ664" s="170"/>
      <c r="EA664" s="170"/>
      <c r="EB664" s="170"/>
      <c r="EC664" s="170"/>
      <c r="ED664" s="170"/>
      <c r="EE664" s="170"/>
      <c r="EF664" s="170"/>
      <c r="EG664" s="170"/>
      <c r="EH664" s="170"/>
      <c r="EI664" s="170"/>
      <c r="EJ664" s="170"/>
      <c r="EK664" s="170"/>
      <c r="EL664" s="170"/>
      <c r="EM664" s="170"/>
      <c r="EN664" s="170"/>
      <c r="EO664" s="170"/>
      <c r="EP664" s="170"/>
      <c r="EQ664" s="170"/>
      <c r="ER664" s="170"/>
      <c r="ES664" s="170"/>
      <c r="ET664" s="170"/>
      <c r="EU664" s="170"/>
      <c r="EV664" s="170"/>
      <c r="EW664" s="170"/>
      <c r="EX664" s="170"/>
      <c r="EY664" s="170"/>
      <c r="EZ664" s="170"/>
      <c r="FA664" s="170"/>
      <c r="FB664" s="170"/>
      <c r="FC664" s="170"/>
      <c r="FD664" s="170"/>
      <c r="FE664" s="170"/>
      <c r="FF664" s="170"/>
      <c r="FG664" s="170"/>
      <c r="FH664" s="170"/>
      <c r="FI664" s="170"/>
      <c r="FJ664" s="170"/>
      <c r="FK664" s="170"/>
      <c r="FL664" s="170"/>
      <c r="FM664" s="170"/>
      <c r="FN664" s="170"/>
      <c r="FO664" s="170"/>
      <c r="FP664" s="170"/>
      <c r="FQ664" s="170"/>
      <c r="FR664" s="170"/>
      <c r="FS664" s="170"/>
      <c r="FT664" s="170"/>
      <c r="FU664" s="170"/>
      <c r="FV664" s="170"/>
      <c r="FW664" s="170"/>
      <c r="FX664" s="170"/>
      <c r="FY664" s="170"/>
      <c r="FZ664" s="170"/>
      <c r="GA664" s="170"/>
      <c r="GB664" s="170"/>
      <c r="GC664" s="170"/>
      <c r="GD664" s="170"/>
      <c r="GE664" s="170"/>
      <c r="GF664" s="170"/>
      <c r="GG664" s="170"/>
      <c r="GH664" s="170"/>
    </row>
    <row r="665" customFormat="false" ht="12.75" hidden="false" customHeight="false" outlineLevel="0" collapsed="false">
      <c r="A665" s="179"/>
      <c r="B665" s="160"/>
      <c r="C665" s="160"/>
      <c r="D665" s="160"/>
      <c r="E665" s="160"/>
      <c r="F665" s="160"/>
      <c r="G665" s="160"/>
      <c r="H665" s="159"/>
      <c r="I665" s="181"/>
      <c r="R665" s="159"/>
      <c r="S665" s="169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70"/>
      <c r="BP665" s="170"/>
      <c r="BQ665" s="170"/>
      <c r="BR665" s="170"/>
      <c r="BS665" s="170"/>
      <c r="BT665" s="170"/>
      <c r="BU665" s="170"/>
      <c r="BV665" s="170"/>
      <c r="BW665" s="170"/>
      <c r="BX665" s="170"/>
      <c r="BY665" s="170"/>
      <c r="BZ665" s="170"/>
      <c r="CA665" s="170"/>
      <c r="CB665" s="170"/>
      <c r="CC665" s="170"/>
      <c r="CD665" s="170"/>
      <c r="CE665" s="170"/>
      <c r="CF665" s="170"/>
      <c r="CG665" s="170"/>
      <c r="CH665" s="170"/>
      <c r="CI665" s="170"/>
      <c r="CJ665" s="170"/>
      <c r="CK665" s="170"/>
      <c r="CL665" s="170"/>
      <c r="CM665" s="170"/>
      <c r="CN665" s="170"/>
      <c r="CO665" s="170"/>
      <c r="CP665" s="170"/>
      <c r="CQ665" s="170"/>
      <c r="CR665" s="170"/>
      <c r="CS665" s="170"/>
      <c r="CT665" s="170"/>
      <c r="CU665" s="170"/>
      <c r="CV665" s="170"/>
      <c r="CW665" s="170"/>
      <c r="CX665" s="170"/>
      <c r="CY665" s="170"/>
      <c r="CZ665" s="170"/>
      <c r="DA665" s="170"/>
      <c r="DB665" s="170"/>
      <c r="DC665" s="170"/>
      <c r="DD665" s="170"/>
      <c r="DE665" s="170"/>
      <c r="DF665" s="170"/>
      <c r="DG665" s="170"/>
      <c r="DH665" s="170"/>
      <c r="DI665" s="170"/>
      <c r="DJ665" s="170"/>
      <c r="DK665" s="170"/>
      <c r="DL665" s="170"/>
      <c r="DM665" s="170"/>
      <c r="DN665" s="170"/>
      <c r="DO665" s="170"/>
      <c r="DP665" s="170"/>
      <c r="DQ665" s="170"/>
      <c r="DR665" s="170"/>
      <c r="DS665" s="170"/>
      <c r="DT665" s="170"/>
      <c r="DU665" s="170"/>
      <c r="DV665" s="170"/>
      <c r="DW665" s="170"/>
      <c r="DX665" s="170"/>
      <c r="DY665" s="170"/>
      <c r="DZ665" s="170"/>
      <c r="EA665" s="170"/>
      <c r="EB665" s="170"/>
      <c r="EC665" s="170"/>
      <c r="ED665" s="170"/>
      <c r="EE665" s="170"/>
      <c r="EF665" s="170"/>
      <c r="EG665" s="170"/>
      <c r="EH665" s="170"/>
      <c r="EI665" s="170"/>
      <c r="EJ665" s="170"/>
      <c r="EK665" s="170"/>
      <c r="EL665" s="170"/>
      <c r="EM665" s="170"/>
      <c r="EN665" s="170"/>
      <c r="EO665" s="170"/>
      <c r="EP665" s="170"/>
      <c r="EQ665" s="170"/>
      <c r="ER665" s="170"/>
      <c r="ES665" s="170"/>
      <c r="ET665" s="170"/>
      <c r="EU665" s="170"/>
      <c r="EV665" s="170"/>
      <c r="EW665" s="170"/>
      <c r="EX665" s="170"/>
      <c r="EY665" s="170"/>
      <c r="EZ665" s="170"/>
      <c r="FA665" s="170"/>
      <c r="FB665" s="170"/>
      <c r="FC665" s="170"/>
      <c r="FD665" s="170"/>
      <c r="FE665" s="170"/>
      <c r="FF665" s="170"/>
      <c r="FG665" s="170"/>
      <c r="FH665" s="170"/>
      <c r="FI665" s="170"/>
      <c r="FJ665" s="170"/>
      <c r="FK665" s="170"/>
      <c r="FL665" s="170"/>
      <c r="FM665" s="170"/>
      <c r="FN665" s="170"/>
      <c r="FO665" s="170"/>
      <c r="FP665" s="170"/>
      <c r="FQ665" s="170"/>
      <c r="FR665" s="170"/>
      <c r="FS665" s="170"/>
      <c r="FT665" s="170"/>
      <c r="FU665" s="170"/>
      <c r="FV665" s="170"/>
      <c r="FW665" s="170"/>
      <c r="FX665" s="170"/>
      <c r="FY665" s="170"/>
      <c r="FZ665" s="170"/>
      <c r="GA665" s="170"/>
      <c r="GB665" s="170"/>
      <c r="GC665" s="170"/>
      <c r="GD665" s="170"/>
      <c r="GE665" s="170"/>
      <c r="GF665" s="170"/>
      <c r="GG665" s="170"/>
      <c r="GH665" s="170"/>
    </row>
    <row r="666" customFormat="false" ht="12.75" hidden="false" customHeight="false" outlineLevel="0" collapsed="false">
      <c r="A666" s="179"/>
      <c r="B666" s="160"/>
      <c r="C666" s="160"/>
      <c r="D666" s="160"/>
      <c r="E666" s="160"/>
      <c r="F666" s="160"/>
      <c r="G666" s="160"/>
      <c r="H666" s="159"/>
      <c r="I666" s="181"/>
      <c r="R666" s="159"/>
      <c r="S666" s="169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70"/>
      <c r="BP666" s="170"/>
      <c r="BQ666" s="170"/>
      <c r="BR666" s="170"/>
      <c r="BS666" s="170"/>
      <c r="BT666" s="170"/>
      <c r="BU666" s="170"/>
      <c r="BV666" s="170"/>
      <c r="BW666" s="170"/>
      <c r="BX666" s="170"/>
      <c r="BY666" s="170"/>
      <c r="BZ666" s="170"/>
      <c r="CA666" s="170"/>
      <c r="CB666" s="170"/>
      <c r="CC666" s="170"/>
      <c r="CD666" s="170"/>
      <c r="CE666" s="170"/>
      <c r="CF666" s="170"/>
      <c r="CG666" s="170"/>
      <c r="CH666" s="170"/>
      <c r="CI666" s="170"/>
      <c r="CJ666" s="170"/>
      <c r="CK666" s="170"/>
      <c r="CL666" s="170"/>
      <c r="CM666" s="170"/>
      <c r="CN666" s="170"/>
      <c r="CO666" s="170"/>
      <c r="CP666" s="170"/>
      <c r="CQ666" s="170"/>
      <c r="CR666" s="170"/>
      <c r="CS666" s="170"/>
      <c r="CT666" s="170"/>
      <c r="CU666" s="170"/>
      <c r="CV666" s="170"/>
      <c r="CW666" s="170"/>
      <c r="CX666" s="170"/>
      <c r="CY666" s="170"/>
      <c r="CZ666" s="170"/>
      <c r="DA666" s="170"/>
      <c r="DB666" s="170"/>
      <c r="DC666" s="170"/>
      <c r="DD666" s="170"/>
      <c r="DE666" s="170"/>
      <c r="DF666" s="170"/>
      <c r="DG666" s="170"/>
      <c r="DH666" s="170"/>
      <c r="DI666" s="170"/>
      <c r="DJ666" s="170"/>
      <c r="DK666" s="170"/>
      <c r="DL666" s="170"/>
      <c r="DM666" s="170"/>
      <c r="DN666" s="170"/>
      <c r="DO666" s="170"/>
      <c r="DP666" s="170"/>
      <c r="DQ666" s="170"/>
      <c r="DR666" s="170"/>
      <c r="DS666" s="170"/>
      <c r="DT666" s="170"/>
      <c r="DU666" s="170"/>
      <c r="DV666" s="170"/>
      <c r="DW666" s="170"/>
      <c r="DX666" s="170"/>
      <c r="DY666" s="170"/>
      <c r="DZ666" s="170"/>
      <c r="EA666" s="170"/>
      <c r="EB666" s="170"/>
      <c r="EC666" s="170"/>
      <c r="ED666" s="170"/>
      <c r="EE666" s="170"/>
      <c r="EF666" s="170"/>
      <c r="EG666" s="170"/>
      <c r="EH666" s="170"/>
      <c r="EI666" s="170"/>
      <c r="EJ666" s="170"/>
      <c r="EK666" s="170"/>
      <c r="EL666" s="170"/>
      <c r="EM666" s="170"/>
      <c r="EN666" s="170"/>
      <c r="EO666" s="170"/>
      <c r="EP666" s="170"/>
      <c r="EQ666" s="170"/>
      <c r="ER666" s="170"/>
      <c r="ES666" s="170"/>
      <c r="ET666" s="170"/>
      <c r="EU666" s="170"/>
      <c r="EV666" s="170"/>
      <c r="EW666" s="170"/>
      <c r="EX666" s="170"/>
      <c r="EY666" s="170"/>
      <c r="EZ666" s="170"/>
      <c r="FA666" s="170"/>
      <c r="FB666" s="170"/>
      <c r="FC666" s="170"/>
      <c r="FD666" s="170"/>
      <c r="FE666" s="170"/>
      <c r="FF666" s="170"/>
      <c r="FG666" s="170"/>
      <c r="FH666" s="170"/>
      <c r="FI666" s="170"/>
      <c r="FJ666" s="170"/>
      <c r="FK666" s="170"/>
      <c r="FL666" s="170"/>
      <c r="FM666" s="170"/>
      <c r="FN666" s="170"/>
      <c r="FO666" s="170"/>
      <c r="FP666" s="170"/>
      <c r="FQ666" s="170"/>
      <c r="FR666" s="170"/>
      <c r="FS666" s="170"/>
      <c r="FT666" s="170"/>
      <c r="FU666" s="170"/>
      <c r="FV666" s="170"/>
      <c r="FW666" s="170"/>
      <c r="FX666" s="170"/>
      <c r="FY666" s="170"/>
      <c r="FZ666" s="170"/>
      <c r="GA666" s="170"/>
      <c r="GB666" s="170"/>
      <c r="GC666" s="170"/>
      <c r="GD666" s="170"/>
      <c r="GE666" s="170"/>
      <c r="GF666" s="170"/>
      <c r="GG666" s="170"/>
      <c r="GH666" s="170"/>
    </row>
    <row r="667" customFormat="false" ht="12.75" hidden="false" customHeight="false" outlineLevel="0" collapsed="false">
      <c r="A667" s="179"/>
      <c r="B667" s="160"/>
      <c r="C667" s="160"/>
      <c r="D667" s="160"/>
      <c r="E667" s="160"/>
      <c r="F667" s="160"/>
      <c r="G667" s="160"/>
      <c r="H667" s="159"/>
      <c r="I667" s="181"/>
      <c r="R667" s="159"/>
      <c r="S667" s="169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70"/>
      <c r="BP667" s="170"/>
      <c r="BQ667" s="170"/>
      <c r="BR667" s="170"/>
      <c r="BS667" s="170"/>
      <c r="BT667" s="170"/>
      <c r="BU667" s="170"/>
      <c r="BV667" s="170"/>
      <c r="BW667" s="170"/>
      <c r="BX667" s="170"/>
      <c r="BY667" s="170"/>
      <c r="BZ667" s="170"/>
      <c r="CA667" s="170"/>
      <c r="CB667" s="170"/>
      <c r="CC667" s="170"/>
      <c r="CD667" s="170"/>
      <c r="CE667" s="170"/>
      <c r="CF667" s="170"/>
      <c r="CG667" s="170"/>
      <c r="CH667" s="170"/>
      <c r="CI667" s="170"/>
      <c r="CJ667" s="170"/>
      <c r="CK667" s="170"/>
      <c r="CL667" s="170"/>
      <c r="CM667" s="170"/>
      <c r="CN667" s="170"/>
      <c r="CO667" s="170"/>
      <c r="CP667" s="170"/>
      <c r="CQ667" s="170"/>
      <c r="CR667" s="170"/>
      <c r="CS667" s="170"/>
      <c r="CT667" s="170"/>
      <c r="CU667" s="170"/>
      <c r="CV667" s="170"/>
      <c r="CW667" s="170"/>
      <c r="CX667" s="170"/>
      <c r="CY667" s="170"/>
      <c r="CZ667" s="170"/>
      <c r="DA667" s="170"/>
      <c r="DB667" s="170"/>
      <c r="DC667" s="170"/>
      <c r="DD667" s="170"/>
      <c r="DE667" s="170"/>
      <c r="DF667" s="170"/>
      <c r="DG667" s="170"/>
      <c r="DH667" s="170"/>
      <c r="DI667" s="170"/>
      <c r="DJ667" s="170"/>
      <c r="DK667" s="170"/>
      <c r="DL667" s="170"/>
      <c r="DM667" s="170"/>
      <c r="DN667" s="170"/>
      <c r="DO667" s="170"/>
      <c r="DP667" s="170"/>
      <c r="DQ667" s="170"/>
      <c r="DR667" s="170"/>
      <c r="DS667" s="170"/>
      <c r="DT667" s="170"/>
      <c r="DU667" s="170"/>
      <c r="DV667" s="170"/>
      <c r="DW667" s="170"/>
      <c r="DX667" s="170"/>
      <c r="DY667" s="170"/>
      <c r="DZ667" s="170"/>
      <c r="EA667" s="170"/>
      <c r="EB667" s="170"/>
      <c r="EC667" s="170"/>
      <c r="ED667" s="170"/>
      <c r="EE667" s="170"/>
      <c r="EF667" s="170"/>
      <c r="EG667" s="170"/>
      <c r="EH667" s="170"/>
      <c r="EI667" s="170"/>
      <c r="EJ667" s="170"/>
      <c r="EK667" s="170"/>
      <c r="EL667" s="170"/>
      <c r="EM667" s="170"/>
      <c r="EN667" s="170"/>
      <c r="EO667" s="170"/>
      <c r="EP667" s="170"/>
      <c r="EQ667" s="170"/>
      <c r="ER667" s="170"/>
      <c r="ES667" s="170"/>
      <c r="ET667" s="170"/>
      <c r="EU667" s="170"/>
      <c r="EV667" s="170"/>
      <c r="EW667" s="170"/>
      <c r="EX667" s="170"/>
      <c r="EY667" s="170"/>
      <c r="EZ667" s="170"/>
      <c r="FA667" s="170"/>
      <c r="FB667" s="170"/>
      <c r="FC667" s="170"/>
      <c r="FD667" s="170"/>
      <c r="FE667" s="170"/>
      <c r="FF667" s="170"/>
      <c r="FG667" s="170"/>
      <c r="FH667" s="170"/>
      <c r="FI667" s="170"/>
      <c r="FJ667" s="170"/>
      <c r="FK667" s="170"/>
      <c r="FL667" s="170"/>
      <c r="FM667" s="170"/>
      <c r="FN667" s="170"/>
      <c r="FO667" s="170"/>
      <c r="FP667" s="170"/>
      <c r="FQ667" s="170"/>
      <c r="FR667" s="170"/>
      <c r="FS667" s="170"/>
      <c r="FT667" s="170"/>
      <c r="FU667" s="170"/>
      <c r="FV667" s="170"/>
      <c r="FW667" s="170"/>
      <c r="FX667" s="170"/>
      <c r="FY667" s="170"/>
      <c r="FZ667" s="170"/>
      <c r="GA667" s="170"/>
      <c r="GB667" s="170"/>
      <c r="GC667" s="170"/>
      <c r="GD667" s="170"/>
      <c r="GE667" s="170"/>
      <c r="GF667" s="170"/>
      <c r="GG667" s="170"/>
      <c r="GH667" s="170"/>
    </row>
    <row r="668" customFormat="false" ht="12.75" hidden="false" customHeight="false" outlineLevel="0" collapsed="false">
      <c r="A668" s="179"/>
      <c r="B668" s="160"/>
      <c r="C668" s="160"/>
      <c r="D668" s="160"/>
      <c r="E668" s="160"/>
      <c r="F668" s="160"/>
      <c r="G668" s="160"/>
      <c r="H668" s="159"/>
      <c r="I668" s="181"/>
      <c r="R668" s="159"/>
      <c r="S668" s="169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70"/>
      <c r="BP668" s="170"/>
      <c r="BQ668" s="170"/>
      <c r="BR668" s="170"/>
      <c r="BS668" s="170"/>
      <c r="BT668" s="170"/>
      <c r="BU668" s="170"/>
      <c r="BV668" s="170"/>
      <c r="BW668" s="170"/>
      <c r="BX668" s="170"/>
      <c r="BY668" s="170"/>
      <c r="BZ668" s="170"/>
      <c r="CA668" s="170"/>
      <c r="CB668" s="170"/>
      <c r="CC668" s="170"/>
      <c r="CD668" s="170"/>
      <c r="CE668" s="170"/>
      <c r="CF668" s="170"/>
      <c r="CG668" s="170"/>
      <c r="CH668" s="170"/>
      <c r="CI668" s="170"/>
      <c r="CJ668" s="170"/>
      <c r="CK668" s="170"/>
      <c r="CL668" s="170"/>
      <c r="CM668" s="170"/>
      <c r="CN668" s="170"/>
      <c r="CO668" s="170"/>
      <c r="CP668" s="170"/>
      <c r="CQ668" s="170"/>
      <c r="CR668" s="170"/>
      <c r="CS668" s="170"/>
      <c r="CT668" s="170"/>
      <c r="CU668" s="170"/>
      <c r="CV668" s="170"/>
      <c r="CW668" s="170"/>
      <c r="CX668" s="170"/>
      <c r="CY668" s="170"/>
      <c r="CZ668" s="170"/>
      <c r="DA668" s="170"/>
      <c r="DB668" s="170"/>
      <c r="DC668" s="170"/>
      <c r="DD668" s="170"/>
      <c r="DE668" s="170"/>
      <c r="DF668" s="170"/>
      <c r="DG668" s="170"/>
      <c r="DH668" s="170"/>
      <c r="DI668" s="170"/>
      <c r="DJ668" s="170"/>
      <c r="DK668" s="170"/>
      <c r="DL668" s="170"/>
      <c r="DM668" s="170"/>
      <c r="DN668" s="170"/>
      <c r="DO668" s="170"/>
      <c r="DP668" s="170"/>
      <c r="DQ668" s="170"/>
      <c r="DR668" s="170"/>
      <c r="DS668" s="170"/>
      <c r="DT668" s="170"/>
      <c r="DU668" s="170"/>
      <c r="DV668" s="170"/>
      <c r="DW668" s="170"/>
      <c r="DX668" s="170"/>
      <c r="DY668" s="170"/>
      <c r="DZ668" s="170"/>
      <c r="EA668" s="170"/>
      <c r="EB668" s="170"/>
      <c r="EC668" s="170"/>
      <c r="ED668" s="170"/>
      <c r="EE668" s="170"/>
      <c r="EF668" s="170"/>
      <c r="EG668" s="170"/>
      <c r="EH668" s="170"/>
      <c r="EI668" s="170"/>
      <c r="EJ668" s="170"/>
      <c r="EK668" s="170"/>
      <c r="EL668" s="170"/>
      <c r="EM668" s="170"/>
      <c r="EN668" s="170"/>
      <c r="EO668" s="170"/>
      <c r="EP668" s="170"/>
      <c r="EQ668" s="170"/>
      <c r="ER668" s="170"/>
      <c r="ES668" s="170"/>
      <c r="ET668" s="170"/>
      <c r="EU668" s="170"/>
      <c r="EV668" s="170"/>
      <c r="EW668" s="170"/>
      <c r="EX668" s="170"/>
      <c r="EY668" s="170"/>
      <c r="EZ668" s="170"/>
      <c r="FA668" s="170"/>
      <c r="FB668" s="170"/>
      <c r="FC668" s="170"/>
      <c r="FD668" s="170"/>
      <c r="FE668" s="170"/>
      <c r="FF668" s="170"/>
      <c r="FG668" s="170"/>
      <c r="FH668" s="170"/>
      <c r="FI668" s="170"/>
      <c r="FJ668" s="170"/>
      <c r="FK668" s="170"/>
      <c r="FL668" s="170"/>
      <c r="FM668" s="170"/>
      <c r="FN668" s="170"/>
      <c r="FO668" s="170"/>
      <c r="FP668" s="170"/>
      <c r="FQ668" s="170"/>
      <c r="FR668" s="170"/>
      <c r="FS668" s="170"/>
      <c r="FT668" s="170"/>
      <c r="FU668" s="170"/>
      <c r="FV668" s="170"/>
      <c r="FW668" s="170"/>
      <c r="FX668" s="170"/>
      <c r="FY668" s="170"/>
      <c r="FZ668" s="170"/>
      <c r="GA668" s="170"/>
      <c r="GB668" s="170"/>
      <c r="GC668" s="170"/>
      <c r="GD668" s="170"/>
      <c r="GE668" s="170"/>
      <c r="GF668" s="170"/>
      <c r="GG668" s="170"/>
      <c r="GH668" s="170"/>
    </row>
    <row r="669" customFormat="false" ht="12.75" hidden="false" customHeight="false" outlineLevel="0" collapsed="false">
      <c r="A669" s="179"/>
      <c r="B669" s="160"/>
      <c r="C669" s="160"/>
      <c r="D669" s="160"/>
      <c r="E669" s="160"/>
      <c r="F669" s="160"/>
      <c r="G669" s="160"/>
      <c r="H669" s="159"/>
      <c r="I669" s="181"/>
      <c r="R669" s="159"/>
      <c r="S669" s="169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  <c r="AH669" s="170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70"/>
      <c r="BP669" s="170"/>
      <c r="BQ669" s="170"/>
      <c r="BR669" s="170"/>
      <c r="BS669" s="170"/>
      <c r="BT669" s="170"/>
      <c r="BU669" s="170"/>
      <c r="BV669" s="170"/>
      <c r="BW669" s="170"/>
      <c r="BX669" s="170"/>
      <c r="BY669" s="170"/>
      <c r="BZ669" s="170"/>
      <c r="CA669" s="170"/>
      <c r="CB669" s="170"/>
      <c r="CC669" s="170"/>
      <c r="CD669" s="170"/>
      <c r="CE669" s="170"/>
      <c r="CF669" s="170"/>
      <c r="CG669" s="170"/>
      <c r="CH669" s="170"/>
      <c r="CI669" s="170"/>
      <c r="CJ669" s="170"/>
      <c r="CK669" s="170"/>
      <c r="CL669" s="170"/>
      <c r="CM669" s="170"/>
      <c r="CN669" s="170"/>
      <c r="CO669" s="170"/>
      <c r="CP669" s="170"/>
      <c r="CQ669" s="170"/>
      <c r="CR669" s="170"/>
      <c r="CS669" s="170"/>
      <c r="CT669" s="170"/>
      <c r="CU669" s="170"/>
      <c r="CV669" s="170"/>
      <c r="CW669" s="170"/>
      <c r="CX669" s="170"/>
      <c r="CY669" s="170"/>
      <c r="CZ669" s="170"/>
      <c r="DA669" s="170"/>
      <c r="DB669" s="170"/>
      <c r="DC669" s="170"/>
      <c r="DD669" s="170"/>
      <c r="DE669" s="170"/>
      <c r="DF669" s="170"/>
      <c r="DG669" s="170"/>
      <c r="DH669" s="170"/>
      <c r="DI669" s="170"/>
      <c r="DJ669" s="170"/>
      <c r="DK669" s="170"/>
      <c r="DL669" s="170"/>
      <c r="DM669" s="170"/>
      <c r="DN669" s="170"/>
      <c r="DO669" s="170"/>
      <c r="DP669" s="170"/>
      <c r="DQ669" s="170"/>
      <c r="DR669" s="170"/>
      <c r="DS669" s="170"/>
      <c r="DT669" s="170"/>
      <c r="DU669" s="170"/>
      <c r="DV669" s="170"/>
      <c r="DW669" s="170"/>
      <c r="DX669" s="170"/>
      <c r="DY669" s="170"/>
      <c r="DZ669" s="170"/>
      <c r="EA669" s="170"/>
      <c r="EB669" s="170"/>
      <c r="EC669" s="170"/>
      <c r="ED669" s="170"/>
      <c r="EE669" s="170"/>
      <c r="EF669" s="170"/>
      <c r="EG669" s="170"/>
      <c r="EH669" s="170"/>
      <c r="EI669" s="170"/>
      <c r="EJ669" s="170"/>
      <c r="EK669" s="170"/>
      <c r="EL669" s="170"/>
      <c r="EM669" s="170"/>
      <c r="EN669" s="170"/>
      <c r="EO669" s="170"/>
      <c r="EP669" s="170"/>
      <c r="EQ669" s="170"/>
      <c r="ER669" s="170"/>
      <c r="ES669" s="170"/>
      <c r="ET669" s="170"/>
      <c r="EU669" s="170"/>
      <c r="EV669" s="170"/>
      <c r="EW669" s="170"/>
      <c r="EX669" s="170"/>
      <c r="EY669" s="170"/>
      <c r="EZ669" s="170"/>
      <c r="FA669" s="170"/>
      <c r="FB669" s="170"/>
      <c r="FC669" s="170"/>
      <c r="FD669" s="170"/>
      <c r="FE669" s="170"/>
      <c r="FF669" s="170"/>
      <c r="FG669" s="170"/>
      <c r="FH669" s="170"/>
      <c r="FI669" s="170"/>
      <c r="FJ669" s="170"/>
      <c r="FK669" s="170"/>
      <c r="FL669" s="170"/>
      <c r="FM669" s="170"/>
      <c r="FN669" s="170"/>
      <c r="FO669" s="170"/>
      <c r="FP669" s="170"/>
      <c r="FQ669" s="170"/>
      <c r="FR669" s="170"/>
      <c r="FS669" s="170"/>
      <c r="FT669" s="170"/>
      <c r="FU669" s="170"/>
      <c r="FV669" s="170"/>
      <c r="FW669" s="170"/>
      <c r="FX669" s="170"/>
      <c r="FY669" s="170"/>
      <c r="FZ669" s="170"/>
      <c r="GA669" s="170"/>
      <c r="GB669" s="170"/>
      <c r="GC669" s="170"/>
      <c r="GD669" s="170"/>
      <c r="GE669" s="170"/>
      <c r="GF669" s="170"/>
      <c r="GG669" s="170"/>
      <c r="GH669" s="170"/>
    </row>
    <row r="670" customFormat="false" ht="12.75" hidden="false" customHeight="false" outlineLevel="0" collapsed="false">
      <c r="A670" s="179"/>
      <c r="B670" s="160"/>
      <c r="C670" s="160"/>
      <c r="D670" s="160"/>
      <c r="E670" s="160"/>
      <c r="F670" s="160"/>
      <c r="G670" s="160"/>
      <c r="H670" s="159"/>
      <c r="I670" s="181"/>
      <c r="R670" s="159"/>
      <c r="S670" s="169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  <c r="AH670" s="170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70"/>
      <c r="BP670" s="170"/>
      <c r="BQ670" s="170"/>
      <c r="BR670" s="170"/>
      <c r="BS670" s="170"/>
      <c r="BT670" s="170"/>
      <c r="BU670" s="170"/>
      <c r="BV670" s="170"/>
      <c r="BW670" s="170"/>
      <c r="BX670" s="170"/>
      <c r="BY670" s="170"/>
      <c r="BZ670" s="170"/>
      <c r="CA670" s="170"/>
      <c r="CB670" s="170"/>
      <c r="CC670" s="170"/>
      <c r="CD670" s="170"/>
      <c r="CE670" s="170"/>
      <c r="CF670" s="170"/>
      <c r="CG670" s="170"/>
      <c r="CH670" s="170"/>
      <c r="CI670" s="170"/>
      <c r="CJ670" s="170"/>
      <c r="CK670" s="170"/>
      <c r="CL670" s="170"/>
      <c r="CM670" s="170"/>
      <c r="CN670" s="170"/>
      <c r="CO670" s="170"/>
      <c r="CP670" s="170"/>
      <c r="CQ670" s="170"/>
      <c r="CR670" s="170"/>
      <c r="CS670" s="170"/>
      <c r="CT670" s="170"/>
      <c r="CU670" s="170"/>
      <c r="CV670" s="170"/>
      <c r="CW670" s="170"/>
      <c r="CX670" s="170"/>
      <c r="CY670" s="170"/>
      <c r="CZ670" s="170"/>
      <c r="DA670" s="170"/>
      <c r="DB670" s="170"/>
      <c r="DC670" s="170"/>
      <c r="DD670" s="170"/>
      <c r="DE670" s="170"/>
      <c r="DF670" s="170"/>
      <c r="DG670" s="170"/>
      <c r="DH670" s="170"/>
      <c r="DI670" s="170"/>
      <c r="DJ670" s="170"/>
      <c r="DK670" s="170"/>
      <c r="DL670" s="170"/>
      <c r="DM670" s="170"/>
      <c r="DN670" s="170"/>
      <c r="DO670" s="170"/>
      <c r="DP670" s="170"/>
      <c r="DQ670" s="170"/>
      <c r="DR670" s="170"/>
      <c r="DS670" s="170"/>
      <c r="DT670" s="170"/>
      <c r="DU670" s="170"/>
      <c r="DV670" s="170"/>
      <c r="DW670" s="170"/>
      <c r="DX670" s="170"/>
      <c r="DY670" s="170"/>
      <c r="DZ670" s="170"/>
      <c r="EA670" s="170"/>
      <c r="EB670" s="170"/>
      <c r="EC670" s="170"/>
      <c r="ED670" s="170"/>
      <c r="EE670" s="170"/>
      <c r="EF670" s="170"/>
      <c r="EG670" s="170"/>
      <c r="EH670" s="170"/>
      <c r="EI670" s="170"/>
      <c r="EJ670" s="170"/>
      <c r="EK670" s="170"/>
      <c r="EL670" s="170"/>
      <c r="EM670" s="170"/>
      <c r="EN670" s="170"/>
      <c r="EO670" s="170"/>
      <c r="EP670" s="170"/>
      <c r="EQ670" s="170"/>
      <c r="ER670" s="170"/>
      <c r="ES670" s="170"/>
      <c r="ET670" s="170"/>
      <c r="EU670" s="170"/>
      <c r="EV670" s="170"/>
      <c r="EW670" s="170"/>
      <c r="EX670" s="170"/>
      <c r="EY670" s="170"/>
      <c r="EZ670" s="170"/>
      <c r="FA670" s="170"/>
      <c r="FB670" s="170"/>
      <c r="FC670" s="170"/>
      <c r="FD670" s="170"/>
      <c r="FE670" s="170"/>
      <c r="FF670" s="170"/>
      <c r="FG670" s="170"/>
      <c r="FH670" s="170"/>
      <c r="FI670" s="170"/>
      <c r="FJ670" s="170"/>
      <c r="FK670" s="170"/>
      <c r="FL670" s="170"/>
      <c r="FM670" s="170"/>
      <c r="FN670" s="170"/>
      <c r="FO670" s="170"/>
      <c r="FP670" s="170"/>
      <c r="FQ670" s="170"/>
      <c r="FR670" s="170"/>
      <c r="FS670" s="170"/>
      <c r="FT670" s="170"/>
      <c r="FU670" s="170"/>
      <c r="FV670" s="170"/>
      <c r="FW670" s="170"/>
      <c r="FX670" s="170"/>
      <c r="FY670" s="170"/>
      <c r="FZ670" s="170"/>
      <c r="GA670" s="170"/>
      <c r="GB670" s="170"/>
      <c r="GC670" s="170"/>
      <c r="GD670" s="170"/>
      <c r="GE670" s="170"/>
      <c r="GF670" s="170"/>
      <c r="GG670" s="170"/>
      <c r="GH670" s="170"/>
    </row>
    <row r="671" customFormat="false" ht="12.75" hidden="false" customHeight="false" outlineLevel="0" collapsed="false">
      <c r="A671" s="179"/>
      <c r="B671" s="160"/>
      <c r="C671" s="160"/>
      <c r="D671" s="160"/>
      <c r="E671" s="160"/>
      <c r="F671" s="160"/>
      <c r="G671" s="160"/>
      <c r="H671" s="159"/>
      <c r="I671" s="181"/>
      <c r="R671" s="159"/>
      <c r="S671" s="169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  <c r="AH671" s="170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70"/>
      <c r="BW671" s="170"/>
      <c r="BX671" s="170"/>
      <c r="BY671" s="170"/>
      <c r="BZ671" s="170"/>
      <c r="CA671" s="170"/>
      <c r="CB671" s="170"/>
      <c r="CC671" s="170"/>
      <c r="CD671" s="170"/>
      <c r="CE671" s="170"/>
      <c r="CF671" s="170"/>
      <c r="CG671" s="170"/>
      <c r="CH671" s="170"/>
      <c r="CI671" s="170"/>
      <c r="CJ671" s="170"/>
      <c r="CK671" s="170"/>
      <c r="CL671" s="170"/>
      <c r="CM671" s="170"/>
      <c r="CN671" s="170"/>
      <c r="CO671" s="170"/>
      <c r="CP671" s="170"/>
      <c r="CQ671" s="170"/>
      <c r="CR671" s="170"/>
      <c r="CS671" s="170"/>
      <c r="CT671" s="170"/>
      <c r="CU671" s="170"/>
      <c r="CV671" s="170"/>
      <c r="CW671" s="170"/>
      <c r="CX671" s="170"/>
      <c r="CY671" s="170"/>
      <c r="CZ671" s="170"/>
      <c r="DA671" s="170"/>
      <c r="DB671" s="170"/>
      <c r="DC671" s="170"/>
      <c r="DD671" s="170"/>
      <c r="DE671" s="170"/>
      <c r="DF671" s="170"/>
      <c r="DG671" s="170"/>
      <c r="DH671" s="170"/>
      <c r="DI671" s="170"/>
      <c r="DJ671" s="170"/>
      <c r="DK671" s="170"/>
      <c r="DL671" s="170"/>
      <c r="DM671" s="170"/>
      <c r="DN671" s="170"/>
      <c r="DO671" s="170"/>
      <c r="DP671" s="170"/>
      <c r="DQ671" s="170"/>
      <c r="DR671" s="170"/>
      <c r="DS671" s="170"/>
      <c r="DT671" s="170"/>
      <c r="DU671" s="170"/>
      <c r="DV671" s="170"/>
      <c r="DW671" s="170"/>
      <c r="DX671" s="170"/>
      <c r="DY671" s="170"/>
      <c r="DZ671" s="170"/>
      <c r="EA671" s="170"/>
      <c r="EB671" s="170"/>
      <c r="EC671" s="170"/>
      <c r="ED671" s="170"/>
      <c r="EE671" s="170"/>
      <c r="EF671" s="170"/>
      <c r="EG671" s="170"/>
      <c r="EH671" s="170"/>
      <c r="EI671" s="170"/>
      <c r="EJ671" s="170"/>
      <c r="EK671" s="170"/>
      <c r="EL671" s="170"/>
      <c r="EM671" s="170"/>
      <c r="EN671" s="170"/>
      <c r="EO671" s="170"/>
      <c r="EP671" s="170"/>
      <c r="EQ671" s="170"/>
      <c r="ER671" s="170"/>
      <c r="ES671" s="170"/>
      <c r="ET671" s="170"/>
      <c r="EU671" s="170"/>
      <c r="EV671" s="170"/>
      <c r="EW671" s="170"/>
      <c r="EX671" s="170"/>
      <c r="EY671" s="170"/>
      <c r="EZ671" s="170"/>
      <c r="FA671" s="170"/>
      <c r="FB671" s="170"/>
      <c r="FC671" s="170"/>
      <c r="FD671" s="170"/>
      <c r="FE671" s="170"/>
      <c r="FF671" s="170"/>
      <c r="FG671" s="170"/>
      <c r="FH671" s="170"/>
      <c r="FI671" s="170"/>
      <c r="FJ671" s="170"/>
      <c r="FK671" s="170"/>
      <c r="FL671" s="170"/>
      <c r="FM671" s="170"/>
      <c r="FN671" s="170"/>
      <c r="FO671" s="170"/>
      <c r="FP671" s="170"/>
      <c r="FQ671" s="170"/>
      <c r="FR671" s="170"/>
      <c r="FS671" s="170"/>
      <c r="FT671" s="170"/>
      <c r="FU671" s="170"/>
      <c r="FV671" s="170"/>
      <c r="FW671" s="170"/>
      <c r="FX671" s="170"/>
      <c r="FY671" s="170"/>
      <c r="FZ671" s="170"/>
      <c r="GA671" s="170"/>
      <c r="GB671" s="170"/>
      <c r="GC671" s="170"/>
      <c r="GD671" s="170"/>
      <c r="GE671" s="170"/>
      <c r="GF671" s="170"/>
      <c r="GG671" s="170"/>
      <c r="GH671" s="170"/>
    </row>
    <row r="672" customFormat="false" ht="12.75" hidden="false" customHeight="false" outlineLevel="0" collapsed="false">
      <c r="A672" s="179"/>
      <c r="B672" s="160"/>
      <c r="C672" s="160"/>
      <c r="D672" s="160"/>
      <c r="E672" s="160"/>
      <c r="F672" s="160"/>
      <c r="G672" s="160"/>
      <c r="H672" s="159"/>
      <c r="I672" s="181"/>
      <c r="R672" s="159"/>
      <c r="S672" s="169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  <c r="AH672" s="170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70"/>
      <c r="BW672" s="170"/>
      <c r="BX672" s="170"/>
      <c r="BY672" s="170"/>
      <c r="BZ672" s="170"/>
      <c r="CA672" s="170"/>
      <c r="CB672" s="170"/>
      <c r="CC672" s="170"/>
      <c r="CD672" s="170"/>
      <c r="CE672" s="170"/>
      <c r="CF672" s="170"/>
      <c r="CG672" s="170"/>
      <c r="CH672" s="170"/>
      <c r="CI672" s="170"/>
      <c r="CJ672" s="170"/>
      <c r="CK672" s="170"/>
      <c r="CL672" s="170"/>
      <c r="CM672" s="170"/>
      <c r="CN672" s="170"/>
      <c r="CO672" s="170"/>
      <c r="CP672" s="170"/>
      <c r="CQ672" s="170"/>
      <c r="CR672" s="170"/>
      <c r="CS672" s="170"/>
      <c r="CT672" s="170"/>
      <c r="CU672" s="170"/>
      <c r="CV672" s="170"/>
      <c r="CW672" s="170"/>
      <c r="CX672" s="170"/>
      <c r="CY672" s="170"/>
      <c r="CZ672" s="170"/>
      <c r="DA672" s="170"/>
      <c r="DB672" s="170"/>
      <c r="DC672" s="170"/>
      <c r="DD672" s="170"/>
      <c r="DE672" s="170"/>
      <c r="DF672" s="170"/>
      <c r="DG672" s="170"/>
      <c r="DH672" s="170"/>
      <c r="DI672" s="170"/>
      <c r="DJ672" s="170"/>
      <c r="DK672" s="170"/>
      <c r="DL672" s="170"/>
      <c r="DM672" s="170"/>
      <c r="DN672" s="170"/>
      <c r="DO672" s="170"/>
      <c r="DP672" s="170"/>
      <c r="DQ672" s="170"/>
      <c r="DR672" s="170"/>
      <c r="DS672" s="170"/>
      <c r="DT672" s="170"/>
      <c r="DU672" s="170"/>
      <c r="DV672" s="170"/>
      <c r="DW672" s="170"/>
      <c r="DX672" s="170"/>
      <c r="DY672" s="170"/>
      <c r="DZ672" s="170"/>
      <c r="EA672" s="170"/>
      <c r="EB672" s="170"/>
      <c r="EC672" s="170"/>
      <c r="ED672" s="170"/>
      <c r="EE672" s="170"/>
      <c r="EF672" s="170"/>
      <c r="EG672" s="170"/>
      <c r="EH672" s="170"/>
      <c r="EI672" s="170"/>
      <c r="EJ672" s="170"/>
      <c r="EK672" s="170"/>
      <c r="EL672" s="170"/>
      <c r="EM672" s="170"/>
      <c r="EN672" s="170"/>
      <c r="EO672" s="170"/>
      <c r="EP672" s="170"/>
      <c r="EQ672" s="170"/>
      <c r="ER672" s="170"/>
      <c r="ES672" s="170"/>
      <c r="ET672" s="170"/>
      <c r="EU672" s="170"/>
      <c r="EV672" s="170"/>
      <c r="EW672" s="170"/>
      <c r="EX672" s="170"/>
      <c r="EY672" s="170"/>
      <c r="EZ672" s="170"/>
      <c r="FA672" s="170"/>
      <c r="FB672" s="170"/>
      <c r="FC672" s="170"/>
      <c r="FD672" s="170"/>
      <c r="FE672" s="170"/>
      <c r="FF672" s="170"/>
      <c r="FG672" s="170"/>
      <c r="FH672" s="170"/>
      <c r="FI672" s="170"/>
      <c r="FJ672" s="170"/>
      <c r="FK672" s="170"/>
      <c r="FL672" s="170"/>
      <c r="FM672" s="170"/>
      <c r="FN672" s="170"/>
      <c r="FO672" s="170"/>
      <c r="FP672" s="170"/>
      <c r="FQ672" s="170"/>
      <c r="FR672" s="170"/>
      <c r="FS672" s="170"/>
      <c r="FT672" s="170"/>
      <c r="FU672" s="170"/>
      <c r="FV672" s="170"/>
      <c r="FW672" s="170"/>
      <c r="FX672" s="170"/>
      <c r="FY672" s="170"/>
      <c r="FZ672" s="170"/>
      <c r="GA672" s="170"/>
      <c r="GB672" s="170"/>
      <c r="GC672" s="170"/>
      <c r="GD672" s="170"/>
      <c r="GE672" s="170"/>
      <c r="GF672" s="170"/>
      <c r="GG672" s="170"/>
      <c r="GH672" s="170"/>
    </row>
    <row r="673" customFormat="false" ht="12.75" hidden="false" customHeight="false" outlineLevel="0" collapsed="false">
      <c r="A673" s="179"/>
      <c r="B673" s="160"/>
      <c r="C673" s="160"/>
      <c r="D673" s="160"/>
      <c r="E673" s="160"/>
      <c r="F673" s="160"/>
      <c r="G673" s="160"/>
      <c r="H673" s="159"/>
      <c r="I673" s="181"/>
      <c r="R673" s="159"/>
      <c r="S673" s="169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  <c r="AH673" s="170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70"/>
      <c r="BW673" s="170"/>
      <c r="BX673" s="170"/>
      <c r="BY673" s="170"/>
      <c r="BZ673" s="170"/>
      <c r="CA673" s="170"/>
      <c r="CB673" s="170"/>
      <c r="CC673" s="170"/>
      <c r="CD673" s="170"/>
      <c r="CE673" s="170"/>
      <c r="CF673" s="170"/>
      <c r="CG673" s="170"/>
      <c r="CH673" s="170"/>
      <c r="CI673" s="170"/>
      <c r="CJ673" s="170"/>
      <c r="CK673" s="170"/>
      <c r="CL673" s="170"/>
      <c r="CM673" s="170"/>
      <c r="CN673" s="170"/>
      <c r="CO673" s="170"/>
      <c r="CP673" s="170"/>
      <c r="CQ673" s="170"/>
      <c r="CR673" s="170"/>
      <c r="CS673" s="170"/>
      <c r="CT673" s="170"/>
      <c r="CU673" s="170"/>
      <c r="CV673" s="170"/>
      <c r="CW673" s="170"/>
      <c r="CX673" s="170"/>
      <c r="CY673" s="170"/>
      <c r="CZ673" s="170"/>
      <c r="DA673" s="170"/>
      <c r="DB673" s="170"/>
      <c r="DC673" s="170"/>
      <c r="DD673" s="170"/>
      <c r="DE673" s="170"/>
      <c r="DF673" s="170"/>
      <c r="DG673" s="170"/>
      <c r="DH673" s="170"/>
      <c r="DI673" s="170"/>
      <c r="DJ673" s="170"/>
      <c r="DK673" s="170"/>
      <c r="DL673" s="170"/>
      <c r="DM673" s="170"/>
      <c r="DN673" s="170"/>
      <c r="DO673" s="170"/>
      <c r="DP673" s="170"/>
      <c r="DQ673" s="170"/>
      <c r="DR673" s="170"/>
      <c r="DS673" s="170"/>
      <c r="DT673" s="170"/>
      <c r="DU673" s="170"/>
      <c r="DV673" s="170"/>
      <c r="DW673" s="170"/>
      <c r="DX673" s="170"/>
      <c r="DY673" s="170"/>
      <c r="DZ673" s="170"/>
      <c r="EA673" s="170"/>
      <c r="EB673" s="170"/>
      <c r="EC673" s="170"/>
      <c r="ED673" s="170"/>
      <c r="EE673" s="170"/>
      <c r="EF673" s="170"/>
      <c r="EG673" s="170"/>
      <c r="EH673" s="170"/>
      <c r="EI673" s="170"/>
      <c r="EJ673" s="170"/>
      <c r="EK673" s="170"/>
      <c r="EL673" s="170"/>
      <c r="EM673" s="170"/>
      <c r="EN673" s="170"/>
      <c r="EO673" s="170"/>
      <c r="EP673" s="170"/>
      <c r="EQ673" s="170"/>
      <c r="ER673" s="170"/>
      <c r="ES673" s="170"/>
      <c r="ET673" s="170"/>
      <c r="EU673" s="170"/>
      <c r="EV673" s="170"/>
      <c r="EW673" s="170"/>
      <c r="EX673" s="170"/>
      <c r="EY673" s="170"/>
      <c r="EZ673" s="170"/>
      <c r="FA673" s="170"/>
      <c r="FB673" s="170"/>
      <c r="FC673" s="170"/>
      <c r="FD673" s="170"/>
      <c r="FE673" s="170"/>
      <c r="FF673" s="170"/>
      <c r="FG673" s="170"/>
      <c r="FH673" s="170"/>
      <c r="FI673" s="170"/>
      <c r="FJ673" s="170"/>
      <c r="FK673" s="170"/>
      <c r="FL673" s="170"/>
      <c r="FM673" s="170"/>
      <c r="FN673" s="170"/>
      <c r="FO673" s="170"/>
      <c r="FP673" s="170"/>
      <c r="FQ673" s="170"/>
      <c r="FR673" s="170"/>
      <c r="FS673" s="170"/>
      <c r="FT673" s="170"/>
      <c r="FU673" s="170"/>
      <c r="FV673" s="170"/>
      <c r="FW673" s="170"/>
      <c r="FX673" s="170"/>
      <c r="FY673" s="170"/>
      <c r="FZ673" s="170"/>
      <c r="GA673" s="170"/>
      <c r="GB673" s="170"/>
      <c r="GC673" s="170"/>
      <c r="GD673" s="170"/>
      <c r="GE673" s="170"/>
      <c r="GF673" s="170"/>
      <c r="GG673" s="170"/>
      <c r="GH673" s="170"/>
    </row>
    <row r="674" customFormat="false" ht="12.75" hidden="false" customHeight="false" outlineLevel="0" collapsed="false">
      <c r="A674" s="179"/>
      <c r="B674" s="160"/>
      <c r="C674" s="160"/>
      <c r="D674" s="160"/>
      <c r="E674" s="160"/>
      <c r="F674" s="160"/>
      <c r="G674" s="160"/>
      <c r="H674" s="159"/>
      <c r="I674" s="181"/>
      <c r="R674" s="159"/>
      <c r="S674" s="169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  <c r="AH674" s="170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70"/>
      <c r="BP674" s="170"/>
      <c r="BQ674" s="170"/>
      <c r="BR674" s="170"/>
      <c r="BS674" s="170"/>
      <c r="BT674" s="170"/>
      <c r="BU674" s="170"/>
      <c r="BV674" s="170"/>
      <c r="BW674" s="170"/>
      <c r="BX674" s="170"/>
      <c r="BY674" s="170"/>
      <c r="BZ674" s="170"/>
      <c r="CA674" s="170"/>
      <c r="CB674" s="170"/>
      <c r="CC674" s="170"/>
      <c r="CD674" s="170"/>
      <c r="CE674" s="170"/>
      <c r="CF674" s="170"/>
      <c r="CG674" s="170"/>
      <c r="CH674" s="170"/>
      <c r="CI674" s="170"/>
      <c r="CJ674" s="170"/>
      <c r="CK674" s="170"/>
      <c r="CL674" s="170"/>
      <c r="CM674" s="170"/>
      <c r="CN674" s="170"/>
      <c r="CO674" s="170"/>
      <c r="CP674" s="170"/>
      <c r="CQ674" s="170"/>
      <c r="CR674" s="170"/>
      <c r="CS674" s="170"/>
      <c r="CT674" s="170"/>
      <c r="CU674" s="170"/>
      <c r="CV674" s="170"/>
      <c r="CW674" s="170"/>
      <c r="CX674" s="170"/>
      <c r="CY674" s="170"/>
      <c r="CZ674" s="170"/>
      <c r="DA674" s="170"/>
      <c r="DB674" s="170"/>
      <c r="DC674" s="170"/>
      <c r="DD674" s="170"/>
      <c r="DE674" s="170"/>
      <c r="DF674" s="170"/>
      <c r="DG674" s="170"/>
      <c r="DH674" s="170"/>
      <c r="DI674" s="170"/>
      <c r="DJ674" s="170"/>
      <c r="DK674" s="170"/>
      <c r="DL674" s="170"/>
      <c r="DM674" s="170"/>
      <c r="DN674" s="170"/>
      <c r="DO674" s="170"/>
      <c r="DP674" s="170"/>
      <c r="DQ674" s="170"/>
      <c r="DR674" s="170"/>
      <c r="DS674" s="170"/>
      <c r="DT674" s="170"/>
      <c r="DU674" s="170"/>
      <c r="DV674" s="170"/>
      <c r="DW674" s="170"/>
      <c r="DX674" s="170"/>
      <c r="DY674" s="170"/>
      <c r="DZ674" s="170"/>
      <c r="EA674" s="170"/>
      <c r="EB674" s="170"/>
      <c r="EC674" s="170"/>
      <c r="ED674" s="170"/>
      <c r="EE674" s="170"/>
      <c r="EF674" s="170"/>
      <c r="EG674" s="170"/>
      <c r="EH674" s="170"/>
      <c r="EI674" s="170"/>
      <c r="EJ674" s="170"/>
      <c r="EK674" s="170"/>
      <c r="EL674" s="170"/>
      <c r="EM674" s="170"/>
      <c r="EN674" s="170"/>
      <c r="EO674" s="170"/>
      <c r="EP674" s="170"/>
      <c r="EQ674" s="170"/>
      <c r="ER674" s="170"/>
      <c r="ES674" s="170"/>
      <c r="ET674" s="170"/>
      <c r="EU674" s="170"/>
      <c r="EV674" s="170"/>
      <c r="EW674" s="170"/>
      <c r="EX674" s="170"/>
      <c r="EY674" s="170"/>
      <c r="EZ674" s="170"/>
      <c r="FA674" s="170"/>
      <c r="FB674" s="170"/>
      <c r="FC674" s="170"/>
      <c r="FD674" s="170"/>
      <c r="FE674" s="170"/>
      <c r="FF674" s="170"/>
      <c r="FG674" s="170"/>
      <c r="FH674" s="170"/>
      <c r="FI674" s="170"/>
      <c r="FJ674" s="170"/>
      <c r="FK674" s="170"/>
      <c r="FL674" s="170"/>
      <c r="FM674" s="170"/>
      <c r="FN674" s="170"/>
      <c r="FO674" s="170"/>
      <c r="FP674" s="170"/>
      <c r="FQ674" s="170"/>
      <c r="FR674" s="170"/>
      <c r="FS674" s="170"/>
      <c r="FT674" s="170"/>
      <c r="FU674" s="170"/>
      <c r="FV674" s="170"/>
      <c r="FW674" s="170"/>
      <c r="FX674" s="170"/>
      <c r="FY674" s="170"/>
      <c r="FZ674" s="170"/>
      <c r="GA674" s="170"/>
      <c r="GB674" s="170"/>
      <c r="GC674" s="170"/>
      <c r="GD674" s="170"/>
      <c r="GE674" s="170"/>
      <c r="GF674" s="170"/>
      <c r="GG674" s="170"/>
      <c r="GH674" s="170"/>
    </row>
    <row r="675" customFormat="false" ht="12.75" hidden="false" customHeight="false" outlineLevel="0" collapsed="false">
      <c r="A675" s="179"/>
      <c r="B675" s="160"/>
      <c r="C675" s="160"/>
      <c r="D675" s="160"/>
      <c r="E675" s="160"/>
      <c r="F675" s="160"/>
      <c r="G675" s="160"/>
      <c r="H675" s="159"/>
      <c r="I675" s="181"/>
      <c r="R675" s="159"/>
      <c r="S675" s="169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  <c r="AH675" s="170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70"/>
      <c r="BP675" s="170"/>
      <c r="BQ675" s="170"/>
      <c r="BR675" s="170"/>
      <c r="BS675" s="170"/>
      <c r="BT675" s="170"/>
      <c r="BU675" s="170"/>
      <c r="BV675" s="170"/>
      <c r="BW675" s="170"/>
      <c r="BX675" s="170"/>
      <c r="BY675" s="170"/>
      <c r="BZ675" s="170"/>
      <c r="CA675" s="170"/>
      <c r="CB675" s="170"/>
      <c r="CC675" s="170"/>
      <c r="CD675" s="170"/>
      <c r="CE675" s="170"/>
      <c r="CF675" s="170"/>
      <c r="CG675" s="170"/>
      <c r="CH675" s="170"/>
      <c r="CI675" s="170"/>
      <c r="CJ675" s="170"/>
      <c r="CK675" s="170"/>
      <c r="CL675" s="170"/>
      <c r="CM675" s="170"/>
      <c r="CN675" s="170"/>
      <c r="CO675" s="170"/>
      <c r="CP675" s="170"/>
      <c r="CQ675" s="170"/>
      <c r="CR675" s="170"/>
      <c r="CS675" s="170"/>
      <c r="CT675" s="170"/>
      <c r="CU675" s="170"/>
      <c r="CV675" s="170"/>
      <c r="CW675" s="170"/>
      <c r="CX675" s="170"/>
      <c r="CY675" s="170"/>
      <c r="CZ675" s="170"/>
      <c r="DA675" s="170"/>
      <c r="DB675" s="170"/>
      <c r="DC675" s="170"/>
      <c r="DD675" s="170"/>
      <c r="DE675" s="170"/>
      <c r="DF675" s="170"/>
      <c r="DG675" s="170"/>
      <c r="DH675" s="170"/>
      <c r="DI675" s="170"/>
      <c r="DJ675" s="170"/>
      <c r="DK675" s="170"/>
      <c r="DL675" s="170"/>
      <c r="DM675" s="170"/>
      <c r="DN675" s="170"/>
      <c r="DO675" s="170"/>
      <c r="DP675" s="170"/>
      <c r="DQ675" s="170"/>
      <c r="DR675" s="170"/>
      <c r="DS675" s="170"/>
      <c r="DT675" s="170"/>
      <c r="DU675" s="170"/>
      <c r="DV675" s="170"/>
      <c r="DW675" s="170"/>
      <c r="DX675" s="170"/>
      <c r="DY675" s="170"/>
      <c r="DZ675" s="170"/>
      <c r="EA675" s="170"/>
      <c r="EB675" s="170"/>
      <c r="EC675" s="170"/>
      <c r="ED675" s="170"/>
      <c r="EE675" s="170"/>
      <c r="EF675" s="170"/>
      <c r="EG675" s="170"/>
      <c r="EH675" s="170"/>
      <c r="EI675" s="170"/>
      <c r="EJ675" s="170"/>
      <c r="EK675" s="170"/>
      <c r="EL675" s="170"/>
      <c r="EM675" s="170"/>
      <c r="EN675" s="170"/>
      <c r="EO675" s="170"/>
      <c r="EP675" s="170"/>
      <c r="EQ675" s="170"/>
      <c r="ER675" s="170"/>
      <c r="ES675" s="170"/>
      <c r="ET675" s="170"/>
      <c r="EU675" s="170"/>
      <c r="EV675" s="170"/>
      <c r="EW675" s="170"/>
      <c r="EX675" s="170"/>
      <c r="EY675" s="170"/>
      <c r="EZ675" s="170"/>
      <c r="FA675" s="170"/>
      <c r="FB675" s="170"/>
      <c r="FC675" s="170"/>
      <c r="FD675" s="170"/>
      <c r="FE675" s="170"/>
      <c r="FF675" s="170"/>
      <c r="FG675" s="170"/>
      <c r="FH675" s="170"/>
      <c r="FI675" s="170"/>
      <c r="FJ675" s="170"/>
      <c r="FK675" s="170"/>
      <c r="FL675" s="170"/>
      <c r="FM675" s="170"/>
      <c r="FN675" s="170"/>
      <c r="FO675" s="170"/>
      <c r="FP675" s="170"/>
      <c r="FQ675" s="170"/>
      <c r="FR675" s="170"/>
      <c r="FS675" s="170"/>
      <c r="FT675" s="170"/>
      <c r="FU675" s="170"/>
      <c r="FV675" s="170"/>
      <c r="FW675" s="170"/>
      <c r="FX675" s="170"/>
      <c r="FY675" s="170"/>
      <c r="FZ675" s="170"/>
      <c r="GA675" s="170"/>
      <c r="GB675" s="170"/>
      <c r="GC675" s="170"/>
      <c r="GD675" s="170"/>
      <c r="GE675" s="170"/>
      <c r="GF675" s="170"/>
      <c r="GG675" s="170"/>
      <c r="GH675" s="170"/>
    </row>
    <row r="676" customFormat="false" ht="12.75" hidden="false" customHeight="false" outlineLevel="0" collapsed="false">
      <c r="A676" s="179"/>
      <c r="B676" s="160"/>
      <c r="C676" s="160"/>
      <c r="D676" s="160"/>
      <c r="E676" s="160"/>
      <c r="F676" s="160"/>
      <c r="G676" s="160"/>
      <c r="H676" s="159"/>
      <c r="I676" s="181"/>
      <c r="R676" s="159"/>
      <c r="S676" s="169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  <c r="AH676" s="170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70"/>
      <c r="BW676" s="170"/>
      <c r="BX676" s="170"/>
      <c r="BY676" s="170"/>
      <c r="BZ676" s="170"/>
      <c r="CA676" s="170"/>
      <c r="CB676" s="170"/>
      <c r="CC676" s="170"/>
      <c r="CD676" s="170"/>
      <c r="CE676" s="170"/>
      <c r="CF676" s="170"/>
      <c r="CG676" s="170"/>
      <c r="CH676" s="170"/>
      <c r="CI676" s="170"/>
      <c r="CJ676" s="170"/>
      <c r="CK676" s="170"/>
      <c r="CL676" s="170"/>
      <c r="CM676" s="170"/>
      <c r="CN676" s="170"/>
      <c r="CO676" s="170"/>
      <c r="CP676" s="170"/>
      <c r="CQ676" s="170"/>
      <c r="CR676" s="170"/>
      <c r="CS676" s="170"/>
      <c r="CT676" s="170"/>
      <c r="CU676" s="170"/>
      <c r="CV676" s="170"/>
      <c r="CW676" s="170"/>
      <c r="CX676" s="170"/>
      <c r="CY676" s="170"/>
      <c r="CZ676" s="170"/>
      <c r="DA676" s="170"/>
      <c r="DB676" s="170"/>
      <c r="DC676" s="170"/>
      <c r="DD676" s="170"/>
      <c r="DE676" s="170"/>
      <c r="DF676" s="170"/>
      <c r="DG676" s="170"/>
      <c r="DH676" s="170"/>
      <c r="DI676" s="170"/>
      <c r="DJ676" s="170"/>
      <c r="DK676" s="170"/>
      <c r="DL676" s="170"/>
      <c r="DM676" s="170"/>
      <c r="DN676" s="170"/>
      <c r="DO676" s="170"/>
      <c r="DP676" s="170"/>
      <c r="DQ676" s="170"/>
      <c r="DR676" s="170"/>
      <c r="DS676" s="170"/>
      <c r="DT676" s="170"/>
      <c r="DU676" s="170"/>
      <c r="DV676" s="170"/>
      <c r="DW676" s="170"/>
      <c r="DX676" s="170"/>
      <c r="DY676" s="170"/>
      <c r="DZ676" s="170"/>
      <c r="EA676" s="170"/>
      <c r="EB676" s="170"/>
      <c r="EC676" s="170"/>
      <c r="ED676" s="170"/>
      <c r="EE676" s="170"/>
      <c r="EF676" s="170"/>
      <c r="EG676" s="170"/>
      <c r="EH676" s="170"/>
      <c r="EI676" s="170"/>
      <c r="EJ676" s="170"/>
      <c r="EK676" s="170"/>
      <c r="EL676" s="170"/>
      <c r="EM676" s="170"/>
      <c r="EN676" s="170"/>
      <c r="EO676" s="170"/>
      <c r="EP676" s="170"/>
      <c r="EQ676" s="170"/>
      <c r="ER676" s="170"/>
      <c r="ES676" s="170"/>
      <c r="ET676" s="170"/>
      <c r="EU676" s="170"/>
      <c r="EV676" s="170"/>
      <c r="EW676" s="170"/>
      <c r="EX676" s="170"/>
      <c r="EY676" s="170"/>
      <c r="EZ676" s="170"/>
      <c r="FA676" s="170"/>
      <c r="FB676" s="170"/>
      <c r="FC676" s="170"/>
      <c r="FD676" s="170"/>
      <c r="FE676" s="170"/>
      <c r="FF676" s="170"/>
      <c r="FG676" s="170"/>
      <c r="FH676" s="170"/>
      <c r="FI676" s="170"/>
      <c r="FJ676" s="170"/>
      <c r="FK676" s="170"/>
      <c r="FL676" s="170"/>
      <c r="FM676" s="170"/>
      <c r="FN676" s="170"/>
      <c r="FO676" s="170"/>
      <c r="FP676" s="170"/>
      <c r="FQ676" s="170"/>
      <c r="FR676" s="170"/>
      <c r="FS676" s="170"/>
      <c r="FT676" s="170"/>
      <c r="FU676" s="170"/>
      <c r="FV676" s="170"/>
      <c r="FW676" s="170"/>
      <c r="FX676" s="170"/>
      <c r="FY676" s="170"/>
      <c r="FZ676" s="170"/>
      <c r="GA676" s="170"/>
      <c r="GB676" s="170"/>
      <c r="GC676" s="170"/>
      <c r="GD676" s="170"/>
      <c r="GE676" s="170"/>
      <c r="GF676" s="170"/>
      <c r="GG676" s="170"/>
      <c r="GH676" s="170"/>
    </row>
    <row r="677" customFormat="false" ht="12.75" hidden="false" customHeight="false" outlineLevel="0" collapsed="false">
      <c r="A677" s="179"/>
      <c r="B677" s="160"/>
      <c r="C677" s="160"/>
      <c r="D677" s="160"/>
      <c r="E677" s="160"/>
      <c r="F677" s="160"/>
      <c r="G677" s="160"/>
      <c r="H677" s="159"/>
      <c r="I677" s="181"/>
      <c r="R677" s="159"/>
      <c r="S677" s="169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70"/>
      <c r="BW677" s="170"/>
      <c r="BX677" s="170"/>
      <c r="BY677" s="170"/>
      <c r="BZ677" s="170"/>
      <c r="CA677" s="170"/>
      <c r="CB677" s="170"/>
      <c r="CC677" s="170"/>
      <c r="CD677" s="170"/>
      <c r="CE677" s="170"/>
      <c r="CF677" s="170"/>
      <c r="CG677" s="170"/>
      <c r="CH677" s="170"/>
      <c r="CI677" s="170"/>
      <c r="CJ677" s="170"/>
      <c r="CK677" s="170"/>
      <c r="CL677" s="170"/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170"/>
      <c r="DE677" s="170"/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170"/>
      <c r="DU677" s="170"/>
      <c r="DV677" s="170"/>
      <c r="DW677" s="170"/>
      <c r="DX677" s="170"/>
      <c r="DY677" s="170"/>
      <c r="DZ677" s="170"/>
      <c r="EA677" s="170"/>
      <c r="EB677" s="170"/>
      <c r="EC677" s="170"/>
      <c r="ED677" s="170"/>
      <c r="EE677" s="170"/>
      <c r="EF677" s="170"/>
      <c r="EG677" s="170"/>
      <c r="EH677" s="170"/>
      <c r="EI677" s="170"/>
      <c r="EJ677" s="170"/>
      <c r="EK677" s="170"/>
      <c r="EL677" s="170"/>
      <c r="EM677" s="170"/>
      <c r="EN677" s="170"/>
      <c r="EO677" s="170"/>
      <c r="EP677" s="170"/>
      <c r="EQ677" s="170"/>
      <c r="ER677" s="170"/>
      <c r="ES677" s="170"/>
      <c r="ET677" s="170"/>
      <c r="EU677" s="170"/>
      <c r="EV677" s="170"/>
      <c r="EW677" s="170"/>
      <c r="EX677" s="170"/>
      <c r="EY677" s="170"/>
      <c r="EZ677" s="170"/>
      <c r="FA677" s="170"/>
      <c r="FB677" s="170"/>
      <c r="FC677" s="170"/>
      <c r="FD677" s="170"/>
      <c r="FE677" s="170"/>
      <c r="FF677" s="170"/>
      <c r="FG677" s="170"/>
      <c r="FH677" s="170"/>
      <c r="FI677" s="170"/>
      <c r="FJ677" s="170"/>
      <c r="FK677" s="170"/>
      <c r="FL677" s="170"/>
      <c r="FM677" s="170"/>
      <c r="FN677" s="170"/>
      <c r="FO677" s="170"/>
      <c r="FP677" s="170"/>
      <c r="FQ677" s="170"/>
      <c r="FR677" s="170"/>
      <c r="FS677" s="170"/>
      <c r="FT677" s="170"/>
      <c r="FU677" s="170"/>
      <c r="FV677" s="170"/>
      <c r="FW677" s="170"/>
      <c r="FX677" s="170"/>
      <c r="FY677" s="170"/>
      <c r="FZ677" s="170"/>
      <c r="GA677" s="170"/>
      <c r="GB677" s="170"/>
      <c r="GC677" s="170"/>
      <c r="GD677" s="170"/>
      <c r="GE677" s="170"/>
      <c r="GF677" s="170"/>
      <c r="GG677" s="170"/>
      <c r="GH677" s="170"/>
    </row>
    <row r="678" customFormat="false" ht="12.75" hidden="false" customHeight="false" outlineLevel="0" collapsed="false">
      <c r="A678" s="179"/>
      <c r="B678" s="160"/>
      <c r="C678" s="160"/>
      <c r="D678" s="160"/>
      <c r="E678" s="160"/>
      <c r="F678" s="160"/>
      <c r="G678" s="160"/>
      <c r="H678" s="159"/>
      <c r="I678" s="181"/>
      <c r="R678" s="159"/>
      <c r="S678" s="169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  <c r="AH678" s="170"/>
      <c r="AI678" s="170"/>
      <c r="AJ678" s="170"/>
      <c r="AK678" s="170"/>
      <c r="AL678" s="170"/>
      <c r="AM678" s="170"/>
      <c r="AN678" s="170"/>
      <c r="AO678" s="170"/>
      <c r="AP678" s="170"/>
      <c r="AQ678" s="170"/>
      <c r="AR678" s="170"/>
      <c r="AS678" s="170"/>
      <c r="AT678" s="170"/>
      <c r="AU678" s="170"/>
      <c r="AV678" s="170"/>
      <c r="AW678" s="170"/>
      <c r="AX678" s="170"/>
      <c r="AY678" s="170"/>
      <c r="AZ678" s="170"/>
      <c r="BA678" s="170"/>
      <c r="BB678" s="170"/>
      <c r="BC678" s="170"/>
      <c r="BD678" s="170"/>
      <c r="BE678" s="170"/>
      <c r="BF678" s="170"/>
      <c r="BG678" s="170"/>
      <c r="BH678" s="170"/>
      <c r="BI678" s="170"/>
      <c r="BJ678" s="170"/>
      <c r="BK678" s="170"/>
      <c r="BL678" s="170"/>
      <c r="BM678" s="170"/>
      <c r="BN678" s="170"/>
      <c r="BO678" s="170"/>
      <c r="BP678" s="170"/>
      <c r="BQ678" s="170"/>
      <c r="BR678" s="170"/>
      <c r="BS678" s="170"/>
      <c r="BT678" s="170"/>
      <c r="BU678" s="170"/>
      <c r="BV678" s="170"/>
      <c r="BW678" s="170"/>
      <c r="BX678" s="170"/>
      <c r="BY678" s="170"/>
      <c r="BZ678" s="170"/>
      <c r="CA678" s="170"/>
      <c r="CB678" s="170"/>
      <c r="CC678" s="170"/>
      <c r="CD678" s="170"/>
      <c r="CE678" s="170"/>
      <c r="CF678" s="170"/>
      <c r="CG678" s="170"/>
      <c r="CH678" s="170"/>
      <c r="CI678" s="170"/>
      <c r="CJ678" s="170"/>
      <c r="CK678" s="170"/>
      <c r="CL678" s="170"/>
      <c r="CM678" s="170"/>
      <c r="CN678" s="170"/>
      <c r="CO678" s="170"/>
      <c r="CP678" s="170"/>
      <c r="CQ678" s="170"/>
      <c r="CR678" s="170"/>
      <c r="CS678" s="170"/>
      <c r="CT678" s="170"/>
      <c r="CU678" s="170"/>
      <c r="CV678" s="170"/>
      <c r="CW678" s="170"/>
      <c r="CX678" s="170"/>
      <c r="CY678" s="170"/>
      <c r="CZ678" s="170"/>
      <c r="DA678" s="170"/>
      <c r="DB678" s="170"/>
      <c r="DC678" s="170"/>
      <c r="DD678" s="170"/>
      <c r="DE678" s="170"/>
      <c r="DF678" s="170"/>
      <c r="DG678" s="170"/>
      <c r="DH678" s="170"/>
      <c r="DI678" s="170"/>
      <c r="DJ678" s="170"/>
      <c r="DK678" s="170"/>
      <c r="DL678" s="170"/>
      <c r="DM678" s="170"/>
      <c r="DN678" s="170"/>
      <c r="DO678" s="170"/>
      <c r="DP678" s="170"/>
      <c r="DQ678" s="170"/>
      <c r="DR678" s="170"/>
      <c r="DS678" s="170"/>
      <c r="DT678" s="170"/>
      <c r="DU678" s="170"/>
      <c r="DV678" s="170"/>
      <c r="DW678" s="170"/>
      <c r="DX678" s="170"/>
      <c r="DY678" s="170"/>
      <c r="DZ678" s="170"/>
      <c r="EA678" s="170"/>
      <c r="EB678" s="170"/>
      <c r="EC678" s="170"/>
      <c r="ED678" s="170"/>
      <c r="EE678" s="170"/>
      <c r="EF678" s="170"/>
      <c r="EG678" s="170"/>
      <c r="EH678" s="170"/>
      <c r="EI678" s="170"/>
      <c r="EJ678" s="170"/>
      <c r="EK678" s="170"/>
      <c r="EL678" s="170"/>
      <c r="EM678" s="170"/>
      <c r="EN678" s="170"/>
      <c r="EO678" s="170"/>
      <c r="EP678" s="170"/>
      <c r="EQ678" s="170"/>
      <c r="ER678" s="170"/>
      <c r="ES678" s="170"/>
      <c r="ET678" s="170"/>
      <c r="EU678" s="170"/>
      <c r="EV678" s="170"/>
      <c r="EW678" s="170"/>
      <c r="EX678" s="170"/>
      <c r="EY678" s="170"/>
      <c r="EZ678" s="170"/>
      <c r="FA678" s="170"/>
      <c r="FB678" s="170"/>
      <c r="FC678" s="170"/>
      <c r="FD678" s="170"/>
      <c r="FE678" s="170"/>
      <c r="FF678" s="170"/>
      <c r="FG678" s="170"/>
      <c r="FH678" s="170"/>
      <c r="FI678" s="170"/>
      <c r="FJ678" s="170"/>
      <c r="FK678" s="170"/>
      <c r="FL678" s="170"/>
      <c r="FM678" s="170"/>
      <c r="FN678" s="170"/>
      <c r="FO678" s="170"/>
      <c r="FP678" s="170"/>
      <c r="FQ678" s="170"/>
      <c r="FR678" s="170"/>
      <c r="FS678" s="170"/>
      <c r="FT678" s="170"/>
      <c r="FU678" s="170"/>
      <c r="FV678" s="170"/>
      <c r="FW678" s="170"/>
      <c r="FX678" s="170"/>
      <c r="FY678" s="170"/>
      <c r="FZ678" s="170"/>
      <c r="GA678" s="170"/>
      <c r="GB678" s="170"/>
      <c r="GC678" s="170"/>
      <c r="GD678" s="170"/>
      <c r="GE678" s="170"/>
      <c r="GF678" s="170"/>
      <c r="GG678" s="170"/>
      <c r="GH678" s="170"/>
    </row>
    <row r="679" customFormat="false" ht="12.75" hidden="false" customHeight="false" outlineLevel="0" collapsed="false">
      <c r="A679" s="179"/>
      <c r="B679" s="160"/>
      <c r="C679" s="160"/>
      <c r="D679" s="160"/>
      <c r="E679" s="160"/>
      <c r="F679" s="160"/>
      <c r="G679" s="160"/>
      <c r="H679" s="159"/>
      <c r="I679" s="181"/>
      <c r="R679" s="159"/>
      <c r="S679" s="169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  <c r="AH679" s="170"/>
      <c r="AI679" s="170"/>
      <c r="AJ679" s="170"/>
      <c r="AK679" s="170"/>
      <c r="AL679" s="170"/>
      <c r="AM679" s="170"/>
      <c r="AN679" s="170"/>
      <c r="AO679" s="170"/>
      <c r="AP679" s="170"/>
      <c r="AQ679" s="170"/>
      <c r="AR679" s="170"/>
      <c r="AS679" s="170"/>
      <c r="AT679" s="170"/>
      <c r="AU679" s="170"/>
      <c r="AV679" s="170"/>
      <c r="AW679" s="170"/>
      <c r="AX679" s="170"/>
      <c r="AY679" s="170"/>
      <c r="AZ679" s="170"/>
      <c r="BA679" s="170"/>
      <c r="BB679" s="170"/>
      <c r="BC679" s="170"/>
      <c r="BD679" s="170"/>
      <c r="BE679" s="170"/>
      <c r="BF679" s="170"/>
      <c r="BG679" s="170"/>
      <c r="BH679" s="170"/>
      <c r="BI679" s="170"/>
      <c r="BJ679" s="170"/>
      <c r="BK679" s="170"/>
      <c r="BL679" s="170"/>
      <c r="BM679" s="170"/>
      <c r="BN679" s="170"/>
      <c r="BO679" s="170"/>
      <c r="BP679" s="170"/>
      <c r="BQ679" s="170"/>
      <c r="BR679" s="170"/>
      <c r="BS679" s="170"/>
      <c r="BT679" s="170"/>
      <c r="BU679" s="170"/>
      <c r="BV679" s="170"/>
      <c r="BW679" s="170"/>
      <c r="BX679" s="170"/>
      <c r="BY679" s="170"/>
      <c r="BZ679" s="170"/>
      <c r="CA679" s="170"/>
      <c r="CB679" s="170"/>
      <c r="CC679" s="170"/>
      <c r="CD679" s="170"/>
      <c r="CE679" s="170"/>
      <c r="CF679" s="170"/>
      <c r="CG679" s="170"/>
      <c r="CH679" s="170"/>
      <c r="CI679" s="170"/>
      <c r="CJ679" s="170"/>
      <c r="CK679" s="170"/>
      <c r="CL679" s="170"/>
      <c r="CM679" s="170"/>
      <c r="CN679" s="170"/>
      <c r="CO679" s="170"/>
      <c r="CP679" s="170"/>
      <c r="CQ679" s="170"/>
      <c r="CR679" s="170"/>
      <c r="CS679" s="170"/>
      <c r="CT679" s="170"/>
      <c r="CU679" s="170"/>
      <c r="CV679" s="170"/>
      <c r="CW679" s="170"/>
      <c r="CX679" s="170"/>
      <c r="CY679" s="170"/>
      <c r="CZ679" s="170"/>
      <c r="DA679" s="170"/>
      <c r="DB679" s="170"/>
      <c r="DC679" s="170"/>
      <c r="DD679" s="170"/>
      <c r="DE679" s="170"/>
      <c r="DF679" s="170"/>
      <c r="DG679" s="170"/>
      <c r="DH679" s="170"/>
      <c r="DI679" s="170"/>
      <c r="DJ679" s="170"/>
      <c r="DK679" s="170"/>
      <c r="DL679" s="170"/>
      <c r="DM679" s="170"/>
      <c r="DN679" s="170"/>
      <c r="DO679" s="170"/>
      <c r="DP679" s="170"/>
      <c r="DQ679" s="170"/>
      <c r="DR679" s="170"/>
      <c r="DS679" s="170"/>
      <c r="DT679" s="170"/>
      <c r="DU679" s="170"/>
      <c r="DV679" s="170"/>
      <c r="DW679" s="170"/>
      <c r="DX679" s="170"/>
      <c r="DY679" s="170"/>
      <c r="DZ679" s="170"/>
      <c r="EA679" s="170"/>
      <c r="EB679" s="170"/>
      <c r="EC679" s="170"/>
      <c r="ED679" s="170"/>
      <c r="EE679" s="170"/>
      <c r="EF679" s="170"/>
      <c r="EG679" s="170"/>
      <c r="EH679" s="170"/>
      <c r="EI679" s="170"/>
      <c r="EJ679" s="170"/>
      <c r="EK679" s="170"/>
      <c r="EL679" s="170"/>
      <c r="EM679" s="170"/>
      <c r="EN679" s="170"/>
      <c r="EO679" s="170"/>
      <c r="EP679" s="170"/>
      <c r="EQ679" s="170"/>
      <c r="ER679" s="170"/>
      <c r="ES679" s="170"/>
      <c r="ET679" s="170"/>
      <c r="EU679" s="170"/>
      <c r="EV679" s="170"/>
      <c r="EW679" s="170"/>
      <c r="EX679" s="170"/>
      <c r="EY679" s="170"/>
      <c r="EZ679" s="170"/>
      <c r="FA679" s="170"/>
      <c r="FB679" s="170"/>
      <c r="FC679" s="170"/>
      <c r="FD679" s="170"/>
      <c r="FE679" s="170"/>
      <c r="FF679" s="170"/>
      <c r="FG679" s="170"/>
      <c r="FH679" s="170"/>
      <c r="FI679" s="170"/>
      <c r="FJ679" s="170"/>
      <c r="FK679" s="170"/>
      <c r="FL679" s="170"/>
      <c r="FM679" s="170"/>
      <c r="FN679" s="170"/>
      <c r="FO679" s="170"/>
      <c r="FP679" s="170"/>
      <c r="FQ679" s="170"/>
      <c r="FR679" s="170"/>
      <c r="FS679" s="170"/>
      <c r="FT679" s="170"/>
      <c r="FU679" s="170"/>
      <c r="FV679" s="170"/>
      <c r="FW679" s="170"/>
      <c r="FX679" s="170"/>
      <c r="FY679" s="170"/>
      <c r="FZ679" s="170"/>
      <c r="GA679" s="170"/>
      <c r="GB679" s="170"/>
      <c r="GC679" s="170"/>
      <c r="GD679" s="170"/>
      <c r="GE679" s="170"/>
      <c r="GF679" s="170"/>
      <c r="GG679" s="170"/>
      <c r="GH679" s="170"/>
    </row>
    <row r="680" customFormat="false" ht="12.75" hidden="false" customHeight="false" outlineLevel="0" collapsed="false">
      <c r="A680" s="179"/>
      <c r="B680" s="160"/>
      <c r="C680" s="160"/>
      <c r="D680" s="160"/>
      <c r="E680" s="160"/>
      <c r="F680" s="160"/>
      <c r="G680" s="160"/>
      <c r="H680" s="159"/>
      <c r="I680" s="181"/>
      <c r="R680" s="159"/>
      <c r="S680" s="169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  <c r="AH680" s="170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70"/>
      <c r="BP680" s="170"/>
      <c r="BQ680" s="170"/>
      <c r="BR680" s="170"/>
      <c r="BS680" s="170"/>
      <c r="BT680" s="170"/>
      <c r="BU680" s="170"/>
      <c r="BV680" s="170"/>
      <c r="BW680" s="170"/>
      <c r="BX680" s="170"/>
      <c r="BY680" s="170"/>
      <c r="BZ680" s="170"/>
      <c r="CA680" s="170"/>
      <c r="CB680" s="170"/>
      <c r="CC680" s="170"/>
      <c r="CD680" s="170"/>
      <c r="CE680" s="170"/>
      <c r="CF680" s="170"/>
      <c r="CG680" s="170"/>
      <c r="CH680" s="170"/>
      <c r="CI680" s="170"/>
      <c r="CJ680" s="170"/>
      <c r="CK680" s="170"/>
      <c r="CL680" s="170"/>
      <c r="CM680" s="170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0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  <c r="DZ680" s="170"/>
      <c r="EA680" s="170"/>
      <c r="EB680" s="170"/>
      <c r="EC680" s="170"/>
      <c r="ED680" s="170"/>
      <c r="EE680" s="170"/>
      <c r="EF680" s="170"/>
      <c r="EG680" s="170"/>
      <c r="EH680" s="170"/>
      <c r="EI680" s="170"/>
      <c r="EJ680" s="170"/>
      <c r="EK680" s="170"/>
      <c r="EL680" s="170"/>
      <c r="EM680" s="170"/>
      <c r="EN680" s="170"/>
      <c r="EO680" s="170"/>
      <c r="EP680" s="170"/>
      <c r="EQ680" s="170"/>
      <c r="ER680" s="170"/>
      <c r="ES680" s="170"/>
      <c r="ET680" s="170"/>
      <c r="EU680" s="170"/>
      <c r="EV680" s="170"/>
      <c r="EW680" s="170"/>
      <c r="EX680" s="170"/>
      <c r="EY680" s="170"/>
      <c r="EZ680" s="170"/>
      <c r="FA680" s="170"/>
      <c r="FB680" s="170"/>
      <c r="FC680" s="170"/>
      <c r="FD680" s="170"/>
      <c r="FE680" s="170"/>
      <c r="FF680" s="170"/>
      <c r="FG680" s="170"/>
      <c r="FH680" s="170"/>
      <c r="FI680" s="170"/>
      <c r="FJ680" s="170"/>
      <c r="FK680" s="170"/>
      <c r="FL680" s="170"/>
      <c r="FM680" s="170"/>
      <c r="FN680" s="170"/>
      <c r="FO680" s="170"/>
      <c r="FP680" s="170"/>
      <c r="FQ680" s="170"/>
      <c r="FR680" s="170"/>
      <c r="FS680" s="170"/>
      <c r="FT680" s="170"/>
      <c r="FU680" s="170"/>
      <c r="FV680" s="170"/>
      <c r="FW680" s="170"/>
      <c r="FX680" s="170"/>
      <c r="FY680" s="170"/>
      <c r="FZ680" s="170"/>
      <c r="GA680" s="170"/>
      <c r="GB680" s="170"/>
      <c r="GC680" s="170"/>
      <c r="GD680" s="170"/>
      <c r="GE680" s="170"/>
      <c r="GF680" s="170"/>
      <c r="GG680" s="170"/>
      <c r="GH680" s="170"/>
    </row>
    <row r="681" customFormat="false" ht="12.75" hidden="false" customHeight="false" outlineLevel="0" collapsed="false">
      <c r="A681" s="179"/>
      <c r="B681" s="160"/>
      <c r="C681" s="160"/>
      <c r="D681" s="160"/>
      <c r="E681" s="160"/>
      <c r="F681" s="160"/>
      <c r="G681" s="160"/>
      <c r="H681" s="159"/>
      <c r="I681" s="181"/>
      <c r="R681" s="159"/>
      <c r="S681" s="169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  <c r="AH681" s="170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70"/>
      <c r="BP681" s="170"/>
      <c r="BQ681" s="170"/>
      <c r="BR681" s="170"/>
      <c r="BS681" s="170"/>
      <c r="BT681" s="170"/>
      <c r="BU681" s="170"/>
      <c r="BV681" s="170"/>
      <c r="BW681" s="170"/>
      <c r="BX681" s="170"/>
      <c r="BY681" s="170"/>
      <c r="BZ681" s="170"/>
      <c r="CA681" s="170"/>
      <c r="CB681" s="170"/>
      <c r="CC681" s="170"/>
      <c r="CD681" s="170"/>
      <c r="CE681" s="170"/>
      <c r="CF681" s="170"/>
      <c r="CG681" s="170"/>
      <c r="CH681" s="170"/>
      <c r="CI681" s="170"/>
      <c r="CJ681" s="170"/>
      <c r="CK681" s="170"/>
      <c r="CL681" s="170"/>
      <c r="CM681" s="170"/>
      <c r="CN681" s="170"/>
      <c r="CO681" s="170"/>
      <c r="CP681" s="170"/>
      <c r="CQ681" s="170"/>
      <c r="CR681" s="170"/>
      <c r="CS681" s="170"/>
      <c r="CT681" s="170"/>
      <c r="CU681" s="170"/>
      <c r="CV681" s="170"/>
      <c r="CW681" s="170"/>
      <c r="CX681" s="170"/>
      <c r="CY681" s="170"/>
      <c r="CZ681" s="170"/>
      <c r="DA681" s="170"/>
      <c r="DB681" s="170"/>
      <c r="DC681" s="170"/>
      <c r="DD681" s="170"/>
      <c r="DE681" s="170"/>
      <c r="DF681" s="170"/>
      <c r="DG681" s="170"/>
      <c r="DH681" s="170"/>
      <c r="DI681" s="170"/>
      <c r="DJ681" s="170"/>
      <c r="DK681" s="170"/>
      <c r="DL681" s="170"/>
      <c r="DM681" s="170"/>
      <c r="DN681" s="170"/>
      <c r="DO681" s="170"/>
      <c r="DP681" s="170"/>
      <c r="DQ681" s="170"/>
      <c r="DR681" s="170"/>
      <c r="DS681" s="170"/>
      <c r="DT681" s="170"/>
      <c r="DU681" s="170"/>
      <c r="DV681" s="170"/>
      <c r="DW681" s="170"/>
      <c r="DX681" s="170"/>
      <c r="DY681" s="170"/>
      <c r="DZ681" s="170"/>
      <c r="EA681" s="170"/>
      <c r="EB681" s="170"/>
      <c r="EC681" s="170"/>
      <c r="ED681" s="170"/>
      <c r="EE681" s="170"/>
      <c r="EF681" s="170"/>
      <c r="EG681" s="170"/>
      <c r="EH681" s="170"/>
      <c r="EI681" s="170"/>
      <c r="EJ681" s="170"/>
      <c r="EK681" s="170"/>
      <c r="EL681" s="170"/>
      <c r="EM681" s="170"/>
      <c r="EN681" s="170"/>
      <c r="EO681" s="170"/>
      <c r="EP681" s="170"/>
      <c r="EQ681" s="170"/>
      <c r="ER681" s="170"/>
      <c r="ES681" s="170"/>
      <c r="ET681" s="170"/>
      <c r="EU681" s="170"/>
      <c r="EV681" s="170"/>
      <c r="EW681" s="170"/>
      <c r="EX681" s="170"/>
      <c r="EY681" s="170"/>
      <c r="EZ681" s="170"/>
      <c r="FA681" s="170"/>
      <c r="FB681" s="170"/>
      <c r="FC681" s="170"/>
      <c r="FD681" s="170"/>
      <c r="FE681" s="170"/>
      <c r="FF681" s="170"/>
      <c r="FG681" s="170"/>
      <c r="FH681" s="170"/>
      <c r="FI681" s="170"/>
      <c r="FJ681" s="170"/>
      <c r="FK681" s="170"/>
      <c r="FL681" s="170"/>
      <c r="FM681" s="170"/>
      <c r="FN681" s="170"/>
      <c r="FO681" s="170"/>
      <c r="FP681" s="170"/>
      <c r="FQ681" s="170"/>
      <c r="FR681" s="170"/>
      <c r="FS681" s="170"/>
      <c r="FT681" s="170"/>
      <c r="FU681" s="170"/>
      <c r="FV681" s="170"/>
      <c r="FW681" s="170"/>
      <c r="FX681" s="170"/>
      <c r="FY681" s="170"/>
      <c r="FZ681" s="170"/>
      <c r="GA681" s="170"/>
      <c r="GB681" s="170"/>
      <c r="GC681" s="170"/>
      <c r="GD681" s="170"/>
      <c r="GE681" s="170"/>
      <c r="GF681" s="170"/>
      <c r="GG681" s="170"/>
      <c r="GH681" s="170"/>
    </row>
    <row r="682" customFormat="false" ht="12.75" hidden="false" customHeight="false" outlineLevel="0" collapsed="false">
      <c r="A682" s="179"/>
      <c r="B682" s="160"/>
      <c r="C682" s="160"/>
      <c r="D682" s="160"/>
      <c r="E682" s="160"/>
      <c r="F682" s="160"/>
      <c r="G682" s="160"/>
      <c r="H682" s="159"/>
      <c r="I682" s="181"/>
      <c r="R682" s="159"/>
      <c r="S682" s="169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70"/>
      <c r="BP682" s="170"/>
      <c r="BQ682" s="170"/>
      <c r="BR682" s="170"/>
      <c r="BS682" s="170"/>
      <c r="BT682" s="170"/>
      <c r="BU682" s="170"/>
      <c r="BV682" s="170"/>
      <c r="BW682" s="170"/>
      <c r="BX682" s="170"/>
      <c r="BY682" s="170"/>
      <c r="BZ682" s="170"/>
      <c r="CA682" s="170"/>
      <c r="CB682" s="170"/>
      <c r="CC682" s="170"/>
      <c r="CD682" s="170"/>
      <c r="CE682" s="170"/>
      <c r="CF682" s="170"/>
      <c r="CG682" s="170"/>
      <c r="CH682" s="170"/>
      <c r="CI682" s="170"/>
      <c r="CJ682" s="170"/>
      <c r="CK682" s="170"/>
      <c r="CL682" s="170"/>
      <c r="CM682" s="170"/>
      <c r="CN682" s="170"/>
      <c r="CO682" s="170"/>
      <c r="CP682" s="170"/>
      <c r="CQ682" s="170"/>
      <c r="CR682" s="170"/>
      <c r="CS682" s="170"/>
      <c r="CT682" s="170"/>
      <c r="CU682" s="170"/>
      <c r="CV682" s="170"/>
      <c r="CW682" s="170"/>
      <c r="CX682" s="170"/>
      <c r="CY682" s="170"/>
      <c r="CZ682" s="170"/>
      <c r="DA682" s="170"/>
      <c r="DB682" s="170"/>
      <c r="DC682" s="170"/>
      <c r="DD682" s="170"/>
      <c r="DE682" s="170"/>
      <c r="DF682" s="170"/>
      <c r="DG682" s="170"/>
      <c r="DH682" s="170"/>
      <c r="DI682" s="170"/>
      <c r="DJ682" s="170"/>
      <c r="DK682" s="170"/>
      <c r="DL682" s="170"/>
      <c r="DM682" s="170"/>
      <c r="DN682" s="170"/>
      <c r="DO682" s="170"/>
      <c r="DP682" s="170"/>
      <c r="DQ682" s="170"/>
      <c r="DR682" s="170"/>
      <c r="DS682" s="170"/>
      <c r="DT682" s="170"/>
      <c r="DU682" s="170"/>
      <c r="DV682" s="170"/>
      <c r="DW682" s="170"/>
      <c r="DX682" s="170"/>
      <c r="DY682" s="170"/>
      <c r="DZ682" s="170"/>
      <c r="EA682" s="170"/>
      <c r="EB682" s="170"/>
      <c r="EC682" s="170"/>
      <c r="ED682" s="170"/>
      <c r="EE682" s="170"/>
      <c r="EF682" s="170"/>
      <c r="EG682" s="170"/>
      <c r="EH682" s="170"/>
      <c r="EI682" s="170"/>
      <c r="EJ682" s="170"/>
      <c r="EK682" s="170"/>
      <c r="EL682" s="170"/>
      <c r="EM682" s="170"/>
      <c r="EN682" s="170"/>
      <c r="EO682" s="170"/>
      <c r="EP682" s="170"/>
      <c r="EQ682" s="170"/>
      <c r="ER682" s="170"/>
      <c r="ES682" s="170"/>
      <c r="ET682" s="170"/>
      <c r="EU682" s="170"/>
      <c r="EV682" s="170"/>
      <c r="EW682" s="170"/>
      <c r="EX682" s="170"/>
      <c r="EY682" s="170"/>
      <c r="EZ682" s="170"/>
      <c r="FA682" s="170"/>
      <c r="FB682" s="170"/>
      <c r="FC682" s="170"/>
      <c r="FD682" s="170"/>
      <c r="FE682" s="170"/>
      <c r="FF682" s="170"/>
      <c r="FG682" s="170"/>
      <c r="FH682" s="170"/>
      <c r="FI682" s="170"/>
      <c r="FJ682" s="170"/>
      <c r="FK682" s="170"/>
      <c r="FL682" s="170"/>
      <c r="FM682" s="170"/>
      <c r="FN682" s="170"/>
      <c r="FO682" s="170"/>
      <c r="FP682" s="170"/>
      <c r="FQ682" s="170"/>
      <c r="FR682" s="170"/>
      <c r="FS682" s="170"/>
      <c r="FT682" s="170"/>
      <c r="FU682" s="170"/>
      <c r="FV682" s="170"/>
      <c r="FW682" s="170"/>
      <c r="FX682" s="170"/>
      <c r="FY682" s="170"/>
      <c r="FZ682" s="170"/>
      <c r="GA682" s="170"/>
      <c r="GB682" s="170"/>
      <c r="GC682" s="170"/>
      <c r="GD682" s="170"/>
      <c r="GE682" s="170"/>
      <c r="GF682" s="170"/>
      <c r="GG682" s="170"/>
      <c r="GH682" s="170"/>
    </row>
    <row r="683" customFormat="false" ht="12.75" hidden="false" customHeight="false" outlineLevel="0" collapsed="false">
      <c r="A683" s="179"/>
      <c r="B683" s="160"/>
      <c r="C683" s="160"/>
      <c r="D683" s="160"/>
      <c r="E683" s="160"/>
      <c r="F683" s="160"/>
      <c r="G683" s="160"/>
      <c r="H683" s="159"/>
      <c r="I683" s="181"/>
      <c r="R683" s="159"/>
      <c r="S683" s="169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  <c r="AH683" s="170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170"/>
      <c r="AU683" s="170"/>
      <c r="AV683" s="170"/>
      <c r="AW683" s="170"/>
      <c r="AX683" s="170"/>
      <c r="AY683" s="170"/>
      <c r="AZ683" s="170"/>
      <c r="BA683" s="170"/>
      <c r="BB683" s="170"/>
      <c r="BC683" s="170"/>
      <c r="BD683" s="170"/>
      <c r="BE683" s="170"/>
      <c r="BF683" s="170"/>
      <c r="BG683" s="170"/>
      <c r="BH683" s="170"/>
      <c r="BI683" s="170"/>
      <c r="BJ683" s="170"/>
      <c r="BK683" s="170"/>
      <c r="BL683" s="170"/>
      <c r="BM683" s="170"/>
      <c r="BN683" s="170"/>
      <c r="BO683" s="170"/>
      <c r="BP683" s="170"/>
      <c r="BQ683" s="170"/>
      <c r="BR683" s="170"/>
      <c r="BS683" s="170"/>
      <c r="BT683" s="170"/>
      <c r="BU683" s="170"/>
      <c r="BV683" s="170"/>
      <c r="BW683" s="170"/>
      <c r="BX683" s="170"/>
      <c r="BY683" s="170"/>
      <c r="BZ683" s="170"/>
      <c r="CA683" s="170"/>
      <c r="CB683" s="170"/>
      <c r="CC683" s="170"/>
      <c r="CD683" s="170"/>
      <c r="CE683" s="170"/>
      <c r="CF683" s="170"/>
      <c r="CG683" s="170"/>
      <c r="CH683" s="170"/>
      <c r="CI683" s="170"/>
      <c r="CJ683" s="170"/>
      <c r="CK683" s="170"/>
      <c r="CL683" s="170"/>
      <c r="CM683" s="170"/>
      <c r="CN683" s="170"/>
      <c r="CO683" s="170"/>
      <c r="CP683" s="170"/>
      <c r="CQ683" s="170"/>
      <c r="CR683" s="170"/>
      <c r="CS683" s="170"/>
      <c r="CT683" s="170"/>
      <c r="CU683" s="170"/>
      <c r="CV683" s="170"/>
      <c r="CW683" s="170"/>
      <c r="CX683" s="170"/>
      <c r="CY683" s="170"/>
      <c r="CZ683" s="170"/>
      <c r="DA683" s="170"/>
      <c r="DB683" s="170"/>
      <c r="DC683" s="170"/>
      <c r="DD683" s="170"/>
      <c r="DE683" s="170"/>
      <c r="DF683" s="170"/>
      <c r="DG683" s="170"/>
      <c r="DH683" s="170"/>
      <c r="DI683" s="170"/>
      <c r="DJ683" s="170"/>
      <c r="DK683" s="170"/>
      <c r="DL683" s="170"/>
      <c r="DM683" s="170"/>
      <c r="DN683" s="170"/>
      <c r="DO683" s="170"/>
      <c r="DP683" s="170"/>
      <c r="DQ683" s="170"/>
      <c r="DR683" s="170"/>
      <c r="DS683" s="170"/>
      <c r="DT683" s="170"/>
      <c r="DU683" s="170"/>
      <c r="DV683" s="170"/>
      <c r="DW683" s="170"/>
      <c r="DX683" s="170"/>
      <c r="DY683" s="170"/>
      <c r="DZ683" s="170"/>
      <c r="EA683" s="170"/>
      <c r="EB683" s="170"/>
      <c r="EC683" s="170"/>
      <c r="ED683" s="170"/>
      <c r="EE683" s="170"/>
      <c r="EF683" s="170"/>
      <c r="EG683" s="170"/>
      <c r="EH683" s="170"/>
      <c r="EI683" s="170"/>
      <c r="EJ683" s="170"/>
      <c r="EK683" s="170"/>
      <c r="EL683" s="170"/>
      <c r="EM683" s="170"/>
      <c r="EN683" s="170"/>
      <c r="EO683" s="170"/>
      <c r="EP683" s="170"/>
      <c r="EQ683" s="170"/>
      <c r="ER683" s="170"/>
      <c r="ES683" s="170"/>
      <c r="ET683" s="170"/>
      <c r="EU683" s="170"/>
      <c r="EV683" s="170"/>
      <c r="EW683" s="170"/>
      <c r="EX683" s="170"/>
      <c r="EY683" s="170"/>
      <c r="EZ683" s="170"/>
      <c r="FA683" s="170"/>
      <c r="FB683" s="170"/>
      <c r="FC683" s="170"/>
      <c r="FD683" s="170"/>
      <c r="FE683" s="170"/>
      <c r="FF683" s="170"/>
      <c r="FG683" s="170"/>
      <c r="FH683" s="170"/>
      <c r="FI683" s="170"/>
      <c r="FJ683" s="170"/>
      <c r="FK683" s="170"/>
      <c r="FL683" s="170"/>
      <c r="FM683" s="170"/>
      <c r="FN683" s="170"/>
      <c r="FO683" s="170"/>
      <c r="FP683" s="170"/>
      <c r="FQ683" s="170"/>
      <c r="FR683" s="170"/>
      <c r="FS683" s="170"/>
      <c r="FT683" s="170"/>
      <c r="FU683" s="170"/>
      <c r="FV683" s="170"/>
      <c r="FW683" s="170"/>
      <c r="FX683" s="170"/>
      <c r="FY683" s="170"/>
      <c r="FZ683" s="170"/>
      <c r="GA683" s="170"/>
      <c r="GB683" s="170"/>
      <c r="GC683" s="170"/>
      <c r="GD683" s="170"/>
      <c r="GE683" s="170"/>
      <c r="GF683" s="170"/>
      <c r="GG683" s="170"/>
      <c r="GH683" s="170"/>
    </row>
    <row r="684" customFormat="false" ht="12.75" hidden="false" customHeight="false" outlineLevel="0" collapsed="false">
      <c r="A684" s="179"/>
      <c r="B684" s="160"/>
      <c r="C684" s="160"/>
      <c r="D684" s="160"/>
      <c r="E684" s="160"/>
      <c r="F684" s="160"/>
      <c r="G684" s="160"/>
      <c r="H684" s="159"/>
      <c r="I684" s="181"/>
      <c r="R684" s="159"/>
      <c r="S684" s="169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70"/>
      <c r="BP684" s="170"/>
      <c r="BQ684" s="170"/>
      <c r="BR684" s="170"/>
      <c r="BS684" s="170"/>
      <c r="BT684" s="170"/>
      <c r="BU684" s="170"/>
      <c r="BV684" s="170"/>
      <c r="BW684" s="170"/>
      <c r="BX684" s="170"/>
      <c r="BY684" s="170"/>
      <c r="BZ684" s="170"/>
      <c r="CA684" s="170"/>
      <c r="CB684" s="170"/>
      <c r="CC684" s="170"/>
      <c r="CD684" s="170"/>
      <c r="CE684" s="170"/>
      <c r="CF684" s="170"/>
      <c r="CG684" s="170"/>
      <c r="CH684" s="170"/>
      <c r="CI684" s="170"/>
      <c r="CJ684" s="170"/>
      <c r="CK684" s="170"/>
      <c r="CL684" s="170"/>
      <c r="CM684" s="170"/>
      <c r="CN684" s="170"/>
      <c r="CO684" s="170"/>
      <c r="CP684" s="170"/>
      <c r="CQ684" s="170"/>
      <c r="CR684" s="170"/>
      <c r="CS684" s="170"/>
      <c r="CT684" s="170"/>
      <c r="CU684" s="170"/>
      <c r="CV684" s="170"/>
      <c r="CW684" s="170"/>
      <c r="CX684" s="170"/>
      <c r="CY684" s="170"/>
      <c r="CZ684" s="170"/>
      <c r="DA684" s="170"/>
      <c r="DB684" s="170"/>
      <c r="DC684" s="170"/>
      <c r="DD684" s="170"/>
      <c r="DE684" s="170"/>
      <c r="DF684" s="170"/>
      <c r="DG684" s="170"/>
      <c r="DH684" s="170"/>
      <c r="DI684" s="170"/>
      <c r="DJ684" s="170"/>
      <c r="DK684" s="170"/>
      <c r="DL684" s="170"/>
      <c r="DM684" s="170"/>
      <c r="DN684" s="170"/>
      <c r="DO684" s="170"/>
      <c r="DP684" s="170"/>
      <c r="DQ684" s="170"/>
      <c r="DR684" s="170"/>
      <c r="DS684" s="170"/>
      <c r="DT684" s="170"/>
      <c r="DU684" s="170"/>
      <c r="DV684" s="170"/>
      <c r="DW684" s="170"/>
      <c r="DX684" s="170"/>
      <c r="DY684" s="170"/>
      <c r="DZ684" s="170"/>
      <c r="EA684" s="170"/>
      <c r="EB684" s="170"/>
      <c r="EC684" s="170"/>
      <c r="ED684" s="170"/>
      <c r="EE684" s="170"/>
      <c r="EF684" s="170"/>
      <c r="EG684" s="170"/>
      <c r="EH684" s="170"/>
      <c r="EI684" s="170"/>
      <c r="EJ684" s="170"/>
      <c r="EK684" s="170"/>
      <c r="EL684" s="170"/>
      <c r="EM684" s="170"/>
      <c r="EN684" s="170"/>
      <c r="EO684" s="170"/>
      <c r="EP684" s="170"/>
      <c r="EQ684" s="170"/>
      <c r="ER684" s="170"/>
      <c r="ES684" s="170"/>
      <c r="ET684" s="170"/>
      <c r="EU684" s="170"/>
      <c r="EV684" s="170"/>
      <c r="EW684" s="170"/>
      <c r="EX684" s="170"/>
      <c r="EY684" s="170"/>
      <c r="EZ684" s="170"/>
      <c r="FA684" s="170"/>
      <c r="FB684" s="170"/>
      <c r="FC684" s="170"/>
      <c r="FD684" s="170"/>
      <c r="FE684" s="170"/>
      <c r="FF684" s="170"/>
      <c r="FG684" s="170"/>
      <c r="FH684" s="170"/>
      <c r="FI684" s="170"/>
      <c r="FJ684" s="170"/>
      <c r="FK684" s="170"/>
      <c r="FL684" s="170"/>
      <c r="FM684" s="170"/>
      <c r="FN684" s="170"/>
      <c r="FO684" s="170"/>
      <c r="FP684" s="170"/>
      <c r="FQ684" s="170"/>
      <c r="FR684" s="170"/>
      <c r="FS684" s="170"/>
      <c r="FT684" s="170"/>
      <c r="FU684" s="170"/>
      <c r="FV684" s="170"/>
      <c r="FW684" s="170"/>
      <c r="FX684" s="170"/>
      <c r="FY684" s="170"/>
      <c r="FZ684" s="170"/>
      <c r="GA684" s="170"/>
      <c r="GB684" s="170"/>
      <c r="GC684" s="170"/>
      <c r="GD684" s="170"/>
      <c r="GE684" s="170"/>
      <c r="GF684" s="170"/>
      <c r="GG684" s="170"/>
      <c r="GH684" s="170"/>
    </row>
    <row r="685" customFormat="false" ht="12.75" hidden="false" customHeight="false" outlineLevel="0" collapsed="false">
      <c r="A685" s="179"/>
      <c r="B685" s="160"/>
      <c r="C685" s="160"/>
      <c r="D685" s="160"/>
      <c r="E685" s="160"/>
      <c r="F685" s="160"/>
      <c r="G685" s="160"/>
      <c r="H685" s="159"/>
      <c r="I685" s="181"/>
      <c r="R685" s="159"/>
      <c r="S685" s="169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70"/>
      <c r="BP685" s="170"/>
      <c r="BQ685" s="170"/>
      <c r="BR685" s="170"/>
      <c r="BS685" s="170"/>
      <c r="BT685" s="170"/>
      <c r="BU685" s="170"/>
      <c r="BV685" s="170"/>
      <c r="BW685" s="170"/>
      <c r="BX685" s="170"/>
      <c r="BY685" s="170"/>
      <c r="BZ685" s="170"/>
      <c r="CA685" s="170"/>
      <c r="CB685" s="170"/>
      <c r="CC685" s="170"/>
      <c r="CD685" s="170"/>
      <c r="CE685" s="170"/>
      <c r="CF685" s="170"/>
      <c r="CG685" s="170"/>
      <c r="CH685" s="170"/>
      <c r="CI685" s="170"/>
      <c r="CJ685" s="170"/>
      <c r="CK685" s="170"/>
      <c r="CL685" s="170"/>
      <c r="CM685" s="170"/>
      <c r="CN685" s="170"/>
      <c r="CO685" s="170"/>
      <c r="CP685" s="170"/>
      <c r="CQ685" s="170"/>
      <c r="CR685" s="170"/>
      <c r="CS685" s="170"/>
      <c r="CT685" s="170"/>
      <c r="CU685" s="170"/>
      <c r="CV685" s="170"/>
      <c r="CW685" s="170"/>
      <c r="CX685" s="170"/>
      <c r="CY685" s="170"/>
      <c r="CZ685" s="170"/>
      <c r="DA685" s="170"/>
      <c r="DB685" s="170"/>
      <c r="DC685" s="170"/>
      <c r="DD685" s="170"/>
      <c r="DE685" s="170"/>
      <c r="DF685" s="170"/>
      <c r="DG685" s="170"/>
      <c r="DH685" s="170"/>
      <c r="DI685" s="170"/>
      <c r="DJ685" s="170"/>
      <c r="DK685" s="170"/>
      <c r="DL685" s="170"/>
      <c r="DM685" s="170"/>
      <c r="DN685" s="170"/>
      <c r="DO685" s="170"/>
      <c r="DP685" s="170"/>
      <c r="DQ685" s="170"/>
      <c r="DR685" s="170"/>
      <c r="DS685" s="170"/>
      <c r="DT685" s="170"/>
      <c r="DU685" s="170"/>
      <c r="DV685" s="170"/>
      <c r="DW685" s="170"/>
      <c r="DX685" s="170"/>
      <c r="DY685" s="170"/>
      <c r="DZ685" s="170"/>
      <c r="EA685" s="170"/>
      <c r="EB685" s="170"/>
      <c r="EC685" s="170"/>
      <c r="ED685" s="170"/>
      <c r="EE685" s="170"/>
      <c r="EF685" s="170"/>
      <c r="EG685" s="170"/>
      <c r="EH685" s="170"/>
      <c r="EI685" s="170"/>
      <c r="EJ685" s="170"/>
      <c r="EK685" s="170"/>
      <c r="EL685" s="170"/>
      <c r="EM685" s="170"/>
      <c r="EN685" s="170"/>
      <c r="EO685" s="170"/>
      <c r="EP685" s="170"/>
      <c r="EQ685" s="170"/>
      <c r="ER685" s="170"/>
      <c r="ES685" s="170"/>
      <c r="ET685" s="170"/>
      <c r="EU685" s="170"/>
      <c r="EV685" s="170"/>
      <c r="EW685" s="170"/>
      <c r="EX685" s="170"/>
      <c r="EY685" s="170"/>
      <c r="EZ685" s="170"/>
      <c r="FA685" s="170"/>
      <c r="FB685" s="170"/>
      <c r="FC685" s="170"/>
      <c r="FD685" s="170"/>
      <c r="FE685" s="170"/>
      <c r="FF685" s="170"/>
      <c r="FG685" s="170"/>
      <c r="FH685" s="170"/>
      <c r="FI685" s="170"/>
      <c r="FJ685" s="170"/>
      <c r="FK685" s="170"/>
      <c r="FL685" s="170"/>
      <c r="FM685" s="170"/>
      <c r="FN685" s="170"/>
      <c r="FO685" s="170"/>
      <c r="FP685" s="170"/>
      <c r="FQ685" s="170"/>
      <c r="FR685" s="170"/>
      <c r="FS685" s="170"/>
      <c r="FT685" s="170"/>
      <c r="FU685" s="170"/>
      <c r="FV685" s="170"/>
      <c r="FW685" s="170"/>
      <c r="FX685" s="170"/>
      <c r="FY685" s="170"/>
      <c r="FZ685" s="170"/>
      <c r="GA685" s="170"/>
      <c r="GB685" s="170"/>
      <c r="GC685" s="170"/>
      <c r="GD685" s="170"/>
      <c r="GE685" s="170"/>
      <c r="GF685" s="170"/>
      <c r="GG685" s="170"/>
      <c r="GH685" s="170"/>
    </row>
    <row r="686" customFormat="false" ht="12.75" hidden="false" customHeight="false" outlineLevel="0" collapsed="false">
      <c r="A686" s="179"/>
      <c r="B686" s="160"/>
      <c r="C686" s="160"/>
      <c r="D686" s="160"/>
      <c r="E686" s="160"/>
      <c r="F686" s="160"/>
      <c r="G686" s="160"/>
      <c r="H686" s="159"/>
      <c r="I686" s="181"/>
      <c r="R686" s="159"/>
      <c r="S686" s="169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70"/>
      <c r="BP686" s="170"/>
      <c r="BQ686" s="170"/>
      <c r="BR686" s="170"/>
      <c r="BS686" s="170"/>
      <c r="BT686" s="170"/>
      <c r="BU686" s="170"/>
      <c r="BV686" s="170"/>
      <c r="BW686" s="170"/>
      <c r="BX686" s="170"/>
      <c r="BY686" s="170"/>
      <c r="BZ686" s="170"/>
      <c r="CA686" s="170"/>
      <c r="CB686" s="170"/>
      <c r="CC686" s="170"/>
      <c r="CD686" s="170"/>
      <c r="CE686" s="170"/>
      <c r="CF686" s="170"/>
      <c r="CG686" s="170"/>
      <c r="CH686" s="170"/>
      <c r="CI686" s="170"/>
      <c r="CJ686" s="170"/>
      <c r="CK686" s="170"/>
      <c r="CL686" s="170"/>
      <c r="CM686" s="170"/>
      <c r="CN686" s="170"/>
      <c r="CO686" s="170"/>
      <c r="CP686" s="170"/>
      <c r="CQ686" s="170"/>
      <c r="CR686" s="170"/>
      <c r="CS686" s="170"/>
      <c r="CT686" s="170"/>
      <c r="CU686" s="170"/>
      <c r="CV686" s="170"/>
      <c r="CW686" s="170"/>
      <c r="CX686" s="170"/>
      <c r="CY686" s="170"/>
      <c r="CZ686" s="170"/>
      <c r="DA686" s="170"/>
      <c r="DB686" s="170"/>
      <c r="DC686" s="170"/>
      <c r="DD686" s="170"/>
      <c r="DE686" s="170"/>
      <c r="DF686" s="170"/>
      <c r="DG686" s="170"/>
      <c r="DH686" s="170"/>
      <c r="DI686" s="170"/>
      <c r="DJ686" s="170"/>
      <c r="DK686" s="170"/>
      <c r="DL686" s="170"/>
      <c r="DM686" s="170"/>
      <c r="DN686" s="170"/>
      <c r="DO686" s="170"/>
      <c r="DP686" s="170"/>
      <c r="DQ686" s="170"/>
      <c r="DR686" s="170"/>
      <c r="DS686" s="170"/>
      <c r="DT686" s="170"/>
      <c r="DU686" s="170"/>
      <c r="DV686" s="170"/>
      <c r="DW686" s="170"/>
      <c r="DX686" s="170"/>
      <c r="DY686" s="170"/>
      <c r="DZ686" s="170"/>
      <c r="EA686" s="170"/>
      <c r="EB686" s="170"/>
      <c r="EC686" s="170"/>
      <c r="ED686" s="170"/>
      <c r="EE686" s="170"/>
      <c r="EF686" s="170"/>
      <c r="EG686" s="170"/>
      <c r="EH686" s="170"/>
      <c r="EI686" s="170"/>
      <c r="EJ686" s="170"/>
      <c r="EK686" s="170"/>
      <c r="EL686" s="170"/>
      <c r="EM686" s="170"/>
      <c r="EN686" s="170"/>
      <c r="EO686" s="170"/>
      <c r="EP686" s="170"/>
      <c r="EQ686" s="170"/>
      <c r="ER686" s="170"/>
      <c r="ES686" s="170"/>
      <c r="ET686" s="170"/>
      <c r="EU686" s="170"/>
      <c r="EV686" s="170"/>
      <c r="EW686" s="170"/>
      <c r="EX686" s="170"/>
      <c r="EY686" s="170"/>
      <c r="EZ686" s="170"/>
      <c r="FA686" s="170"/>
      <c r="FB686" s="170"/>
      <c r="FC686" s="170"/>
      <c r="FD686" s="170"/>
      <c r="FE686" s="170"/>
      <c r="FF686" s="170"/>
      <c r="FG686" s="170"/>
      <c r="FH686" s="170"/>
      <c r="FI686" s="170"/>
      <c r="FJ686" s="170"/>
      <c r="FK686" s="170"/>
      <c r="FL686" s="170"/>
      <c r="FM686" s="170"/>
      <c r="FN686" s="170"/>
      <c r="FO686" s="170"/>
      <c r="FP686" s="170"/>
      <c r="FQ686" s="170"/>
      <c r="FR686" s="170"/>
      <c r="FS686" s="170"/>
      <c r="FT686" s="170"/>
      <c r="FU686" s="170"/>
      <c r="FV686" s="170"/>
      <c r="FW686" s="170"/>
      <c r="FX686" s="170"/>
      <c r="FY686" s="170"/>
      <c r="FZ686" s="170"/>
      <c r="GA686" s="170"/>
      <c r="GB686" s="170"/>
      <c r="GC686" s="170"/>
      <c r="GD686" s="170"/>
      <c r="GE686" s="170"/>
      <c r="GF686" s="170"/>
      <c r="GG686" s="170"/>
      <c r="GH686" s="170"/>
    </row>
    <row r="687" customFormat="false" ht="12.75" hidden="false" customHeight="false" outlineLevel="0" collapsed="false">
      <c r="A687" s="179"/>
      <c r="B687" s="160"/>
      <c r="C687" s="160"/>
      <c r="D687" s="160"/>
      <c r="E687" s="160"/>
      <c r="F687" s="160"/>
      <c r="G687" s="160"/>
      <c r="H687" s="159"/>
      <c r="I687" s="181"/>
      <c r="R687" s="159"/>
      <c r="S687" s="169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70"/>
      <c r="BP687" s="170"/>
      <c r="BQ687" s="170"/>
      <c r="BR687" s="170"/>
      <c r="BS687" s="170"/>
      <c r="BT687" s="170"/>
      <c r="BU687" s="170"/>
      <c r="BV687" s="170"/>
      <c r="BW687" s="170"/>
      <c r="BX687" s="170"/>
      <c r="BY687" s="170"/>
      <c r="BZ687" s="170"/>
      <c r="CA687" s="170"/>
      <c r="CB687" s="170"/>
      <c r="CC687" s="170"/>
      <c r="CD687" s="170"/>
      <c r="CE687" s="170"/>
      <c r="CF687" s="170"/>
      <c r="CG687" s="170"/>
      <c r="CH687" s="170"/>
      <c r="CI687" s="170"/>
      <c r="CJ687" s="170"/>
      <c r="CK687" s="170"/>
      <c r="CL687" s="170"/>
      <c r="CM687" s="170"/>
      <c r="CN687" s="170"/>
      <c r="CO687" s="170"/>
      <c r="CP687" s="170"/>
      <c r="CQ687" s="170"/>
      <c r="CR687" s="170"/>
      <c r="CS687" s="170"/>
      <c r="CT687" s="170"/>
      <c r="CU687" s="170"/>
      <c r="CV687" s="170"/>
      <c r="CW687" s="170"/>
      <c r="CX687" s="170"/>
      <c r="CY687" s="170"/>
      <c r="CZ687" s="170"/>
      <c r="DA687" s="170"/>
      <c r="DB687" s="170"/>
      <c r="DC687" s="170"/>
      <c r="DD687" s="170"/>
      <c r="DE687" s="170"/>
      <c r="DF687" s="170"/>
      <c r="DG687" s="170"/>
      <c r="DH687" s="170"/>
      <c r="DI687" s="170"/>
      <c r="DJ687" s="170"/>
      <c r="DK687" s="170"/>
      <c r="DL687" s="170"/>
      <c r="DM687" s="170"/>
      <c r="DN687" s="170"/>
      <c r="DO687" s="170"/>
      <c r="DP687" s="170"/>
      <c r="DQ687" s="170"/>
      <c r="DR687" s="170"/>
      <c r="DS687" s="170"/>
      <c r="DT687" s="170"/>
      <c r="DU687" s="170"/>
      <c r="DV687" s="170"/>
      <c r="DW687" s="170"/>
      <c r="DX687" s="170"/>
      <c r="DY687" s="170"/>
      <c r="DZ687" s="170"/>
      <c r="EA687" s="170"/>
      <c r="EB687" s="170"/>
      <c r="EC687" s="170"/>
      <c r="ED687" s="170"/>
      <c r="EE687" s="170"/>
      <c r="EF687" s="170"/>
      <c r="EG687" s="170"/>
      <c r="EH687" s="170"/>
      <c r="EI687" s="170"/>
      <c r="EJ687" s="170"/>
      <c r="EK687" s="170"/>
      <c r="EL687" s="170"/>
      <c r="EM687" s="170"/>
      <c r="EN687" s="170"/>
      <c r="EO687" s="170"/>
      <c r="EP687" s="170"/>
      <c r="EQ687" s="170"/>
      <c r="ER687" s="170"/>
      <c r="ES687" s="170"/>
      <c r="ET687" s="170"/>
      <c r="EU687" s="170"/>
      <c r="EV687" s="170"/>
      <c r="EW687" s="170"/>
      <c r="EX687" s="170"/>
      <c r="EY687" s="170"/>
      <c r="EZ687" s="170"/>
      <c r="FA687" s="170"/>
      <c r="FB687" s="170"/>
      <c r="FC687" s="170"/>
      <c r="FD687" s="170"/>
      <c r="FE687" s="170"/>
      <c r="FF687" s="170"/>
      <c r="FG687" s="170"/>
      <c r="FH687" s="170"/>
      <c r="FI687" s="170"/>
      <c r="FJ687" s="170"/>
      <c r="FK687" s="170"/>
      <c r="FL687" s="170"/>
      <c r="FM687" s="170"/>
      <c r="FN687" s="170"/>
      <c r="FO687" s="170"/>
      <c r="FP687" s="170"/>
      <c r="FQ687" s="170"/>
      <c r="FR687" s="170"/>
      <c r="FS687" s="170"/>
      <c r="FT687" s="170"/>
      <c r="FU687" s="170"/>
      <c r="FV687" s="170"/>
      <c r="FW687" s="170"/>
      <c r="FX687" s="170"/>
      <c r="FY687" s="170"/>
      <c r="FZ687" s="170"/>
      <c r="GA687" s="170"/>
      <c r="GB687" s="170"/>
      <c r="GC687" s="170"/>
      <c r="GD687" s="170"/>
      <c r="GE687" s="170"/>
      <c r="GF687" s="170"/>
      <c r="GG687" s="170"/>
      <c r="GH687" s="170"/>
    </row>
    <row r="688" customFormat="false" ht="12.75" hidden="false" customHeight="false" outlineLevel="0" collapsed="false">
      <c r="A688" s="179"/>
      <c r="B688" s="160"/>
      <c r="C688" s="160"/>
      <c r="D688" s="160"/>
      <c r="E688" s="160"/>
      <c r="F688" s="160"/>
      <c r="G688" s="160"/>
      <c r="H688" s="159"/>
      <c r="I688" s="181"/>
      <c r="R688" s="159"/>
      <c r="S688" s="169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70"/>
      <c r="BP688" s="170"/>
      <c r="BQ688" s="170"/>
      <c r="BR688" s="170"/>
      <c r="BS688" s="170"/>
      <c r="BT688" s="170"/>
      <c r="BU688" s="170"/>
      <c r="BV688" s="170"/>
      <c r="BW688" s="170"/>
      <c r="BX688" s="170"/>
      <c r="BY688" s="170"/>
      <c r="BZ688" s="170"/>
      <c r="CA688" s="170"/>
      <c r="CB688" s="170"/>
      <c r="CC688" s="170"/>
      <c r="CD688" s="170"/>
      <c r="CE688" s="170"/>
      <c r="CF688" s="170"/>
      <c r="CG688" s="170"/>
      <c r="CH688" s="170"/>
      <c r="CI688" s="170"/>
      <c r="CJ688" s="170"/>
      <c r="CK688" s="170"/>
      <c r="CL688" s="170"/>
      <c r="CM688" s="170"/>
      <c r="CN688" s="170"/>
      <c r="CO688" s="170"/>
      <c r="CP688" s="170"/>
      <c r="CQ688" s="170"/>
      <c r="CR688" s="170"/>
      <c r="CS688" s="170"/>
      <c r="CT688" s="170"/>
      <c r="CU688" s="170"/>
      <c r="CV688" s="170"/>
      <c r="CW688" s="170"/>
      <c r="CX688" s="170"/>
      <c r="CY688" s="170"/>
      <c r="CZ688" s="170"/>
      <c r="DA688" s="170"/>
      <c r="DB688" s="170"/>
      <c r="DC688" s="170"/>
      <c r="DD688" s="170"/>
      <c r="DE688" s="170"/>
      <c r="DF688" s="170"/>
      <c r="DG688" s="170"/>
      <c r="DH688" s="170"/>
      <c r="DI688" s="170"/>
      <c r="DJ688" s="170"/>
      <c r="DK688" s="170"/>
      <c r="DL688" s="170"/>
      <c r="DM688" s="170"/>
      <c r="DN688" s="170"/>
      <c r="DO688" s="170"/>
      <c r="DP688" s="170"/>
      <c r="DQ688" s="170"/>
      <c r="DR688" s="170"/>
      <c r="DS688" s="170"/>
      <c r="DT688" s="170"/>
      <c r="DU688" s="170"/>
      <c r="DV688" s="170"/>
      <c r="DW688" s="170"/>
      <c r="DX688" s="170"/>
      <c r="DY688" s="170"/>
      <c r="DZ688" s="170"/>
      <c r="EA688" s="170"/>
      <c r="EB688" s="170"/>
      <c r="EC688" s="170"/>
      <c r="ED688" s="170"/>
      <c r="EE688" s="170"/>
      <c r="EF688" s="170"/>
      <c r="EG688" s="170"/>
      <c r="EH688" s="170"/>
      <c r="EI688" s="170"/>
      <c r="EJ688" s="170"/>
      <c r="EK688" s="170"/>
      <c r="EL688" s="170"/>
      <c r="EM688" s="170"/>
      <c r="EN688" s="170"/>
      <c r="EO688" s="170"/>
      <c r="EP688" s="170"/>
      <c r="EQ688" s="170"/>
      <c r="ER688" s="170"/>
      <c r="ES688" s="170"/>
      <c r="ET688" s="170"/>
      <c r="EU688" s="170"/>
      <c r="EV688" s="170"/>
      <c r="EW688" s="170"/>
      <c r="EX688" s="170"/>
      <c r="EY688" s="170"/>
      <c r="EZ688" s="170"/>
      <c r="FA688" s="170"/>
      <c r="FB688" s="170"/>
      <c r="FC688" s="170"/>
      <c r="FD688" s="170"/>
      <c r="FE688" s="170"/>
      <c r="FF688" s="170"/>
      <c r="FG688" s="170"/>
      <c r="FH688" s="170"/>
      <c r="FI688" s="170"/>
      <c r="FJ688" s="170"/>
      <c r="FK688" s="170"/>
      <c r="FL688" s="170"/>
      <c r="FM688" s="170"/>
      <c r="FN688" s="170"/>
      <c r="FO688" s="170"/>
      <c r="FP688" s="170"/>
      <c r="FQ688" s="170"/>
      <c r="FR688" s="170"/>
      <c r="FS688" s="170"/>
      <c r="FT688" s="170"/>
      <c r="FU688" s="170"/>
      <c r="FV688" s="170"/>
      <c r="FW688" s="170"/>
      <c r="FX688" s="170"/>
      <c r="FY688" s="170"/>
      <c r="FZ688" s="170"/>
      <c r="GA688" s="170"/>
      <c r="GB688" s="170"/>
      <c r="GC688" s="170"/>
      <c r="GD688" s="170"/>
      <c r="GE688" s="170"/>
      <c r="GF688" s="170"/>
      <c r="GG688" s="170"/>
      <c r="GH688" s="170"/>
    </row>
    <row r="689" customFormat="false" ht="12.75" hidden="false" customHeight="false" outlineLevel="0" collapsed="false">
      <c r="A689" s="179"/>
      <c r="B689" s="160"/>
      <c r="C689" s="160"/>
      <c r="D689" s="160"/>
      <c r="E689" s="160"/>
      <c r="F689" s="160"/>
      <c r="G689" s="160"/>
      <c r="H689" s="159"/>
      <c r="I689" s="181"/>
      <c r="R689" s="159"/>
      <c r="S689" s="169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70"/>
      <c r="BP689" s="170"/>
      <c r="BQ689" s="170"/>
      <c r="BR689" s="170"/>
      <c r="BS689" s="170"/>
      <c r="BT689" s="170"/>
      <c r="BU689" s="170"/>
      <c r="BV689" s="170"/>
      <c r="BW689" s="170"/>
      <c r="BX689" s="170"/>
      <c r="BY689" s="170"/>
      <c r="BZ689" s="170"/>
      <c r="CA689" s="170"/>
      <c r="CB689" s="170"/>
      <c r="CC689" s="170"/>
      <c r="CD689" s="170"/>
      <c r="CE689" s="170"/>
      <c r="CF689" s="170"/>
      <c r="CG689" s="170"/>
      <c r="CH689" s="170"/>
      <c r="CI689" s="170"/>
      <c r="CJ689" s="170"/>
      <c r="CK689" s="170"/>
      <c r="CL689" s="170"/>
      <c r="CM689" s="170"/>
      <c r="CN689" s="170"/>
      <c r="CO689" s="170"/>
      <c r="CP689" s="170"/>
      <c r="CQ689" s="170"/>
      <c r="CR689" s="170"/>
      <c r="CS689" s="170"/>
      <c r="CT689" s="170"/>
      <c r="CU689" s="170"/>
      <c r="CV689" s="170"/>
      <c r="CW689" s="170"/>
      <c r="CX689" s="170"/>
      <c r="CY689" s="170"/>
      <c r="CZ689" s="170"/>
      <c r="DA689" s="170"/>
      <c r="DB689" s="170"/>
      <c r="DC689" s="170"/>
      <c r="DD689" s="170"/>
      <c r="DE689" s="170"/>
      <c r="DF689" s="170"/>
      <c r="DG689" s="170"/>
      <c r="DH689" s="170"/>
      <c r="DI689" s="170"/>
      <c r="DJ689" s="170"/>
      <c r="DK689" s="170"/>
      <c r="DL689" s="170"/>
      <c r="DM689" s="170"/>
      <c r="DN689" s="170"/>
      <c r="DO689" s="170"/>
      <c r="DP689" s="170"/>
      <c r="DQ689" s="170"/>
      <c r="DR689" s="170"/>
      <c r="DS689" s="170"/>
      <c r="DT689" s="170"/>
      <c r="DU689" s="170"/>
      <c r="DV689" s="170"/>
      <c r="DW689" s="170"/>
      <c r="DX689" s="170"/>
      <c r="DY689" s="170"/>
      <c r="DZ689" s="170"/>
      <c r="EA689" s="170"/>
      <c r="EB689" s="170"/>
      <c r="EC689" s="170"/>
      <c r="ED689" s="170"/>
      <c r="EE689" s="170"/>
      <c r="EF689" s="170"/>
      <c r="EG689" s="170"/>
      <c r="EH689" s="170"/>
      <c r="EI689" s="170"/>
      <c r="EJ689" s="170"/>
      <c r="EK689" s="170"/>
      <c r="EL689" s="170"/>
      <c r="EM689" s="170"/>
      <c r="EN689" s="170"/>
      <c r="EO689" s="170"/>
      <c r="EP689" s="170"/>
      <c r="EQ689" s="170"/>
      <c r="ER689" s="170"/>
      <c r="ES689" s="170"/>
      <c r="ET689" s="170"/>
      <c r="EU689" s="170"/>
      <c r="EV689" s="170"/>
      <c r="EW689" s="170"/>
      <c r="EX689" s="170"/>
      <c r="EY689" s="170"/>
      <c r="EZ689" s="170"/>
      <c r="FA689" s="170"/>
      <c r="FB689" s="170"/>
      <c r="FC689" s="170"/>
      <c r="FD689" s="170"/>
      <c r="FE689" s="170"/>
      <c r="FF689" s="170"/>
      <c r="FG689" s="170"/>
      <c r="FH689" s="170"/>
      <c r="FI689" s="170"/>
      <c r="FJ689" s="170"/>
      <c r="FK689" s="170"/>
      <c r="FL689" s="170"/>
      <c r="FM689" s="170"/>
      <c r="FN689" s="170"/>
      <c r="FO689" s="170"/>
      <c r="FP689" s="170"/>
      <c r="FQ689" s="170"/>
      <c r="FR689" s="170"/>
      <c r="FS689" s="170"/>
      <c r="FT689" s="170"/>
      <c r="FU689" s="170"/>
      <c r="FV689" s="170"/>
      <c r="FW689" s="170"/>
      <c r="FX689" s="170"/>
      <c r="FY689" s="170"/>
      <c r="FZ689" s="170"/>
      <c r="GA689" s="170"/>
      <c r="GB689" s="170"/>
      <c r="GC689" s="170"/>
      <c r="GD689" s="170"/>
      <c r="GE689" s="170"/>
      <c r="GF689" s="170"/>
      <c r="GG689" s="170"/>
      <c r="GH689" s="170"/>
    </row>
    <row r="690" customFormat="false" ht="12.75" hidden="false" customHeight="false" outlineLevel="0" collapsed="false">
      <c r="A690" s="179"/>
      <c r="B690" s="160"/>
      <c r="C690" s="160"/>
      <c r="D690" s="160"/>
      <c r="E690" s="160"/>
      <c r="F690" s="160"/>
      <c r="G690" s="160"/>
      <c r="H690" s="159"/>
      <c r="I690" s="181"/>
      <c r="R690" s="159"/>
      <c r="S690" s="169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  <c r="AH690" s="170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70"/>
      <c r="BP690" s="170"/>
      <c r="BQ690" s="170"/>
      <c r="BR690" s="170"/>
      <c r="BS690" s="170"/>
      <c r="BT690" s="170"/>
      <c r="BU690" s="170"/>
      <c r="BV690" s="170"/>
      <c r="BW690" s="170"/>
      <c r="BX690" s="170"/>
      <c r="BY690" s="170"/>
      <c r="BZ690" s="170"/>
      <c r="CA690" s="170"/>
      <c r="CB690" s="170"/>
      <c r="CC690" s="170"/>
      <c r="CD690" s="170"/>
      <c r="CE690" s="170"/>
      <c r="CF690" s="170"/>
      <c r="CG690" s="170"/>
      <c r="CH690" s="170"/>
      <c r="CI690" s="170"/>
      <c r="CJ690" s="170"/>
      <c r="CK690" s="170"/>
      <c r="CL690" s="170"/>
      <c r="CM690" s="170"/>
      <c r="CN690" s="170"/>
      <c r="CO690" s="170"/>
      <c r="CP690" s="170"/>
      <c r="CQ690" s="170"/>
      <c r="CR690" s="170"/>
      <c r="CS690" s="170"/>
      <c r="CT690" s="170"/>
      <c r="CU690" s="170"/>
      <c r="CV690" s="170"/>
      <c r="CW690" s="170"/>
      <c r="CX690" s="170"/>
      <c r="CY690" s="170"/>
      <c r="CZ690" s="170"/>
      <c r="DA690" s="170"/>
      <c r="DB690" s="170"/>
      <c r="DC690" s="170"/>
      <c r="DD690" s="170"/>
      <c r="DE690" s="170"/>
      <c r="DF690" s="170"/>
      <c r="DG690" s="170"/>
      <c r="DH690" s="170"/>
      <c r="DI690" s="170"/>
      <c r="DJ690" s="170"/>
      <c r="DK690" s="170"/>
      <c r="DL690" s="170"/>
      <c r="DM690" s="170"/>
      <c r="DN690" s="170"/>
      <c r="DO690" s="170"/>
      <c r="DP690" s="170"/>
      <c r="DQ690" s="170"/>
      <c r="DR690" s="170"/>
      <c r="DS690" s="170"/>
      <c r="DT690" s="170"/>
      <c r="DU690" s="170"/>
      <c r="DV690" s="170"/>
      <c r="DW690" s="170"/>
      <c r="DX690" s="170"/>
      <c r="DY690" s="170"/>
      <c r="DZ690" s="170"/>
      <c r="EA690" s="170"/>
      <c r="EB690" s="170"/>
      <c r="EC690" s="170"/>
      <c r="ED690" s="170"/>
      <c r="EE690" s="170"/>
      <c r="EF690" s="170"/>
      <c r="EG690" s="170"/>
      <c r="EH690" s="170"/>
      <c r="EI690" s="170"/>
      <c r="EJ690" s="170"/>
      <c r="EK690" s="170"/>
      <c r="EL690" s="170"/>
      <c r="EM690" s="170"/>
      <c r="EN690" s="170"/>
      <c r="EO690" s="170"/>
      <c r="EP690" s="170"/>
      <c r="EQ690" s="170"/>
      <c r="ER690" s="170"/>
      <c r="ES690" s="170"/>
      <c r="ET690" s="170"/>
      <c r="EU690" s="170"/>
      <c r="EV690" s="170"/>
      <c r="EW690" s="170"/>
      <c r="EX690" s="170"/>
      <c r="EY690" s="170"/>
      <c r="EZ690" s="170"/>
      <c r="FA690" s="170"/>
      <c r="FB690" s="170"/>
      <c r="FC690" s="170"/>
      <c r="FD690" s="170"/>
      <c r="FE690" s="170"/>
      <c r="FF690" s="170"/>
      <c r="FG690" s="170"/>
      <c r="FH690" s="170"/>
      <c r="FI690" s="170"/>
      <c r="FJ690" s="170"/>
      <c r="FK690" s="170"/>
      <c r="FL690" s="170"/>
      <c r="FM690" s="170"/>
      <c r="FN690" s="170"/>
      <c r="FO690" s="170"/>
      <c r="FP690" s="170"/>
      <c r="FQ690" s="170"/>
      <c r="FR690" s="170"/>
      <c r="FS690" s="170"/>
      <c r="FT690" s="170"/>
      <c r="FU690" s="170"/>
      <c r="FV690" s="170"/>
      <c r="FW690" s="170"/>
      <c r="FX690" s="170"/>
      <c r="FY690" s="170"/>
      <c r="FZ690" s="170"/>
      <c r="GA690" s="170"/>
      <c r="GB690" s="170"/>
      <c r="GC690" s="170"/>
      <c r="GD690" s="170"/>
      <c r="GE690" s="170"/>
      <c r="GF690" s="170"/>
      <c r="GG690" s="170"/>
      <c r="GH690" s="170"/>
    </row>
    <row r="691" customFormat="false" ht="12.75" hidden="false" customHeight="false" outlineLevel="0" collapsed="false">
      <c r="A691" s="179"/>
      <c r="B691" s="160"/>
      <c r="C691" s="160"/>
      <c r="D691" s="160"/>
      <c r="E691" s="160"/>
      <c r="F691" s="160"/>
      <c r="G691" s="160"/>
      <c r="H691" s="159"/>
      <c r="I691" s="181"/>
      <c r="R691" s="159"/>
      <c r="S691" s="169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  <c r="AH691" s="170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70"/>
      <c r="BP691" s="170"/>
      <c r="BQ691" s="170"/>
      <c r="BR691" s="170"/>
      <c r="BS691" s="170"/>
      <c r="BT691" s="170"/>
      <c r="BU691" s="170"/>
      <c r="BV691" s="170"/>
      <c r="BW691" s="170"/>
      <c r="BX691" s="170"/>
      <c r="BY691" s="170"/>
      <c r="BZ691" s="170"/>
      <c r="CA691" s="170"/>
      <c r="CB691" s="170"/>
      <c r="CC691" s="170"/>
      <c r="CD691" s="170"/>
      <c r="CE691" s="170"/>
      <c r="CF691" s="170"/>
      <c r="CG691" s="170"/>
      <c r="CH691" s="170"/>
      <c r="CI691" s="170"/>
      <c r="CJ691" s="170"/>
      <c r="CK691" s="170"/>
      <c r="CL691" s="170"/>
      <c r="CM691" s="170"/>
      <c r="CN691" s="170"/>
      <c r="CO691" s="170"/>
      <c r="CP691" s="170"/>
      <c r="CQ691" s="170"/>
      <c r="CR691" s="170"/>
      <c r="CS691" s="170"/>
      <c r="CT691" s="170"/>
      <c r="CU691" s="170"/>
      <c r="CV691" s="170"/>
      <c r="CW691" s="170"/>
      <c r="CX691" s="170"/>
      <c r="CY691" s="170"/>
      <c r="CZ691" s="170"/>
      <c r="DA691" s="170"/>
      <c r="DB691" s="170"/>
      <c r="DC691" s="170"/>
      <c r="DD691" s="170"/>
      <c r="DE691" s="170"/>
      <c r="DF691" s="170"/>
      <c r="DG691" s="170"/>
      <c r="DH691" s="170"/>
      <c r="DI691" s="170"/>
      <c r="DJ691" s="170"/>
      <c r="DK691" s="170"/>
      <c r="DL691" s="170"/>
      <c r="DM691" s="170"/>
      <c r="DN691" s="170"/>
      <c r="DO691" s="170"/>
      <c r="DP691" s="170"/>
      <c r="DQ691" s="170"/>
      <c r="DR691" s="170"/>
      <c r="DS691" s="170"/>
      <c r="DT691" s="170"/>
      <c r="DU691" s="170"/>
      <c r="DV691" s="170"/>
      <c r="DW691" s="170"/>
      <c r="DX691" s="170"/>
      <c r="DY691" s="170"/>
      <c r="DZ691" s="170"/>
      <c r="EA691" s="170"/>
      <c r="EB691" s="170"/>
      <c r="EC691" s="170"/>
      <c r="ED691" s="170"/>
      <c r="EE691" s="170"/>
      <c r="EF691" s="170"/>
      <c r="EG691" s="170"/>
      <c r="EH691" s="170"/>
      <c r="EI691" s="170"/>
      <c r="EJ691" s="170"/>
      <c r="EK691" s="170"/>
      <c r="EL691" s="170"/>
      <c r="EM691" s="170"/>
      <c r="EN691" s="170"/>
      <c r="EO691" s="170"/>
      <c r="EP691" s="170"/>
      <c r="EQ691" s="170"/>
      <c r="ER691" s="170"/>
      <c r="ES691" s="170"/>
      <c r="ET691" s="170"/>
      <c r="EU691" s="170"/>
      <c r="EV691" s="170"/>
      <c r="EW691" s="170"/>
      <c r="EX691" s="170"/>
      <c r="EY691" s="170"/>
      <c r="EZ691" s="170"/>
      <c r="FA691" s="170"/>
      <c r="FB691" s="170"/>
      <c r="FC691" s="170"/>
      <c r="FD691" s="170"/>
      <c r="FE691" s="170"/>
      <c r="FF691" s="170"/>
      <c r="FG691" s="170"/>
      <c r="FH691" s="170"/>
      <c r="FI691" s="170"/>
      <c r="FJ691" s="170"/>
      <c r="FK691" s="170"/>
      <c r="FL691" s="170"/>
      <c r="FM691" s="170"/>
      <c r="FN691" s="170"/>
      <c r="FO691" s="170"/>
      <c r="FP691" s="170"/>
      <c r="FQ691" s="170"/>
      <c r="FR691" s="170"/>
      <c r="FS691" s="170"/>
      <c r="FT691" s="170"/>
      <c r="FU691" s="170"/>
      <c r="FV691" s="170"/>
      <c r="FW691" s="170"/>
      <c r="FX691" s="170"/>
      <c r="FY691" s="170"/>
      <c r="FZ691" s="170"/>
      <c r="GA691" s="170"/>
      <c r="GB691" s="170"/>
      <c r="GC691" s="170"/>
      <c r="GD691" s="170"/>
      <c r="GE691" s="170"/>
      <c r="GF691" s="170"/>
      <c r="GG691" s="170"/>
      <c r="GH691" s="170"/>
    </row>
    <row r="692" customFormat="false" ht="12.75" hidden="false" customHeight="false" outlineLevel="0" collapsed="false">
      <c r="A692" s="179"/>
      <c r="B692" s="160"/>
      <c r="C692" s="160"/>
      <c r="D692" s="160"/>
      <c r="E692" s="160"/>
      <c r="F692" s="160"/>
      <c r="G692" s="160"/>
      <c r="H692" s="159"/>
      <c r="I692" s="181"/>
      <c r="R692" s="159"/>
      <c r="S692" s="169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  <c r="AH692" s="170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70"/>
      <c r="BP692" s="170"/>
      <c r="BQ692" s="170"/>
      <c r="BR692" s="170"/>
      <c r="BS692" s="170"/>
      <c r="BT692" s="170"/>
      <c r="BU692" s="170"/>
      <c r="BV692" s="170"/>
      <c r="BW692" s="170"/>
      <c r="BX692" s="170"/>
      <c r="BY692" s="170"/>
      <c r="BZ692" s="170"/>
      <c r="CA692" s="170"/>
      <c r="CB692" s="170"/>
      <c r="CC692" s="170"/>
      <c r="CD692" s="170"/>
      <c r="CE692" s="170"/>
      <c r="CF692" s="170"/>
      <c r="CG692" s="170"/>
      <c r="CH692" s="170"/>
      <c r="CI692" s="170"/>
      <c r="CJ692" s="170"/>
      <c r="CK692" s="170"/>
      <c r="CL692" s="170"/>
      <c r="CM692" s="170"/>
      <c r="CN692" s="170"/>
      <c r="CO692" s="170"/>
      <c r="CP692" s="170"/>
      <c r="CQ692" s="170"/>
      <c r="CR692" s="170"/>
      <c r="CS692" s="170"/>
      <c r="CT692" s="170"/>
      <c r="CU692" s="170"/>
      <c r="CV692" s="170"/>
      <c r="CW692" s="170"/>
      <c r="CX692" s="170"/>
      <c r="CY692" s="170"/>
      <c r="CZ692" s="170"/>
      <c r="DA692" s="170"/>
      <c r="DB692" s="170"/>
      <c r="DC692" s="170"/>
      <c r="DD692" s="170"/>
      <c r="DE692" s="170"/>
      <c r="DF692" s="170"/>
      <c r="DG692" s="170"/>
      <c r="DH692" s="170"/>
      <c r="DI692" s="170"/>
      <c r="DJ692" s="170"/>
      <c r="DK692" s="170"/>
      <c r="DL692" s="170"/>
      <c r="DM692" s="170"/>
      <c r="DN692" s="170"/>
      <c r="DO692" s="170"/>
      <c r="DP692" s="170"/>
      <c r="DQ692" s="170"/>
      <c r="DR692" s="170"/>
      <c r="DS692" s="170"/>
      <c r="DT692" s="170"/>
      <c r="DU692" s="170"/>
      <c r="DV692" s="170"/>
      <c r="DW692" s="170"/>
      <c r="DX692" s="170"/>
      <c r="DY692" s="170"/>
      <c r="DZ692" s="170"/>
      <c r="EA692" s="170"/>
      <c r="EB692" s="170"/>
      <c r="EC692" s="170"/>
      <c r="ED692" s="170"/>
      <c r="EE692" s="170"/>
      <c r="EF692" s="170"/>
      <c r="EG692" s="170"/>
      <c r="EH692" s="170"/>
      <c r="EI692" s="170"/>
      <c r="EJ692" s="170"/>
      <c r="EK692" s="170"/>
      <c r="EL692" s="170"/>
      <c r="EM692" s="170"/>
      <c r="EN692" s="170"/>
      <c r="EO692" s="170"/>
      <c r="EP692" s="170"/>
      <c r="EQ692" s="170"/>
      <c r="ER692" s="170"/>
      <c r="ES692" s="170"/>
      <c r="ET692" s="170"/>
      <c r="EU692" s="170"/>
      <c r="EV692" s="170"/>
      <c r="EW692" s="170"/>
      <c r="EX692" s="170"/>
      <c r="EY692" s="170"/>
      <c r="EZ692" s="170"/>
      <c r="FA692" s="170"/>
      <c r="FB692" s="170"/>
      <c r="FC692" s="170"/>
      <c r="FD692" s="170"/>
      <c r="FE692" s="170"/>
      <c r="FF692" s="170"/>
      <c r="FG692" s="170"/>
      <c r="FH692" s="170"/>
      <c r="FI692" s="170"/>
      <c r="FJ692" s="170"/>
      <c r="FK692" s="170"/>
      <c r="FL692" s="170"/>
      <c r="FM692" s="170"/>
      <c r="FN692" s="170"/>
      <c r="FO692" s="170"/>
      <c r="FP692" s="170"/>
      <c r="FQ692" s="170"/>
      <c r="FR692" s="170"/>
      <c r="FS692" s="170"/>
      <c r="FT692" s="170"/>
      <c r="FU692" s="170"/>
      <c r="FV692" s="170"/>
      <c r="FW692" s="170"/>
      <c r="FX692" s="170"/>
      <c r="FY692" s="170"/>
      <c r="FZ692" s="170"/>
      <c r="GA692" s="170"/>
      <c r="GB692" s="170"/>
      <c r="GC692" s="170"/>
      <c r="GD692" s="170"/>
      <c r="GE692" s="170"/>
      <c r="GF692" s="170"/>
      <c r="GG692" s="170"/>
      <c r="GH692" s="170"/>
    </row>
    <row r="693" customFormat="false" ht="12.75" hidden="false" customHeight="false" outlineLevel="0" collapsed="false">
      <c r="A693" s="179"/>
      <c r="B693" s="160"/>
      <c r="C693" s="160"/>
      <c r="D693" s="160"/>
      <c r="E693" s="160"/>
      <c r="F693" s="160"/>
      <c r="G693" s="160"/>
      <c r="H693" s="159"/>
      <c r="I693" s="181"/>
      <c r="R693" s="159"/>
      <c r="S693" s="169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  <c r="AH693" s="170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70"/>
      <c r="BP693" s="170"/>
      <c r="BQ693" s="170"/>
      <c r="BR693" s="170"/>
      <c r="BS693" s="170"/>
      <c r="BT693" s="170"/>
      <c r="BU693" s="170"/>
      <c r="BV693" s="170"/>
      <c r="BW693" s="170"/>
      <c r="BX693" s="170"/>
      <c r="BY693" s="170"/>
      <c r="BZ693" s="170"/>
      <c r="CA693" s="170"/>
      <c r="CB693" s="170"/>
      <c r="CC693" s="170"/>
      <c r="CD693" s="170"/>
      <c r="CE693" s="170"/>
      <c r="CF693" s="170"/>
      <c r="CG693" s="170"/>
      <c r="CH693" s="170"/>
      <c r="CI693" s="170"/>
      <c r="CJ693" s="170"/>
      <c r="CK693" s="170"/>
      <c r="CL693" s="170"/>
      <c r="CM693" s="170"/>
      <c r="CN693" s="170"/>
      <c r="CO693" s="170"/>
      <c r="CP693" s="170"/>
      <c r="CQ693" s="170"/>
      <c r="CR693" s="170"/>
      <c r="CS693" s="170"/>
      <c r="CT693" s="170"/>
      <c r="CU693" s="170"/>
      <c r="CV693" s="170"/>
      <c r="CW693" s="170"/>
      <c r="CX693" s="170"/>
      <c r="CY693" s="170"/>
      <c r="CZ693" s="170"/>
      <c r="DA693" s="170"/>
      <c r="DB693" s="170"/>
      <c r="DC693" s="170"/>
      <c r="DD693" s="170"/>
      <c r="DE693" s="170"/>
      <c r="DF693" s="170"/>
      <c r="DG693" s="170"/>
      <c r="DH693" s="170"/>
      <c r="DI693" s="170"/>
      <c r="DJ693" s="170"/>
      <c r="DK693" s="170"/>
      <c r="DL693" s="170"/>
      <c r="DM693" s="170"/>
      <c r="DN693" s="170"/>
      <c r="DO693" s="170"/>
      <c r="DP693" s="170"/>
      <c r="DQ693" s="170"/>
      <c r="DR693" s="170"/>
      <c r="DS693" s="170"/>
      <c r="DT693" s="170"/>
      <c r="DU693" s="170"/>
      <c r="DV693" s="170"/>
      <c r="DW693" s="170"/>
      <c r="DX693" s="170"/>
      <c r="DY693" s="170"/>
      <c r="DZ693" s="170"/>
      <c r="EA693" s="170"/>
      <c r="EB693" s="170"/>
      <c r="EC693" s="170"/>
      <c r="ED693" s="170"/>
      <c r="EE693" s="170"/>
      <c r="EF693" s="170"/>
      <c r="EG693" s="170"/>
      <c r="EH693" s="170"/>
      <c r="EI693" s="170"/>
      <c r="EJ693" s="170"/>
      <c r="EK693" s="170"/>
      <c r="EL693" s="170"/>
      <c r="EM693" s="170"/>
      <c r="EN693" s="170"/>
      <c r="EO693" s="170"/>
      <c r="EP693" s="170"/>
      <c r="EQ693" s="170"/>
      <c r="ER693" s="170"/>
      <c r="ES693" s="170"/>
      <c r="ET693" s="170"/>
      <c r="EU693" s="170"/>
      <c r="EV693" s="170"/>
      <c r="EW693" s="170"/>
      <c r="EX693" s="170"/>
      <c r="EY693" s="170"/>
      <c r="EZ693" s="170"/>
      <c r="FA693" s="170"/>
      <c r="FB693" s="170"/>
      <c r="FC693" s="170"/>
      <c r="FD693" s="170"/>
      <c r="FE693" s="170"/>
      <c r="FF693" s="170"/>
      <c r="FG693" s="170"/>
      <c r="FH693" s="170"/>
      <c r="FI693" s="170"/>
      <c r="FJ693" s="170"/>
      <c r="FK693" s="170"/>
      <c r="FL693" s="170"/>
      <c r="FM693" s="170"/>
      <c r="FN693" s="170"/>
      <c r="FO693" s="170"/>
      <c r="FP693" s="170"/>
      <c r="FQ693" s="170"/>
      <c r="FR693" s="170"/>
      <c r="FS693" s="170"/>
      <c r="FT693" s="170"/>
      <c r="FU693" s="170"/>
      <c r="FV693" s="170"/>
      <c r="FW693" s="170"/>
      <c r="FX693" s="170"/>
      <c r="FY693" s="170"/>
      <c r="FZ693" s="170"/>
      <c r="GA693" s="170"/>
      <c r="GB693" s="170"/>
      <c r="GC693" s="170"/>
      <c r="GD693" s="170"/>
      <c r="GE693" s="170"/>
      <c r="GF693" s="170"/>
      <c r="GG693" s="170"/>
      <c r="GH693" s="170"/>
    </row>
    <row r="694" customFormat="false" ht="12.75" hidden="false" customHeight="false" outlineLevel="0" collapsed="false">
      <c r="A694" s="179"/>
      <c r="B694" s="160"/>
      <c r="C694" s="160"/>
      <c r="D694" s="160"/>
      <c r="E694" s="160"/>
      <c r="F694" s="160"/>
      <c r="G694" s="160"/>
      <c r="H694" s="159"/>
      <c r="I694" s="181"/>
      <c r="R694" s="159"/>
      <c r="S694" s="169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  <c r="AH694" s="170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70"/>
      <c r="BP694" s="170"/>
      <c r="BQ694" s="170"/>
      <c r="BR694" s="170"/>
      <c r="BS694" s="170"/>
      <c r="BT694" s="170"/>
      <c r="BU694" s="170"/>
      <c r="BV694" s="170"/>
      <c r="BW694" s="170"/>
      <c r="BX694" s="170"/>
      <c r="BY694" s="170"/>
      <c r="BZ694" s="170"/>
      <c r="CA694" s="170"/>
      <c r="CB694" s="170"/>
      <c r="CC694" s="170"/>
      <c r="CD694" s="170"/>
      <c r="CE694" s="170"/>
      <c r="CF694" s="170"/>
      <c r="CG694" s="170"/>
      <c r="CH694" s="170"/>
      <c r="CI694" s="170"/>
      <c r="CJ694" s="170"/>
      <c r="CK694" s="170"/>
      <c r="CL694" s="170"/>
      <c r="CM694" s="170"/>
      <c r="CN694" s="170"/>
      <c r="CO694" s="170"/>
      <c r="CP694" s="170"/>
      <c r="CQ694" s="170"/>
      <c r="CR694" s="170"/>
      <c r="CS694" s="170"/>
      <c r="CT694" s="170"/>
      <c r="CU694" s="170"/>
      <c r="CV694" s="170"/>
      <c r="CW694" s="170"/>
      <c r="CX694" s="170"/>
      <c r="CY694" s="170"/>
      <c r="CZ694" s="170"/>
      <c r="DA694" s="170"/>
      <c r="DB694" s="170"/>
      <c r="DC694" s="170"/>
      <c r="DD694" s="170"/>
      <c r="DE694" s="170"/>
      <c r="DF694" s="170"/>
      <c r="DG694" s="170"/>
      <c r="DH694" s="170"/>
      <c r="DI694" s="170"/>
      <c r="DJ694" s="170"/>
      <c r="DK694" s="170"/>
      <c r="DL694" s="170"/>
      <c r="DM694" s="170"/>
      <c r="DN694" s="170"/>
      <c r="DO694" s="170"/>
      <c r="DP694" s="170"/>
      <c r="DQ694" s="170"/>
      <c r="DR694" s="170"/>
      <c r="DS694" s="170"/>
      <c r="DT694" s="170"/>
      <c r="DU694" s="170"/>
      <c r="DV694" s="170"/>
      <c r="DW694" s="170"/>
      <c r="DX694" s="170"/>
      <c r="DY694" s="170"/>
      <c r="DZ694" s="170"/>
      <c r="EA694" s="170"/>
      <c r="EB694" s="170"/>
      <c r="EC694" s="170"/>
      <c r="ED694" s="170"/>
      <c r="EE694" s="170"/>
      <c r="EF694" s="170"/>
      <c r="EG694" s="170"/>
      <c r="EH694" s="170"/>
      <c r="EI694" s="170"/>
      <c r="EJ694" s="170"/>
      <c r="EK694" s="170"/>
      <c r="EL694" s="170"/>
      <c r="EM694" s="170"/>
      <c r="EN694" s="170"/>
      <c r="EO694" s="170"/>
      <c r="EP694" s="170"/>
      <c r="EQ694" s="170"/>
      <c r="ER694" s="170"/>
      <c r="ES694" s="170"/>
      <c r="ET694" s="170"/>
      <c r="EU694" s="170"/>
      <c r="EV694" s="170"/>
      <c r="EW694" s="170"/>
      <c r="EX694" s="170"/>
      <c r="EY694" s="170"/>
      <c r="EZ694" s="170"/>
      <c r="FA694" s="170"/>
      <c r="FB694" s="170"/>
      <c r="FC694" s="170"/>
      <c r="FD694" s="170"/>
      <c r="FE694" s="170"/>
      <c r="FF694" s="170"/>
      <c r="FG694" s="170"/>
      <c r="FH694" s="170"/>
      <c r="FI694" s="170"/>
      <c r="FJ694" s="170"/>
      <c r="FK694" s="170"/>
      <c r="FL694" s="170"/>
      <c r="FM694" s="170"/>
      <c r="FN694" s="170"/>
      <c r="FO694" s="170"/>
      <c r="FP694" s="170"/>
      <c r="FQ694" s="170"/>
      <c r="FR694" s="170"/>
      <c r="FS694" s="170"/>
      <c r="FT694" s="170"/>
      <c r="FU694" s="170"/>
      <c r="FV694" s="170"/>
      <c r="FW694" s="170"/>
      <c r="FX694" s="170"/>
      <c r="FY694" s="170"/>
      <c r="FZ694" s="170"/>
      <c r="GA694" s="170"/>
      <c r="GB694" s="170"/>
      <c r="GC694" s="170"/>
      <c r="GD694" s="170"/>
      <c r="GE694" s="170"/>
      <c r="GF694" s="170"/>
      <c r="GG694" s="170"/>
      <c r="GH694" s="170"/>
    </row>
    <row r="695" customFormat="false" ht="12.75" hidden="false" customHeight="false" outlineLevel="0" collapsed="false">
      <c r="A695" s="179"/>
      <c r="B695" s="160"/>
      <c r="C695" s="160"/>
      <c r="D695" s="160"/>
      <c r="E695" s="160"/>
      <c r="F695" s="160"/>
      <c r="G695" s="160"/>
      <c r="H695" s="159"/>
      <c r="I695" s="181"/>
      <c r="R695" s="159"/>
      <c r="S695" s="169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  <c r="AH695" s="170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70"/>
      <c r="BP695" s="170"/>
      <c r="BQ695" s="170"/>
      <c r="BR695" s="170"/>
      <c r="BS695" s="170"/>
      <c r="BT695" s="170"/>
      <c r="BU695" s="170"/>
      <c r="BV695" s="170"/>
      <c r="BW695" s="170"/>
      <c r="BX695" s="170"/>
      <c r="BY695" s="170"/>
      <c r="BZ695" s="170"/>
      <c r="CA695" s="170"/>
      <c r="CB695" s="170"/>
      <c r="CC695" s="170"/>
      <c r="CD695" s="170"/>
      <c r="CE695" s="170"/>
      <c r="CF695" s="170"/>
      <c r="CG695" s="170"/>
      <c r="CH695" s="170"/>
      <c r="CI695" s="170"/>
      <c r="CJ695" s="170"/>
      <c r="CK695" s="170"/>
      <c r="CL695" s="170"/>
      <c r="CM695" s="170"/>
      <c r="CN695" s="170"/>
      <c r="CO695" s="170"/>
      <c r="CP695" s="170"/>
      <c r="CQ695" s="170"/>
      <c r="CR695" s="170"/>
      <c r="CS695" s="170"/>
      <c r="CT695" s="170"/>
      <c r="CU695" s="170"/>
      <c r="CV695" s="170"/>
      <c r="CW695" s="170"/>
      <c r="CX695" s="170"/>
      <c r="CY695" s="170"/>
      <c r="CZ695" s="170"/>
      <c r="DA695" s="170"/>
      <c r="DB695" s="170"/>
      <c r="DC695" s="170"/>
      <c r="DD695" s="170"/>
      <c r="DE695" s="170"/>
      <c r="DF695" s="170"/>
      <c r="DG695" s="170"/>
      <c r="DH695" s="170"/>
      <c r="DI695" s="170"/>
      <c r="DJ695" s="170"/>
      <c r="DK695" s="170"/>
      <c r="DL695" s="170"/>
      <c r="DM695" s="170"/>
      <c r="DN695" s="170"/>
      <c r="DO695" s="170"/>
      <c r="DP695" s="170"/>
      <c r="DQ695" s="170"/>
      <c r="DR695" s="170"/>
      <c r="DS695" s="170"/>
      <c r="DT695" s="170"/>
      <c r="DU695" s="170"/>
      <c r="DV695" s="170"/>
      <c r="DW695" s="170"/>
      <c r="DX695" s="170"/>
      <c r="DY695" s="170"/>
      <c r="DZ695" s="170"/>
      <c r="EA695" s="170"/>
      <c r="EB695" s="170"/>
      <c r="EC695" s="170"/>
      <c r="ED695" s="170"/>
      <c r="EE695" s="170"/>
      <c r="EF695" s="170"/>
      <c r="EG695" s="170"/>
      <c r="EH695" s="170"/>
      <c r="EI695" s="170"/>
      <c r="EJ695" s="170"/>
      <c r="EK695" s="170"/>
      <c r="EL695" s="170"/>
      <c r="EM695" s="170"/>
      <c r="EN695" s="170"/>
      <c r="EO695" s="170"/>
      <c r="EP695" s="170"/>
      <c r="EQ695" s="170"/>
      <c r="ER695" s="170"/>
      <c r="ES695" s="170"/>
      <c r="ET695" s="170"/>
      <c r="EU695" s="170"/>
      <c r="EV695" s="170"/>
      <c r="EW695" s="170"/>
      <c r="EX695" s="170"/>
      <c r="EY695" s="170"/>
      <c r="EZ695" s="170"/>
      <c r="FA695" s="170"/>
      <c r="FB695" s="170"/>
      <c r="FC695" s="170"/>
      <c r="FD695" s="170"/>
      <c r="FE695" s="170"/>
      <c r="FF695" s="170"/>
      <c r="FG695" s="170"/>
      <c r="FH695" s="170"/>
      <c r="FI695" s="170"/>
      <c r="FJ695" s="170"/>
      <c r="FK695" s="170"/>
      <c r="FL695" s="170"/>
      <c r="FM695" s="170"/>
      <c r="FN695" s="170"/>
      <c r="FO695" s="170"/>
      <c r="FP695" s="170"/>
      <c r="FQ695" s="170"/>
      <c r="FR695" s="170"/>
      <c r="FS695" s="170"/>
      <c r="FT695" s="170"/>
      <c r="FU695" s="170"/>
      <c r="FV695" s="170"/>
      <c r="FW695" s="170"/>
      <c r="FX695" s="170"/>
      <c r="FY695" s="170"/>
      <c r="FZ695" s="170"/>
      <c r="GA695" s="170"/>
      <c r="GB695" s="170"/>
      <c r="GC695" s="170"/>
      <c r="GD695" s="170"/>
      <c r="GE695" s="170"/>
      <c r="GF695" s="170"/>
      <c r="GG695" s="170"/>
      <c r="GH695" s="170"/>
    </row>
    <row r="696" customFormat="false" ht="12.75" hidden="false" customHeight="false" outlineLevel="0" collapsed="false">
      <c r="A696" s="179"/>
      <c r="B696" s="160"/>
      <c r="C696" s="160"/>
      <c r="D696" s="160"/>
      <c r="E696" s="160"/>
      <c r="F696" s="160"/>
      <c r="G696" s="160"/>
      <c r="H696" s="159"/>
      <c r="I696" s="181"/>
      <c r="R696" s="159"/>
      <c r="S696" s="169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70"/>
      <c r="BP696" s="170"/>
      <c r="BQ696" s="170"/>
      <c r="BR696" s="170"/>
      <c r="BS696" s="170"/>
      <c r="BT696" s="170"/>
      <c r="BU696" s="170"/>
      <c r="BV696" s="170"/>
      <c r="BW696" s="170"/>
      <c r="BX696" s="170"/>
      <c r="BY696" s="170"/>
      <c r="BZ696" s="170"/>
      <c r="CA696" s="170"/>
      <c r="CB696" s="170"/>
      <c r="CC696" s="170"/>
      <c r="CD696" s="170"/>
      <c r="CE696" s="170"/>
      <c r="CF696" s="170"/>
      <c r="CG696" s="170"/>
      <c r="CH696" s="170"/>
      <c r="CI696" s="170"/>
      <c r="CJ696" s="170"/>
      <c r="CK696" s="170"/>
      <c r="CL696" s="170"/>
      <c r="CM696" s="170"/>
      <c r="CN696" s="170"/>
      <c r="CO696" s="170"/>
      <c r="CP696" s="170"/>
      <c r="CQ696" s="170"/>
      <c r="CR696" s="170"/>
      <c r="CS696" s="170"/>
      <c r="CT696" s="170"/>
      <c r="CU696" s="170"/>
      <c r="CV696" s="170"/>
      <c r="CW696" s="170"/>
      <c r="CX696" s="170"/>
      <c r="CY696" s="170"/>
      <c r="CZ696" s="170"/>
      <c r="DA696" s="170"/>
      <c r="DB696" s="170"/>
      <c r="DC696" s="170"/>
      <c r="DD696" s="170"/>
      <c r="DE696" s="170"/>
      <c r="DF696" s="170"/>
      <c r="DG696" s="170"/>
      <c r="DH696" s="170"/>
      <c r="DI696" s="170"/>
      <c r="DJ696" s="170"/>
      <c r="DK696" s="170"/>
      <c r="DL696" s="170"/>
      <c r="DM696" s="170"/>
      <c r="DN696" s="170"/>
      <c r="DO696" s="170"/>
      <c r="DP696" s="170"/>
      <c r="DQ696" s="170"/>
      <c r="DR696" s="170"/>
      <c r="DS696" s="170"/>
      <c r="DT696" s="170"/>
      <c r="DU696" s="170"/>
      <c r="DV696" s="170"/>
      <c r="DW696" s="170"/>
      <c r="DX696" s="170"/>
      <c r="DY696" s="170"/>
      <c r="DZ696" s="170"/>
      <c r="EA696" s="170"/>
      <c r="EB696" s="170"/>
      <c r="EC696" s="170"/>
      <c r="ED696" s="170"/>
      <c r="EE696" s="170"/>
      <c r="EF696" s="170"/>
      <c r="EG696" s="170"/>
      <c r="EH696" s="170"/>
      <c r="EI696" s="170"/>
      <c r="EJ696" s="170"/>
      <c r="EK696" s="170"/>
      <c r="EL696" s="170"/>
      <c r="EM696" s="170"/>
      <c r="EN696" s="170"/>
      <c r="EO696" s="170"/>
      <c r="EP696" s="170"/>
      <c r="EQ696" s="170"/>
      <c r="ER696" s="170"/>
      <c r="ES696" s="170"/>
      <c r="ET696" s="170"/>
      <c r="EU696" s="170"/>
      <c r="EV696" s="170"/>
      <c r="EW696" s="170"/>
      <c r="EX696" s="170"/>
      <c r="EY696" s="170"/>
      <c r="EZ696" s="170"/>
      <c r="FA696" s="170"/>
      <c r="FB696" s="170"/>
      <c r="FC696" s="170"/>
      <c r="FD696" s="170"/>
      <c r="FE696" s="170"/>
      <c r="FF696" s="170"/>
      <c r="FG696" s="170"/>
      <c r="FH696" s="170"/>
      <c r="FI696" s="170"/>
      <c r="FJ696" s="170"/>
      <c r="FK696" s="170"/>
      <c r="FL696" s="170"/>
      <c r="FM696" s="170"/>
      <c r="FN696" s="170"/>
      <c r="FO696" s="170"/>
      <c r="FP696" s="170"/>
      <c r="FQ696" s="170"/>
      <c r="FR696" s="170"/>
      <c r="FS696" s="170"/>
      <c r="FT696" s="170"/>
      <c r="FU696" s="170"/>
      <c r="FV696" s="170"/>
      <c r="FW696" s="170"/>
      <c r="FX696" s="170"/>
      <c r="FY696" s="170"/>
      <c r="FZ696" s="170"/>
      <c r="GA696" s="170"/>
      <c r="GB696" s="170"/>
      <c r="GC696" s="170"/>
      <c r="GD696" s="170"/>
      <c r="GE696" s="170"/>
      <c r="GF696" s="170"/>
      <c r="GG696" s="170"/>
      <c r="GH696" s="170"/>
    </row>
    <row r="697" customFormat="false" ht="12.75" hidden="false" customHeight="false" outlineLevel="0" collapsed="false">
      <c r="A697" s="179"/>
      <c r="B697" s="160"/>
      <c r="C697" s="160"/>
      <c r="D697" s="160"/>
      <c r="E697" s="160"/>
      <c r="F697" s="160"/>
      <c r="G697" s="160"/>
      <c r="H697" s="159"/>
      <c r="I697" s="181"/>
      <c r="R697" s="159"/>
      <c r="S697" s="169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70"/>
      <c r="BP697" s="170"/>
      <c r="BQ697" s="170"/>
      <c r="BR697" s="170"/>
      <c r="BS697" s="170"/>
      <c r="BT697" s="170"/>
      <c r="BU697" s="170"/>
      <c r="BV697" s="170"/>
      <c r="BW697" s="170"/>
      <c r="BX697" s="170"/>
      <c r="BY697" s="170"/>
      <c r="BZ697" s="170"/>
      <c r="CA697" s="170"/>
      <c r="CB697" s="170"/>
      <c r="CC697" s="170"/>
      <c r="CD697" s="170"/>
      <c r="CE697" s="170"/>
      <c r="CF697" s="170"/>
      <c r="CG697" s="170"/>
      <c r="CH697" s="170"/>
      <c r="CI697" s="170"/>
      <c r="CJ697" s="170"/>
      <c r="CK697" s="170"/>
      <c r="CL697" s="170"/>
      <c r="CM697" s="170"/>
      <c r="CN697" s="170"/>
      <c r="CO697" s="170"/>
      <c r="CP697" s="170"/>
      <c r="CQ697" s="170"/>
      <c r="CR697" s="170"/>
      <c r="CS697" s="170"/>
      <c r="CT697" s="170"/>
      <c r="CU697" s="170"/>
      <c r="CV697" s="170"/>
      <c r="CW697" s="170"/>
      <c r="CX697" s="170"/>
      <c r="CY697" s="170"/>
      <c r="CZ697" s="170"/>
      <c r="DA697" s="170"/>
      <c r="DB697" s="170"/>
      <c r="DC697" s="170"/>
      <c r="DD697" s="170"/>
      <c r="DE697" s="170"/>
      <c r="DF697" s="170"/>
      <c r="DG697" s="170"/>
      <c r="DH697" s="170"/>
      <c r="DI697" s="170"/>
      <c r="DJ697" s="170"/>
      <c r="DK697" s="170"/>
      <c r="DL697" s="170"/>
      <c r="DM697" s="170"/>
      <c r="DN697" s="170"/>
      <c r="DO697" s="170"/>
      <c r="DP697" s="170"/>
      <c r="DQ697" s="170"/>
      <c r="DR697" s="170"/>
      <c r="DS697" s="170"/>
      <c r="DT697" s="170"/>
      <c r="DU697" s="170"/>
      <c r="DV697" s="170"/>
      <c r="DW697" s="170"/>
      <c r="DX697" s="170"/>
      <c r="DY697" s="170"/>
      <c r="DZ697" s="170"/>
      <c r="EA697" s="170"/>
      <c r="EB697" s="170"/>
      <c r="EC697" s="170"/>
      <c r="ED697" s="170"/>
      <c r="EE697" s="170"/>
      <c r="EF697" s="170"/>
      <c r="EG697" s="170"/>
      <c r="EH697" s="170"/>
      <c r="EI697" s="170"/>
      <c r="EJ697" s="170"/>
      <c r="EK697" s="170"/>
      <c r="EL697" s="170"/>
      <c r="EM697" s="170"/>
      <c r="EN697" s="170"/>
      <c r="EO697" s="170"/>
      <c r="EP697" s="170"/>
      <c r="EQ697" s="170"/>
      <c r="ER697" s="170"/>
      <c r="ES697" s="170"/>
      <c r="ET697" s="170"/>
      <c r="EU697" s="170"/>
      <c r="EV697" s="170"/>
      <c r="EW697" s="170"/>
      <c r="EX697" s="170"/>
      <c r="EY697" s="170"/>
      <c r="EZ697" s="170"/>
      <c r="FA697" s="170"/>
      <c r="FB697" s="170"/>
      <c r="FC697" s="170"/>
      <c r="FD697" s="170"/>
      <c r="FE697" s="170"/>
      <c r="FF697" s="170"/>
      <c r="FG697" s="170"/>
      <c r="FH697" s="170"/>
      <c r="FI697" s="170"/>
      <c r="FJ697" s="170"/>
      <c r="FK697" s="170"/>
      <c r="FL697" s="170"/>
      <c r="FM697" s="170"/>
      <c r="FN697" s="170"/>
      <c r="FO697" s="170"/>
      <c r="FP697" s="170"/>
      <c r="FQ697" s="170"/>
      <c r="FR697" s="170"/>
      <c r="FS697" s="170"/>
      <c r="FT697" s="170"/>
      <c r="FU697" s="170"/>
      <c r="FV697" s="170"/>
      <c r="FW697" s="170"/>
      <c r="FX697" s="170"/>
      <c r="FY697" s="170"/>
      <c r="FZ697" s="170"/>
      <c r="GA697" s="170"/>
      <c r="GB697" s="170"/>
      <c r="GC697" s="170"/>
      <c r="GD697" s="170"/>
      <c r="GE697" s="170"/>
      <c r="GF697" s="170"/>
      <c r="GG697" s="170"/>
      <c r="GH697" s="170"/>
    </row>
    <row r="698" customFormat="false" ht="12.75" hidden="false" customHeight="false" outlineLevel="0" collapsed="false">
      <c r="A698" s="179"/>
      <c r="B698" s="160"/>
      <c r="C698" s="160"/>
      <c r="D698" s="160"/>
      <c r="E698" s="160"/>
      <c r="F698" s="160"/>
      <c r="G698" s="160"/>
      <c r="H698" s="159"/>
      <c r="I698" s="181"/>
      <c r="R698" s="159"/>
      <c r="S698" s="169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70"/>
      <c r="BP698" s="170"/>
      <c r="BQ698" s="170"/>
      <c r="BR698" s="170"/>
      <c r="BS698" s="170"/>
      <c r="BT698" s="170"/>
      <c r="BU698" s="170"/>
      <c r="BV698" s="170"/>
      <c r="BW698" s="170"/>
      <c r="BX698" s="170"/>
      <c r="BY698" s="170"/>
      <c r="BZ698" s="170"/>
      <c r="CA698" s="170"/>
      <c r="CB698" s="170"/>
      <c r="CC698" s="170"/>
      <c r="CD698" s="170"/>
      <c r="CE698" s="170"/>
      <c r="CF698" s="170"/>
      <c r="CG698" s="170"/>
      <c r="CH698" s="170"/>
      <c r="CI698" s="170"/>
      <c r="CJ698" s="170"/>
      <c r="CK698" s="170"/>
      <c r="CL698" s="170"/>
      <c r="CM698" s="170"/>
      <c r="CN698" s="170"/>
      <c r="CO698" s="170"/>
      <c r="CP698" s="170"/>
      <c r="CQ698" s="170"/>
      <c r="CR698" s="170"/>
      <c r="CS698" s="170"/>
      <c r="CT698" s="170"/>
      <c r="CU698" s="170"/>
      <c r="CV698" s="170"/>
      <c r="CW698" s="170"/>
      <c r="CX698" s="170"/>
      <c r="CY698" s="170"/>
      <c r="CZ698" s="170"/>
      <c r="DA698" s="170"/>
      <c r="DB698" s="170"/>
      <c r="DC698" s="170"/>
      <c r="DD698" s="170"/>
      <c r="DE698" s="170"/>
      <c r="DF698" s="170"/>
      <c r="DG698" s="170"/>
      <c r="DH698" s="170"/>
      <c r="DI698" s="170"/>
      <c r="DJ698" s="170"/>
      <c r="DK698" s="170"/>
      <c r="DL698" s="170"/>
      <c r="DM698" s="170"/>
      <c r="DN698" s="170"/>
      <c r="DO698" s="170"/>
      <c r="DP698" s="170"/>
      <c r="DQ698" s="170"/>
      <c r="DR698" s="170"/>
      <c r="DS698" s="170"/>
      <c r="DT698" s="170"/>
      <c r="DU698" s="170"/>
      <c r="DV698" s="170"/>
      <c r="DW698" s="170"/>
      <c r="DX698" s="170"/>
      <c r="DY698" s="170"/>
      <c r="DZ698" s="170"/>
      <c r="EA698" s="170"/>
      <c r="EB698" s="170"/>
      <c r="EC698" s="170"/>
      <c r="ED698" s="170"/>
      <c r="EE698" s="170"/>
      <c r="EF698" s="170"/>
      <c r="EG698" s="170"/>
      <c r="EH698" s="170"/>
      <c r="EI698" s="170"/>
      <c r="EJ698" s="170"/>
      <c r="EK698" s="170"/>
      <c r="EL698" s="170"/>
      <c r="EM698" s="170"/>
      <c r="EN698" s="170"/>
      <c r="EO698" s="170"/>
      <c r="EP698" s="170"/>
      <c r="EQ698" s="170"/>
      <c r="ER698" s="170"/>
      <c r="ES698" s="170"/>
      <c r="ET698" s="170"/>
      <c r="EU698" s="170"/>
      <c r="EV698" s="170"/>
      <c r="EW698" s="170"/>
      <c r="EX698" s="170"/>
      <c r="EY698" s="170"/>
      <c r="EZ698" s="170"/>
      <c r="FA698" s="170"/>
      <c r="FB698" s="170"/>
      <c r="FC698" s="170"/>
      <c r="FD698" s="170"/>
      <c r="FE698" s="170"/>
      <c r="FF698" s="170"/>
      <c r="FG698" s="170"/>
      <c r="FH698" s="170"/>
      <c r="FI698" s="170"/>
      <c r="FJ698" s="170"/>
      <c r="FK698" s="170"/>
      <c r="FL698" s="170"/>
      <c r="FM698" s="170"/>
      <c r="FN698" s="170"/>
      <c r="FO698" s="170"/>
      <c r="FP698" s="170"/>
      <c r="FQ698" s="170"/>
      <c r="FR698" s="170"/>
      <c r="FS698" s="170"/>
      <c r="FT698" s="170"/>
      <c r="FU698" s="170"/>
      <c r="FV698" s="170"/>
      <c r="FW698" s="170"/>
      <c r="FX698" s="170"/>
      <c r="FY698" s="170"/>
      <c r="FZ698" s="170"/>
      <c r="GA698" s="170"/>
      <c r="GB698" s="170"/>
      <c r="GC698" s="170"/>
      <c r="GD698" s="170"/>
      <c r="GE698" s="170"/>
      <c r="GF698" s="170"/>
      <c r="GG698" s="170"/>
      <c r="GH698" s="170"/>
    </row>
    <row r="699" customFormat="false" ht="12.75" hidden="false" customHeight="false" outlineLevel="0" collapsed="false">
      <c r="A699" s="179"/>
      <c r="B699" s="160"/>
      <c r="C699" s="160"/>
      <c r="D699" s="160"/>
      <c r="E699" s="160"/>
      <c r="F699" s="160"/>
      <c r="G699" s="160"/>
      <c r="H699" s="159"/>
      <c r="I699" s="181"/>
      <c r="R699" s="159"/>
      <c r="S699" s="169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70"/>
      <c r="BP699" s="170"/>
      <c r="BQ699" s="170"/>
      <c r="BR699" s="170"/>
      <c r="BS699" s="170"/>
      <c r="BT699" s="170"/>
      <c r="BU699" s="170"/>
      <c r="BV699" s="170"/>
      <c r="BW699" s="170"/>
      <c r="BX699" s="170"/>
      <c r="BY699" s="170"/>
      <c r="BZ699" s="170"/>
      <c r="CA699" s="170"/>
      <c r="CB699" s="170"/>
      <c r="CC699" s="170"/>
      <c r="CD699" s="170"/>
      <c r="CE699" s="170"/>
      <c r="CF699" s="170"/>
      <c r="CG699" s="170"/>
      <c r="CH699" s="170"/>
      <c r="CI699" s="170"/>
      <c r="CJ699" s="170"/>
      <c r="CK699" s="170"/>
      <c r="CL699" s="170"/>
      <c r="CM699" s="170"/>
      <c r="CN699" s="170"/>
      <c r="CO699" s="170"/>
      <c r="CP699" s="170"/>
      <c r="CQ699" s="170"/>
      <c r="CR699" s="170"/>
      <c r="CS699" s="170"/>
      <c r="CT699" s="170"/>
      <c r="CU699" s="170"/>
      <c r="CV699" s="170"/>
      <c r="CW699" s="170"/>
      <c r="CX699" s="170"/>
      <c r="CY699" s="170"/>
      <c r="CZ699" s="170"/>
      <c r="DA699" s="170"/>
      <c r="DB699" s="170"/>
      <c r="DC699" s="170"/>
      <c r="DD699" s="170"/>
      <c r="DE699" s="170"/>
      <c r="DF699" s="170"/>
      <c r="DG699" s="170"/>
      <c r="DH699" s="170"/>
      <c r="DI699" s="170"/>
      <c r="DJ699" s="170"/>
      <c r="DK699" s="170"/>
      <c r="DL699" s="170"/>
      <c r="DM699" s="170"/>
      <c r="DN699" s="170"/>
      <c r="DO699" s="170"/>
      <c r="DP699" s="170"/>
      <c r="DQ699" s="170"/>
      <c r="DR699" s="170"/>
      <c r="DS699" s="170"/>
      <c r="DT699" s="170"/>
      <c r="DU699" s="170"/>
      <c r="DV699" s="170"/>
      <c r="DW699" s="170"/>
      <c r="DX699" s="170"/>
      <c r="DY699" s="170"/>
      <c r="DZ699" s="170"/>
      <c r="EA699" s="170"/>
      <c r="EB699" s="170"/>
      <c r="EC699" s="170"/>
      <c r="ED699" s="170"/>
      <c r="EE699" s="170"/>
      <c r="EF699" s="170"/>
      <c r="EG699" s="170"/>
      <c r="EH699" s="170"/>
      <c r="EI699" s="170"/>
      <c r="EJ699" s="170"/>
      <c r="EK699" s="170"/>
      <c r="EL699" s="170"/>
      <c r="EM699" s="170"/>
      <c r="EN699" s="170"/>
      <c r="EO699" s="170"/>
      <c r="EP699" s="170"/>
      <c r="EQ699" s="170"/>
      <c r="ER699" s="170"/>
      <c r="ES699" s="170"/>
      <c r="ET699" s="170"/>
      <c r="EU699" s="170"/>
      <c r="EV699" s="170"/>
      <c r="EW699" s="170"/>
      <c r="EX699" s="170"/>
      <c r="EY699" s="170"/>
      <c r="EZ699" s="170"/>
      <c r="FA699" s="170"/>
      <c r="FB699" s="170"/>
      <c r="FC699" s="170"/>
      <c r="FD699" s="170"/>
      <c r="FE699" s="170"/>
      <c r="FF699" s="170"/>
      <c r="FG699" s="170"/>
      <c r="FH699" s="170"/>
      <c r="FI699" s="170"/>
      <c r="FJ699" s="170"/>
      <c r="FK699" s="170"/>
      <c r="FL699" s="170"/>
      <c r="FM699" s="170"/>
      <c r="FN699" s="170"/>
      <c r="FO699" s="170"/>
      <c r="FP699" s="170"/>
      <c r="FQ699" s="170"/>
      <c r="FR699" s="170"/>
      <c r="FS699" s="170"/>
      <c r="FT699" s="170"/>
      <c r="FU699" s="170"/>
      <c r="FV699" s="170"/>
      <c r="FW699" s="170"/>
      <c r="FX699" s="170"/>
      <c r="FY699" s="170"/>
      <c r="FZ699" s="170"/>
      <c r="GA699" s="170"/>
      <c r="GB699" s="170"/>
      <c r="GC699" s="170"/>
      <c r="GD699" s="170"/>
      <c r="GE699" s="170"/>
      <c r="GF699" s="170"/>
      <c r="GG699" s="170"/>
      <c r="GH699" s="170"/>
    </row>
    <row r="700" customFormat="false" ht="12.75" hidden="false" customHeight="false" outlineLevel="0" collapsed="false">
      <c r="A700" s="179"/>
      <c r="B700" s="160"/>
      <c r="C700" s="160"/>
      <c r="D700" s="160"/>
      <c r="E700" s="160"/>
      <c r="F700" s="160"/>
      <c r="G700" s="160"/>
      <c r="H700" s="159"/>
      <c r="I700" s="181"/>
      <c r="R700" s="159"/>
      <c r="S700" s="169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70"/>
      <c r="BP700" s="170"/>
      <c r="BQ700" s="170"/>
      <c r="BR700" s="170"/>
      <c r="BS700" s="170"/>
      <c r="BT700" s="170"/>
      <c r="BU700" s="170"/>
      <c r="BV700" s="170"/>
      <c r="BW700" s="170"/>
      <c r="BX700" s="170"/>
      <c r="BY700" s="170"/>
      <c r="BZ700" s="170"/>
      <c r="CA700" s="170"/>
      <c r="CB700" s="170"/>
      <c r="CC700" s="170"/>
      <c r="CD700" s="170"/>
      <c r="CE700" s="170"/>
      <c r="CF700" s="170"/>
      <c r="CG700" s="170"/>
      <c r="CH700" s="170"/>
      <c r="CI700" s="170"/>
      <c r="CJ700" s="170"/>
      <c r="CK700" s="170"/>
      <c r="CL700" s="170"/>
      <c r="CM700" s="170"/>
      <c r="CN700" s="170"/>
      <c r="CO700" s="170"/>
      <c r="CP700" s="170"/>
      <c r="CQ700" s="170"/>
      <c r="CR700" s="170"/>
      <c r="CS700" s="170"/>
      <c r="CT700" s="170"/>
      <c r="CU700" s="170"/>
      <c r="CV700" s="170"/>
      <c r="CW700" s="170"/>
      <c r="CX700" s="170"/>
      <c r="CY700" s="170"/>
      <c r="CZ700" s="170"/>
      <c r="DA700" s="170"/>
      <c r="DB700" s="170"/>
      <c r="DC700" s="170"/>
      <c r="DD700" s="170"/>
      <c r="DE700" s="170"/>
      <c r="DF700" s="170"/>
      <c r="DG700" s="170"/>
      <c r="DH700" s="170"/>
      <c r="DI700" s="170"/>
      <c r="DJ700" s="170"/>
      <c r="DK700" s="170"/>
      <c r="DL700" s="170"/>
      <c r="DM700" s="170"/>
      <c r="DN700" s="170"/>
      <c r="DO700" s="170"/>
      <c r="DP700" s="170"/>
      <c r="DQ700" s="170"/>
      <c r="DR700" s="170"/>
      <c r="DS700" s="170"/>
      <c r="DT700" s="170"/>
      <c r="DU700" s="170"/>
      <c r="DV700" s="170"/>
      <c r="DW700" s="170"/>
      <c r="DX700" s="170"/>
      <c r="DY700" s="170"/>
      <c r="DZ700" s="170"/>
      <c r="EA700" s="170"/>
      <c r="EB700" s="170"/>
      <c r="EC700" s="170"/>
      <c r="ED700" s="170"/>
      <c r="EE700" s="170"/>
      <c r="EF700" s="170"/>
      <c r="EG700" s="170"/>
      <c r="EH700" s="170"/>
      <c r="EI700" s="170"/>
      <c r="EJ700" s="170"/>
      <c r="EK700" s="170"/>
      <c r="EL700" s="170"/>
      <c r="EM700" s="170"/>
      <c r="EN700" s="170"/>
      <c r="EO700" s="170"/>
      <c r="EP700" s="170"/>
      <c r="EQ700" s="170"/>
      <c r="ER700" s="170"/>
      <c r="ES700" s="170"/>
      <c r="ET700" s="170"/>
      <c r="EU700" s="170"/>
      <c r="EV700" s="170"/>
      <c r="EW700" s="170"/>
      <c r="EX700" s="170"/>
      <c r="EY700" s="170"/>
      <c r="EZ700" s="170"/>
      <c r="FA700" s="170"/>
      <c r="FB700" s="170"/>
      <c r="FC700" s="170"/>
      <c r="FD700" s="170"/>
      <c r="FE700" s="170"/>
      <c r="FF700" s="170"/>
      <c r="FG700" s="170"/>
      <c r="FH700" s="170"/>
      <c r="FI700" s="170"/>
      <c r="FJ700" s="170"/>
      <c r="FK700" s="170"/>
      <c r="FL700" s="170"/>
      <c r="FM700" s="170"/>
      <c r="FN700" s="170"/>
      <c r="FO700" s="170"/>
      <c r="FP700" s="170"/>
      <c r="FQ700" s="170"/>
      <c r="FR700" s="170"/>
      <c r="FS700" s="170"/>
      <c r="FT700" s="170"/>
      <c r="FU700" s="170"/>
      <c r="FV700" s="170"/>
      <c r="FW700" s="170"/>
      <c r="FX700" s="170"/>
      <c r="FY700" s="170"/>
      <c r="FZ700" s="170"/>
      <c r="GA700" s="170"/>
      <c r="GB700" s="170"/>
      <c r="GC700" s="170"/>
      <c r="GD700" s="170"/>
      <c r="GE700" s="170"/>
      <c r="GF700" s="170"/>
      <c r="GG700" s="170"/>
      <c r="GH700" s="170"/>
    </row>
    <row r="701" customFormat="false" ht="12.75" hidden="false" customHeight="false" outlineLevel="0" collapsed="false">
      <c r="A701" s="179"/>
      <c r="B701" s="160"/>
      <c r="C701" s="160"/>
      <c r="D701" s="160"/>
      <c r="E701" s="160"/>
      <c r="F701" s="160"/>
      <c r="G701" s="160"/>
      <c r="H701" s="159"/>
      <c r="I701" s="181"/>
      <c r="R701" s="159"/>
      <c r="S701" s="169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70"/>
      <c r="BP701" s="170"/>
      <c r="BQ701" s="170"/>
      <c r="BR701" s="170"/>
      <c r="BS701" s="170"/>
      <c r="BT701" s="170"/>
      <c r="BU701" s="170"/>
      <c r="BV701" s="170"/>
      <c r="BW701" s="170"/>
      <c r="BX701" s="170"/>
      <c r="BY701" s="170"/>
      <c r="BZ701" s="170"/>
      <c r="CA701" s="170"/>
      <c r="CB701" s="170"/>
      <c r="CC701" s="170"/>
      <c r="CD701" s="170"/>
      <c r="CE701" s="170"/>
      <c r="CF701" s="170"/>
      <c r="CG701" s="170"/>
      <c r="CH701" s="170"/>
      <c r="CI701" s="170"/>
      <c r="CJ701" s="170"/>
      <c r="CK701" s="170"/>
      <c r="CL701" s="170"/>
      <c r="CM701" s="170"/>
      <c r="CN701" s="170"/>
      <c r="CO701" s="170"/>
      <c r="CP701" s="170"/>
      <c r="CQ701" s="170"/>
      <c r="CR701" s="170"/>
      <c r="CS701" s="170"/>
      <c r="CT701" s="170"/>
      <c r="CU701" s="170"/>
      <c r="CV701" s="170"/>
      <c r="CW701" s="170"/>
      <c r="CX701" s="170"/>
      <c r="CY701" s="170"/>
      <c r="CZ701" s="170"/>
      <c r="DA701" s="170"/>
      <c r="DB701" s="170"/>
      <c r="DC701" s="170"/>
      <c r="DD701" s="170"/>
      <c r="DE701" s="170"/>
      <c r="DF701" s="170"/>
      <c r="DG701" s="170"/>
      <c r="DH701" s="170"/>
      <c r="DI701" s="170"/>
      <c r="DJ701" s="170"/>
      <c r="DK701" s="170"/>
      <c r="DL701" s="170"/>
      <c r="DM701" s="170"/>
      <c r="DN701" s="170"/>
      <c r="DO701" s="170"/>
      <c r="DP701" s="170"/>
      <c r="DQ701" s="170"/>
      <c r="DR701" s="170"/>
      <c r="DS701" s="170"/>
      <c r="DT701" s="170"/>
      <c r="DU701" s="170"/>
      <c r="DV701" s="170"/>
      <c r="DW701" s="170"/>
      <c r="DX701" s="170"/>
      <c r="DY701" s="170"/>
      <c r="DZ701" s="170"/>
      <c r="EA701" s="170"/>
      <c r="EB701" s="170"/>
      <c r="EC701" s="170"/>
      <c r="ED701" s="170"/>
      <c r="EE701" s="170"/>
      <c r="EF701" s="170"/>
      <c r="EG701" s="170"/>
      <c r="EH701" s="170"/>
      <c r="EI701" s="170"/>
      <c r="EJ701" s="170"/>
      <c r="EK701" s="170"/>
      <c r="EL701" s="170"/>
      <c r="EM701" s="170"/>
      <c r="EN701" s="170"/>
      <c r="EO701" s="170"/>
      <c r="EP701" s="170"/>
      <c r="EQ701" s="170"/>
      <c r="ER701" s="170"/>
      <c r="ES701" s="170"/>
      <c r="ET701" s="170"/>
      <c r="EU701" s="170"/>
      <c r="EV701" s="170"/>
      <c r="EW701" s="170"/>
      <c r="EX701" s="170"/>
      <c r="EY701" s="170"/>
      <c r="EZ701" s="170"/>
      <c r="FA701" s="170"/>
      <c r="FB701" s="170"/>
      <c r="FC701" s="170"/>
      <c r="FD701" s="170"/>
      <c r="FE701" s="170"/>
      <c r="FF701" s="170"/>
      <c r="FG701" s="170"/>
      <c r="FH701" s="170"/>
      <c r="FI701" s="170"/>
      <c r="FJ701" s="170"/>
      <c r="FK701" s="170"/>
      <c r="FL701" s="170"/>
      <c r="FM701" s="170"/>
      <c r="FN701" s="170"/>
      <c r="FO701" s="170"/>
      <c r="FP701" s="170"/>
      <c r="FQ701" s="170"/>
      <c r="FR701" s="170"/>
      <c r="FS701" s="170"/>
      <c r="FT701" s="170"/>
      <c r="FU701" s="170"/>
      <c r="FV701" s="170"/>
      <c r="FW701" s="170"/>
      <c r="FX701" s="170"/>
      <c r="FY701" s="170"/>
      <c r="FZ701" s="170"/>
      <c r="GA701" s="170"/>
      <c r="GB701" s="170"/>
      <c r="GC701" s="170"/>
      <c r="GD701" s="170"/>
      <c r="GE701" s="170"/>
      <c r="GF701" s="170"/>
      <c r="GG701" s="170"/>
      <c r="GH701" s="170"/>
    </row>
    <row r="702" customFormat="false" ht="12.75" hidden="false" customHeight="false" outlineLevel="0" collapsed="false">
      <c r="A702" s="179"/>
      <c r="B702" s="160"/>
      <c r="C702" s="160"/>
      <c r="D702" s="160"/>
      <c r="E702" s="160"/>
      <c r="F702" s="160"/>
      <c r="G702" s="160"/>
      <c r="H702" s="159"/>
      <c r="I702" s="181"/>
      <c r="R702" s="159"/>
      <c r="S702" s="169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70"/>
      <c r="BP702" s="170"/>
      <c r="BQ702" s="170"/>
      <c r="BR702" s="170"/>
      <c r="BS702" s="170"/>
      <c r="BT702" s="170"/>
      <c r="BU702" s="170"/>
      <c r="BV702" s="170"/>
      <c r="BW702" s="170"/>
      <c r="BX702" s="170"/>
      <c r="BY702" s="170"/>
      <c r="BZ702" s="170"/>
      <c r="CA702" s="170"/>
      <c r="CB702" s="170"/>
      <c r="CC702" s="170"/>
      <c r="CD702" s="170"/>
      <c r="CE702" s="170"/>
      <c r="CF702" s="170"/>
      <c r="CG702" s="170"/>
      <c r="CH702" s="170"/>
      <c r="CI702" s="170"/>
      <c r="CJ702" s="170"/>
      <c r="CK702" s="170"/>
      <c r="CL702" s="170"/>
      <c r="CM702" s="170"/>
      <c r="CN702" s="170"/>
      <c r="CO702" s="170"/>
      <c r="CP702" s="170"/>
      <c r="CQ702" s="170"/>
      <c r="CR702" s="170"/>
      <c r="CS702" s="170"/>
      <c r="CT702" s="170"/>
      <c r="CU702" s="170"/>
      <c r="CV702" s="170"/>
      <c r="CW702" s="170"/>
      <c r="CX702" s="170"/>
      <c r="CY702" s="170"/>
      <c r="CZ702" s="170"/>
      <c r="DA702" s="170"/>
      <c r="DB702" s="170"/>
      <c r="DC702" s="170"/>
      <c r="DD702" s="170"/>
      <c r="DE702" s="170"/>
      <c r="DF702" s="170"/>
      <c r="DG702" s="170"/>
      <c r="DH702" s="170"/>
      <c r="DI702" s="170"/>
      <c r="DJ702" s="170"/>
      <c r="DK702" s="170"/>
      <c r="DL702" s="170"/>
      <c r="DM702" s="170"/>
      <c r="DN702" s="170"/>
      <c r="DO702" s="170"/>
      <c r="DP702" s="170"/>
      <c r="DQ702" s="170"/>
      <c r="DR702" s="170"/>
      <c r="DS702" s="170"/>
      <c r="DT702" s="170"/>
      <c r="DU702" s="170"/>
      <c r="DV702" s="170"/>
      <c r="DW702" s="170"/>
      <c r="DX702" s="170"/>
      <c r="DY702" s="170"/>
      <c r="DZ702" s="170"/>
      <c r="EA702" s="170"/>
      <c r="EB702" s="170"/>
      <c r="EC702" s="170"/>
      <c r="ED702" s="170"/>
      <c r="EE702" s="170"/>
      <c r="EF702" s="170"/>
      <c r="EG702" s="170"/>
      <c r="EH702" s="170"/>
      <c r="EI702" s="170"/>
      <c r="EJ702" s="170"/>
      <c r="EK702" s="170"/>
      <c r="EL702" s="170"/>
      <c r="EM702" s="170"/>
      <c r="EN702" s="170"/>
      <c r="EO702" s="170"/>
      <c r="EP702" s="170"/>
      <c r="EQ702" s="170"/>
      <c r="ER702" s="170"/>
      <c r="ES702" s="170"/>
      <c r="ET702" s="170"/>
      <c r="EU702" s="170"/>
      <c r="EV702" s="170"/>
      <c r="EW702" s="170"/>
      <c r="EX702" s="170"/>
      <c r="EY702" s="170"/>
      <c r="EZ702" s="170"/>
      <c r="FA702" s="170"/>
      <c r="FB702" s="170"/>
      <c r="FC702" s="170"/>
      <c r="FD702" s="170"/>
      <c r="FE702" s="170"/>
      <c r="FF702" s="170"/>
      <c r="FG702" s="170"/>
      <c r="FH702" s="170"/>
      <c r="FI702" s="170"/>
      <c r="FJ702" s="170"/>
      <c r="FK702" s="170"/>
      <c r="FL702" s="170"/>
      <c r="FM702" s="170"/>
      <c r="FN702" s="170"/>
      <c r="FO702" s="170"/>
      <c r="FP702" s="170"/>
      <c r="FQ702" s="170"/>
      <c r="FR702" s="170"/>
      <c r="FS702" s="170"/>
      <c r="FT702" s="170"/>
      <c r="FU702" s="170"/>
      <c r="FV702" s="170"/>
      <c r="FW702" s="170"/>
      <c r="FX702" s="170"/>
      <c r="FY702" s="170"/>
      <c r="FZ702" s="170"/>
      <c r="GA702" s="170"/>
      <c r="GB702" s="170"/>
      <c r="GC702" s="170"/>
      <c r="GD702" s="170"/>
      <c r="GE702" s="170"/>
      <c r="GF702" s="170"/>
      <c r="GG702" s="170"/>
      <c r="GH702" s="170"/>
    </row>
    <row r="703" customFormat="false" ht="12.75" hidden="false" customHeight="false" outlineLevel="0" collapsed="false">
      <c r="A703" s="179"/>
      <c r="B703" s="160"/>
      <c r="C703" s="160"/>
      <c r="D703" s="160"/>
      <c r="E703" s="160"/>
      <c r="F703" s="160"/>
      <c r="G703" s="160"/>
      <c r="H703" s="159"/>
      <c r="I703" s="181"/>
      <c r="R703" s="159"/>
      <c r="S703" s="169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70"/>
      <c r="BP703" s="170"/>
      <c r="BQ703" s="170"/>
      <c r="BR703" s="170"/>
      <c r="BS703" s="170"/>
      <c r="BT703" s="170"/>
      <c r="BU703" s="170"/>
      <c r="BV703" s="170"/>
      <c r="BW703" s="170"/>
      <c r="BX703" s="170"/>
      <c r="BY703" s="170"/>
      <c r="BZ703" s="170"/>
      <c r="CA703" s="170"/>
      <c r="CB703" s="170"/>
      <c r="CC703" s="170"/>
      <c r="CD703" s="170"/>
      <c r="CE703" s="170"/>
      <c r="CF703" s="170"/>
      <c r="CG703" s="170"/>
      <c r="CH703" s="170"/>
      <c r="CI703" s="170"/>
      <c r="CJ703" s="170"/>
      <c r="CK703" s="170"/>
      <c r="CL703" s="170"/>
      <c r="CM703" s="170"/>
      <c r="CN703" s="170"/>
      <c r="CO703" s="170"/>
      <c r="CP703" s="170"/>
      <c r="CQ703" s="170"/>
      <c r="CR703" s="170"/>
      <c r="CS703" s="170"/>
      <c r="CT703" s="170"/>
      <c r="CU703" s="170"/>
      <c r="CV703" s="170"/>
      <c r="CW703" s="170"/>
      <c r="CX703" s="170"/>
      <c r="CY703" s="170"/>
      <c r="CZ703" s="170"/>
      <c r="DA703" s="170"/>
      <c r="DB703" s="170"/>
      <c r="DC703" s="170"/>
      <c r="DD703" s="170"/>
      <c r="DE703" s="170"/>
      <c r="DF703" s="170"/>
      <c r="DG703" s="170"/>
      <c r="DH703" s="170"/>
      <c r="DI703" s="170"/>
      <c r="DJ703" s="170"/>
      <c r="DK703" s="170"/>
      <c r="DL703" s="170"/>
      <c r="DM703" s="170"/>
      <c r="DN703" s="170"/>
      <c r="DO703" s="170"/>
      <c r="DP703" s="170"/>
      <c r="DQ703" s="170"/>
      <c r="DR703" s="170"/>
      <c r="DS703" s="170"/>
      <c r="DT703" s="170"/>
      <c r="DU703" s="170"/>
      <c r="DV703" s="170"/>
      <c r="DW703" s="170"/>
      <c r="DX703" s="170"/>
      <c r="DY703" s="170"/>
      <c r="DZ703" s="170"/>
      <c r="EA703" s="170"/>
      <c r="EB703" s="170"/>
      <c r="EC703" s="170"/>
      <c r="ED703" s="170"/>
      <c r="EE703" s="170"/>
      <c r="EF703" s="170"/>
      <c r="EG703" s="170"/>
      <c r="EH703" s="170"/>
      <c r="EI703" s="170"/>
      <c r="EJ703" s="170"/>
      <c r="EK703" s="170"/>
      <c r="EL703" s="170"/>
      <c r="EM703" s="170"/>
      <c r="EN703" s="170"/>
      <c r="EO703" s="170"/>
      <c r="EP703" s="170"/>
      <c r="EQ703" s="170"/>
      <c r="ER703" s="170"/>
      <c r="ES703" s="170"/>
      <c r="ET703" s="170"/>
      <c r="EU703" s="170"/>
      <c r="EV703" s="170"/>
      <c r="EW703" s="170"/>
      <c r="EX703" s="170"/>
      <c r="EY703" s="170"/>
      <c r="EZ703" s="170"/>
      <c r="FA703" s="170"/>
      <c r="FB703" s="170"/>
      <c r="FC703" s="170"/>
      <c r="FD703" s="170"/>
      <c r="FE703" s="170"/>
      <c r="FF703" s="170"/>
      <c r="FG703" s="170"/>
      <c r="FH703" s="170"/>
      <c r="FI703" s="170"/>
      <c r="FJ703" s="170"/>
      <c r="FK703" s="170"/>
      <c r="FL703" s="170"/>
      <c r="FM703" s="170"/>
      <c r="FN703" s="170"/>
      <c r="FO703" s="170"/>
      <c r="FP703" s="170"/>
      <c r="FQ703" s="170"/>
      <c r="FR703" s="170"/>
      <c r="FS703" s="170"/>
      <c r="FT703" s="170"/>
      <c r="FU703" s="170"/>
      <c r="FV703" s="170"/>
      <c r="FW703" s="170"/>
      <c r="FX703" s="170"/>
      <c r="FY703" s="170"/>
      <c r="FZ703" s="170"/>
      <c r="GA703" s="170"/>
      <c r="GB703" s="170"/>
      <c r="GC703" s="170"/>
      <c r="GD703" s="170"/>
      <c r="GE703" s="170"/>
      <c r="GF703" s="170"/>
      <c r="GG703" s="170"/>
      <c r="GH703" s="170"/>
    </row>
    <row r="704" customFormat="false" ht="12.75" hidden="false" customHeight="false" outlineLevel="0" collapsed="false">
      <c r="A704" s="179"/>
      <c r="B704" s="160"/>
      <c r="C704" s="160"/>
      <c r="D704" s="160"/>
      <c r="E704" s="160"/>
      <c r="F704" s="160"/>
      <c r="G704" s="160"/>
      <c r="H704" s="159"/>
      <c r="I704" s="181"/>
      <c r="R704" s="159"/>
      <c r="S704" s="169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  <c r="AH704" s="170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70"/>
      <c r="BP704" s="170"/>
      <c r="BQ704" s="170"/>
      <c r="BR704" s="170"/>
      <c r="BS704" s="170"/>
      <c r="BT704" s="170"/>
      <c r="BU704" s="170"/>
      <c r="BV704" s="170"/>
      <c r="BW704" s="170"/>
      <c r="BX704" s="170"/>
      <c r="BY704" s="170"/>
      <c r="BZ704" s="170"/>
      <c r="CA704" s="170"/>
      <c r="CB704" s="170"/>
      <c r="CC704" s="170"/>
      <c r="CD704" s="170"/>
      <c r="CE704" s="170"/>
      <c r="CF704" s="170"/>
      <c r="CG704" s="170"/>
      <c r="CH704" s="170"/>
      <c r="CI704" s="170"/>
      <c r="CJ704" s="170"/>
      <c r="CK704" s="170"/>
      <c r="CL704" s="170"/>
      <c r="CM704" s="170"/>
      <c r="CN704" s="170"/>
      <c r="CO704" s="170"/>
      <c r="CP704" s="170"/>
      <c r="CQ704" s="170"/>
      <c r="CR704" s="170"/>
      <c r="CS704" s="170"/>
      <c r="CT704" s="170"/>
      <c r="CU704" s="170"/>
      <c r="CV704" s="170"/>
      <c r="CW704" s="170"/>
      <c r="CX704" s="170"/>
      <c r="CY704" s="170"/>
      <c r="CZ704" s="170"/>
      <c r="DA704" s="170"/>
      <c r="DB704" s="170"/>
      <c r="DC704" s="170"/>
      <c r="DD704" s="170"/>
      <c r="DE704" s="170"/>
      <c r="DF704" s="170"/>
      <c r="DG704" s="170"/>
      <c r="DH704" s="170"/>
      <c r="DI704" s="170"/>
      <c r="DJ704" s="170"/>
      <c r="DK704" s="170"/>
      <c r="DL704" s="170"/>
      <c r="DM704" s="170"/>
      <c r="DN704" s="170"/>
      <c r="DO704" s="170"/>
      <c r="DP704" s="170"/>
      <c r="DQ704" s="170"/>
      <c r="DR704" s="170"/>
      <c r="DS704" s="170"/>
      <c r="DT704" s="170"/>
      <c r="DU704" s="170"/>
      <c r="DV704" s="170"/>
      <c r="DW704" s="170"/>
      <c r="DX704" s="170"/>
      <c r="DY704" s="170"/>
      <c r="DZ704" s="170"/>
      <c r="EA704" s="170"/>
      <c r="EB704" s="170"/>
      <c r="EC704" s="170"/>
      <c r="ED704" s="170"/>
      <c r="EE704" s="170"/>
      <c r="EF704" s="170"/>
      <c r="EG704" s="170"/>
      <c r="EH704" s="170"/>
      <c r="EI704" s="170"/>
      <c r="EJ704" s="170"/>
      <c r="EK704" s="170"/>
      <c r="EL704" s="170"/>
      <c r="EM704" s="170"/>
      <c r="EN704" s="170"/>
      <c r="EO704" s="170"/>
      <c r="EP704" s="170"/>
      <c r="EQ704" s="170"/>
      <c r="ER704" s="170"/>
      <c r="ES704" s="170"/>
      <c r="ET704" s="170"/>
      <c r="EU704" s="170"/>
      <c r="EV704" s="170"/>
      <c r="EW704" s="170"/>
      <c r="EX704" s="170"/>
      <c r="EY704" s="170"/>
      <c r="EZ704" s="170"/>
      <c r="FA704" s="170"/>
      <c r="FB704" s="170"/>
      <c r="FC704" s="170"/>
      <c r="FD704" s="170"/>
      <c r="FE704" s="170"/>
      <c r="FF704" s="170"/>
      <c r="FG704" s="170"/>
      <c r="FH704" s="170"/>
      <c r="FI704" s="170"/>
      <c r="FJ704" s="170"/>
      <c r="FK704" s="170"/>
      <c r="FL704" s="170"/>
      <c r="FM704" s="170"/>
      <c r="FN704" s="170"/>
      <c r="FO704" s="170"/>
      <c r="FP704" s="170"/>
      <c r="FQ704" s="170"/>
      <c r="FR704" s="170"/>
      <c r="FS704" s="170"/>
      <c r="FT704" s="170"/>
      <c r="FU704" s="170"/>
      <c r="FV704" s="170"/>
      <c r="FW704" s="170"/>
      <c r="FX704" s="170"/>
      <c r="FY704" s="170"/>
      <c r="FZ704" s="170"/>
      <c r="GA704" s="170"/>
      <c r="GB704" s="170"/>
      <c r="GC704" s="170"/>
      <c r="GD704" s="170"/>
      <c r="GE704" s="170"/>
      <c r="GF704" s="170"/>
      <c r="GG704" s="170"/>
      <c r="GH704" s="170"/>
    </row>
    <row r="705" customFormat="false" ht="12.75" hidden="false" customHeight="false" outlineLevel="0" collapsed="false">
      <c r="A705" s="179"/>
      <c r="B705" s="160"/>
      <c r="C705" s="160"/>
      <c r="D705" s="160"/>
      <c r="E705" s="160"/>
      <c r="F705" s="160"/>
      <c r="G705" s="160"/>
      <c r="H705" s="159"/>
      <c r="I705" s="181"/>
      <c r="R705" s="159"/>
      <c r="S705" s="169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  <c r="AH705" s="170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70"/>
      <c r="BP705" s="170"/>
      <c r="BQ705" s="170"/>
      <c r="BR705" s="170"/>
      <c r="BS705" s="170"/>
      <c r="BT705" s="170"/>
      <c r="BU705" s="170"/>
      <c r="BV705" s="170"/>
      <c r="BW705" s="170"/>
      <c r="BX705" s="170"/>
      <c r="BY705" s="170"/>
      <c r="BZ705" s="170"/>
      <c r="CA705" s="170"/>
      <c r="CB705" s="170"/>
      <c r="CC705" s="170"/>
      <c r="CD705" s="170"/>
      <c r="CE705" s="170"/>
      <c r="CF705" s="170"/>
      <c r="CG705" s="170"/>
      <c r="CH705" s="170"/>
      <c r="CI705" s="170"/>
      <c r="CJ705" s="170"/>
      <c r="CK705" s="170"/>
      <c r="CL705" s="170"/>
      <c r="CM705" s="170"/>
      <c r="CN705" s="170"/>
      <c r="CO705" s="170"/>
      <c r="CP705" s="170"/>
      <c r="CQ705" s="170"/>
      <c r="CR705" s="170"/>
      <c r="CS705" s="170"/>
      <c r="CT705" s="170"/>
      <c r="CU705" s="170"/>
      <c r="CV705" s="170"/>
      <c r="CW705" s="170"/>
      <c r="CX705" s="170"/>
      <c r="CY705" s="170"/>
      <c r="CZ705" s="170"/>
      <c r="DA705" s="170"/>
      <c r="DB705" s="170"/>
      <c r="DC705" s="170"/>
      <c r="DD705" s="170"/>
      <c r="DE705" s="170"/>
      <c r="DF705" s="170"/>
      <c r="DG705" s="170"/>
      <c r="DH705" s="170"/>
      <c r="DI705" s="170"/>
      <c r="DJ705" s="170"/>
      <c r="DK705" s="170"/>
      <c r="DL705" s="170"/>
      <c r="DM705" s="170"/>
      <c r="DN705" s="170"/>
      <c r="DO705" s="170"/>
      <c r="DP705" s="170"/>
      <c r="DQ705" s="170"/>
      <c r="DR705" s="170"/>
      <c r="DS705" s="170"/>
      <c r="DT705" s="170"/>
      <c r="DU705" s="170"/>
      <c r="DV705" s="170"/>
      <c r="DW705" s="170"/>
      <c r="DX705" s="170"/>
      <c r="DY705" s="170"/>
      <c r="DZ705" s="170"/>
      <c r="EA705" s="170"/>
      <c r="EB705" s="170"/>
      <c r="EC705" s="170"/>
      <c r="ED705" s="170"/>
      <c r="EE705" s="170"/>
      <c r="EF705" s="170"/>
      <c r="EG705" s="170"/>
      <c r="EH705" s="170"/>
      <c r="EI705" s="170"/>
      <c r="EJ705" s="170"/>
      <c r="EK705" s="170"/>
      <c r="EL705" s="170"/>
      <c r="EM705" s="170"/>
      <c r="EN705" s="170"/>
      <c r="EO705" s="170"/>
      <c r="EP705" s="170"/>
      <c r="EQ705" s="170"/>
      <c r="ER705" s="170"/>
      <c r="ES705" s="170"/>
      <c r="ET705" s="170"/>
      <c r="EU705" s="170"/>
      <c r="EV705" s="170"/>
      <c r="EW705" s="170"/>
      <c r="EX705" s="170"/>
      <c r="EY705" s="170"/>
      <c r="EZ705" s="170"/>
      <c r="FA705" s="170"/>
      <c r="FB705" s="170"/>
      <c r="FC705" s="170"/>
      <c r="FD705" s="170"/>
      <c r="FE705" s="170"/>
      <c r="FF705" s="170"/>
      <c r="FG705" s="170"/>
      <c r="FH705" s="170"/>
      <c r="FI705" s="170"/>
      <c r="FJ705" s="170"/>
      <c r="FK705" s="170"/>
      <c r="FL705" s="170"/>
      <c r="FM705" s="170"/>
      <c r="FN705" s="170"/>
      <c r="FO705" s="170"/>
      <c r="FP705" s="170"/>
      <c r="FQ705" s="170"/>
      <c r="FR705" s="170"/>
      <c r="FS705" s="170"/>
      <c r="FT705" s="170"/>
      <c r="FU705" s="170"/>
      <c r="FV705" s="170"/>
      <c r="FW705" s="170"/>
      <c r="FX705" s="170"/>
      <c r="FY705" s="170"/>
      <c r="FZ705" s="170"/>
      <c r="GA705" s="170"/>
      <c r="GB705" s="170"/>
      <c r="GC705" s="170"/>
      <c r="GD705" s="170"/>
      <c r="GE705" s="170"/>
      <c r="GF705" s="170"/>
      <c r="GG705" s="170"/>
      <c r="GH705" s="170"/>
    </row>
    <row r="706" customFormat="false" ht="12.75" hidden="false" customHeight="false" outlineLevel="0" collapsed="false">
      <c r="A706" s="179"/>
      <c r="B706" s="160"/>
      <c r="C706" s="160"/>
      <c r="D706" s="160"/>
      <c r="E706" s="160"/>
      <c r="F706" s="160"/>
      <c r="G706" s="160"/>
      <c r="H706" s="159"/>
      <c r="I706" s="181"/>
      <c r="R706" s="159"/>
      <c r="S706" s="169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  <c r="AH706" s="170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70"/>
      <c r="BP706" s="170"/>
      <c r="BQ706" s="170"/>
      <c r="BR706" s="170"/>
      <c r="BS706" s="170"/>
      <c r="BT706" s="170"/>
      <c r="BU706" s="170"/>
      <c r="BV706" s="170"/>
      <c r="BW706" s="170"/>
      <c r="BX706" s="170"/>
      <c r="BY706" s="170"/>
      <c r="BZ706" s="170"/>
      <c r="CA706" s="170"/>
      <c r="CB706" s="170"/>
      <c r="CC706" s="170"/>
      <c r="CD706" s="170"/>
      <c r="CE706" s="170"/>
      <c r="CF706" s="170"/>
      <c r="CG706" s="170"/>
      <c r="CH706" s="170"/>
      <c r="CI706" s="170"/>
      <c r="CJ706" s="170"/>
      <c r="CK706" s="170"/>
      <c r="CL706" s="170"/>
      <c r="CM706" s="170"/>
      <c r="CN706" s="170"/>
      <c r="CO706" s="170"/>
      <c r="CP706" s="170"/>
      <c r="CQ706" s="170"/>
      <c r="CR706" s="170"/>
      <c r="CS706" s="170"/>
      <c r="CT706" s="170"/>
      <c r="CU706" s="170"/>
      <c r="CV706" s="170"/>
      <c r="CW706" s="170"/>
      <c r="CX706" s="170"/>
      <c r="CY706" s="170"/>
      <c r="CZ706" s="170"/>
      <c r="DA706" s="170"/>
      <c r="DB706" s="170"/>
      <c r="DC706" s="170"/>
      <c r="DD706" s="170"/>
      <c r="DE706" s="170"/>
      <c r="DF706" s="170"/>
      <c r="DG706" s="170"/>
      <c r="DH706" s="170"/>
      <c r="DI706" s="170"/>
      <c r="DJ706" s="170"/>
      <c r="DK706" s="170"/>
      <c r="DL706" s="170"/>
      <c r="DM706" s="170"/>
      <c r="DN706" s="170"/>
      <c r="DO706" s="170"/>
      <c r="DP706" s="170"/>
      <c r="DQ706" s="170"/>
      <c r="DR706" s="170"/>
      <c r="DS706" s="170"/>
      <c r="DT706" s="170"/>
      <c r="DU706" s="170"/>
      <c r="DV706" s="170"/>
      <c r="DW706" s="170"/>
      <c r="DX706" s="170"/>
      <c r="DY706" s="170"/>
      <c r="DZ706" s="170"/>
      <c r="EA706" s="170"/>
      <c r="EB706" s="170"/>
      <c r="EC706" s="170"/>
      <c r="ED706" s="170"/>
      <c r="EE706" s="170"/>
      <c r="EF706" s="170"/>
      <c r="EG706" s="170"/>
      <c r="EH706" s="170"/>
      <c r="EI706" s="170"/>
      <c r="EJ706" s="170"/>
      <c r="EK706" s="170"/>
      <c r="EL706" s="170"/>
      <c r="EM706" s="170"/>
      <c r="EN706" s="170"/>
      <c r="EO706" s="170"/>
      <c r="EP706" s="170"/>
      <c r="EQ706" s="170"/>
      <c r="ER706" s="170"/>
      <c r="ES706" s="170"/>
      <c r="ET706" s="170"/>
      <c r="EU706" s="170"/>
      <c r="EV706" s="170"/>
      <c r="EW706" s="170"/>
      <c r="EX706" s="170"/>
      <c r="EY706" s="170"/>
      <c r="EZ706" s="170"/>
      <c r="FA706" s="170"/>
      <c r="FB706" s="170"/>
      <c r="FC706" s="170"/>
      <c r="FD706" s="170"/>
      <c r="FE706" s="170"/>
      <c r="FF706" s="170"/>
      <c r="FG706" s="170"/>
      <c r="FH706" s="170"/>
      <c r="FI706" s="170"/>
      <c r="FJ706" s="170"/>
      <c r="FK706" s="170"/>
      <c r="FL706" s="170"/>
      <c r="FM706" s="170"/>
      <c r="FN706" s="170"/>
      <c r="FO706" s="170"/>
      <c r="FP706" s="170"/>
      <c r="FQ706" s="170"/>
      <c r="FR706" s="170"/>
      <c r="FS706" s="170"/>
      <c r="FT706" s="170"/>
      <c r="FU706" s="170"/>
      <c r="FV706" s="170"/>
      <c r="FW706" s="170"/>
      <c r="FX706" s="170"/>
      <c r="FY706" s="170"/>
      <c r="FZ706" s="170"/>
      <c r="GA706" s="170"/>
      <c r="GB706" s="170"/>
      <c r="GC706" s="170"/>
      <c r="GD706" s="170"/>
      <c r="GE706" s="170"/>
      <c r="GF706" s="170"/>
      <c r="GG706" s="170"/>
      <c r="GH706" s="170"/>
    </row>
    <row r="707" customFormat="false" ht="12.75" hidden="false" customHeight="false" outlineLevel="0" collapsed="false">
      <c r="A707" s="179"/>
      <c r="B707" s="160"/>
      <c r="C707" s="160"/>
      <c r="D707" s="160"/>
      <c r="E707" s="160"/>
      <c r="F707" s="160"/>
      <c r="G707" s="160"/>
      <c r="H707" s="159"/>
      <c r="I707" s="181"/>
      <c r="R707" s="159"/>
      <c r="S707" s="169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  <c r="AH707" s="170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70"/>
      <c r="BP707" s="170"/>
      <c r="BQ707" s="170"/>
      <c r="BR707" s="170"/>
      <c r="BS707" s="170"/>
      <c r="BT707" s="170"/>
      <c r="BU707" s="170"/>
      <c r="BV707" s="170"/>
      <c r="BW707" s="170"/>
      <c r="BX707" s="170"/>
      <c r="BY707" s="170"/>
      <c r="BZ707" s="170"/>
      <c r="CA707" s="170"/>
      <c r="CB707" s="170"/>
      <c r="CC707" s="170"/>
      <c r="CD707" s="170"/>
      <c r="CE707" s="170"/>
      <c r="CF707" s="170"/>
      <c r="CG707" s="170"/>
      <c r="CH707" s="170"/>
      <c r="CI707" s="170"/>
      <c r="CJ707" s="170"/>
      <c r="CK707" s="170"/>
      <c r="CL707" s="170"/>
      <c r="CM707" s="170"/>
      <c r="CN707" s="170"/>
      <c r="CO707" s="170"/>
      <c r="CP707" s="170"/>
      <c r="CQ707" s="170"/>
      <c r="CR707" s="170"/>
      <c r="CS707" s="170"/>
      <c r="CT707" s="170"/>
      <c r="CU707" s="170"/>
      <c r="CV707" s="170"/>
      <c r="CW707" s="170"/>
      <c r="CX707" s="170"/>
      <c r="CY707" s="170"/>
      <c r="CZ707" s="170"/>
      <c r="DA707" s="170"/>
      <c r="DB707" s="170"/>
      <c r="DC707" s="170"/>
      <c r="DD707" s="170"/>
      <c r="DE707" s="170"/>
      <c r="DF707" s="170"/>
      <c r="DG707" s="170"/>
      <c r="DH707" s="170"/>
      <c r="DI707" s="170"/>
      <c r="DJ707" s="170"/>
      <c r="DK707" s="170"/>
      <c r="DL707" s="170"/>
      <c r="DM707" s="170"/>
      <c r="DN707" s="170"/>
      <c r="DO707" s="170"/>
      <c r="DP707" s="170"/>
      <c r="DQ707" s="170"/>
      <c r="DR707" s="170"/>
      <c r="DS707" s="170"/>
      <c r="DT707" s="170"/>
      <c r="DU707" s="170"/>
      <c r="DV707" s="170"/>
      <c r="DW707" s="170"/>
      <c r="DX707" s="170"/>
      <c r="DY707" s="170"/>
      <c r="DZ707" s="170"/>
      <c r="EA707" s="170"/>
      <c r="EB707" s="170"/>
      <c r="EC707" s="170"/>
      <c r="ED707" s="170"/>
      <c r="EE707" s="170"/>
      <c r="EF707" s="170"/>
      <c r="EG707" s="170"/>
      <c r="EH707" s="170"/>
      <c r="EI707" s="170"/>
      <c r="EJ707" s="170"/>
      <c r="EK707" s="170"/>
      <c r="EL707" s="170"/>
      <c r="EM707" s="170"/>
      <c r="EN707" s="170"/>
      <c r="EO707" s="170"/>
      <c r="EP707" s="170"/>
      <c r="EQ707" s="170"/>
      <c r="ER707" s="170"/>
      <c r="ES707" s="170"/>
      <c r="ET707" s="170"/>
      <c r="EU707" s="170"/>
      <c r="EV707" s="170"/>
      <c r="EW707" s="170"/>
      <c r="EX707" s="170"/>
      <c r="EY707" s="170"/>
      <c r="EZ707" s="170"/>
      <c r="FA707" s="170"/>
      <c r="FB707" s="170"/>
      <c r="FC707" s="170"/>
      <c r="FD707" s="170"/>
      <c r="FE707" s="170"/>
      <c r="FF707" s="170"/>
      <c r="FG707" s="170"/>
      <c r="FH707" s="170"/>
      <c r="FI707" s="170"/>
      <c r="FJ707" s="170"/>
      <c r="FK707" s="170"/>
      <c r="FL707" s="170"/>
      <c r="FM707" s="170"/>
      <c r="FN707" s="170"/>
      <c r="FO707" s="170"/>
      <c r="FP707" s="170"/>
      <c r="FQ707" s="170"/>
      <c r="FR707" s="170"/>
      <c r="FS707" s="170"/>
      <c r="FT707" s="170"/>
      <c r="FU707" s="170"/>
      <c r="FV707" s="170"/>
      <c r="FW707" s="170"/>
      <c r="FX707" s="170"/>
      <c r="FY707" s="170"/>
      <c r="FZ707" s="170"/>
      <c r="GA707" s="170"/>
      <c r="GB707" s="170"/>
      <c r="GC707" s="170"/>
      <c r="GD707" s="170"/>
      <c r="GE707" s="170"/>
      <c r="GF707" s="170"/>
      <c r="GG707" s="170"/>
      <c r="GH707" s="170"/>
    </row>
    <row r="708" customFormat="false" ht="12.75" hidden="false" customHeight="false" outlineLevel="0" collapsed="false">
      <c r="A708" s="179"/>
      <c r="B708" s="160"/>
      <c r="C708" s="160"/>
      <c r="D708" s="160"/>
      <c r="E708" s="160"/>
      <c r="F708" s="160"/>
      <c r="G708" s="160"/>
      <c r="H708" s="159"/>
      <c r="I708" s="181"/>
      <c r="R708" s="159"/>
      <c r="S708" s="169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  <c r="AH708" s="170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70"/>
      <c r="BP708" s="170"/>
      <c r="BQ708" s="170"/>
      <c r="BR708" s="170"/>
      <c r="BS708" s="170"/>
      <c r="BT708" s="170"/>
      <c r="BU708" s="170"/>
      <c r="BV708" s="170"/>
      <c r="BW708" s="170"/>
      <c r="BX708" s="170"/>
      <c r="BY708" s="170"/>
      <c r="BZ708" s="170"/>
      <c r="CA708" s="170"/>
      <c r="CB708" s="170"/>
      <c r="CC708" s="170"/>
      <c r="CD708" s="170"/>
      <c r="CE708" s="170"/>
      <c r="CF708" s="170"/>
      <c r="CG708" s="170"/>
      <c r="CH708" s="170"/>
      <c r="CI708" s="170"/>
      <c r="CJ708" s="170"/>
      <c r="CK708" s="170"/>
      <c r="CL708" s="170"/>
      <c r="CM708" s="170"/>
      <c r="CN708" s="170"/>
      <c r="CO708" s="170"/>
      <c r="CP708" s="170"/>
      <c r="CQ708" s="170"/>
      <c r="CR708" s="170"/>
      <c r="CS708" s="170"/>
      <c r="CT708" s="170"/>
      <c r="CU708" s="170"/>
      <c r="CV708" s="170"/>
      <c r="CW708" s="170"/>
      <c r="CX708" s="170"/>
      <c r="CY708" s="170"/>
      <c r="CZ708" s="170"/>
      <c r="DA708" s="170"/>
      <c r="DB708" s="170"/>
      <c r="DC708" s="170"/>
      <c r="DD708" s="170"/>
      <c r="DE708" s="170"/>
      <c r="DF708" s="170"/>
      <c r="DG708" s="170"/>
      <c r="DH708" s="170"/>
      <c r="DI708" s="170"/>
      <c r="DJ708" s="170"/>
      <c r="DK708" s="170"/>
      <c r="DL708" s="170"/>
      <c r="DM708" s="170"/>
      <c r="DN708" s="170"/>
      <c r="DO708" s="170"/>
      <c r="DP708" s="170"/>
      <c r="DQ708" s="170"/>
      <c r="DR708" s="170"/>
      <c r="DS708" s="170"/>
      <c r="DT708" s="170"/>
      <c r="DU708" s="170"/>
      <c r="DV708" s="170"/>
      <c r="DW708" s="170"/>
      <c r="DX708" s="170"/>
      <c r="DY708" s="170"/>
      <c r="DZ708" s="170"/>
      <c r="EA708" s="170"/>
      <c r="EB708" s="170"/>
      <c r="EC708" s="170"/>
      <c r="ED708" s="170"/>
      <c r="EE708" s="170"/>
      <c r="EF708" s="170"/>
      <c r="EG708" s="170"/>
      <c r="EH708" s="170"/>
      <c r="EI708" s="170"/>
      <c r="EJ708" s="170"/>
      <c r="EK708" s="170"/>
      <c r="EL708" s="170"/>
      <c r="EM708" s="170"/>
      <c r="EN708" s="170"/>
      <c r="EO708" s="170"/>
      <c r="EP708" s="170"/>
      <c r="EQ708" s="170"/>
      <c r="ER708" s="170"/>
      <c r="ES708" s="170"/>
      <c r="ET708" s="170"/>
      <c r="EU708" s="170"/>
      <c r="EV708" s="170"/>
      <c r="EW708" s="170"/>
      <c r="EX708" s="170"/>
      <c r="EY708" s="170"/>
      <c r="EZ708" s="170"/>
      <c r="FA708" s="170"/>
      <c r="FB708" s="170"/>
      <c r="FC708" s="170"/>
      <c r="FD708" s="170"/>
      <c r="FE708" s="170"/>
      <c r="FF708" s="170"/>
      <c r="FG708" s="170"/>
      <c r="FH708" s="170"/>
      <c r="FI708" s="170"/>
      <c r="FJ708" s="170"/>
      <c r="FK708" s="170"/>
      <c r="FL708" s="170"/>
      <c r="FM708" s="170"/>
      <c r="FN708" s="170"/>
      <c r="FO708" s="170"/>
      <c r="FP708" s="170"/>
      <c r="FQ708" s="170"/>
      <c r="FR708" s="170"/>
      <c r="FS708" s="170"/>
      <c r="FT708" s="170"/>
      <c r="FU708" s="170"/>
      <c r="FV708" s="170"/>
      <c r="FW708" s="170"/>
      <c r="FX708" s="170"/>
      <c r="FY708" s="170"/>
      <c r="FZ708" s="170"/>
      <c r="GA708" s="170"/>
      <c r="GB708" s="170"/>
      <c r="GC708" s="170"/>
      <c r="GD708" s="170"/>
      <c r="GE708" s="170"/>
      <c r="GF708" s="170"/>
      <c r="GG708" s="170"/>
      <c r="GH708" s="170"/>
    </row>
    <row r="709" customFormat="false" ht="12.75" hidden="false" customHeight="false" outlineLevel="0" collapsed="false">
      <c r="A709" s="179"/>
      <c r="B709" s="160"/>
      <c r="C709" s="160"/>
      <c r="D709" s="160"/>
      <c r="E709" s="160"/>
      <c r="F709" s="160"/>
      <c r="G709" s="160"/>
      <c r="H709" s="159"/>
      <c r="I709" s="181"/>
      <c r="R709" s="159"/>
      <c r="S709" s="169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  <c r="AH709" s="170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70"/>
      <c r="BP709" s="170"/>
      <c r="BQ709" s="170"/>
      <c r="BR709" s="170"/>
      <c r="BS709" s="170"/>
      <c r="BT709" s="170"/>
      <c r="BU709" s="170"/>
      <c r="BV709" s="170"/>
      <c r="BW709" s="170"/>
      <c r="BX709" s="170"/>
      <c r="BY709" s="170"/>
      <c r="BZ709" s="170"/>
      <c r="CA709" s="170"/>
      <c r="CB709" s="170"/>
      <c r="CC709" s="170"/>
      <c r="CD709" s="170"/>
      <c r="CE709" s="170"/>
      <c r="CF709" s="170"/>
      <c r="CG709" s="170"/>
      <c r="CH709" s="170"/>
      <c r="CI709" s="170"/>
      <c r="CJ709" s="170"/>
      <c r="CK709" s="170"/>
      <c r="CL709" s="170"/>
      <c r="CM709" s="170"/>
      <c r="CN709" s="170"/>
      <c r="CO709" s="170"/>
      <c r="CP709" s="170"/>
      <c r="CQ709" s="170"/>
      <c r="CR709" s="170"/>
      <c r="CS709" s="170"/>
      <c r="CT709" s="170"/>
      <c r="CU709" s="170"/>
      <c r="CV709" s="170"/>
      <c r="CW709" s="170"/>
      <c r="CX709" s="170"/>
      <c r="CY709" s="170"/>
      <c r="CZ709" s="170"/>
      <c r="DA709" s="170"/>
      <c r="DB709" s="170"/>
      <c r="DC709" s="170"/>
      <c r="DD709" s="170"/>
      <c r="DE709" s="170"/>
      <c r="DF709" s="170"/>
      <c r="DG709" s="170"/>
      <c r="DH709" s="170"/>
      <c r="DI709" s="170"/>
      <c r="DJ709" s="170"/>
      <c r="DK709" s="170"/>
      <c r="DL709" s="170"/>
      <c r="DM709" s="170"/>
      <c r="DN709" s="170"/>
      <c r="DO709" s="170"/>
      <c r="DP709" s="170"/>
      <c r="DQ709" s="170"/>
      <c r="DR709" s="170"/>
      <c r="DS709" s="170"/>
      <c r="DT709" s="170"/>
      <c r="DU709" s="170"/>
      <c r="DV709" s="170"/>
      <c r="DW709" s="170"/>
      <c r="DX709" s="170"/>
      <c r="DY709" s="170"/>
      <c r="DZ709" s="170"/>
      <c r="EA709" s="170"/>
      <c r="EB709" s="170"/>
      <c r="EC709" s="170"/>
      <c r="ED709" s="170"/>
      <c r="EE709" s="170"/>
      <c r="EF709" s="170"/>
      <c r="EG709" s="170"/>
      <c r="EH709" s="170"/>
      <c r="EI709" s="170"/>
      <c r="EJ709" s="170"/>
      <c r="EK709" s="170"/>
      <c r="EL709" s="170"/>
      <c r="EM709" s="170"/>
      <c r="EN709" s="170"/>
      <c r="EO709" s="170"/>
      <c r="EP709" s="170"/>
      <c r="EQ709" s="170"/>
      <c r="ER709" s="170"/>
      <c r="ES709" s="170"/>
      <c r="ET709" s="170"/>
      <c r="EU709" s="170"/>
      <c r="EV709" s="170"/>
      <c r="EW709" s="170"/>
      <c r="EX709" s="170"/>
      <c r="EY709" s="170"/>
      <c r="EZ709" s="170"/>
      <c r="FA709" s="170"/>
      <c r="FB709" s="170"/>
      <c r="FC709" s="170"/>
      <c r="FD709" s="170"/>
      <c r="FE709" s="170"/>
      <c r="FF709" s="170"/>
      <c r="FG709" s="170"/>
      <c r="FH709" s="170"/>
      <c r="FI709" s="170"/>
      <c r="FJ709" s="170"/>
      <c r="FK709" s="170"/>
      <c r="FL709" s="170"/>
      <c r="FM709" s="170"/>
      <c r="FN709" s="170"/>
      <c r="FO709" s="170"/>
      <c r="FP709" s="170"/>
      <c r="FQ709" s="170"/>
      <c r="FR709" s="170"/>
      <c r="FS709" s="170"/>
      <c r="FT709" s="170"/>
      <c r="FU709" s="170"/>
      <c r="FV709" s="170"/>
      <c r="FW709" s="170"/>
      <c r="FX709" s="170"/>
      <c r="FY709" s="170"/>
      <c r="FZ709" s="170"/>
      <c r="GA709" s="170"/>
      <c r="GB709" s="170"/>
      <c r="GC709" s="170"/>
      <c r="GD709" s="170"/>
      <c r="GE709" s="170"/>
      <c r="GF709" s="170"/>
      <c r="GG709" s="170"/>
      <c r="GH709" s="170"/>
    </row>
    <row r="710" customFormat="false" ht="12.75" hidden="false" customHeight="false" outlineLevel="0" collapsed="false">
      <c r="A710" s="179"/>
      <c r="B710" s="160"/>
      <c r="C710" s="160"/>
      <c r="D710" s="160"/>
      <c r="E710" s="160"/>
      <c r="F710" s="160"/>
      <c r="G710" s="160"/>
      <c r="H710" s="159"/>
      <c r="I710" s="181"/>
      <c r="R710" s="159"/>
      <c r="S710" s="169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  <c r="AH710" s="170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70"/>
      <c r="BP710" s="170"/>
      <c r="BQ710" s="170"/>
      <c r="BR710" s="170"/>
      <c r="BS710" s="170"/>
      <c r="BT710" s="170"/>
      <c r="BU710" s="170"/>
      <c r="BV710" s="170"/>
      <c r="BW710" s="170"/>
      <c r="BX710" s="170"/>
      <c r="BY710" s="170"/>
      <c r="BZ710" s="170"/>
      <c r="CA710" s="170"/>
      <c r="CB710" s="170"/>
      <c r="CC710" s="170"/>
      <c r="CD710" s="170"/>
      <c r="CE710" s="170"/>
      <c r="CF710" s="170"/>
      <c r="CG710" s="170"/>
      <c r="CH710" s="170"/>
      <c r="CI710" s="170"/>
      <c r="CJ710" s="170"/>
      <c r="CK710" s="170"/>
      <c r="CL710" s="170"/>
      <c r="CM710" s="170"/>
      <c r="CN710" s="170"/>
      <c r="CO710" s="170"/>
      <c r="CP710" s="170"/>
      <c r="CQ710" s="170"/>
      <c r="CR710" s="170"/>
      <c r="CS710" s="170"/>
      <c r="CT710" s="170"/>
      <c r="CU710" s="170"/>
      <c r="CV710" s="170"/>
      <c r="CW710" s="170"/>
      <c r="CX710" s="170"/>
      <c r="CY710" s="170"/>
      <c r="CZ710" s="170"/>
      <c r="DA710" s="170"/>
      <c r="DB710" s="170"/>
      <c r="DC710" s="170"/>
      <c r="DD710" s="170"/>
      <c r="DE710" s="170"/>
      <c r="DF710" s="170"/>
      <c r="DG710" s="170"/>
      <c r="DH710" s="170"/>
      <c r="DI710" s="170"/>
      <c r="DJ710" s="170"/>
      <c r="DK710" s="170"/>
      <c r="DL710" s="170"/>
      <c r="DM710" s="170"/>
      <c r="DN710" s="170"/>
      <c r="DO710" s="170"/>
      <c r="DP710" s="170"/>
      <c r="DQ710" s="170"/>
      <c r="DR710" s="170"/>
      <c r="DS710" s="170"/>
      <c r="DT710" s="170"/>
      <c r="DU710" s="170"/>
      <c r="DV710" s="170"/>
      <c r="DW710" s="170"/>
      <c r="DX710" s="170"/>
      <c r="DY710" s="170"/>
      <c r="DZ710" s="170"/>
      <c r="EA710" s="170"/>
      <c r="EB710" s="170"/>
      <c r="EC710" s="170"/>
      <c r="ED710" s="170"/>
      <c r="EE710" s="170"/>
      <c r="EF710" s="170"/>
      <c r="EG710" s="170"/>
      <c r="EH710" s="170"/>
      <c r="EI710" s="170"/>
      <c r="EJ710" s="170"/>
      <c r="EK710" s="170"/>
      <c r="EL710" s="170"/>
      <c r="EM710" s="170"/>
      <c r="EN710" s="170"/>
      <c r="EO710" s="170"/>
      <c r="EP710" s="170"/>
      <c r="EQ710" s="170"/>
      <c r="ER710" s="170"/>
      <c r="ES710" s="170"/>
      <c r="ET710" s="170"/>
      <c r="EU710" s="170"/>
      <c r="EV710" s="170"/>
      <c r="EW710" s="170"/>
      <c r="EX710" s="170"/>
      <c r="EY710" s="170"/>
      <c r="EZ710" s="170"/>
      <c r="FA710" s="170"/>
      <c r="FB710" s="170"/>
      <c r="FC710" s="170"/>
      <c r="FD710" s="170"/>
      <c r="FE710" s="170"/>
      <c r="FF710" s="170"/>
      <c r="FG710" s="170"/>
      <c r="FH710" s="170"/>
      <c r="FI710" s="170"/>
      <c r="FJ710" s="170"/>
      <c r="FK710" s="170"/>
      <c r="FL710" s="170"/>
      <c r="FM710" s="170"/>
      <c r="FN710" s="170"/>
      <c r="FO710" s="170"/>
      <c r="FP710" s="170"/>
      <c r="FQ710" s="170"/>
      <c r="FR710" s="170"/>
      <c r="FS710" s="170"/>
      <c r="FT710" s="170"/>
      <c r="FU710" s="170"/>
      <c r="FV710" s="170"/>
      <c r="FW710" s="170"/>
      <c r="FX710" s="170"/>
      <c r="FY710" s="170"/>
      <c r="FZ710" s="170"/>
      <c r="GA710" s="170"/>
      <c r="GB710" s="170"/>
      <c r="GC710" s="170"/>
      <c r="GD710" s="170"/>
      <c r="GE710" s="170"/>
      <c r="GF710" s="170"/>
      <c r="GG710" s="170"/>
      <c r="GH710" s="170"/>
    </row>
    <row r="711" customFormat="false" ht="12.75" hidden="false" customHeight="false" outlineLevel="0" collapsed="false">
      <c r="A711" s="179"/>
      <c r="B711" s="160"/>
      <c r="C711" s="160"/>
      <c r="D711" s="160"/>
      <c r="E711" s="160"/>
      <c r="F711" s="160"/>
      <c r="G711" s="160"/>
      <c r="H711" s="159"/>
      <c r="I711" s="181"/>
      <c r="R711" s="159"/>
      <c r="S711" s="169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  <c r="AH711" s="170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70"/>
      <c r="BW711" s="170"/>
      <c r="BX711" s="170"/>
      <c r="BY711" s="170"/>
      <c r="BZ711" s="170"/>
      <c r="CA711" s="170"/>
      <c r="CB711" s="170"/>
      <c r="CC711" s="170"/>
      <c r="CD711" s="170"/>
      <c r="CE711" s="170"/>
      <c r="CF711" s="170"/>
      <c r="CG711" s="170"/>
      <c r="CH711" s="170"/>
      <c r="CI711" s="170"/>
      <c r="CJ711" s="170"/>
      <c r="CK711" s="170"/>
      <c r="CL711" s="170"/>
      <c r="CM711" s="170"/>
      <c r="CN711" s="170"/>
      <c r="CO711" s="170"/>
      <c r="CP711" s="170"/>
      <c r="CQ711" s="170"/>
      <c r="CR711" s="170"/>
      <c r="CS711" s="170"/>
      <c r="CT711" s="170"/>
      <c r="CU711" s="170"/>
      <c r="CV711" s="170"/>
      <c r="CW711" s="170"/>
      <c r="CX711" s="170"/>
      <c r="CY711" s="170"/>
      <c r="CZ711" s="170"/>
      <c r="DA711" s="170"/>
      <c r="DB711" s="170"/>
      <c r="DC711" s="170"/>
      <c r="DD711" s="170"/>
      <c r="DE711" s="170"/>
      <c r="DF711" s="170"/>
      <c r="DG711" s="170"/>
      <c r="DH711" s="170"/>
      <c r="DI711" s="170"/>
      <c r="DJ711" s="170"/>
      <c r="DK711" s="170"/>
      <c r="DL711" s="170"/>
      <c r="DM711" s="170"/>
      <c r="DN711" s="170"/>
      <c r="DO711" s="170"/>
      <c r="DP711" s="170"/>
      <c r="DQ711" s="170"/>
      <c r="DR711" s="170"/>
      <c r="DS711" s="170"/>
      <c r="DT711" s="170"/>
      <c r="DU711" s="170"/>
      <c r="DV711" s="170"/>
      <c r="DW711" s="170"/>
      <c r="DX711" s="170"/>
      <c r="DY711" s="170"/>
      <c r="DZ711" s="170"/>
      <c r="EA711" s="170"/>
      <c r="EB711" s="170"/>
      <c r="EC711" s="170"/>
      <c r="ED711" s="170"/>
      <c r="EE711" s="170"/>
      <c r="EF711" s="170"/>
      <c r="EG711" s="170"/>
      <c r="EH711" s="170"/>
      <c r="EI711" s="170"/>
      <c r="EJ711" s="170"/>
      <c r="EK711" s="170"/>
      <c r="EL711" s="170"/>
      <c r="EM711" s="170"/>
      <c r="EN711" s="170"/>
      <c r="EO711" s="170"/>
      <c r="EP711" s="170"/>
      <c r="EQ711" s="170"/>
      <c r="ER711" s="170"/>
      <c r="ES711" s="170"/>
      <c r="ET711" s="170"/>
      <c r="EU711" s="170"/>
      <c r="EV711" s="170"/>
      <c r="EW711" s="170"/>
      <c r="EX711" s="170"/>
      <c r="EY711" s="170"/>
      <c r="EZ711" s="170"/>
      <c r="FA711" s="170"/>
      <c r="FB711" s="170"/>
      <c r="FC711" s="170"/>
      <c r="FD711" s="170"/>
      <c r="FE711" s="170"/>
      <c r="FF711" s="170"/>
      <c r="FG711" s="170"/>
      <c r="FH711" s="170"/>
      <c r="FI711" s="170"/>
      <c r="FJ711" s="170"/>
      <c r="FK711" s="170"/>
      <c r="FL711" s="170"/>
      <c r="FM711" s="170"/>
      <c r="FN711" s="170"/>
      <c r="FO711" s="170"/>
      <c r="FP711" s="170"/>
      <c r="FQ711" s="170"/>
      <c r="FR711" s="170"/>
      <c r="FS711" s="170"/>
      <c r="FT711" s="170"/>
      <c r="FU711" s="170"/>
      <c r="FV711" s="170"/>
      <c r="FW711" s="170"/>
      <c r="FX711" s="170"/>
      <c r="FY711" s="170"/>
      <c r="FZ711" s="170"/>
      <c r="GA711" s="170"/>
      <c r="GB711" s="170"/>
      <c r="GC711" s="170"/>
      <c r="GD711" s="170"/>
      <c r="GE711" s="170"/>
      <c r="GF711" s="170"/>
      <c r="GG711" s="170"/>
      <c r="GH711" s="170"/>
    </row>
    <row r="712" customFormat="false" ht="12.75" hidden="false" customHeight="false" outlineLevel="0" collapsed="false">
      <c r="A712" s="179"/>
      <c r="B712" s="160"/>
      <c r="C712" s="160"/>
      <c r="D712" s="160"/>
      <c r="E712" s="160"/>
      <c r="F712" s="160"/>
      <c r="G712" s="160"/>
      <c r="H712" s="159"/>
      <c r="I712" s="181"/>
      <c r="R712" s="159"/>
      <c r="S712" s="169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  <c r="AH712" s="170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70"/>
      <c r="BW712" s="170"/>
      <c r="BX712" s="170"/>
      <c r="BY712" s="170"/>
      <c r="BZ712" s="170"/>
      <c r="CA712" s="170"/>
      <c r="CB712" s="170"/>
      <c r="CC712" s="170"/>
      <c r="CD712" s="170"/>
      <c r="CE712" s="170"/>
      <c r="CF712" s="170"/>
      <c r="CG712" s="170"/>
      <c r="CH712" s="170"/>
      <c r="CI712" s="170"/>
      <c r="CJ712" s="170"/>
      <c r="CK712" s="170"/>
      <c r="CL712" s="170"/>
      <c r="CM712" s="170"/>
      <c r="CN712" s="170"/>
      <c r="CO712" s="170"/>
      <c r="CP712" s="170"/>
      <c r="CQ712" s="170"/>
      <c r="CR712" s="170"/>
      <c r="CS712" s="170"/>
      <c r="CT712" s="170"/>
      <c r="CU712" s="170"/>
      <c r="CV712" s="170"/>
      <c r="CW712" s="170"/>
      <c r="CX712" s="170"/>
      <c r="CY712" s="170"/>
      <c r="CZ712" s="170"/>
      <c r="DA712" s="170"/>
      <c r="DB712" s="170"/>
      <c r="DC712" s="170"/>
      <c r="DD712" s="170"/>
      <c r="DE712" s="170"/>
      <c r="DF712" s="170"/>
      <c r="DG712" s="170"/>
      <c r="DH712" s="170"/>
      <c r="DI712" s="170"/>
      <c r="DJ712" s="170"/>
      <c r="DK712" s="170"/>
      <c r="DL712" s="170"/>
      <c r="DM712" s="170"/>
      <c r="DN712" s="170"/>
      <c r="DO712" s="170"/>
      <c r="DP712" s="170"/>
      <c r="DQ712" s="170"/>
      <c r="DR712" s="170"/>
      <c r="DS712" s="170"/>
      <c r="DT712" s="170"/>
      <c r="DU712" s="170"/>
      <c r="DV712" s="170"/>
      <c r="DW712" s="170"/>
      <c r="DX712" s="170"/>
      <c r="DY712" s="170"/>
      <c r="DZ712" s="170"/>
      <c r="EA712" s="170"/>
      <c r="EB712" s="170"/>
      <c r="EC712" s="170"/>
      <c r="ED712" s="170"/>
      <c r="EE712" s="170"/>
      <c r="EF712" s="170"/>
      <c r="EG712" s="170"/>
      <c r="EH712" s="170"/>
      <c r="EI712" s="170"/>
      <c r="EJ712" s="170"/>
      <c r="EK712" s="170"/>
      <c r="EL712" s="170"/>
      <c r="EM712" s="170"/>
      <c r="EN712" s="170"/>
      <c r="EO712" s="170"/>
      <c r="EP712" s="170"/>
      <c r="EQ712" s="170"/>
      <c r="ER712" s="170"/>
      <c r="ES712" s="170"/>
      <c r="ET712" s="170"/>
      <c r="EU712" s="170"/>
      <c r="EV712" s="170"/>
      <c r="EW712" s="170"/>
      <c r="EX712" s="170"/>
      <c r="EY712" s="170"/>
      <c r="EZ712" s="170"/>
      <c r="FA712" s="170"/>
      <c r="FB712" s="170"/>
      <c r="FC712" s="170"/>
      <c r="FD712" s="170"/>
      <c r="FE712" s="170"/>
      <c r="FF712" s="170"/>
      <c r="FG712" s="170"/>
      <c r="FH712" s="170"/>
      <c r="FI712" s="170"/>
      <c r="FJ712" s="170"/>
      <c r="FK712" s="170"/>
      <c r="FL712" s="170"/>
      <c r="FM712" s="170"/>
      <c r="FN712" s="170"/>
      <c r="FO712" s="170"/>
      <c r="FP712" s="170"/>
      <c r="FQ712" s="170"/>
      <c r="FR712" s="170"/>
      <c r="FS712" s="170"/>
      <c r="FT712" s="170"/>
      <c r="FU712" s="170"/>
      <c r="FV712" s="170"/>
      <c r="FW712" s="170"/>
      <c r="FX712" s="170"/>
      <c r="FY712" s="170"/>
      <c r="FZ712" s="170"/>
      <c r="GA712" s="170"/>
      <c r="GB712" s="170"/>
      <c r="GC712" s="170"/>
      <c r="GD712" s="170"/>
      <c r="GE712" s="170"/>
      <c r="GF712" s="170"/>
      <c r="GG712" s="170"/>
      <c r="GH712" s="170"/>
    </row>
    <row r="713" customFormat="false" ht="12.75" hidden="false" customHeight="false" outlineLevel="0" collapsed="false">
      <c r="A713" s="179"/>
      <c r="B713" s="160"/>
      <c r="C713" s="160"/>
      <c r="D713" s="160"/>
      <c r="E713" s="160"/>
      <c r="F713" s="160"/>
      <c r="G713" s="160"/>
      <c r="H713" s="159"/>
      <c r="I713" s="181"/>
      <c r="R713" s="159"/>
      <c r="S713" s="169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  <c r="AH713" s="170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70"/>
      <c r="BW713" s="170"/>
      <c r="BX713" s="170"/>
      <c r="BY713" s="170"/>
      <c r="BZ713" s="170"/>
      <c r="CA713" s="170"/>
      <c r="CB713" s="170"/>
      <c r="CC713" s="170"/>
      <c r="CD713" s="170"/>
      <c r="CE713" s="170"/>
      <c r="CF713" s="170"/>
      <c r="CG713" s="170"/>
      <c r="CH713" s="170"/>
      <c r="CI713" s="170"/>
      <c r="CJ713" s="170"/>
      <c r="CK713" s="170"/>
      <c r="CL713" s="170"/>
      <c r="CM713" s="170"/>
      <c r="CN713" s="170"/>
      <c r="CO713" s="170"/>
      <c r="CP713" s="170"/>
      <c r="CQ713" s="170"/>
      <c r="CR713" s="170"/>
      <c r="CS713" s="170"/>
      <c r="CT713" s="170"/>
      <c r="CU713" s="170"/>
      <c r="CV713" s="170"/>
      <c r="CW713" s="170"/>
      <c r="CX713" s="170"/>
      <c r="CY713" s="170"/>
      <c r="CZ713" s="170"/>
      <c r="DA713" s="170"/>
      <c r="DB713" s="170"/>
      <c r="DC713" s="170"/>
      <c r="DD713" s="170"/>
      <c r="DE713" s="170"/>
      <c r="DF713" s="170"/>
      <c r="DG713" s="170"/>
      <c r="DH713" s="170"/>
      <c r="DI713" s="170"/>
      <c r="DJ713" s="170"/>
      <c r="DK713" s="170"/>
      <c r="DL713" s="170"/>
      <c r="DM713" s="170"/>
      <c r="DN713" s="170"/>
      <c r="DO713" s="170"/>
      <c r="DP713" s="170"/>
      <c r="DQ713" s="170"/>
      <c r="DR713" s="170"/>
      <c r="DS713" s="170"/>
      <c r="DT713" s="170"/>
      <c r="DU713" s="170"/>
      <c r="DV713" s="170"/>
      <c r="DW713" s="170"/>
      <c r="DX713" s="170"/>
      <c r="DY713" s="170"/>
      <c r="DZ713" s="170"/>
      <c r="EA713" s="170"/>
      <c r="EB713" s="170"/>
      <c r="EC713" s="170"/>
      <c r="ED713" s="170"/>
      <c r="EE713" s="170"/>
      <c r="EF713" s="170"/>
      <c r="EG713" s="170"/>
      <c r="EH713" s="170"/>
      <c r="EI713" s="170"/>
      <c r="EJ713" s="170"/>
      <c r="EK713" s="170"/>
      <c r="EL713" s="170"/>
      <c r="EM713" s="170"/>
      <c r="EN713" s="170"/>
      <c r="EO713" s="170"/>
      <c r="EP713" s="170"/>
      <c r="EQ713" s="170"/>
      <c r="ER713" s="170"/>
      <c r="ES713" s="170"/>
      <c r="ET713" s="170"/>
      <c r="EU713" s="170"/>
      <c r="EV713" s="170"/>
      <c r="EW713" s="170"/>
      <c r="EX713" s="170"/>
      <c r="EY713" s="170"/>
      <c r="EZ713" s="170"/>
      <c r="FA713" s="170"/>
      <c r="FB713" s="170"/>
      <c r="FC713" s="170"/>
      <c r="FD713" s="170"/>
      <c r="FE713" s="170"/>
      <c r="FF713" s="170"/>
      <c r="FG713" s="170"/>
      <c r="FH713" s="170"/>
      <c r="FI713" s="170"/>
      <c r="FJ713" s="170"/>
      <c r="FK713" s="170"/>
      <c r="FL713" s="170"/>
      <c r="FM713" s="170"/>
      <c r="FN713" s="170"/>
      <c r="FO713" s="170"/>
      <c r="FP713" s="170"/>
      <c r="FQ713" s="170"/>
      <c r="FR713" s="170"/>
      <c r="FS713" s="170"/>
      <c r="FT713" s="170"/>
      <c r="FU713" s="170"/>
      <c r="FV713" s="170"/>
      <c r="FW713" s="170"/>
      <c r="FX713" s="170"/>
      <c r="FY713" s="170"/>
      <c r="FZ713" s="170"/>
      <c r="GA713" s="170"/>
      <c r="GB713" s="170"/>
      <c r="GC713" s="170"/>
      <c r="GD713" s="170"/>
      <c r="GE713" s="170"/>
      <c r="GF713" s="170"/>
      <c r="GG713" s="170"/>
      <c r="GH713" s="170"/>
    </row>
    <row r="714" customFormat="false" ht="12.75" hidden="false" customHeight="false" outlineLevel="0" collapsed="false">
      <c r="A714" s="179"/>
      <c r="B714" s="160"/>
      <c r="C714" s="160"/>
      <c r="D714" s="160"/>
      <c r="E714" s="160"/>
      <c r="F714" s="160"/>
      <c r="G714" s="160"/>
      <c r="H714" s="159"/>
      <c r="I714" s="181"/>
      <c r="R714" s="159"/>
      <c r="S714" s="169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70"/>
      <c r="BP714" s="170"/>
      <c r="BQ714" s="170"/>
      <c r="BR714" s="170"/>
      <c r="BS714" s="170"/>
      <c r="BT714" s="170"/>
      <c r="BU714" s="170"/>
      <c r="BV714" s="170"/>
      <c r="BW714" s="170"/>
      <c r="BX714" s="170"/>
      <c r="BY714" s="170"/>
      <c r="BZ714" s="170"/>
      <c r="CA714" s="170"/>
      <c r="CB714" s="170"/>
      <c r="CC714" s="170"/>
      <c r="CD714" s="170"/>
      <c r="CE714" s="170"/>
      <c r="CF714" s="170"/>
      <c r="CG714" s="170"/>
      <c r="CH714" s="170"/>
      <c r="CI714" s="170"/>
      <c r="CJ714" s="170"/>
      <c r="CK714" s="170"/>
      <c r="CL714" s="170"/>
      <c r="CM714" s="170"/>
      <c r="CN714" s="170"/>
      <c r="CO714" s="170"/>
      <c r="CP714" s="170"/>
      <c r="CQ714" s="170"/>
      <c r="CR714" s="170"/>
      <c r="CS714" s="170"/>
      <c r="CT714" s="170"/>
      <c r="CU714" s="170"/>
      <c r="CV714" s="170"/>
      <c r="CW714" s="170"/>
      <c r="CX714" s="170"/>
      <c r="CY714" s="170"/>
      <c r="CZ714" s="170"/>
      <c r="DA714" s="170"/>
      <c r="DB714" s="170"/>
      <c r="DC714" s="170"/>
      <c r="DD714" s="170"/>
      <c r="DE714" s="170"/>
      <c r="DF714" s="170"/>
      <c r="DG714" s="170"/>
      <c r="DH714" s="170"/>
      <c r="DI714" s="170"/>
      <c r="DJ714" s="170"/>
      <c r="DK714" s="170"/>
      <c r="DL714" s="170"/>
      <c r="DM714" s="170"/>
      <c r="DN714" s="170"/>
      <c r="DO714" s="170"/>
      <c r="DP714" s="170"/>
      <c r="DQ714" s="170"/>
      <c r="DR714" s="170"/>
      <c r="DS714" s="170"/>
      <c r="DT714" s="170"/>
      <c r="DU714" s="170"/>
      <c r="DV714" s="170"/>
      <c r="DW714" s="170"/>
      <c r="DX714" s="170"/>
      <c r="DY714" s="170"/>
      <c r="DZ714" s="170"/>
      <c r="EA714" s="170"/>
      <c r="EB714" s="170"/>
      <c r="EC714" s="170"/>
      <c r="ED714" s="170"/>
      <c r="EE714" s="170"/>
      <c r="EF714" s="170"/>
      <c r="EG714" s="170"/>
      <c r="EH714" s="170"/>
      <c r="EI714" s="170"/>
      <c r="EJ714" s="170"/>
      <c r="EK714" s="170"/>
      <c r="EL714" s="170"/>
      <c r="EM714" s="170"/>
      <c r="EN714" s="170"/>
      <c r="EO714" s="170"/>
      <c r="EP714" s="170"/>
      <c r="EQ714" s="170"/>
      <c r="ER714" s="170"/>
      <c r="ES714" s="170"/>
      <c r="ET714" s="170"/>
      <c r="EU714" s="170"/>
      <c r="EV714" s="170"/>
      <c r="EW714" s="170"/>
      <c r="EX714" s="170"/>
      <c r="EY714" s="170"/>
      <c r="EZ714" s="170"/>
      <c r="FA714" s="170"/>
      <c r="FB714" s="170"/>
      <c r="FC714" s="170"/>
      <c r="FD714" s="170"/>
      <c r="FE714" s="170"/>
      <c r="FF714" s="170"/>
      <c r="FG714" s="170"/>
      <c r="FH714" s="170"/>
      <c r="FI714" s="170"/>
      <c r="FJ714" s="170"/>
      <c r="FK714" s="170"/>
      <c r="FL714" s="170"/>
      <c r="FM714" s="170"/>
      <c r="FN714" s="170"/>
      <c r="FO714" s="170"/>
      <c r="FP714" s="170"/>
      <c r="FQ714" s="170"/>
      <c r="FR714" s="170"/>
      <c r="FS714" s="170"/>
      <c r="FT714" s="170"/>
      <c r="FU714" s="170"/>
      <c r="FV714" s="170"/>
      <c r="FW714" s="170"/>
      <c r="FX714" s="170"/>
      <c r="FY714" s="170"/>
      <c r="FZ714" s="170"/>
      <c r="GA714" s="170"/>
      <c r="GB714" s="170"/>
      <c r="GC714" s="170"/>
      <c r="GD714" s="170"/>
      <c r="GE714" s="170"/>
      <c r="GF714" s="170"/>
      <c r="GG714" s="170"/>
      <c r="GH714" s="170"/>
    </row>
    <row r="715" customFormat="false" ht="12.75" hidden="false" customHeight="false" outlineLevel="0" collapsed="false">
      <c r="A715" s="179"/>
      <c r="B715" s="160"/>
      <c r="C715" s="160"/>
      <c r="D715" s="160"/>
      <c r="E715" s="160"/>
      <c r="F715" s="160"/>
      <c r="G715" s="160"/>
      <c r="H715" s="159"/>
      <c r="I715" s="181"/>
      <c r="R715" s="159"/>
      <c r="S715" s="169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70"/>
      <c r="BP715" s="170"/>
      <c r="BQ715" s="170"/>
      <c r="BR715" s="170"/>
      <c r="BS715" s="170"/>
      <c r="BT715" s="170"/>
      <c r="BU715" s="170"/>
      <c r="BV715" s="170"/>
      <c r="BW715" s="170"/>
      <c r="BX715" s="170"/>
      <c r="BY715" s="170"/>
      <c r="BZ715" s="170"/>
      <c r="CA715" s="170"/>
      <c r="CB715" s="170"/>
      <c r="CC715" s="170"/>
      <c r="CD715" s="170"/>
      <c r="CE715" s="170"/>
      <c r="CF715" s="170"/>
      <c r="CG715" s="170"/>
      <c r="CH715" s="170"/>
      <c r="CI715" s="170"/>
      <c r="CJ715" s="170"/>
      <c r="CK715" s="170"/>
      <c r="CL715" s="170"/>
      <c r="CM715" s="170"/>
      <c r="CN715" s="170"/>
      <c r="CO715" s="170"/>
      <c r="CP715" s="170"/>
      <c r="CQ715" s="170"/>
      <c r="CR715" s="170"/>
      <c r="CS715" s="170"/>
      <c r="CT715" s="170"/>
      <c r="CU715" s="170"/>
      <c r="CV715" s="170"/>
      <c r="CW715" s="170"/>
      <c r="CX715" s="170"/>
      <c r="CY715" s="170"/>
      <c r="CZ715" s="170"/>
      <c r="DA715" s="170"/>
      <c r="DB715" s="170"/>
      <c r="DC715" s="170"/>
      <c r="DD715" s="170"/>
      <c r="DE715" s="170"/>
      <c r="DF715" s="170"/>
      <c r="DG715" s="170"/>
      <c r="DH715" s="170"/>
      <c r="DI715" s="170"/>
      <c r="DJ715" s="170"/>
      <c r="DK715" s="170"/>
      <c r="DL715" s="170"/>
      <c r="DM715" s="170"/>
      <c r="DN715" s="170"/>
      <c r="DO715" s="170"/>
      <c r="DP715" s="170"/>
      <c r="DQ715" s="170"/>
      <c r="DR715" s="170"/>
      <c r="DS715" s="170"/>
      <c r="DT715" s="170"/>
      <c r="DU715" s="170"/>
      <c r="DV715" s="170"/>
      <c r="DW715" s="170"/>
      <c r="DX715" s="170"/>
      <c r="DY715" s="170"/>
      <c r="DZ715" s="170"/>
      <c r="EA715" s="170"/>
      <c r="EB715" s="170"/>
      <c r="EC715" s="170"/>
      <c r="ED715" s="170"/>
      <c r="EE715" s="170"/>
      <c r="EF715" s="170"/>
      <c r="EG715" s="170"/>
      <c r="EH715" s="170"/>
      <c r="EI715" s="170"/>
      <c r="EJ715" s="170"/>
      <c r="EK715" s="170"/>
      <c r="EL715" s="170"/>
      <c r="EM715" s="170"/>
      <c r="EN715" s="170"/>
      <c r="EO715" s="170"/>
      <c r="EP715" s="170"/>
      <c r="EQ715" s="170"/>
      <c r="ER715" s="170"/>
      <c r="ES715" s="170"/>
      <c r="ET715" s="170"/>
      <c r="EU715" s="170"/>
      <c r="EV715" s="170"/>
      <c r="EW715" s="170"/>
      <c r="EX715" s="170"/>
      <c r="EY715" s="170"/>
      <c r="EZ715" s="170"/>
      <c r="FA715" s="170"/>
      <c r="FB715" s="170"/>
      <c r="FC715" s="170"/>
      <c r="FD715" s="170"/>
      <c r="FE715" s="170"/>
      <c r="FF715" s="170"/>
      <c r="FG715" s="170"/>
      <c r="FH715" s="170"/>
      <c r="FI715" s="170"/>
      <c r="FJ715" s="170"/>
      <c r="FK715" s="170"/>
      <c r="FL715" s="170"/>
      <c r="FM715" s="170"/>
      <c r="FN715" s="170"/>
      <c r="FO715" s="170"/>
      <c r="FP715" s="170"/>
      <c r="FQ715" s="170"/>
      <c r="FR715" s="170"/>
      <c r="FS715" s="170"/>
      <c r="FT715" s="170"/>
      <c r="FU715" s="170"/>
      <c r="FV715" s="170"/>
      <c r="FW715" s="170"/>
      <c r="FX715" s="170"/>
      <c r="FY715" s="170"/>
      <c r="FZ715" s="170"/>
      <c r="GA715" s="170"/>
      <c r="GB715" s="170"/>
      <c r="GC715" s="170"/>
      <c r="GD715" s="170"/>
      <c r="GE715" s="170"/>
      <c r="GF715" s="170"/>
      <c r="GG715" s="170"/>
      <c r="GH715" s="170"/>
    </row>
    <row r="716" customFormat="false" ht="12.75" hidden="false" customHeight="false" outlineLevel="0" collapsed="false">
      <c r="A716" s="179"/>
      <c r="B716" s="160"/>
      <c r="C716" s="160"/>
      <c r="D716" s="160"/>
      <c r="E716" s="160"/>
      <c r="F716" s="160"/>
      <c r="G716" s="160"/>
      <c r="H716" s="159"/>
      <c r="I716" s="181"/>
      <c r="R716" s="159"/>
      <c r="S716" s="169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70"/>
      <c r="BP716" s="170"/>
      <c r="BQ716" s="170"/>
      <c r="BR716" s="170"/>
      <c r="BS716" s="170"/>
      <c r="BT716" s="170"/>
      <c r="BU716" s="170"/>
      <c r="BV716" s="170"/>
      <c r="BW716" s="170"/>
      <c r="BX716" s="170"/>
      <c r="BY716" s="170"/>
      <c r="BZ716" s="170"/>
      <c r="CA716" s="170"/>
      <c r="CB716" s="170"/>
      <c r="CC716" s="170"/>
      <c r="CD716" s="170"/>
      <c r="CE716" s="170"/>
      <c r="CF716" s="170"/>
      <c r="CG716" s="170"/>
      <c r="CH716" s="170"/>
      <c r="CI716" s="170"/>
      <c r="CJ716" s="170"/>
      <c r="CK716" s="170"/>
      <c r="CL716" s="170"/>
      <c r="CM716" s="170"/>
      <c r="CN716" s="170"/>
      <c r="CO716" s="170"/>
      <c r="CP716" s="170"/>
      <c r="CQ716" s="170"/>
      <c r="CR716" s="170"/>
      <c r="CS716" s="170"/>
      <c r="CT716" s="170"/>
      <c r="CU716" s="170"/>
      <c r="CV716" s="170"/>
      <c r="CW716" s="170"/>
      <c r="CX716" s="170"/>
      <c r="CY716" s="170"/>
      <c r="CZ716" s="170"/>
      <c r="DA716" s="170"/>
      <c r="DB716" s="170"/>
      <c r="DC716" s="170"/>
      <c r="DD716" s="170"/>
      <c r="DE716" s="170"/>
      <c r="DF716" s="170"/>
      <c r="DG716" s="170"/>
      <c r="DH716" s="170"/>
      <c r="DI716" s="170"/>
      <c r="DJ716" s="170"/>
      <c r="DK716" s="170"/>
      <c r="DL716" s="170"/>
      <c r="DM716" s="170"/>
      <c r="DN716" s="170"/>
      <c r="DO716" s="170"/>
      <c r="DP716" s="170"/>
      <c r="DQ716" s="170"/>
      <c r="DR716" s="170"/>
      <c r="DS716" s="170"/>
      <c r="DT716" s="170"/>
      <c r="DU716" s="170"/>
      <c r="DV716" s="170"/>
      <c r="DW716" s="170"/>
      <c r="DX716" s="170"/>
      <c r="DY716" s="170"/>
      <c r="DZ716" s="170"/>
      <c r="EA716" s="170"/>
      <c r="EB716" s="170"/>
      <c r="EC716" s="170"/>
      <c r="ED716" s="170"/>
      <c r="EE716" s="170"/>
      <c r="EF716" s="170"/>
      <c r="EG716" s="170"/>
      <c r="EH716" s="170"/>
      <c r="EI716" s="170"/>
      <c r="EJ716" s="170"/>
      <c r="EK716" s="170"/>
      <c r="EL716" s="170"/>
      <c r="EM716" s="170"/>
      <c r="EN716" s="170"/>
      <c r="EO716" s="170"/>
      <c r="EP716" s="170"/>
      <c r="EQ716" s="170"/>
      <c r="ER716" s="170"/>
      <c r="ES716" s="170"/>
      <c r="ET716" s="170"/>
      <c r="EU716" s="170"/>
      <c r="EV716" s="170"/>
      <c r="EW716" s="170"/>
      <c r="EX716" s="170"/>
      <c r="EY716" s="170"/>
      <c r="EZ716" s="170"/>
      <c r="FA716" s="170"/>
      <c r="FB716" s="170"/>
      <c r="FC716" s="170"/>
      <c r="FD716" s="170"/>
      <c r="FE716" s="170"/>
      <c r="FF716" s="170"/>
      <c r="FG716" s="170"/>
      <c r="FH716" s="170"/>
      <c r="FI716" s="170"/>
      <c r="FJ716" s="170"/>
      <c r="FK716" s="170"/>
      <c r="FL716" s="170"/>
      <c r="FM716" s="170"/>
      <c r="FN716" s="170"/>
      <c r="FO716" s="170"/>
      <c r="FP716" s="170"/>
      <c r="FQ716" s="170"/>
      <c r="FR716" s="170"/>
      <c r="FS716" s="170"/>
      <c r="FT716" s="170"/>
      <c r="FU716" s="170"/>
      <c r="FV716" s="170"/>
      <c r="FW716" s="170"/>
      <c r="FX716" s="170"/>
      <c r="FY716" s="170"/>
      <c r="FZ716" s="170"/>
      <c r="GA716" s="170"/>
      <c r="GB716" s="170"/>
      <c r="GC716" s="170"/>
      <c r="GD716" s="170"/>
      <c r="GE716" s="170"/>
      <c r="GF716" s="170"/>
      <c r="GG716" s="170"/>
      <c r="GH716" s="170"/>
    </row>
    <row r="717" customFormat="false" ht="12.75" hidden="false" customHeight="false" outlineLevel="0" collapsed="false">
      <c r="A717" s="179"/>
      <c r="B717" s="160"/>
      <c r="C717" s="160"/>
      <c r="D717" s="160"/>
      <c r="E717" s="160"/>
      <c r="F717" s="160"/>
      <c r="G717" s="160"/>
      <c r="H717" s="159"/>
      <c r="I717" s="181"/>
      <c r="R717" s="159"/>
      <c r="S717" s="169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70"/>
      <c r="BP717" s="170"/>
      <c r="BQ717" s="170"/>
      <c r="BR717" s="170"/>
      <c r="BS717" s="170"/>
      <c r="BT717" s="170"/>
      <c r="BU717" s="170"/>
      <c r="BV717" s="170"/>
      <c r="BW717" s="170"/>
      <c r="BX717" s="170"/>
      <c r="BY717" s="170"/>
      <c r="BZ717" s="170"/>
      <c r="CA717" s="170"/>
      <c r="CB717" s="170"/>
      <c r="CC717" s="170"/>
      <c r="CD717" s="170"/>
      <c r="CE717" s="170"/>
      <c r="CF717" s="170"/>
      <c r="CG717" s="170"/>
      <c r="CH717" s="170"/>
      <c r="CI717" s="170"/>
      <c r="CJ717" s="170"/>
      <c r="CK717" s="170"/>
      <c r="CL717" s="170"/>
      <c r="CM717" s="170"/>
      <c r="CN717" s="170"/>
      <c r="CO717" s="170"/>
      <c r="CP717" s="170"/>
      <c r="CQ717" s="170"/>
      <c r="CR717" s="170"/>
      <c r="CS717" s="170"/>
      <c r="CT717" s="170"/>
      <c r="CU717" s="170"/>
      <c r="CV717" s="170"/>
      <c r="CW717" s="170"/>
      <c r="CX717" s="170"/>
      <c r="CY717" s="170"/>
      <c r="CZ717" s="170"/>
      <c r="DA717" s="170"/>
      <c r="DB717" s="170"/>
      <c r="DC717" s="170"/>
      <c r="DD717" s="170"/>
      <c r="DE717" s="170"/>
      <c r="DF717" s="170"/>
      <c r="DG717" s="170"/>
      <c r="DH717" s="170"/>
      <c r="DI717" s="170"/>
      <c r="DJ717" s="170"/>
      <c r="DK717" s="170"/>
      <c r="DL717" s="170"/>
      <c r="DM717" s="170"/>
      <c r="DN717" s="170"/>
      <c r="DO717" s="170"/>
      <c r="DP717" s="170"/>
      <c r="DQ717" s="170"/>
      <c r="DR717" s="170"/>
      <c r="DS717" s="170"/>
      <c r="DT717" s="170"/>
      <c r="DU717" s="170"/>
      <c r="DV717" s="170"/>
      <c r="DW717" s="170"/>
      <c r="DX717" s="170"/>
      <c r="DY717" s="170"/>
      <c r="DZ717" s="170"/>
      <c r="EA717" s="170"/>
      <c r="EB717" s="170"/>
      <c r="EC717" s="170"/>
      <c r="ED717" s="170"/>
      <c r="EE717" s="170"/>
      <c r="EF717" s="170"/>
      <c r="EG717" s="170"/>
      <c r="EH717" s="170"/>
      <c r="EI717" s="170"/>
      <c r="EJ717" s="170"/>
      <c r="EK717" s="170"/>
      <c r="EL717" s="170"/>
      <c r="EM717" s="170"/>
      <c r="EN717" s="170"/>
      <c r="EO717" s="170"/>
      <c r="EP717" s="170"/>
      <c r="EQ717" s="170"/>
      <c r="ER717" s="170"/>
      <c r="ES717" s="170"/>
      <c r="ET717" s="170"/>
      <c r="EU717" s="170"/>
      <c r="EV717" s="170"/>
      <c r="EW717" s="170"/>
      <c r="EX717" s="170"/>
      <c r="EY717" s="170"/>
      <c r="EZ717" s="170"/>
      <c r="FA717" s="170"/>
      <c r="FB717" s="170"/>
      <c r="FC717" s="170"/>
      <c r="FD717" s="170"/>
      <c r="FE717" s="170"/>
      <c r="FF717" s="170"/>
      <c r="FG717" s="170"/>
      <c r="FH717" s="170"/>
      <c r="FI717" s="170"/>
      <c r="FJ717" s="170"/>
      <c r="FK717" s="170"/>
      <c r="FL717" s="170"/>
      <c r="FM717" s="170"/>
      <c r="FN717" s="170"/>
      <c r="FO717" s="170"/>
      <c r="FP717" s="170"/>
      <c r="FQ717" s="170"/>
      <c r="FR717" s="170"/>
      <c r="FS717" s="170"/>
      <c r="FT717" s="170"/>
      <c r="FU717" s="170"/>
      <c r="FV717" s="170"/>
      <c r="FW717" s="170"/>
      <c r="FX717" s="170"/>
      <c r="FY717" s="170"/>
      <c r="FZ717" s="170"/>
      <c r="GA717" s="170"/>
      <c r="GB717" s="170"/>
      <c r="GC717" s="170"/>
      <c r="GD717" s="170"/>
      <c r="GE717" s="170"/>
      <c r="GF717" s="170"/>
      <c r="GG717" s="170"/>
      <c r="GH717" s="170"/>
    </row>
    <row r="718" customFormat="false" ht="12.75" hidden="false" customHeight="false" outlineLevel="0" collapsed="false">
      <c r="A718" s="179"/>
      <c r="B718" s="160"/>
      <c r="C718" s="160"/>
      <c r="D718" s="160"/>
      <c r="E718" s="160"/>
      <c r="F718" s="160"/>
      <c r="G718" s="160"/>
      <c r="H718" s="159"/>
      <c r="I718" s="181"/>
      <c r="R718" s="159"/>
      <c r="S718" s="169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70"/>
      <c r="BP718" s="170"/>
      <c r="BQ718" s="170"/>
      <c r="BR718" s="170"/>
      <c r="BS718" s="170"/>
      <c r="BT718" s="170"/>
      <c r="BU718" s="170"/>
      <c r="BV718" s="170"/>
      <c r="BW718" s="170"/>
      <c r="BX718" s="170"/>
      <c r="BY718" s="170"/>
      <c r="BZ718" s="170"/>
      <c r="CA718" s="170"/>
      <c r="CB718" s="170"/>
      <c r="CC718" s="170"/>
      <c r="CD718" s="170"/>
      <c r="CE718" s="170"/>
      <c r="CF718" s="170"/>
      <c r="CG718" s="170"/>
      <c r="CH718" s="170"/>
      <c r="CI718" s="170"/>
      <c r="CJ718" s="170"/>
      <c r="CK718" s="170"/>
      <c r="CL718" s="170"/>
      <c r="CM718" s="170"/>
      <c r="CN718" s="170"/>
      <c r="CO718" s="170"/>
      <c r="CP718" s="170"/>
      <c r="CQ718" s="170"/>
      <c r="CR718" s="170"/>
      <c r="CS718" s="170"/>
      <c r="CT718" s="170"/>
      <c r="CU718" s="170"/>
      <c r="CV718" s="170"/>
      <c r="CW718" s="170"/>
      <c r="CX718" s="170"/>
      <c r="CY718" s="170"/>
      <c r="CZ718" s="170"/>
      <c r="DA718" s="170"/>
      <c r="DB718" s="170"/>
      <c r="DC718" s="170"/>
      <c r="DD718" s="170"/>
      <c r="DE718" s="170"/>
      <c r="DF718" s="170"/>
      <c r="DG718" s="170"/>
      <c r="DH718" s="170"/>
      <c r="DI718" s="170"/>
      <c r="DJ718" s="170"/>
      <c r="DK718" s="170"/>
      <c r="DL718" s="170"/>
      <c r="DM718" s="170"/>
      <c r="DN718" s="170"/>
      <c r="DO718" s="170"/>
      <c r="DP718" s="170"/>
      <c r="DQ718" s="170"/>
      <c r="DR718" s="170"/>
      <c r="DS718" s="170"/>
      <c r="DT718" s="170"/>
      <c r="DU718" s="170"/>
      <c r="DV718" s="170"/>
      <c r="DW718" s="170"/>
      <c r="DX718" s="170"/>
      <c r="DY718" s="170"/>
      <c r="DZ718" s="170"/>
      <c r="EA718" s="170"/>
      <c r="EB718" s="170"/>
      <c r="EC718" s="170"/>
      <c r="ED718" s="170"/>
      <c r="EE718" s="170"/>
      <c r="EF718" s="170"/>
      <c r="EG718" s="170"/>
      <c r="EH718" s="170"/>
      <c r="EI718" s="170"/>
      <c r="EJ718" s="170"/>
      <c r="EK718" s="170"/>
      <c r="EL718" s="170"/>
      <c r="EM718" s="170"/>
      <c r="EN718" s="170"/>
      <c r="EO718" s="170"/>
      <c r="EP718" s="170"/>
      <c r="EQ718" s="170"/>
      <c r="ER718" s="170"/>
      <c r="ES718" s="170"/>
      <c r="ET718" s="170"/>
      <c r="EU718" s="170"/>
      <c r="EV718" s="170"/>
      <c r="EW718" s="170"/>
      <c r="EX718" s="170"/>
      <c r="EY718" s="170"/>
      <c r="EZ718" s="170"/>
      <c r="FA718" s="170"/>
      <c r="FB718" s="170"/>
      <c r="FC718" s="170"/>
      <c r="FD718" s="170"/>
      <c r="FE718" s="170"/>
      <c r="FF718" s="170"/>
      <c r="FG718" s="170"/>
      <c r="FH718" s="170"/>
      <c r="FI718" s="170"/>
      <c r="FJ718" s="170"/>
      <c r="FK718" s="170"/>
      <c r="FL718" s="170"/>
      <c r="FM718" s="170"/>
      <c r="FN718" s="170"/>
      <c r="FO718" s="170"/>
      <c r="FP718" s="170"/>
      <c r="FQ718" s="170"/>
      <c r="FR718" s="170"/>
      <c r="FS718" s="170"/>
      <c r="FT718" s="170"/>
      <c r="FU718" s="170"/>
      <c r="FV718" s="170"/>
      <c r="FW718" s="170"/>
      <c r="FX718" s="170"/>
      <c r="FY718" s="170"/>
      <c r="FZ718" s="170"/>
      <c r="GA718" s="170"/>
      <c r="GB718" s="170"/>
      <c r="GC718" s="170"/>
      <c r="GD718" s="170"/>
      <c r="GE718" s="170"/>
      <c r="GF718" s="170"/>
      <c r="GG718" s="170"/>
      <c r="GH718" s="170"/>
    </row>
    <row r="719" customFormat="false" ht="12.75" hidden="false" customHeight="false" outlineLevel="0" collapsed="false">
      <c r="A719" s="179"/>
      <c r="B719" s="160"/>
      <c r="C719" s="160"/>
      <c r="D719" s="160"/>
      <c r="E719" s="160"/>
      <c r="F719" s="160"/>
      <c r="G719" s="160"/>
      <c r="H719" s="159"/>
      <c r="I719" s="181"/>
      <c r="R719" s="159"/>
      <c r="S719" s="169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70"/>
      <c r="BW719" s="170"/>
      <c r="BX719" s="170"/>
      <c r="BY719" s="170"/>
      <c r="BZ719" s="170"/>
      <c r="CA719" s="170"/>
      <c r="CB719" s="170"/>
      <c r="CC719" s="170"/>
      <c r="CD719" s="170"/>
      <c r="CE719" s="170"/>
      <c r="CF719" s="170"/>
      <c r="CG719" s="170"/>
      <c r="CH719" s="170"/>
      <c r="CI719" s="170"/>
      <c r="CJ719" s="170"/>
      <c r="CK719" s="170"/>
      <c r="CL719" s="170"/>
      <c r="CM719" s="170"/>
      <c r="CN719" s="170"/>
      <c r="CO719" s="170"/>
      <c r="CP719" s="170"/>
      <c r="CQ719" s="170"/>
      <c r="CR719" s="170"/>
      <c r="CS719" s="170"/>
      <c r="CT719" s="170"/>
      <c r="CU719" s="170"/>
      <c r="CV719" s="170"/>
      <c r="CW719" s="170"/>
      <c r="CX719" s="170"/>
      <c r="CY719" s="170"/>
      <c r="CZ719" s="170"/>
      <c r="DA719" s="170"/>
      <c r="DB719" s="170"/>
      <c r="DC719" s="170"/>
      <c r="DD719" s="170"/>
      <c r="DE719" s="170"/>
      <c r="DF719" s="170"/>
      <c r="DG719" s="170"/>
      <c r="DH719" s="170"/>
      <c r="DI719" s="170"/>
      <c r="DJ719" s="170"/>
      <c r="DK719" s="170"/>
      <c r="DL719" s="170"/>
      <c r="DM719" s="170"/>
      <c r="DN719" s="170"/>
      <c r="DO719" s="170"/>
      <c r="DP719" s="170"/>
      <c r="DQ719" s="170"/>
      <c r="DR719" s="170"/>
      <c r="DS719" s="170"/>
      <c r="DT719" s="170"/>
      <c r="DU719" s="170"/>
      <c r="DV719" s="170"/>
      <c r="DW719" s="170"/>
      <c r="DX719" s="170"/>
      <c r="DY719" s="170"/>
      <c r="DZ719" s="170"/>
      <c r="EA719" s="170"/>
      <c r="EB719" s="170"/>
      <c r="EC719" s="170"/>
      <c r="ED719" s="170"/>
      <c r="EE719" s="170"/>
      <c r="EF719" s="170"/>
      <c r="EG719" s="170"/>
      <c r="EH719" s="170"/>
      <c r="EI719" s="170"/>
      <c r="EJ719" s="170"/>
      <c r="EK719" s="170"/>
      <c r="EL719" s="170"/>
      <c r="EM719" s="170"/>
      <c r="EN719" s="170"/>
      <c r="EO719" s="170"/>
      <c r="EP719" s="170"/>
      <c r="EQ719" s="170"/>
      <c r="ER719" s="170"/>
      <c r="ES719" s="170"/>
      <c r="ET719" s="170"/>
      <c r="EU719" s="170"/>
      <c r="EV719" s="170"/>
      <c r="EW719" s="170"/>
      <c r="EX719" s="170"/>
      <c r="EY719" s="170"/>
      <c r="EZ719" s="170"/>
      <c r="FA719" s="170"/>
      <c r="FB719" s="170"/>
      <c r="FC719" s="170"/>
      <c r="FD719" s="170"/>
      <c r="FE719" s="170"/>
      <c r="FF719" s="170"/>
      <c r="FG719" s="170"/>
      <c r="FH719" s="170"/>
      <c r="FI719" s="170"/>
      <c r="FJ719" s="170"/>
      <c r="FK719" s="170"/>
      <c r="FL719" s="170"/>
      <c r="FM719" s="170"/>
      <c r="FN719" s="170"/>
      <c r="FO719" s="170"/>
      <c r="FP719" s="170"/>
      <c r="FQ719" s="170"/>
      <c r="FR719" s="170"/>
      <c r="FS719" s="170"/>
      <c r="FT719" s="170"/>
      <c r="FU719" s="170"/>
      <c r="FV719" s="170"/>
      <c r="FW719" s="170"/>
      <c r="FX719" s="170"/>
      <c r="FY719" s="170"/>
      <c r="FZ719" s="170"/>
      <c r="GA719" s="170"/>
      <c r="GB719" s="170"/>
      <c r="GC719" s="170"/>
      <c r="GD719" s="170"/>
      <c r="GE719" s="170"/>
      <c r="GF719" s="170"/>
      <c r="GG719" s="170"/>
      <c r="GH719" s="170"/>
    </row>
    <row r="720" customFormat="false" ht="12.75" hidden="false" customHeight="false" outlineLevel="0" collapsed="false">
      <c r="A720" s="179"/>
      <c r="B720" s="160"/>
      <c r="C720" s="160"/>
      <c r="D720" s="160"/>
      <c r="E720" s="160"/>
      <c r="F720" s="160"/>
      <c r="G720" s="160"/>
      <c r="H720" s="159"/>
      <c r="I720" s="181"/>
      <c r="R720" s="159"/>
      <c r="S720" s="169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70"/>
      <c r="BW720" s="170"/>
      <c r="BX720" s="170"/>
      <c r="BY720" s="170"/>
      <c r="BZ720" s="170"/>
      <c r="CA720" s="170"/>
      <c r="CB720" s="170"/>
      <c r="CC720" s="170"/>
      <c r="CD720" s="170"/>
      <c r="CE720" s="170"/>
      <c r="CF720" s="170"/>
      <c r="CG720" s="170"/>
      <c r="CH720" s="170"/>
      <c r="CI720" s="170"/>
      <c r="CJ720" s="170"/>
      <c r="CK720" s="170"/>
      <c r="CL720" s="170"/>
      <c r="CM720" s="170"/>
      <c r="CN720" s="170"/>
      <c r="CO720" s="170"/>
      <c r="CP720" s="170"/>
      <c r="CQ720" s="170"/>
      <c r="CR720" s="170"/>
      <c r="CS720" s="170"/>
      <c r="CT720" s="170"/>
      <c r="CU720" s="170"/>
      <c r="CV720" s="170"/>
      <c r="CW720" s="170"/>
      <c r="CX720" s="170"/>
      <c r="CY720" s="170"/>
      <c r="CZ720" s="170"/>
      <c r="DA720" s="170"/>
      <c r="DB720" s="170"/>
      <c r="DC720" s="170"/>
      <c r="DD720" s="170"/>
      <c r="DE720" s="170"/>
      <c r="DF720" s="170"/>
      <c r="DG720" s="170"/>
      <c r="DH720" s="170"/>
      <c r="DI720" s="170"/>
      <c r="DJ720" s="170"/>
      <c r="DK720" s="170"/>
      <c r="DL720" s="170"/>
      <c r="DM720" s="170"/>
      <c r="DN720" s="170"/>
      <c r="DO720" s="170"/>
      <c r="DP720" s="170"/>
      <c r="DQ720" s="170"/>
      <c r="DR720" s="170"/>
      <c r="DS720" s="170"/>
      <c r="DT720" s="170"/>
      <c r="DU720" s="170"/>
      <c r="DV720" s="170"/>
      <c r="DW720" s="170"/>
      <c r="DX720" s="170"/>
      <c r="DY720" s="170"/>
      <c r="DZ720" s="170"/>
      <c r="EA720" s="170"/>
      <c r="EB720" s="170"/>
      <c r="EC720" s="170"/>
      <c r="ED720" s="170"/>
      <c r="EE720" s="170"/>
      <c r="EF720" s="170"/>
      <c r="EG720" s="170"/>
      <c r="EH720" s="170"/>
      <c r="EI720" s="170"/>
      <c r="EJ720" s="170"/>
      <c r="EK720" s="170"/>
      <c r="EL720" s="170"/>
      <c r="EM720" s="170"/>
      <c r="EN720" s="170"/>
      <c r="EO720" s="170"/>
      <c r="EP720" s="170"/>
      <c r="EQ720" s="170"/>
      <c r="ER720" s="170"/>
      <c r="ES720" s="170"/>
      <c r="ET720" s="170"/>
      <c r="EU720" s="170"/>
      <c r="EV720" s="170"/>
      <c r="EW720" s="170"/>
      <c r="EX720" s="170"/>
      <c r="EY720" s="170"/>
      <c r="EZ720" s="170"/>
      <c r="FA720" s="170"/>
      <c r="FB720" s="170"/>
      <c r="FC720" s="170"/>
      <c r="FD720" s="170"/>
      <c r="FE720" s="170"/>
      <c r="FF720" s="170"/>
      <c r="FG720" s="170"/>
      <c r="FH720" s="170"/>
      <c r="FI720" s="170"/>
      <c r="FJ720" s="170"/>
      <c r="FK720" s="170"/>
      <c r="FL720" s="170"/>
      <c r="FM720" s="170"/>
      <c r="FN720" s="170"/>
      <c r="FO720" s="170"/>
      <c r="FP720" s="170"/>
      <c r="FQ720" s="170"/>
      <c r="FR720" s="170"/>
      <c r="FS720" s="170"/>
      <c r="FT720" s="170"/>
      <c r="FU720" s="170"/>
      <c r="FV720" s="170"/>
      <c r="FW720" s="170"/>
      <c r="FX720" s="170"/>
      <c r="FY720" s="170"/>
      <c r="FZ720" s="170"/>
      <c r="GA720" s="170"/>
      <c r="GB720" s="170"/>
      <c r="GC720" s="170"/>
      <c r="GD720" s="170"/>
      <c r="GE720" s="170"/>
      <c r="GF720" s="170"/>
      <c r="GG720" s="170"/>
      <c r="GH720" s="170"/>
    </row>
    <row r="721" customFormat="false" ht="12.75" hidden="false" customHeight="false" outlineLevel="0" collapsed="false">
      <c r="A721" s="179"/>
      <c r="B721" s="160"/>
      <c r="C721" s="160"/>
      <c r="D721" s="160"/>
      <c r="E721" s="160"/>
      <c r="F721" s="160"/>
      <c r="G721" s="160"/>
      <c r="H721" s="159"/>
      <c r="I721" s="181"/>
      <c r="R721" s="159"/>
      <c r="S721" s="169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70"/>
      <c r="BW721" s="170"/>
      <c r="BX721" s="170"/>
      <c r="BY721" s="170"/>
      <c r="BZ721" s="170"/>
      <c r="CA721" s="170"/>
      <c r="CB721" s="170"/>
      <c r="CC721" s="170"/>
      <c r="CD721" s="170"/>
      <c r="CE721" s="170"/>
      <c r="CF721" s="170"/>
      <c r="CG721" s="170"/>
      <c r="CH721" s="170"/>
      <c r="CI721" s="170"/>
      <c r="CJ721" s="170"/>
      <c r="CK721" s="170"/>
      <c r="CL721" s="170"/>
      <c r="CM721" s="170"/>
      <c r="CN721" s="170"/>
      <c r="CO721" s="170"/>
      <c r="CP721" s="170"/>
      <c r="CQ721" s="170"/>
      <c r="CR721" s="170"/>
      <c r="CS721" s="170"/>
      <c r="CT721" s="170"/>
      <c r="CU721" s="170"/>
      <c r="CV721" s="170"/>
      <c r="CW721" s="170"/>
      <c r="CX721" s="170"/>
      <c r="CY721" s="170"/>
      <c r="CZ721" s="170"/>
      <c r="DA721" s="170"/>
      <c r="DB721" s="170"/>
      <c r="DC721" s="170"/>
      <c r="DD721" s="170"/>
      <c r="DE721" s="170"/>
      <c r="DF721" s="170"/>
      <c r="DG721" s="170"/>
      <c r="DH721" s="170"/>
      <c r="DI721" s="170"/>
      <c r="DJ721" s="170"/>
      <c r="DK721" s="170"/>
      <c r="DL721" s="170"/>
      <c r="DM721" s="170"/>
      <c r="DN721" s="170"/>
      <c r="DO721" s="170"/>
      <c r="DP721" s="170"/>
      <c r="DQ721" s="170"/>
      <c r="DR721" s="170"/>
      <c r="DS721" s="170"/>
      <c r="DT721" s="170"/>
      <c r="DU721" s="170"/>
      <c r="DV721" s="170"/>
      <c r="DW721" s="170"/>
      <c r="DX721" s="170"/>
      <c r="DY721" s="170"/>
      <c r="DZ721" s="170"/>
      <c r="EA721" s="170"/>
      <c r="EB721" s="170"/>
      <c r="EC721" s="170"/>
      <c r="ED721" s="170"/>
      <c r="EE721" s="170"/>
      <c r="EF721" s="170"/>
      <c r="EG721" s="170"/>
      <c r="EH721" s="170"/>
      <c r="EI721" s="170"/>
      <c r="EJ721" s="170"/>
      <c r="EK721" s="170"/>
      <c r="EL721" s="170"/>
      <c r="EM721" s="170"/>
      <c r="EN721" s="170"/>
      <c r="EO721" s="170"/>
      <c r="EP721" s="170"/>
      <c r="EQ721" s="170"/>
      <c r="ER721" s="170"/>
      <c r="ES721" s="170"/>
      <c r="ET721" s="170"/>
      <c r="EU721" s="170"/>
      <c r="EV721" s="170"/>
      <c r="EW721" s="170"/>
      <c r="EX721" s="170"/>
      <c r="EY721" s="170"/>
      <c r="EZ721" s="170"/>
      <c r="FA721" s="170"/>
      <c r="FB721" s="170"/>
      <c r="FC721" s="170"/>
      <c r="FD721" s="170"/>
      <c r="FE721" s="170"/>
      <c r="FF721" s="170"/>
      <c r="FG721" s="170"/>
      <c r="FH721" s="170"/>
      <c r="FI721" s="170"/>
      <c r="FJ721" s="170"/>
      <c r="FK721" s="170"/>
      <c r="FL721" s="170"/>
      <c r="FM721" s="170"/>
      <c r="FN721" s="170"/>
      <c r="FO721" s="170"/>
      <c r="FP721" s="170"/>
      <c r="FQ721" s="170"/>
      <c r="FR721" s="170"/>
      <c r="FS721" s="170"/>
      <c r="FT721" s="170"/>
      <c r="FU721" s="170"/>
      <c r="FV721" s="170"/>
      <c r="FW721" s="170"/>
      <c r="FX721" s="170"/>
      <c r="FY721" s="170"/>
      <c r="FZ721" s="170"/>
      <c r="GA721" s="170"/>
      <c r="GB721" s="170"/>
      <c r="GC721" s="170"/>
      <c r="GD721" s="170"/>
      <c r="GE721" s="170"/>
      <c r="GF721" s="170"/>
      <c r="GG721" s="170"/>
      <c r="GH721" s="170"/>
    </row>
    <row r="722" customFormat="false" ht="12.75" hidden="false" customHeight="false" outlineLevel="0" collapsed="false">
      <c r="A722" s="179"/>
      <c r="B722" s="160"/>
      <c r="C722" s="160"/>
      <c r="D722" s="160"/>
      <c r="E722" s="160"/>
      <c r="F722" s="160"/>
      <c r="G722" s="160"/>
      <c r="H722" s="159"/>
      <c r="I722" s="181"/>
      <c r="R722" s="159"/>
      <c r="S722" s="169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70"/>
      <c r="BP722" s="170"/>
      <c r="BQ722" s="170"/>
      <c r="BR722" s="170"/>
      <c r="BS722" s="170"/>
      <c r="BT722" s="170"/>
      <c r="BU722" s="170"/>
      <c r="BV722" s="170"/>
      <c r="BW722" s="170"/>
      <c r="BX722" s="170"/>
      <c r="BY722" s="170"/>
      <c r="BZ722" s="170"/>
      <c r="CA722" s="170"/>
      <c r="CB722" s="170"/>
      <c r="CC722" s="170"/>
      <c r="CD722" s="170"/>
      <c r="CE722" s="170"/>
      <c r="CF722" s="170"/>
      <c r="CG722" s="170"/>
      <c r="CH722" s="170"/>
      <c r="CI722" s="170"/>
      <c r="CJ722" s="170"/>
      <c r="CK722" s="170"/>
      <c r="CL722" s="170"/>
      <c r="CM722" s="170"/>
      <c r="CN722" s="170"/>
      <c r="CO722" s="170"/>
      <c r="CP722" s="170"/>
      <c r="CQ722" s="170"/>
      <c r="CR722" s="170"/>
      <c r="CS722" s="170"/>
      <c r="CT722" s="170"/>
      <c r="CU722" s="170"/>
      <c r="CV722" s="170"/>
      <c r="CW722" s="170"/>
      <c r="CX722" s="170"/>
      <c r="CY722" s="170"/>
      <c r="CZ722" s="170"/>
      <c r="DA722" s="170"/>
      <c r="DB722" s="170"/>
      <c r="DC722" s="170"/>
      <c r="DD722" s="170"/>
      <c r="DE722" s="170"/>
      <c r="DF722" s="170"/>
      <c r="DG722" s="170"/>
      <c r="DH722" s="170"/>
      <c r="DI722" s="170"/>
      <c r="DJ722" s="170"/>
      <c r="DK722" s="170"/>
      <c r="DL722" s="170"/>
      <c r="DM722" s="170"/>
      <c r="DN722" s="170"/>
      <c r="DO722" s="170"/>
      <c r="DP722" s="170"/>
      <c r="DQ722" s="170"/>
      <c r="DR722" s="170"/>
      <c r="DS722" s="170"/>
      <c r="DT722" s="170"/>
      <c r="DU722" s="170"/>
      <c r="DV722" s="170"/>
      <c r="DW722" s="170"/>
      <c r="DX722" s="170"/>
      <c r="DY722" s="170"/>
      <c r="DZ722" s="170"/>
      <c r="EA722" s="170"/>
      <c r="EB722" s="170"/>
      <c r="EC722" s="170"/>
      <c r="ED722" s="170"/>
      <c r="EE722" s="170"/>
      <c r="EF722" s="170"/>
      <c r="EG722" s="170"/>
      <c r="EH722" s="170"/>
      <c r="EI722" s="170"/>
      <c r="EJ722" s="170"/>
      <c r="EK722" s="170"/>
      <c r="EL722" s="170"/>
      <c r="EM722" s="170"/>
      <c r="EN722" s="170"/>
      <c r="EO722" s="170"/>
      <c r="EP722" s="170"/>
      <c r="EQ722" s="170"/>
      <c r="ER722" s="170"/>
      <c r="ES722" s="170"/>
      <c r="ET722" s="170"/>
      <c r="EU722" s="170"/>
      <c r="EV722" s="170"/>
      <c r="EW722" s="170"/>
      <c r="EX722" s="170"/>
      <c r="EY722" s="170"/>
      <c r="EZ722" s="170"/>
      <c r="FA722" s="170"/>
      <c r="FB722" s="170"/>
      <c r="FC722" s="170"/>
      <c r="FD722" s="170"/>
      <c r="FE722" s="170"/>
      <c r="FF722" s="170"/>
      <c r="FG722" s="170"/>
      <c r="FH722" s="170"/>
      <c r="FI722" s="170"/>
      <c r="FJ722" s="170"/>
      <c r="FK722" s="170"/>
      <c r="FL722" s="170"/>
      <c r="FM722" s="170"/>
      <c r="FN722" s="170"/>
      <c r="FO722" s="170"/>
      <c r="FP722" s="170"/>
      <c r="FQ722" s="170"/>
      <c r="FR722" s="170"/>
      <c r="FS722" s="170"/>
      <c r="FT722" s="170"/>
      <c r="FU722" s="170"/>
      <c r="FV722" s="170"/>
      <c r="FW722" s="170"/>
      <c r="FX722" s="170"/>
      <c r="FY722" s="170"/>
      <c r="FZ722" s="170"/>
      <c r="GA722" s="170"/>
      <c r="GB722" s="170"/>
      <c r="GC722" s="170"/>
      <c r="GD722" s="170"/>
      <c r="GE722" s="170"/>
      <c r="GF722" s="170"/>
      <c r="GG722" s="170"/>
      <c r="GH722" s="170"/>
    </row>
    <row r="723" customFormat="false" ht="12.75" hidden="false" customHeight="false" outlineLevel="0" collapsed="false">
      <c r="A723" s="179"/>
      <c r="B723" s="160"/>
      <c r="C723" s="160"/>
      <c r="D723" s="160"/>
      <c r="E723" s="160"/>
      <c r="F723" s="160"/>
      <c r="G723" s="160"/>
      <c r="H723" s="159"/>
      <c r="I723" s="181"/>
      <c r="R723" s="159"/>
      <c r="S723" s="169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  <c r="AH723" s="170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70"/>
      <c r="BP723" s="170"/>
      <c r="BQ723" s="170"/>
      <c r="BR723" s="170"/>
      <c r="BS723" s="170"/>
      <c r="BT723" s="170"/>
      <c r="BU723" s="170"/>
      <c r="BV723" s="170"/>
      <c r="BW723" s="170"/>
      <c r="BX723" s="170"/>
      <c r="BY723" s="170"/>
      <c r="BZ723" s="170"/>
      <c r="CA723" s="170"/>
      <c r="CB723" s="170"/>
      <c r="CC723" s="170"/>
      <c r="CD723" s="170"/>
      <c r="CE723" s="170"/>
      <c r="CF723" s="170"/>
      <c r="CG723" s="170"/>
      <c r="CH723" s="170"/>
      <c r="CI723" s="170"/>
      <c r="CJ723" s="170"/>
      <c r="CK723" s="170"/>
      <c r="CL723" s="170"/>
      <c r="CM723" s="170"/>
      <c r="CN723" s="170"/>
      <c r="CO723" s="170"/>
      <c r="CP723" s="170"/>
      <c r="CQ723" s="170"/>
      <c r="CR723" s="170"/>
      <c r="CS723" s="170"/>
      <c r="CT723" s="170"/>
      <c r="CU723" s="170"/>
      <c r="CV723" s="170"/>
      <c r="CW723" s="170"/>
      <c r="CX723" s="170"/>
      <c r="CY723" s="170"/>
      <c r="CZ723" s="170"/>
      <c r="DA723" s="170"/>
      <c r="DB723" s="170"/>
      <c r="DC723" s="170"/>
      <c r="DD723" s="170"/>
      <c r="DE723" s="170"/>
      <c r="DF723" s="170"/>
      <c r="DG723" s="170"/>
      <c r="DH723" s="170"/>
      <c r="DI723" s="170"/>
      <c r="DJ723" s="170"/>
      <c r="DK723" s="170"/>
      <c r="DL723" s="170"/>
      <c r="DM723" s="170"/>
      <c r="DN723" s="170"/>
      <c r="DO723" s="170"/>
      <c r="DP723" s="170"/>
      <c r="DQ723" s="170"/>
      <c r="DR723" s="170"/>
      <c r="DS723" s="170"/>
      <c r="DT723" s="170"/>
      <c r="DU723" s="170"/>
      <c r="DV723" s="170"/>
      <c r="DW723" s="170"/>
      <c r="DX723" s="170"/>
      <c r="DY723" s="170"/>
      <c r="DZ723" s="170"/>
      <c r="EA723" s="170"/>
      <c r="EB723" s="170"/>
      <c r="EC723" s="170"/>
      <c r="ED723" s="170"/>
      <c r="EE723" s="170"/>
      <c r="EF723" s="170"/>
      <c r="EG723" s="170"/>
      <c r="EH723" s="170"/>
      <c r="EI723" s="170"/>
      <c r="EJ723" s="170"/>
      <c r="EK723" s="170"/>
      <c r="EL723" s="170"/>
      <c r="EM723" s="170"/>
      <c r="EN723" s="170"/>
      <c r="EO723" s="170"/>
      <c r="EP723" s="170"/>
      <c r="EQ723" s="170"/>
      <c r="ER723" s="170"/>
      <c r="ES723" s="170"/>
      <c r="ET723" s="170"/>
      <c r="EU723" s="170"/>
      <c r="EV723" s="170"/>
      <c r="EW723" s="170"/>
      <c r="EX723" s="170"/>
      <c r="EY723" s="170"/>
      <c r="EZ723" s="170"/>
      <c r="FA723" s="170"/>
      <c r="FB723" s="170"/>
      <c r="FC723" s="170"/>
      <c r="FD723" s="170"/>
      <c r="FE723" s="170"/>
      <c r="FF723" s="170"/>
      <c r="FG723" s="170"/>
      <c r="FH723" s="170"/>
      <c r="FI723" s="170"/>
      <c r="FJ723" s="170"/>
      <c r="FK723" s="170"/>
      <c r="FL723" s="170"/>
      <c r="FM723" s="170"/>
      <c r="FN723" s="170"/>
      <c r="FO723" s="170"/>
      <c r="FP723" s="170"/>
      <c r="FQ723" s="170"/>
      <c r="FR723" s="170"/>
      <c r="FS723" s="170"/>
      <c r="FT723" s="170"/>
      <c r="FU723" s="170"/>
      <c r="FV723" s="170"/>
      <c r="FW723" s="170"/>
      <c r="FX723" s="170"/>
      <c r="FY723" s="170"/>
      <c r="FZ723" s="170"/>
      <c r="GA723" s="170"/>
      <c r="GB723" s="170"/>
      <c r="GC723" s="170"/>
      <c r="GD723" s="170"/>
      <c r="GE723" s="170"/>
      <c r="GF723" s="170"/>
      <c r="GG723" s="170"/>
      <c r="GH723" s="170"/>
    </row>
    <row r="724" customFormat="false" ht="12.75" hidden="false" customHeight="false" outlineLevel="0" collapsed="false">
      <c r="A724" s="179"/>
      <c r="B724" s="160"/>
      <c r="C724" s="160"/>
      <c r="D724" s="160"/>
      <c r="E724" s="160"/>
      <c r="F724" s="160"/>
      <c r="G724" s="160"/>
      <c r="H724" s="159"/>
      <c r="I724" s="181"/>
      <c r="R724" s="159"/>
      <c r="S724" s="169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0"/>
      <c r="CL724" s="170"/>
      <c r="CM724" s="170"/>
      <c r="CN724" s="170"/>
      <c r="CO724" s="170"/>
      <c r="CP724" s="170"/>
      <c r="CQ724" s="170"/>
      <c r="CR724" s="170"/>
      <c r="CS724" s="170"/>
      <c r="CT724" s="170"/>
      <c r="CU724" s="170"/>
      <c r="CV724" s="170"/>
      <c r="CW724" s="170"/>
      <c r="CX724" s="170"/>
      <c r="CY724" s="170"/>
      <c r="CZ724" s="170"/>
      <c r="DA724" s="170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0"/>
      <c r="DS724" s="170"/>
      <c r="DT724" s="170"/>
      <c r="DU724" s="170"/>
      <c r="DV724" s="170"/>
      <c r="DW724" s="170"/>
      <c r="DX724" s="170"/>
      <c r="DY724" s="170"/>
      <c r="DZ724" s="170"/>
      <c r="EA724" s="170"/>
      <c r="EB724" s="170"/>
      <c r="EC724" s="170"/>
      <c r="ED724" s="170"/>
      <c r="EE724" s="170"/>
      <c r="EF724" s="170"/>
      <c r="EG724" s="170"/>
      <c r="EH724" s="170"/>
      <c r="EI724" s="170"/>
      <c r="EJ724" s="170"/>
      <c r="EK724" s="170"/>
      <c r="EL724" s="170"/>
      <c r="EM724" s="170"/>
      <c r="EN724" s="170"/>
      <c r="EO724" s="170"/>
      <c r="EP724" s="170"/>
      <c r="EQ724" s="170"/>
      <c r="ER724" s="170"/>
      <c r="ES724" s="170"/>
      <c r="ET724" s="170"/>
      <c r="EU724" s="170"/>
      <c r="EV724" s="170"/>
      <c r="EW724" s="170"/>
      <c r="EX724" s="170"/>
      <c r="EY724" s="170"/>
      <c r="EZ724" s="170"/>
      <c r="FA724" s="170"/>
      <c r="FB724" s="170"/>
      <c r="FC724" s="170"/>
      <c r="FD724" s="170"/>
      <c r="FE724" s="170"/>
      <c r="FF724" s="170"/>
      <c r="FG724" s="170"/>
      <c r="FH724" s="170"/>
      <c r="FI724" s="170"/>
      <c r="FJ724" s="170"/>
      <c r="FK724" s="170"/>
      <c r="FL724" s="170"/>
      <c r="FM724" s="170"/>
      <c r="FN724" s="170"/>
      <c r="FO724" s="170"/>
      <c r="FP724" s="170"/>
      <c r="FQ724" s="170"/>
      <c r="FR724" s="170"/>
      <c r="FS724" s="170"/>
      <c r="FT724" s="170"/>
      <c r="FU724" s="170"/>
      <c r="FV724" s="170"/>
      <c r="FW724" s="170"/>
      <c r="FX724" s="170"/>
      <c r="FY724" s="170"/>
      <c r="FZ724" s="170"/>
      <c r="GA724" s="170"/>
      <c r="GB724" s="170"/>
      <c r="GC724" s="170"/>
      <c r="GD724" s="170"/>
      <c r="GE724" s="170"/>
      <c r="GF724" s="170"/>
      <c r="GG724" s="170"/>
      <c r="GH724" s="170"/>
    </row>
    <row r="725" customFormat="false" ht="12.75" hidden="false" customHeight="false" outlineLevel="0" collapsed="false">
      <c r="A725" s="179"/>
      <c r="B725" s="160"/>
      <c r="C725" s="160"/>
      <c r="D725" s="160"/>
      <c r="E725" s="160"/>
      <c r="F725" s="160"/>
      <c r="G725" s="160"/>
      <c r="H725" s="159"/>
      <c r="I725" s="181"/>
      <c r="R725" s="159"/>
      <c r="S725" s="169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  <c r="AH725" s="170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70"/>
      <c r="BP725" s="170"/>
      <c r="BQ725" s="170"/>
      <c r="BR725" s="170"/>
      <c r="BS725" s="170"/>
      <c r="BT725" s="170"/>
      <c r="BU725" s="170"/>
      <c r="BV725" s="170"/>
      <c r="BW725" s="170"/>
      <c r="BX725" s="170"/>
      <c r="BY725" s="170"/>
      <c r="BZ725" s="170"/>
      <c r="CA725" s="170"/>
      <c r="CB725" s="170"/>
      <c r="CC725" s="170"/>
      <c r="CD725" s="170"/>
      <c r="CE725" s="170"/>
      <c r="CF725" s="170"/>
      <c r="CG725" s="170"/>
      <c r="CH725" s="170"/>
      <c r="CI725" s="170"/>
      <c r="CJ725" s="170"/>
      <c r="CK725" s="170"/>
      <c r="CL725" s="170"/>
      <c r="CM725" s="170"/>
      <c r="CN725" s="170"/>
      <c r="CO725" s="170"/>
      <c r="CP725" s="170"/>
      <c r="CQ725" s="170"/>
      <c r="CR725" s="170"/>
      <c r="CS725" s="170"/>
      <c r="CT725" s="170"/>
      <c r="CU725" s="170"/>
      <c r="CV725" s="170"/>
      <c r="CW725" s="170"/>
      <c r="CX725" s="170"/>
      <c r="CY725" s="170"/>
      <c r="CZ725" s="170"/>
      <c r="DA725" s="170"/>
      <c r="DB725" s="170"/>
      <c r="DC725" s="170"/>
      <c r="DD725" s="170"/>
      <c r="DE725" s="170"/>
      <c r="DF725" s="170"/>
      <c r="DG725" s="170"/>
      <c r="DH725" s="170"/>
      <c r="DI725" s="170"/>
      <c r="DJ725" s="170"/>
      <c r="DK725" s="170"/>
      <c r="DL725" s="170"/>
      <c r="DM725" s="170"/>
      <c r="DN725" s="170"/>
      <c r="DO725" s="170"/>
      <c r="DP725" s="170"/>
      <c r="DQ725" s="170"/>
      <c r="DR725" s="170"/>
      <c r="DS725" s="170"/>
      <c r="DT725" s="170"/>
      <c r="DU725" s="170"/>
      <c r="DV725" s="170"/>
      <c r="DW725" s="170"/>
      <c r="DX725" s="170"/>
      <c r="DY725" s="170"/>
      <c r="DZ725" s="170"/>
      <c r="EA725" s="170"/>
      <c r="EB725" s="170"/>
      <c r="EC725" s="170"/>
      <c r="ED725" s="170"/>
      <c r="EE725" s="170"/>
      <c r="EF725" s="170"/>
      <c r="EG725" s="170"/>
      <c r="EH725" s="170"/>
      <c r="EI725" s="170"/>
      <c r="EJ725" s="170"/>
      <c r="EK725" s="170"/>
      <c r="EL725" s="170"/>
      <c r="EM725" s="170"/>
      <c r="EN725" s="170"/>
      <c r="EO725" s="170"/>
      <c r="EP725" s="170"/>
      <c r="EQ725" s="170"/>
      <c r="ER725" s="170"/>
      <c r="ES725" s="170"/>
      <c r="ET725" s="170"/>
      <c r="EU725" s="170"/>
      <c r="EV725" s="170"/>
      <c r="EW725" s="170"/>
      <c r="EX725" s="170"/>
      <c r="EY725" s="170"/>
      <c r="EZ725" s="170"/>
      <c r="FA725" s="170"/>
      <c r="FB725" s="170"/>
      <c r="FC725" s="170"/>
      <c r="FD725" s="170"/>
      <c r="FE725" s="170"/>
      <c r="FF725" s="170"/>
      <c r="FG725" s="170"/>
      <c r="FH725" s="170"/>
      <c r="FI725" s="170"/>
      <c r="FJ725" s="170"/>
      <c r="FK725" s="170"/>
      <c r="FL725" s="170"/>
      <c r="FM725" s="170"/>
      <c r="FN725" s="170"/>
      <c r="FO725" s="170"/>
      <c r="FP725" s="170"/>
      <c r="FQ725" s="170"/>
      <c r="FR725" s="170"/>
      <c r="FS725" s="170"/>
      <c r="FT725" s="170"/>
      <c r="FU725" s="170"/>
      <c r="FV725" s="170"/>
      <c r="FW725" s="170"/>
      <c r="FX725" s="170"/>
      <c r="FY725" s="170"/>
      <c r="FZ725" s="170"/>
      <c r="GA725" s="170"/>
      <c r="GB725" s="170"/>
      <c r="GC725" s="170"/>
      <c r="GD725" s="170"/>
      <c r="GE725" s="170"/>
      <c r="GF725" s="170"/>
      <c r="GG725" s="170"/>
      <c r="GH725" s="170"/>
    </row>
    <row r="726" customFormat="false" ht="12.75" hidden="false" customHeight="false" outlineLevel="0" collapsed="false">
      <c r="A726" s="179"/>
      <c r="B726" s="160"/>
      <c r="C726" s="160"/>
      <c r="D726" s="160"/>
      <c r="E726" s="160"/>
      <c r="F726" s="160"/>
      <c r="G726" s="160"/>
      <c r="H726" s="159"/>
      <c r="I726" s="181"/>
      <c r="R726" s="159"/>
      <c r="S726" s="169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  <c r="AH726" s="170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70"/>
      <c r="BP726" s="170"/>
      <c r="BQ726" s="170"/>
      <c r="BR726" s="170"/>
      <c r="BS726" s="170"/>
      <c r="BT726" s="170"/>
      <c r="BU726" s="170"/>
      <c r="BV726" s="170"/>
      <c r="BW726" s="170"/>
      <c r="BX726" s="170"/>
      <c r="BY726" s="170"/>
      <c r="BZ726" s="170"/>
      <c r="CA726" s="170"/>
      <c r="CB726" s="170"/>
      <c r="CC726" s="170"/>
      <c r="CD726" s="170"/>
      <c r="CE726" s="170"/>
      <c r="CF726" s="170"/>
      <c r="CG726" s="170"/>
      <c r="CH726" s="170"/>
      <c r="CI726" s="170"/>
      <c r="CJ726" s="170"/>
      <c r="CK726" s="170"/>
      <c r="CL726" s="170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0"/>
      <c r="DA726" s="170"/>
      <c r="DB726" s="170"/>
      <c r="DC726" s="170"/>
      <c r="DD726" s="170"/>
      <c r="DE726" s="170"/>
      <c r="DF726" s="170"/>
      <c r="DG726" s="170"/>
      <c r="DH726" s="170"/>
      <c r="DI726" s="170"/>
      <c r="DJ726" s="170"/>
      <c r="DK726" s="170"/>
      <c r="DL726" s="170"/>
      <c r="DM726" s="170"/>
      <c r="DN726" s="170"/>
      <c r="DO726" s="170"/>
      <c r="DP726" s="170"/>
      <c r="DQ726" s="170"/>
      <c r="DR726" s="170"/>
      <c r="DS726" s="170"/>
      <c r="DT726" s="170"/>
      <c r="DU726" s="170"/>
      <c r="DV726" s="170"/>
      <c r="DW726" s="170"/>
      <c r="DX726" s="170"/>
      <c r="DY726" s="170"/>
      <c r="DZ726" s="170"/>
      <c r="EA726" s="170"/>
      <c r="EB726" s="170"/>
      <c r="EC726" s="170"/>
      <c r="ED726" s="170"/>
      <c r="EE726" s="170"/>
      <c r="EF726" s="170"/>
      <c r="EG726" s="170"/>
      <c r="EH726" s="170"/>
      <c r="EI726" s="170"/>
      <c r="EJ726" s="170"/>
      <c r="EK726" s="170"/>
      <c r="EL726" s="170"/>
      <c r="EM726" s="170"/>
      <c r="EN726" s="170"/>
      <c r="EO726" s="170"/>
      <c r="EP726" s="170"/>
      <c r="EQ726" s="170"/>
      <c r="ER726" s="170"/>
      <c r="ES726" s="170"/>
      <c r="ET726" s="170"/>
      <c r="EU726" s="170"/>
      <c r="EV726" s="170"/>
      <c r="EW726" s="170"/>
      <c r="EX726" s="170"/>
      <c r="EY726" s="170"/>
      <c r="EZ726" s="170"/>
      <c r="FA726" s="170"/>
      <c r="FB726" s="170"/>
      <c r="FC726" s="170"/>
      <c r="FD726" s="170"/>
      <c r="FE726" s="170"/>
      <c r="FF726" s="170"/>
      <c r="FG726" s="170"/>
      <c r="FH726" s="170"/>
      <c r="FI726" s="170"/>
      <c r="FJ726" s="170"/>
      <c r="FK726" s="170"/>
      <c r="FL726" s="170"/>
      <c r="FM726" s="170"/>
      <c r="FN726" s="170"/>
      <c r="FO726" s="170"/>
      <c r="FP726" s="170"/>
      <c r="FQ726" s="170"/>
      <c r="FR726" s="170"/>
      <c r="FS726" s="170"/>
      <c r="FT726" s="170"/>
      <c r="FU726" s="170"/>
      <c r="FV726" s="170"/>
      <c r="FW726" s="170"/>
      <c r="FX726" s="170"/>
      <c r="FY726" s="170"/>
      <c r="FZ726" s="170"/>
      <c r="GA726" s="170"/>
      <c r="GB726" s="170"/>
      <c r="GC726" s="170"/>
      <c r="GD726" s="170"/>
      <c r="GE726" s="170"/>
      <c r="GF726" s="170"/>
      <c r="GG726" s="170"/>
      <c r="GH726" s="170"/>
    </row>
    <row r="727" customFormat="false" ht="12.75" hidden="false" customHeight="false" outlineLevel="0" collapsed="false">
      <c r="A727" s="179"/>
      <c r="B727" s="160"/>
      <c r="C727" s="160"/>
      <c r="D727" s="160"/>
      <c r="E727" s="160"/>
      <c r="F727" s="160"/>
      <c r="G727" s="160"/>
      <c r="H727" s="159"/>
      <c r="I727" s="181"/>
      <c r="R727" s="159"/>
      <c r="S727" s="169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  <c r="AH727" s="170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70"/>
      <c r="BP727" s="170"/>
      <c r="BQ727" s="170"/>
      <c r="BR727" s="170"/>
      <c r="BS727" s="170"/>
      <c r="BT727" s="170"/>
      <c r="BU727" s="170"/>
      <c r="BV727" s="170"/>
      <c r="BW727" s="170"/>
      <c r="BX727" s="170"/>
      <c r="BY727" s="170"/>
      <c r="BZ727" s="170"/>
      <c r="CA727" s="170"/>
      <c r="CB727" s="170"/>
      <c r="CC727" s="170"/>
      <c r="CD727" s="170"/>
      <c r="CE727" s="170"/>
      <c r="CF727" s="170"/>
      <c r="CG727" s="170"/>
      <c r="CH727" s="170"/>
      <c r="CI727" s="170"/>
      <c r="CJ727" s="170"/>
      <c r="CK727" s="170"/>
      <c r="CL727" s="170"/>
      <c r="CM727" s="170"/>
      <c r="CN727" s="170"/>
      <c r="CO727" s="170"/>
      <c r="CP727" s="170"/>
      <c r="CQ727" s="170"/>
      <c r="CR727" s="170"/>
      <c r="CS727" s="170"/>
      <c r="CT727" s="170"/>
      <c r="CU727" s="170"/>
      <c r="CV727" s="170"/>
      <c r="CW727" s="170"/>
      <c r="CX727" s="170"/>
      <c r="CY727" s="170"/>
      <c r="CZ727" s="170"/>
      <c r="DA727" s="170"/>
      <c r="DB727" s="170"/>
      <c r="DC727" s="170"/>
      <c r="DD727" s="170"/>
      <c r="DE727" s="170"/>
      <c r="DF727" s="170"/>
      <c r="DG727" s="170"/>
      <c r="DH727" s="170"/>
      <c r="DI727" s="170"/>
      <c r="DJ727" s="170"/>
      <c r="DK727" s="170"/>
      <c r="DL727" s="170"/>
      <c r="DM727" s="170"/>
      <c r="DN727" s="170"/>
      <c r="DO727" s="170"/>
      <c r="DP727" s="170"/>
      <c r="DQ727" s="170"/>
      <c r="DR727" s="170"/>
      <c r="DS727" s="170"/>
      <c r="DT727" s="170"/>
      <c r="DU727" s="170"/>
      <c r="DV727" s="170"/>
      <c r="DW727" s="170"/>
      <c r="DX727" s="170"/>
      <c r="DY727" s="170"/>
      <c r="DZ727" s="170"/>
      <c r="EA727" s="170"/>
      <c r="EB727" s="170"/>
      <c r="EC727" s="170"/>
      <c r="ED727" s="170"/>
      <c r="EE727" s="170"/>
      <c r="EF727" s="170"/>
      <c r="EG727" s="170"/>
      <c r="EH727" s="170"/>
      <c r="EI727" s="170"/>
      <c r="EJ727" s="170"/>
      <c r="EK727" s="170"/>
      <c r="EL727" s="170"/>
      <c r="EM727" s="170"/>
      <c r="EN727" s="170"/>
      <c r="EO727" s="170"/>
      <c r="EP727" s="170"/>
      <c r="EQ727" s="170"/>
      <c r="ER727" s="170"/>
      <c r="ES727" s="170"/>
      <c r="ET727" s="170"/>
      <c r="EU727" s="170"/>
      <c r="EV727" s="170"/>
      <c r="EW727" s="170"/>
      <c r="EX727" s="170"/>
      <c r="EY727" s="170"/>
      <c r="EZ727" s="170"/>
      <c r="FA727" s="170"/>
      <c r="FB727" s="170"/>
      <c r="FC727" s="170"/>
      <c r="FD727" s="170"/>
      <c r="FE727" s="170"/>
      <c r="FF727" s="170"/>
      <c r="FG727" s="170"/>
      <c r="FH727" s="170"/>
      <c r="FI727" s="170"/>
      <c r="FJ727" s="170"/>
      <c r="FK727" s="170"/>
      <c r="FL727" s="170"/>
      <c r="FM727" s="170"/>
      <c r="FN727" s="170"/>
      <c r="FO727" s="170"/>
      <c r="FP727" s="170"/>
      <c r="FQ727" s="170"/>
      <c r="FR727" s="170"/>
      <c r="FS727" s="170"/>
      <c r="FT727" s="170"/>
      <c r="FU727" s="170"/>
      <c r="FV727" s="170"/>
      <c r="FW727" s="170"/>
      <c r="FX727" s="170"/>
      <c r="FY727" s="170"/>
      <c r="FZ727" s="170"/>
      <c r="GA727" s="170"/>
      <c r="GB727" s="170"/>
      <c r="GC727" s="170"/>
      <c r="GD727" s="170"/>
      <c r="GE727" s="170"/>
      <c r="GF727" s="170"/>
      <c r="GG727" s="170"/>
      <c r="GH727" s="170"/>
    </row>
    <row r="728" customFormat="false" ht="12.75" hidden="false" customHeight="false" outlineLevel="0" collapsed="false">
      <c r="A728" s="179"/>
      <c r="B728" s="160"/>
      <c r="C728" s="160"/>
      <c r="D728" s="160"/>
      <c r="E728" s="160"/>
      <c r="F728" s="160"/>
      <c r="G728" s="160"/>
      <c r="H728" s="159"/>
      <c r="I728" s="181"/>
      <c r="R728" s="159"/>
      <c r="S728" s="169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  <c r="AH728" s="170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70"/>
      <c r="BP728" s="170"/>
      <c r="BQ728" s="170"/>
      <c r="BR728" s="170"/>
      <c r="BS728" s="170"/>
      <c r="BT728" s="170"/>
      <c r="BU728" s="170"/>
      <c r="BV728" s="170"/>
      <c r="BW728" s="170"/>
      <c r="BX728" s="170"/>
      <c r="BY728" s="170"/>
      <c r="BZ728" s="170"/>
      <c r="CA728" s="170"/>
      <c r="CB728" s="170"/>
      <c r="CC728" s="170"/>
      <c r="CD728" s="170"/>
      <c r="CE728" s="170"/>
      <c r="CF728" s="170"/>
      <c r="CG728" s="170"/>
      <c r="CH728" s="170"/>
      <c r="CI728" s="170"/>
      <c r="CJ728" s="170"/>
      <c r="CK728" s="170"/>
      <c r="CL728" s="170"/>
      <c r="CM728" s="170"/>
      <c r="CN728" s="170"/>
      <c r="CO728" s="170"/>
      <c r="CP728" s="170"/>
      <c r="CQ728" s="170"/>
      <c r="CR728" s="170"/>
      <c r="CS728" s="170"/>
      <c r="CT728" s="170"/>
      <c r="CU728" s="170"/>
      <c r="CV728" s="170"/>
      <c r="CW728" s="170"/>
      <c r="CX728" s="170"/>
      <c r="CY728" s="170"/>
      <c r="CZ728" s="170"/>
      <c r="DA728" s="170"/>
      <c r="DB728" s="170"/>
      <c r="DC728" s="170"/>
      <c r="DD728" s="170"/>
      <c r="DE728" s="170"/>
      <c r="DF728" s="170"/>
      <c r="DG728" s="170"/>
      <c r="DH728" s="170"/>
      <c r="DI728" s="170"/>
      <c r="DJ728" s="170"/>
      <c r="DK728" s="170"/>
      <c r="DL728" s="170"/>
      <c r="DM728" s="170"/>
      <c r="DN728" s="170"/>
      <c r="DO728" s="170"/>
      <c r="DP728" s="170"/>
      <c r="DQ728" s="170"/>
      <c r="DR728" s="170"/>
      <c r="DS728" s="170"/>
      <c r="DT728" s="170"/>
      <c r="DU728" s="170"/>
      <c r="DV728" s="170"/>
      <c r="DW728" s="170"/>
      <c r="DX728" s="170"/>
      <c r="DY728" s="170"/>
      <c r="DZ728" s="170"/>
      <c r="EA728" s="170"/>
      <c r="EB728" s="170"/>
      <c r="EC728" s="170"/>
      <c r="ED728" s="170"/>
      <c r="EE728" s="170"/>
      <c r="EF728" s="170"/>
      <c r="EG728" s="170"/>
      <c r="EH728" s="170"/>
      <c r="EI728" s="170"/>
      <c r="EJ728" s="170"/>
      <c r="EK728" s="170"/>
      <c r="EL728" s="170"/>
      <c r="EM728" s="170"/>
      <c r="EN728" s="170"/>
      <c r="EO728" s="170"/>
      <c r="EP728" s="170"/>
      <c r="EQ728" s="170"/>
      <c r="ER728" s="170"/>
      <c r="ES728" s="170"/>
      <c r="ET728" s="170"/>
      <c r="EU728" s="170"/>
      <c r="EV728" s="170"/>
      <c r="EW728" s="170"/>
      <c r="EX728" s="170"/>
      <c r="EY728" s="170"/>
      <c r="EZ728" s="170"/>
      <c r="FA728" s="170"/>
      <c r="FB728" s="170"/>
      <c r="FC728" s="170"/>
      <c r="FD728" s="170"/>
      <c r="FE728" s="170"/>
      <c r="FF728" s="170"/>
      <c r="FG728" s="170"/>
      <c r="FH728" s="170"/>
      <c r="FI728" s="170"/>
      <c r="FJ728" s="170"/>
      <c r="FK728" s="170"/>
      <c r="FL728" s="170"/>
      <c r="FM728" s="170"/>
      <c r="FN728" s="170"/>
      <c r="FO728" s="170"/>
      <c r="FP728" s="170"/>
      <c r="FQ728" s="170"/>
      <c r="FR728" s="170"/>
      <c r="FS728" s="170"/>
      <c r="FT728" s="170"/>
      <c r="FU728" s="170"/>
      <c r="FV728" s="170"/>
      <c r="FW728" s="170"/>
      <c r="FX728" s="170"/>
      <c r="FY728" s="170"/>
      <c r="FZ728" s="170"/>
      <c r="GA728" s="170"/>
      <c r="GB728" s="170"/>
      <c r="GC728" s="170"/>
      <c r="GD728" s="170"/>
      <c r="GE728" s="170"/>
      <c r="GF728" s="170"/>
      <c r="GG728" s="170"/>
      <c r="GH728" s="170"/>
    </row>
    <row r="729" customFormat="false" ht="12.75" hidden="false" customHeight="false" outlineLevel="0" collapsed="false">
      <c r="A729" s="179"/>
      <c r="B729" s="160"/>
      <c r="C729" s="160"/>
      <c r="D729" s="160"/>
      <c r="E729" s="160"/>
      <c r="F729" s="160"/>
      <c r="G729" s="160"/>
      <c r="H729" s="159"/>
      <c r="I729" s="181"/>
      <c r="R729" s="159"/>
      <c r="S729" s="169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  <c r="AH729" s="170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70"/>
      <c r="BP729" s="170"/>
      <c r="BQ729" s="170"/>
      <c r="BR729" s="170"/>
      <c r="BS729" s="170"/>
      <c r="BT729" s="170"/>
      <c r="BU729" s="170"/>
      <c r="BV729" s="170"/>
      <c r="BW729" s="170"/>
      <c r="BX729" s="170"/>
      <c r="BY729" s="170"/>
      <c r="BZ729" s="170"/>
      <c r="CA729" s="170"/>
      <c r="CB729" s="170"/>
      <c r="CC729" s="170"/>
      <c r="CD729" s="170"/>
      <c r="CE729" s="170"/>
      <c r="CF729" s="170"/>
      <c r="CG729" s="170"/>
      <c r="CH729" s="170"/>
      <c r="CI729" s="170"/>
      <c r="CJ729" s="170"/>
      <c r="CK729" s="170"/>
      <c r="CL729" s="170"/>
      <c r="CM729" s="170"/>
      <c r="CN729" s="170"/>
      <c r="CO729" s="170"/>
      <c r="CP729" s="170"/>
      <c r="CQ729" s="170"/>
      <c r="CR729" s="170"/>
      <c r="CS729" s="170"/>
      <c r="CT729" s="170"/>
      <c r="CU729" s="170"/>
      <c r="CV729" s="170"/>
      <c r="CW729" s="170"/>
      <c r="CX729" s="170"/>
      <c r="CY729" s="170"/>
      <c r="CZ729" s="170"/>
      <c r="DA729" s="170"/>
      <c r="DB729" s="170"/>
      <c r="DC729" s="170"/>
      <c r="DD729" s="170"/>
      <c r="DE729" s="170"/>
      <c r="DF729" s="170"/>
      <c r="DG729" s="170"/>
      <c r="DH729" s="170"/>
      <c r="DI729" s="170"/>
      <c r="DJ729" s="170"/>
      <c r="DK729" s="170"/>
      <c r="DL729" s="170"/>
      <c r="DM729" s="170"/>
      <c r="DN729" s="170"/>
      <c r="DO729" s="170"/>
      <c r="DP729" s="170"/>
      <c r="DQ729" s="170"/>
      <c r="DR729" s="170"/>
      <c r="DS729" s="170"/>
      <c r="DT729" s="170"/>
      <c r="DU729" s="170"/>
      <c r="DV729" s="170"/>
      <c r="DW729" s="170"/>
      <c r="DX729" s="170"/>
      <c r="DY729" s="170"/>
      <c r="DZ729" s="170"/>
      <c r="EA729" s="170"/>
      <c r="EB729" s="170"/>
      <c r="EC729" s="170"/>
      <c r="ED729" s="170"/>
      <c r="EE729" s="170"/>
      <c r="EF729" s="170"/>
      <c r="EG729" s="170"/>
      <c r="EH729" s="170"/>
      <c r="EI729" s="170"/>
      <c r="EJ729" s="170"/>
      <c r="EK729" s="170"/>
      <c r="EL729" s="170"/>
      <c r="EM729" s="170"/>
      <c r="EN729" s="170"/>
      <c r="EO729" s="170"/>
      <c r="EP729" s="170"/>
      <c r="EQ729" s="170"/>
      <c r="ER729" s="170"/>
      <c r="ES729" s="170"/>
      <c r="ET729" s="170"/>
      <c r="EU729" s="170"/>
      <c r="EV729" s="170"/>
      <c r="EW729" s="170"/>
      <c r="EX729" s="170"/>
      <c r="EY729" s="170"/>
      <c r="EZ729" s="170"/>
      <c r="FA729" s="170"/>
      <c r="FB729" s="170"/>
      <c r="FC729" s="170"/>
      <c r="FD729" s="170"/>
      <c r="FE729" s="170"/>
      <c r="FF729" s="170"/>
      <c r="FG729" s="170"/>
      <c r="FH729" s="170"/>
      <c r="FI729" s="170"/>
      <c r="FJ729" s="170"/>
      <c r="FK729" s="170"/>
      <c r="FL729" s="170"/>
      <c r="FM729" s="170"/>
      <c r="FN729" s="170"/>
      <c r="FO729" s="170"/>
      <c r="FP729" s="170"/>
      <c r="FQ729" s="170"/>
      <c r="FR729" s="170"/>
      <c r="FS729" s="170"/>
      <c r="FT729" s="170"/>
      <c r="FU729" s="170"/>
      <c r="FV729" s="170"/>
      <c r="FW729" s="170"/>
      <c r="FX729" s="170"/>
      <c r="FY729" s="170"/>
      <c r="FZ729" s="170"/>
      <c r="GA729" s="170"/>
      <c r="GB729" s="170"/>
      <c r="GC729" s="170"/>
      <c r="GD729" s="170"/>
      <c r="GE729" s="170"/>
      <c r="GF729" s="170"/>
      <c r="GG729" s="170"/>
      <c r="GH729" s="170"/>
    </row>
    <row r="730" customFormat="false" ht="12.75" hidden="false" customHeight="false" outlineLevel="0" collapsed="false">
      <c r="A730" s="179"/>
      <c r="B730" s="160"/>
      <c r="C730" s="160"/>
      <c r="D730" s="160"/>
      <c r="E730" s="160"/>
      <c r="F730" s="160"/>
      <c r="G730" s="160"/>
      <c r="H730" s="159"/>
      <c r="I730" s="181"/>
      <c r="R730" s="159"/>
      <c r="S730" s="169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  <c r="AH730" s="170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70"/>
      <c r="BP730" s="170"/>
      <c r="BQ730" s="170"/>
      <c r="BR730" s="170"/>
      <c r="BS730" s="170"/>
      <c r="BT730" s="170"/>
      <c r="BU730" s="170"/>
      <c r="BV730" s="170"/>
      <c r="BW730" s="170"/>
      <c r="BX730" s="170"/>
      <c r="BY730" s="170"/>
      <c r="BZ730" s="170"/>
      <c r="CA730" s="170"/>
      <c r="CB730" s="170"/>
      <c r="CC730" s="170"/>
      <c r="CD730" s="170"/>
      <c r="CE730" s="170"/>
      <c r="CF730" s="170"/>
      <c r="CG730" s="170"/>
      <c r="CH730" s="170"/>
      <c r="CI730" s="170"/>
      <c r="CJ730" s="170"/>
      <c r="CK730" s="170"/>
      <c r="CL730" s="170"/>
      <c r="CM730" s="170"/>
      <c r="CN730" s="170"/>
      <c r="CO730" s="170"/>
      <c r="CP730" s="170"/>
      <c r="CQ730" s="170"/>
      <c r="CR730" s="170"/>
      <c r="CS730" s="170"/>
      <c r="CT730" s="170"/>
      <c r="CU730" s="170"/>
      <c r="CV730" s="170"/>
      <c r="CW730" s="170"/>
      <c r="CX730" s="170"/>
      <c r="CY730" s="170"/>
      <c r="CZ730" s="170"/>
      <c r="DA730" s="170"/>
      <c r="DB730" s="170"/>
      <c r="DC730" s="170"/>
      <c r="DD730" s="170"/>
      <c r="DE730" s="170"/>
      <c r="DF730" s="170"/>
      <c r="DG730" s="170"/>
      <c r="DH730" s="170"/>
      <c r="DI730" s="170"/>
      <c r="DJ730" s="170"/>
      <c r="DK730" s="170"/>
      <c r="DL730" s="170"/>
      <c r="DM730" s="170"/>
      <c r="DN730" s="170"/>
      <c r="DO730" s="170"/>
      <c r="DP730" s="170"/>
      <c r="DQ730" s="170"/>
      <c r="DR730" s="170"/>
      <c r="DS730" s="170"/>
      <c r="DT730" s="170"/>
      <c r="DU730" s="170"/>
      <c r="DV730" s="170"/>
      <c r="DW730" s="170"/>
      <c r="DX730" s="170"/>
      <c r="DY730" s="170"/>
      <c r="DZ730" s="170"/>
      <c r="EA730" s="170"/>
      <c r="EB730" s="170"/>
      <c r="EC730" s="170"/>
      <c r="ED730" s="170"/>
      <c r="EE730" s="170"/>
      <c r="EF730" s="170"/>
      <c r="EG730" s="170"/>
      <c r="EH730" s="170"/>
      <c r="EI730" s="170"/>
      <c r="EJ730" s="170"/>
      <c r="EK730" s="170"/>
      <c r="EL730" s="170"/>
      <c r="EM730" s="170"/>
      <c r="EN730" s="170"/>
      <c r="EO730" s="170"/>
      <c r="EP730" s="170"/>
      <c r="EQ730" s="170"/>
      <c r="ER730" s="170"/>
      <c r="ES730" s="170"/>
      <c r="ET730" s="170"/>
      <c r="EU730" s="170"/>
      <c r="EV730" s="170"/>
      <c r="EW730" s="170"/>
      <c r="EX730" s="170"/>
      <c r="EY730" s="170"/>
      <c r="EZ730" s="170"/>
      <c r="FA730" s="170"/>
      <c r="FB730" s="170"/>
      <c r="FC730" s="170"/>
      <c r="FD730" s="170"/>
      <c r="FE730" s="170"/>
      <c r="FF730" s="170"/>
      <c r="FG730" s="170"/>
      <c r="FH730" s="170"/>
      <c r="FI730" s="170"/>
      <c r="FJ730" s="170"/>
      <c r="FK730" s="170"/>
      <c r="FL730" s="170"/>
      <c r="FM730" s="170"/>
      <c r="FN730" s="170"/>
      <c r="FO730" s="170"/>
      <c r="FP730" s="170"/>
      <c r="FQ730" s="170"/>
      <c r="FR730" s="170"/>
      <c r="FS730" s="170"/>
      <c r="FT730" s="170"/>
      <c r="FU730" s="170"/>
      <c r="FV730" s="170"/>
      <c r="FW730" s="170"/>
      <c r="FX730" s="170"/>
      <c r="FY730" s="170"/>
      <c r="FZ730" s="170"/>
      <c r="GA730" s="170"/>
      <c r="GB730" s="170"/>
      <c r="GC730" s="170"/>
      <c r="GD730" s="170"/>
      <c r="GE730" s="170"/>
      <c r="GF730" s="170"/>
      <c r="GG730" s="170"/>
      <c r="GH730" s="170"/>
    </row>
    <row r="731" customFormat="false" ht="12.75" hidden="false" customHeight="false" outlineLevel="0" collapsed="false">
      <c r="A731" s="179"/>
      <c r="B731" s="160"/>
      <c r="C731" s="160"/>
      <c r="D731" s="160"/>
      <c r="E731" s="160"/>
      <c r="F731" s="160"/>
      <c r="G731" s="160"/>
      <c r="H731" s="159"/>
      <c r="I731" s="181"/>
      <c r="R731" s="159"/>
      <c r="S731" s="169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  <c r="AH731" s="170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70"/>
      <c r="BP731" s="170"/>
      <c r="BQ731" s="170"/>
      <c r="BR731" s="170"/>
      <c r="BS731" s="170"/>
      <c r="BT731" s="170"/>
      <c r="BU731" s="170"/>
      <c r="BV731" s="170"/>
      <c r="BW731" s="170"/>
      <c r="BX731" s="170"/>
      <c r="BY731" s="170"/>
      <c r="BZ731" s="170"/>
      <c r="CA731" s="170"/>
      <c r="CB731" s="170"/>
      <c r="CC731" s="170"/>
      <c r="CD731" s="170"/>
      <c r="CE731" s="170"/>
      <c r="CF731" s="170"/>
      <c r="CG731" s="170"/>
      <c r="CH731" s="170"/>
      <c r="CI731" s="170"/>
      <c r="CJ731" s="170"/>
      <c r="CK731" s="170"/>
      <c r="CL731" s="170"/>
      <c r="CM731" s="170"/>
      <c r="CN731" s="170"/>
      <c r="CO731" s="170"/>
      <c r="CP731" s="170"/>
      <c r="CQ731" s="170"/>
      <c r="CR731" s="170"/>
      <c r="CS731" s="170"/>
      <c r="CT731" s="170"/>
      <c r="CU731" s="170"/>
      <c r="CV731" s="170"/>
      <c r="CW731" s="170"/>
      <c r="CX731" s="170"/>
      <c r="CY731" s="170"/>
      <c r="CZ731" s="170"/>
      <c r="DA731" s="170"/>
      <c r="DB731" s="170"/>
      <c r="DC731" s="170"/>
      <c r="DD731" s="170"/>
      <c r="DE731" s="170"/>
      <c r="DF731" s="170"/>
      <c r="DG731" s="170"/>
      <c r="DH731" s="170"/>
      <c r="DI731" s="170"/>
      <c r="DJ731" s="170"/>
      <c r="DK731" s="170"/>
      <c r="DL731" s="170"/>
      <c r="DM731" s="170"/>
      <c r="DN731" s="170"/>
      <c r="DO731" s="170"/>
      <c r="DP731" s="170"/>
      <c r="DQ731" s="170"/>
      <c r="DR731" s="170"/>
      <c r="DS731" s="170"/>
      <c r="DT731" s="170"/>
      <c r="DU731" s="170"/>
      <c r="DV731" s="170"/>
      <c r="DW731" s="170"/>
      <c r="DX731" s="170"/>
      <c r="DY731" s="170"/>
      <c r="DZ731" s="170"/>
      <c r="EA731" s="170"/>
      <c r="EB731" s="170"/>
      <c r="EC731" s="170"/>
      <c r="ED731" s="170"/>
      <c r="EE731" s="170"/>
      <c r="EF731" s="170"/>
      <c r="EG731" s="170"/>
      <c r="EH731" s="170"/>
      <c r="EI731" s="170"/>
      <c r="EJ731" s="170"/>
      <c r="EK731" s="170"/>
      <c r="EL731" s="170"/>
      <c r="EM731" s="170"/>
      <c r="EN731" s="170"/>
      <c r="EO731" s="170"/>
      <c r="EP731" s="170"/>
      <c r="EQ731" s="170"/>
      <c r="ER731" s="170"/>
      <c r="ES731" s="170"/>
      <c r="ET731" s="170"/>
      <c r="EU731" s="170"/>
      <c r="EV731" s="170"/>
      <c r="EW731" s="170"/>
      <c r="EX731" s="170"/>
      <c r="EY731" s="170"/>
      <c r="EZ731" s="170"/>
      <c r="FA731" s="170"/>
      <c r="FB731" s="170"/>
      <c r="FC731" s="170"/>
      <c r="FD731" s="170"/>
      <c r="FE731" s="170"/>
      <c r="FF731" s="170"/>
      <c r="FG731" s="170"/>
      <c r="FH731" s="170"/>
      <c r="FI731" s="170"/>
      <c r="FJ731" s="170"/>
      <c r="FK731" s="170"/>
      <c r="FL731" s="170"/>
      <c r="FM731" s="170"/>
      <c r="FN731" s="170"/>
      <c r="FO731" s="170"/>
      <c r="FP731" s="170"/>
      <c r="FQ731" s="170"/>
      <c r="FR731" s="170"/>
      <c r="FS731" s="170"/>
      <c r="FT731" s="170"/>
      <c r="FU731" s="170"/>
      <c r="FV731" s="170"/>
      <c r="FW731" s="170"/>
      <c r="FX731" s="170"/>
      <c r="FY731" s="170"/>
      <c r="FZ731" s="170"/>
      <c r="GA731" s="170"/>
      <c r="GB731" s="170"/>
      <c r="GC731" s="170"/>
      <c r="GD731" s="170"/>
      <c r="GE731" s="170"/>
      <c r="GF731" s="170"/>
      <c r="GG731" s="170"/>
      <c r="GH731" s="170"/>
    </row>
    <row r="732" customFormat="false" ht="12.75" hidden="false" customHeight="false" outlineLevel="0" collapsed="false">
      <c r="A732" s="179"/>
      <c r="B732" s="160"/>
      <c r="C732" s="160"/>
      <c r="D732" s="160"/>
      <c r="E732" s="160"/>
      <c r="F732" s="160"/>
      <c r="G732" s="160"/>
      <c r="H732" s="159"/>
      <c r="I732" s="181"/>
      <c r="R732" s="159"/>
      <c r="S732" s="169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  <c r="AH732" s="170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70"/>
      <c r="BP732" s="170"/>
      <c r="BQ732" s="170"/>
      <c r="BR732" s="170"/>
      <c r="BS732" s="170"/>
      <c r="BT732" s="170"/>
      <c r="BU732" s="170"/>
      <c r="BV732" s="170"/>
      <c r="BW732" s="170"/>
      <c r="BX732" s="170"/>
      <c r="BY732" s="170"/>
      <c r="BZ732" s="170"/>
      <c r="CA732" s="170"/>
      <c r="CB732" s="170"/>
      <c r="CC732" s="170"/>
      <c r="CD732" s="170"/>
      <c r="CE732" s="170"/>
      <c r="CF732" s="170"/>
      <c r="CG732" s="170"/>
      <c r="CH732" s="170"/>
      <c r="CI732" s="170"/>
      <c r="CJ732" s="170"/>
      <c r="CK732" s="170"/>
      <c r="CL732" s="170"/>
      <c r="CM732" s="170"/>
      <c r="CN732" s="170"/>
      <c r="CO732" s="170"/>
      <c r="CP732" s="170"/>
      <c r="CQ732" s="170"/>
      <c r="CR732" s="170"/>
      <c r="CS732" s="170"/>
      <c r="CT732" s="170"/>
      <c r="CU732" s="170"/>
      <c r="CV732" s="170"/>
      <c r="CW732" s="170"/>
      <c r="CX732" s="170"/>
      <c r="CY732" s="170"/>
      <c r="CZ732" s="170"/>
      <c r="DA732" s="170"/>
      <c r="DB732" s="170"/>
      <c r="DC732" s="170"/>
      <c r="DD732" s="170"/>
      <c r="DE732" s="170"/>
      <c r="DF732" s="170"/>
      <c r="DG732" s="170"/>
      <c r="DH732" s="170"/>
      <c r="DI732" s="170"/>
      <c r="DJ732" s="170"/>
      <c r="DK732" s="170"/>
      <c r="DL732" s="170"/>
      <c r="DM732" s="170"/>
      <c r="DN732" s="170"/>
      <c r="DO732" s="170"/>
      <c r="DP732" s="170"/>
      <c r="DQ732" s="170"/>
      <c r="DR732" s="170"/>
      <c r="DS732" s="170"/>
      <c r="DT732" s="170"/>
      <c r="DU732" s="170"/>
      <c r="DV732" s="170"/>
      <c r="DW732" s="170"/>
      <c r="DX732" s="170"/>
      <c r="DY732" s="170"/>
      <c r="DZ732" s="170"/>
      <c r="EA732" s="170"/>
      <c r="EB732" s="170"/>
      <c r="EC732" s="170"/>
      <c r="ED732" s="170"/>
      <c r="EE732" s="170"/>
      <c r="EF732" s="170"/>
      <c r="EG732" s="170"/>
      <c r="EH732" s="170"/>
      <c r="EI732" s="170"/>
      <c r="EJ732" s="170"/>
      <c r="EK732" s="170"/>
      <c r="EL732" s="170"/>
      <c r="EM732" s="170"/>
      <c r="EN732" s="170"/>
      <c r="EO732" s="170"/>
      <c r="EP732" s="170"/>
      <c r="EQ732" s="170"/>
      <c r="ER732" s="170"/>
      <c r="ES732" s="170"/>
      <c r="ET732" s="170"/>
      <c r="EU732" s="170"/>
      <c r="EV732" s="170"/>
      <c r="EW732" s="170"/>
      <c r="EX732" s="170"/>
      <c r="EY732" s="170"/>
      <c r="EZ732" s="170"/>
      <c r="FA732" s="170"/>
      <c r="FB732" s="170"/>
      <c r="FC732" s="170"/>
      <c r="FD732" s="170"/>
      <c r="FE732" s="170"/>
      <c r="FF732" s="170"/>
      <c r="FG732" s="170"/>
      <c r="FH732" s="170"/>
      <c r="FI732" s="170"/>
      <c r="FJ732" s="170"/>
      <c r="FK732" s="170"/>
      <c r="FL732" s="170"/>
      <c r="FM732" s="170"/>
      <c r="FN732" s="170"/>
      <c r="FO732" s="170"/>
      <c r="FP732" s="170"/>
      <c r="FQ732" s="170"/>
      <c r="FR732" s="170"/>
      <c r="FS732" s="170"/>
      <c r="FT732" s="170"/>
      <c r="FU732" s="170"/>
      <c r="FV732" s="170"/>
      <c r="FW732" s="170"/>
      <c r="FX732" s="170"/>
      <c r="FY732" s="170"/>
      <c r="FZ732" s="170"/>
      <c r="GA732" s="170"/>
      <c r="GB732" s="170"/>
      <c r="GC732" s="170"/>
      <c r="GD732" s="170"/>
      <c r="GE732" s="170"/>
      <c r="GF732" s="170"/>
      <c r="GG732" s="170"/>
      <c r="GH732" s="170"/>
    </row>
    <row r="733" customFormat="false" ht="12.75" hidden="false" customHeight="false" outlineLevel="0" collapsed="false">
      <c r="A733" s="179"/>
      <c r="B733" s="160"/>
      <c r="C733" s="160"/>
      <c r="D733" s="160"/>
      <c r="E733" s="160"/>
      <c r="F733" s="160"/>
      <c r="G733" s="160"/>
      <c r="H733" s="159"/>
      <c r="I733" s="181"/>
      <c r="R733" s="159"/>
      <c r="S733" s="169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  <c r="AH733" s="170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70"/>
      <c r="BP733" s="170"/>
      <c r="BQ733" s="170"/>
      <c r="BR733" s="170"/>
      <c r="BS733" s="170"/>
      <c r="BT733" s="170"/>
      <c r="BU733" s="170"/>
      <c r="BV733" s="170"/>
      <c r="BW733" s="170"/>
      <c r="BX733" s="170"/>
      <c r="BY733" s="170"/>
      <c r="BZ733" s="170"/>
      <c r="CA733" s="170"/>
      <c r="CB733" s="170"/>
      <c r="CC733" s="170"/>
      <c r="CD733" s="170"/>
      <c r="CE733" s="170"/>
      <c r="CF733" s="170"/>
      <c r="CG733" s="170"/>
      <c r="CH733" s="170"/>
      <c r="CI733" s="170"/>
      <c r="CJ733" s="170"/>
      <c r="CK733" s="170"/>
      <c r="CL733" s="170"/>
      <c r="CM733" s="170"/>
      <c r="CN733" s="170"/>
      <c r="CO733" s="170"/>
      <c r="CP733" s="170"/>
      <c r="CQ733" s="170"/>
      <c r="CR733" s="170"/>
      <c r="CS733" s="170"/>
      <c r="CT733" s="170"/>
      <c r="CU733" s="170"/>
      <c r="CV733" s="170"/>
      <c r="CW733" s="170"/>
      <c r="CX733" s="170"/>
      <c r="CY733" s="170"/>
      <c r="CZ733" s="170"/>
      <c r="DA733" s="170"/>
      <c r="DB733" s="170"/>
      <c r="DC733" s="170"/>
      <c r="DD733" s="170"/>
      <c r="DE733" s="170"/>
      <c r="DF733" s="170"/>
      <c r="DG733" s="170"/>
      <c r="DH733" s="170"/>
      <c r="DI733" s="170"/>
      <c r="DJ733" s="170"/>
      <c r="DK733" s="170"/>
      <c r="DL733" s="170"/>
      <c r="DM733" s="170"/>
      <c r="DN733" s="170"/>
      <c r="DO733" s="170"/>
      <c r="DP733" s="170"/>
      <c r="DQ733" s="170"/>
      <c r="DR733" s="170"/>
      <c r="DS733" s="170"/>
      <c r="DT733" s="170"/>
      <c r="DU733" s="170"/>
      <c r="DV733" s="170"/>
      <c r="DW733" s="170"/>
      <c r="DX733" s="170"/>
      <c r="DY733" s="170"/>
      <c r="DZ733" s="170"/>
      <c r="EA733" s="170"/>
      <c r="EB733" s="170"/>
      <c r="EC733" s="170"/>
      <c r="ED733" s="170"/>
      <c r="EE733" s="170"/>
      <c r="EF733" s="170"/>
      <c r="EG733" s="170"/>
      <c r="EH733" s="170"/>
      <c r="EI733" s="170"/>
      <c r="EJ733" s="170"/>
      <c r="EK733" s="170"/>
      <c r="EL733" s="170"/>
      <c r="EM733" s="170"/>
      <c r="EN733" s="170"/>
      <c r="EO733" s="170"/>
      <c r="EP733" s="170"/>
      <c r="EQ733" s="170"/>
      <c r="ER733" s="170"/>
      <c r="ES733" s="170"/>
      <c r="ET733" s="170"/>
      <c r="EU733" s="170"/>
      <c r="EV733" s="170"/>
      <c r="EW733" s="170"/>
      <c r="EX733" s="170"/>
      <c r="EY733" s="170"/>
      <c r="EZ733" s="170"/>
      <c r="FA733" s="170"/>
      <c r="FB733" s="170"/>
      <c r="FC733" s="170"/>
      <c r="FD733" s="170"/>
      <c r="FE733" s="170"/>
      <c r="FF733" s="170"/>
      <c r="FG733" s="170"/>
      <c r="FH733" s="170"/>
      <c r="FI733" s="170"/>
      <c r="FJ733" s="170"/>
      <c r="FK733" s="170"/>
      <c r="FL733" s="170"/>
      <c r="FM733" s="170"/>
      <c r="FN733" s="170"/>
      <c r="FO733" s="170"/>
      <c r="FP733" s="170"/>
      <c r="FQ733" s="170"/>
      <c r="FR733" s="170"/>
      <c r="FS733" s="170"/>
      <c r="FT733" s="170"/>
      <c r="FU733" s="170"/>
      <c r="FV733" s="170"/>
      <c r="FW733" s="170"/>
      <c r="FX733" s="170"/>
      <c r="FY733" s="170"/>
      <c r="FZ733" s="170"/>
      <c r="GA733" s="170"/>
      <c r="GB733" s="170"/>
      <c r="GC733" s="170"/>
      <c r="GD733" s="170"/>
      <c r="GE733" s="170"/>
      <c r="GF733" s="170"/>
      <c r="GG733" s="170"/>
      <c r="GH733" s="170"/>
    </row>
    <row r="734" customFormat="false" ht="12.75" hidden="false" customHeight="false" outlineLevel="0" collapsed="false">
      <c r="A734" s="179"/>
      <c r="B734" s="160"/>
      <c r="C734" s="160"/>
      <c r="D734" s="160"/>
      <c r="E734" s="160"/>
      <c r="F734" s="160"/>
      <c r="G734" s="160"/>
      <c r="H734" s="159"/>
      <c r="I734" s="181"/>
      <c r="R734" s="159"/>
      <c r="S734" s="169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  <c r="AH734" s="170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70"/>
      <c r="BP734" s="170"/>
      <c r="BQ734" s="170"/>
      <c r="BR734" s="170"/>
      <c r="BS734" s="170"/>
      <c r="BT734" s="170"/>
      <c r="BU734" s="170"/>
      <c r="BV734" s="170"/>
      <c r="BW734" s="170"/>
      <c r="BX734" s="170"/>
      <c r="BY734" s="170"/>
      <c r="BZ734" s="170"/>
      <c r="CA734" s="170"/>
      <c r="CB734" s="170"/>
      <c r="CC734" s="170"/>
      <c r="CD734" s="170"/>
      <c r="CE734" s="170"/>
      <c r="CF734" s="170"/>
      <c r="CG734" s="170"/>
      <c r="CH734" s="170"/>
      <c r="CI734" s="170"/>
      <c r="CJ734" s="170"/>
      <c r="CK734" s="170"/>
      <c r="CL734" s="170"/>
      <c r="CM734" s="170"/>
      <c r="CN734" s="170"/>
      <c r="CO734" s="170"/>
      <c r="CP734" s="170"/>
      <c r="CQ734" s="170"/>
      <c r="CR734" s="170"/>
      <c r="CS734" s="170"/>
      <c r="CT734" s="170"/>
      <c r="CU734" s="170"/>
      <c r="CV734" s="170"/>
      <c r="CW734" s="170"/>
      <c r="CX734" s="170"/>
      <c r="CY734" s="170"/>
      <c r="CZ734" s="170"/>
      <c r="DA734" s="170"/>
      <c r="DB734" s="170"/>
      <c r="DC734" s="170"/>
      <c r="DD734" s="170"/>
      <c r="DE734" s="170"/>
      <c r="DF734" s="170"/>
      <c r="DG734" s="170"/>
      <c r="DH734" s="170"/>
      <c r="DI734" s="170"/>
      <c r="DJ734" s="170"/>
      <c r="DK734" s="170"/>
      <c r="DL734" s="170"/>
      <c r="DM734" s="170"/>
      <c r="DN734" s="170"/>
      <c r="DO734" s="170"/>
      <c r="DP734" s="170"/>
      <c r="DQ734" s="170"/>
      <c r="DR734" s="170"/>
      <c r="DS734" s="170"/>
      <c r="DT734" s="170"/>
      <c r="DU734" s="170"/>
      <c r="DV734" s="170"/>
      <c r="DW734" s="170"/>
      <c r="DX734" s="170"/>
      <c r="DY734" s="170"/>
      <c r="DZ734" s="170"/>
      <c r="EA734" s="170"/>
      <c r="EB734" s="170"/>
      <c r="EC734" s="170"/>
      <c r="ED734" s="170"/>
      <c r="EE734" s="170"/>
      <c r="EF734" s="170"/>
      <c r="EG734" s="170"/>
      <c r="EH734" s="170"/>
      <c r="EI734" s="170"/>
      <c r="EJ734" s="170"/>
      <c r="EK734" s="170"/>
      <c r="EL734" s="170"/>
      <c r="EM734" s="170"/>
      <c r="EN734" s="170"/>
      <c r="EO734" s="170"/>
      <c r="EP734" s="170"/>
      <c r="EQ734" s="170"/>
      <c r="ER734" s="170"/>
      <c r="ES734" s="170"/>
      <c r="ET734" s="170"/>
      <c r="EU734" s="170"/>
      <c r="EV734" s="170"/>
      <c r="EW734" s="170"/>
      <c r="EX734" s="170"/>
      <c r="EY734" s="170"/>
      <c r="EZ734" s="170"/>
      <c r="FA734" s="170"/>
      <c r="FB734" s="170"/>
      <c r="FC734" s="170"/>
      <c r="FD734" s="170"/>
      <c r="FE734" s="170"/>
      <c r="FF734" s="170"/>
      <c r="FG734" s="170"/>
      <c r="FH734" s="170"/>
      <c r="FI734" s="170"/>
      <c r="FJ734" s="170"/>
      <c r="FK734" s="170"/>
      <c r="FL734" s="170"/>
      <c r="FM734" s="170"/>
      <c r="FN734" s="170"/>
      <c r="FO734" s="170"/>
      <c r="FP734" s="170"/>
      <c r="FQ734" s="170"/>
      <c r="FR734" s="170"/>
      <c r="FS734" s="170"/>
      <c r="FT734" s="170"/>
      <c r="FU734" s="170"/>
      <c r="FV734" s="170"/>
      <c r="FW734" s="170"/>
      <c r="FX734" s="170"/>
      <c r="FY734" s="170"/>
      <c r="FZ734" s="170"/>
      <c r="GA734" s="170"/>
      <c r="GB734" s="170"/>
      <c r="GC734" s="170"/>
      <c r="GD734" s="170"/>
      <c r="GE734" s="170"/>
      <c r="GF734" s="170"/>
      <c r="GG734" s="170"/>
      <c r="GH734" s="170"/>
    </row>
    <row r="735" customFormat="false" ht="12.75" hidden="false" customHeight="false" outlineLevel="0" collapsed="false">
      <c r="A735" s="179"/>
      <c r="B735" s="160"/>
      <c r="C735" s="160"/>
      <c r="D735" s="160"/>
      <c r="E735" s="160"/>
      <c r="F735" s="160"/>
      <c r="G735" s="160"/>
      <c r="H735" s="159"/>
      <c r="I735" s="181"/>
      <c r="R735" s="159"/>
      <c r="S735" s="169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  <c r="AH735" s="170"/>
      <c r="AI735" s="170"/>
      <c r="AJ735" s="170"/>
      <c r="AK735" s="170"/>
      <c r="AL735" s="170"/>
      <c r="AM735" s="170"/>
      <c r="AN735" s="170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0"/>
      <c r="BA735" s="170"/>
      <c r="BB735" s="170"/>
      <c r="BC735" s="170"/>
      <c r="BD735" s="17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70"/>
      <c r="BP735" s="170"/>
      <c r="BQ735" s="170"/>
      <c r="BR735" s="170"/>
      <c r="BS735" s="170"/>
      <c r="BT735" s="170"/>
      <c r="BU735" s="170"/>
      <c r="BV735" s="170"/>
      <c r="BW735" s="170"/>
      <c r="BX735" s="170"/>
      <c r="BY735" s="170"/>
      <c r="BZ735" s="170"/>
      <c r="CA735" s="170"/>
      <c r="CB735" s="170"/>
      <c r="CC735" s="170"/>
      <c r="CD735" s="170"/>
      <c r="CE735" s="170"/>
      <c r="CF735" s="170"/>
      <c r="CG735" s="170"/>
      <c r="CH735" s="170"/>
      <c r="CI735" s="170"/>
      <c r="CJ735" s="170"/>
      <c r="CK735" s="170"/>
      <c r="CL735" s="170"/>
      <c r="CM735" s="170"/>
      <c r="CN735" s="170"/>
      <c r="CO735" s="170"/>
      <c r="CP735" s="170"/>
      <c r="CQ735" s="170"/>
      <c r="CR735" s="170"/>
      <c r="CS735" s="170"/>
      <c r="CT735" s="170"/>
      <c r="CU735" s="170"/>
      <c r="CV735" s="170"/>
      <c r="CW735" s="170"/>
      <c r="CX735" s="170"/>
      <c r="CY735" s="170"/>
      <c r="CZ735" s="170"/>
      <c r="DA735" s="170"/>
      <c r="DB735" s="170"/>
      <c r="DC735" s="170"/>
      <c r="DD735" s="170"/>
      <c r="DE735" s="170"/>
      <c r="DF735" s="170"/>
      <c r="DG735" s="170"/>
      <c r="DH735" s="170"/>
      <c r="DI735" s="170"/>
      <c r="DJ735" s="170"/>
      <c r="DK735" s="170"/>
      <c r="DL735" s="170"/>
      <c r="DM735" s="170"/>
      <c r="DN735" s="170"/>
      <c r="DO735" s="170"/>
      <c r="DP735" s="170"/>
      <c r="DQ735" s="170"/>
      <c r="DR735" s="170"/>
      <c r="DS735" s="170"/>
      <c r="DT735" s="170"/>
      <c r="DU735" s="170"/>
      <c r="DV735" s="170"/>
      <c r="DW735" s="170"/>
      <c r="DX735" s="170"/>
      <c r="DY735" s="170"/>
      <c r="DZ735" s="170"/>
      <c r="EA735" s="170"/>
      <c r="EB735" s="170"/>
      <c r="EC735" s="170"/>
      <c r="ED735" s="170"/>
      <c r="EE735" s="170"/>
      <c r="EF735" s="170"/>
      <c r="EG735" s="170"/>
      <c r="EH735" s="170"/>
      <c r="EI735" s="170"/>
      <c r="EJ735" s="170"/>
      <c r="EK735" s="170"/>
      <c r="EL735" s="170"/>
      <c r="EM735" s="170"/>
      <c r="EN735" s="170"/>
      <c r="EO735" s="170"/>
      <c r="EP735" s="170"/>
      <c r="EQ735" s="170"/>
      <c r="ER735" s="170"/>
      <c r="ES735" s="170"/>
      <c r="ET735" s="170"/>
      <c r="EU735" s="170"/>
      <c r="EV735" s="170"/>
      <c r="EW735" s="170"/>
      <c r="EX735" s="170"/>
      <c r="EY735" s="170"/>
      <c r="EZ735" s="170"/>
      <c r="FA735" s="170"/>
      <c r="FB735" s="170"/>
      <c r="FC735" s="170"/>
      <c r="FD735" s="170"/>
      <c r="FE735" s="170"/>
      <c r="FF735" s="170"/>
      <c r="FG735" s="170"/>
      <c r="FH735" s="170"/>
      <c r="FI735" s="170"/>
      <c r="FJ735" s="170"/>
      <c r="FK735" s="170"/>
      <c r="FL735" s="170"/>
      <c r="FM735" s="170"/>
      <c r="FN735" s="170"/>
      <c r="FO735" s="170"/>
      <c r="FP735" s="170"/>
      <c r="FQ735" s="170"/>
      <c r="FR735" s="170"/>
      <c r="FS735" s="170"/>
      <c r="FT735" s="170"/>
      <c r="FU735" s="170"/>
      <c r="FV735" s="170"/>
      <c r="FW735" s="170"/>
      <c r="FX735" s="170"/>
      <c r="FY735" s="170"/>
      <c r="FZ735" s="170"/>
      <c r="GA735" s="170"/>
      <c r="GB735" s="170"/>
      <c r="GC735" s="170"/>
      <c r="GD735" s="170"/>
      <c r="GE735" s="170"/>
      <c r="GF735" s="170"/>
      <c r="GG735" s="170"/>
      <c r="GH735" s="170"/>
    </row>
    <row r="736" customFormat="false" ht="12.75" hidden="false" customHeight="false" outlineLevel="0" collapsed="false">
      <c r="A736" s="179"/>
      <c r="B736" s="160"/>
      <c r="C736" s="160"/>
      <c r="D736" s="160"/>
      <c r="E736" s="160"/>
      <c r="F736" s="160"/>
      <c r="G736" s="160"/>
      <c r="H736" s="159"/>
      <c r="I736" s="181"/>
      <c r="R736" s="159"/>
      <c r="S736" s="169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  <c r="AH736" s="170"/>
      <c r="AI736" s="170"/>
      <c r="AJ736" s="170"/>
      <c r="AK736" s="170"/>
      <c r="AL736" s="170"/>
      <c r="AM736" s="170"/>
      <c r="AN736" s="170"/>
      <c r="AO736" s="170"/>
      <c r="AP736" s="170"/>
      <c r="AQ736" s="170"/>
      <c r="AR736" s="170"/>
      <c r="AS736" s="170"/>
      <c r="AT736" s="170"/>
      <c r="AU736" s="170"/>
      <c r="AV736" s="170"/>
      <c r="AW736" s="170"/>
      <c r="AX736" s="170"/>
      <c r="AY736" s="170"/>
      <c r="AZ736" s="170"/>
      <c r="BA736" s="170"/>
      <c r="BB736" s="170"/>
      <c r="BC736" s="170"/>
      <c r="BD736" s="17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70"/>
      <c r="BP736" s="170"/>
      <c r="BQ736" s="170"/>
      <c r="BR736" s="170"/>
      <c r="BS736" s="170"/>
      <c r="BT736" s="170"/>
      <c r="BU736" s="170"/>
      <c r="BV736" s="170"/>
      <c r="BW736" s="170"/>
      <c r="BX736" s="170"/>
      <c r="BY736" s="170"/>
      <c r="BZ736" s="170"/>
      <c r="CA736" s="170"/>
      <c r="CB736" s="170"/>
      <c r="CC736" s="170"/>
      <c r="CD736" s="170"/>
      <c r="CE736" s="170"/>
      <c r="CF736" s="170"/>
      <c r="CG736" s="170"/>
      <c r="CH736" s="170"/>
      <c r="CI736" s="170"/>
      <c r="CJ736" s="170"/>
      <c r="CK736" s="170"/>
      <c r="CL736" s="170"/>
      <c r="CM736" s="170"/>
      <c r="CN736" s="170"/>
      <c r="CO736" s="170"/>
      <c r="CP736" s="170"/>
      <c r="CQ736" s="170"/>
      <c r="CR736" s="170"/>
      <c r="CS736" s="170"/>
      <c r="CT736" s="170"/>
      <c r="CU736" s="170"/>
      <c r="CV736" s="170"/>
      <c r="CW736" s="170"/>
      <c r="CX736" s="170"/>
      <c r="CY736" s="170"/>
      <c r="CZ736" s="170"/>
      <c r="DA736" s="170"/>
      <c r="DB736" s="170"/>
      <c r="DC736" s="170"/>
      <c r="DD736" s="170"/>
      <c r="DE736" s="170"/>
      <c r="DF736" s="170"/>
      <c r="DG736" s="170"/>
      <c r="DH736" s="170"/>
      <c r="DI736" s="170"/>
      <c r="DJ736" s="170"/>
      <c r="DK736" s="170"/>
      <c r="DL736" s="170"/>
      <c r="DM736" s="170"/>
      <c r="DN736" s="170"/>
      <c r="DO736" s="170"/>
      <c r="DP736" s="170"/>
      <c r="DQ736" s="170"/>
      <c r="DR736" s="170"/>
      <c r="DS736" s="170"/>
      <c r="DT736" s="170"/>
      <c r="DU736" s="170"/>
      <c r="DV736" s="170"/>
      <c r="DW736" s="170"/>
      <c r="DX736" s="170"/>
      <c r="DY736" s="170"/>
      <c r="DZ736" s="170"/>
      <c r="EA736" s="170"/>
      <c r="EB736" s="170"/>
      <c r="EC736" s="170"/>
      <c r="ED736" s="170"/>
      <c r="EE736" s="170"/>
      <c r="EF736" s="170"/>
      <c r="EG736" s="170"/>
      <c r="EH736" s="170"/>
      <c r="EI736" s="170"/>
      <c r="EJ736" s="170"/>
      <c r="EK736" s="170"/>
      <c r="EL736" s="170"/>
      <c r="EM736" s="170"/>
      <c r="EN736" s="170"/>
      <c r="EO736" s="170"/>
      <c r="EP736" s="170"/>
      <c r="EQ736" s="170"/>
      <c r="ER736" s="170"/>
      <c r="ES736" s="170"/>
      <c r="ET736" s="170"/>
      <c r="EU736" s="170"/>
      <c r="EV736" s="170"/>
      <c r="EW736" s="170"/>
      <c r="EX736" s="170"/>
      <c r="EY736" s="170"/>
      <c r="EZ736" s="170"/>
      <c r="FA736" s="170"/>
      <c r="FB736" s="170"/>
      <c r="FC736" s="170"/>
      <c r="FD736" s="170"/>
      <c r="FE736" s="170"/>
      <c r="FF736" s="170"/>
      <c r="FG736" s="170"/>
      <c r="FH736" s="170"/>
      <c r="FI736" s="170"/>
      <c r="FJ736" s="170"/>
      <c r="FK736" s="170"/>
      <c r="FL736" s="170"/>
      <c r="FM736" s="170"/>
      <c r="FN736" s="170"/>
      <c r="FO736" s="170"/>
      <c r="FP736" s="170"/>
      <c r="FQ736" s="170"/>
      <c r="FR736" s="170"/>
      <c r="FS736" s="170"/>
      <c r="FT736" s="170"/>
      <c r="FU736" s="170"/>
      <c r="FV736" s="170"/>
      <c r="FW736" s="170"/>
      <c r="FX736" s="170"/>
      <c r="FY736" s="170"/>
      <c r="FZ736" s="170"/>
      <c r="GA736" s="170"/>
      <c r="GB736" s="170"/>
      <c r="GC736" s="170"/>
      <c r="GD736" s="170"/>
      <c r="GE736" s="170"/>
      <c r="GF736" s="170"/>
      <c r="GG736" s="170"/>
      <c r="GH736" s="170"/>
    </row>
    <row r="737" customFormat="false" ht="12.75" hidden="false" customHeight="false" outlineLevel="0" collapsed="false">
      <c r="A737" s="179"/>
      <c r="B737" s="160"/>
      <c r="C737" s="160"/>
      <c r="D737" s="160"/>
      <c r="E737" s="160"/>
      <c r="F737" s="160"/>
      <c r="G737" s="160"/>
      <c r="H737" s="159"/>
      <c r="I737" s="181"/>
      <c r="R737" s="159"/>
      <c r="S737" s="169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  <c r="AH737" s="170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70"/>
      <c r="BP737" s="170"/>
      <c r="BQ737" s="170"/>
      <c r="BR737" s="170"/>
      <c r="BS737" s="170"/>
      <c r="BT737" s="170"/>
      <c r="BU737" s="170"/>
      <c r="BV737" s="170"/>
      <c r="BW737" s="170"/>
      <c r="BX737" s="170"/>
      <c r="BY737" s="170"/>
      <c r="BZ737" s="170"/>
      <c r="CA737" s="170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70"/>
      <c r="DB737" s="170"/>
      <c r="DC737" s="170"/>
      <c r="DD737" s="170"/>
      <c r="DE737" s="170"/>
      <c r="DF737" s="170"/>
      <c r="DG737" s="170"/>
      <c r="DH737" s="170"/>
      <c r="DI737" s="170"/>
      <c r="DJ737" s="170"/>
      <c r="DK737" s="170"/>
      <c r="DL737" s="170"/>
      <c r="DM737" s="170"/>
      <c r="DN737" s="170"/>
      <c r="DO737" s="170"/>
      <c r="DP737" s="170"/>
      <c r="DQ737" s="170"/>
      <c r="DR737" s="170"/>
      <c r="DS737" s="170"/>
      <c r="DT737" s="170"/>
      <c r="DU737" s="170"/>
      <c r="DV737" s="170"/>
      <c r="DW737" s="170"/>
      <c r="DX737" s="170"/>
      <c r="DY737" s="170"/>
      <c r="DZ737" s="170"/>
      <c r="EA737" s="170"/>
      <c r="EB737" s="170"/>
      <c r="EC737" s="170"/>
      <c r="ED737" s="170"/>
      <c r="EE737" s="170"/>
      <c r="EF737" s="170"/>
      <c r="EG737" s="170"/>
      <c r="EH737" s="170"/>
      <c r="EI737" s="170"/>
      <c r="EJ737" s="170"/>
      <c r="EK737" s="170"/>
      <c r="EL737" s="170"/>
      <c r="EM737" s="170"/>
      <c r="EN737" s="170"/>
      <c r="EO737" s="170"/>
      <c r="EP737" s="170"/>
      <c r="EQ737" s="170"/>
      <c r="ER737" s="170"/>
      <c r="ES737" s="170"/>
      <c r="ET737" s="170"/>
      <c r="EU737" s="170"/>
      <c r="EV737" s="170"/>
      <c r="EW737" s="170"/>
      <c r="EX737" s="170"/>
      <c r="EY737" s="170"/>
      <c r="EZ737" s="170"/>
      <c r="FA737" s="170"/>
      <c r="FB737" s="170"/>
      <c r="FC737" s="170"/>
      <c r="FD737" s="170"/>
      <c r="FE737" s="170"/>
      <c r="FF737" s="170"/>
      <c r="FG737" s="170"/>
      <c r="FH737" s="170"/>
      <c r="FI737" s="170"/>
      <c r="FJ737" s="170"/>
      <c r="FK737" s="170"/>
      <c r="FL737" s="170"/>
      <c r="FM737" s="170"/>
      <c r="FN737" s="170"/>
      <c r="FO737" s="170"/>
      <c r="FP737" s="170"/>
      <c r="FQ737" s="170"/>
      <c r="FR737" s="170"/>
      <c r="FS737" s="170"/>
      <c r="FT737" s="170"/>
      <c r="FU737" s="170"/>
      <c r="FV737" s="170"/>
      <c r="FW737" s="170"/>
      <c r="FX737" s="170"/>
      <c r="FY737" s="170"/>
      <c r="FZ737" s="170"/>
      <c r="GA737" s="170"/>
      <c r="GB737" s="170"/>
      <c r="GC737" s="170"/>
      <c r="GD737" s="170"/>
      <c r="GE737" s="170"/>
      <c r="GF737" s="170"/>
      <c r="GG737" s="170"/>
      <c r="GH737" s="170"/>
    </row>
    <row r="738" customFormat="false" ht="12.75" hidden="false" customHeight="false" outlineLevel="0" collapsed="false">
      <c r="A738" s="179"/>
      <c r="B738" s="160"/>
      <c r="C738" s="160"/>
      <c r="D738" s="160"/>
      <c r="E738" s="160"/>
      <c r="F738" s="160"/>
      <c r="G738" s="160"/>
      <c r="H738" s="159"/>
      <c r="I738" s="181"/>
      <c r="R738" s="159"/>
      <c r="S738" s="169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  <c r="AH738" s="170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70"/>
      <c r="BP738" s="170"/>
      <c r="BQ738" s="170"/>
      <c r="BR738" s="170"/>
      <c r="BS738" s="170"/>
      <c r="BT738" s="170"/>
      <c r="BU738" s="170"/>
      <c r="BV738" s="170"/>
      <c r="BW738" s="170"/>
      <c r="BX738" s="170"/>
      <c r="BY738" s="170"/>
      <c r="BZ738" s="170"/>
      <c r="CA738" s="170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70"/>
      <c r="DB738" s="170"/>
      <c r="DC738" s="170"/>
      <c r="DD738" s="170"/>
      <c r="DE738" s="170"/>
      <c r="DF738" s="170"/>
      <c r="DG738" s="170"/>
      <c r="DH738" s="170"/>
      <c r="DI738" s="170"/>
      <c r="DJ738" s="170"/>
      <c r="DK738" s="170"/>
      <c r="DL738" s="170"/>
      <c r="DM738" s="170"/>
      <c r="DN738" s="170"/>
      <c r="DO738" s="170"/>
      <c r="DP738" s="170"/>
      <c r="DQ738" s="170"/>
      <c r="DR738" s="170"/>
      <c r="DS738" s="170"/>
      <c r="DT738" s="170"/>
      <c r="DU738" s="170"/>
      <c r="DV738" s="170"/>
      <c r="DW738" s="170"/>
      <c r="DX738" s="170"/>
      <c r="DY738" s="170"/>
      <c r="DZ738" s="170"/>
      <c r="EA738" s="170"/>
      <c r="EB738" s="170"/>
      <c r="EC738" s="170"/>
      <c r="ED738" s="170"/>
      <c r="EE738" s="170"/>
      <c r="EF738" s="170"/>
      <c r="EG738" s="170"/>
      <c r="EH738" s="170"/>
      <c r="EI738" s="170"/>
      <c r="EJ738" s="170"/>
      <c r="EK738" s="170"/>
      <c r="EL738" s="170"/>
      <c r="EM738" s="170"/>
      <c r="EN738" s="170"/>
      <c r="EO738" s="170"/>
      <c r="EP738" s="170"/>
      <c r="EQ738" s="170"/>
      <c r="ER738" s="170"/>
      <c r="ES738" s="170"/>
      <c r="ET738" s="170"/>
      <c r="EU738" s="170"/>
      <c r="EV738" s="170"/>
      <c r="EW738" s="170"/>
      <c r="EX738" s="170"/>
      <c r="EY738" s="170"/>
      <c r="EZ738" s="170"/>
      <c r="FA738" s="170"/>
      <c r="FB738" s="170"/>
      <c r="FC738" s="170"/>
      <c r="FD738" s="170"/>
      <c r="FE738" s="170"/>
      <c r="FF738" s="170"/>
      <c r="FG738" s="170"/>
      <c r="FH738" s="170"/>
      <c r="FI738" s="170"/>
      <c r="FJ738" s="170"/>
      <c r="FK738" s="170"/>
      <c r="FL738" s="170"/>
      <c r="FM738" s="170"/>
      <c r="FN738" s="170"/>
      <c r="FO738" s="170"/>
      <c r="FP738" s="170"/>
      <c r="FQ738" s="170"/>
      <c r="FR738" s="170"/>
      <c r="FS738" s="170"/>
      <c r="FT738" s="170"/>
      <c r="FU738" s="170"/>
      <c r="FV738" s="170"/>
      <c r="FW738" s="170"/>
      <c r="FX738" s="170"/>
      <c r="FY738" s="170"/>
      <c r="FZ738" s="170"/>
      <c r="GA738" s="170"/>
      <c r="GB738" s="170"/>
      <c r="GC738" s="170"/>
      <c r="GD738" s="170"/>
      <c r="GE738" s="170"/>
      <c r="GF738" s="170"/>
      <c r="GG738" s="170"/>
      <c r="GH738" s="170"/>
    </row>
    <row r="739" customFormat="false" ht="12.75" hidden="false" customHeight="false" outlineLevel="0" collapsed="false">
      <c r="A739" s="179"/>
      <c r="B739" s="160"/>
      <c r="C739" s="160"/>
      <c r="D739" s="160"/>
      <c r="E739" s="160"/>
      <c r="F739" s="160"/>
      <c r="G739" s="160"/>
      <c r="H739" s="159"/>
      <c r="I739" s="181"/>
      <c r="R739" s="159"/>
      <c r="S739" s="169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  <c r="AH739" s="170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70"/>
      <c r="BP739" s="170"/>
      <c r="BQ739" s="170"/>
      <c r="BR739" s="170"/>
      <c r="BS739" s="170"/>
      <c r="BT739" s="170"/>
      <c r="BU739" s="170"/>
      <c r="BV739" s="170"/>
      <c r="BW739" s="170"/>
      <c r="BX739" s="170"/>
      <c r="BY739" s="170"/>
      <c r="BZ739" s="170"/>
      <c r="CA739" s="170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70"/>
      <c r="DB739" s="170"/>
      <c r="DC739" s="170"/>
      <c r="DD739" s="170"/>
      <c r="DE739" s="170"/>
      <c r="DF739" s="170"/>
      <c r="DG739" s="170"/>
      <c r="DH739" s="170"/>
      <c r="DI739" s="170"/>
      <c r="DJ739" s="170"/>
      <c r="DK739" s="170"/>
      <c r="DL739" s="170"/>
      <c r="DM739" s="170"/>
      <c r="DN739" s="170"/>
      <c r="DO739" s="170"/>
      <c r="DP739" s="170"/>
      <c r="DQ739" s="170"/>
      <c r="DR739" s="170"/>
      <c r="DS739" s="170"/>
      <c r="DT739" s="170"/>
      <c r="DU739" s="170"/>
      <c r="DV739" s="170"/>
      <c r="DW739" s="170"/>
      <c r="DX739" s="170"/>
      <c r="DY739" s="170"/>
      <c r="DZ739" s="170"/>
      <c r="EA739" s="170"/>
      <c r="EB739" s="170"/>
      <c r="EC739" s="170"/>
      <c r="ED739" s="170"/>
      <c r="EE739" s="170"/>
      <c r="EF739" s="170"/>
      <c r="EG739" s="170"/>
      <c r="EH739" s="170"/>
      <c r="EI739" s="170"/>
      <c r="EJ739" s="170"/>
      <c r="EK739" s="170"/>
      <c r="EL739" s="170"/>
      <c r="EM739" s="170"/>
      <c r="EN739" s="170"/>
      <c r="EO739" s="170"/>
      <c r="EP739" s="170"/>
      <c r="EQ739" s="170"/>
      <c r="ER739" s="170"/>
      <c r="ES739" s="170"/>
      <c r="ET739" s="170"/>
      <c r="EU739" s="170"/>
      <c r="EV739" s="170"/>
      <c r="EW739" s="170"/>
      <c r="EX739" s="170"/>
      <c r="EY739" s="170"/>
      <c r="EZ739" s="170"/>
      <c r="FA739" s="170"/>
      <c r="FB739" s="170"/>
      <c r="FC739" s="170"/>
      <c r="FD739" s="170"/>
      <c r="FE739" s="170"/>
      <c r="FF739" s="170"/>
      <c r="FG739" s="170"/>
      <c r="FH739" s="170"/>
      <c r="FI739" s="170"/>
      <c r="FJ739" s="170"/>
      <c r="FK739" s="170"/>
      <c r="FL739" s="170"/>
      <c r="FM739" s="170"/>
      <c r="FN739" s="170"/>
      <c r="FO739" s="170"/>
      <c r="FP739" s="170"/>
      <c r="FQ739" s="170"/>
      <c r="FR739" s="170"/>
      <c r="FS739" s="170"/>
      <c r="FT739" s="170"/>
      <c r="FU739" s="170"/>
      <c r="FV739" s="170"/>
      <c r="FW739" s="170"/>
      <c r="FX739" s="170"/>
      <c r="FY739" s="170"/>
      <c r="FZ739" s="170"/>
      <c r="GA739" s="170"/>
      <c r="GB739" s="170"/>
      <c r="GC739" s="170"/>
      <c r="GD739" s="170"/>
      <c r="GE739" s="170"/>
      <c r="GF739" s="170"/>
      <c r="GG739" s="170"/>
      <c r="GH739" s="170"/>
    </row>
    <row r="740" customFormat="false" ht="12.75" hidden="false" customHeight="false" outlineLevel="0" collapsed="false">
      <c r="A740" s="179"/>
      <c r="B740" s="160"/>
      <c r="C740" s="160"/>
      <c r="D740" s="160"/>
      <c r="E740" s="160"/>
      <c r="F740" s="160"/>
      <c r="G740" s="160"/>
      <c r="H740" s="159"/>
      <c r="I740" s="181"/>
      <c r="R740" s="159"/>
      <c r="S740" s="169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  <c r="AH740" s="170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70"/>
      <c r="BP740" s="170"/>
      <c r="BQ740" s="170"/>
      <c r="BR740" s="170"/>
      <c r="BS740" s="170"/>
      <c r="BT740" s="170"/>
      <c r="BU740" s="170"/>
      <c r="BV740" s="170"/>
      <c r="BW740" s="170"/>
      <c r="BX740" s="170"/>
      <c r="BY740" s="170"/>
      <c r="BZ740" s="170"/>
      <c r="CA740" s="170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70"/>
      <c r="DB740" s="170"/>
      <c r="DC740" s="170"/>
      <c r="DD740" s="170"/>
      <c r="DE740" s="170"/>
      <c r="DF740" s="170"/>
      <c r="DG740" s="170"/>
      <c r="DH740" s="170"/>
      <c r="DI740" s="170"/>
      <c r="DJ740" s="170"/>
      <c r="DK740" s="170"/>
      <c r="DL740" s="170"/>
      <c r="DM740" s="170"/>
      <c r="DN740" s="170"/>
      <c r="DO740" s="170"/>
      <c r="DP740" s="170"/>
      <c r="DQ740" s="170"/>
      <c r="DR740" s="170"/>
      <c r="DS740" s="170"/>
      <c r="DT740" s="170"/>
      <c r="DU740" s="170"/>
      <c r="DV740" s="170"/>
      <c r="DW740" s="170"/>
      <c r="DX740" s="170"/>
      <c r="DY740" s="170"/>
      <c r="DZ740" s="170"/>
      <c r="EA740" s="170"/>
      <c r="EB740" s="170"/>
      <c r="EC740" s="170"/>
      <c r="ED740" s="170"/>
      <c r="EE740" s="170"/>
      <c r="EF740" s="170"/>
      <c r="EG740" s="170"/>
      <c r="EH740" s="170"/>
      <c r="EI740" s="170"/>
      <c r="EJ740" s="170"/>
      <c r="EK740" s="170"/>
      <c r="EL740" s="170"/>
      <c r="EM740" s="170"/>
      <c r="EN740" s="170"/>
      <c r="EO740" s="170"/>
      <c r="EP740" s="170"/>
      <c r="EQ740" s="170"/>
      <c r="ER740" s="170"/>
      <c r="ES740" s="170"/>
      <c r="ET740" s="170"/>
      <c r="EU740" s="170"/>
      <c r="EV740" s="170"/>
      <c r="EW740" s="170"/>
      <c r="EX740" s="170"/>
      <c r="EY740" s="170"/>
      <c r="EZ740" s="170"/>
      <c r="FA740" s="170"/>
      <c r="FB740" s="170"/>
      <c r="FC740" s="170"/>
      <c r="FD740" s="170"/>
      <c r="FE740" s="170"/>
      <c r="FF740" s="170"/>
      <c r="FG740" s="170"/>
      <c r="FH740" s="170"/>
      <c r="FI740" s="170"/>
      <c r="FJ740" s="170"/>
      <c r="FK740" s="170"/>
      <c r="FL740" s="170"/>
      <c r="FM740" s="170"/>
      <c r="FN740" s="170"/>
      <c r="FO740" s="170"/>
      <c r="FP740" s="170"/>
      <c r="FQ740" s="170"/>
      <c r="FR740" s="170"/>
      <c r="FS740" s="170"/>
      <c r="FT740" s="170"/>
      <c r="FU740" s="170"/>
      <c r="FV740" s="170"/>
      <c r="FW740" s="170"/>
      <c r="FX740" s="170"/>
      <c r="FY740" s="170"/>
      <c r="FZ740" s="170"/>
      <c r="GA740" s="170"/>
      <c r="GB740" s="170"/>
      <c r="GC740" s="170"/>
      <c r="GD740" s="170"/>
      <c r="GE740" s="170"/>
      <c r="GF740" s="170"/>
      <c r="GG740" s="170"/>
      <c r="GH740" s="170"/>
    </row>
    <row r="741" customFormat="false" ht="12.75" hidden="false" customHeight="false" outlineLevel="0" collapsed="false">
      <c r="A741" s="179"/>
      <c r="B741" s="160"/>
      <c r="C741" s="160"/>
      <c r="D741" s="160"/>
      <c r="E741" s="160"/>
      <c r="F741" s="160"/>
      <c r="G741" s="160"/>
      <c r="H741" s="159"/>
      <c r="I741" s="181"/>
      <c r="R741" s="159"/>
      <c r="S741" s="169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  <c r="AH741" s="170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70"/>
      <c r="BP741" s="170"/>
      <c r="BQ741" s="170"/>
      <c r="BR741" s="170"/>
      <c r="BS741" s="170"/>
      <c r="BT741" s="170"/>
      <c r="BU741" s="170"/>
      <c r="BV741" s="170"/>
      <c r="BW741" s="170"/>
      <c r="BX741" s="170"/>
      <c r="BY741" s="170"/>
      <c r="BZ741" s="170"/>
      <c r="CA741" s="170"/>
      <c r="CB741" s="170"/>
      <c r="CC741" s="170"/>
      <c r="CD741" s="170"/>
      <c r="CE741" s="170"/>
      <c r="CF741" s="170"/>
      <c r="CG741" s="170"/>
      <c r="CH741" s="170"/>
      <c r="CI741" s="170"/>
      <c r="CJ741" s="170"/>
      <c r="CK741" s="170"/>
      <c r="CL741" s="170"/>
      <c r="CM741" s="170"/>
      <c r="CN741" s="170"/>
      <c r="CO741" s="170"/>
      <c r="CP741" s="170"/>
      <c r="CQ741" s="170"/>
      <c r="CR741" s="170"/>
      <c r="CS741" s="170"/>
      <c r="CT741" s="170"/>
      <c r="CU741" s="170"/>
      <c r="CV741" s="170"/>
      <c r="CW741" s="170"/>
      <c r="CX741" s="170"/>
      <c r="CY741" s="170"/>
      <c r="CZ741" s="170"/>
      <c r="DA741" s="170"/>
      <c r="DB741" s="170"/>
      <c r="DC741" s="170"/>
      <c r="DD741" s="170"/>
      <c r="DE741" s="170"/>
      <c r="DF741" s="170"/>
      <c r="DG741" s="170"/>
      <c r="DH741" s="170"/>
      <c r="DI741" s="170"/>
      <c r="DJ741" s="170"/>
      <c r="DK741" s="170"/>
      <c r="DL741" s="170"/>
      <c r="DM741" s="170"/>
      <c r="DN741" s="170"/>
      <c r="DO741" s="170"/>
      <c r="DP741" s="170"/>
      <c r="DQ741" s="170"/>
      <c r="DR741" s="170"/>
      <c r="DS741" s="170"/>
      <c r="DT741" s="170"/>
      <c r="DU741" s="170"/>
      <c r="DV741" s="170"/>
      <c r="DW741" s="170"/>
      <c r="DX741" s="170"/>
      <c r="DY741" s="170"/>
      <c r="DZ741" s="170"/>
      <c r="EA741" s="170"/>
      <c r="EB741" s="170"/>
      <c r="EC741" s="170"/>
      <c r="ED741" s="170"/>
      <c r="EE741" s="170"/>
      <c r="EF741" s="170"/>
      <c r="EG741" s="170"/>
      <c r="EH741" s="170"/>
      <c r="EI741" s="170"/>
      <c r="EJ741" s="170"/>
      <c r="EK741" s="170"/>
      <c r="EL741" s="170"/>
      <c r="EM741" s="170"/>
      <c r="EN741" s="170"/>
      <c r="EO741" s="170"/>
      <c r="EP741" s="170"/>
      <c r="EQ741" s="170"/>
      <c r="ER741" s="170"/>
      <c r="ES741" s="170"/>
      <c r="ET741" s="170"/>
      <c r="EU741" s="170"/>
      <c r="EV741" s="170"/>
      <c r="EW741" s="170"/>
      <c r="EX741" s="170"/>
      <c r="EY741" s="170"/>
      <c r="EZ741" s="170"/>
      <c r="FA741" s="170"/>
      <c r="FB741" s="170"/>
      <c r="FC741" s="170"/>
      <c r="FD741" s="170"/>
      <c r="FE741" s="170"/>
      <c r="FF741" s="170"/>
      <c r="FG741" s="170"/>
      <c r="FH741" s="170"/>
      <c r="FI741" s="170"/>
      <c r="FJ741" s="170"/>
      <c r="FK741" s="170"/>
      <c r="FL741" s="170"/>
      <c r="FM741" s="170"/>
      <c r="FN741" s="170"/>
      <c r="FO741" s="170"/>
      <c r="FP741" s="170"/>
      <c r="FQ741" s="170"/>
      <c r="FR741" s="170"/>
      <c r="FS741" s="170"/>
      <c r="FT741" s="170"/>
      <c r="FU741" s="170"/>
      <c r="FV741" s="170"/>
      <c r="FW741" s="170"/>
      <c r="FX741" s="170"/>
      <c r="FY741" s="170"/>
      <c r="FZ741" s="170"/>
      <c r="GA741" s="170"/>
      <c r="GB741" s="170"/>
      <c r="GC741" s="170"/>
      <c r="GD741" s="170"/>
      <c r="GE741" s="170"/>
      <c r="GF741" s="170"/>
      <c r="GG741" s="170"/>
      <c r="GH741" s="170"/>
    </row>
    <row r="742" customFormat="false" ht="12.75" hidden="false" customHeight="false" outlineLevel="0" collapsed="false">
      <c r="A742" s="179"/>
      <c r="B742" s="160"/>
      <c r="C742" s="160"/>
      <c r="D742" s="160"/>
      <c r="E742" s="160"/>
      <c r="F742" s="160"/>
      <c r="G742" s="160"/>
      <c r="H742" s="159"/>
      <c r="I742" s="181"/>
      <c r="R742" s="159"/>
      <c r="S742" s="169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  <c r="AH742" s="170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70"/>
      <c r="BP742" s="170"/>
      <c r="BQ742" s="170"/>
      <c r="BR742" s="170"/>
      <c r="BS742" s="170"/>
      <c r="BT742" s="170"/>
      <c r="BU742" s="170"/>
      <c r="BV742" s="170"/>
      <c r="BW742" s="170"/>
      <c r="BX742" s="170"/>
      <c r="BY742" s="170"/>
      <c r="BZ742" s="170"/>
      <c r="CA742" s="170"/>
      <c r="CB742" s="170"/>
      <c r="CC742" s="170"/>
      <c r="CD742" s="170"/>
      <c r="CE742" s="170"/>
      <c r="CF742" s="170"/>
      <c r="CG742" s="170"/>
      <c r="CH742" s="170"/>
      <c r="CI742" s="170"/>
      <c r="CJ742" s="170"/>
      <c r="CK742" s="170"/>
      <c r="CL742" s="170"/>
      <c r="CM742" s="170"/>
      <c r="CN742" s="170"/>
      <c r="CO742" s="170"/>
      <c r="CP742" s="170"/>
      <c r="CQ742" s="170"/>
      <c r="CR742" s="170"/>
      <c r="CS742" s="170"/>
      <c r="CT742" s="170"/>
      <c r="CU742" s="170"/>
      <c r="CV742" s="170"/>
      <c r="CW742" s="170"/>
      <c r="CX742" s="170"/>
      <c r="CY742" s="170"/>
      <c r="CZ742" s="170"/>
      <c r="DA742" s="170"/>
      <c r="DB742" s="170"/>
      <c r="DC742" s="170"/>
      <c r="DD742" s="170"/>
      <c r="DE742" s="170"/>
      <c r="DF742" s="170"/>
      <c r="DG742" s="170"/>
      <c r="DH742" s="170"/>
      <c r="DI742" s="170"/>
      <c r="DJ742" s="170"/>
      <c r="DK742" s="170"/>
      <c r="DL742" s="170"/>
      <c r="DM742" s="170"/>
      <c r="DN742" s="170"/>
      <c r="DO742" s="170"/>
      <c r="DP742" s="170"/>
      <c r="DQ742" s="170"/>
      <c r="DR742" s="170"/>
      <c r="DS742" s="170"/>
      <c r="DT742" s="170"/>
      <c r="DU742" s="170"/>
      <c r="DV742" s="170"/>
      <c r="DW742" s="170"/>
      <c r="DX742" s="170"/>
      <c r="DY742" s="170"/>
      <c r="DZ742" s="170"/>
      <c r="EA742" s="170"/>
      <c r="EB742" s="170"/>
      <c r="EC742" s="170"/>
      <c r="ED742" s="170"/>
      <c r="EE742" s="170"/>
      <c r="EF742" s="170"/>
      <c r="EG742" s="170"/>
      <c r="EH742" s="170"/>
      <c r="EI742" s="170"/>
      <c r="EJ742" s="170"/>
      <c r="EK742" s="170"/>
      <c r="EL742" s="170"/>
      <c r="EM742" s="170"/>
      <c r="EN742" s="170"/>
      <c r="EO742" s="170"/>
      <c r="EP742" s="170"/>
      <c r="EQ742" s="170"/>
      <c r="ER742" s="170"/>
      <c r="ES742" s="170"/>
      <c r="ET742" s="170"/>
      <c r="EU742" s="170"/>
      <c r="EV742" s="170"/>
      <c r="EW742" s="170"/>
      <c r="EX742" s="170"/>
      <c r="EY742" s="170"/>
      <c r="EZ742" s="170"/>
      <c r="FA742" s="170"/>
      <c r="FB742" s="170"/>
      <c r="FC742" s="170"/>
      <c r="FD742" s="170"/>
      <c r="FE742" s="170"/>
      <c r="FF742" s="170"/>
      <c r="FG742" s="170"/>
      <c r="FH742" s="170"/>
      <c r="FI742" s="170"/>
      <c r="FJ742" s="170"/>
      <c r="FK742" s="170"/>
      <c r="FL742" s="170"/>
      <c r="FM742" s="170"/>
      <c r="FN742" s="170"/>
      <c r="FO742" s="170"/>
      <c r="FP742" s="170"/>
      <c r="FQ742" s="170"/>
      <c r="FR742" s="170"/>
      <c r="FS742" s="170"/>
      <c r="FT742" s="170"/>
      <c r="FU742" s="170"/>
      <c r="FV742" s="170"/>
      <c r="FW742" s="170"/>
      <c r="FX742" s="170"/>
      <c r="FY742" s="170"/>
      <c r="FZ742" s="170"/>
      <c r="GA742" s="170"/>
      <c r="GB742" s="170"/>
      <c r="GC742" s="170"/>
      <c r="GD742" s="170"/>
      <c r="GE742" s="170"/>
      <c r="GF742" s="170"/>
      <c r="GG742" s="170"/>
      <c r="GH742" s="170"/>
    </row>
    <row r="743" customFormat="false" ht="12.75" hidden="false" customHeight="false" outlineLevel="0" collapsed="false">
      <c r="A743" s="179"/>
      <c r="B743" s="160"/>
      <c r="C743" s="160"/>
      <c r="D743" s="160"/>
      <c r="E743" s="160"/>
      <c r="F743" s="160"/>
      <c r="G743" s="160"/>
      <c r="H743" s="159"/>
      <c r="I743" s="181"/>
      <c r="R743" s="159"/>
      <c r="S743" s="169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  <c r="AH743" s="170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70"/>
      <c r="BP743" s="170"/>
      <c r="BQ743" s="170"/>
      <c r="BR743" s="170"/>
      <c r="BS743" s="170"/>
      <c r="BT743" s="170"/>
      <c r="BU743" s="170"/>
      <c r="BV743" s="170"/>
      <c r="BW743" s="170"/>
      <c r="BX743" s="170"/>
      <c r="BY743" s="170"/>
      <c r="BZ743" s="170"/>
      <c r="CA743" s="170"/>
      <c r="CB743" s="170"/>
      <c r="CC743" s="170"/>
      <c r="CD743" s="170"/>
      <c r="CE743" s="170"/>
      <c r="CF743" s="170"/>
      <c r="CG743" s="170"/>
      <c r="CH743" s="170"/>
      <c r="CI743" s="170"/>
      <c r="CJ743" s="170"/>
      <c r="CK743" s="170"/>
      <c r="CL743" s="170"/>
      <c r="CM743" s="170"/>
      <c r="CN743" s="170"/>
      <c r="CO743" s="170"/>
      <c r="CP743" s="170"/>
      <c r="CQ743" s="170"/>
      <c r="CR743" s="170"/>
      <c r="CS743" s="170"/>
      <c r="CT743" s="170"/>
      <c r="CU743" s="170"/>
      <c r="CV743" s="170"/>
      <c r="CW743" s="170"/>
      <c r="CX743" s="170"/>
      <c r="CY743" s="170"/>
      <c r="CZ743" s="170"/>
      <c r="DA743" s="170"/>
      <c r="DB743" s="170"/>
      <c r="DC743" s="170"/>
      <c r="DD743" s="170"/>
      <c r="DE743" s="170"/>
      <c r="DF743" s="170"/>
      <c r="DG743" s="170"/>
      <c r="DH743" s="170"/>
      <c r="DI743" s="170"/>
      <c r="DJ743" s="170"/>
      <c r="DK743" s="170"/>
      <c r="DL743" s="170"/>
      <c r="DM743" s="170"/>
      <c r="DN743" s="170"/>
      <c r="DO743" s="170"/>
      <c r="DP743" s="170"/>
      <c r="DQ743" s="170"/>
      <c r="DR743" s="170"/>
      <c r="DS743" s="170"/>
      <c r="DT743" s="170"/>
      <c r="DU743" s="170"/>
      <c r="DV743" s="170"/>
      <c r="DW743" s="170"/>
      <c r="DX743" s="170"/>
      <c r="DY743" s="170"/>
      <c r="DZ743" s="170"/>
      <c r="EA743" s="170"/>
      <c r="EB743" s="170"/>
      <c r="EC743" s="170"/>
      <c r="ED743" s="170"/>
      <c r="EE743" s="170"/>
      <c r="EF743" s="170"/>
      <c r="EG743" s="170"/>
      <c r="EH743" s="170"/>
      <c r="EI743" s="170"/>
      <c r="EJ743" s="170"/>
      <c r="EK743" s="170"/>
      <c r="EL743" s="170"/>
      <c r="EM743" s="170"/>
      <c r="EN743" s="170"/>
      <c r="EO743" s="170"/>
      <c r="EP743" s="170"/>
      <c r="EQ743" s="170"/>
      <c r="ER743" s="170"/>
      <c r="ES743" s="170"/>
      <c r="ET743" s="170"/>
      <c r="EU743" s="170"/>
      <c r="EV743" s="170"/>
      <c r="EW743" s="170"/>
      <c r="EX743" s="170"/>
      <c r="EY743" s="170"/>
      <c r="EZ743" s="170"/>
      <c r="FA743" s="170"/>
      <c r="FB743" s="170"/>
      <c r="FC743" s="170"/>
      <c r="FD743" s="170"/>
      <c r="FE743" s="170"/>
      <c r="FF743" s="170"/>
      <c r="FG743" s="170"/>
      <c r="FH743" s="170"/>
      <c r="FI743" s="170"/>
      <c r="FJ743" s="170"/>
      <c r="FK743" s="170"/>
      <c r="FL743" s="170"/>
      <c r="FM743" s="170"/>
      <c r="FN743" s="170"/>
      <c r="FO743" s="170"/>
      <c r="FP743" s="170"/>
      <c r="FQ743" s="170"/>
      <c r="FR743" s="170"/>
      <c r="FS743" s="170"/>
      <c r="FT743" s="170"/>
      <c r="FU743" s="170"/>
      <c r="FV743" s="170"/>
      <c r="FW743" s="170"/>
      <c r="FX743" s="170"/>
      <c r="FY743" s="170"/>
      <c r="FZ743" s="170"/>
      <c r="GA743" s="170"/>
      <c r="GB743" s="170"/>
      <c r="GC743" s="170"/>
      <c r="GD743" s="170"/>
      <c r="GE743" s="170"/>
      <c r="GF743" s="170"/>
      <c r="GG743" s="170"/>
      <c r="GH743" s="170"/>
    </row>
    <row r="744" customFormat="false" ht="12.75" hidden="false" customHeight="false" outlineLevel="0" collapsed="false">
      <c r="A744" s="179"/>
      <c r="B744" s="160"/>
      <c r="C744" s="160"/>
      <c r="D744" s="160"/>
      <c r="E744" s="160"/>
      <c r="F744" s="160"/>
      <c r="G744" s="160"/>
      <c r="H744" s="159"/>
      <c r="I744" s="181"/>
      <c r="R744" s="159"/>
      <c r="S744" s="169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  <c r="AH744" s="170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70"/>
      <c r="BP744" s="170"/>
      <c r="BQ744" s="170"/>
      <c r="BR744" s="170"/>
      <c r="BS744" s="170"/>
      <c r="BT744" s="170"/>
      <c r="BU744" s="170"/>
      <c r="BV744" s="170"/>
      <c r="BW744" s="170"/>
      <c r="BX744" s="170"/>
      <c r="BY744" s="170"/>
      <c r="BZ744" s="170"/>
      <c r="CA744" s="170"/>
      <c r="CB744" s="170"/>
      <c r="CC744" s="170"/>
      <c r="CD744" s="170"/>
      <c r="CE744" s="170"/>
      <c r="CF744" s="170"/>
      <c r="CG744" s="170"/>
      <c r="CH744" s="170"/>
      <c r="CI744" s="170"/>
      <c r="CJ744" s="170"/>
      <c r="CK744" s="170"/>
      <c r="CL744" s="170"/>
      <c r="CM744" s="170"/>
      <c r="CN744" s="170"/>
      <c r="CO744" s="170"/>
      <c r="CP744" s="170"/>
      <c r="CQ744" s="170"/>
      <c r="CR744" s="170"/>
      <c r="CS744" s="170"/>
      <c r="CT744" s="170"/>
      <c r="CU744" s="170"/>
      <c r="CV744" s="170"/>
      <c r="CW744" s="170"/>
      <c r="CX744" s="170"/>
      <c r="CY744" s="170"/>
      <c r="CZ744" s="170"/>
      <c r="DA744" s="170"/>
      <c r="DB744" s="170"/>
      <c r="DC744" s="170"/>
      <c r="DD744" s="170"/>
      <c r="DE744" s="170"/>
      <c r="DF744" s="170"/>
      <c r="DG744" s="170"/>
      <c r="DH744" s="170"/>
      <c r="DI744" s="170"/>
      <c r="DJ744" s="170"/>
      <c r="DK744" s="170"/>
      <c r="DL744" s="170"/>
      <c r="DM744" s="170"/>
      <c r="DN744" s="170"/>
      <c r="DO744" s="170"/>
      <c r="DP744" s="170"/>
      <c r="DQ744" s="170"/>
      <c r="DR744" s="170"/>
      <c r="DS744" s="170"/>
      <c r="DT744" s="170"/>
      <c r="DU744" s="170"/>
      <c r="DV744" s="170"/>
      <c r="DW744" s="170"/>
      <c r="DX744" s="170"/>
      <c r="DY744" s="170"/>
      <c r="DZ744" s="170"/>
      <c r="EA744" s="170"/>
      <c r="EB744" s="170"/>
      <c r="EC744" s="170"/>
      <c r="ED744" s="170"/>
      <c r="EE744" s="170"/>
      <c r="EF744" s="170"/>
      <c r="EG744" s="170"/>
      <c r="EH744" s="170"/>
      <c r="EI744" s="170"/>
      <c r="EJ744" s="170"/>
      <c r="EK744" s="170"/>
      <c r="EL744" s="170"/>
      <c r="EM744" s="170"/>
      <c r="EN744" s="170"/>
      <c r="EO744" s="170"/>
      <c r="EP744" s="170"/>
      <c r="EQ744" s="170"/>
      <c r="ER744" s="170"/>
      <c r="ES744" s="170"/>
      <c r="ET744" s="170"/>
      <c r="EU744" s="170"/>
      <c r="EV744" s="170"/>
      <c r="EW744" s="170"/>
      <c r="EX744" s="170"/>
      <c r="EY744" s="170"/>
      <c r="EZ744" s="170"/>
      <c r="FA744" s="170"/>
      <c r="FB744" s="170"/>
      <c r="FC744" s="170"/>
      <c r="FD744" s="170"/>
      <c r="FE744" s="170"/>
      <c r="FF744" s="170"/>
      <c r="FG744" s="170"/>
      <c r="FH744" s="170"/>
      <c r="FI744" s="170"/>
      <c r="FJ744" s="170"/>
      <c r="FK744" s="170"/>
      <c r="FL744" s="170"/>
      <c r="FM744" s="170"/>
      <c r="FN744" s="170"/>
      <c r="FO744" s="170"/>
      <c r="FP744" s="170"/>
      <c r="FQ744" s="170"/>
      <c r="FR744" s="170"/>
      <c r="FS744" s="170"/>
      <c r="FT744" s="170"/>
      <c r="FU744" s="170"/>
      <c r="FV744" s="170"/>
      <c r="FW744" s="170"/>
      <c r="FX744" s="170"/>
      <c r="FY744" s="170"/>
      <c r="FZ744" s="170"/>
      <c r="GA744" s="170"/>
      <c r="GB744" s="170"/>
      <c r="GC744" s="170"/>
      <c r="GD744" s="170"/>
      <c r="GE744" s="170"/>
      <c r="GF744" s="170"/>
      <c r="GG744" s="170"/>
      <c r="GH744" s="170"/>
    </row>
    <row r="745" customFormat="false" ht="12.75" hidden="false" customHeight="false" outlineLevel="0" collapsed="false">
      <c r="A745" s="179"/>
      <c r="B745" s="160"/>
      <c r="C745" s="160"/>
      <c r="D745" s="160"/>
      <c r="E745" s="160"/>
      <c r="F745" s="160"/>
      <c r="G745" s="160"/>
      <c r="H745" s="159"/>
      <c r="I745" s="181"/>
      <c r="R745" s="159"/>
      <c r="S745" s="169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  <c r="AH745" s="170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70"/>
      <c r="BP745" s="170"/>
      <c r="BQ745" s="170"/>
      <c r="BR745" s="170"/>
      <c r="BS745" s="170"/>
      <c r="BT745" s="170"/>
      <c r="BU745" s="170"/>
      <c r="BV745" s="170"/>
      <c r="BW745" s="170"/>
      <c r="BX745" s="170"/>
      <c r="BY745" s="170"/>
      <c r="BZ745" s="170"/>
      <c r="CA745" s="170"/>
      <c r="CB745" s="170"/>
      <c r="CC745" s="170"/>
      <c r="CD745" s="170"/>
      <c r="CE745" s="170"/>
      <c r="CF745" s="170"/>
      <c r="CG745" s="170"/>
      <c r="CH745" s="170"/>
      <c r="CI745" s="170"/>
      <c r="CJ745" s="170"/>
      <c r="CK745" s="170"/>
      <c r="CL745" s="170"/>
      <c r="CM745" s="170"/>
      <c r="CN745" s="170"/>
      <c r="CO745" s="170"/>
      <c r="CP745" s="170"/>
      <c r="CQ745" s="170"/>
      <c r="CR745" s="170"/>
      <c r="CS745" s="170"/>
      <c r="CT745" s="170"/>
      <c r="CU745" s="170"/>
      <c r="CV745" s="170"/>
      <c r="CW745" s="170"/>
      <c r="CX745" s="170"/>
      <c r="CY745" s="170"/>
      <c r="CZ745" s="170"/>
      <c r="DA745" s="170"/>
      <c r="DB745" s="170"/>
      <c r="DC745" s="170"/>
      <c r="DD745" s="170"/>
      <c r="DE745" s="170"/>
      <c r="DF745" s="170"/>
      <c r="DG745" s="170"/>
      <c r="DH745" s="170"/>
      <c r="DI745" s="170"/>
      <c r="DJ745" s="170"/>
      <c r="DK745" s="170"/>
      <c r="DL745" s="170"/>
      <c r="DM745" s="170"/>
      <c r="DN745" s="170"/>
      <c r="DO745" s="170"/>
      <c r="DP745" s="170"/>
      <c r="DQ745" s="170"/>
      <c r="DR745" s="170"/>
      <c r="DS745" s="170"/>
      <c r="DT745" s="170"/>
      <c r="DU745" s="170"/>
      <c r="DV745" s="170"/>
      <c r="DW745" s="170"/>
      <c r="DX745" s="170"/>
      <c r="DY745" s="170"/>
      <c r="DZ745" s="170"/>
      <c r="EA745" s="170"/>
      <c r="EB745" s="170"/>
      <c r="EC745" s="170"/>
      <c r="ED745" s="170"/>
      <c r="EE745" s="170"/>
      <c r="EF745" s="170"/>
      <c r="EG745" s="170"/>
      <c r="EH745" s="170"/>
      <c r="EI745" s="170"/>
      <c r="EJ745" s="170"/>
      <c r="EK745" s="170"/>
      <c r="EL745" s="170"/>
      <c r="EM745" s="170"/>
      <c r="EN745" s="170"/>
      <c r="EO745" s="170"/>
      <c r="EP745" s="170"/>
      <c r="EQ745" s="170"/>
      <c r="ER745" s="170"/>
      <c r="ES745" s="170"/>
      <c r="ET745" s="170"/>
      <c r="EU745" s="170"/>
      <c r="EV745" s="170"/>
      <c r="EW745" s="170"/>
      <c r="EX745" s="170"/>
      <c r="EY745" s="170"/>
      <c r="EZ745" s="170"/>
      <c r="FA745" s="170"/>
      <c r="FB745" s="170"/>
      <c r="FC745" s="170"/>
      <c r="FD745" s="170"/>
      <c r="FE745" s="170"/>
      <c r="FF745" s="170"/>
      <c r="FG745" s="170"/>
      <c r="FH745" s="170"/>
      <c r="FI745" s="170"/>
      <c r="FJ745" s="170"/>
      <c r="FK745" s="170"/>
      <c r="FL745" s="170"/>
      <c r="FM745" s="170"/>
      <c r="FN745" s="170"/>
      <c r="FO745" s="170"/>
      <c r="FP745" s="170"/>
      <c r="FQ745" s="170"/>
      <c r="FR745" s="170"/>
      <c r="FS745" s="170"/>
      <c r="FT745" s="170"/>
      <c r="FU745" s="170"/>
      <c r="FV745" s="170"/>
      <c r="FW745" s="170"/>
      <c r="FX745" s="170"/>
      <c r="FY745" s="170"/>
      <c r="FZ745" s="170"/>
      <c r="GA745" s="170"/>
      <c r="GB745" s="170"/>
      <c r="GC745" s="170"/>
      <c r="GD745" s="170"/>
      <c r="GE745" s="170"/>
      <c r="GF745" s="170"/>
      <c r="GG745" s="170"/>
      <c r="GH745" s="170"/>
    </row>
    <row r="746" customFormat="false" ht="12.75" hidden="false" customHeight="false" outlineLevel="0" collapsed="false">
      <c r="A746" s="179"/>
      <c r="B746" s="160"/>
      <c r="C746" s="160"/>
      <c r="D746" s="160"/>
      <c r="E746" s="160"/>
      <c r="F746" s="160"/>
      <c r="G746" s="160"/>
      <c r="H746" s="159"/>
      <c r="I746" s="181"/>
      <c r="R746" s="159"/>
      <c r="S746" s="169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  <c r="AH746" s="170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70"/>
      <c r="BP746" s="170"/>
      <c r="BQ746" s="170"/>
      <c r="BR746" s="170"/>
      <c r="BS746" s="170"/>
      <c r="BT746" s="170"/>
      <c r="BU746" s="170"/>
      <c r="BV746" s="170"/>
      <c r="BW746" s="170"/>
      <c r="BX746" s="170"/>
      <c r="BY746" s="170"/>
      <c r="BZ746" s="170"/>
      <c r="CA746" s="170"/>
      <c r="CB746" s="170"/>
      <c r="CC746" s="170"/>
      <c r="CD746" s="170"/>
      <c r="CE746" s="170"/>
      <c r="CF746" s="170"/>
      <c r="CG746" s="170"/>
      <c r="CH746" s="170"/>
      <c r="CI746" s="170"/>
      <c r="CJ746" s="170"/>
      <c r="CK746" s="170"/>
      <c r="CL746" s="170"/>
      <c r="CM746" s="170"/>
      <c r="CN746" s="170"/>
      <c r="CO746" s="170"/>
      <c r="CP746" s="170"/>
      <c r="CQ746" s="170"/>
      <c r="CR746" s="170"/>
      <c r="CS746" s="170"/>
      <c r="CT746" s="170"/>
      <c r="CU746" s="170"/>
      <c r="CV746" s="170"/>
      <c r="CW746" s="170"/>
      <c r="CX746" s="170"/>
      <c r="CY746" s="170"/>
      <c r="CZ746" s="170"/>
      <c r="DA746" s="170"/>
      <c r="DB746" s="170"/>
      <c r="DC746" s="170"/>
      <c r="DD746" s="170"/>
      <c r="DE746" s="170"/>
      <c r="DF746" s="170"/>
      <c r="DG746" s="170"/>
      <c r="DH746" s="170"/>
      <c r="DI746" s="170"/>
      <c r="DJ746" s="170"/>
      <c r="DK746" s="170"/>
      <c r="DL746" s="170"/>
      <c r="DM746" s="170"/>
      <c r="DN746" s="170"/>
      <c r="DO746" s="170"/>
      <c r="DP746" s="170"/>
      <c r="DQ746" s="170"/>
      <c r="DR746" s="170"/>
      <c r="DS746" s="170"/>
      <c r="DT746" s="170"/>
      <c r="DU746" s="170"/>
      <c r="DV746" s="170"/>
      <c r="DW746" s="170"/>
      <c r="DX746" s="170"/>
      <c r="DY746" s="170"/>
      <c r="DZ746" s="170"/>
      <c r="EA746" s="170"/>
      <c r="EB746" s="170"/>
      <c r="EC746" s="170"/>
      <c r="ED746" s="170"/>
      <c r="EE746" s="170"/>
      <c r="EF746" s="170"/>
      <c r="EG746" s="170"/>
      <c r="EH746" s="170"/>
      <c r="EI746" s="170"/>
      <c r="EJ746" s="170"/>
      <c r="EK746" s="170"/>
      <c r="EL746" s="170"/>
      <c r="EM746" s="170"/>
      <c r="EN746" s="170"/>
      <c r="EO746" s="170"/>
      <c r="EP746" s="170"/>
      <c r="EQ746" s="170"/>
      <c r="ER746" s="170"/>
      <c r="ES746" s="170"/>
      <c r="ET746" s="170"/>
      <c r="EU746" s="170"/>
      <c r="EV746" s="170"/>
      <c r="EW746" s="170"/>
      <c r="EX746" s="170"/>
      <c r="EY746" s="170"/>
      <c r="EZ746" s="170"/>
      <c r="FA746" s="170"/>
      <c r="FB746" s="170"/>
      <c r="FC746" s="170"/>
      <c r="FD746" s="170"/>
      <c r="FE746" s="170"/>
      <c r="FF746" s="170"/>
      <c r="FG746" s="170"/>
      <c r="FH746" s="170"/>
      <c r="FI746" s="170"/>
      <c r="FJ746" s="170"/>
      <c r="FK746" s="170"/>
      <c r="FL746" s="170"/>
      <c r="FM746" s="170"/>
      <c r="FN746" s="170"/>
      <c r="FO746" s="170"/>
      <c r="FP746" s="170"/>
      <c r="FQ746" s="170"/>
      <c r="FR746" s="170"/>
      <c r="FS746" s="170"/>
      <c r="FT746" s="170"/>
      <c r="FU746" s="170"/>
      <c r="FV746" s="170"/>
      <c r="FW746" s="170"/>
      <c r="FX746" s="170"/>
      <c r="FY746" s="170"/>
      <c r="FZ746" s="170"/>
      <c r="GA746" s="170"/>
      <c r="GB746" s="170"/>
      <c r="GC746" s="170"/>
      <c r="GD746" s="170"/>
      <c r="GE746" s="170"/>
      <c r="GF746" s="170"/>
      <c r="GG746" s="170"/>
      <c r="GH746" s="170"/>
    </row>
    <row r="747" customFormat="false" ht="12.75" hidden="false" customHeight="false" outlineLevel="0" collapsed="false">
      <c r="A747" s="179"/>
      <c r="B747" s="160"/>
      <c r="C747" s="160"/>
      <c r="D747" s="160"/>
      <c r="E747" s="160"/>
      <c r="F747" s="160"/>
      <c r="G747" s="160"/>
      <c r="H747" s="159"/>
      <c r="I747" s="181"/>
      <c r="R747" s="159"/>
      <c r="S747" s="169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  <c r="AH747" s="170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70"/>
      <c r="BP747" s="170"/>
      <c r="BQ747" s="170"/>
      <c r="BR747" s="170"/>
      <c r="BS747" s="170"/>
      <c r="BT747" s="170"/>
      <c r="BU747" s="170"/>
      <c r="BV747" s="170"/>
      <c r="BW747" s="170"/>
      <c r="BX747" s="170"/>
      <c r="BY747" s="170"/>
      <c r="BZ747" s="170"/>
      <c r="CA747" s="170"/>
      <c r="CB747" s="170"/>
      <c r="CC747" s="170"/>
      <c r="CD747" s="170"/>
      <c r="CE747" s="170"/>
      <c r="CF747" s="170"/>
      <c r="CG747" s="170"/>
      <c r="CH747" s="170"/>
      <c r="CI747" s="170"/>
      <c r="CJ747" s="170"/>
      <c r="CK747" s="170"/>
      <c r="CL747" s="170"/>
      <c r="CM747" s="170"/>
      <c r="CN747" s="170"/>
      <c r="CO747" s="170"/>
      <c r="CP747" s="170"/>
      <c r="CQ747" s="170"/>
      <c r="CR747" s="170"/>
      <c r="CS747" s="170"/>
      <c r="CT747" s="170"/>
      <c r="CU747" s="170"/>
      <c r="CV747" s="170"/>
      <c r="CW747" s="170"/>
      <c r="CX747" s="170"/>
      <c r="CY747" s="170"/>
      <c r="CZ747" s="170"/>
      <c r="DA747" s="170"/>
      <c r="DB747" s="170"/>
      <c r="DC747" s="170"/>
      <c r="DD747" s="170"/>
      <c r="DE747" s="170"/>
      <c r="DF747" s="170"/>
      <c r="DG747" s="170"/>
      <c r="DH747" s="170"/>
      <c r="DI747" s="170"/>
      <c r="DJ747" s="170"/>
      <c r="DK747" s="170"/>
      <c r="DL747" s="170"/>
      <c r="DM747" s="170"/>
      <c r="DN747" s="170"/>
      <c r="DO747" s="170"/>
      <c r="DP747" s="170"/>
      <c r="DQ747" s="170"/>
      <c r="DR747" s="170"/>
      <c r="DS747" s="170"/>
      <c r="DT747" s="170"/>
      <c r="DU747" s="170"/>
      <c r="DV747" s="170"/>
      <c r="DW747" s="170"/>
      <c r="DX747" s="170"/>
      <c r="DY747" s="170"/>
      <c r="DZ747" s="170"/>
      <c r="EA747" s="170"/>
      <c r="EB747" s="170"/>
      <c r="EC747" s="170"/>
      <c r="ED747" s="170"/>
      <c r="EE747" s="170"/>
      <c r="EF747" s="170"/>
      <c r="EG747" s="170"/>
      <c r="EH747" s="170"/>
      <c r="EI747" s="170"/>
      <c r="EJ747" s="170"/>
      <c r="EK747" s="170"/>
      <c r="EL747" s="170"/>
      <c r="EM747" s="170"/>
      <c r="EN747" s="170"/>
      <c r="EO747" s="170"/>
      <c r="EP747" s="170"/>
      <c r="EQ747" s="170"/>
      <c r="ER747" s="170"/>
      <c r="ES747" s="170"/>
      <c r="ET747" s="170"/>
      <c r="EU747" s="170"/>
      <c r="EV747" s="170"/>
      <c r="EW747" s="170"/>
      <c r="EX747" s="170"/>
      <c r="EY747" s="170"/>
      <c r="EZ747" s="170"/>
      <c r="FA747" s="170"/>
      <c r="FB747" s="170"/>
      <c r="FC747" s="170"/>
      <c r="FD747" s="170"/>
      <c r="FE747" s="170"/>
      <c r="FF747" s="170"/>
      <c r="FG747" s="170"/>
      <c r="FH747" s="170"/>
      <c r="FI747" s="170"/>
      <c r="FJ747" s="170"/>
      <c r="FK747" s="170"/>
      <c r="FL747" s="170"/>
      <c r="FM747" s="170"/>
      <c r="FN747" s="170"/>
      <c r="FO747" s="170"/>
      <c r="FP747" s="170"/>
      <c r="FQ747" s="170"/>
      <c r="FR747" s="170"/>
      <c r="FS747" s="170"/>
      <c r="FT747" s="170"/>
      <c r="FU747" s="170"/>
      <c r="FV747" s="170"/>
      <c r="FW747" s="170"/>
      <c r="FX747" s="170"/>
      <c r="FY747" s="170"/>
      <c r="FZ747" s="170"/>
      <c r="GA747" s="170"/>
      <c r="GB747" s="170"/>
      <c r="GC747" s="170"/>
      <c r="GD747" s="170"/>
      <c r="GE747" s="170"/>
      <c r="GF747" s="170"/>
      <c r="GG747" s="170"/>
      <c r="GH747" s="170"/>
    </row>
    <row r="748" customFormat="false" ht="12.75" hidden="false" customHeight="false" outlineLevel="0" collapsed="false">
      <c r="A748" s="179"/>
      <c r="B748" s="160"/>
      <c r="C748" s="160"/>
      <c r="D748" s="160"/>
      <c r="E748" s="160"/>
      <c r="F748" s="160"/>
      <c r="G748" s="160"/>
      <c r="H748" s="159"/>
      <c r="I748" s="181"/>
      <c r="R748" s="159"/>
      <c r="S748" s="169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  <c r="AH748" s="170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70"/>
      <c r="BP748" s="170"/>
      <c r="BQ748" s="170"/>
      <c r="BR748" s="170"/>
      <c r="BS748" s="170"/>
      <c r="BT748" s="170"/>
      <c r="BU748" s="170"/>
      <c r="BV748" s="170"/>
      <c r="BW748" s="170"/>
      <c r="BX748" s="170"/>
      <c r="BY748" s="170"/>
      <c r="BZ748" s="170"/>
      <c r="CA748" s="170"/>
      <c r="CB748" s="170"/>
      <c r="CC748" s="170"/>
      <c r="CD748" s="170"/>
      <c r="CE748" s="170"/>
      <c r="CF748" s="170"/>
      <c r="CG748" s="170"/>
      <c r="CH748" s="170"/>
      <c r="CI748" s="170"/>
      <c r="CJ748" s="170"/>
      <c r="CK748" s="170"/>
      <c r="CL748" s="170"/>
      <c r="CM748" s="170"/>
      <c r="CN748" s="170"/>
      <c r="CO748" s="170"/>
      <c r="CP748" s="170"/>
      <c r="CQ748" s="170"/>
      <c r="CR748" s="170"/>
      <c r="CS748" s="170"/>
      <c r="CT748" s="170"/>
      <c r="CU748" s="170"/>
      <c r="CV748" s="170"/>
      <c r="CW748" s="170"/>
      <c r="CX748" s="170"/>
      <c r="CY748" s="170"/>
      <c r="CZ748" s="170"/>
      <c r="DA748" s="170"/>
      <c r="DB748" s="170"/>
      <c r="DC748" s="170"/>
      <c r="DD748" s="170"/>
      <c r="DE748" s="170"/>
      <c r="DF748" s="170"/>
      <c r="DG748" s="170"/>
      <c r="DH748" s="170"/>
      <c r="DI748" s="170"/>
      <c r="DJ748" s="170"/>
      <c r="DK748" s="170"/>
      <c r="DL748" s="170"/>
      <c r="DM748" s="170"/>
      <c r="DN748" s="170"/>
      <c r="DO748" s="170"/>
      <c r="DP748" s="170"/>
      <c r="DQ748" s="170"/>
      <c r="DR748" s="170"/>
      <c r="DS748" s="170"/>
      <c r="DT748" s="170"/>
      <c r="DU748" s="170"/>
      <c r="DV748" s="170"/>
      <c r="DW748" s="170"/>
      <c r="DX748" s="170"/>
      <c r="DY748" s="170"/>
      <c r="DZ748" s="170"/>
      <c r="EA748" s="170"/>
      <c r="EB748" s="170"/>
      <c r="EC748" s="170"/>
      <c r="ED748" s="170"/>
      <c r="EE748" s="170"/>
      <c r="EF748" s="170"/>
      <c r="EG748" s="170"/>
      <c r="EH748" s="170"/>
      <c r="EI748" s="170"/>
      <c r="EJ748" s="170"/>
      <c r="EK748" s="170"/>
      <c r="EL748" s="170"/>
      <c r="EM748" s="170"/>
      <c r="EN748" s="170"/>
      <c r="EO748" s="170"/>
      <c r="EP748" s="170"/>
      <c r="EQ748" s="170"/>
      <c r="ER748" s="170"/>
      <c r="ES748" s="170"/>
      <c r="ET748" s="170"/>
      <c r="EU748" s="170"/>
      <c r="EV748" s="170"/>
      <c r="EW748" s="170"/>
      <c r="EX748" s="170"/>
      <c r="EY748" s="170"/>
      <c r="EZ748" s="170"/>
      <c r="FA748" s="170"/>
      <c r="FB748" s="170"/>
      <c r="FC748" s="170"/>
      <c r="FD748" s="170"/>
      <c r="FE748" s="170"/>
      <c r="FF748" s="170"/>
      <c r="FG748" s="170"/>
      <c r="FH748" s="170"/>
      <c r="FI748" s="170"/>
      <c r="FJ748" s="170"/>
      <c r="FK748" s="170"/>
      <c r="FL748" s="170"/>
      <c r="FM748" s="170"/>
      <c r="FN748" s="170"/>
      <c r="FO748" s="170"/>
      <c r="FP748" s="170"/>
      <c r="FQ748" s="170"/>
      <c r="FR748" s="170"/>
      <c r="FS748" s="170"/>
      <c r="FT748" s="170"/>
      <c r="FU748" s="170"/>
      <c r="FV748" s="170"/>
      <c r="FW748" s="170"/>
      <c r="FX748" s="170"/>
      <c r="FY748" s="170"/>
      <c r="FZ748" s="170"/>
      <c r="GA748" s="170"/>
      <c r="GB748" s="170"/>
      <c r="GC748" s="170"/>
      <c r="GD748" s="170"/>
      <c r="GE748" s="170"/>
      <c r="GF748" s="170"/>
      <c r="GG748" s="170"/>
      <c r="GH748" s="170"/>
    </row>
    <row r="749" customFormat="false" ht="12.75" hidden="false" customHeight="false" outlineLevel="0" collapsed="false">
      <c r="A749" s="179"/>
      <c r="B749" s="160"/>
      <c r="C749" s="160"/>
      <c r="D749" s="160"/>
      <c r="E749" s="160"/>
      <c r="F749" s="160"/>
      <c r="G749" s="160"/>
      <c r="H749" s="159"/>
      <c r="I749" s="181"/>
      <c r="R749" s="159"/>
      <c r="S749" s="169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  <c r="AH749" s="170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70"/>
      <c r="BP749" s="170"/>
      <c r="BQ749" s="170"/>
      <c r="BR749" s="170"/>
      <c r="BS749" s="170"/>
      <c r="BT749" s="170"/>
      <c r="BU749" s="170"/>
      <c r="BV749" s="170"/>
      <c r="BW749" s="170"/>
      <c r="BX749" s="170"/>
      <c r="BY749" s="170"/>
      <c r="BZ749" s="170"/>
      <c r="CA749" s="170"/>
      <c r="CB749" s="170"/>
      <c r="CC749" s="170"/>
      <c r="CD749" s="170"/>
      <c r="CE749" s="170"/>
      <c r="CF749" s="170"/>
      <c r="CG749" s="170"/>
      <c r="CH749" s="170"/>
      <c r="CI749" s="170"/>
      <c r="CJ749" s="170"/>
      <c r="CK749" s="170"/>
      <c r="CL749" s="170"/>
      <c r="CM749" s="170"/>
      <c r="CN749" s="170"/>
      <c r="CO749" s="170"/>
      <c r="CP749" s="170"/>
      <c r="CQ749" s="170"/>
      <c r="CR749" s="170"/>
      <c r="CS749" s="170"/>
      <c r="CT749" s="170"/>
      <c r="CU749" s="170"/>
      <c r="CV749" s="170"/>
      <c r="CW749" s="170"/>
      <c r="CX749" s="170"/>
      <c r="CY749" s="170"/>
      <c r="CZ749" s="170"/>
      <c r="DA749" s="170"/>
      <c r="DB749" s="170"/>
      <c r="DC749" s="170"/>
      <c r="DD749" s="170"/>
      <c r="DE749" s="170"/>
      <c r="DF749" s="170"/>
      <c r="DG749" s="170"/>
      <c r="DH749" s="170"/>
      <c r="DI749" s="170"/>
      <c r="DJ749" s="170"/>
      <c r="DK749" s="170"/>
      <c r="DL749" s="170"/>
      <c r="DM749" s="170"/>
      <c r="DN749" s="170"/>
      <c r="DO749" s="170"/>
      <c r="DP749" s="170"/>
      <c r="DQ749" s="170"/>
      <c r="DR749" s="170"/>
      <c r="DS749" s="170"/>
      <c r="DT749" s="170"/>
      <c r="DU749" s="170"/>
      <c r="DV749" s="170"/>
      <c r="DW749" s="170"/>
      <c r="DX749" s="170"/>
      <c r="DY749" s="170"/>
      <c r="DZ749" s="170"/>
      <c r="EA749" s="170"/>
      <c r="EB749" s="170"/>
      <c r="EC749" s="170"/>
      <c r="ED749" s="170"/>
      <c r="EE749" s="170"/>
      <c r="EF749" s="170"/>
      <c r="EG749" s="170"/>
      <c r="EH749" s="170"/>
      <c r="EI749" s="170"/>
      <c r="EJ749" s="170"/>
      <c r="EK749" s="170"/>
      <c r="EL749" s="170"/>
      <c r="EM749" s="170"/>
      <c r="EN749" s="170"/>
      <c r="EO749" s="170"/>
      <c r="EP749" s="170"/>
      <c r="EQ749" s="170"/>
      <c r="ER749" s="170"/>
      <c r="ES749" s="170"/>
      <c r="ET749" s="170"/>
      <c r="EU749" s="170"/>
      <c r="EV749" s="170"/>
      <c r="EW749" s="170"/>
      <c r="EX749" s="170"/>
      <c r="EY749" s="170"/>
      <c r="EZ749" s="170"/>
      <c r="FA749" s="170"/>
      <c r="FB749" s="170"/>
      <c r="FC749" s="170"/>
      <c r="FD749" s="170"/>
      <c r="FE749" s="170"/>
      <c r="FF749" s="170"/>
      <c r="FG749" s="170"/>
      <c r="FH749" s="170"/>
      <c r="FI749" s="170"/>
      <c r="FJ749" s="170"/>
      <c r="FK749" s="170"/>
      <c r="FL749" s="170"/>
      <c r="FM749" s="170"/>
      <c r="FN749" s="170"/>
      <c r="FO749" s="170"/>
      <c r="FP749" s="170"/>
      <c r="FQ749" s="170"/>
      <c r="FR749" s="170"/>
      <c r="FS749" s="170"/>
      <c r="FT749" s="170"/>
      <c r="FU749" s="170"/>
      <c r="FV749" s="170"/>
      <c r="FW749" s="170"/>
      <c r="FX749" s="170"/>
      <c r="FY749" s="170"/>
      <c r="FZ749" s="170"/>
      <c r="GA749" s="170"/>
      <c r="GB749" s="170"/>
      <c r="GC749" s="170"/>
      <c r="GD749" s="170"/>
      <c r="GE749" s="170"/>
      <c r="GF749" s="170"/>
      <c r="GG749" s="170"/>
      <c r="GH749" s="170"/>
    </row>
    <row r="750" customFormat="false" ht="12.75" hidden="false" customHeight="false" outlineLevel="0" collapsed="false">
      <c r="A750" s="179"/>
      <c r="B750" s="160"/>
      <c r="C750" s="160"/>
      <c r="D750" s="160"/>
      <c r="E750" s="160"/>
      <c r="F750" s="160"/>
      <c r="G750" s="160"/>
      <c r="H750" s="159"/>
      <c r="I750" s="181"/>
      <c r="R750" s="159"/>
      <c r="S750" s="169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  <c r="AH750" s="170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70"/>
      <c r="BP750" s="170"/>
      <c r="BQ750" s="170"/>
      <c r="BR750" s="170"/>
      <c r="BS750" s="170"/>
      <c r="BT750" s="170"/>
      <c r="BU750" s="170"/>
      <c r="BV750" s="170"/>
      <c r="BW750" s="170"/>
      <c r="BX750" s="170"/>
      <c r="BY750" s="170"/>
      <c r="BZ750" s="170"/>
      <c r="CA750" s="170"/>
      <c r="CB750" s="170"/>
      <c r="CC750" s="170"/>
      <c r="CD750" s="170"/>
      <c r="CE750" s="170"/>
      <c r="CF750" s="170"/>
      <c r="CG750" s="170"/>
      <c r="CH750" s="170"/>
      <c r="CI750" s="170"/>
      <c r="CJ750" s="170"/>
      <c r="CK750" s="170"/>
      <c r="CL750" s="170"/>
      <c r="CM750" s="170"/>
      <c r="CN750" s="170"/>
      <c r="CO750" s="170"/>
      <c r="CP750" s="170"/>
      <c r="CQ750" s="170"/>
      <c r="CR750" s="170"/>
      <c r="CS750" s="170"/>
      <c r="CT750" s="170"/>
      <c r="CU750" s="170"/>
      <c r="CV750" s="170"/>
      <c r="CW750" s="170"/>
      <c r="CX750" s="170"/>
      <c r="CY750" s="170"/>
      <c r="CZ750" s="170"/>
      <c r="DA750" s="170"/>
      <c r="DB750" s="170"/>
      <c r="DC750" s="170"/>
      <c r="DD750" s="170"/>
      <c r="DE750" s="170"/>
      <c r="DF750" s="170"/>
      <c r="DG750" s="170"/>
      <c r="DH750" s="170"/>
      <c r="DI750" s="170"/>
      <c r="DJ750" s="170"/>
      <c r="DK750" s="170"/>
      <c r="DL750" s="170"/>
      <c r="DM750" s="170"/>
      <c r="DN750" s="170"/>
      <c r="DO750" s="170"/>
      <c r="DP750" s="170"/>
      <c r="DQ750" s="170"/>
      <c r="DR750" s="170"/>
      <c r="DS750" s="170"/>
      <c r="DT750" s="170"/>
      <c r="DU750" s="170"/>
      <c r="DV750" s="170"/>
      <c r="DW750" s="170"/>
      <c r="DX750" s="170"/>
      <c r="DY750" s="170"/>
      <c r="DZ750" s="170"/>
      <c r="EA750" s="170"/>
      <c r="EB750" s="170"/>
      <c r="EC750" s="170"/>
      <c r="ED750" s="170"/>
      <c r="EE750" s="170"/>
      <c r="EF750" s="170"/>
      <c r="EG750" s="170"/>
      <c r="EH750" s="170"/>
      <c r="EI750" s="170"/>
      <c r="EJ750" s="170"/>
      <c r="EK750" s="170"/>
      <c r="EL750" s="170"/>
      <c r="EM750" s="170"/>
      <c r="EN750" s="170"/>
      <c r="EO750" s="170"/>
      <c r="EP750" s="170"/>
      <c r="EQ750" s="170"/>
      <c r="ER750" s="170"/>
      <c r="ES750" s="170"/>
      <c r="ET750" s="170"/>
      <c r="EU750" s="170"/>
      <c r="EV750" s="170"/>
      <c r="EW750" s="170"/>
      <c r="EX750" s="170"/>
      <c r="EY750" s="170"/>
      <c r="EZ750" s="170"/>
      <c r="FA750" s="170"/>
      <c r="FB750" s="170"/>
      <c r="FC750" s="170"/>
      <c r="FD750" s="170"/>
      <c r="FE750" s="170"/>
      <c r="FF750" s="170"/>
      <c r="FG750" s="170"/>
      <c r="FH750" s="170"/>
      <c r="FI750" s="170"/>
      <c r="FJ750" s="170"/>
      <c r="FK750" s="170"/>
      <c r="FL750" s="170"/>
      <c r="FM750" s="170"/>
      <c r="FN750" s="170"/>
      <c r="FO750" s="170"/>
      <c r="FP750" s="170"/>
      <c r="FQ750" s="170"/>
      <c r="FR750" s="170"/>
      <c r="FS750" s="170"/>
      <c r="FT750" s="170"/>
      <c r="FU750" s="170"/>
      <c r="FV750" s="170"/>
      <c r="FW750" s="170"/>
      <c r="FX750" s="170"/>
      <c r="FY750" s="170"/>
      <c r="FZ750" s="170"/>
      <c r="GA750" s="170"/>
      <c r="GB750" s="170"/>
      <c r="GC750" s="170"/>
      <c r="GD750" s="170"/>
      <c r="GE750" s="170"/>
      <c r="GF750" s="170"/>
      <c r="GG750" s="170"/>
      <c r="GH750" s="170"/>
    </row>
    <row r="751" customFormat="false" ht="12.75" hidden="false" customHeight="false" outlineLevel="0" collapsed="false">
      <c r="A751" s="179"/>
      <c r="B751" s="160"/>
      <c r="C751" s="160"/>
      <c r="D751" s="160"/>
      <c r="E751" s="160"/>
      <c r="F751" s="160"/>
      <c r="G751" s="160"/>
      <c r="H751" s="159"/>
      <c r="I751" s="181"/>
      <c r="R751" s="159"/>
      <c r="S751" s="169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  <c r="AH751" s="170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70"/>
      <c r="BP751" s="170"/>
      <c r="BQ751" s="170"/>
      <c r="BR751" s="170"/>
      <c r="BS751" s="170"/>
      <c r="BT751" s="170"/>
      <c r="BU751" s="170"/>
      <c r="BV751" s="170"/>
      <c r="BW751" s="170"/>
      <c r="BX751" s="170"/>
      <c r="BY751" s="170"/>
      <c r="BZ751" s="170"/>
      <c r="CA751" s="170"/>
      <c r="CB751" s="170"/>
      <c r="CC751" s="170"/>
      <c r="CD751" s="170"/>
      <c r="CE751" s="170"/>
      <c r="CF751" s="170"/>
      <c r="CG751" s="170"/>
      <c r="CH751" s="170"/>
      <c r="CI751" s="170"/>
      <c r="CJ751" s="170"/>
      <c r="CK751" s="170"/>
      <c r="CL751" s="170"/>
      <c r="CM751" s="170"/>
      <c r="CN751" s="170"/>
      <c r="CO751" s="170"/>
      <c r="CP751" s="170"/>
      <c r="CQ751" s="170"/>
      <c r="CR751" s="170"/>
      <c r="CS751" s="170"/>
      <c r="CT751" s="170"/>
      <c r="CU751" s="170"/>
      <c r="CV751" s="170"/>
      <c r="CW751" s="170"/>
      <c r="CX751" s="170"/>
      <c r="CY751" s="170"/>
      <c r="CZ751" s="170"/>
      <c r="DA751" s="170"/>
      <c r="DB751" s="170"/>
      <c r="DC751" s="170"/>
      <c r="DD751" s="170"/>
      <c r="DE751" s="170"/>
      <c r="DF751" s="170"/>
      <c r="DG751" s="170"/>
      <c r="DH751" s="170"/>
      <c r="DI751" s="170"/>
      <c r="DJ751" s="170"/>
      <c r="DK751" s="170"/>
      <c r="DL751" s="170"/>
      <c r="DM751" s="170"/>
      <c r="DN751" s="170"/>
      <c r="DO751" s="170"/>
      <c r="DP751" s="170"/>
      <c r="DQ751" s="170"/>
      <c r="DR751" s="170"/>
      <c r="DS751" s="170"/>
      <c r="DT751" s="170"/>
      <c r="DU751" s="170"/>
      <c r="DV751" s="170"/>
      <c r="DW751" s="170"/>
      <c r="DX751" s="170"/>
      <c r="DY751" s="170"/>
      <c r="DZ751" s="170"/>
      <c r="EA751" s="170"/>
      <c r="EB751" s="170"/>
      <c r="EC751" s="170"/>
      <c r="ED751" s="170"/>
      <c r="EE751" s="170"/>
      <c r="EF751" s="170"/>
      <c r="EG751" s="170"/>
      <c r="EH751" s="170"/>
      <c r="EI751" s="170"/>
      <c r="EJ751" s="170"/>
      <c r="EK751" s="170"/>
      <c r="EL751" s="170"/>
      <c r="EM751" s="170"/>
      <c r="EN751" s="170"/>
      <c r="EO751" s="170"/>
      <c r="EP751" s="170"/>
      <c r="EQ751" s="170"/>
      <c r="ER751" s="170"/>
      <c r="ES751" s="170"/>
      <c r="ET751" s="170"/>
      <c r="EU751" s="170"/>
      <c r="EV751" s="170"/>
      <c r="EW751" s="170"/>
      <c r="EX751" s="170"/>
      <c r="EY751" s="170"/>
      <c r="EZ751" s="170"/>
      <c r="FA751" s="170"/>
      <c r="FB751" s="170"/>
      <c r="FC751" s="170"/>
      <c r="FD751" s="170"/>
      <c r="FE751" s="170"/>
      <c r="FF751" s="170"/>
      <c r="FG751" s="170"/>
      <c r="FH751" s="170"/>
      <c r="FI751" s="170"/>
      <c r="FJ751" s="170"/>
      <c r="FK751" s="170"/>
      <c r="FL751" s="170"/>
      <c r="FM751" s="170"/>
      <c r="FN751" s="170"/>
      <c r="FO751" s="170"/>
      <c r="FP751" s="170"/>
      <c r="FQ751" s="170"/>
      <c r="FR751" s="170"/>
      <c r="FS751" s="170"/>
      <c r="FT751" s="170"/>
      <c r="FU751" s="170"/>
      <c r="FV751" s="170"/>
      <c r="FW751" s="170"/>
      <c r="FX751" s="170"/>
      <c r="FY751" s="170"/>
      <c r="FZ751" s="170"/>
      <c r="GA751" s="170"/>
      <c r="GB751" s="170"/>
      <c r="GC751" s="170"/>
      <c r="GD751" s="170"/>
      <c r="GE751" s="170"/>
      <c r="GF751" s="170"/>
      <c r="GG751" s="170"/>
      <c r="GH751" s="170"/>
    </row>
    <row r="752" customFormat="false" ht="12.75" hidden="false" customHeight="false" outlineLevel="0" collapsed="false">
      <c r="A752" s="179"/>
      <c r="B752" s="160"/>
      <c r="C752" s="160"/>
      <c r="D752" s="160"/>
      <c r="E752" s="160"/>
      <c r="F752" s="160"/>
      <c r="G752" s="160"/>
      <c r="H752" s="159"/>
      <c r="I752" s="181"/>
      <c r="R752" s="159"/>
      <c r="S752" s="169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  <c r="AH752" s="170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70"/>
      <c r="BP752" s="170"/>
      <c r="BQ752" s="170"/>
      <c r="BR752" s="170"/>
      <c r="BS752" s="170"/>
      <c r="BT752" s="170"/>
      <c r="BU752" s="170"/>
      <c r="BV752" s="170"/>
      <c r="BW752" s="170"/>
      <c r="BX752" s="170"/>
      <c r="BY752" s="170"/>
      <c r="BZ752" s="170"/>
      <c r="CA752" s="170"/>
      <c r="CB752" s="170"/>
      <c r="CC752" s="170"/>
      <c r="CD752" s="170"/>
      <c r="CE752" s="170"/>
      <c r="CF752" s="170"/>
      <c r="CG752" s="170"/>
      <c r="CH752" s="170"/>
      <c r="CI752" s="170"/>
      <c r="CJ752" s="170"/>
      <c r="CK752" s="170"/>
      <c r="CL752" s="170"/>
      <c r="CM752" s="170"/>
      <c r="CN752" s="170"/>
      <c r="CO752" s="170"/>
      <c r="CP752" s="170"/>
      <c r="CQ752" s="170"/>
      <c r="CR752" s="170"/>
      <c r="CS752" s="170"/>
      <c r="CT752" s="170"/>
      <c r="CU752" s="170"/>
      <c r="CV752" s="170"/>
      <c r="CW752" s="170"/>
      <c r="CX752" s="170"/>
      <c r="CY752" s="170"/>
      <c r="CZ752" s="170"/>
      <c r="DA752" s="170"/>
      <c r="DB752" s="170"/>
      <c r="DC752" s="170"/>
      <c r="DD752" s="170"/>
      <c r="DE752" s="170"/>
      <c r="DF752" s="170"/>
      <c r="DG752" s="170"/>
      <c r="DH752" s="170"/>
      <c r="DI752" s="170"/>
      <c r="DJ752" s="170"/>
      <c r="DK752" s="170"/>
      <c r="DL752" s="170"/>
      <c r="DM752" s="170"/>
      <c r="DN752" s="170"/>
      <c r="DO752" s="170"/>
      <c r="DP752" s="170"/>
      <c r="DQ752" s="170"/>
      <c r="DR752" s="170"/>
      <c r="DS752" s="170"/>
      <c r="DT752" s="170"/>
      <c r="DU752" s="170"/>
      <c r="DV752" s="170"/>
      <c r="DW752" s="170"/>
      <c r="DX752" s="170"/>
      <c r="DY752" s="170"/>
      <c r="DZ752" s="170"/>
      <c r="EA752" s="170"/>
      <c r="EB752" s="170"/>
      <c r="EC752" s="170"/>
      <c r="ED752" s="170"/>
      <c r="EE752" s="170"/>
      <c r="EF752" s="170"/>
      <c r="EG752" s="170"/>
      <c r="EH752" s="170"/>
      <c r="EI752" s="170"/>
      <c r="EJ752" s="170"/>
      <c r="EK752" s="170"/>
      <c r="EL752" s="170"/>
      <c r="EM752" s="170"/>
      <c r="EN752" s="170"/>
      <c r="EO752" s="170"/>
      <c r="EP752" s="170"/>
      <c r="EQ752" s="170"/>
      <c r="ER752" s="170"/>
      <c r="ES752" s="170"/>
      <c r="ET752" s="170"/>
      <c r="EU752" s="170"/>
      <c r="EV752" s="170"/>
      <c r="EW752" s="170"/>
      <c r="EX752" s="170"/>
      <c r="EY752" s="170"/>
      <c r="EZ752" s="170"/>
      <c r="FA752" s="170"/>
      <c r="FB752" s="170"/>
      <c r="FC752" s="170"/>
      <c r="FD752" s="170"/>
      <c r="FE752" s="170"/>
      <c r="FF752" s="170"/>
      <c r="FG752" s="170"/>
      <c r="FH752" s="170"/>
      <c r="FI752" s="170"/>
      <c r="FJ752" s="170"/>
      <c r="FK752" s="170"/>
      <c r="FL752" s="170"/>
      <c r="FM752" s="170"/>
      <c r="FN752" s="170"/>
      <c r="FO752" s="170"/>
      <c r="FP752" s="170"/>
      <c r="FQ752" s="170"/>
      <c r="FR752" s="170"/>
      <c r="FS752" s="170"/>
      <c r="FT752" s="170"/>
      <c r="FU752" s="170"/>
      <c r="FV752" s="170"/>
      <c r="FW752" s="170"/>
      <c r="FX752" s="170"/>
      <c r="FY752" s="170"/>
      <c r="FZ752" s="170"/>
      <c r="GA752" s="170"/>
      <c r="GB752" s="170"/>
      <c r="GC752" s="170"/>
      <c r="GD752" s="170"/>
      <c r="GE752" s="170"/>
      <c r="GF752" s="170"/>
      <c r="GG752" s="170"/>
      <c r="GH752" s="170"/>
    </row>
    <row r="753" customFormat="false" ht="12.75" hidden="false" customHeight="false" outlineLevel="0" collapsed="false">
      <c r="A753" s="179"/>
      <c r="B753" s="160"/>
      <c r="C753" s="160"/>
      <c r="D753" s="160"/>
      <c r="E753" s="160"/>
      <c r="F753" s="160"/>
      <c r="G753" s="160"/>
      <c r="H753" s="159"/>
      <c r="I753" s="181"/>
      <c r="R753" s="159"/>
      <c r="S753" s="169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  <c r="AH753" s="170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70"/>
      <c r="BP753" s="170"/>
      <c r="BQ753" s="170"/>
      <c r="BR753" s="170"/>
      <c r="BS753" s="170"/>
      <c r="BT753" s="170"/>
      <c r="BU753" s="170"/>
      <c r="BV753" s="170"/>
      <c r="BW753" s="170"/>
      <c r="BX753" s="170"/>
      <c r="BY753" s="170"/>
      <c r="BZ753" s="170"/>
      <c r="CA753" s="170"/>
      <c r="CB753" s="170"/>
      <c r="CC753" s="170"/>
      <c r="CD753" s="170"/>
      <c r="CE753" s="170"/>
      <c r="CF753" s="170"/>
      <c r="CG753" s="170"/>
      <c r="CH753" s="170"/>
      <c r="CI753" s="170"/>
      <c r="CJ753" s="170"/>
      <c r="CK753" s="170"/>
      <c r="CL753" s="170"/>
      <c r="CM753" s="170"/>
      <c r="CN753" s="170"/>
      <c r="CO753" s="170"/>
      <c r="CP753" s="170"/>
      <c r="CQ753" s="170"/>
      <c r="CR753" s="170"/>
      <c r="CS753" s="170"/>
      <c r="CT753" s="170"/>
      <c r="CU753" s="170"/>
      <c r="CV753" s="170"/>
      <c r="CW753" s="170"/>
      <c r="CX753" s="170"/>
      <c r="CY753" s="170"/>
      <c r="CZ753" s="170"/>
      <c r="DA753" s="170"/>
      <c r="DB753" s="170"/>
      <c r="DC753" s="170"/>
      <c r="DD753" s="170"/>
      <c r="DE753" s="170"/>
      <c r="DF753" s="170"/>
      <c r="DG753" s="170"/>
      <c r="DH753" s="170"/>
      <c r="DI753" s="170"/>
      <c r="DJ753" s="170"/>
      <c r="DK753" s="170"/>
      <c r="DL753" s="170"/>
      <c r="DM753" s="170"/>
      <c r="DN753" s="170"/>
      <c r="DO753" s="170"/>
      <c r="DP753" s="170"/>
      <c r="DQ753" s="170"/>
      <c r="DR753" s="170"/>
      <c r="DS753" s="170"/>
      <c r="DT753" s="170"/>
      <c r="DU753" s="170"/>
      <c r="DV753" s="170"/>
      <c r="DW753" s="170"/>
      <c r="DX753" s="170"/>
      <c r="DY753" s="170"/>
      <c r="DZ753" s="170"/>
      <c r="EA753" s="170"/>
      <c r="EB753" s="170"/>
      <c r="EC753" s="170"/>
      <c r="ED753" s="170"/>
      <c r="EE753" s="170"/>
      <c r="EF753" s="170"/>
      <c r="EG753" s="170"/>
      <c r="EH753" s="170"/>
      <c r="EI753" s="170"/>
      <c r="EJ753" s="170"/>
      <c r="EK753" s="170"/>
      <c r="EL753" s="170"/>
      <c r="EM753" s="170"/>
      <c r="EN753" s="170"/>
      <c r="EO753" s="170"/>
      <c r="EP753" s="170"/>
      <c r="EQ753" s="170"/>
      <c r="ER753" s="170"/>
      <c r="ES753" s="170"/>
      <c r="ET753" s="170"/>
      <c r="EU753" s="170"/>
      <c r="EV753" s="170"/>
      <c r="EW753" s="170"/>
      <c r="EX753" s="170"/>
      <c r="EY753" s="170"/>
      <c r="EZ753" s="170"/>
      <c r="FA753" s="170"/>
      <c r="FB753" s="170"/>
      <c r="FC753" s="170"/>
      <c r="FD753" s="170"/>
      <c r="FE753" s="170"/>
      <c r="FF753" s="170"/>
      <c r="FG753" s="170"/>
      <c r="FH753" s="170"/>
      <c r="FI753" s="170"/>
      <c r="FJ753" s="170"/>
      <c r="FK753" s="170"/>
      <c r="FL753" s="170"/>
      <c r="FM753" s="170"/>
      <c r="FN753" s="170"/>
      <c r="FO753" s="170"/>
      <c r="FP753" s="170"/>
      <c r="FQ753" s="170"/>
      <c r="FR753" s="170"/>
      <c r="FS753" s="170"/>
      <c r="FT753" s="170"/>
      <c r="FU753" s="170"/>
      <c r="FV753" s="170"/>
      <c r="FW753" s="170"/>
      <c r="FX753" s="170"/>
      <c r="FY753" s="170"/>
      <c r="FZ753" s="170"/>
      <c r="GA753" s="170"/>
      <c r="GB753" s="170"/>
      <c r="GC753" s="170"/>
      <c r="GD753" s="170"/>
      <c r="GE753" s="170"/>
      <c r="GF753" s="170"/>
      <c r="GG753" s="170"/>
      <c r="GH753" s="170"/>
    </row>
    <row r="754" customFormat="false" ht="12.75" hidden="false" customHeight="false" outlineLevel="0" collapsed="false">
      <c r="A754" s="179"/>
      <c r="B754" s="160"/>
      <c r="C754" s="160"/>
      <c r="D754" s="160"/>
      <c r="E754" s="160"/>
      <c r="F754" s="160"/>
      <c r="G754" s="160"/>
      <c r="H754" s="159"/>
      <c r="I754" s="181"/>
      <c r="R754" s="159"/>
      <c r="S754" s="169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  <c r="AH754" s="170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70"/>
      <c r="BP754" s="170"/>
      <c r="BQ754" s="170"/>
      <c r="BR754" s="170"/>
      <c r="BS754" s="170"/>
      <c r="BT754" s="170"/>
      <c r="BU754" s="170"/>
      <c r="BV754" s="170"/>
      <c r="BW754" s="170"/>
      <c r="BX754" s="170"/>
      <c r="BY754" s="170"/>
      <c r="BZ754" s="170"/>
      <c r="CA754" s="170"/>
      <c r="CB754" s="170"/>
      <c r="CC754" s="170"/>
      <c r="CD754" s="170"/>
      <c r="CE754" s="170"/>
      <c r="CF754" s="170"/>
      <c r="CG754" s="170"/>
      <c r="CH754" s="170"/>
      <c r="CI754" s="170"/>
      <c r="CJ754" s="170"/>
      <c r="CK754" s="170"/>
      <c r="CL754" s="170"/>
      <c r="CM754" s="170"/>
      <c r="CN754" s="170"/>
      <c r="CO754" s="170"/>
      <c r="CP754" s="170"/>
      <c r="CQ754" s="170"/>
      <c r="CR754" s="170"/>
      <c r="CS754" s="170"/>
      <c r="CT754" s="170"/>
      <c r="CU754" s="170"/>
      <c r="CV754" s="170"/>
      <c r="CW754" s="170"/>
      <c r="CX754" s="170"/>
      <c r="CY754" s="170"/>
      <c r="CZ754" s="170"/>
      <c r="DA754" s="170"/>
      <c r="DB754" s="170"/>
      <c r="DC754" s="170"/>
      <c r="DD754" s="170"/>
      <c r="DE754" s="170"/>
      <c r="DF754" s="170"/>
      <c r="DG754" s="170"/>
      <c r="DH754" s="170"/>
      <c r="DI754" s="170"/>
      <c r="DJ754" s="170"/>
      <c r="DK754" s="170"/>
      <c r="DL754" s="170"/>
      <c r="DM754" s="170"/>
      <c r="DN754" s="170"/>
      <c r="DO754" s="170"/>
      <c r="DP754" s="170"/>
      <c r="DQ754" s="170"/>
      <c r="DR754" s="170"/>
      <c r="DS754" s="170"/>
      <c r="DT754" s="170"/>
      <c r="DU754" s="170"/>
      <c r="DV754" s="170"/>
      <c r="DW754" s="170"/>
      <c r="DX754" s="170"/>
      <c r="DY754" s="170"/>
      <c r="DZ754" s="170"/>
      <c r="EA754" s="170"/>
      <c r="EB754" s="170"/>
      <c r="EC754" s="170"/>
      <c r="ED754" s="170"/>
      <c r="EE754" s="170"/>
      <c r="EF754" s="170"/>
      <c r="EG754" s="170"/>
      <c r="EH754" s="170"/>
      <c r="EI754" s="170"/>
      <c r="EJ754" s="170"/>
      <c r="EK754" s="170"/>
      <c r="EL754" s="170"/>
      <c r="EM754" s="170"/>
      <c r="EN754" s="170"/>
      <c r="EO754" s="170"/>
      <c r="EP754" s="170"/>
      <c r="EQ754" s="170"/>
      <c r="ER754" s="170"/>
      <c r="ES754" s="170"/>
      <c r="ET754" s="170"/>
      <c r="EU754" s="170"/>
      <c r="EV754" s="170"/>
      <c r="EW754" s="170"/>
      <c r="EX754" s="170"/>
      <c r="EY754" s="170"/>
      <c r="EZ754" s="170"/>
      <c r="FA754" s="170"/>
      <c r="FB754" s="170"/>
      <c r="FC754" s="170"/>
      <c r="FD754" s="170"/>
      <c r="FE754" s="170"/>
      <c r="FF754" s="170"/>
      <c r="FG754" s="170"/>
      <c r="FH754" s="170"/>
      <c r="FI754" s="170"/>
      <c r="FJ754" s="170"/>
      <c r="FK754" s="170"/>
      <c r="FL754" s="170"/>
      <c r="FM754" s="170"/>
      <c r="FN754" s="170"/>
      <c r="FO754" s="170"/>
      <c r="FP754" s="170"/>
      <c r="FQ754" s="170"/>
      <c r="FR754" s="170"/>
      <c r="FS754" s="170"/>
      <c r="FT754" s="170"/>
      <c r="FU754" s="170"/>
      <c r="FV754" s="170"/>
      <c r="FW754" s="170"/>
      <c r="FX754" s="170"/>
      <c r="FY754" s="170"/>
      <c r="FZ754" s="170"/>
      <c r="GA754" s="170"/>
      <c r="GB754" s="170"/>
      <c r="GC754" s="170"/>
      <c r="GD754" s="170"/>
      <c r="GE754" s="170"/>
      <c r="GF754" s="170"/>
      <c r="GG754" s="170"/>
      <c r="GH754" s="170"/>
    </row>
    <row r="755" customFormat="false" ht="12.75" hidden="false" customHeight="false" outlineLevel="0" collapsed="false">
      <c r="A755" s="179"/>
      <c r="B755" s="160"/>
      <c r="C755" s="160"/>
      <c r="D755" s="160"/>
      <c r="E755" s="160"/>
      <c r="F755" s="160"/>
      <c r="G755" s="160"/>
      <c r="H755" s="159"/>
      <c r="I755" s="181"/>
      <c r="R755" s="159"/>
      <c r="S755" s="169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  <c r="AH755" s="170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70"/>
      <c r="BP755" s="170"/>
      <c r="BQ755" s="170"/>
      <c r="BR755" s="170"/>
      <c r="BS755" s="170"/>
      <c r="BT755" s="170"/>
      <c r="BU755" s="170"/>
      <c r="BV755" s="170"/>
      <c r="BW755" s="170"/>
      <c r="BX755" s="170"/>
      <c r="BY755" s="170"/>
      <c r="BZ755" s="170"/>
      <c r="CA755" s="170"/>
      <c r="CB755" s="170"/>
      <c r="CC755" s="170"/>
      <c r="CD755" s="170"/>
      <c r="CE755" s="170"/>
      <c r="CF755" s="170"/>
      <c r="CG755" s="170"/>
      <c r="CH755" s="170"/>
      <c r="CI755" s="170"/>
      <c r="CJ755" s="170"/>
      <c r="CK755" s="170"/>
      <c r="CL755" s="170"/>
      <c r="CM755" s="170"/>
      <c r="CN755" s="170"/>
      <c r="CO755" s="170"/>
      <c r="CP755" s="170"/>
      <c r="CQ755" s="170"/>
      <c r="CR755" s="170"/>
      <c r="CS755" s="170"/>
      <c r="CT755" s="170"/>
      <c r="CU755" s="170"/>
      <c r="CV755" s="170"/>
      <c r="CW755" s="170"/>
      <c r="CX755" s="170"/>
      <c r="CY755" s="170"/>
      <c r="CZ755" s="170"/>
      <c r="DA755" s="170"/>
      <c r="DB755" s="170"/>
      <c r="DC755" s="170"/>
      <c r="DD755" s="170"/>
      <c r="DE755" s="170"/>
      <c r="DF755" s="170"/>
      <c r="DG755" s="170"/>
      <c r="DH755" s="170"/>
      <c r="DI755" s="170"/>
      <c r="DJ755" s="170"/>
      <c r="DK755" s="170"/>
      <c r="DL755" s="170"/>
      <c r="DM755" s="170"/>
      <c r="DN755" s="170"/>
      <c r="DO755" s="170"/>
      <c r="DP755" s="170"/>
      <c r="DQ755" s="170"/>
      <c r="DR755" s="170"/>
      <c r="DS755" s="170"/>
      <c r="DT755" s="170"/>
      <c r="DU755" s="170"/>
      <c r="DV755" s="170"/>
      <c r="DW755" s="170"/>
      <c r="DX755" s="170"/>
      <c r="DY755" s="170"/>
      <c r="DZ755" s="170"/>
      <c r="EA755" s="170"/>
      <c r="EB755" s="170"/>
      <c r="EC755" s="170"/>
      <c r="ED755" s="170"/>
      <c r="EE755" s="170"/>
      <c r="EF755" s="170"/>
      <c r="EG755" s="170"/>
      <c r="EH755" s="170"/>
      <c r="EI755" s="170"/>
      <c r="EJ755" s="170"/>
      <c r="EK755" s="170"/>
      <c r="EL755" s="170"/>
      <c r="EM755" s="170"/>
      <c r="EN755" s="170"/>
      <c r="EO755" s="170"/>
      <c r="EP755" s="170"/>
      <c r="EQ755" s="170"/>
      <c r="ER755" s="170"/>
      <c r="ES755" s="170"/>
      <c r="ET755" s="170"/>
      <c r="EU755" s="170"/>
      <c r="EV755" s="170"/>
      <c r="EW755" s="170"/>
      <c r="EX755" s="170"/>
      <c r="EY755" s="170"/>
      <c r="EZ755" s="170"/>
      <c r="FA755" s="170"/>
      <c r="FB755" s="170"/>
      <c r="FC755" s="170"/>
      <c r="FD755" s="170"/>
      <c r="FE755" s="170"/>
      <c r="FF755" s="170"/>
      <c r="FG755" s="170"/>
      <c r="FH755" s="170"/>
      <c r="FI755" s="170"/>
      <c r="FJ755" s="170"/>
      <c r="FK755" s="170"/>
      <c r="FL755" s="170"/>
      <c r="FM755" s="170"/>
      <c r="FN755" s="170"/>
      <c r="FO755" s="170"/>
      <c r="FP755" s="170"/>
      <c r="FQ755" s="170"/>
      <c r="FR755" s="170"/>
      <c r="FS755" s="170"/>
      <c r="FT755" s="170"/>
      <c r="FU755" s="170"/>
      <c r="FV755" s="170"/>
      <c r="FW755" s="170"/>
      <c r="FX755" s="170"/>
      <c r="FY755" s="170"/>
      <c r="FZ755" s="170"/>
      <c r="GA755" s="170"/>
      <c r="GB755" s="170"/>
      <c r="GC755" s="170"/>
      <c r="GD755" s="170"/>
      <c r="GE755" s="170"/>
      <c r="GF755" s="170"/>
      <c r="GG755" s="170"/>
      <c r="GH755" s="170"/>
    </row>
    <row r="756" customFormat="false" ht="12.75" hidden="false" customHeight="false" outlineLevel="0" collapsed="false">
      <c r="A756" s="179"/>
      <c r="B756" s="160"/>
      <c r="C756" s="160"/>
      <c r="D756" s="160"/>
      <c r="E756" s="160"/>
      <c r="F756" s="160"/>
      <c r="G756" s="160"/>
      <c r="H756" s="159"/>
      <c r="I756" s="181"/>
      <c r="R756" s="159"/>
      <c r="S756" s="169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  <c r="AH756" s="170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70"/>
      <c r="BP756" s="170"/>
      <c r="BQ756" s="170"/>
      <c r="BR756" s="170"/>
      <c r="BS756" s="170"/>
      <c r="BT756" s="170"/>
      <c r="BU756" s="170"/>
      <c r="BV756" s="170"/>
      <c r="BW756" s="170"/>
      <c r="BX756" s="170"/>
      <c r="BY756" s="170"/>
      <c r="BZ756" s="170"/>
      <c r="CA756" s="170"/>
      <c r="CB756" s="170"/>
      <c r="CC756" s="170"/>
      <c r="CD756" s="170"/>
      <c r="CE756" s="170"/>
      <c r="CF756" s="170"/>
      <c r="CG756" s="170"/>
      <c r="CH756" s="170"/>
      <c r="CI756" s="170"/>
      <c r="CJ756" s="170"/>
      <c r="CK756" s="170"/>
      <c r="CL756" s="170"/>
      <c r="CM756" s="170"/>
      <c r="CN756" s="170"/>
      <c r="CO756" s="170"/>
      <c r="CP756" s="170"/>
      <c r="CQ756" s="170"/>
      <c r="CR756" s="170"/>
      <c r="CS756" s="170"/>
      <c r="CT756" s="170"/>
      <c r="CU756" s="170"/>
      <c r="CV756" s="170"/>
      <c r="CW756" s="170"/>
      <c r="CX756" s="170"/>
      <c r="CY756" s="170"/>
      <c r="CZ756" s="170"/>
      <c r="DA756" s="170"/>
      <c r="DB756" s="170"/>
      <c r="DC756" s="170"/>
      <c r="DD756" s="170"/>
      <c r="DE756" s="170"/>
      <c r="DF756" s="170"/>
      <c r="DG756" s="170"/>
      <c r="DH756" s="170"/>
      <c r="DI756" s="170"/>
      <c r="DJ756" s="170"/>
      <c r="DK756" s="170"/>
      <c r="DL756" s="170"/>
      <c r="DM756" s="170"/>
      <c r="DN756" s="170"/>
      <c r="DO756" s="170"/>
      <c r="DP756" s="170"/>
      <c r="DQ756" s="170"/>
      <c r="DR756" s="170"/>
      <c r="DS756" s="170"/>
      <c r="DT756" s="170"/>
      <c r="DU756" s="170"/>
      <c r="DV756" s="170"/>
      <c r="DW756" s="170"/>
      <c r="DX756" s="170"/>
      <c r="DY756" s="170"/>
      <c r="DZ756" s="170"/>
      <c r="EA756" s="170"/>
      <c r="EB756" s="170"/>
      <c r="EC756" s="170"/>
      <c r="ED756" s="170"/>
      <c r="EE756" s="170"/>
      <c r="EF756" s="170"/>
      <c r="EG756" s="170"/>
      <c r="EH756" s="170"/>
      <c r="EI756" s="170"/>
      <c r="EJ756" s="170"/>
      <c r="EK756" s="170"/>
      <c r="EL756" s="170"/>
      <c r="EM756" s="170"/>
      <c r="EN756" s="170"/>
      <c r="EO756" s="170"/>
      <c r="EP756" s="170"/>
      <c r="EQ756" s="170"/>
      <c r="ER756" s="170"/>
      <c r="ES756" s="170"/>
      <c r="ET756" s="170"/>
      <c r="EU756" s="170"/>
      <c r="EV756" s="170"/>
      <c r="EW756" s="170"/>
      <c r="EX756" s="170"/>
      <c r="EY756" s="170"/>
      <c r="EZ756" s="170"/>
      <c r="FA756" s="170"/>
      <c r="FB756" s="170"/>
      <c r="FC756" s="170"/>
      <c r="FD756" s="170"/>
      <c r="FE756" s="170"/>
      <c r="FF756" s="170"/>
      <c r="FG756" s="170"/>
      <c r="FH756" s="170"/>
      <c r="FI756" s="170"/>
      <c r="FJ756" s="170"/>
      <c r="FK756" s="170"/>
      <c r="FL756" s="170"/>
      <c r="FM756" s="170"/>
      <c r="FN756" s="170"/>
      <c r="FO756" s="170"/>
      <c r="FP756" s="170"/>
      <c r="FQ756" s="170"/>
      <c r="FR756" s="170"/>
      <c r="FS756" s="170"/>
      <c r="FT756" s="170"/>
      <c r="FU756" s="170"/>
      <c r="FV756" s="170"/>
      <c r="FW756" s="170"/>
      <c r="FX756" s="170"/>
      <c r="FY756" s="170"/>
      <c r="FZ756" s="170"/>
      <c r="GA756" s="170"/>
      <c r="GB756" s="170"/>
      <c r="GC756" s="170"/>
      <c r="GD756" s="170"/>
      <c r="GE756" s="170"/>
      <c r="GF756" s="170"/>
      <c r="GG756" s="170"/>
      <c r="GH756" s="170"/>
    </row>
    <row r="757" customFormat="false" ht="12.75" hidden="false" customHeight="false" outlineLevel="0" collapsed="false">
      <c r="A757" s="179"/>
      <c r="B757" s="160"/>
      <c r="C757" s="160"/>
      <c r="D757" s="160"/>
      <c r="E757" s="160"/>
      <c r="F757" s="160"/>
      <c r="G757" s="160"/>
      <c r="H757" s="159"/>
      <c r="I757" s="181"/>
      <c r="R757" s="159"/>
      <c r="S757" s="169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  <c r="AH757" s="170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70"/>
      <c r="BP757" s="170"/>
      <c r="BQ757" s="170"/>
      <c r="BR757" s="170"/>
      <c r="BS757" s="170"/>
      <c r="BT757" s="170"/>
      <c r="BU757" s="170"/>
      <c r="BV757" s="170"/>
      <c r="BW757" s="170"/>
      <c r="BX757" s="170"/>
      <c r="BY757" s="170"/>
      <c r="BZ757" s="170"/>
      <c r="CA757" s="170"/>
      <c r="CB757" s="170"/>
      <c r="CC757" s="170"/>
      <c r="CD757" s="170"/>
      <c r="CE757" s="170"/>
      <c r="CF757" s="170"/>
      <c r="CG757" s="170"/>
      <c r="CH757" s="170"/>
      <c r="CI757" s="170"/>
      <c r="CJ757" s="170"/>
      <c r="CK757" s="170"/>
      <c r="CL757" s="170"/>
      <c r="CM757" s="170"/>
      <c r="CN757" s="170"/>
      <c r="CO757" s="170"/>
      <c r="CP757" s="170"/>
      <c r="CQ757" s="170"/>
      <c r="CR757" s="170"/>
      <c r="CS757" s="170"/>
      <c r="CT757" s="170"/>
      <c r="CU757" s="170"/>
      <c r="CV757" s="170"/>
      <c r="CW757" s="170"/>
      <c r="CX757" s="170"/>
      <c r="CY757" s="170"/>
      <c r="CZ757" s="170"/>
      <c r="DA757" s="170"/>
      <c r="DB757" s="170"/>
      <c r="DC757" s="170"/>
      <c r="DD757" s="170"/>
      <c r="DE757" s="170"/>
      <c r="DF757" s="170"/>
      <c r="DG757" s="170"/>
      <c r="DH757" s="170"/>
      <c r="DI757" s="170"/>
      <c r="DJ757" s="170"/>
      <c r="DK757" s="170"/>
      <c r="DL757" s="170"/>
      <c r="DM757" s="170"/>
      <c r="DN757" s="170"/>
      <c r="DO757" s="170"/>
      <c r="DP757" s="170"/>
      <c r="DQ757" s="170"/>
      <c r="DR757" s="170"/>
      <c r="DS757" s="170"/>
      <c r="DT757" s="170"/>
      <c r="DU757" s="170"/>
      <c r="DV757" s="170"/>
      <c r="DW757" s="170"/>
      <c r="DX757" s="170"/>
      <c r="DY757" s="170"/>
      <c r="DZ757" s="170"/>
      <c r="EA757" s="170"/>
      <c r="EB757" s="170"/>
      <c r="EC757" s="170"/>
      <c r="ED757" s="170"/>
      <c r="EE757" s="170"/>
      <c r="EF757" s="170"/>
      <c r="EG757" s="170"/>
      <c r="EH757" s="170"/>
      <c r="EI757" s="170"/>
      <c r="EJ757" s="170"/>
      <c r="EK757" s="170"/>
      <c r="EL757" s="170"/>
      <c r="EM757" s="170"/>
      <c r="EN757" s="170"/>
      <c r="EO757" s="170"/>
      <c r="EP757" s="170"/>
      <c r="EQ757" s="170"/>
      <c r="ER757" s="170"/>
      <c r="ES757" s="170"/>
      <c r="ET757" s="170"/>
      <c r="EU757" s="170"/>
      <c r="EV757" s="170"/>
      <c r="EW757" s="170"/>
      <c r="EX757" s="170"/>
      <c r="EY757" s="170"/>
      <c r="EZ757" s="170"/>
      <c r="FA757" s="170"/>
      <c r="FB757" s="170"/>
      <c r="FC757" s="170"/>
      <c r="FD757" s="170"/>
      <c r="FE757" s="170"/>
      <c r="FF757" s="170"/>
      <c r="FG757" s="170"/>
      <c r="FH757" s="170"/>
      <c r="FI757" s="170"/>
      <c r="FJ757" s="170"/>
      <c r="FK757" s="170"/>
      <c r="FL757" s="170"/>
      <c r="FM757" s="170"/>
      <c r="FN757" s="170"/>
      <c r="FO757" s="170"/>
      <c r="FP757" s="170"/>
      <c r="FQ757" s="170"/>
      <c r="FR757" s="170"/>
      <c r="FS757" s="170"/>
      <c r="FT757" s="170"/>
      <c r="FU757" s="170"/>
      <c r="FV757" s="170"/>
      <c r="FW757" s="170"/>
      <c r="FX757" s="170"/>
      <c r="FY757" s="170"/>
      <c r="FZ757" s="170"/>
      <c r="GA757" s="170"/>
      <c r="GB757" s="170"/>
      <c r="GC757" s="170"/>
      <c r="GD757" s="170"/>
      <c r="GE757" s="170"/>
      <c r="GF757" s="170"/>
      <c r="GG757" s="170"/>
      <c r="GH757" s="170"/>
    </row>
    <row r="758" customFormat="false" ht="12.75" hidden="false" customHeight="false" outlineLevel="0" collapsed="false">
      <c r="A758" s="179"/>
      <c r="B758" s="160"/>
      <c r="C758" s="160"/>
      <c r="D758" s="160"/>
      <c r="E758" s="160"/>
      <c r="F758" s="160"/>
      <c r="G758" s="160"/>
      <c r="H758" s="159"/>
      <c r="I758" s="181"/>
      <c r="R758" s="159"/>
      <c r="S758" s="169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  <c r="AH758" s="170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70"/>
      <c r="BP758" s="170"/>
      <c r="BQ758" s="170"/>
      <c r="BR758" s="170"/>
      <c r="BS758" s="170"/>
      <c r="BT758" s="170"/>
      <c r="BU758" s="170"/>
      <c r="BV758" s="170"/>
      <c r="BW758" s="170"/>
      <c r="BX758" s="170"/>
      <c r="BY758" s="170"/>
      <c r="BZ758" s="170"/>
      <c r="CA758" s="170"/>
      <c r="CB758" s="170"/>
      <c r="CC758" s="170"/>
      <c r="CD758" s="170"/>
      <c r="CE758" s="170"/>
      <c r="CF758" s="170"/>
      <c r="CG758" s="170"/>
      <c r="CH758" s="170"/>
      <c r="CI758" s="170"/>
      <c r="CJ758" s="170"/>
      <c r="CK758" s="170"/>
      <c r="CL758" s="170"/>
      <c r="CM758" s="170"/>
      <c r="CN758" s="170"/>
      <c r="CO758" s="170"/>
      <c r="CP758" s="170"/>
      <c r="CQ758" s="170"/>
      <c r="CR758" s="170"/>
      <c r="CS758" s="170"/>
      <c r="CT758" s="170"/>
      <c r="CU758" s="170"/>
      <c r="CV758" s="170"/>
      <c r="CW758" s="170"/>
      <c r="CX758" s="170"/>
      <c r="CY758" s="170"/>
      <c r="CZ758" s="170"/>
      <c r="DA758" s="170"/>
      <c r="DB758" s="170"/>
      <c r="DC758" s="170"/>
      <c r="DD758" s="170"/>
      <c r="DE758" s="170"/>
      <c r="DF758" s="170"/>
      <c r="DG758" s="170"/>
      <c r="DH758" s="170"/>
      <c r="DI758" s="170"/>
      <c r="DJ758" s="170"/>
      <c r="DK758" s="170"/>
      <c r="DL758" s="170"/>
      <c r="DM758" s="170"/>
      <c r="DN758" s="170"/>
      <c r="DO758" s="170"/>
      <c r="DP758" s="170"/>
      <c r="DQ758" s="170"/>
      <c r="DR758" s="170"/>
      <c r="DS758" s="170"/>
      <c r="DT758" s="170"/>
      <c r="DU758" s="170"/>
      <c r="DV758" s="170"/>
      <c r="DW758" s="170"/>
      <c r="DX758" s="170"/>
      <c r="DY758" s="170"/>
      <c r="DZ758" s="170"/>
      <c r="EA758" s="170"/>
      <c r="EB758" s="170"/>
      <c r="EC758" s="170"/>
      <c r="ED758" s="170"/>
      <c r="EE758" s="170"/>
      <c r="EF758" s="170"/>
      <c r="EG758" s="170"/>
      <c r="EH758" s="170"/>
      <c r="EI758" s="170"/>
      <c r="EJ758" s="170"/>
      <c r="EK758" s="170"/>
      <c r="EL758" s="170"/>
      <c r="EM758" s="170"/>
      <c r="EN758" s="170"/>
      <c r="EO758" s="170"/>
      <c r="EP758" s="170"/>
      <c r="EQ758" s="170"/>
      <c r="ER758" s="170"/>
      <c r="ES758" s="170"/>
      <c r="ET758" s="170"/>
      <c r="EU758" s="170"/>
      <c r="EV758" s="170"/>
      <c r="EW758" s="170"/>
      <c r="EX758" s="170"/>
      <c r="EY758" s="170"/>
      <c r="EZ758" s="170"/>
      <c r="FA758" s="170"/>
      <c r="FB758" s="170"/>
      <c r="FC758" s="170"/>
      <c r="FD758" s="170"/>
      <c r="FE758" s="170"/>
      <c r="FF758" s="170"/>
      <c r="FG758" s="170"/>
      <c r="FH758" s="170"/>
      <c r="FI758" s="170"/>
      <c r="FJ758" s="170"/>
      <c r="FK758" s="170"/>
      <c r="FL758" s="170"/>
      <c r="FM758" s="170"/>
      <c r="FN758" s="170"/>
      <c r="FO758" s="170"/>
      <c r="FP758" s="170"/>
      <c r="FQ758" s="170"/>
      <c r="FR758" s="170"/>
      <c r="FS758" s="170"/>
      <c r="FT758" s="170"/>
      <c r="FU758" s="170"/>
      <c r="FV758" s="170"/>
      <c r="FW758" s="170"/>
      <c r="FX758" s="170"/>
      <c r="FY758" s="170"/>
      <c r="FZ758" s="170"/>
      <c r="GA758" s="170"/>
      <c r="GB758" s="170"/>
      <c r="GC758" s="170"/>
      <c r="GD758" s="170"/>
      <c r="GE758" s="170"/>
      <c r="GF758" s="170"/>
      <c r="GG758" s="170"/>
      <c r="GH758" s="170"/>
    </row>
    <row r="759" customFormat="false" ht="12.75" hidden="false" customHeight="false" outlineLevel="0" collapsed="false">
      <c r="A759" s="179"/>
      <c r="B759" s="160"/>
      <c r="C759" s="160"/>
      <c r="D759" s="160"/>
      <c r="E759" s="160"/>
      <c r="F759" s="160"/>
      <c r="G759" s="160"/>
      <c r="H759" s="159"/>
      <c r="I759" s="181"/>
      <c r="R759" s="159"/>
      <c r="S759" s="169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  <c r="AH759" s="170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70"/>
      <c r="BP759" s="170"/>
      <c r="BQ759" s="170"/>
      <c r="BR759" s="170"/>
      <c r="BS759" s="170"/>
      <c r="BT759" s="170"/>
      <c r="BU759" s="170"/>
      <c r="BV759" s="170"/>
      <c r="BW759" s="170"/>
      <c r="BX759" s="170"/>
      <c r="BY759" s="170"/>
      <c r="BZ759" s="170"/>
      <c r="CA759" s="170"/>
      <c r="CB759" s="170"/>
      <c r="CC759" s="170"/>
      <c r="CD759" s="170"/>
      <c r="CE759" s="170"/>
      <c r="CF759" s="170"/>
      <c r="CG759" s="170"/>
      <c r="CH759" s="170"/>
      <c r="CI759" s="170"/>
      <c r="CJ759" s="170"/>
      <c r="CK759" s="170"/>
      <c r="CL759" s="170"/>
      <c r="CM759" s="170"/>
      <c r="CN759" s="170"/>
      <c r="CO759" s="170"/>
      <c r="CP759" s="170"/>
      <c r="CQ759" s="170"/>
      <c r="CR759" s="170"/>
      <c r="CS759" s="170"/>
      <c r="CT759" s="170"/>
      <c r="CU759" s="170"/>
      <c r="CV759" s="170"/>
      <c r="CW759" s="170"/>
      <c r="CX759" s="170"/>
      <c r="CY759" s="170"/>
      <c r="CZ759" s="170"/>
      <c r="DA759" s="170"/>
      <c r="DB759" s="170"/>
      <c r="DC759" s="170"/>
      <c r="DD759" s="170"/>
      <c r="DE759" s="170"/>
      <c r="DF759" s="170"/>
      <c r="DG759" s="170"/>
      <c r="DH759" s="170"/>
      <c r="DI759" s="170"/>
      <c r="DJ759" s="170"/>
      <c r="DK759" s="170"/>
      <c r="DL759" s="170"/>
      <c r="DM759" s="170"/>
      <c r="DN759" s="170"/>
      <c r="DO759" s="170"/>
      <c r="DP759" s="170"/>
      <c r="DQ759" s="170"/>
      <c r="DR759" s="170"/>
      <c r="DS759" s="170"/>
      <c r="DT759" s="170"/>
      <c r="DU759" s="170"/>
      <c r="DV759" s="170"/>
      <c r="DW759" s="170"/>
      <c r="DX759" s="170"/>
      <c r="DY759" s="170"/>
      <c r="DZ759" s="170"/>
      <c r="EA759" s="170"/>
      <c r="EB759" s="170"/>
      <c r="EC759" s="170"/>
      <c r="ED759" s="170"/>
      <c r="EE759" s="170"/>
      <c r="EF759" s="170"/>
      <c r="EG759" s="170"/>
      <c r="EH759" s="170"/>
      <c r="EI759" s="170"/>
      <c r="EJ759" s="170"/>
      <c r="EK759" s="170"/>
      <c r="EL759" s="170"/>
      <c r="EM759" s="170"/>
      <c r="EN759" s="170"/>
      <c r="EO759" s="170"/>
      <c r="EP759" s="170"/>
      <c r="EQ759" s="170"/>
      <c r="ER759" s="170"/>
      <c r="ES759" s="170"/>
      <c r="ET759" s="170"/>
      <c r="EU759" s="170"/>
      <c r="EV759" s="170"/>
      <c r="EW759" s="170"/>
      <c r="EX759" s="170"/>
      <c r="EY759" s="170"/>
      <c r="EZ759" s="170"/>
      <c r="FA759" s="170"/>
      <c r="FB759" s="170"/>
      <c r="FC759" s="170"/>
      <c r="FD759" s="170"/>
      <c r="FE759" s="170"/>
      <c r="FF759" s="170"/>
      <c r="FG759" s="170"/>
      <c r="FH759" s="170"/>
      <c r="FI759" s="170"/>
      <c r="FJ759" s="170"/>
      <c r="FK759" s="170"/>
      <c r="FL759" s="170"/>
      <c r="FM759" s="170"/>
      <c r="FN759" s="170"/>
      <c r="FO759" s="170"/>
      <c r="FP759" s="170"/>
      <c r="FQ759" s="170"/>
      <c r="FR759" s="170"/>
      <c r="FS759" s="170"/>
      <c r="FT759" s="170"/>
      <c r="FU759" s="170"/>
      <c r="FV759" s="170"/>
      <c r="FW759" s="170"/>
      <c r="FX759" s="170"/>
      <c r="FY759" s="170"/>
      <c r="FZ759" s="170"/>
      <c r="GA759" s="170"/>
      <c r="GB759" s="170"/>
      <c r="GC759" s="170"/>
      <c r="GD759" s="170"/>
      <c r="GE759" s="170"/>
      <c r="GF759" s="170"/>
      <c r="GG759" s="170"/>
      <c r="GH759" s="170"/>
    </row>
    <row r="760" customFormat="false" ht="12.75" hidden="false" customHeight="false" outlineLevel="0" collapsed="false">
      <c r="A760" s="179"/>
      <c r="B760" s="160"/>
      <c r="C760" s="160"/>
      <c r="D760" s="160"/>
      <c r="E760" s="160"/>
      <c r="F760" s="160"/>
      <c r="G760" s="160"/>
      <c r="H760" s="159"/>
      <c r="I760" s="181"/>
      <c r="R760" s="159"/>
      <c r="S760" s="169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70"/>
      <c r="BP760" s="170"/>
      <c r="BQ760" s="170"/>
      <c r="BR760" s="170"/>
      <c r="BS760" s="170"/>
      <c r="BT760" s="170"/>
      <c r="BU760" s="170"/>
      <c r="BV760" s="170"/>
      <c r="BW760" s="170"/>
      <c r="BX760" s="170"/>
      <c r="BY760" s="170"/>
      <c r="BZ760" s="170"/>
      <c r="CA760" s="170"/>
      <c r="CB760" s="170"/>
      <c r="CC760" s="170"/>
      <c r="CD760" s="170"/>
      <c r="CE760" s="170"/>
      <c r="CF760" s="170"/>
      <c r="CG760" s="170"/>
      <c r="CH760" s="170"/>
      <c r="CI760" s="170"/>
      <c r="CJ760" s="170"/>
      <c r="CK760" s="170"/>
      <c r="CL760" s="170"/>
      <c r="CM760" s="170"/>
      <c r="CN760" s="170"/>
      <c r="CO760" s="170"/>
      <c r="CP760" s="170"/>
      <c r="CQ760" s="170"/>
      <c r="CR760" s="170"/>
      <c r="CS760" s="170"/>
      <c r="CT760" s="170"/>
      <c r="CU760" s="170"/>
      <c r="CV760" s="170"/>
      <c r="CW760" s="170"/>
      <c r="CX760" s="170"/>
      <c r="CY760" s="170"/>
      <c r="CZ760" s="170"/>
      <c r="DA760" s="170"/>
      <c r="DB760" s="170"/>
      <c r="DC760" s="170"/>
      <c r="DD760" s="170"/>
      <c r="DE760" s="170"/>
      <c r="DF760" s="170"/>
      <c r="DG760" s="170"/>
      <c r="DH760" s="170"/>
      <c r="DI760" s="170"/>
      <c r="DJ760" s="170"/>
      <c r="DK760" s="170"/>
      <c r="DL760" s="170"/>
      <c r="DM760" s="170"/>
      <c r="DN760" s="170"/>
      <c r="DO760" s="170"/>
      <c r="DP760" s="170"/>
      <c r="DQ760" s="170"/>
      <c r="DR760" s="170"/>
      <c r="DS760" s="170"/>
      <c r="DT760" s="170"/>
      <c r="DU760" s="170"/>
      <c r="DV760" s="170"/>
      <c r="DW760" s="170"/>
      <c r="DX760" s="170"/>
      <c r="DY760" s="170"/>
      <c r="DZ760" s="170"/>
      <c r="EA760" s="170"/>
      <c r="EB760" s="170"/>
      <c r="EC760" s="170"/>
      <c r="ED760" s="170"/>
      <c r="EE760" s="170"/>
      <c r="EF760" s="170"/>
      <c r="EG760" s="170"/>
      <c r="EH760" s="170"/>
      <c r="EI760" s="170"/>
      <c r="EJ760" s="170"/>
      <c r="EK760" s="170"/>
      <c r="EL760" s="170"/>
      <c r="EM760" s="170"/>
      <c r="EN760" s="170"/>
      <c r="EO760" s="170"/>
      <c r="EP760" s="170"/>
      <c r="EQ760" s="170"/>
      <c r="ER760" s="170"/>
      <c r="ES760" s="170"/>
      <c r="ET760" s="170"/>
      <c r="EU760" s="170"/>
      <c r="EV760" s="170"/>
      <c r="EW760" s="170"/>
      <c r="EX760" s="170"/>
      <c r="EY760" s="170"/>
      <c r="EZ760" s="170"/>
      <c r="FA760" s="170"/>
      <c r="FB760" s="170"/>
      <c r="FC760" s="170"/>
      <c r="FD760" s="170"/>
      <c r="FE760" s="170"/>
      <c r="FF760" s="170"/>
      <c r="FG760" s="170"/>
      <c r="FH760" s="170"/>
      <c r="FI760" s="170"/>
      <c r="FJ760" s="170"/>
      <c r="FK760" s="170"/>
      <c r="FL760" s="170"/>
      <c r="FM760" s="170"/>
      <c r="FN760" s="170"/>
      <c r="FO760" s="170"/>
      <c r="FP760" s="170"/>
      <c r="FQ760" s="170"/>
      <c r="FR760" s="170"/>
      <c r="FS760" s="170"/>
      <c r="FT760" s="170"/>
      <c r="FU760" s="170"/>
      <c r="FV760" s="170"/>
      <c r="FW760" s="170"/>
      <c r="FX760" s="170"/>
      <c r="FY760" s="170"/>
      <c r="FZ760" s="170"/>
      <c r="GA760" s="170"/>
      <c r="GB760" s="170"/>
      <c r="GC760" s="170"/>
      <c r="GD760" s="170"/>
      <c r="GE760" s="170"/>
      <c r="GF760" s="170"/>
      <c r="GG760" s="170"/>
      <c r="GH760" s="170"/>
    </row>
    <row r="761" customFormat="false" ht="12.75" hidden="false" customHeight="false" outlineLevel="0" collapsed="false">
      <c r="A761" s="179"/>
      <c r="B761" s="160"/>
      <c r="C761" s="160"/>
      <c r="D761" s="160"/>
      <c r="E761" s="160"/>
      <c r="F761" s="160"/>
      <c r="G761" s="160"/>
      <c r="H761" s="159"/>
      <c r="I761" s="181"/>
      <c r="R761" s="159"/>
      <c r="S761" s="169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70"/>
      <c r="BP761" s="170"/>
      <c r="BQ761" s="170"/>
      <c r="BR761" s="170"/>
      <c r="BS761" s="170"/>
      <c r="BT761" s="170"/>
      <c r="BU761" s="170"/>
      <c r="BV761" s="170"/>
      <c r="BW761" s="170"/>
      <c r="BX761" s="170"/>
      <c r="BY761" s="170"/>
      <c r="BZ761" s="170"/>
      <c r="CA761" s="170"/>
      <c r="CB761" s="170"/>
      <c r="CC761" s="170"/>
      <c r="CD761" s="170"/>
      <c r="CE761" s="170"/>
      <c r="CF761" s="170"/>
      <c r="CG761" s="170"/>
      <c r="CH761" s="170"/>
      <c r="CI761" s="170"/>
      <c r="CJ761" s="170"/>
      <c r="CK761" s="170"/>
      <c r="CL761" s="170"/>
      <c r="CM761" s="170"/>
      <c r="CN761" s="170"/>
      <c r="CO761" s="170"/>
      <c r="CP761" s="170"/>
      <c r="CQ761" s="170"/>
      <c r="CR761" s="170"/>
      <c r="CS761" s="170"/>
      <c r="CT761" s="170"/>
      <c r="CU761" s="170"/>
      <c r="CV761" s="170"/>
      <c r="CW761" s="170"/>
      <c r="CX761" s="170"/>
      <c r="CY761" s="170"/>
      <c r="CZ761" s="170"/>
      <c r="DA761" s="170"/>
      <c r="DB761" s="170"/>
      <c r="DC761" s="170"/>
      <c r="DD761" s="170"/>
      <c r="DE761" s="170"/>
      <c r="DF761" s="170"/>
      <c r="DG761" s="170"/>
      <c r="DH761" s="170"/>
      <c r="DI761" s="170"/>
      <c r="DJ761" s="170"/>
      <c r="DK761" s="170"/>
      <c r="DL761" s="170"/>
      <c r="DM761" s="170"/>
      <c r="DN761" s="170"/>
      <c r="DO761" s="170"/>
      <c r="DP761" s="170"/>
      <c r="DQ761" s="170"/>
      <c r="DR761" s="170"/>
      <c r="DS761" s="170"/>
      <c r="DT761" s="170"/>
      <c r="DU761" s="170"/>
      <c r="DV761" s="170"/>
      <c r="DW761" s="170"/>
      <c r="DX761" s="170"/>
      <c r="DY761" s="170"/>
      <c r="DZ761" s="170"/>
      <c r="EA761" s="170"/>
      <c r="EB761" s="170"/>
      <c r="EC761" s="170"/>
      <c r="ED761" s="170"/>
      <c r="EE761" s="170"/>
      <c r="EF761" s="170"/>
      <c r="EG761" s="170"/>
      <c r="EH761" s="170"/>
      <c r="EI761" s="170"/>
      <c r="EJ761" s="170"/>
      <c r="EK761" s="170"/>
      <c r="EL761" s="170"/>
      <c r="EM761" s="170"/>
      <c r="EN761" s="170"/>
      <c r="EO761" s="170"/>
      <c r="EP761" s="170"/>
      <c r="EQ761" s="170"/>
      <c r="ER761" s="170"/>
      <c r="ES761" s="170"/>
      <c r="ET761" s="170"/>
      <c r="EU761" s="170"/>
      <c r="EV761" s="170"/>
      <c r="EW761" s="170"/>
      <c r="EX761" s="170"/>
      <c r="EY761" s="170"/>
      <c r="EZ761" s="170"/>
      <c r="FA761" s="170"/>
      <c r="FB761" s="170"/>
      <c r="FC761" s="170"/>
      <c r="FD761" s="170"/>
      <c r="FE761" s="170"/>
      <c r="FF761" s="170"/>
      <c r="FG761" s="170"/>
      <c r="FH761" s="170"/>
      <c r="FI761" s="170"/>
      <c r="FJ761" s="170"/>
      <c r="FK761" s="170"/>
      <c r="FL761" s="170"/>
      <c r="FM761" s="170"/>
      <c r="FN761" s="170"/>
      <c r="FO761" s="170"/>
      <c r="FP761" s="170"/>
      <c r="FQ761" s="170"/>
      <c r="FR761" s="170"/>
      <c r="FS761" s="170"/>
      <c r="FT761" s="170"/>
      <c r="FU761" s="170"/>
      <c r="FV761" s="170"/>
      <c r="FW761" s="170"/>
      <c r="FX761" s="170"/>
      <c r="FY761" s="170"/>
      <c r="FZ761" s="170"/>
      <c r="GA761" s="170"/>
      <c r="GB761" s="170"/>
      <c r="GC761" s="170"/>
      <c r="GD761" s="170"/>
      <c r="GE761" s="170"/>
      <c r="GF761" s="170"/>
      <c r="GG761" s="170"/>
      <c r="GH761" s="170"/>
    </row>
    <row r="762" customFormat="false" ht="12.75" hidden="false" customHeight="false" outlineLevel="0" collapsed="false">
      <c r="A762" s="179"/>
      <c r="B762" s="160"/>
      <c r="C762" s="160"/>
      <c r="D762" s="160"/>
      <c r="E762" s="160"/>
      <c r="F762" s="160"/>
      <c r="G762" s="160"/>
      <c r="H762" s="159"/>
      <c r="I762" s="181"/>
      <c r="R762" s="159"/>
      <c r="S762" s="169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70"/>
      <c r="BW762" s="170"/>
      <c r="BX762" s="170"/>
      <c r="BY762" s="170"/>
      <c r="BZ762" s="170"/>
      <c r="CA762" s="170"/>
      <c r="CB762" s="170"/>
      <c r="CC762" s="170"/>
      <c r="CD762" s="170"/>
      <c r="CE762" s="170"/>
      <c r="CF762" s="170"/>
      <c r="CG762" s="170"/>
      <c r="CH762" s="170"/>
      <c r="CI762" s="170"/>
      <c r="CJ762" s="170"/>
      <c r="CK762" s="170"/>
      <c r="CL762" s="170"/>
      <c r="CM762" s="170"/>
      <c r="CN762" s="170"/>
      <c r="CO762" s="170"/>
      <c r="CP762" s="170"/>
      <c r="CQ762" s="170"/>
      <c r="CR762" s="170"/>
      <c r="CS762" s="170"/>
      <c r="CT762" s="170"/>
      <c r="CU762" s="170"/>
      <c r="CV762" s="170"/>
      <c r="CW762" s="170"/>
      <c r="CX762" s="170"/>
      <c r="CY762" s="170"/>
      <c r="CZ762" s="170"/>
      <c r="DA762" s="170"/>
      <c r="DB762" s="170"/>
      <c r="DC762" s="170"/>
      <c r="DD762" s="170"/>
      <c r="DE762" s="170"/>
      <c r="DF762" s="170"/>
      <c r="DG762" s="170"/>
      <c r="DH762" s="170"/>
      <c r="DI762" s="170"/>
      <c r="DJ762" s="170"/>
      <c r="DK762" s="170"/>
      <c r="DL762" s="170"/>
      <c r="DM762" s="170"/>
      <c r="DN762" s="170"/>
      <c r="DO762" s="170"/>
      <c r="DP762" s="170"/>
      <c r="DQ762" s="170"/>
      <c r="DR762" s="170"/>
      <c r="DS762" s="170"/>
      <c r="DT762" s="170"/>
      <c r="DU762" s="170"/>
      <c r="DV762" s="170"/>
      <c r="DW762" s="170"/>
      <c r="DX762" s="170"/>
      <c r="DY762" s="170"/>
      <c r="DZ762" s="170"/>
      <c r="EA762" s="170"/>
      <c r="EB762" s="170"/>
      <c r="EC762" s="170"/>
      <c r="ED762" s="170"/>
      <c r="EE762" s="170"/>
      <c r="EF762" s="170"/>
      <c r="EG762" s="170"/>
      <c r="EH762" s="170"/>
      <c r="EI762" s="170"/>
      <c r="EJ762" s="170"/>
      <c r="EK762" s="170"/>
      <c r="EL762" s="170"/>
      <c r="EM762" s="170"/>
      <c r="EN762" s="170"/>
      <c r="EO762" s="170"/>
      <c r="EP762" s="170"/>
      <c r="EQ762" s="170"/>
      <c r="ER762" s="170"/>
      <c r="ES762" s="170"/>
      <c r="ET762" s="170"/>
      <c r="EU762" s="170"/>
      <c r="EV762" s="170"/>
      <c r="EW762" s="170"/>
      <c r="EX762" s="170"/>
      <c r="EY762" s="170"/>
      <c r="EZ762" s="170"/>
      <c r="FA762" s="170"/>
      <c r="FB762" s="170"/>
      <c r="FC762" s="170"/>
      <c r="FD762" s="170"/>
      <c r="FE762" s="170"/>
      <c r="FF762" s="170"/>
      <c r="FG762" s="170"/>
      <c r="FH762" s="170"/>
      <c r="FI762" s="170"/>
      <c r="FJ762" s="170"/>
      <c r="FK762" s="170"/>
      <c r="FL762" s="170"/>
      <c r="FM762" s="170"/>
      <c r="FN762" s="170"/>
      <c r="FO762" s="170"/>
      <c r="FP762" s="170"/>
      <c r="FQ762" s="170"/>
      <c r="FR762" s="170"/>
      <c r="FS762" s="170"/>
      <c r="FT762" s="170"/>
      <c r="FU762" s="170"/>
      <c r="FV762" s="170"/>
      <c r="FW762" s="170"/>
      <c r="FX762" s="170"/>
      <c r="FY762" s="170"/>
      <c r="FZ762" s="170"/>
      <c r="GA762" s="170"/>
      <c r="GB762" s="170"/>
      <c r="GC762" s="170"/>
      <c r="GD762" s="170"/>
      <c r="GE762" s="170"/>
      <c r="GF762" s="170"/>
      <c r="GG762" s="170"/>
      <c r="GH762" s="170"/>
    </row>
    <row r="763" customFormat="false" ht="12.75" hidden="false" customHeight="false" outlineLevel="0" collapsed="false">
      <c r="A763" s="179"/>
      <c r="B763" s="160"/>
      <c r="C763" s="160"/>
      <c r="D763" s="160"/>
      <c r="E763" s="160"/>
      <c r="F763" s="160"/>
      <c r="G763" s="160"/>
      <c r="H763" s="159"/>
      <c r="I763" s="181"/>
      <c r="R763" s="159"/>
      <c r="S763" s="169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70"/>
      <c r="BW763" s="170"/>
      <c r="BX763" s="170"/>
      <c r="BY763" s="170"/>
      <c r="BZ763" s="170"/>
      <c r="CA763" s="170"/>
      <c r="CB763" s="170"/>
      <c r="CC763" s="170"/>
      <c r="CD763" s="170"/>
      <c r="CE763" s="170"/>
      <c r="CF763" s="170"/>
      <c r="CG763" s="170"/>
      <c r="CH763" s="170"/>
      <c r="CI763" s="170"/>
      <c r="CJ763" s="170"/>
      <c r="CK763" s="170"/>
      <c r="CL763" s="170"/>
      <c r="CM763" s="170"/>
      <c r="CN763" s="170"/>
      <c r="CO763" s="170"/>
      <c r="CP763" s="170"/>
      <c r="CQ763" s="170"/>
      <c r="CR763" s="170"/>
      <c r="CS763" s="170"/>
      <c r="CT763" s="170"/>
      <c r="CU763" s="170"/>
      <c r="CV763" s="170"/>
      <c r="CW763" s="170"/>
      <c r="CX763" s="170"/>
      <c r="CY763" s="170"/>
      <c r="CZ763" s="170"/>
      <c r="DA763" s="170"/>
      <c r="DB763" s="170"/>
      <c r="DC763" s="170"/>
      <c r="DD763" s="170"/>
      <c r="DE763" s="170"/>
      <c r="DF763" s="170"/>
      <c r="DG763" s="170"/>
      <c r="DH763" s="170"/>
      <c r="DI763" s="170"/>
      <c r="DJ763" s="170"/>
      <c r="DK763" s="170"/>
      <c r="DL763" s="170"/>
      <c r="DM763" s="170"/>
      <c r="DN763" s="170"/>
      <c r="DO763" s="170"/>
      <c r="DP763" s="170"/>
      <c r="DQ763" s="170"/>
      <c r="DR763" s="170"/>
      <c r="DS763" s="170"/>
      <c r="DT763" s="170"/>
      <c r="DU763" s="170"/>
      <c r="DV763" s="170"/>
      <c r="DW763" s="170"/>
      <c r="DX763" s="170"/>
      <c r="DY763" s="170"/>
      <c r="DZ763" s="170"/>
      <c r="EA763" s="170"/>
      <c r="EB763" s="170"/>
      <c r="EC763" s="170"/>
      <c r="ED763" s="170"/>
      <c r="EE763" s="170"/>
      <c r="EF763" s="170"/>
      <c r="EG763" s="170"/>
      <c r="EH763" s="170"/>
      <c r="EI763" s="170"/>
      <c r="EJ763" s="170"/>
      <c r="EK763" s="170"/>
      <c r="EL763" s="170"/>
      <c r="EM763" s="170"/>
      <c r="EN763" s="170"/>
      <c r="EO763" s="170"/>
      <c r="EP763" s="170"/>
      <c r="EQ763" s="170"/>
      <c r="ER763" s="170"/>
      <c r="ES763" s="170"/>
      <c r="ET763" s="170"/>
      <c r="EU763" s="170"/>
      <c r="EV763" s="170"/>
      <c r="EW763" s="170"/>
      <c r="EX763" s="170"/>
      <c r="EY763" s="170"/>
      <c r="EZ763" s="170"/>
      <c r="FA763" s="170"/>
      <c r="FB763" s="170"/>
      <c r="FC763" s="170"/>
      <c r="FD763" s="170"/>
      <c r="FE763" s="170"/>
      <c r="FF763" s="170"/>
      <c r="FG763" s="170"/>
      <c r="FH763" s="170"/>
      <c r="FI763" s="170"/>
      <c r="FJ763" s="170"/>
      <c r="FK763" s="170"/>
      <c r="FL763" s="170"/>
      <c r="FM763" s="170"/>
      <c r="FN763" s="170"/>
      <c r="FO763" s="170"/>
      <c r="FP763" s="170"/>
      <c r="FQ763" s="170"/>
      <c r="FR763" s="170"/>
      <c r="FS763" s="170"/>
      <c r="FT763" s="170"/>
      <c r="FU763" s="170"/>
      <c r="FV763" s="170"/>
      <c r="FW763" s="170"/>
      <c r="FX763" s="170"/>
      <c r="FY763" s="170"/>
      <c r="FZ763" s="170"/>
      <c r="GA763" s="170"/>
      <c r="GB763" s="170"/>
      <c r="GC763" s="170"/>
      <c r="GD763" s="170"/>
      <c r="GE763" s="170"/>
      <c r="GF763" s="170"/>
      <c r="GG763" s="170"/>
      <c r="GH763" s="170"/>
    </row>
    <row r="764" customFormat="false" ht="12.75" hidden="false" customHeight="false" outlineLevel="0" collapsed="false">
      <c r="A764" s="179"/>
      <c r="B764" s="160"/>
      <c r="C764" s="160"/>
      <c r="D764" s="160"/>
      <c r="E764" s="160"/>
      <c r="F764" s="160"/>
      <c r="G764" s="160"/>
      <c r="H764" s="159"/>
      <c r="I764" s="181"/>
      <c r="R764" s="159"/>
      <c r="S764" s="169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70"/>
      <c r="BW764" s="170"/>
      <c r="BX764" s="170"/>
      <c r="BY764" s="170"/>
      <c r="BZ764" s="170"/>
      <c r="CA764" s="170"/>
      <c r="CB764" s="170"/>
      <c r="CC764" s="170"/>
      <c r="CD764" s="170"/>
      <c r="CE764" s="170"/>
      <c r="CF764" s="170"/>
      <c r="CG764" s="170"/>
      <c r="CH764" s="170"/>
      <c r="CI764" s="170"/>
      <c r="CJ764" s="170"/>
      <c r="CK764" s="170"/>
      <c r="CL764" s="170"/>
      <c r="CM764" s="170"/>
      <c r="CN764" s="170"/>
      <c r="CO764" s="170"/>
      <c r="CP764" s="170"/>
      <c r="CQ764" s="170"/>
      <c r="CR764" s="170"/>
      <c r="CS764" s="170"/>
      <c r="CT764" s="170"/>
      <c r="CU764" s="170"/>
      <c r="CV764" s="170"/>
      <c r="CW764" s="170"/>
      <c r="CX764" s="170"/>
      <c r="CY764" s="170"/>
      <c r="CZ764" s="170"/>
      <c r="DA764" s="170"/>
      <c r="DB764" s="170"/>
      <c r="DC764" s="170"/>
      <c r="DD764" s="170"/>
      <c r="DE764" s="170"/>
      <c r="DF764" s="170"/>
      <c r="DG764" s="170"/>
      <c r="DH764" s="170"/>
      <c r="DI764" s="170"/>
      <c r="DJ764" s="170"/>
      <c r="DK764" s="170"/>
      <c r="DL764" s="170"/>
      <c r="DM764" s="170"/>
      <c r="DN764" s="170"/>
      <c r="DO764" s="170"/>
      <c r="DP764" s="170"/>
      <c r="DQ764" s="170"/>
      <c r="DR764" s="170"/>
      <c r="DS764" s="170"/>
      <c r="DT764" s="170"/>
      <c r="DU764" s="170"/>
      <c r="DV764" s="170"/>
      <c r="DW764" s="170"/>
      <c r="DX764" s="170"/>
      <c r="DY764" s="170"/>
      <c r="DZ764" s="170"/>
      <c r="EA764" s="170"/>
      <c r="EB764" s="170"/>
      <c r="EC764" s="170"/>
      <c r="ED764" s="170"/>
      <c r="EE764" s="170"/>
      <c r="EF764" s="170"/>
      <c r="EG764" s="170"/>
      <c r="EH764" s="170"/>
      <c r="EI764" s="170"/>
      <c r="EJ764" s="170"/>
      <c r="EK764" s="170"/>
      <c r="EL764" s="170"/>
      <c r="EM764" s="170"/>
      <c r="EN764" s="170"/>
      <c r="EO764" s="170"/>
      <c r="EP764" s="170"/>
      <c r="EQ764" s="170"/>
      <c r="ER764" s="170"/>
      <c r="ES764" s="170"/>
      <c r="ET764" s="170"/>
      <c r="EU764" s="170"/>
      <c r="EV764" s="170"/>
      <c r="EW764" s="170"/>
      <c r="EX764" s="170"/>
      <c r="EY764" s="170"/>
      <c r="EZ764" s="170"/>
      <c r="FA764" s="170"/>
      <c r="FB764" s="170"/>
      <c r="FC764" s="170"/>
      <c r="FD764" s="170"/>
      <c r="FE764" s="170"/>
      <c r="FF764" s="170"/>
      <c r="FG764" s="170"/>
      <c r="FH764" s="170"/>
      <c r="FI764" s="170"/>
      <c r="FJ764" s="170"/>
      <c r="FK764" s="170"/>
      <c r="FL764" s="170"/>
      <c r="FM764" s="170"/>
      <c r="FN764" s="170"/>
      <c r="FO764" s="170"/>
      <c r="FP764" s="170"/>
      <c r="FQ764" s="170"/>
      <c r="FR764" s="170"/>
      <c r="FS764" s="170"/>
      <c r="FT764" s="170"/>
      <c r="FU764" s="170"/>
      <c r="FV764" s="170"/>
      <c r="FW764" s="170"/>
      <c r="FX764" s="170"/>
      <c r="FY764" s="170"/>
      <c r="FZ764" s="170"/>
      <c r="GA764" s="170"/>
      <c r="GB764" s="170"/>
      <c r="GC764" s="170"/>
      <c r="GD764" s="170"/>
      <c r="GE764" s="170"/>
      <c r="GF764" s="170"/>
      <c r="GG764" s="170"/>
      <c r="GH764" s="170"/>
    </row>
    <row r="765" customFormat="false" ht="12.75" hidden="false" customHeight="false" outlineLevel="0" collapsed="false">
      <c r="A765" s="179"/>
      <c r="B765" s="160"/>
      <c r="C765" s="160"/>
      <c r="D765" s="160"/>
      <c r="E765" s="160"/>
      <c r="F765" s="160"/>
      <c r="G765" s="160"/>
      <c r="H765" s="159"/>
      <c r="I765" s="181"/>
      <c r="R765" s="159"/>
      <c r="S765" s="169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70"/>
      <c r="BP765" s="170"/>
      <c r="BQ765" s="170"/>
      <c r="BR765" s="170"/>
      <c r="BS765" s="170"/>
      <c r="BT765" s="170"/>
      <c r="BU765" s="170"/>
      <c r="BV765" s="170"/>
      <c r="BW765" s="170"/>
      <c r="BX765" s="170"/>
      <c r="BY765" s="170"/>
      <c r="BZ765" s="170"/>
      <c r="CA765" s="170"/>
      <c r="CB765" s="170"/>
      <c r="CC765" s="170"/>
      <c r="CD765" s="170"/>
      <c r="CE765" s="170"/>
      <c r="CF765" s="170"/>
      <c r="CG765" s="170"/>
      <c r="CH765" s="170"/>
      <c r="CI765" s="170"/>
      <c r="CJ765" s="170"/>
      <c r="CK765" s="170"/>
      <c r="CL765" s="170"/>
      <c r="CM765" s="170"/>
      <c r="CN765" s="170"/>
      <c r="CO765" s="170"/>
      <c r="CP765" s="170"/>
      <c r="CQ765" s="170"/>
      <c r="CR765" s="170"/>
      <c r="CS765" s="170"/>
      <c r="CT765" s="170"/>
      <c r="CU765" s="170"/>
      <c r="CV765" s="170"/>
      <c r="CW765" s="170"/>
      <c r="CX765" s="170"/>
      <c r="CY765" s="170"/>
      <c r="CZ765" s="170"/>
      <c r="DA765" s="170"/>
      <c r="DB765" s="170"/>
      <c r="DC765" s="170"/>
      <c r="DD765" s="170"/>
      <c r="DE765" s="170"/>
      <c r="DF765" s="170"/>
      <c r="DG765" s="170"/>
      <c r="DH765" s="170"/>
      <c r="DI765" s="170"/>
      <c r="DJ765" s="170"/>
      <c r="DK765" s="170"/>
      <c r="DL765" s="170"/>
      <c r="DM765" s="170"/>
      <c r="DN765" s="170"/>
      <c r="DO765" s="170"/>
      <c r="DP765" s="170"/>
      <c r="DQ765" s="170"/>
      <c r="DR765" s="170"/>
      <c r="DS765" s="170"/>
      <c r="DT765" s="170"/>
      <c r="DU765" s="170"/>
      <c r="DV765" s="170"/>
      <c r="DW765" s="170"/>
      <c r="DX765" s="170"/>
      <c r="DY765" s="170"/>
      <c r="DZ765" s="170"/>
      <c r="EA765" s="170"/>
      <c r="EB765" s="170"/>
      <c r="EC765" s="170"/>
      <c r="ED765" s="170"/>
      <c r="EE765" s="170"/>
      <c r="EF765" s="170"/>
      <c r="EG765" s="170"/>
      <c r="EH765" s="170"/>
      <c r="EI765" s="170"/>
      <c r="EJ765" s="170"/>
      <c r="EK765" s="170"/>
      <c r="EL765" s="170"/>
      <c r="EM765" s="170"/>
      <c r="EN765" s="170"/>
      <c r="EO765" s="170"/>
      <c r="EP765" s="170"/>
      <c r="EQ765" s="170"/>
      <c r="ER765" s="170"/>
      <c r="ES765" s="170"/>
      <c r="ET765" s="170"/>
      <c r="EU765" s="170"/>
      <c r="EV765" s="170"/>
      <c r="EW765" s="170"/>
      <c r="EX765" s="170"/>
      <c r="EY765" s="170"/>
      <c r="EZ765" s="170"/>
      <c r="FA765" s="170"/>
      <c r="FB765" s="170"/>
      <c r="FC765" s="170"/>
      <c r="FD765" s="170"/>
      <c r="FE765" s="170"/>
      <c r="FF765" s="170"/>
      <c r="FG765" s="170"/>
      <c r="FH765" s="170"/>
      <c r="FI765" s="170"/>
      <c r="FJ765" s="170"/>
      <c r="FK765" s="170"/>
      <c r="FL765" s="170"/>
      <c r="FM765" s="170"/>
      <c r="FN765" s="170"/>
      <c r="FO765" s="170"/>
      <c r="FP765" s="170"/>
      <c r="FQ765" s="170"/>
      <c r="FR765" s="170"/>
      <c r="FS765" s="170"/>
      <c r="FT765" s="170"/>
      <c r="FU765" s="170"/>
      <c r="FV765" s="170"/>
      <c r="FW765" s="170"/>
      <c r="FX765" s="170"/>
      <c r="FY765" s="170"/>
      <c r="FZ765" s="170"/>
      <c r="GA765" s="170"/>
      <c r="GB765" s="170"/>
      <c r="GC765" s="170"/>
      <c r="GD765" s="170"/>
      <c r="GE765" s="170"/>
      <c r="GF765" s="170"/>
      <c r="GG765" s="170"/>
      <c r="GH765" s="170"/>
    </row>
    <row r="766" customFormat="false" ht="12.75" hidden="false" customHeight="false" outlineLevel="0" collapsed="false">
      <c r="A766" s="179"/>
      <c r="B766" s="160"/>
      <c r="C766" s="160"/>
      <c r="D766" s="160"/>
      <c r="E766" s="160"/>
      <c r="F766" s="160"/>
      <c r="G766" s="160"/>
      <c r="H766" s="159"/>
      <c r="I766" s="181"/>
      <c r="R766" s="159"/>
      <c r="S766" s="169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70"/>
      <c r="BP766" s="170"/>
      <c r="BQ766" s="170"/>
      <c r="BR766" s="170"/>
      <c r="BS766" s="170"/>
      <c r="BT766" s="170"/>
      <c r="BU766" s="170"/>
      <c r="BV766" s="170"/>
      <c r="BW766" s="170"/>
      <c r="BX766" s="170"/>
      <c r="BY766" s="170"/>
      <c r="BZ766" s="170"/>
      <c r="CA766" s="170"/>
      <c r="CB766" s="170"/>
      <c r="CC766" s="170"/>
      <c r="CD766" s="170"/>
      <c r="CE766" s="170"/>
      <c r="CF766" s="170"/>
      <c r="CG766" s="170"/>
      <c r="CH766" s="170"/>
      <c r="CI766" s="170"/>
      <c r="CJ766" s="170"/>
      <c r="CK766" s="170"/>
      <c r="CL766" s="170"/>
      <c r="CM766" s="170"/>
      <c r="CN766" s="170"/>
      <c r="CO766" s="170"/>
      <c r="CP766" s="170"/>
      <c r="CQ766" s="170"/>
      <c r="CR766" s="170"/>
      <c r="CS766" s="170"/>
      <c r="CT766" s="170"/>
      <c r="CU766" s="170"/>
      <c r="CV766" s="170"/>
      <c r="CW766" s="170"/>
      <c r="CX766" s="170"/>
      <c r="CY766" s="170"/>
      <c r="CZ766" s="170"/>
      <c r="DA766" s="170"/>
      <c r="DB766" s="170"/>
      <c r="DC766" s="170"/>
      <c r="DD766" s="170"/>
      <c r="DE766" s="170"/>
      <c r="DF766" s="170"/>
      <c r="DG766" s="170"/>
      <c r="DH766" s="170"/>
      <c r="DI766" s="170"/>
      <c r="DJ766" s="170"/>
      <c r="DK766" s="170"/>
      <c r="DL766" s="170"/>
      <c r="DM766" s="170"/>
      <c r="DN766" s="170"/>
      <c r="DO766" s="170"/>
      <c r="DP766" s="170"/>
      <c r="DQ766" s="170"/>
      <c r="DR766" s="170"/>
      <c r="DS766" s="170"/>
      <c r="DT766" s="170"/>
      <c r="DU766" s="170"/>
      <c r="DV766" s="170"/>
      <c r="DW766" s="170"/>
      <c r="DX766" s="170"/>
      <c r="DY766" s="170"/>
      <c r="DZ766" s="170"/>
      <c r="EA766" s="170"/>
      <c r="EB766" s="170"/>
      <c r="EC766" s="170"/>
      <c r="ED766" s="170"/>
      <c r="EE766" s="170"/>
      <c r="EF766" s="170"/>
      <c r="EG766" s="170"/>
      <c r="EH766" s="170"/>
      <c r="EI766" s="170"/>
      <c r="EJ766" s="170"/>
      <c r="EK766" s="170"/>
      <c r="EL766" s="170"/>
      <c r="EM766" s="170"/>
      <c r="EN766" s="170"/>
      <c r="EO766" s="170"/>
      <c r="EP766" s="170"/>
      <c r="EQ766" s="170"/>
      <c r="ER766" s="170"/>
      <c r="ES766" s="170"/>
      <c r="ET766" s="170"/>
      <c r="EU766" s="170"/>
      <c r="EV766" s="170"/>
      <c r="EW766" s="170"/>
      <c r="EX766" s="170"/>
      <c r="EY766" s="170"/>
      <c r="EZ766" s="170"/>
      <c r="FA766" s="170"/>
      <c r="FB766" s="170"/>
      <c r="FC766" s="170"/>
      <c r="FD766" s="170"/>
      <c r="FE766" s="170"/>
      <c r="FF766" s="170"/>
      <c r="FG766" s="170"/>
      <c r="FH766" s="170"/>
      <c r="FI766" s="170"/>
      <c r="FJ766" s="170"/>
      <c r="FK766" s="170"/>
      <c r="FL766" s="170"/>
      <c r="FM766" s="170"/>
      <c r="FN766" s="170"/>
      <c r="FO766" s="170"/>
      <c r="FP766" s="170"/>
      <c r="FQ766" s="170"/>
      <c r="FR766" s="170"/>
      <c r="FS766" s="170"/>
      <c r="FT766" s="170"/>
      <c r="FU766" s="170"/>
      <c r="FV766" s="170"/>
      <c r="FW766" s="170"/>
      <c r="FX766" s="170"/>
      <c r="FY766" s="170"/>
      <c r="FZ766" s="170"/>
      <c r="GA766" s="170"/>
      <c r="GB766" s="170"/>
      <c r="GC766" s="170"/>
      <c r="GD766" s="170"/>
      <c r="GE766" s="170"/>
      <c r="GF766" s="170"/>
      <c r="GG766" s="170"/>
      <c r="GH766" s="170"/>
    </row>
    <row r="767" customFormat="false" ht="12.75" hidden="false" customHeight="false" outlineLevel="0" collapsed="false">
      <c r="A767" s="179"/>
      <c r="B767" s="160"/>
      <c r="C767" s="160"/>
      <c r="D767" s="160"/>
      <c r="E767" s="160"/>
      <c r="F767" s="160"/>
      <c r="G767" s="160"/>
      <c r="H767" s="159"/>
      <c r="I767" s="181"/>
      <c r="R767" s="159"/>
      <c r="S767" s="169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70"/>
      <c r="BP767" s="170"/>
      <c r="BQ767" s="170"/>
      <c r="BR767" s="170"/>
      <c r="BS767" s="170"/>
      <c r="BT767" s="170"/>
      <c r="BU767" s="170"/>
      <c r="BV767" s="170"/>
      <c r="BW767" s="170"/>
      <c r="BX767" s="170"/>
      <c r="BY767" s="170"/>
      <c r="BZ767" s="170"/>
      <c r="CA767" s="170"/>
      <c r="CB767" s="170"/>
      <c r="CC767" s="170"/>
      <c r="CD767" s="170"/>
      <c r="CE767" s="170"/>
      <c r="CF767" s="170"/>
      <c r="CG767" s="170"/>
      <c r="CH767" s="170"/>
      <c r="CI767" s="170"/>
      <c r="CJ767" s="170"/>
      <c r="CK767" s="170"/>
      <c r="CL767" s="170"/>
      <c r="CM767" s="170"/>
      <c r="CN767" s="170"/>
      <c r="CO767" s="170"/>
      <c r="CP767" s="170"/>
      <c r="CQ767" s="170"/>
      <c r="CR767" s="170"/>
      <c r="CS767" s="170"/>
      <c r="CT767" s="170"/>
      <c r="CU767" s="170"/>
      <c r="CV767" s="170"/>
      <c r="CW767" s="170"/>
      <c r="CX767" s="170"/>
      <c r="CY767" s="170"/>
      <c r="CZ767" s="170"/>
      <c r="DA767" s="170"/>
      <c r="DB767" s="170"/>
      <c r="DC767" s="170"/>
      <c r="DD767" s="170"/>
      <c r="DE767" s="170"/>
      <c r="DF767" s="170"/>
      <c r="DG767" s="170"/>
      <c r="DH767" s="170"/>
      <c r="DI767" s="170"/>
      <c r="DJ767" s="170"/>
      <c r="DK767" s="170"/>
      <c r="DL767" s="170"/>
      <c r="DM767" s="170"/>
      <c r="DN767" s="170"/>
      <c r="DO767" s="170"/>
      <c r="DP767" s="170"/>
      <c r="DQ767" s="170"/>
      <c r="DR767" s="170"/>
      <c r="DS767" s="170"/>
      <c r="DT767" s="170"/>
      <c r="DU767" s="170"/>
      <c r="DV767" s="170"/>
      <c r="DW767" s="170"/>
      <c r="DX767" s="170"/>
      <c r="DY767" s="170"/>
      <c r="DZ767" s="170"/>
      <c r="EA767" s="170"/>
      <c r="EB767" s="170"/>
      <c r="EC767" s="170"/>
      <c r="ED767" s="170"/>
      <c r="EE767" s="170"/>
      <c r="EF767" s="170"/>
      <c r="EG767" s="170"/>
      <c r="EH767" s="170"/>
      <c r="EI767" s="170"/>
      <c r="EJ767" s="170"/>
      <c r="EK767" s="170"/>
      <c r="EL767" s="170"/>
      <c r="EM767" s="170"/>
      <c r="EN767" s="170"/>
      <c r="EO767" s="170"/>
      <c r="EP767" s="170"/>
      <c r="EQ767" s="170"/>
      <c r="ER767" s="170"/>
      <c r="ES767" s="170"/>
      <c r="ET767" s="170"/>
      <c r="EU767" s="170"/>
      <c r="EV767" s="170"/>
      <c r="EW767" s="170"/>
      <c r="EX767" s="170"/>
      <c r="EY767" s="170"/>
      <c r="EZ767" s="170"/>
      <c r="FA767" s="170"/>
      <c r="FB767" s="170"/>
      <c r="FC767" s="170"/>
      <c r="FD767" s="170"/>
      <c r="FE767" s="170"/>
      <c r="FF767" s="170"/>
      <c r="FG767" s="170"/>
      <c r="FH767" s="170"/>
      <c r="FI767" s="170"/>
      <c r="FJ767" s="170"/>
      <c r="FK767" s="170"/>
      <c r="FL767" s="170"/>
      <c r="FM767" s="170"/>
      <c r="FN767" s="170"/>
      <c r="FO767" s="170"/>
      <c r="FP767" s="170"/>
      <c r="FQ767" s="170"/>
      <c r="FR767" s="170"/>
      <c r="FS767" s="170"/>
      <c r="FT767" s="170"/>
      <c r="FU767" s="170"/>
      <c r="FV767" s="170"/>
      <c r="FW767" s="170"/>
      <c r="FX767" s="170"/>
      <c r="FY767" s="170"/>
      <c r="FZ767" s="170"/>
      <c r="GA767" s="170"/>
      <c r="GB767" s="170"/>
      <c r="GC767" s="170"/>
      <c r="GD767" s="170"/>
      <c r="GE767" s="170"/>
      <c r="GF767" s="170"/>
      <c r="GG767" s="170"/>
      <c r="GH767" s="170"/>
    </row>
    <row r="768" customFormat="false" ht="12.75" hidden="false" customHeight="false" outlineLevel="0" collapsed="false">
      <c r="A768" s="179"/>
      <c r="B768" s="160"/>
      <c r="C768" s="160"/>
      <c r="D768" s="160"/>
      <c r="E768" s="160"/>
      <c r="F768" s="160"/>
      <c r="G768" s="160"/>
      <c r="H768" s="159"/>
      <c r="I768" s="181"/>
      <c r="R768" s="159"/>
      <c r="S768" s="169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70"/>
      <c r="BP768" s="170"/>
      <c r="BQ768" s="170"/>
      <c r="BR768" s="170"/>
      <c r="BS768" s="170"/>
      <c r="BT768" s="170"/>
      <c r="BU768" s="170"/>
      <c r="BV768" s="170"/>
      <c r="BW768" s="170"/>
      <c r="BX768" s="170"/>
      <c r="BY768" s="170"/>
      <c r="BZ768" s="170"/>
      <c r="CA768" s="170"/>
      <c r="CB768" s="170"/>
      <c r="CC768" s="170"/>
      <c r="CD768" s="170"/>
      <c r="CE768" s="170"/>
      <c r="CF768" s="170"/>
      <c r="CG768" s="170"/>
      <c r="CH768" s="170"/>
      <c r="CI768" s="170"/>
      <c r="CJ768" s="170"/>
      <c r="CK768" s="170"/>
      <c r="CL768" s="170"/>
      <c r="CM768" s="170"/>
      <c r="CN768" s="170"/>
      <c r="CO768" s="170"/>
      <c r="CP768" s="170"/>
      <c r="CQ768" s="170"/>
      <c r="CR768" s="170"/>
      <c r="CS768" s="170"/>
      <c r="CT768" s="170"/>
      <c r="CU768" s="170"/>
      <c r="CV768" s="170"/>
      <c r="CW768" s="170"/>
      <c r="CX768" s="170"/>
      <c r="CY768" s="170"/>
      <c r="CZ768" s="170"/>
      <c r="DA768" s="170"/>
      <c r="DB768" s="170"/>
      <c r="DC768" s="170"/>
      <c r="DD768" s="170"/>
      <c r="DE768" s="170"/>
      <c r="DF768" s="170"/>
      <c r="DG768" s="170"/>
      <c r="DH768" s="170"/>
      <c r="DI768" s="170"/>
      <c r="DJ768" s="170"/>
      <c r="DK768" s="170"/>
      <c r="DL768" s="170"/>
      <c r="DM768" s="170"/>
      <c r="DN768" s="170"/>
      <c r="DO768" s="170"/>
      <c r="DP768" s="170"/>
      <c r="DQ768" s="170"/>
      <c r="DR768" s="170"/>
      <c r="DS768" s="170"/>
      <c r="DT768" s="170"/>
      <c r="DU768" s="170"/>
      <c r="DV768" s="170"/>
      <c r="DW768" s="170"/>
      <c r="DX768" s="170"/>
      <c r="DY768" s="170"/>
      <c r="DZ768" s="170"/>
      <c r="EA768" s="170"/>
      <c r="EB768" s="170"/>
      <c r="EC768" s="170"/>
      <c r="ED768" s="170"/>
      <c r="EE768" s="170"/>
      <c r="EF768" s="170"/>
      <c r="EG768" s="170"/>
      <c r="EH768" s="170"/>
      <c r="EI768" s="170"/>
      <c r="EJ768" s="170"/>
      <c r="EK768" s="170"/>
      <c r="EL768" s="170"/>
      <c r="EM768" s="170"/>
      <c r="EN768" s="170"/>
      <c r="EO768" s="170"/>
      <c r="EP768" s="170"/>
      <c r="EQ768" s="170"/>
      <c r="ER768" s="170"/>
      <c r="ES768" s="170"/>
      <c r="ET768" s="170"/>
      <c r="EU768" s="170"/>
      <c r="EV768" s="170"/>
      <c r="EW768" s="170"/>
      <c r="EX768" s="170"/>
      <c r="EY768" s="170"/>
      <c r="EZ768" s="170"/>
      <c r="FA768" s="170"/>
      <c r="FB768" s="170"/>
      <c r="FC768" s="170"/>
      <c r="FD768" s="170"/>
      <c r="FE768" s="170"/>
      <c r="FF768" s="170"/>
      <c r="FG768" s="170"/>
      <c r="FH768" s="170"/>
      <c r="FI768" s="170"/>
      <c r="FJ768" s="170"/>
      <c r="FK768" s="170"/>
      <c r="FL768" s="170"/>
      <c r="FM768" s="170"/>
      <c r="FN768" s="170"/>
      <c r="FO768" s="170"/>
      <c r="FP768" s="170"/>
      <c r="FQ768" s="170"/>
      <c r="FR768" s="170"/>
      <c r="FS768" s="170"/>
      <c r="FT768" s="170"/>
      <c r="FU768" s="170"/>
      <c r="FV768" s="170"/>
      <c r="FW768" s="170"/>
      <c r="FX768" s="170"/>
      <c r="FY768" s="170"/>
      <c r="FZ768" s="170"/>
      <c r="GA768" s="170"/>
      <c r="GB768" s="170"/>
      <c r="GC768" s="170"/>
      <c r="GD768" s="170"/>
      <c r="GE768" s="170"/>
      <c r="GF768" s="170"/>
      <c r="GG768" s="170"/>
      <c r="GH768" s="170"/>
    </row>
    <row r="769" customFormat="false" ht="12.75" hidden="false" customHeight="false" outlineLevel="0" collapsed="false">
      <c r="A769" s="179"/>
      <c r="B769" s="160"/>
      <c r="C769" s="160"/>
      <c r="D769" s="160"/>
      <c r="E769" s="160"/>
      <c r="F769" s="160"/>
      <c r="G769" s="160"/>
      <c r="H769" s="159"/>
      <c r="I769" s="181"/>
      <c r="R769" s="159"/>
      <c r="S769" s="169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70"/>
      <c r="BP769" s="170"/>
      <c r="BQ769" s="170"/>
      <c r="BR769" s="170"/>
      <c r="BS769" s="170"/>
      <c r="BT769" s="170"/>
      <c r="BU769" s="170"/>
      <c r="BV769" s="170"/>
      <c r="BW769" s="170"/>
      <c r="BX769" s="170"/>
      <c r="BY769" s="170"/>
      <c r="BZ769" s="170"/>
      <c r="CA769" s="170"/>
      <c r="CB769" s="170"/>
      <c r="CC769" s="170"/>
      <c r="CD769" s="170"/>
      <c r="CE769" s="170"/>
      <c r="CF769" s="170"/>
      <c r="CG769" s="170"/>
      <c r="CH769" s="170"/>
      <c r="CI769" s="170"/>
      <c r="CJ769" s="170"/>
      <c r="CK769" s="170"/>
      <c r="CL769" s="170"/>
      <c r="CM769" s="170"/>
      <c r="CN769" s="170"/>
      <c r="CO769" s="170"/>
      <c r="CP769" s="170"/>
      <c r="CQ769" s="170"/>
      <c r="CR769" s="170"/>
      <c r="CS769" s="170"/>
      <c r="CT769" s="170"/>
      <c r="CU769" s="170"/>
      <c r="CV769" s="170"/>
      <c r="CW769" s="170"/>
      <c r="CX769" s="170"/>
      <c r="CY769" s="170"/>
      <c r="CZ769" s="170"/>
      <c r="DA769" s="170"/>
      <c r="DB769" s="170"/>
      <c r="DC769" s="170"/>
      <c r="DD769" s="170"/>
      <c r="DE769" s="170"/>
      <c r="DF769" s="170"/>
      <c r="DG769" s="170"/>
      <c r="DH769" s="170"/>
      <c r="DI769" s="170"/>
      <c r="DJ769" s="170"/>
      <c r="DK769" s="170"/>
      <c r="DL769" s="170"/>
      <c r="DM769" s="170"/>
      <c r="DN769" s="170"/>
      <c r="DO769" s="170"/>
      <c r="DP769" s="170"/>
      <c r="DQ769" s="170"/>
      <c r="DR769" s="170"/>
      <c r="DS769" s="170"/>
      <c r="DT769" s="170"/>
      <c r="DU769" s="170"/>
      <c r="DV769" s="170"/>
      <c r="DW769" s="170"/>
      <c r="DX769" s="170"/>
      <c r="DY769" s="170"/>
      <c r="DZ769" s="170"/>
      <c r="EA769" s="170"/>
      <c r="EB769" s="170"/>
      <c r="EC769" s="170"/>
      <c r="ED769" s="170"/>
      <c r="EE769" s="170"/>
      <c r="EF769" s="170"/>
      <c r="EG769" s="170"/>
      <c r="EH769" s="170"/>
      <c r="EI769" s="170"/>
      <c r="EJ769" s="170"/>
      <c r="EK769" s="170"/>
      <c r="EL769" s="170"/>
      <c r="EM769" s="170"/>
      <c r="EN769" s="170"/>
      <c r="EO769" s="170"/>
      <c r="EP769" s="170"/>
      <c r="EQ769" s="170"/>
      <c r="ER769" s="170"/>
      <c r="ES769" s="170"/>
      <c r="ET769" s="170"/>
      <c r="EU769" s="170"/>
      <c r="EV769" s="170"/>
      <c r="EW769" s="170"/>
      <c r="EX769" s="170"/>
      <c r="EY769" s="170"/>
      <c r="EZ769" s="170"/>
      <c r="FA769" s="170"/>
      <c r="FB769" s="170"/>
      <c r="FC769" s="170"/>
      <c r="FD769" s="170"/>
      <c r="FE769" s="170"/>
      <c r="FF769" s="170"/>
      <c r="FG769" s="170"/>
      <c r="FH769" s="170"/>
      <c r="FI769" s="170"/>
      <c r="FJ769" s="170"/>
      <c r="FK769" s="170"/>
      <c r="FL769" s="170"/>
      <c r="FM769" s="170"/>
      <c r="FN769" s="170"/>
      <c r="FO769" s="170"/>
      <c r="FP769" s="170"/>
      <c r="FQ769" s="170"/>
      <c r="FR769" s="170"/>
      <c r="FS769" s="170"/>
      <c r="FT769" s="170"/>
      <c r="FU769" s="170"/>
      <c r="FV769" s="170"/>
      <c r="FW769" s="170"/>
      <c r="FX769" s="170"/>
      <c r="FY769" s="170"/>
      <c r="FZ769" s="170"/>
      <c r="GA769" s="170"/>
      <c r="GB769" s="170"/>
      <c r="GC769" s="170"/>
      <c r="GD769" s="170"/>
      <c r="GE769" s="170"/>
      <c r="GF769" s="170"/>
      <c r="GG769" s="170"/>
      <c r="GH769" s="170"/>
    </row>
    <row r="770" customFormat="false" ht="12.75" hidden="false" customHeight="false" outlineLevel="0" collapsed="false">
      <c r="A770" s="179"/>
      <c r="B770" s="160"/>
      <c r="C770" s="160"/>
      <c r="D770" s="160"/>
      <c r="E770" s="160"/>
      <c r="F770" s="160"/>
      <c r="G770" s="160"/>
      <c r="H770" s="159"/>
      <c r="I770" s="181"/>
      <c r="R770" s="159"/>
      <c r="S770" s="169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70"/>
      <c r="BP770" s="170"/>
      <c r="BQ770" s="170"/>
      <c r="BR770" s="170"/>
      <c r="BS770" s="170"/>
      <c r="BT770" s="170"/>
      <c r="BU770" s="170"/>
      <c r="BV770" s="170"/>
      <c r="BW770" s="170"/>
      <c r="BX770" s="170"/>
      <c r="BY770" s="170"/>
      <c r="BZ770" s="170"/>
      <c r="CA770" s="170"/>
      <c r="CB770" s="170"/>
      <c r="CC770" s="170"/>
      <c r="CD770" s="170"/>
      <c r="CE770" s="170"/>
      <c r="CF770" s="170"/>
      <c r="CG770" s="170"/>
      <c r="CH770" s="170"/>
      <c r="CI770" s="170"/>
      <c r="CJ770" s="170"/>
      <c r="CK770" s="170"/>
      <c r="CL770" s="170"/>
      <c r="CM770" s="170"/>
      <c r="CN770" s="170"/>
      <c r="CO770" s="170"/>
      <c r="CP770" s="170"/>
      <c r="CQ770" s="170"/>
      <c r="CR770" s="170"/>
      <c r="CS770" s="170"/>
      <c r="CT770" s="170"/>
      <c r="CU770" s="170"/>
      <c r="CV770" s="170"/>
      <c r="CW770" s="170"/>
      <c r="CX770" s="170"/>
      <c r="CY770" s="170"/>
      <c r="CZ770" s="170"/>
      <c r="DA770" s="170"/>
      <c r="DB770" s="170"/>
      <c r="DC770" s="170"/>
      <c r="DD770" s="170"/>
      <c r="DE770" s="170"/>
      <c r="DF770" s="170"/>
      <c r="DG770" s="170"/>
      <c r="DH770" s="170"/>
      <c r="DI770" s="170"/>
      <c r="DJ770" s="170"/>
      <c r="DK770" s="170"/>
      <c r="DL770" s="170"/>
      <c r="DM770" s="170"/>
      <c r="DN770" s="170"/>
      <c r="DO770" s="170"/>
      <c r="DP770" s="170"/>
      <c r="DQ770" s="170"/>
      <c r="DR770" s="170"/>
      <c r="DS770" s="170"/>
      <c r="DT770" s="170"/>
      <c r="DU770" s="170"/>
      <c r="DV770" s="170"/>
      <c r="DW770" s="170"/>
      <c r="DX770" s="170"/>
      <c r="DY770" s="170"/>
      <c r="DZ770" s="170"/>
      <c r="EA770" s="170"/>
      <c r="EB770" s="170"/>
      <c r="EC770" s="170"/>
      <c r="ED770" s="170"/>
      <c r="EE770" s="170"/>
      <c r="EF770" s="170"/>
      <c r="EG770" s="170"/>
      <c r="EH770" s="170"/>
      <c r="EI770" s="170"/>
      <c r="EJ770" s="170"/>
      <c r="EK770" s="170"/>
      <c r="EL770" s="170"/>
      <c r="EM770" s="170"/>
      <c r="EN770" s="170"/>
      <c r="EO770" s="170"/>
      <c r="EP770" s="170"/>
      <c r="EQ770" s="170"/>
      <c r="ER770" s="170"/>
      <c r="ES770" s="170"/>
      <c r="ET770" s="170"/>
      <c r="EU770" s="170"/>
      <c r="EV770" s="170"/>
      <c r="EW770" s="170"/>
      <c r="EX770" s="170"/>
      <c r="EY770" s="170"/>
      <c r="EZ770" s="170"/>
      <c r="FA770" s="170"/>
      <c r="FB770" s="170"/>
      <c r="FC770" s="170"/>
      <c r="FD770" s="170"/>
      <c r="FE770" s="170"/>
      <c r="FF770" s="170"/>
      <c r="FG770" s="170"/>
      <c r="FH770" s="170"/>
      <c r="FI770" s="170"/>
      <c r="FJ770" s="170"/>
      <c r="FK770" s="170"/>
      <c r="FL770" s="170"/>
      <c r="FM770" s="170"/>
      <c r="FN770" s="170"/>
      <c r="FO770" s="170"/>
      <c r="FP770" s="170"/>
      <c r="FQ770" s="170"/>
      <c r="FR770" s="170"/>
      <c r="FS770" s="170"/>
      <c r="FT770" s="170"/>
      <c r="FU770" s="170"/>
      <c r="FV770" s="170"/>
      <c r="FW770" s="170"/>
      <c r="FX770" s="170"/>
      <c r="FY770" s="170"/>
      <c r="FZ770" s="170"/>
      <c r="GA770" s="170"/>
      <c r="GB770" s="170"/>
      <c r="GC770" s="170"/>
      <c r="GD770" s="170"/>
      <c r="GE770" s="170"/>
      <c r="GF770" s="170"/>
      <c r="GG770" s="170"/>
      <c r="GH770" s="170"/>
    </row>
    <row r="771" customFormat="false" ht="12.75" hidden="false" customHeight="false" outlineLevel="0" collapsed="false">
      <c r="A771" s="179"/>
      <c r="B771" s="160"/>
      <c r="C771" s="160"/>
      <c r="D771" s="160"/>
      <c r="E771" s="160"/>
      <c r="F771" s="160"/>
      <c r="G771" s="160"/>
      <c r="H771" s="159"/>
      <c r="I771" s="181"/>
      <c r="R771" s="159"/>
      <c r="S771" s="169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70"/>
      <c r="BP771" s="170"/>
      <c r="BQ771" s="170"/>
      <c r="BR771" s="170"/>
      <c r="BS771" s="170"/>
      <c r="BT771" s="170"/>
      <c r="BU771" s="170"/>
      <c r="BV771" s="170"/>
      <c r="BW771" s="170"/>
      <c r="BX771" s="170"/>
      <c r="BY771" s="170"/>
      <c r="BZ771" s="170"/>
      <c r="CA771" s="170"/>
      <c r="CB771" s="170"/>
      <c r="CC771" s="170"/>
      <c r="CD771" s="170"/>
      <c r="CE771" s="170"/>
      <c r="CF771" s="170"/>
      <c r="CG771" s="170"/>
      <c r="CH771" s="170"/>
      <c r="CI771" s="170"/>
      <c r="CJ771" s="170"/>
      <c r="CK771" s="170"/>
      <c r="CL771" s="170"/>
      <c r="CM771" s="170"/>
      <c r="CN771" s="170"/>
      <c r="CO771" s="170"/>
      <c r="CP771" s="170"/>
      <c r="CQ771" s="170"/>
      <c r="CR771" s="170"/>
      <c r="CS771" s="170"/>
      <c r="CT771" s="170"/>
      <c r="CU771" s="170"/>
      <c r="CV771" s="170"/>
      <c r="CW771" s="170"/>
      <c r="CX771" s="170"/>
      <c r="CY771" s="170"/>
      <c r="CZ771" s="170"/>
      <c r="DA771" s="170"/>
      <c r="DB771" s="170"/>
      <c r="DC771" s="170"/>
      <c r="DD771" s="170"/>
      <c r="DE771" s="170"/>
      <c r="DF771" s="170"/>
      <c r="DG771" s="170"/>
      <c r="DH771" s="170"/>
      <c r="DI771" s="170"/>
      <c r="DJ771" s="170"/>
      <c r="DK771" s="170"/>
      <c r="DL771" s="170"/>
      <c r="DM771" s="170"/>
      <c r="DN771" s="170"/>
      <c r="DO771" s="170"/>
      <c r="DP771" s="170"/>
      <c r="DQ771" s="170"/>
      <c r="DR771" s="170"/>
      <c r="DS771" s="170"/>
      <c r="DT771" s="170"/>
      <c r="DU771" s="170"/>
      <c r="DV771" s="170"/>
      <c r="DW771" s="170"/>
      <c r="DX771" s="170"/>
      <c r="DY771" s="170"/>
      <c r="DZ771" s="170"/>
      <c r="EA771" s="170"/>
      <c r="EB771" s="170"/>
      <c r="EC771" s="170"/>
      <c r="ED771" s="170"/>
      <c r="EE771" s="170"/>
      <c r="EF771" s="170"/>
      <c r="EG771" s="170"/>
      <c r="EH771" s="170"/>
      <c r="EI771" s="170"/>
      <c r="EJ771" s="170"/>
      <c r="EK771" s="170"/>
      <c r="EL771" s="170"/>
      <c r="EM771" s="170"/>
      <c r="EN771" s="170"/>
      <c r="EO771" s="170"/>
      <c r="EP771" s="170"/>
      <c r="EQ771" s="170"/>
      <c r="ER771" s="170"/>
      <c r="ES771" s="170"/>
      <c r="ET771" s="170"/>
      <c r="EU771" s="170"/>
      <c r="EV771" s="170"/>
      <c r="EW771" s="170"/>
      <c r="EX771" s="170"/>
      <c r="EY771" s="170"/>
      <c r="EZ771" s="170"/>
      <c r="FA771" s="170"/>
      <c r="FB771" s="170"/>
      <c r="FC771" s="170"/>
      <c r="FD771" s="170"/>
      <c r="FE771" s="170"/>
      <c r="FF771" s="170"/>
      <c r="FG771" s="170"/>
      <c r="FH771" s="170"/>
      <c r="FI771" s="170"/>
      <c r="FJ771" s="170"/>
      <c r="FK771" s="170"/>
      <c r="FL771" s="170"/>
      <c r="FM771" s="170"/>
      <c r="FN771" s="170"/>
      <c r="FO771" s="170"/>
      <c r="FP771" s="170"/>
      <c r="FQ771" s="170"/>
      <c r="FR771" s="170"/>
      <c r="FS771" s="170"/>
      <c r="FT771" s="170"/>
      <c r="FU771" s="170"/>
      <c r="FV771" s="170"/>
      <c r="FW771" s="170"/>
      <c r="FX771" s="170"/>
      <c r="FY771" s="170"/>
      <c r="FZ771" s="170"/>
      <c r="GA771" s="170"/>
      <c r="GB771" s="170"/>
      <c r="GC771" s="170"/>
      <c r="GD771" s="170"/>
      <c r="GE771" s="170"/>
      <c r="GF771" s="170"/>
      <c r="GG771" s="170"/>
      <c r="GH771" s="170"/>
    </row>
    <row r="772" customFormat="false" ht="12.75" hidden="false" customHeight="false" outlineLevel="0" collapsed="false">
      <c r="A772" s="179"/>
      <c r="B772" s="160"/>
      <c r="C772" s="160"/>
      <c r="D772" s="160"/>
      <c r="E772" s="160"/>
      <c r="F772" s="160"/>
      <c r="G772" s="160"/>
      <c r="H772" s="159"/>
      <c r="I772" s="181"/>
      <c r="R772" s="159"/>
      <c r="S772" s="169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70"/>
      <c r="BP772" s="170"/>
      <c r="BQ772" s="170"/>
      <c r="BR772" s="170"/>
      <c r="BS772" s="170"/>
      <c r="BT772" s="170"/>
      <c r="BU772" s="170"/>
      <c r="BV772" s="170"/>
      <c r="BW772" s="170"/>
      <c r="BX772" s="170"/>
      <c r="BY772" s="170"/>
      <c r="BZ772" s="170"/>
      <c r="CA772" s="170"/>
      <c r="CB772" s="170"/>
      <c r="CC772" s="170"/>
      <c r="CD772" s="170"/>
      <c r="CE772" s="170"/>
      <c r="CF772" s="170"/>
      <c r="CG772" s="170"/>
      <c r="CH772" s="170"/>
      <c r="CI772" s="170"/>
      <c r="CJ772" s="170"/>
      <c r="CK772" s="170"/>
      <c r="CL772" s="170"/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170"/>
      <c r="DE772" s="170"/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170"/>
      <c r="DU772" s="170"/>
      <c r="DV772" s="170"/>
      <c r="DW772" s="170"/>
      <c r="DX772" s="170"/>
      <c r="DY772" s="170"/>
      <c r="DZ772" s="170"/>
      <c r="EA772" s="170"/>
      <c r="EB772" s="170"/>
      <c r="EC772" s="170"/>
      <c r="ED772" s="170"/>
      <c r="EE772" s="170"/>
      <c r="EF772" s="170"/>
      <c r="EG772" s="170"/>
      <c r="EH772" s="170"/>
      <c r="EI772" s="170"/>
      <c r="EJ772" s="170"/>
      <c r="EK772" s="170"/>
      <c r="EL772" s="170"/>
      <c r="EM772" s="170"/>
      <c r="EN772" s="170"/>
      <c r="EO772" s="170"/>
      <c r="EP772" s="170"/>
      <c r="EQ772" s="170"/>
      <c r="ER772" s="170"/>
      <c r="ES772" s="170"/>
      <c r="ET772" s="170"/>
      <c r="EU772" s="170"/>
      <c r="EV772" s="170"/>
      <c r="EW772" s="170"/>
      <c r="EX772" s="170"/>
      <c r="EY772" s="170"/>
      <c r="EZ772" s="170"/>
      <c r="FA772" s="170"/>
      <c r="FB772" s="170"/>
      <c r="FC772" s="170"/>
      <c r="FD772" s="170"/>
      <c r="FE772" s="170"/>
      <c r="FF772" s="170"/>
      <c r="FG772" s="170"/>
      <c r="FH772" s="170"/>
      <c r="FI772" s="170"/>
      <c r="FJ772" s="170"/>
      <c r="FK772" s="170"/>
      <c r="FL772" s="170"/>
      <c r="FM772" s="170"/>
      <c r="FN772" s="170"/>
      <c r="FO772" s="170"/>
      <c r="FP772" s="170"/>
      <c r="FQ772" s="170"/>
      <c r="FR772" s="170"/>
      <c r="FS772" s="170"/>
      <c r="FT772" s="170"/>
      <c r="FU772" s="170"/>
      <c r="FV772" s="170"/>
      <c r="FW772" s="170"/>
      <c r="FX772" s="170"/>
      <c r="FY772" s="170"/>
      <c r="FZ772" s="170"/>
      <c r="GA772" s="170"/>
      <c r="GB772" s="170"/>
      <c r="GC772" s="170"/>
      <c r="GD772" s="170"/>
      <c r="GE772" s="170"/>
      <c r="GF772" s="170"/>
      <c r="GG772" s="170"/>
      <c r="GH772" s="170"/>
    </row>
    <row r="773" customFormat="false" ht="12.75" hidden="false" customHeight="false" outlineLevel="0" collapsed="false">
      <c r="A773" s="179"/>
      <c r="B773" s="160"/>
      <c r="C773" s="160"/>
      <c r="D773" s="160"/>
      <c r="E773" s="160"/>
      <c r="F773" s="160"/>
      <c r="G773" s="160"/>
      <c r="H773" s="159"/>
      <c r="I773" s="181"/>
      <c r="R773" s="159"/>
      <c r="S773" s="169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70"/>
      <c r="BP773" s="170"/>
      <c r="BQ773" s="170"/>
      <c r="BR773" s="170"/>
      <c r="BS773" s="170"/>
      <c r="BT773" s="170"/>
      <c r="BU773" s="170"/>
      <c r="BV773" s="170"/>
      <c r="BW773" s="170"/>
      <c r="BX773" s="170"/>
      <c r="BY773" s="170"/>
      <c r="BZ773" s="170"/>
      <c r="CA773" s="170"/>
      <c r="CB773" s="170"/>
      <c r="CC773" s="170"/>
      <c r="CD773" s="170"/>
      <c r="CE773" s="170"/>
      <c r="CF773" s="170"/>
      <c r="CG773" s="170"/>
      <c r="CH773" s="170"/>
      <c r="CI773" s="170"/>
      <c r="CJ773" s="170"/>
      <c r="CK773" s="170"/>
      <c r="CL773" s="170"/>
      <c r="CM773" s="170"/>
      <c r="CN773" s="170"/>
      <c r="CO773" s="170"/>
      <c r="CP773" s="170"/>
      <c r="CQ773" s="170"/>
      <c r="CR773" s="170"/>
      <c r="CS773" s="170"/>
      <c r="CT773" s="170"/>
      <c r="CU773" s="170"/>
      <c r="CV773" s="170"/>
      <c r="CW773" s="170"/>
      <c r="CX773" s="170"/>
      <c r="CY773" s="170"/>
      <c r="CZ773" s="170"/>
      <c r="DA773" s="170"/>
      <c r="DB773" s="170"/>
      <c r="DC773" s="170"/>
      <c r="DD773" s="170"/>
      <c r="DE773" s="170"/>
      <c r="DF773" s="170"/>
      <c r="DG773" s="170"/>
      <c r="DH773" s="170"/>
      <c r="DI773" s="170"/>
      <c r="DJ773" s="170"/>
      <c r="DK773" s="170"/>
      <c r="DL773" s="170"/>
      <c r="DM773" s="170"/>
      <c r="DN773" s="170"/>
      <c r="DO773" s="170"/>
      <c r="DP773" s="170"/>
      <c r="DQ773" s="170"/>
      <c r="DR773" s="170"/>
      <c r="DS773" s="170"/>
      <c r="DT773" s="170"/>
      <c r="DU773" s="170"/>
      <c r="DV773" s="170"/>
      <c r="DW773" s="170"/>
      <c r="DX773" s="170"/>
      <c r="DY773" s="170"/>
      <c r="DZ773" s="170"/>
      <c r="EA773" s="170"/>
      <c r="EB773" s="170"/>
      <c r="EC773" s="170"/>
      <c r="ED773" s="170"/>
      <c r="EE773" s="170"/>
      <c r="EF773" s="170"/>
      <c r="EG773" s="170"/>
      <c r="EH773" s="170"/>
      <c r="EI773" s="170"/>
      <c r="EJ773" s="170"/>
      <c r="EK773" s="170"/>
      <c r="EL773" s="170"/>
      <c r="EM773" s="170"/>
      <c r="EN773" s="170"/>
      <c r="EO773" s="170"/>
      <c r="EP773" s="170"/>
      <c r="EQ773" s="170"/>
      <c r="ER773" s="170"/>
      <c r="ES773" s="170"/>
      <c r="ET773" s="170"/>
      <c r="EU773" s="170"/>
      <c r="EV773" s="170"/>
      <c r="EW773" s="170"/>
      <c r="EX773" s="170"/>
      <c r="EY773" s="170"/>
      <c r="EZ773" s="170"/>
      <c r="FA773" s="170"/>
      <c r="FB773" s="170"/>
      <c r="FC773" s="170"/>
      <c r="FD773" s="170"/>
      <c r="FE773" s="170"/>
      <c r="FF773" s="170"/>
      <c r="FG773" s="170"/>
      <c r="FH773" s="170"/>
      <c r="FI773" s="170"/>
      <c r="FJ773" s="170"/>
      <c r="FK773" s="170"/>
      <c r="FL773" s="170"/>
      <c r="FM773" s="170"/>
      <c r="FN773" s="170"/>
      <c r="FO773" s="170"/>
      <c r="FP773" s="170"/>
      <c r="FQ773" s="170"/>
      <c r="FR773" s="170"/>
      <c r="FS773" s="170"/>
      <c r="FT773" s="170"/>
      <c r="FU773" s="170"/>
      <c r="FV773" s="170"/>
      <c r="FW773" s="170"/>
      <c r="FX773" s="170"/>
      <c r="FY773" s="170"/>
      <c r="FZ773" s="170"/>
      <c r="GA773" s="170"/>
      <c r="GB773" s="170"/>
      <c r="GC773" s="170"/>
      <c r="GD773" s="170"/>
      <c r="GE773" s="170"/>
      <c r="GF773" s="170"/>
      <c r="GG773" s="170"/>
      <c r="GH773" s="170"/>
    </row>
    <row r="774" customFormat="false" ht="12.75" hidden="false" customHeight="false" outlineLevel="0" collapsed="false">
      <c r="A774" s="179"/>
      <c r="B774" s="160"/>
      <c r="C774" s="160"/>
      <c r="D774" s="160"/>
      <c r="E774" s="160"/>
      <c r="F774" s="160"/>
      <c r="G774" s="160"/>
      <c r="H774" s="159"/>
      <c r="I774" s="181"/>
      <c r="R774" s="159"/>
      <c r="S774" s="169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70"/>
      <c r="BP774" s="170"/>
      <c r="BQ774" s="170"/>
      <c r="BR774" s="170"/>
      <c r="BS774" s="170"/>
      <c r="BT774" s="170"/>
      <c r="BU774" s="170"/>
      <c r="BV774" s="170"/>
      <c r="BW774" s="170"/>
      <c r="BX774" s="170"/>
      <c r="BY774" s="170"/>
      <c r="BZ774" s="170"/>
      <c r="CA774" s="170"/>
      <c r="CB774" s="170"/>
      <c r="CC774" s="170"/>
      <c r="CD774" s="170"/>
      <c r="CE774" s="170"/>
      <c r="CF774" s="170"/>
      <c r="CG774" s="170"/>
      <c r="CH774" s="170"/>
      <c r="CI774" s="170"/>
      <c r="CJ774" s="170"/>
      <c r="CK774" s="170"/>
      <c r="CL774" s="170"/>
      <c r="CM774" s="170"/>
      <c r="CN774" s="170"/>
      <c r="CO774" s="170"/>
      <c r="CP774" s="170"/>
      <c r="CQ774" s="170"/>
      <c r="CR774" s="170"/>
      <c r="CS774" s="170"/>
      <c r="CT774" s="170"/>
      <c r="CU774" s="170"/>
      <c r="CV774" s="170"/>
      <c r="CW774" s="170"/>
      <c r="CX774" s="170"/>
      <c r="CY774" s="170"/>
      <c r="CZ774" s="170"/>
      <c r="DA774" s="170"/>
      <c r="DB774" s="170"/>
      <c r="DC774" s="170"/>
      <c r="DD774" s="170"/>
      <c r="DE774" s="170"/>
      <c r="DF774" s="170"/>
      <c r="DG774" s="170"/>
      <c r="DH774" s="170"/>
      <c r="DI774" s="170"/>
      <c r="DJ774" s="170"/>
      <c r="DK774" s="170"/>
      <c r="DL774" s="170"/>
      <c r="DM774" s="170"/>
      <c r="DN774" s="170"/>
      <c r="DO774" s="170"/>
      <c r="DP774" s="170"/>
      <c r="DQ774" s="170"/>
      <c r="DR774" s="170"/>
      <c r="DS774" s="170"/>
      <c r="DT774" s="170"/>
      <c r="DU774" s="170"/>
      <c r="DV774" s="170"/>
      <c r="DW774" s="170"/>
      <c r="DX774" s="170"/>
      <c r="DY774" s="170"/>
      <c r="DZ774" s="170"/>
      <c r="EA774" s="170"/>
      <c r="EB774" s="170"/>
      <c r="EC774" s="170"/>
      <c r="ED774" s="170"/>
      <c r="EE774" s="170"/>
      <c r="EF774" s="170"/>
      <c r="EG774" s="170"/>
      <c r="EH774" s="170"/>
      <c r="EI774" s="170"/>
      <c r="EJ774" s="170"/>
      <c r="EK774" s="170"/>
      <c r="EL774" s="170"/>
      <c r="EM774" s="170"/>
      <c r="EN774" s="170"/>
      <c r="EO774" s="170"/>
      <c r="EP774" s="170"/>
      <c r="EQ774" s="170"/>
      <c r="ER774" s="170"/>
      <c r="ES774" s="170"/>
      <c r="ET774" s="170"/>
      <c r="EU774" s="170"/>
      <c r="EV774" s="170"/>
      <c r="EW774" s="170"/>
      <c r="EX774" s="170"/>
      <c r="EY774" s="170"/>
      <c r="EZ774" s="170"/>
      <c r="FA774" s="170"/>
      <c r="FB774" s="170"/>
      <c r="FC774" s="170"/>
      <c r="FD774" s="170"/>
      <c r="FE774" s="170"/>
      <c r="FF774" s="170"/>
      <c r="FG774" s="170"/>
      <c r="FH774" s="170"/>
      <c r="FI774" s="170"/>
      <c r="FJ774" s="170"/>
      <c r="FK774" s="170"/>
      <c r="FL774" s="170"/>
      <c r="FM774" s="170"/>
      <c r="FN774" s="170"/>
      <c r="FO774" s="170"/>
      <c r="FP774" s="170"/>
      <c r="FQ774" s="170"/>
      <c r="FR774" s="170"/>
      <c r="FS774" s="170"/>
      <c r="FT774" s="170"/>
      <c r="FU774" s="170"/>
      <c r="FV774" s="170"/>
      <c r="FW774" s="170"/>
      <c r="FX774" s="170"/>
      <c r="FY774" s="170"/>
      <c r="FZ774" s="170"/>
      <c r="GA774" s="170"/>
      <c r="GB774" s="170"/>
      <c r="GC774" s="170"/>
      <c r="GD774" s="170"/>
      <c r="GE774" s="170"/>
      <c r="GF774" s="170"/>
      <c r="GG774" s="170"/>
      <c r="GH774" s="170"/>
    </row>
    <row r="775" customFormat="false" ht="12.75" hidden="false" customHeight="false" outlineLevel="0" collapsed="false">
      <c r="A775" s="179"/>
      <c r="B775" s="160"/>
      <c r="C775" s="160"/>
      <c r="D775" s="160"/>
      <c r="E775" s="160"/>
      <c r="F775" s="160"/>
      <c r="G775" s="160"/>
      <c r="H775" s="159"/>
      <c r="I775" s="181"/>
      <c r="R775" s="159"/>
      <c r="S775" s="169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0"/>
      <c r="BN775" s="170"/>
      <c r="BO775" s="170"/>
      <c r="BP775" s="170"/>
      <c r="BQ775" s="170"/>
      <c r="BR775" s="170"/>
      <c r="BS775" s="170"/>
      <c r="BT775" s="170"/>
      <c r="BU775" s="170"/>
      <c r="BV775" s="170"/>
      <c r="BW775" s="170"/>
      <c r="BX775" s="170"/>
      <c r="BY775" s="170"/>
      <c r="BZ775" s="170"/>
      <c r="CA775" s="170"/>
      <c r="CB775" s="170"/>
      <c r="CC775" s="170"/>
      <c r="CD775" s="170"/>
      <c r="CE775" s="170"/>
      <c r="CF775" s="170"/>
      <c r="CG775" s="170"/>
      <c r="CH775" s="170"/>
      <c r="CI775" s="170"/>
      <c r="CJ775" s="170"/>
      <c r="CK775" s="170"/>
      <c r="CL775" s="170"/>
      <c r="CM775" s="170"/>
      <c r="CN775" s="170"/>
      <c r="CO775" s="170"/>
      <c r="CP775" s="170"/>
      <c r="CQ775" s="170"/>
      <c r="CR775" s="170"/>
      <c r="CS775" s="170"/>
      <c r="CT775" s="170"/>
      <c r="CU775" s="170"/>
      <c r="CV775" s="170"/>
      <c r="CW775" s="170"/>
      <c r="CX775" s="170"/>
      <c r="CY775" s="170"/>
      <c r="CZ775" s="170"/>
      <c r="DA775" s="170"/>
      <c r="DB775" s="170"/>
      <c r="DC775" s="170"/>
      <c r="DD775" s="170"/>
      <c r="DE775" s="170"/>
      <c r="DF775" s="170"/>
      <c r="DG775" s="170"/>
      <c r="DH775" s="170"/>
      <c r="DI775" s="170"/>
      <c r="DJ775" s="170"/>
      <c r="DK775" s="170"/>
      <c r="DL775" s="170"/>
      <c r="DM775" s="170"/>
      <c r="DN775" s="170"/>
      <c r="DO775" s="170"/>
      <c r="DP775" s="170"/>
      <c r="DQ775" s="170"/>
      <c r="DR775" s="170"/>
      <c r="DS775" s="170"/>
      <c r="DT775" s="170"/>
      <c r="DU775" s="170"/>
      <c r="DV775" s="170"/>
      <c r="DW775" s="170"/>
      <c r="DX775" s="170"/>
      <c r="DY775" s="170"/>
      <c r="DZ775" s="170"/>
      <c r="EA775" s="170"/>
      <c r="EB775" s="170"/>
      <c r="EC775" s="170"/>
      <c r="ED775" s="170"/>
      <c r="EE775" s="170"/>
      <c r="EF775" s="170"/>
      <c r="EG775" s="170"/>
      <c r="EH775" s="170"/>
      <c r="EI775" s="170"/>
      <c r="EJ775" s="170"/>
      <c r="EK775" s="170"/>
      <c r="EL775" s="170"/>
      <c r="EM775" s="170"/>
      <c r="EN775" s="170"/>
      <c r="EO775" s="170"/>
      <c r="EP775" s="170"/>
      <c r="EQ775" s="170"/>
      <c r="ER775" s="170"/>
      <c r="ES775" s="170"/>
      <c r="ET775" s="170"/>
      <c r="EU775" s="170"/>
      <c r="EV775" s="170"/>
      <c r="EW775" s="170"/>
      <c r="EX775" s="170"/>
      <c r="EY775" s="170"/>
      <c r="EZ775" s="170"/>
      <c r="FA775" s="170"/>
      <c r="FB775" s="170"/>
      <c r="FC775" s="170"/>
      <c r="FD775" s="170"/>
      <c r="FE775" s="170"/>
      <c r="FF775" s="170"/>
      <c r="FG775" s="170"/>
      <c r="FH775" s="170"/>
      <c r="FI775" s="170"/>
      <c r="FJ775" s="170"/>
      <c r="FK775" s="170"/>
      <c r="FL775" s="170"/>
      <c r="FM775" s="170"/>
      <c r="FN775" s="170"/>
      <c r="FO775" s="170"/>
      <c r="FP775" s="170"/>
      <c r="FQ775" s="170"/>
      <c r="FR775" s="170"/>
      <c r="FS775" s="170"/>
      <c r="FT775" s="170"/>
      <c r="FU775" s="170"/>
      <c r="FV775" s="170"/>
      <c r="FW775" s="170"/>
      <c r="FX775" s="170"/>
      <c r="FY775" s="170"/>
      <c r="FZ775" s="170"/>
      <c r="GA775" s="170"/>
      <c r="GB775" s="170"/>
      <c r="GC775" s="170"/>
      <c r="GD775" s="170"/>
      <c r="GE775" s="170"/>
      <c r="GF775" s="170"/>
      <c r="GG775" s="170"/>
      <c r="GH775" s="170"/>
    </row>
    <row r="776" customFormat="false" ht="12.75" hidden="false" customHeight="false" outlineLevel="0" collapsed="false">
      <c r="A776" s="179"/>
      <c r="B776" s="160"/>
      <c r="C776" s="160"/>
      <c r="D776" s="160"/>
      <c r="E776" s="160"/>
      <c r="F776" s="160"/>
      <c r="G776" s="160"/>
      <c r="H776" s="159"/>
      <c r="I776" s="181"/>
      <c r="R776" s="159"/>
      <c r="S776" s="169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70"/>
      <c r="BP776" s="170"/>
      <c r="BQ776" s="170"/>
      <c r="BR776" s="170"/>
      <c r="BS776" s="170"/>
      <c r="BT776" s="170"/>
      <c r="BU776" s="170"/>
      <c r="BV776" s="170"/>
      <c r="BW776" s="170"/>
      <c r="BX776" s="170"/>
      <c r="BY776" s="170"/>
      <c r="BZ776" s="170"/>
      <c r="CA776" s="170"/>
      <c r="CB776" s="170"/>
      <c r="CC776" s="170"/>
      <c r="CD776" s="170"/>
      <c r="CE776" s="170"/>
      <c r="CF776" s="170"/>
      <c r="CG776" s="170"/>
      <c r="CH776" s="170"/>
      <c r="CI776" s="170"/>
      <c r="CJ776" s="170"/>
      <c r="CK776" s="170"/>
      <c r="CL776" s="170"/>
      <c r="CM776" s="170"/>
      <c r="CN776" s="170"/>
      <c r="CO776" s="170"/>
      <c r="CP776" s="170"/>
      <c r="CQ776" s="170"/>
      <c r="CR776" s="170"/>
      <c r="CS776" s="170"/>
      <c r="CT776" s="170"/>
      <c r="CU776" s="170"/>
      <c r="CV776" s="170"/>
      <c r="CW776" s="170"/>
      <c r="CX776" s="170"/>
      <c r="CY776" s="170"/>
      <c r="CZ776" s="170"/>
      <c r="DA776" s="170"/>
      <c r="DB776" s="170"/>
      <c r="DC776" s="170"/>
      <c r="DD776" s="170"/>
      <c r="DE776" s="170"/>
      <c r="DF776" s="170"/>
      <c r="DG776" s="170"/>
      <c r="DH776" s="170"/>
      <c r="DI776" s="170"/>
      <c r="DJ776" s="170"/>
      <c r="DK776" s="170"/>
      <c r="DL776" s="170"/>
      <c r="DM776" s="170"/>
      <c r="DN776" s="170"/>
      <c r="DO776" s="170"/>
      <c r="DP776" s="170"/>
      <c r="DQ776" s="170"/>
      <c r="DR776" s="170"/>
      <c r="DS776" s="170"/>
      <c r="DT776" s="170"/>
      <c r="DU776" s="170"/>
      <c r="DV776" s="170"/>
      <c r="DW776" s="170"/>
      <c r="DX776" s="170"/>
      <c r="DY776" s="170"/>
      <c r="DZ776" s="170"/>
      <c r="EA776" s="170"/>
      <c r="EB776" s="170"/>
      <c r="EC776" s="170"/>
      <c r="ED776" s="170"/>
      <c r="EE776" s="170"/>
      <c r="EF776" s="170"/>
      <c r="EG776" s="170"/>
      <c r="EH776" s="170"/>
      <c r="EI776" s="170"/>
      <c r="EJ776" s="170"/>
      <c r="EK776" s="170"/>
      <c r="EL776" s="170"/>
      <c r="EM776" s="170"/>
      <c r="EN776" s="170"/>
      <c r="EO776" s="170"/>
      <c r="EP776" s="170"/>
      <c r="EQ776" s="170"/>
      <c r="ER776" s="170"/>
      <c r="ES776" s="170"/>
      <c r="ET776" s="170"/>
      <c r="EU776" s="170"/>
      <c r="EV776" s="170"/>
      <c r="EW776" s="170"/>
      <c r="EX776" s="170"/>
      <c r="EY776" s="170"/>
      <c r="EZ776" s="170"/>
      <c r="FA776" s="170"/>
      <c r="FB776" s="170"/>
      <c r="FC776" s="170"/>
      <c r="FD776" s="170"/>
      <c r="FE776" s="170"/>
      <c r="FF776" s="170"/>
      <c r="FG776" s="170"/>
      <c r="FH776" s="170"/>
      <c r="FI776" s="170"/>
      <c r="FJ776" s="170"/>
      <c r="FK776" s="170"/>
      <c r="FL776" s="170"/>
      <c r="FM776" s="170"/>
      <c r="FN776" s="170"/>
      <c r="FO776" s="170"/>
      <c r="FP776" s="170"/>
      <c r="FQ776" s="170"/>
      <c r="FR776" s="170"/>
      <c r="FS776" s="170"/>
      <c r="FT776" s="170"/>
      <c r="FU776" s="170"/>
      <c r="FV776" s="170"/>
      <c r="FW776" s="170"/>
      <c r="FX776" s="170"/>
      <c r="FY776" s="170"/>
      <c r="FZ776" s="170"/>
      <c r="GA776" s="170"/>
      <c r="GB776" s="170"/>
      <c r="GC776" s="170"/>
      <c r="GD776" s="170"/>
      <c r="GE776" s="170"/>
      <c r="GF776" s="170"/>
      <c r="GG776" s="170"/>
      <c r="GH776" s="170"/>
    </row>
    <row r="777" customFormat="false" ht="12.75" hidden="false" customHeight="false" outlineLevel="0" collapsed="false">
      <c r="A777" s="179"/>
      <c r="B777" s="160"/>
      <c r="C777" s="160"/>
      <c r="D777" s="160"/>
      <c r="E777" s="160"/>
      <c r="F777" s="160"/>
      <c r="G777" s="160"/>
      <c r="H777" s="159"/>
      <c r="I777" s="181"/>
      <c r="R777" s="159"/>
      <c r="S777" s="169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  <c r="AJ777" s="170"/>
      <c r="AK777" s="170"/>
      <c r="AL777" s="170"/>
      <c r="AM777" s="170"/>
      <c r="AN777" s="170"/>
      <c r="AO777" s="170"/>
      <c r="AP777" s="170"/>
      <c r="AQ777" s="170"/>
      <c r="AR777" s="170"/>
      <c r="AS777" s="170"/>
      <c r="AT777" s="170"/>
      <c r="AU777" s="170"/>
      <c r="AV777" s="170"/>
      <c r="AW777" s="170"/>
      <c r="AX777" s="170"/>
      <c r="AY777" s="170"/>
      <c r="AZ777" s="170"/>
      <c r="BA777" s="170"/>
      <c r="BB777" s="170"/>
      <c r="BC777" s="170"/>
      <c r="BD777" s="170"/>
      <c r="BE777" s="170"/>
      <c r="BF777" s="170"/>
      <c r="BG777" s="170"/>
      <c r="BH777" s="170"/>
      <c r="BI777" s="170"/>
      <c r="BJ777" s="170"/>
      <c r="BK777" s="170"/>
      <c r="BL777" s="170"/>
      <c r="BM777" s="170"/>
      <c r="BN777" s="170"/>
      <c r="BO777" s="170"/>
      <c r="BP777" s="170"/>
      <c r="BQ777" s="170"/>
      <c r="BR777" s="170"/>
      <c r="BS777" s="170"/>
      <c r="BT777" s="170"/>
      <c r="BU777" s="170"/>
      <c r="BV777" s="170"/>
      <c r="BW777" s="170"/>
      <c r="BX777" s="170"/>
      <c r="BY777" s="170"/>
      <c r="BZ777" s="170"/>
      <c r="CA777" s="170"/>
      <c r="CB777" s="170"/>
      <c r="CC777" s="170"/>
      <c r="CD777" s="170"/>
      <c r="CE777" s="170"/>
      <c r="CF777" s="170"/>
      <c r="CG777" s="170"/>
      <c r="CH777" s="170"/>
      <c r="CI777" s="170"/>
      <c r="CJ777" s="170"/>
      <c r="CK777" s="170"/>
      <c r="CL777" s="170"/>
      <c r="CM777" s="170"/>
      <c r="CN777" s="170"/>
      <c r="CO777" s="170"/>
      <c r="CP777" s="170"/>
      <c r="CQ777" s="170"/>
      <c r="CR777" s="170"/>
      <c r="CS777" s="170"/>
      <c r="CT777" s="170"/>
      <c r="CU777" s="170"/>
      <c r="CV777" s="170"/>
      <c r="CW777" s="170"/>
      <c r="CX777" s="170"/>
      <c r="CY777" s="170"/>
      <c r="CZ777" s="170"/>
      <c r="DA777" s="170"/>
      <c r="DB777" s="170"/>
      <c r="DC777" s="170"/>
      <c r="DD777" s="170"/>
      <c r="DE777" s="170"/>
      <c r="DF777" s="170"/>
      <c r="DG777" s="170"/>
      <c r="DH777" s="170"/>
      <c r="DI777" s="170"/>
      <c r="DJ777" s="170"/>
      <c r="DK777" s="170"/>
      <c r="DL777" s="170"/>
      <c r="DM777" s="170"/>
      <c r="DN777" s="170"/>
      <c r="DO777" s="170"/>
      <c r="DP777" s="170"/>
      <c r="DQ777" s="170"/>
      <c r="DR777" s="170"/>
      <c r="DS777" s="170"/>
      <c r="DT777" s="170"/>
      <c r="DU777" s="170"/>
      <c r="DV777" s="170"/>
      <c r="DW777" s="170"/>
      <c r="DX777" s="170"/>
      <c r="DY777" s="170"/>
      <c r="DZ777" s="170"/>
      <c r="EA777" s="170"/>
      <c r="EB777" s="170"/>
      <c r="EC777" s="170"/>
      <c r="ED777" s="170"/>
      <c r="EE777" s="170"/>
      <c r="EF777" s="170"/>
      <c r="EG777" s="170"/>
      <c r="EH777" s="170"/>
      <c r="EI777" s="170"/>
      <c r="EJ777" s="170"/>
      <c r="EK777" s="170"/>
      <c r="EL777" s="170"/>
      <c r="EM777" s="170"/>
      <c r="EN777" s="170"/>
      <c r="EO777" s="170"/>
      <c r="EP777" s="170"/>
      <c r="EQ777" s="170"/>
      <c r="ER777" s="170"/>
      <c r="ES777" s="170"/>
      <c r="ET777" s="170"/>
      <c r="EU777" s="170"/>
      <c r="EV777" s="170"/>
      <c r="EW777" s="170"/>
      <c r="EX777" s="170"/>
      <c r="EY777" s="170"/>
      <c r="EZ777" s="170"/>
      <c r="FA777" s="170"/>
      <c r="FB777" s="170"/>
      <c r="FC777" s="170"/>
      <c r="FD777" s="170"/>
      <c r="FE777" s="170"/>
      <c r="FF777" s="170"/>
      <c r="FG777" s="170"/>
      <c r="FH777" s="170"/>
      <c r="FI777" s="170"/>
      <c r="FJ777" s="170"/>
      <c r="FK777" s="170"/>
      <c r="FL777" s="170"/>
      <c r="FM777" s="170"/>
      <c r="FN777" s="170"/>
      <c r="FO777" s="170"/>
      <c r="FP777" s="170"/>
      <c r="FQ777" s="170"/>
      <c r="FR777" s="170"/>
      <c r="FS777" s="170"/>
      <c r="FT777" s="170"/>
      <c r="FU777" s="170"/>
      <c r="FV777" s="170"/>
      <c r="FW777" s="170"/>
      <c r="FX777" s="170"/>
      <c r="FY777" s="170"/>
      <c r="FZ777" s="170"/>
      <c r="GA777" s="170"/>
      <c r="GB777" s="170"/>
      <c r="GC777" s="170"/>
      <c r="GD777" s="170"/>
      <c r="GE777" s="170"/>
      <c r="GF777" s="170"/>
      <c r="GG777" s="170"/>
      <c r="GH777" s="170"/>
    </row>
    <row r="778" customFormat="false" ht="12.75" hidden="false" customHeight="false" outlineLevel="0" collapsed="false">
      <c r="A778" s="179"/>
      <c r="B778" s="160"/>
      <c r="C778" s="160"/>
      <c r="D778" s="160"/>
      <c r="E778" s="160"/>
      <c r="F778" s="160"/>
      <c r="G778" s="160"/>
      <c r="H778" s="159"/>
      <c r="I778" s="181"/>
      <c r="R778" s="159"/>
      <c r="S778" s="169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70"/>
      <c r="BP778" s="170"/>
      <c r="BQ778" s="170"/>
      <c r="BR778" s="170"/>
      <c r="BS778" s="170"/>
      <c r="BT778" s="170"/>
      <c r="BU778" s="170"/>
      <c r="BV778" s="170"/>
      <c r="BW778" s="170"/>
      <c r="BX778" s="170"/>
      <c r="BY778" s="170"/>
      <c r="BZ778" s="170"/>
      <c r="CA778" s="170"/>
      <c r="CB778" s="170"/>
      <c r="CC778" s="170"/>
      <c r="CD778" s="170"/>
      <c r="CE778" s="170"/>
      <c r="CF778" s="170"/>
      <c r="CG778" s="170"/>
      <c r="CH778" s="170"/>
      <c r="CI778" s="170"/>
      <c r="CJ778" s="170"/>
      <c r="CK778" s="170"/>
      <c r="CL778" s="170"/>
      <c r="CM778" s="170"/>
      <c r="CN778" s="170"/>
      <c r="CO778" s="170"/>
      <c r="CP778" s="170"/>
      <c r="CQ778" s="170"/>
      <c r="CR778" s="170"/>
      <c r="CS778" s="170"/>
      <c r="CT778" s="170"/>
      <c r="CU778" s="170"/>
      <c r="CV778" s="170"/>
      <c r="CW778" s="170"/>
      <c r="CX778" s="170"/>
      <c r="CY778" s="170"/>
      <c r="CZ778" s="170"/>
      <c r="DA778" s="170"/>
      <c r="DB778" s="170"/>
      <c r="DC778" s="170"/>
      <c r="DD778" s="170"/>
      <c r="DE778" s="170"/>
      <c r="DF778" s="170"/>
      <c r="DG778" s="170"/>
      <c r="DH778" s="170"/>
      <c r="DI778" s="170"/>
      <c r="DJ778" s="170"/>
      <c r="DK778" s="170"/>
      <c r="DL778" s="170"/>
      <c r="DM778" s="170"/>
      <c r="DN778" s="170"/>
      <c r="DO778" s="170"/>
      <c r="DP778" s="170"/>
      <c r="DQ778" s="170"/>
      <c r="DR778" s="170"/>
      <c r="DS778" s="170"/>
      <c r="DT778" s="170"/>
      <c r="DU778" s="170"/>
      <c r="DV778" s="170"/>
      <c r="DW778" s="170"/>
      <c r="DX778" s="170"/>
      <c r="DY778" s="170"/>
      <c r="DZ778" s="170"/>
      <c r="EA778" s="170"/>
      <c r="EB778" s="170"/>
      <c r="EC778" s="170"/>
      <c r="ED778" s="170"/>
      <c r="EE778" s="170"/>
      <c r="EF778" s="170"/>
      <c r="EG778" s="170"/>
      <c r="EH778" s="170"/>
      <c r="EI778" s="170"/>
      <c r="EJ778" s="170"/>
      <c r="EK778" s="170"/>
      <c r="EL778" s="170"/>
      <c r="EM778" s="170"/>
      <c r="EN778" s="170"/>
      <c r="EO778" s="170"/>
      <c r="EP778" s="170"/>
      <c r="EQ778" s="170"/>
      <c r="ER778" s="170"/>
      <c r="ES778" s="170"/>
      <c r="ET778" s="170"/>
      <c r="EU778" s="170"/>
      <c r="EV778" s="170"/>
      <c r="EW778" s="170"/>
      <c r="EX778" s="170"/>
      <c r="EY778" s="170"/>
      <c r="EZ778" s="170"/>
      <c r="FA778" s="170"/>
      <c r="FB778" s="170"/>
      <c r="FC778" s="170"/>
      <c r="FD778" s="170"/>
      <c r="FE778" s="170"/>
      <c r="FF778" s="170"/>
      <c r="FG778" s="170"/>
      <c r="FH778" s="170"/>
      <c r="FI778" s="170"/>
      <c r="FJ778" s="170"/>
      <c r="FK778" s="170"/>
      <c r="FL778" s="170"/>
      <c r="FM778" s="170"/>
      <c r="FN778" s="170"/>
      <c r="FO778" s="170"/>
      <c r="FP778" s="170"/>
      <c r="FQ778" s="170"/>
      <c r="FR778" s="170"/>
      <c r="FS778" s="170"/>
      <c r="FT778" s="170"/>
      <c r="FU778" s="170"/>
      <c r="FV778" s="170"/>
      <c r="FW778" s="170"/>
      <c r="FX778" s="170"/>
      <c r="FY778" s="170"/>
      <c r="FZ778" s="170"/>
      <c r="GA778" s="170"/>
      <c r="GB778" s="170"/>
      <c r="GC778" s="170"/>
      <c r="GD778" s="170"/>
      <c r="GE778" s="170"/>
      <c r="GF778" s="170"/>
      <c r="GG778" s="170"/>
      <c r="GH778" s="170"/>
    </row>
    <row r="779" customFormat="false" ht="12.75" hidden="false" customHeight="false" outlineLevel="0" collapsed="false">
      <c r="A779" s="179"/>
      <c r="B779" s="160"/>
      <c r="C779" s="160"/>
      <c r="D779" s="160"/>
      <c r="E779" s="160"/>
      <c r="F779" s="160"/>
      <c r="G779" s="160"/>
      <c r="H779" s="159"/>
      <c r="I779" s="181"/>
      <c r="R779" s="159"/>
      <c r="S779" s="169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70"/>
      <c r="BP779" s="170"/>
      <c r="BQ779" s="170"/>
      <c r="BR779" s="170"/>
      <c r="BS779" s="170"/>
      <c r="BT779" s="170"/>
      <c r="BU779" s="170"/>
      <c r="BV779" s="170"/>
      <c r="BW779" s="170"/>
      <c r="BX779" s="170"/>
      <c r="BY779" s="170"/>
      <c r="BZ779" s="170"/>
      <c r="CA779" s="170"/>
      <c r="CB779" s="170"/>
      <c r="CC779" s="170"/>
      <c r="CD779" s="170"/>
      <c r="CE779" s="170"/>
      <c r="CF779" s="170"/>
      <c r="CG779" s="170"/>
      <c r="CH779" s="170"/>
      <c r="CI779" s="170"/>
      <c r="CJ779" s="170"/>
      <c r="CK779" s="170"/>
      <c r="CL779" s="170"/>
      <c r="CM779" s="170"/>
      <c r="CN779" s="170"/>
      <c r="CO779" s="170"/>
      <c r="CP779" s="170"/>
      <c r="CQ779" s="170"/>
      <c r="CR779" s="170"/>
      <c r="CS779" s="170"/>
      <c r="CT779" s="170"/>
      <c r="CU779" s="170"/>
      <c r="CV779" s="170"/>
      <c r="CW779" s="170"/>
      <c r="CX779" s="170"/>
      <c r="CY779" s="170"/>
      <c r="CZ779" s="170"/>
      <c r="DA779" s="170"/>
      <c r="DB779" s="170"/>
      <c r="DC779" s="170"/>
      <c r="DD779" s="170"/>
      <c r="DE779" s="170"/>
      <c r="DF779" s="170"/>
      <c r="DG779" s="170"/>
      <c r="DH779" s="170"/>
      <c r="DI779" s="170"/>
      <c r="DJ779" s="170"/>
      <c r="DK779" s="170"/>
      <c r="DL779" s="170"/>
      <c r="DM779" s="170"/>
      <c r="DN779" s="170"/>
      <c r="DO779" s="170"/>
      <c r="DP779" s="170"/>
      <c r="DQ779" s="170"/>
      <c r="DR779" s="170"/>
      <c r="DS779" s="170"/>
      <c r="DT779" s="170"/>
      <c r="DU779" s="170"/>
      <c r="DV779" s="170"/>
      <c r="DW779" s="170"/>
      <c r="DX779" s="170"/>
      <c r="DY779" s="170"/>
      <c r="DZ779" s="170"/>
      <c r="EA779" s="170"/>
      <c r="EB779" s="170"/>
      <c r="EC779" s="170"/>
      <c r="ED779" s="170"/>
      <c r="EE779" s="170"/>
      <c r="EF779" s="170"/>
      <c r="EG779" s="170"/>
      <c r="EH779" s="170"/>
      <c r="EI779" s="170"/>
      <c r="EJ779" s="170"/>
      <c r="EK779" s="170"/>
      <c r="EL779" s="170"/>
      <c r="EM779" s="170"/>
      <c r="EN779" s="170"/>
      <c r="EO779" s="170"/>
      <c r="EP779" s="170"/>
      <c r="EQ779" s="170"/>
      <c r="ER779" s="170"/>
      <c r="ES779" s="170"/>
      <c r="ET779" s="170"/>
      <c r="EU779" s="170"/>
      <c r="EV779" s="170"/>
      <c r="EW779" s="170"/>
      <c r="EX779" s="170"/>
      <c r="EY779" s="170"/>
      <c r="EZ779" s="170"/>
      <c r="FA779" s="170"/>
      <c r="FB779" s="170"/>
      <c r="FC779" s="170"/>
      <c r="FD779" s="170"/>
      <c r="FE779" s="170"/>
      <c r="FF779" s="170"/>
      <c r="FG779" s="170"/>
      <c r="FH779" s="170"/>
      <c r="FI779" s="170"/>
      <c r="FJ779" s="170"/>
      <c r="FK779" s="170"/>
      <c r="FL779" s="170"/>
      <c r="FM779" s="170"/>
      <c r="FN779" s="170"/>
      <c r="FO779" s="170"/>
      <c r="FP779" s="170"/>
      <c r="FQ779" s="170"/>
      <c r="FR779" s="170"/>
      <c r="FS779" s="170"/>
      <c r="FT779" s="170"/>
      <c r="FU779" s="170"/>
      <c r="FV779" s="170"/>
      <c r="FW779" s="170"/>
      <c r="FX779" s="170"/>
      <c r="FY779" s="170"/>
      <c r="FZ779" s="170"/>
      <c r="GA779" s="170"/>
      <c r="GB779" s="170"/>
      <c r="GC779" s="170"/>
      <c r="GD779" s="170"/>
      <c r="GE779" s="170"/>
      <c r="GF779" s="170"/>
      <c r="GG779" s="170"/>
      <c r="GH779" s="170"/>
    </row>
    <row r="780" customFormat="false" ht="12.75" hidden="false" customHeight="false" outlineLevel="0" collapsed="false">
      <c r="A780" s="179"/>
      <c r="B780" s="160"/>
      <c r="C780" s="160"/>
      <c r="D780" s="160"/>
      <c r="E780" s="160"/>
      <c r="F780" s="160"/>
      <c r="G780" s="160"/>
      <c r="H780" s="159"/>
      <c r="I780" s="181"/>
      <c r="R780" s="159"/>
      <c r="S780" s="169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70"/>
      <c r="BP780" s="170"/>
      <c r="BQ780" s="170"/>
      <c r="BR780" s="170"/>
      <c r="BS780" s="170"/>
      <c r="BT780" s="170"/>
      <c r="BU780" s="170"/>
      <c r="BV780" s="170"/>
      <c r="BW780" s="170"/>
      <c r="BX780" s="170"/>
      <c r="BY780" s="170"/>
      <c r="BZ780" s="170"/>
      <c r="CA780" s="170"/>
      <c r="CB780" s="170"/>
      <c r="CC780" s="170"/>
      <c r="CD780" s="170"/>
      <c r="CE780" s="170"/>
      <c r="CF780" s="170"/>
      <c r="CG780" s="170"/>
      <c r="CH780" s="170"/>
      <c r="CI780" s="170"/>
      <c r="CJ780" s="170"/>
      <c r="CK780" s="170"/>
      <c r="CL780" s="170"/>
      <c r="CM780" s="170"/>
      <c r="CN780" s="170"/>
      <c r="CO780" s="170"/>
      <c r="CP780" s="170"/>
      <c r="CQ780" s="170"/>
      <c r="CR780" s="170"/>
      <c r="CS780" s="170"/>
      <c r="CT780" s="170"/>
      <c r="CU780" s="170"/>
      <c r="CV780" s="170"/>
      <c r="CW780" s="170"/>
      <c r="CX780" s="170"/>
      <c r="CY780" s="170"/>
      <c r="CZ780" s="170"/>
      <c r="DA780" s="170"/>
      <c r="DB780" s="170"/>
      <c r="DC780" s="170"/>
      <c r="DD780" s="170"/>
      <c r="DE780" s="170"/>
      <c r="DF780" s="170"/>
      <c r="DG780" s="170"/>
      <c r="DH780" s="170"/>
      <c r="DI780" s="170"/>
      <c r="DJ780" s="170"/>
      <c r="DK780" s="170"/>
      <c r="DL780" s="170"/>
      <c r="DM780" s="170"/>
      <c r="DN780" s="170"/>
      <c r="DO780" s="170"/>
      <c r="DP780" s="170"/>
      <c r="DQ780" s="170"/>
      <c r="DR780" s="170"/>
      <c r="DS780" s="170"/>
      <c r="DT780" s="170"/>
      <c r="DU780" s="170"/>
      <c r="DV780" s="170"/>
      <c r="DW780" s="170"/>
      <c r="DX780" s="170"/>
      <c r="DY780" s="170"/>
      <c r="DZ780" s="170"/>
      <c r="EA780" s="170"/>
      <c r="EB780" s="170"/>
      <c r="EC780" s="170"/>
      <c r="ED780" s="170"/>
      <c r="EE780" s="170"/>
      <c r="EF780" s="170"/>
      <c r="EG780" s="170"/>
      <c r="EH780" s="170"/>
      <c r="EI780" s="170"/>
      <c r="EJ780" s="170"/>
      <c r="EK780" s="170"/>
      <c r="EL780" s="170"/>
      <c r="EM780" s="170"/>
      <c r="EN780" s="170"/>
      <c r="EO780" s="170"/>
      <c r="EP780" s="170"/>
      <c r="EQ780" s="170"/>
      <c r="ER780" s="170"/>
      <c r="ES780" s="170"/>
      <c r="ET780" s="170"/>
      <c r="EU780" s="170"/>
      <c r="EV780" s="170"/>
      <c r="EW780" s="170"/>
      <c r="EX780" s="170"/>
      <c r="EY780" s="170"/>
      <c r="EZ780" s="170"/>
      <c r="FA780" s="170"/>
      <c r="FB780" s="170"/>
      <c r="FC780" s="170"/>
      <c r="FD780" s="170"/>
      <c r="FE780" s="170"/>
      <c r="FF780" s="170"/>
      <c r="FG780" s="170"/>
      <c r="FH780" s="170"/>
      <c r="FI780" s="170"/>
      <c r="FJ780" s="170"/>
      <c r="FK780" s="170"/>
      <c r="FL780" s="170"/>
      <c r="FM780" s="170"/>
      <c r="FN780" s="170"/>
      <c r="FO780" s="170"/>
      <c r="FP780" s="170"/>
      <c r="FQ780" s="170"/>
      <c r="FR780" s="170"/>
      <c r="FS780" s="170"/>
      <c r="FT780" s="170"/>
      <c r="FU780" s="170"/>
      <c r="FV780" s="170"/>
      <c r="FW780" s="170"/>
      <c r="FX780" s="170"/>
      <c r="FY780" s="170"/>
      <c r="FZ780" s="170"/>
      <c r="GA780" s="170"/>
      <c r="GB780" s="170"/>
      <c r="GC780" s="170"/>
      <c r="GD780" s="170"/>
      <c r="GE780" s="170"/>
      <c r="GF780" s="170"/>
      <c r="GG780" s="170"/>
      <c r="GH780" s="170"/>
    </row>
    <row r="781" customFormat="false" ht="12.75" hidden="false" customHeight="false" outlineLevel="0" collapsed="false">
      <c r="A781" s="179"/>
      <c r="B781" s="160"/>
      <c r="C781" s="160"/>
      <c r="D781" s="160"/>
      <c r="E781" s="160"/>
      <c r="F781" s="160"/>
      <c r="G781" s="160"/>
      <c r="H781" s="159"/>
      <c r="I781" s="181"/>
      <c r="R781" s="159"/>
      <c r="S781" s="169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0"/>
      <c r="CM781" s="170"/>
      <c r="CN781" s="170"/>
      <c r="CO781" s="170"/>
      <c r="CP781" s="170"/>
      <c r="CQ781" s="170"/>
      <c r="CR781" s="170"/>
      <c r="CS781" s="170"/>
      <c r="CT781" s="170"/>
      <c r="CU781" s="170"/>
      <c r="CV781" s="170"/>
      <c r="CW781" s="170"/>
      <c r="CX781" s="170"/>
      <c r="CY781" s="170"/>
      <c r="CZ781" s="170"/>
      <c r="DA781" s="170"/>
      <c r="DB781" s="170"/>
      <c r="DC781" s="170"/>
      <c r="DD781" s="170"/>
      <c r="DE781" s="170"/>
      <c r="DF781" s="170"/>
      <c r="DG781" s="170"/>
      <c r="DH781" s="170"/>
      <c r="DI781" s="170"/>
      <c r="DJ781" s="170"/>
      <c r="DK781" s="170"/>
      <c r="DL781" s="170"/>
      <c r="DM781" s="170"/>
      <c r="DN781" s="170"/>
      <c r="DO781" s="170"/>
      <c r="DP781" s="170"/>
      <c r="DQ781" s="170"/>
      <c r="DR781" s="170"/>
      <c r="DS781" s="170"/>
      <c r="DT781" s="170"/>
      <c r="DU781" s="170"/>
      <c r="DV781" s="170"/>
      <c r="DW781" s="170"/>
      <c r="DX781" s="170"/>
      <c r="DY781" s="170"/>
      <c r="DZ781" s="170"/>
      <c r="EA781" s="170"/>
      <c r="EB781" s="170"/>
      <c r="EC781" s="170"/>
      <c r="ED781" s="170"/>
      <c r="EE781" s="170"/>
      <c r="EF781" s="170"/>
      <c r="EG781" s="170"/>
      <c r="EH781" s="170"/>
      <c r="EI781" s="170"/>
      <c r="EJ781" s="170"/>
      <c r="EK781" s="170"/>
      <c r="EL781" s="170"/>
      <c r="EM781" s="170"/>
      <c r="EN781" s="170"/>
      <c r="EO781" s="170"/>
      <c r="EP781" s="170"/>
      <c r="EQ781" s="170"/>
      <c r="ER781" s="170"/>
      <c r="ES781" s="170"/>
      <c r="ET781" s="170"/>
      <c r="EU781" s="170"/>
      <c r="EV781" s="170"/>
      <c r="EW781" s="170"/>
      <c r="EX781" s="170"/>
      <c r="EY781" s="170"/>
      <c r="EZ781" s="170"/>
      <c r="FA781" s="170"/>
      <c r="FB781" s="170"/>
      <c r="FC781" s="170"/>
      <c r="FD781" s="170"/>
      <c r="FE781" s="170"/>
      <c r="FF781" s="170"/>
      <c r="FG781" s="170"/>
      <c r="FH781" s="170"/>
      <c r="FI781" s="170"/>
      <c r="FJ781" s="170"/>
      <c r="FK781" s="170"/>
      <c r="FL781" s="170"/>
      <c r="FM781" s="170"/>
      <c r="FN781" s="170"/>
      <c r="FO781" s="170"/>
      <c r="FP781" s="170"/>
      <c r="FQ781" s="170"/>
      <c r="FR781" s="170"/>
      <c r="FS781" s="170"/>
      <c r="FT781" s="170"/>
      <c r="FU781" s="170"/>
      <c r="FV781" s="170"/>
      <c r="FW781" s="170"/>
      <c r="FX781" s="170"/>
      <c r="FY781" s="170"/>
      <c r="FZ781" s="170"/>
      <c r="GA781" s="170"/>
      <c r="GB781" s="170"/>
      <c r="GC781" s="170"/>
      <c r="GD781" s="170"/>
      <c r="GE781" s="170"/>
      <c r="GF781" s="170"/>
      <c r="GG781" s="170"/>
      <c r="GH781" s="170"/>
    </row>
    <row r="782" customFormat="false" ht="12.75" hidden="false" customHeight="false" outlineLevel="0" collapsed="false">
      <c r="A782" s="179"/>
      <c r="B782" s="160"/>
      <c r="C782" s="160"/>
      <c r="D782" s="160"/>
      <c r="E782" s="160"/>
      <c r="F782" s="160"/>
      <c r="G782" s="160"/>
      <c r="H782" s="159"/>
      <c r="I782" s="181"/>
      <c r="R782" s="159"/>
      <c r="S782" s="169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70"/>
      <c r="BP782" s="170"/>
      <c r="BQ782" s="170"/>
      <c r="BR782" s="170"/>
      <c r="BS782" s="170"/>
      <c r="BT782" s="170"/>
      <c r="BU782" s="170"/>
      <c r="BV782" s="170"/>
      <c r="BW782" s="170"/>
      <c r="BX782" s="170"/>
      <c r="BY782" s="170"/>
      <c r="BZ782" s="170"/>
      <c r="CA782" s="170"/>
      <c r="CB782" s="170"/>
      <c r="CC782" s="170"/>
      <c r="CD782" s="170"/>
      <c r="CE782" s="170"/>
      <c r="CF782" s="170"/>
      <c r="CG782" s="170"/>
      <c r="CH782" s="170"/>
      <c r="CI782" s="170"/>
      <c r="CJ782" s="170"/>
      <c r="CK782" s="170"/>
      <c r="CL782" s="170"/>
      <c r="CM782" s="170"/>
      <c r="CN782" s="170"/>
      <c r="CO782" s="170"/>
      <c r="CP782" s="170"/>
      <c r="CQ782" s="170"/>
      <c r="CR782" s="170"/>
      <c r="CS782" s="170"/>
      <c r="CT782" s="170"/>
      <c r="CU782" s="170"/>
      <c r="CV782" s="170"/>
      <c r="CW782" s="170"/>
      <c r="CX782" s="170"/>
      <c r="CY782" s="170"/>
      <c r="CZ782" s="170"/>
      <c r="DA782" s="170"/>
      <c r="DB782" s="170"/>
      <c r="DC782" s="170"/>
      <c r="DD782" s="170"/>
      <c r="DE782" s="170"/>
      <c r="DF782" s="170"/>
      <c r="DG782" s="170"/>
      <c r="DH782" s="170"/>
      <c r="DI782" s="170"/>
      <c r="DJ782" s="170"/>
      <c r="DK782" s="170"/>
      <c r="DL782" s="170"/>
      <c r="DM782" s="170"/>
      <c r="DN782" s="170"/>
      <c r="DO782" s="170"/>
      <c r="DP782" s="170"/>
      <c r="DQ782" s="170"/>
      <c r="DR782" s="170"/>
      <c r="DS782" s="170"/>
      <c r="DT782" s="170"/>
      <c r="DU782" s="170"/>
      <c r="DV782" s="170"/>
      <c r="DW782" s="170"/>
      <c r="DX782" s="170"/>
      <c r="DY782" s="170"/>
      <c r="DZ782" s="170"/>
      <c r="EA782" s="170"/>
      <c r="EB782" s="170"/>
      <c r="EC782" s="170"/>
      <c r="ED782" s="170"/>
      <c r="EE782" s="170"/>
      <c r="EF782" s="170"/>
      <c r="EG782" s="170"/>
      <c r="EH782" s="170"/>
      <c r="EI782" s="170"/>
      <c r="EJ782" s="170"/>
      <c r="EK782" s="170"/>
      <c r="EL782" s="170"/>
      <c r="EM782" s="170"/>
      <c r="EN782" s="170"/>
      <c r="EO782" s="170"/>
      <c r="EP782" s="170"/>
      <c r="EQ782" s="170"/>
      <c r="ER782" s="170"/>
      <c r="ES782" s="170"/>
      <c r="ET782" s="170"/>
      <c r="EU782" s="170"/>
      <c r="EV782" s="170"/>
      <c r="EW782" s="170"/>
      <c r="EX782" s="170"/>
      <c r="EY782" s="170"/>
      <c r="EZ782" s="170"/>
      <c r="FA782" s="170"/>
      <c r="FB782" s="170"/>
      <c r="FC782" s="170"/>
      <c r="FD782" s="170"/>
      <c r="FE782" s="170"/>
      <c r="FF782" s="170"/>
      <c r="FG782" s="170"/>
      <c r="FH782" s="170"/>
      <c r="FI782" s="170"/>
      <c r="FJ782" s="170"/>
      <c r="FK782" s="170"/>
      <c r="FL782" s="170"/>
      <c r="FM782" s="170"/>
      <c r="FN782" s="170"/>
      <c r="FO782" s="170"/>
      <c r="FP782" s="170"/>
      <c r="FQ782" s="170"/>
      <c r="FR782" s="170"/>
      <c r="FS782" s="170"/>
      <c r="FT782" s="170"/>
      <c r="FU782" s="170"/>
      <c r="FV782" s="170"/>
      <c r="FW782" s="170"/>
      <c r="FX782" s="170"/>
      <c r="FY782" s="170"/>
      <c r="FZ782" s="170"/>
      <c r="GA782" s="170"/>
      <c r="GB782" s="170"/>
      <c r="GC782" s="170"/>
      <c r="GD782" s="170"/>
      <c r="GE782" s="170"/>
      <c r="GF782" s="170"/>
      <c r="GG782" s="170"/>
      <c r="GH782" s="170"/>
    </row>
    <row r="783" customFormat="false" ht="12.75" hidden="false" customHeight="false" outlineLevel="0" collapsed="false">
      <c r="A783" s="179"/>
      <c r="B783" s="160"/>
      <c r="C783" s="160"/>
      <c r="D783" s="160"/>
      <c r="E783" s="160"/>
      <c r="F783" s="160"/>
      <c r="G783" s="160"/>
      <c r="H783" s="159"/>
      <c r="I783" s="181"/>
      <c r="R783" s="159"/>
      <c r="S783" s="169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70"/>
      <c r="BP783" s="170"/>
      <c r="BQ783" s="170"/>
      <c r="BR783" s="170"/>
      <c r="BS783" s="170"/>
      <c r="BT783" s="170"/>
      <c r="BU783" s="170"/>
      <c r="BV783" s="170"/>
      <c r="BW783" s="170"/>
      <c r="BX783" s="170"/>
      <c r="BY783" s="170"/>
      <c r="BZ783" s="170"/>
      <c r="CA783" s="170"/>
      <c r="CB783" s="170"/>
      <c r="CC783" s="170"/>
      <c r="CD783" s="170"/>
      <c r="CE783" s="170"/>
      <c r="CF783" s="170"/>
      <c r="CG783" s="170"/>
      <c r="CH783" s="170"/>
      <c r="CI783" s="170"/>
      <c r="CJ783" s="170"/>
      <c r="CK783" s="170"/>
      <c r="CL783" s="170"/>
      <c r="CM783" s="170"/>
      <c r="CN783" s="170"/>
      <c r="CO783" s="170"/>
      <c r="CP783" s="170"/>
      <c r="CQ783" s="170"/>
      <c r="CR783" s="170"/>
      <c r="CS783" s="170"/>
      <c r="CT783" s="170"/>
      <c r="CU783" s="170"/>
      <c r="CV783" s="170"/>
      <c r="CW783" s="170"/>
      <c r="CX783" s="170"/>
      <c r="CY783" s="170"/>
      <c r="CZ783" s="170"/>
      <c r="DA783" s="170"/>
      <c r="DB783" s="170"/>
      <c r="DC783" s="170"/>
      <c r="DD783" s="170"/>
      <c r="DE783" s="170"/>
      <c r="DF783" s="170"/>
      <c r="DG783" s="170"/>
      <c r="DH783" s="170"/>
      <c r="DI783" s="170"/>
      <c r="DJ783" s="170"/>
      <c r="DK783" s="170"/>
      <c r="DL783" s="170"/>
      <c r="DM783" s="170"/>
      <c r="DN783" s="170"/>
      <c r="DO783" s="170"/>
      <c r="DP783" s="170"/>
      <c r="DQ783" s="170"/>
      <c r="DR783" s="170"/>
      <c r="DS783" s="170"/>
      <c r="DT783" s="170"/>
      <c r="DU783" s="170"/>
      <c r="DV783" s="170"/>
      <c r="DW783" s="170"/>
      <c r="DX783" s="170"/>
      <c r="DY783" s="170"/>
      <c r="DZ783" s="170"/>
      <c r="EA783" s="170"/>
      <c r="EB783" s="170"/>
      <c r="EC783" s="170"/>
      <c r="ED783" s="170"/>
      <c r="EE783" s="170"/>
      <c r="EF783" s="170"/>
      <c r="EG783" s="170"/>
      <c r="EH783" s="170"/>
      <c r="EI783" s="170"/>
      <c r="EJ783" s="170"/>
      <c r="EK783" s="170"/>
      <c r="EL783" s="170"/>
      <c r="EM783" s="170"/>
      <c r="EN783" s="170"/>
      <c r="EO783" s="170"/>
      <c r="EP783" s="170"/>
      <c r="EQ783" s="170"/>
      <c r="ER783" s="170"/>
      <c r="ES783" s="170"/>
      <c r="ET783" s="170"/>
      <c r="EU783" s="170"/>
      <c r="EV783" s="170"/>
      <c r="EW783" s="170"/>
      <c r="EX783" s="170"/>
      <c r="EY783" s="170"/>
      <c r="EZ783" s="170"/>
      <c r="FA783" s="170"/>
      <c r="FB783" s="170"/>
      <c r="FC783" s="170"/>
      <c r="FD783" s="170"/>
      <c r="FE783" s="170"/>
      <c r="FF783" s="170"/>
      <c r="FG783" s="170"/>
      <c r="FH783" s="170"/>
      <c r="FI783" s="170"/>
      <c r="FJ783" s="170"/>
      <c r="FK783" s="170"/>
      <c r="FL783" s="170"/>
      <c r="FM783" s="170"/>
      <c r="FN783" s="170"/>
      <c r="FO783" s="170"/>
      <c r="FP783" s="170"/>
      <c r="FQ783" s="170"/>
      <c r="FR783" s="170"/>
      <c r="FS783" s="170"/>
      <c r="FT783" s="170"/>
      <c r="FU783" s="170"/>
      <c r="FV783" s="170"/>
      <c r="FW783" s="170"/>
      <c r="FX783" s="170"/>
      <c r="FY783" s="170"/>
      <c r="FZ783" s="170"/>
      <c r="GA783" s="170"/>
      <c r="GB783" s="170"/>
      <c r="GC783" s="170"/>
      <c r="GD783" s="170"/>
      <c r="GE783" s="170"/>
      <c r="GF783" s="170"/>
      <c r="GG783" s="170"/>
      <c r="GH783" s="170"/>
    </row>
    <row r="784" customFormat="false" ht="12.75" hidden="false" customHeight="false" outlineLevel="0" collapsed="false">
      <c r="A784" s="179"/>
      <c r="B784" s="160"/>
      <c r="C784" s="160"/>
      <c r="D784" s="160"/>
      <c r="E784" s="160"/>
      <c r="F784" s="160"/>
      <c r="G784" s="160"/>
      <c r="H784" s="159"/>
      <c r="I784" s="181"/>
      <c r="R784" s="159"/>
      <c r="S784" s="169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70"/>
      <c r="BP784" s="170"/>
      <c r="BQ784" s="170"/>
      <c r="BR784" s="170"/>
      <c r="BS784" s="170"/>
      <c r="BT784" s="170"/>
      <c r="BU784" s="170"/>
      <c r="BV784" s="170"/>
      <c r="BW784" s="170"/>
      <c r="BX784" s="170"/>
      <c r="BY784" s="170"/>
      <c r="BZ784" s="170"/>
      <c r="CA784" s="170"/>
      <c r="CB784" s="170"/>
      <c r="CC784" s="170"/>
      <c r="CD784" s="170"/>
      <c r="CE784" s="170"/>
      <c r="CF784" s="170"/>
      <c r="CG784" s="170"/>
      <c r="CH784" s="170"/>
      <c r="CI784" s="170"/>
      <c r="CJ784" s="170"/>
      <c r="CK784" s="170"/>
      <c r="CL784" s="170"/>
      <c r="CM784" s="170"/>
      <c r="CN784" s="170"/>
      <c r="CO784" s="170"/>
      <c r="CP784" s="170"/>
      <c r="CQ784" s="170"/>
      <c r="CR784" s="170"/>
      <c r="CS784" s="170"/>
      <c r="CT784" s="170"/>
      <c r="CU784" s="170"/>
      <c r="CV784" s="170"/>
      <c r="CW784" s="170"/>
      <c r="CX784" s="170"/>
      <c r="CY784" s="170"/>
      <c r="CZ784" s="170"/>
      <c r="DA784" s="170"/>
      <c r="DB784" s="170"/>
      <c r="DC784" s="170"/>
      <c r="DD784" s="170"/>
      <c r="DE784" s="170"/>
      <c r="DF784" s="170"/>
      <c r="DG784" s="170"/>
      <c r="DH784" s="170"/>
      <c r="DI784" s="170"/>
      <c r="DJ784" s="170"/>
      <c r="DK784" s="170"/>
      <c r="DL784" s="170"/>
      <c r="DM784" s="170"/>
      <c r="DN784" s="170"/>
      <c r="DO784" s="170"/>
      <c r="DP784" s="170"/>
      <c r="DQ784" s="170"/>
      <c r="DR784" s="170"/>
      <c r="DS784" s="170"/>
      <c r="DT784" s="170"/>
      <c r="DU784" s="170"/>
      <c r="DV784" s="170"/>
      <c r="DW784" s="170"/>
      <c r="DX784" s="170"/>
      <c r="DY784" s="170"/>
      <c r="DZ784" s="170"/>
      <c r="EA784" s="170"/>
      <c r="EB784" s="170"/>
      <c r="EC784" s="170"/>
      <c r="ED784" s="170"/>
      <c r="EE784" s="170"/>
      <c r="EF784" s="170"/>
      <c r="EG784" s="170"/>
      <c r="EH784" s="170"/>
      <c r="EI784" s="170"/>
      <c r="EJ784" s="170"/>
      <c r="EK784" s="170"/>
      <c r="EL784" s="170"/>
      <c r="EM784" s="170"/>
      <c r="EN784" s="170"/>
      <c r="EO784" s="170"/>
      <c r="EP784" s="170"/>
      <c r="EQ784" s="170"/>
      <c r="ER784" s="170"/>
      <c r="ES784" s="170"/>
      <c r="ET784" s="170"/>
      <c r="EU784" s="170"/>
      <c r="EV784" s="170"/>
      <c r="EW784" s="170"/>
      <c r="EX784" s="170"/>
      <c r="EY784" s="170"/>
      <c r="EZ784" s="170"/>
      <c r="FA784" s="170"/>
      <c r="FB784" s="170"/>
      <c r="FC784" s="170"/>
      <c r="FD784" s="170"/>
      <c r="FE784" s="170"/>
      <c r="FF784" s="170"/>
      <c r="FG784" s="170"/>
      <c r="FH784" s="170"/>
      <c r="FI784" s="170"/>
      <c r="FJ784" s="170"/>
      <c r="FK784" s="170"/>
      <c r="FL784" s="170"/>
      <c r="FM784" s="170"/>
      <c r="FN784" s="170"/>
      <c r="FO784" s="170"/>
      <c r="FP784" s="170"/>
      <c r="FQ784" s="170"/>
      <c r="FR784" s="170"/>
      <c r="FS784" s="170"/>
      <c r="FT784" s="170"/>
      <c r="FU784" s="170"/>
      <c r="FV784" s="170"/>
      <c r="FW784" s="170"/>
      <c r="FX784" s="170"/>
      <c r="FY784" s="170"/>
      <c r="FZ784" s="170"/>
      <c r="GA784" s="170"/>
      <c r="GB784" s="170"/>
      <c r="GC784" s="170"/>
      <c r="GD784" s="170"/>
      <c r="GE784" s="170"/>
      <c r="GF784" s="170"/>
      <c r="GG784" s="170"/>
      <c r="GH784" s="170"/>
    </row>
    <row r="785" customFormat="false" ht="12.75" hidden="false" customHeight="false" outlineLevel="0" collapsed="false">
      <c r="A785" s="179"/>
      <c r="B785" s="160"/>
      <c r="C785" s="160"/>
      <c r="D785" s="160"/>
      <c r="E785" s="160"/>
      <c r="F785" s="160"/>
      <c r="G785" s="160"/>
      <c r="H785" s="159"/>
      <c r="I785" s="181"/>
      <c r="R785" s="159"/>
      <c r="S785" s="169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70"/>
      <c r="BP785" s="170"/>
      <c r="BQ785" s="170"/>
      <c r="BR785" s="170"/>
      <c r="BS785" s="170"/>
      <c r="BT785" s="170"/>
      <c r="BU785" s="170"/>
      <c r="BV785" s="170"/>
      <c r="BW785" s="170"/>
      <c r="BX785" s="170"/>
      <c r="BY785" s="170"/>
      <c r="BZ785" s="170"/>
      <c r="CA785" s="170"/>
      <c r="CB785" s="170"/>
      <c r="CC785" s="170"/>
      <c r="CD785" s="170"/>
      <c r="CE785" s="170"/>
      <c r="CF785" s="170"/>
      <c r="CG785" s="170"/>
      <c r="CH785" s="170"/>
      <c r="CI785" s="170"/>
      <c r="CJ785" s="170"/>
      <c r="CK785" s="170"/>
      <c r="CL785" s="170"/>
      <c r="CM785" s="170"/>
      <c r="CN785" s="170"/>
      <c r="CO785" s="170"/>
      <c r="CP785" s="170"/>
      <c r="CQ785" s="170"/>
      <c r="CR785" s="170"/>
      <c r="CS785" s="170"/>
      <c r="CT785" s="170"/>
      <c r="CU785" s="170"/>
      <c r="CV785" s="170"/>
      <c r="CW785" s="170"/>
      <c r="CX785" s="170"/>
      <c r="CY785" s="170"/>
      <c r="CZ785" s="170"/>
      <c r="DA785" s="170"/>
      <c r="DB785" s="170"/>
      <c r="DC785" s="170"/>
      <c r="DD785" s="170"/>
      <c r="DE785" s="170"/>
      <c r="DF785" s="170"/>
      <c r="DG785" s="170"/>
      <c r="DH785" s="170"/>
      <c r="DI785" s="170"/>
      <c r="DJ785" s="170"/>
      <c r="DK785" s="170"/>
      <c r="DL785" s="170"/>
      <c r="DM785" s="170"/>
      <c r="DN785" s="170"/>
      <c r="DO785" s="170"/>
      <c r="DP785" s="170"/>
      <c r="DQ785" s="170"/>
      <c r="DR785" s="170"/>
      <c r="DS785" s="170"/>
      <c r="DT785" s="170"/>
      <c r="DU785" s="170"/>
      <c r="DV785" s="170"/>
      <c r="DW785" s="170"/>
      <c r="DX785" s="170"/>
      <c r="DY785" s="170"/>
      <c r="DZ785" s="170"/>
      <c r="EA785" s="170"/>
      <c r="EB785" s="170"/>
      <c r="EC785" s="170"/>
      <c r="ED785" s="170"/>
      <c r="EE785" s="170"/>
      <c r="EF785" s="170"/>
      <c r="EG785" s="170"/>
      <c r="EH785" s="170"/>
      <c r="EI785" s="170"/>
      <c r="EJ785" s="170"/>
      <c r="EK785" s="170"/>
      <c r="EL785" s="170"/>
      <c r="EM785" s="170"/>
      <c r="EN785" s="170"/>
      <c r="EO785" s="170"/>
      <c r="EP785" s="170"/>
      <c r="EQ785" s="170"/>
      <c r="ER785" s="170"/>
      <c r="ES785" s="170"/>
      <c r="ET785" s="170"/>
      <c r="EU785" s="170"/>
      <c r="EV785" s="170"/>
      <c r="EW785" s="170"/>
      <c r="EX785" s="170"/>
      <c r="EY785" s="170"/>
      <c r="EZ785" s="170"/>
      <c r="FA785" s="170"/>
      <c r="FB785" s="170"/>
      <c r="FC785" s="170"/>
      <c r="FD785" s="170"/>
      <c r="FE785" s="170"/>
      <c r="FF785" s="170"/>
      <c r="FG785" s="170"/>
      <c r="FH785" s="170"/>
      <c r="FI785" s="170"/>
      <c r="FJ785" s="170"/>
      <c r="FK785" s="170"/>
      <c r="FL785" s="170"/>
      <c r="FM785" s="170"/>
      <c r="FN785" s="170"/>
      <c r="FO785" s="170"/>
      <c r="FP785" s="170"/>
      <c r="FQ785" s="170"/>
      <c r="FR785" s="170"/>
      <c r="FS785" s="170"/>
      <c r="FT785" s="170"/>
      <c r="FU785" s="170"/>
      <c r="FV785" s="170"/>
      <c r="FW785" s="170"/>
      <c r="FX785" s="170"/>
      <c r="FY785" s="170"/>
      <c r="FZ785" s="170"/>
      <c r="GA785" s="170"/>
      <c r="GB785" s="170"/>
      <c r="GC785" s="170"/>
      <c r="GD785" s="170"/>
      <c r="GE785" s="170"/>
      <c r="GF785" s="170"/>
      <c r="GG785" s="170"/>
      <c r="GH785" s="170"/>
    </row>
    <row r="786" customFormat="false" ht="12.75" hidden="false" customHeight="false" outlineLevel="0" collapsed="false">
      <c r="A786" s="179"/>
      <c r="B786" s="160"/>
      <c r="C786" s="160"/>
      <c r="D786" s="160"/>
      <c r="E786" s="160"/>
      <c r="F786" s="160"/>
      <c r="G786" s="160"/>
      <c r="H786" s="159"/>
      <c r="I786" s="181"/>
      <c r="R786" s="159"/>
      <c r="S786" s="169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70"/>
      <c r="BP786" s="170"/>
      <c r="BQ786" s="170"/>
      <c r="BR786" s="170"/>
      <c r="BS786" s="170"/>
      <c r="BT786" s="170"/>
      <c r="BU786" s="170"/>
      <c r="BV786" s="170"/>
      <c r="BW786" s="170"/>
      <c r="BX786" s="170"/>
      <c r="BY786" s="170"/>
      <c r="BZ786" s="170"/>
      <c r="CA786" s="170"/>
      <c r="CB786" s="170"/>
      <c r="CC786" s="170"/>
      <c r="CD786" s="170"/>
      <c r="CE786" s="170"/>
      <c r="CF786" s="170"/>
      <c r="CG786" s="170"/>
      <c r="CH786" s="170"/>
      <c r="CI786" s="170"/>
      <c r="CJ786" s="170"/>
      <c r="CK786" s="170"/>
      <c r="CL786" s="170"/>
      <c r="CM786" s="170"/>
      <c r="CN786" s="170"/>
      <c r="CO786" s="170"/>
      <c r="CP786" s="170"/>
      <c r="CQ786" s="170"/>
      <c r="CR786" s="170"/>
      <c r="CS786" s="170"/>
      <c r="CT786" s="170"/>
      <c r="CU786" s="170"/>
      <c r="CV786" s="170"/>
      <c r="CW786" s="170"/>
      <c r="CX786" s="170"/>
      <c r="CY786" s="170"/>
      <c r="CZ786" s="170"/>
      <c r="DA786" s="170"/>
      <c r="DB786" s="170"/>
      <c r="DC786" s="170"/>
      <c r="DD786" s="170"/>
      <c r="DE786" s="170"/>
      <c r="DF786" s="170"/>
      <c r="DG786" s="170"/>
      <c r="DH786" s="170"/>
      <c r="DI786" s="170"/>
      <c r="DJ786" s="170"/>
      <c r="DK786" s="170"/>
      <c r="DL786" s="170"/>
      <c r="DM786" s="170"/>
      <c r="DN786" s="170"/>
      <c r="DO786" s="170"/>
      <c r="DP786" s="170"/>
      <c r="DQ786" s="170"/>
      <c r="DR786" s="170"/>
      <c r="DS786" s="170"/>
      <c r="DT786" s="170"/>
      <c r="DU786" s="170"/>
      <c r="DV786" s="170"/>
      <c r="DW786" s="170"/>
      <c r="DX786" s="170"/>
      <c r="DY786" s="170"/>
      <c r="DZ786" s="170"/>
      <c r="EA786" s="170"/>
      <c r="EB786" s="170"/>
      <c r="EC786" s="170"/>
      <c r="ED786" s="170"/>
      <c r="EE786" s="170"/>
      <c r="EF786" s="170"/>
      <c r="EG786" s="170"/>
      <c r="EH786" s="170"/>
      <c r="EI786" s="170"/>
      <c r="EJ786" s="170"/>
      <c r="EK786" s="170"/>
      <c r="EL786" s="170"/>
      <c r="EM786" s="170"/>
      <c r="EN786" s="170"/>
      <c r="EO786" s="170"/>
      <c r="EP786" s="170"/>
      <c r="EQ786" s="170"/>
      <c r="ER786" s="170"/>
      <c r="ES786" s="170"/>
      <c r="ET786" s="170"/>
      <c r="EU786" s="170"/>
      <c r="EV786" s="170"/>
      <c r="EW786" s="170"/>
      <c r="EX786" s="170"/>
      <c r="EY786" s="170"/>
      <c r="EZ786" s="170"/>
      <c r="FA786" s="170"/>
      <c r="FB786" s="170"/>
      <c r="FC786" s="170"/>
      <c r="FD786" s="170"/>
      <c r="FE786" s="170"/>
      <c r="FF786" s="170"/>
      <c r="FG786" s="170"/>
      <c r="FH786" s="170"/>
      <c r="FI786" s="170"/>
      <c r="FJ786" s="170"/>
      <c r="FK786" s="170"/>
      <c r="FL786" s="170"/>
      <c r="FM786" s="170"/>
      <c r="FN786" s="170"/>
      <c r="FO786" s="170"/>
      <c r="FP786" s="170"/>
      <c r="FQ786" s="170"/>
      <c r="FR786" s="170"/>
      <c r="FS786" s="170"/>
      <c r="FT786" s="170"/>
      <c r="FU786" s="170"/>
      <c r="FV786" s="170"/>
      <c r="FW786" s="170"/>
      <c r="FX786" s="170"/>
      <c r="FY786" s="170"/>
      <c r="FZ786" s="170"/>
      <c r="GA786" s="170"/>
      <c r="GB786" s="170"/>
      <c r="GC786" s="170"/>
      <c r="GD786" s="170"/>
      <c r="GE786" s="170"/>
      <c r="GF786" s="170"/>
      <c r="GG786" s="170"/>
      <c r="GH786" s="170"/>
    </row>
    <row r="787" customFormat="false" ht="12.75" hidden="false" customHeight="false" outlineLevel="0" collapsed="false">
      <c r="A787" s="179"/>
      <c r="B787" s="160"/>
      <c r="C787" s="160"/>
      <c r="D787" s="160"/>
      <c r="E787" s="160"/>
      <c r="F787" s="160"/>
      <c r="G787" s="160"/>
      <c r="H787" s="159"/>
      <c r="I787" s="181"/>
      <c r="R787" s="159"/>
      <c r="S787" s="169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70"/>
      <c r="BP787" s="170"/>
      <c r="BQ787" s="170"/>
      <c r="BR787" s="170"/>
      <c r="BS787" s="170"/>
      <c r="BT787" s="170"/>
      <c r="BU787" s="170"/>
      <c r="BV787" s="170"/>
      <c r="BW787" s="170"/>
      <c r="BX787" s="170"/>
      <c r="BY787" s="170"/>
      <c r="BZ787" s="170"/>
      <c r="CA787" s="170"/>
      <c r="CB787" s="170"/>
      <c r="CC787" s="170"/>
      <c r="CD787" s="170"/>
      <c r="CE787" s="170"/>
      <c r="CF787" s="170"/>
      <c r="CG787" s="170"/>
      <c r="CH787" s="170"/>
      <c r="CI787" s="170"/>
      <c r="CJ787" s="170"/>
      <c r="CK787" s="170"/>
      <c r="CL787" s="170"/>
      <c r="CM787" s="170"/>
      <c r="CN787" s="170"/>
      <c r="CO787" s="170"/>
      <c r="CP787" s="170"/>
      <c r="CQ787" s="170"/>
      <c r="CR787" s="170"/>
      <c r="CS787" s="170"/>
      <c r="CT787" s="170"/>
      <c r="CU787" s="170"/>
      <c r="CV787" s="170"/>
      <c r="CW787" s="170"/>
      <c r="CX787" s="170"/>
      <c r="CY787" s="170"/>
      <c r="CZ787" s="170"/>
      <c r="DA787" s="170"/>
      <c r="DB787" s="170"/>
      <c r="DC787" s="170"/>
      <c r="DD787" s="170"/>
      <c r="DE787" s="170"/>
      <c r="DF787" s="170"/>
      <c r="DG787" s="170"/>
      <c r="DH787" s="170"/>
      <c r="DI787" s="170"/>
      <c r="DJ787" s="170"/>
      <c r="DK787" s="170"/>
      <c r="DL787" s="170"/>
      <c r="DM787" s="170"/>
      <c r="DN787" s="170"/>
      <c r="DO787" s="170"/>
      <c r="DP787" s="170"/>
      <c r="DQ787" s="170"/>
      <c r="DR787" s="170"/>
      <c r="DS787" s="170"/>
      <c r="DT787" s="170"/>
      <c r="DU787" s="170"/>
      <c r="DV787" s="170"/>
      <c r="DW787" s="170"/>
      <c r="DX787" s="170"/>
      <c r="DY787" s="170"/>
      <c r="DZ787" s="170"/>
      <c r="EA787" s="170"/>
      <c r="EB787" s="170"/>
      <c r="EC787" s="170"/>
      <c r="ED787" s="170"/>
      <c r="EE787" s="170"/>
      <c r="EF787" s="170"/>
      <c r="EG787" s="170"/>
      <c r="EH787" s="170"/>
      <c r="EI787" s="170"/>
      <c r="EJ787" s="170"/>
      <c r="EK787" s="170"/>
      <c r="EL787" s="170"/>
      <c r="EM787" s="170"/>
      <c r="EN787" s="170"/>
      <c r="EO787" s="170"/>
      <c r="EP787" s="170"/>
      <c r="EQ787" s="170"/>
      <c r="ER787" s="170"/>
      <c r="ES787" s="170"/>
      <c r="ET787" s="170"/>
      <c r="EU787" s="170"/>
      <c r="EV787" s="170"/>
      <c r="EW787" s="170"/>
      <c r="EX787" s="170"/>
      <c r="EY787" s="170"/>
      <c r="EZ787" s="170"/>
      <c r="FA787" s="170"/>
      <c r="FB787" s="170"/>
      <c r="FC787" s="170"/>
      <c r="FD787" s="170"/>
      <c r="FE787" s="170"/>
      <c r="FF787" s="170"/>
      <c r="FG787" s="170"/>
      <c r="FH787" s="170"/>
      <c r="FI787" s="170"/>
      <c r="FJ787" s="170"/>
      <c r="FK787" s="170"/>
      <c r="FL787" s="170"/>
      <c r="FM787" s="170"/>
      <c r="FN787" s="170"/>
      <c r="FO787" s="170"/>
      <c r="FP787" s="170"/>
      <c r="FQ787" s="170"/>
      <c r="FR787" s="170"/>
      <c r="FS787" s="170"/>
      <c r="FT787" s="170"/>
      <c r="FU787" s="170"/>
      <c r="FV787" s="170"/>
      <c r="FW787" s="170"/>
      <c r="FX787" s="170"/>
      <c r="FY787" s="170"/>
      <c r="FZ787" s="170"/>
      <c r="GA787" s="170"/>
      <c r="GB787" s="170"/>
      <c r="GC787" s="170"/>
      <c r="GD787" s="170"/>
      <c r="GE787" s="170"/>
      <c r="GF787" s="170"/>
      <c r="GG787" s="170"/>
      <c r="GH787" s="170"/>
    </row>
    <row r="788" customFormat="false" ht="12.75" hidden="false" customHeight="false" outlineLevel="0" collapsed="false">
      <c r="A788" s="179"/>
      <c r="B788" s="160"/>
      <c r="C788" s="160"/>
      <c r="D788" s="160"/>
      <c r="E788" s="160"/>
      <c r="F788" s="160"/>
      <c r="G788" s="160"/>
      <c r="H788" s="159"/>
      <c r="I788" s="181"/>
      <c r="R788" s="159"/>
      <c r="S788" s="169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70"/>
      <c r="BP788" s="170"/>
      <c r="BQ788" s="170"/>
      <c r="BR788" s="170"/>
      <c r="BS788" s="170"/>
      <c r="BT788" s="170"/>
      <c r="BU788" s="170"/>
      <c r="BV788" s="170"/>
      <c r="BW788" s="170"/>
      <c r="BX788" s="170"/>
      <c r="BY788" s="170"/>
      <c r="BZ788" s="170"/>
      <c r="CA788" s="170"/>
      <c r="CB788" s="170"/>
      <c r="CC788" s="170"/>
      <c r="CD788" s="170"/>
      <c r="CE788" s="170"/>
      <c r="CF788" s="170"/>
      <c r="CG788" s="170"/>
      <c r="CH788" s="170"/>
      <c r="CI788" s="170"/>
      <c r="CJ788" s="170"/>
      <c r="CK788" s="170"/>
      <c r="CL788" s="170"/>
      <c r="CM788" s="170"/>
      <c r="CN788" s="170"/>
      <c r="CO788" s="170"/>
      <c r="CP788" s="170"/>
      <c r="CQ788" s="170"/>
      <c r="CR788" s="170"/>
      <c r="CS788" s="170"/>
      <c r="CT788" s="170"/>
      <c r="CU788" s="170"/>
      <c r="CV788" s="170"/>
      <c r="CW788" s="170"/>
      <c r="CX788" s="170"/>
      <c r="CY788" s="170"/>
      <c r="CZ788" s="170"/>
      <c r="DA788" s="170"/>
      <c r="DB788" s="170"/>
      <c r="DC788" s="170"/>
      <c r="DD788" s="170"/>
      <c r="DE788" s="170"/>
      <c r="DF788" s="170"/>
      <c r="DG788" s="170"/>
      <c r="DH788" s="170"/>
      <c r="DI788" s="170"/>
      <c r="DJ788" s="170"/>
      <c r="DK788" s="170"/>
      <c r="DL788" s="170"/>
      <c r="DM788" s="170"/>
      <c r="DN788" s="170"/>
      <c r="DO788" s="170"/>
      <c r="DP788" s="170"/>
      <c r="DQ788" s="170"/>
      <c r="DR788" s="170"/>
      <c r="DS788" s="170"/>
      <c r="DT788" s="170"/>
      <c r="DU788" s="170"/>
      <c r="DV788" s="170"/>
      <c r="DW788" s="170"/>
      <c r="DX788" s="170"/>
      <c r="DY788" s="170"/>
      <c r="DZ788" s="170"/>
      <c r="EA788" s="170"/>
      <c r="EB788" s="170"/>
      <c r="EC788" s="170"/>
      <c r="ED788" s="170"/>
      <c r="EE788" s="170"/>
      <c r="EF788" s="170"/>
      <c r="EG788" s="170"/>
      <c r="EH788" s="170"/>
      <c r="EI788" s="170"/>
      <c r="EJ788" s="170"/>
      <c r="EK788" s="170"/>
      <c r="EL788" s="170"/>
      <c r="EM788" s="170"/>
      <c r="EN788" s="170"/>
      <c r="EO788" s="170"/>
      <c r="EP788" s="170"/>
      <c r="EQ788" s="170"/>
      <c r="ER788" s="170"/>
      <c r="ES788" s="170"/>
      <c r="ET788" s="170"/>
      <c r="EU788" s="170"/>
      <c r="EV788" s="170"/>
      <c r="EW788" s="170"/>
      <c r="EX788" s="170"/>
      <c r="EY788" s="170"/>
      <c r="EZ788" s="170"/>
      <c r="FA788" s="170"/>
      <c r="FB788" s="170"/>
      <c r="FC788" s="170"/>
      <c r="FD788" s="170"/>
      <c r="FE788" s="170"/>
      <c r="FF788" s="170"/>
      <c r="FG788" s="170"/>
      <c r="FH788" s="170"/>
      <c r="FI788" s="170"/>
      <c r="FJ788" s="170"/>
      <c r="FK788" s="170"/>
      <c r="FL788" s="170"/>
      <c r="FM788" s="170"/>
      <c r="FN788" s="170"/>
      <c r="FO788" s="170"/>
      <c r="FP788" s="170"/>
      <c r="FQ788" s="170"/>
      <c r="FR788" s="170"/>
      <c r="FS788" s="170"/>
      <c r="FT788" s="170"/>
      <c r="FU788" s="170"/>
      <c r="FV788" s="170"/>
      <c r="FW788" s="170"/>
      <c r="FX788" s="170"/>
      <c r="FY788" s="170"/>
      <c r="FZ788" s="170"/>
      <c r="GA788" s="170"/>
      <c r="GB788" s="170"/>
      <c r="GC788" s="170"/>
      <c r="GD788" s="170"/>
      <c r="GE788" s="170"/>
      <c r="GF788" s="170"/>
      <c r="GG788" s="170"/>
      <c r="GH788" s="170"/>
    </row>
    <row r="789" customFormat="false" ht="12.75" hidden="false" customHeight="false" outlineLevel="0" collapsed="false">
      <c r="A789" s="179"/>
      <c r="B789" s="160"/>
      <c r="C789" s="160"/>
      <c r="D789" s="160"/>
      <c r="E789" s="160"/>
      <c r="F789" s="160"/>
      <c r="G789" s="160"/>
      <c r="H789" s="159"/>
      <c r="I789" s="181"/>
      <c r="R789" s="159"/>
      <c r="S789" s="169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70"/>
      <c r="BP789" s="170"/>
      <c r="BQ789" s="170"/>
      <c r="BR789" s="170"/>
      <c r="BS789" s="170"/>
      <c r="BT789" s="170"/>
      <c r="BU789" s="170"/>
      <c r="BV789" s="170"/>
      <c r="BW789" s="170"/>
      <c r="BX789" s="170"/>
      <c r="BY789" s="170"/>
      <c r="BZ789" s="170"/>
      <c r="CA789" s="170"/>
      <c r="CB789" s="170"/>
      <c r="CC789" s="170"/>
      <c r="CD789" s="170"/>
      <c r="CE789" s="170"/>
      <c r="CF789" s="170"/>
      <c r="CG789" s="170"/>
      <c r="CH789" s="170"/>
      <c r="CI789" s="170"/>
      <c r="CJ789" s="170"/>
      <c r="CK789" s="170"/>
      <c r="CL789" s="170"/>
      <c r="CM789" s="170"/>
      <c r="CN789" s="170"/>
      <c r="CO789" s="170"/>
      <c r="CP789" s="170"/>
      <c r="CQ789" s="170"/>
      <c r="CR789" s="170"/>
      <c r="CS789" s="170"/>
      <c r="CT789" s="170"/>
      <c r="CU789" s="170"/>
      <c r="CV789" s="170"/>
      <c r="CW789" s="170"/>
      <c r="CX789" s="170"/>
      <c r="CY789" s="170"/>
      <c r="CZ789" s="170"/>
      <c r="DA789" s="170"/>
      <c r="DB789" s="170"/>
      <c r="DC789" s="170"/>
      <c r="DD789" s="170"/>
      <c r="DE789" s="170"/>
      <c r="DF789" s="170"/>
      <c r="DG789" s="170"/>
      <c r="DH789" s="170"/>
      <c r="DI789" s="170"/>
      <c r="DJ789" s="170"/>
      <c r="DK789" s="170"/>
      <c r="DL789" s="170"/>
      <c r="DM789" s="170"/>
      <c r="DN789" s="170"/>
      <c r="DO789" s="170"/>
      <c r="DP789" s="170"/>
      <c r="DQ789" s="170"/>
      <c r="DR789" s="170"/>
      <c r="DS789" s="170"/>
      <c r="DT789" s="170"/>
      <c r="DU789" s="170"/>
      <c r="DV789" s="170"/>
      <c r="DW789" s="170"/>
      <c r="DX789" s="170"/>
      <c r="DY789" s="170"/>
      <c r="DZ789" s="170"/>
      <c r="EA789" s="170"/>
      <c r="EB789" s="170"/>
      <c r="EC789" s="170"/>
      <c r="ED789" s="170"/>
      <c r="EE789" s="170"/>
      <c r="EF789" s="170"/>
      <c r="EG789" s="170"/>
      <c r="EH789" s="170"/>
      <c r="EI789" s="170"/>
      <c r="EJ789" s="170"/>
      <c r="EK789" s="170"/>
      <c r="EL789" s="170"/>
      <c r="EM789" s="170"/>
      <c r="EN789" s="170"/>
      <c r="EO789" s="170"/>
      <c r="EP789" s="170"/>
      <c r="EQ789" s="170"/>
      <c r="ER789" s="170"/>
      <c r="ES789" s="170"/>
      <c r="ET789" s="170"/>
      <c r="EU789" s="170"/>
      <c r="EV789" s="170"/>
      <c r="EW789" s="170"/>
      <c r="EX789" s="170"/>
      <c r="EY789" s="170"/>
      <c r="EZ789" s="170"/>
      <c r="FA789" s="170"/>
      <c r="FB789" s="170"/>
      <c r="FC789" s="170"/>
      <c r="FD789" s="170"/>
      <c r="FE789" s="170"/>
      <c r="FF789" s="170"/>
      <c r="FG789" s="170"/>
      <c r="FH789" s="170"/>
      <c r="FI789" s="170"/>
      <c r="FJ789" s="170"/>
      <c r="FK789" s="170"/>
      <c r="FL789" s="170"/>
      <c r="FM789" s="170"/>
      <c r="FN789" s="170"/>
      <c r="FO789" s="170"/>
      <c r="FP789" s="170"/>
      <c r="FQ789" s="170"/>
      <c r="FR789" s="170"/>
      <c r="FS789" s="170"/>
      <c r="FT789" s="170"/>
      <c r="FU789" s="170"/>
      <c r="FV789" s="170"/>
      <c r="FW789" s="170"/>
      <c r="FX789" s="170"/>
      <c r="FY789" s="170"/>
      <c r="FZ789" s="170"/>
      <c r="GA789" s="170"/>
      <c r="GB789" s="170"/>
      <c r="GC789" s="170"/>
      <c r="GD789" s="170"/>
      <c r="GE789" s="170"/>
      <c r="GF789" s="170"/>
      <c r="GG789" s="170"/>
      <c r="GH789" s="170"/>
    </row>
    <row r="790" customFormat="false" ht="12.75" hidden="false" customHeight="false" outlineLevel="0" collapsed="false">
      <c r="A790" s="179"/>
      <c r="B790" s="160"/>
      <c r="C790" s="160"/>
      <c r="D790" s="160"/>
      <c r="E790" s="160"/>
      <c r="F790" s="160"/>
      <c r="G790" s="160"/>
      <c r="H790" s="159"/>
      <c r="I790" s="181"/>
      <c r="R790" s="159"/>
      <c r="S790" s="169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70"/>
      <c r="BP790" s="170"/>
      <c r="BQ790" s="170"/>
      <c r="BR790" s="170"/>
      <c r="BS790" s="170"/>
      <c r="BT790" s="170"/>
      <c r="BU790" s="170"/>
      <c r="BV790" s="170"/>
      <c r="BW790" s="170"/>
      <c r="BX790" s="170"/>
      <c r="BY790" s="170"/>
      <c r="BZ790" s="170"/>
      <c r="CA790" s="170"/>
      <c r="CB790" s="170"/>
      <c r="CC790" s="170"/>
      <c r="CD790" s="170"/>
      <c r="CE790" s="170"/>
      <c r="CF790" s="170"/>
      <c r="CG790" s="170"/>
      <c r="CH790" s="170"/>
      <c r="CI790" s="170"/>
      <c r="CJ790" s="170"/>
      <c r="CK790" s="170"/>
      <c r="CL790" s="170"/>
      <c r="CM790" s="170"/>
      <c r="CN790" s="170"/>
      <c r="CO790" s="170"/>
      <c r="CP790" s="170"/>
      <c r="CQ790" s="170"/>
      <c r="CR790" s="170"/>
      <c r="CS790" s="170"/>
      <c r="CT790" s="170"/>
      <c r="CU790" s="170"/>
      <c r="CV790" s="170"/>
      <c r="CW790" s="170"/>
      <c r="CX790" s="170"/>
      <c r="CY790" s="170"/>
      <c r="CZ790" s="170"/>
      <c r="DA790" s="170"/>
      <c r="DB790" s="170"/>
      <c r="DC790" s="170"/>
      <c r="DD790" s="170"/>
      <c r="DE790" s="170"/>
      <c r="DF790" s="170"/>
      <c r="DG790" s="170"/>
      <c r="DH790" s="170"/>
      <c r="DI790" s="170"/>
      <c r="DJ790" s="170"/>
      <c r="DK790" s="170"/>
      <c r="DL790" s="170"/>
      <c r="DM790" s="170"/>
      <c r="DN790" s="170"/>
      <c r="DO790" s="170"/>
      <c r="DP790" s="170"/>
      <c r="DQ790" s="170"/>
      <c r="DR790" s="170"/>
      <c r="DS790" s="170"/>
      <c r="DT790" s="170"/>
      <c r="DU790" s="170"/>
      <c r="DV790" s="170"/>
      <c r="DW790" s="170"/>
      <c r="DX790" s="170"/>
      <c r="DY790" s="170"/>
      <c r="DZ790" s="170"/>
      <c r="EA790" s="170"/>
      <c r="EB790" s="170"/>
      <c r="EC790" s="170"/>
      <c r="ED790" s="170"/>
      <c r="EE790" s="170"/>
      <c r="EF790" s="170"/>
      <c r="EG790" s="170"/>
      <c r="EH790" s="170"/>
      <c r="EI790" s="170"/>
      <c r="EJ790" s="170"/>
      <c r="EK790" s="170"/>
      <c r="EL790" s="170"/>
      <c r="EM790" s="170"/>
      <c r="EN790" s="170"/>
      <c r="EO790" s="170"/>
      <c r="EP790" s="170"/>
      <c r="EQ790" s="170"/>
      <c r="ER790" s="170"/>
      <c r="ES790" s="170"/>
      <c r="ET790" s="170"/>
      <c r="EU790" s="170"/>
      <c r="EV790" s="170"/>
      <c r="EW790" s="170"/>
      <c r="EX790" s="170"/>
      <c r="EY790" s="170"/>
      <c r="EZ790" s="170"/>
      <c r="FA790" s="170"/>
      <c r="FB790" s="170"/>
      <c r="FC790" s="170"/>
      <c r="FD790" s="170"/>
      <c r="FE790" s="170"/>
      <c r="FF790" s="170"/>
      <c r="FG790" s="170"/>
      <c r="FH790" s="170"/>
      <c r="FI790" s="170"/>
      <c r="FJ790" s="170"/>
      <c r="FK790" s="170"/>
      <c r="FL790" s="170"/>
      <c r="FM790" s="170"/>
      <c r="FN790" s="170"/>
      <c r="FO790" s="170"/>
      <c r="FP790" s="170"/>
      <c r="FQ790" s="170"/>
      <c r="FR790" s="170"/>
      <c r="FS790" s="170"/>
      <c r="FT790" s="170"/>
      <c r="FU790" s="170"/>
      <c r="FV790" s="170"/>
      <c r="FW790" s="170"/>
      <c r="FX790" s="170"/>
      <c r="FY790" s="170"/>
      <c r="FZ790" s="170"/>
      <c r="GA790" s="170"/>
      <c r="GB790" s="170"/>
      <c r="GC790" s="170"/>
      <c r="GD790" s="170"/>
      <c r="GE790" s="170"/>
      <c r="GF790" s="170"/>
      <c r="GG790" s="170"/>
      <c r="GH790" s="170"/>
    </row>
    <row r="791" customFormat="false" ht="12.75" hidden="false" customHeight="false" outlineLevel="0" collapsed="false">
      <c r="A791" s="179"/>
      <c r="B791" s="160"/>
      <c r="C791" s="160"/>
      <c r="D791" s="160"/>
      <c r="E791" s="160"/>
      <c r="F791" s="160"/>
      <c r="G791" s="160"/>
      <c r="H791" s="159"/>
      <c r="I791" s="181"/>
      <c r="R791" s="159"/>
      <c r="S791" s="169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70"/>
      <c r="BP791" s="170"/>
      <c r="BQ791" s="170"/>
      <c r="BR791" s="170"/>
      <c r="BS791" s="170"/>
      <c r="BT791" s="170"/>
      <c r="BU791" s="170"/>
      <c r="BV791" s="170"/>
      <c r="BW791" s="170"/>
      <c r="BX791" s="170"/>
      <c r="BY791" s="170"/>
      <c r="BZ791" s="170"/>
      <c r="CA791" s="170"/>
      <c r="CB791" s="170"/>
      <c r="CC791" s="170"/>
      <c r="CD791" s="170"/>
      <c r="CE791" s="170"/>
      <c r="CF791" s="170"/>
      <c r="CG791" s="170"/>
      <c r="CH791" s="170"/>
      <c r="CI791" s="170"/>
      <c r="CJ791" s="170"/>
      <c r="CK791" s="170"/>
      <c r="CL791" s="170"/>
      <c r="CM791" s="170"/>
      <c r="CN791" s="170"/>
      <c r="CO791" s="170"/>
      <c r="CP791" s="170"/>
      <c r="CQ791" s="170"/>
      <c r="CR791" s="170"/>
      <c r="CS791" s="170"/>
      <c r="CT791" s="170"/>
      <c r="CU791" s="170"/>
      <c r="CV791" s="170"/>
      <c r="CW791" s="170"/>
      <c r="CX791" s="170"/>
      <c r="CY791" s="170"/>
      <c r="CZ791" s="170"/>
      <c r="DA791" s="170"/>
      <c r="DB791" s="170"/>
      <c r="DC791" s="170"/>
      <c r="DD791" s="170"/>
      <c r="DE791" s="170"/>
      <c r="DF791" s="170"/>
      <c r="DG791" s="170"/>
      <c r="DH791" s="170"/>
      <c r="DI791" s="170"/>
      <c r="DJ791" s="170"/>
      <c r="DK791" s="170"/>
      <c r="DL791" s="170"/>
      <c r="DM791" s="170"/>
      <c r="DN791" s="170"/>
      <c r="DO791" s="170"/>
      <c r="DP791" s="170"/>
      <c r="DQ791" s="170"/>
      <c r="DR791" s="170"/>
      <c r="DS791" s="170"/>
      <c r="DT791" s="170"/>
      <c r="DU791" s="170"/>
      <c r="DV791" s="170"/>
      <c r="DW791" s="170"/>
      <c r="DX791" s="170"/>
      <c r="DY791" s="170"/>
      <c r="DZ791" s="170"/>
      <c r="EA791" s="170"/>
      <c r="EB791" s="170"/>
      <c r="EC791" s="170"/>
      <c r="ED791" s="170"/>
      <c r="EE791" s="170"/>
      <c r="EF791" s="170"/>
      <c r="EG791" s="170"/>
      <c r="EH791" s="170"/>
      <c r="EI791" s="170"/>
      <c r="EJ791" s="170"/>
      <c r="EK791" s="170"/>
      <c r="EL791" s="170"/>
      <c r="EM791" s="170"/>
      <c r="EN791" s="170"/>
      <c r="EO791" s="170"/>
      <c r="EP791" s="170"/>
      <c r="EQ791" s="170"/>
      <c r="ER791" s="170"/>
      <c r="ES791" s="170"/>
      <c r="ET791" s="170"/>
      <c r="EU791" s="170"/>
      <c r="EV791" s="170"/>
      <c r="EW791" s="170"/>
      <c r="EX791" s="170"/>
      <c r="EY791" s="170"/>
      <c r="EZ791" s="170"/>
      <c r="FA791" s="170"/>
      <c r="FB791" s="170"/>
      <c r="FC791" s="170"/>
      <c r="FD791" s="170"/>
      <c r="FE791" s="170"/>
      <c r="FF791" s="170"/>
      <c r="FG791" s="170"/>
      <c r="FH791" s="170"/>
      <c r="FI791" s="170"/>
      <c r="FJ791" s="170"/>
      <c r="FK791" s="170"/>
      <c r="FL791" s="170"/>
      <c r="FM791" s="170"/>
      <c r="FN791" s="170"/>
      <c r="FO791" s="170"/>
      <c r="FP791" s="170"/>
      <c r="FQ791" s="170"/>
      <c r="FR791" s="170"/>
      <c r="FS791" s="170"/>
      <c r="FT791" s="170"/>
      <c r="FU791" s="170"/>
      <c r="FV791" s="170"/>
      <c r="FW791" s="170"/>
      <c r="FX791" s="170"/>
      <c r="FY791" s="170"/>
      <c r="FZ791" s="170"/>
      <c r="GA791" s="170"/>
      <c r="GB791" s="170"/>
      <c r="GC791" s="170"/>
      <c r="GD791" s="170"/>
      <c r="GE791" s="170"/>
      <c r="GF791" s="170"/>
      <c r="GG791" s="170"/>
      <c r="GH791" s="170"/>
    </row>
    <row r="792" customFormat="false" ht="12.75" hidden="false" customHeight="false" outlineLevel="0" collapsed="false">
      <c r="A792" s="179"/>
      <c r="B792" s="160"/>
      <c r="C792" s="160"/>
      <c r="D792" s="160"/>
      <c r="E792" s="160"/>
      <c r="F792" s="160"/>
      <c r="G792" s="160"/>
      <c r="H792" s="159"/>
      <c r="I792" s="181"/>
      <c r="R792" s="159"/>
      <c r="S792" s="169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70"/>
      <c r="BP792" s="170"/>
      <c r="BQ792" s="170"/>
      <c r="BR792" s="170"/>
      <c r="BS792" s="170"/>
      <c r="BT792" s="170"/>
      <c r="BU792" s="170"/>
      <c r="BV792" s="170"/>
      <c r="BW792" s="170"/>
      <c r="BX792" s="170"/>
      <c r="BY792" s="170"/>
      <c r="BZ792" s="170"/>
      <c r="CA792" s="170"/>
      <c r="CB792" s="170"/>
      <c r="CC792" s="170"/>
      <c r="CD792" s="170"/>
      <c r="CE792" s="170"/>
      <c r="CF792" s="170"/>
      <c r="CG792" s="170"/>
      <c r="CH792" s="170"/>
      <c r="CI792" s="170"/>
      <c r="CJ792" s="170"/>
      <c r="CK792" s="170"/>
      <c r="CL792" s="170"/>
      <c r="CM792" s="170"/>
      <c r="CN792" s="170"/>
      <c r="CO792" s="170"/>
      <c r="CP792" s="170"/>
      <c r="CQ792" s="170"/>
      <c r="CR792" s="170"/>
      <c r="CS792" s="170"/>
      <c r="CT792" s="170"/>
      <c r="CU792" s="170"/>
      <c r="CV792" s="170"/>
      <c r="CW792" s="170"/>
      <c r="CX792" s="170"/>
      <c r="CY792" s="170"/>
      <c r="CZ792" s="170"/>
      <c r="DA792" s="170"/>
      <c r="DB792" s="170"/>
      <c r="DC792" s="170"/>
      <c r="DD792" s="170"/>
      <c r="DE792" s="170"/>
      <c r="DF792" s="170"/>
      <c r="DG792" s="170"/>
      <c r="DH792" s="170"/>
      <c r="DI792" s="170"/>
      <c r="DJ792" s="170"/>
      <c r="DK792" s="170"/>
      <c r="DL792" s="170"/>
      <c r="DM792" s="170"/>
      <c r="DN792" s="170"/>
      <c r="DO792" s="170"/>
      <c r="DP792" s="170"/>
      <c r="DQ792" s="170"/>
      <c r="DR792" s="170"/>
      <c r="DS792" s="170"/>
      <c r="DT792" s="170"/>
      <c r="DU792" s="170"/>
      <c r="DV792" s="170"/>
      <c r="DW792" s="170"/>
      <c r="DX792" s="170"/>
      <c r="DY792" s="170"/>
      <c r="DZ792" s="170"/>
      <c r="EA792" s="170"/>
      <c r="EB792" s="170"/>
      <c r="EC792" s="170"/>
      <c r="ED792" s="170"/>
      <c r="EE792" s="170"/>
      <c r="EF792" s="170"/>
      <c r="EG792" s="170"/>
      <c r="EH792" s="170"/>
      <c r="EI792" s="170"/>
      <c r="EJ792" s="170"/>
      <c r="EK792" s="170"/>
      <c r="EL792" s="170"/>
      <c r="EM792" s="170"/>
      <c r="EN792" s="170"/>
      <c r="EO792" s="170"/>
      <c r="EP792" s="170"/>
      <c r="EQ792" s="170"/>
      <c r="ER792" s="170"/>
      <c r="ES792" s="170"/>
      <c r="ET792" s="170"/>
      <c r="EU792" s="170"/>
      <c r="EV792" s="170"/>
      <c r="EW792" s="170"/>
      <c r="EX792" s="170"/>
      <c r="EY792" s="170"/>
      <c r="EZ792" s="170"/>
      <c r="FA792" s="170"/>
      <c r="FB792" s="170"/>
      <c r="FC792" s="170"/>
      <c r="FD792" s="170"/>
      <c r="FE792" s="170"/>
      <c r="FF792" s="170"/>
      <c r="FG792" s="170"/>
      <c r="FH792" s="170"/>
      <c r="FI792" s="170"/>
      <c r="FJ792" s="170"/>
      <c r="FK792" s="170"/>
      <c r="FL792" s="170"/>
      <c r="FM792" s="170"/>
      <c r="FN792" s="170"/>
      <c r="FO792" s="170"/>
      <c r="FP792" s="170"/>
      <c r="FQ792" s="170"/>
      <c r="FR792" s="170"/>
      <c r="FS792" s="170"/>
      <c r="FT792" s="170"/>
      <c r="FU792" s="170"/>
      <c r="FV792" s="170"/>
      <c r="FW792" s="170"/>
      <c r="FX792" s="170"/>
      <c r="FY792" s="170"/>
      <c r="FZ792" s="170"/>
      <c r="GA792" s="170"/>
      <c r="GB792" s="170"/>
      <c r="GC792" s="170"/>
      <c r="GD792" s="170"/>
      <c r="GE792" s="170"/>
      <c r="GF792" s="170"/>
      <c r="GG792" s="170"/>
      <c r="GH792" s="170"/>
    </row>
    <row r="793" customFormat="false" ht="12.75" hidden="false" customHeight="false" outlineLevel="0" collapsed="false">
      <c r="A793" s="179"/>
      <c r="B793" s="160"/>
      <c r="C793" s="160"/>
      <c r="D793" s="160"/>
      <c r="E793" s="160"/>
      <c r="F793" s="160"/>
      <c r="G793" s="160"/>
      <c r="H793" s="159"/>
      <c r="I793" s="181"/>
      <c r="R793" s="159"/>
      <c r="S793" s="169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70"/>
      <c r="BP793" s="170"/>
      <c r="BQ793" s="170"/>
      <c r="BR793" s="170"/>
      <c r="BS793" s="170"/>
      <c r="BT793" s="170"/>
      <c r="BU793" s="170"/>
      <c r="BV793" s="170"/>
      <c r="BW793" s="170"/>
      <c r="BX793" s="170"/>
      <c r="BY793" s="170"/>
      <c r="BZ793" s="170"/>
      <c r="CA793" s="170"/>
      <c r="CB793" s="170"/>
      <c r="CC793" s="170"/>
      <c r="CD793" s="170"/>
      <c r="CE793" s="170"/>
      <c r="CF793" s="170"/>
      <c r="CG793" s="170"/>
      <c r="CH793" s="170"/>
      <c r="CI793" s="170"/>
      <c r="CJ793" s="170"/>
      <c r="CK793" s="170"/>
      <c r="CL793" s="170"/>
      <c r="CM793" s="170"/>
      <c r="CN793" s="170"/>
      <c r="CO793" s="170"/>
      <c r="CP793" s="170"/>
      <c r="CQ793" s="170"/>
      <c r="CR793" s="170"/>
      <c r="CS793" s="170"/>
      <c r="CT793" s="170"/>
      <c r="CU793" s="170"/>
      <c r="CV793" s="170"/>
      <c r="CW793" s="170"/>
      <c r="CX793" s="170"/>
      <c r="CY793" s="170"/>
      <c r="CZ793" s="170"/>
      <c r="DA793" s="170"/>
      <c r="DB793" s="170"/>
      <c r="DC793" s="170"/>
      <c r="DD793" s="170"/>
      <c r="DE793" s="170"/>
      <c r="DF793" s="170"/>
      <c r="DG793" s="170"/>
      <c r="DH793" s="170"/>
      <c r="DI793" s="170"/>
      <c r="DJ793" s="170"/>
      <c r="DK793" s="170"/>
      <c r="DL793" s="170"/>
      <c r="DM793" s="170"/>
      <c r="DN793" s="170"/>
      <c r="DO793" s="170"/>
      <c r="DP793" s="170"/>
      <c r="DQ793" s="170"/>
      <c r="DR793" s="170"/>
      <c r="DS793" s="170"/>
      <c r="DT793" s="170"/>
      <c r="DU793" s="170"/>
      <c r="DV793" s="170"/>
      <c r="DW793" s="170"/>
      <c r="DX793" s="170"/>
      <c r="DY793" s="170"/>
      <c r="DZ793" s="170"/>
      <c r="EA793" s="170"/>
      <c r="EB793" s="170"/>
      <c r="EC793" s="170"/>
      <c r="ED793" s="170"/>
      <c r="EE793" s="170"/>
      <c r="EF793" s="170"/>
      <c r="EG793" s="170"/>
      <c r="EH793" s="170"/>
      <c r="EI793" s="170"/>
      <c r="EJ793" s="170"/>
      <c r="EK793" s="170"/>
      <c r="EL793" s="170"/>
      <c r="EM793" s="170"/>
      <c r="EN793" s="170"/>
      <c r="EO793" s="170"/>
      <c r="EP793" s="170"/>
      <c r="EQ793" s="170"/>
      <c r="ER793" s="170"/>
      <c r="ES793" s="170"/>
      <c r="ET793" s="170"/>
      <c r="EU793" s="170"/>
      <c r="EV793" s="170"/>
      <c r="EW793" s="170"/>
      <c r="EX793" s="170"/>
      <c r="EY793" s="170"/>
      <c r="EZ793" s="170"/>
      <c r="FA793" s="170"/>
      <c r="FB793" s="170"/>
      <c r="FC793" s="170"/>
      <c r="FD793" s="170"/>
      <c r="FE793" s="170"/>
      <c r="FF793" s="170"/>
      <c r="FG793" s="170"/>
      <c r="FH793" s="170"/>
      <c r="FI793" s="170"/>
      <c r="FJ793" s="170"/>
      <c r="FK793" s="170"/>
      <c r="FL793" s="170"/>
      <c r="FM793" s="170"/>
      <c r="FN793" s="170"/>
      <c r="FO793" s="170"/>
      <c r="FP793" s="170"/>
      <c r="FQ793" s="170"/>
      <c r="FR793" s="170"/>
      <c r="FS793" s="170"/>
      <c r="FT793" s="170"/>
      <c r="FU793" s="170"/>
      <c r="FV793" s="170"/>
      <c r="FW793" s="170"/>
      <c r="FX793" s="170"/>
      <c r="FY793" s="170"/>
      <c r="FZ793" s="170"/>
      <c r="GA793" s="170"/>
      <c r="GB793" s="170"/>
      <c r="GC793" s="170"/>
      <c r="GD793" s="170"/>
      <c r="GE793" s="170"/>
      <c r="GF793" s="170"/>
      <c r="GG793" s="170"/>
      <c r="GH793" s="170"/>
    </row>
    <row r="794" customFormat="false" ht="12.75" hidden="false" customHeight="false" outlineLevel="0" collapsed="false">
      <c r="A794" s="179"/>
      <c r="B794" s="160"/>
      <c r="C794" s="160"/>
      <c r="D794" s="160"/>
      <c r="E794" s="160"/>
      <c r="F794" s="160"/>
      <c r="G794" s="160"/>
      <c r="H794" s="159"/>
      <c r="I794" s="181"/>
      <c r="R794" s="159"/>
      <c r="S794" s="169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70"/>
      <c r="CN794" s="170"/>
      <c r="CO794" s="170"/>
      <c r="CP794" s="170"/>
      <c r="CQ794" s="170"/>
      <c r="CR794" s="170"/>
      <c r="CS794" s="170"/>
      <c r="CT794" s="170"/>
      <c r="CU794" s="170"/>
      <c r="CV794" s="170"/>
      <c r="CW794" s="170"/>
      <c r="CX794" s="170"/>
      <c r="CY794" s="170"/>
      <c r="CZ794" s="170"/>
      <c r="DA794" s="170"/>
      <c r="DB794" s="170"/>
      <c r="DC794" s="170"/>
      <c r="DD794" s="170"/>
      <c r="DE794" s="170"/>
      <c r="DF794" s="170"/>
      <c r="DG794" s="170"/>
      <c r="DH794" s="170"/>
      <c r="DI794" s="170"/>
      <c r="DJ794" s="170"/>
      <c r="DK794" s="170"/>
      <c r="DL794" s="170"/>
      <c r="DM794" s="170"/>
      <c r="DN794" s="170"/>
      <c r="DO794" s="170"/>
      <c r="DP794" s="170"/>
      <c r="DQ794" s="170"/>
      <c r="DR794" s="170"/>
      <c r="DS794" s="170"/>
      <c r="DT794" s="170"/>
      <c r="DU794" s="170"/>
      <c r="DV794" s="170"/>
      <c r="DW794" s="170"/>
      <c r="DX794" s="170"/>
      <c r="DY794" s="170"/>
      <c r="DZ794" s="170"/>
      <c r="EA794" s="170"/>
      <c r="EB794" s="170"/>
      <c r="EC794" s="170"/>
      <c r="ED794" s="170"/>
      <c r="EE794" s="170"/>
      <c r="EF794" s="170"/>
      <c r="EG794" s="170"/>
      <c r="EH794" s="170"/>
      <c r="EI794" s="170"/>
      <c r="EJ794" s="170"/>
      <c r="EK794" s="170"/>
      <c r="EL794" s="170"/>
      <c r="EM794" s="170"/>
      <c r="EN794" s="170"/>
      <c r="EO794" s="170"/>
      <c r="EP794" s="170"/>
      <c r="EQ794" s="170"/>
      <c r="ER794" s="170"/>
      <c r="ES794" s="170"/>
      <c r="ET794" s="170"/>
      <c r="EU794" s="170"/>
      <c r="EV794" s="170"/>
      <c r="EW794" s="170"/>
      <c r="EX794" s="170"/>
      <c r="EY794" s="170"/>
      <c r="EZ794" s="170"/>
      <c r="FA794" s="170"/>
      <c r="FB794" s="170"/>
      <c r="FC794" s="170"/>
      <c r="FD794" s="170"/>
      <c r="FE794" s="170"/>
      <c r="FF794" s="170"/>
      <c r="FG794" s="170"/>
      <c r="FH794" s="170"/>
      <c r="FI794" s="170"/>
      <c r="FJ794" s="170"/>
      <c r="FK794" s="170"/>
      <c r="FL794" s="170"/>
      <c r="FM794" s="170"/>
      <c r="FN794" s="170"/>
      <c r="FO794" s="170"/>
      <c r="FP794" s="170"/>
      <c r="FQ794" s="170"/>
      <c r="FR794" s="170"/>
      <c r="FS794" s="170"/>
      <c r="FT794" s="170"/>
      <c r="FU794" s="170"/>
      <c r="FV794" s="170"/>
      <c r="FW794" s="170"/>
      <c r="FX794" s="170"/>
      <c r="FY794" s="170"/>
      <c r="FZ794" s="170"/>
      <c r="GA794" s="170"/>
      <c r="GB794" s="170"/>
      <c r="GC794" s="170"/>
      <c r="GD794" s="170"/>
      <c r="GE794" s="170"/>
      <c r="GF794" s="170"/>
      <c r="GG794" s="170"/>
      <c r="GH794" s="170"/>
    </row>
    <row r="795" customFormat="false" ht="12.75" hidden="false" customHeight="false" outlineLevel="0" collapsed="false">
      <c r="A795" s="179"/>
      <c r="B795" s="160"/>
      <c r="C795" s="160"/>
      <c r="D795" s="160"/>
      <c r="E795" s="160"/>
      <c r="F795" s="160"/>
      <c r="G795" s="160"/>
      <c r="H795" s="159"/>
      <c r="I795" s="181"/>
      <c r="R795" s="159"/>
      <c r="S795" s="169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0"/>
      <c r="CL795" s="170"/>
      <c r="CM795" s="170"/>
      <c r="CN795" s="170"/>
      <c r="CO795" s="170"/>
      <c r="CP795" s="170"/>
      <c r="CQ795" s="170"/>
      <c r="CR795" s="170"/>
      <c r="CS795" s="170"/>
      <c r="CT795" s="170"/>
      <c r="CU795" s="170"/>
      <c r="CV795" s="170"/>
      <c r="CW795" s="170"/>
      <c r="CX795" s="170"/>
      <c r="CY795" s="170"/>
      <c r="CZ795" s="170"/>
      <c r="DA795" s="170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0"/>
      <c r="DS795" s="170"/>
      <c r="DT795" s="170"/>
      <c r="DU795" s="170"/>
      <c r="DV795" s="170"/>
      <c r="DW795" s="170"/>
      <c r="DX795" s="170"/>
      <c r="DY795" s="170"/>
      <c r="DZ795" s="170"/>
      <c r="EA795" s="170"/>
      <c r="EB795" s="170"/>
      <c r="EC795" s="170"/>
      <c r="ED795" s="170"/>
      <c r="EE795" s="170"/>
      <c r="EF795" s="170"/>
      <c r="EG795" s="170"/>
      <c r="EH795" s="170"/>
      <c r="EI795" s="170"/>
      <c r="EJ795" s="170"/>
      <c r="EK795" s="170"/>
      <c r="EL795" s="170"/>
      <c r="EM795" s="170"/>
      <c r="EN795" s="170"/>
      <c r="EO795" s="170"/>
      <c r="EP795" s="170"/>
      <c r="EQ795" s="170"/>
      <c r="ER795" s="170"/>
      <c r="ES795" s="170"/>
      <c r="ET795" s="170"/>
      <c r="EU795" s="170"/>
      <c r="EV795" s="170"/>
      <c r="EW795" s="170"/>
      <c r="EX795" s="170"/>
      <c r="EY795" s="170"/>
      <c r="EZ795" s="170"/>
      <c r="FA795" s="170"/>
      <c r="FB795" s="170"/>
      <c r="FC795" s="170"/>
      <c r="FD795" s="170"/>
      <c r="FE795" s="170"/>
      <c r="FF795" s="170"/>
      <c r="FG795" s="170"/>
      <c r="FH795" s="170"/>
      <c r="FI795" s="170"/>
      <c r="FJ795" s="170"/>
      <c r="FK795" s="170"/>
      <c r="FL795" s="170"/>
      <c r="FM795" s="170"/>
      <c r="FN795" s="170"/>
      <c r="FO795" s="170"/>
      <c r="FP795" s="170"/>
      <c r="FQ795" s="170"/>
      <c r="FR795" s="170"/>
      <c r="FS795" s="170"/>
      <c r="FT795" s="170"/>
      <c r="FU795" s="170"/>
      <c r="FV795" s="170"/>
      <c r="FW795" s="170"/>
      <c r="FX795" s="170"/>
      <c r="FY795" s="170"/>
      <c r="FZ795" s="170"/>
      <c r="GA795" s="170"/>
      <c r="GB795" s="170"/>
      <c r="GC795" s="170"/>
      <c r="GD795" s="170"/>
      <c r="GE795" s="170"/>
      <c r="GF795" s="170"/>
      <c r="GG795" s="170"/>
      <c r="GH795" s="170"/>
    </row>
    <row r="796" customFormat="false" ht="12.75" hidden="false" customHeight="false" outlineLevel="0" collapsed="false">
      <c r="A796" s="179"/>
      <c r="B796" s="160"/>
      <c r="C796" s="160"/>
      <c r="D796" s="160"/>
      <c r="E796" s="160"/>
      <c r="F796" s="160"/>
      <c r="G796" s="160"/>
      <c r="H796" s="159"/>
      <c r="I796" s="181"/>
      <c r="R796" s="159"/>
      <c r="S796" s="169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70"/>
      <c r="BP796" s="170"/>
      <c r="BQ796" s="170"/>
      <c r="BR796" s="170"/>
      <c r="BS796" s="170"/>
      <c r="BT796" s="170"/>
      <c r="BU796" s="170"/>
      <c r="BV796" s="170"/>
      <c r="BW796" s="170"/>
      <c r="BX796" s="170"/>
      <c r="BY796" s="170"/>
      <c r="BZ796" s="170"/>
      <c r="CA796" s="170"/>
      <c r="CB796" s="170"/>
      <c r="CC796" s="170"/>
      <c r="CD796" s="170"/>
      <c r="CE796" s="170"/>
      <c r="CF796" s="170"/>
      <c r="CG796" s="170"/>
      <c r="CH796" s="170"/>
      <c r="CI796" s="170"/>
      <c r="CJ796" s="170"/>
      <c r="CK796" s="170"/>
      <c r="CL796" s="170"/>
      <c r="CM796" s="170"/>
      <c r="CN796" s="170"/>
      <c r="CO796" s="170"/>
      <c r="CP796" s="170"/>
      <c r="CQ796" s="170"/>
      <c r="CR796" s="170"/>
      <c r="CS796" s="170"/>
      <c r="CT796" s="170"/>
      <c r="CU796" s="170"/>
      <c r="CV796" s="170"/>
      <c r="CW796" s="170"/>
      <c r="CX796" s="170"/>
      <c r="CY796" s="170"/>
      <c r="CZ796" s="170"/>
      <c r="DA796" s="170"/>
      <c r="DB796" s="170"/>
      <c r="DC796" s="170"/>
      <c r="DD796" s="170"/>
      <c r="DE796" s="170"/>
      <c r="DF796" s="170"/>
      <c r="DG796" s="170"/>
      <c r="DH796" s="170"/>
      <c r="DI796" s="170"/>
      <c r="DJ796" s="170"/>
      <c r="DK796" s="170"/>
      <c r="DL796" s="170"/>
      <c r="DM796" s="170"/>
      <c r="DN796" s="170"/>
      <c r="DO796" s="170"/>
      <c r="DP796" s="170"/>
      <c r="DQ796" s="170"/>
      <c r="DR796" s="170"/>
      <c r="DS796" s="170"/>
      <c r="DT796" s="170"/>
      <c r="DU796" s="170"/>
      <c r="DV796" s="170"/>
      <c r="DW796" s="170"/>
      <c r="DX796" s="170"/>
      <c r="DY796" s="170"/>
      <c r="DZ796" s="170"/>
      <c r="EA796" s="170"/>
      <c r="EB796" s="170"/>
      <c r="EC796" s="170"/>
      <c r="ED796" s="170"/>
      <c r="EE796" s="170"/>
      <c r="EF796" s="170"/>
      <c r="EG796" s="170"/>
      <c r="EH796" s="170"/>
      <c r="EI796" s="170"/>
      <c r="EJ796" s="170"/>
      <c r="EK796" s="170"/>
      <c r="EL796" s="170"/>
      <c r="EM796" s="170"/>
      <c r="EN796" s="170"/>
      <c r="EO796" s="170"/>
      <c r="EP796" s="170"/>
      <c r="EQ796" s="170"/>
      <c r="ER796" s="170"/>
      <c r="ES796" s="170"/>
      <c r="ET796" s="170"/>
      <c r="EU796" s="170"/>
      <c r="EV796" s="170"/>
      <c r="EW796" s="170"/>
      <c r="EX796" s="170"/>
      <c r="EY796" s="170"/>
      <c r="EZ796" s="170"/>
      <c r="FA796" s="170"/>
      <c r="FB796" s="170"/>
      <c r="FC796" s="170"/>
      <c r="FD796" s="170"/>
      <c r="FE796" s="170"/>
      <c r="FF796" s="170"/>
      <c r="FG796" s="170"/>
      <c r="FH796" s="170"/>
      <c r="FI796" s="170"/>
      <c r="FJ796" s="170"/>
      <c r="FK796" s="170"/>
      <c r="FL796" s="170"/>
      <c r="FM796" s="170"/>
      <c r="FN796" s="170"/>
      <c r="FO796" s="170"/>
      <c r="FP796" s="170"/>
      <c r="FQ796" s="170"/>
      <c r="FR796" s="170"/>
      <c r="FS796" s="170"/>
      <c r="FT796" s="170"/>
      <c r="FU796" s="170"/>
      <c r="FV796" s="170"/>
      <c r="FW796" s="170"/>
      <c r="FX796" s="170"/>
      <c r="FY796" s="170"/>
      <c r="FZ796" s="170"/>
      <c r="GA796" s="170"/>
      <c r="GB796" s="170"/>
      <c r="GC796" s="170"/>
      <c r="GD796" s="170"/>
      <c r="GE796" s="170"/>
      <c r="GF796" s="170"/>
      <c r="GG796" s="170"/>
      <c r="GH796" s="170"/>
    </row>
    <row r="797" customFormat="false" ht="12.75" hidden="false" customHeight="false" outlineLevel="0" collapsed="false">
      <c r="A797" s="179"/>
      <c r="B797" s="160"/>
      <c r="C797" s="160"/>
      <c r="D797" s="160"/>
      <c r="E797" s="160"/>
      <c r="F797" s="160"/>
      <c r="G797" s="160"/>
      <c r="H797" s="159"/>
      <c r="I797" s="181"/>
      <c r="R797" s="159"/>
      <c r="S797" s="169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70"/>
      <c r="BP797" s="170"/>
      <c r="BQ797" s="170"/>
      <c r="BR797" s="170"/>
      <c r="BS797" s="170"/>
      <c r="BT797" s="170"/>
      <c r="BU797" s="170"/>
      <c r="BV797" s="170"/>
      <c r="BW797" s="170"/>
      <c r="BX797" s="170"/>
      <c r="BY797" s="170"/>
      <c r="BZ797" s="170"/>
      <c r="CA797" s="170"/>
      <c r="CB797" s="170"/>
      <c r="CC797" s="170"/>
      <c r="CD797" s="170"/>
      <c r="CE797" s="170"/>
      <c r="CF797" s="170"/>
      <c r="CG797" s="170"/>
      <c r="CH797" s="170"/>
      <c r="CI797" s="170"/>
      <c r="CJ797" s="170"/>
      <c r="CK797" s="170"/>
      <c r="CL797" s="170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0"/>
      <c r="DA797" s="170"/>
      <c r="DB797" s="170"/>
      <c r="DC797" s="170"/>
      <c r="DD797" s="170"/>
      <c r="DE797" s="170"/>
      <c r="DF797" s="170"/>
      <c r="DG797" s="170"/>
      <c r="DH797" s="170"/>
      <c r="DI797" s="170"/>
      <c r="DJ797" s="170"/>
      <c r="DK797" s="170"/>
      <c r="DL797" s="170"/>
      <c r="DM797" s="170"/>
      <c r="DN797" s="170"/>
      <c r="DO797" s="170"/>
      <c r="DP797" s="170"/>
      <c r="DQ797" s="170"/>
      <c r="DR797" s="170"/>
      <c r="DS797" s="170"/>
      <c r="DT797" s="170"/>
      <c r="DU797" s="170"/>
      <c r="DV797" s="170"/>
      <c r="DW797" s="170"/>
      <c r="DX797" s="170"/>
      <c r="DY797" s="170"/>
      <c r="DZ797" s="170"/>
      <c r="EA797" s="170"/>
      <c r="EB797" s="170"/>
      <c r="EC797" s="170"/>
      <c r="ED797" s="170"/>
      <c r="EE797" s="170"/>
      <c r="EF797" s="170"/>
      <c r="EG797" s="170"/>
      <c r="EH797" s="170"/>
      <c r="EI797" s="170"/>
      <c r="EJ797" s="170"/>
      <c r="EK797" s="170"/>
      <c r="EL797" s="170"/>
      <c r="EM797" s="170"/>
      <c r="EN797" s="170"/>
      <c r="EO797" s="170"/>
      <c r="EP797" s="170"/>
      <c r="EQ797" s="170"/>
      <c r="ER797" s="170"/>
      <c r="ES797" s="170"/>
      <c r="ET797" s="170"/>
      <c r="EU797" s="170"/>
      <c r="EV797" s="170"/>
      <c r="EW797" s="170"/>
      <c r="EX797" s="170"/>
      <c r="EY797" s="170"/>
      <c r="EZ797" s="170"/>
      <c r="FA797" s="170"/>
      <c r="FB797" s="170"/>
      <c r="FC797" s="170"/>
      <c r="FD797" s="170"/>
      <c r="FE797" s="170"/>
      <c r="FF797" s="170"/>
      <c r="FG797" s="170"/>
      <c r="FH797" s="170"/>
      <c r="FI797" s="170"/>
      <c r="FJ797" s="170"/>
      <c r="FK797" s="170"/>
      <c r="FL797" s="170"/>
      <c r="FM797" s="170"/>
      <c r="FN797" s="170"/>
      <c r="FO797" s="170"/>
      <c r="FP797" s="170"/>
      <c r="FQ797" s="170"/>
      <c r="FR797" s="170"/>
      <c r="FS797" s="170"/>
      <c r="FT797" s="170"/>
      <c r="FU797" s="170"/>
      <c r="FV797" s="170"/>
      <c r="FW797" s="170"/>
      <c r="FX797" s="170"/>
      <c r="FY797" s="170"/>
      <c r="FZ797" s="170"/>
      <c r="GA797" s="170"/>
      <c r="GB797" s="170"/>
      <c r="GC797" s="170"/>
      <c r="GD797" s="170"/>
      <c r="GE797" s="170"/>
      <c r="GF797" s="170"/>
      <c r="GG797" s="170"/>
      <c r="GH797" s="170"/>
    </row>
    <row r="798" customFormat="false" ht="12.75" hidden="false" customHeight="false" outlineLevel="0" collapsed="false">
      <c r="A798" s="179"/>
      <c r="B798" s="160"/>
      <c r="C798" s="160"/>
      <c r="D798" s="160"/>
      <c r="E798" s="160"/>
      <c r="F798" s="160"/>
      <c r="G798" s="160"/>
      <c r="H798" s="159"/>
      <c r="I798" s="181"/>
      <c r="R798" s="159"/>
      <c r="S798" s="169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70"/>
      <c r="BP798" s="170"/>
      <c r="BQ798" s="170"/>
      <c r="BR798" s="170"/>
      <c r="BS798" s="170"/>
      <c r="BT798" s="170"/>
      <c r="BU798" s="170"/>
      <c r="BV798" s="170"/>
      <c r="BW798" s="170"/>
      <c r="BX798" s="170"/>
      <c r="BY798" s="170"/>
      <c r="BZ798" s="170"/>
      <c r="CA798" s="170"/>
      <c r="CB798" s="170"/>
      <c r="CC798" s="170"/>
      <c r="CD798" s="170"/>
      <c r="CE798" s="170"/>
      <c r="CF798" s="170"/>
      <c r="CG798" s="170"/>
      <c r="CH798" s="170"/>
      <c r="CI798" s="170"/>
      <c r="CJ798" s="170"/>
      <c r="CK798" s="170"/>
      <c r="CL798" s="170"/>
      <c r="CM798" s="170"/>
      <c r="CN798" s="170"/>
      <c r="CO798" s="170"/>
      <c r="CP798" s="170"/>
      <c r="CQ798" s="170"/>
      <c r="CR798" s="170"/>
      <c r="CS798" s="170"/>
      <c r="CT798" s="170"/>
      <c r="CU798" s="170"/>
      <c r="CV798" s="170"/>
      <c r="CW798" s="170"/>
      <c r="CX798" s="170"/>
      <c r="CY798" s="170"/>
      <c r="CZ798" s="170"/>
      <c r="DA798" s="170"/>
      <c r="DB798" s="170"/>
      <c r="DC798" s="170"/>
      <c r="DD798" s="170"/>
      <c r="DE798" s="170"/>
      <c r="DF798" s="170"/>
      <c r="DG798" s="170"/>
      <c r="DH798" s="170"/>
      <c r="DI798" s="170"/>
      <c r="DJ798" s="170"/>
      <c r="DK798" s="170"/>
      <c r="DL798" s="170"/>
      <c r="DM798" s="170"/>
      <c r="DN798" s="170"/>
      <c r="DO798" s="170"/>
      <c r="DP798" s="170"/>
      <c r="DQ798" s="170"/>
      <c r="DR798" s="170"/>
      <c r="DS798" s="170"/>
      <c r="DT798" s="170"/>
      <c r="DU798" s="170"/>
      <c r="DV798" s="170"/>
      <c r="DW798" s="170"/>
      <c r="DX798" s="170"/>
      <c r="DY798" s="170"/>
      <c r="DZ798" s="170"/>
      <c r="EA798" s="170"/>
      <c r="EB798" s="170"/>
      <c r="EC798" s="170"/>
      <c r="ED798" s="170"/>
      <c r="EE798" s="170"/>
      <c r="EF798" s="170"/>
      <c r="EG798" s="170"/>
      <c r="EH798" s="170"/>
      <c r="EI798" s="170"/>
      <c r="EJ798" s="170"/>
      <c r="EK798" s="170"/>
      <c r="EL798" s="170"/>
      <c r="EM798" s="170"/>
      <c r="EN798" s="170"/>
      <c r="EO798" s="170"/>
      <c r="EP798" s="170"/>
      <c r="EQ798" s="170"/>
      <c r="ER798" s="170"/>
      <c r="ES798" s="170"/>
      <c r="ET798" s="170"/>
      <c r="EU798" s="170"/>
      <c r="EV798" s="170"/>
      <c r="EW798" s="170"/>
      <c r="EX798" s="170"/>
      <c r="EY798" s="170"/>
      <c r="EZ798" s="170"/>
      <c r="FA798" s="170"/>
      <c r="FB798" s="170"/>
      <c r="FC798" s="170"/>
      <c r="FD798" s="170"/>
      <c r="FE798" s="170"/>
      <c r="FF798" s="170"/>
      <c r="FG798" s="170"/>
      <c r="FH798" s="170"/>
      <c r="FI798" s="170"/>
      <c r="FJ798" s="170"/>
      <c r="FK798" s="170"/>
      <c r="FL798" s="170"/>
      <c r="FM798" s="170"/>
      <c r="FN798" s="170"/>
      <c r="FO798" s="170"/>
      <c r="FP798" s="170"/>
      <c r="FQ798" s="170"/>
      <c r="FR798" s="170"/>
      <c r="FS798" s="170"/>
      <c r="FT798" s="170"/>
      <c r="FU798" s="170"/>
      <c r="FV798" s="170"/>
      <c r="FW798" s="170"/>
      <c r="FX798" s="170"/>
      <c r="FY798" s="170"/>
      <c r="FZ798" s="170"/>
      <c r="GA798" s="170"/>
      <c r="GB798" s="170"/>
      <c r="GC798" s="170"/>
      <c r="GD798" s="170"/>
      <c r="GE798" s="170"/>
      <c r="GF798" s="170"/>
      <c r="GG798" s="170"/>
      <c r="GH798" s="170"/>
    </row>
    <row r="799" customFormat="false" ht="12.75" hidden="false" customHeight="false" outlineLevel="0" collapsed="false">
      <c r="A799" s="179"/>
      <c r="B799" s="160"/>
      <c r="C799" s="160"/>
      <c r="D799" s="160"/>
      <c r="E799" s="160"/>
      <c r="F799" s="160"/>
      <c r="G799" s="160"/>
      <c r="H799" s="159"/>
      <c r="I799" s="181"/>
      <c r="R799" s="159"/>
      <c r="S799" s="169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70"/>
      <c r="BP799" s="170"/>
      <c r="BQ799" s="170"/>
      <c r="BR799" s="170"/>
      <c r="BS799" s="170"/>
      <c r="BT799" s="170"/>
      <c r="BU799" s="170"/>
      <c r="BV799" s="170"/>
      <c r="BW799" s="170"/>
      <c r="BX799" s="170"/>
      <c r="BY799" s="170"/>
      <c r="BZ799" s="170"/>
      <c r="CA799" s="170"/>
      <c r="CB799" s="170"/>
      <c r="CC799" s="170"/>
      <c r="CD799" s="170"/>
      <c r="CE799" s="170"/>
      <c r="CF799" s="170"/>
      <c r="CG799" s="170"/>
      <c r="CH799" s="170"/>
      <c r="CI799" s="170"/>
      <c r="CJ799" s="170"/>
      <c r="CK799" s="170"/>
      <c r="CL799" s="170"/>
      <c r="CM799" s="170"/>
      <c r="CN799" s="170"/>
      <c r="CO799" s="170"/>
      <c r="CP799" s="170"/>
      <c r="CQ799" s="170"/>
      <c r="CR799" s="170"/>
      <c r="CS799" s="170"/>
      <c r="CT799" s="170"/>
      <c r="CU799" s="170"/>
      <c r="CV799" s="170"/>
      <c r="CW799" s="170"/>
      <c r="CX799" s="170"/>
      <c r="CY799" s="170"/>
      <c r="CZ799" s="170"/>
      <c r="DA799" s="170"/>
      <c r="DB799" s="170"/>
      <c r="DC799" s="170"/>
      <c r="DD799" s="170"/>
      <c r="DE799" s="170"/>
      <c r="DF799" s="170"/>
      <c r="DG799" s="170"/>
      <c r="DH799" s="170"/>
      <c r="DI799" s="170"/>
      <c r="DJ799" s="170"/>
      <c r="DK799" s="170"/>
      <c r="DL799" s="170"/>
      <c r="DM799" s="170"/>
      <c r="DN799" s="170"/>
      <c r="DO799" s="170"/>
      <c r="DP799" s="170"/>
      <c r="DQ799" s="170"/>
      <c r="DR799" s="170"/>
      <c r="DS799" s="170"/>
      <c r="DT799" s="170"/>
      <c r="DU799" s="170"/>
      <c r="DV799" s="170"/>
      <c r="DW799" s="170"/>
      <c r="DX799" s="170"/>
      <c r="DY799" s="170"/>
      <c r="DZ799" s="170"/>
      <c r="EA799" s="170"/>
      <c r="EB799" s="170"/>
      <c r="EC799" s="170"/>
      <c r="ED799" s="170"/>
      <c r="EE799" s="170"/>
      <c r="EF799" s="170"/>
      <c r="EG799" s="170"/>
      <c r="EH799" s="170"/>
      <c r="EI799" s="170"/>
      <c r="EJ799" s="170"/>
      <c r="EK799" s="170"/>
      <c r="EL799" s="170"/>
      <c r="EM799" s="170"/>
      <c r="EN799" s="170"/>
      <c r="EO799" s="170"/>
      <c r="EP799" s="170"/>
      <c r="EQ799" s="170"/>
      <c r="ER799" s="170"/>
      <c r="ES799" s="170"/>
      <c r="ET799" s="170"/>
      <c r="EU799" s="170"/>
      <c r="EV799" s="170"/>
      <c r="EW799" s="170"/>
      <c r="EX799" s="170"/>
      <c r="EY799" s="170"/>
      <c r="EZ799" s="170"/>
      <c r="FA799" s="170"/>
      <c r="FB799" s="170"/>
      <c r="FC799" s="170"/>
      <c r="FD799" s="170"/>
      <c r="FE799" s="170"/>
      <c r="FF799" s="170"/>
      <c r="FG799" s="170"/>
      <c r="FH799" s="170"/>
      <c r="FI799" s="170"/>
      <c r="FJ799" s="170"/>
      <c r="FK799" s="170"/>
      <c r="FL799" s="170"/>
      <c r="FM799" s="170"/>
      <c r="FN799" s="170"/>
      <c r="FO799" s="170"/>
      <c r="FP799" s="170"/>
      <c r="FQ799" s="170"/>
      <c r="FR799" s="170"/>
      <c r="FS799" s="170"/>
      <c r="FT799" s="170"/>
      <c r="FU799" s="170"/>
      <c r="FV799" s="170"/>
      <c r="FW799" s="170"/>
      <c r="FX799" s="170"/>
      <c r="FY799" s="170"/>
      <c r="FZ799" s="170"/>
      <c r="GA799" s="170"/>
      <c r="GB799" s="170"/>
      <c r="GC799" s="170"/>
      <c r="GD799" s="170"/>
      <c r="GE799" s="170"/>
      <c r="GF799" s="170"/>
      <c r="GG799" s="170"/>
      <c r="GH799" s="170"/>
    </row>
    <row r="800" customFormat="false" ht="12.75" hidden="false" customHeight="false" outlineLevel="0" collapsed="false">
      <c r="A800" s="179"/>
      <c r="B800" s="160"/>
      <c r="C800" s="160"/>
      <c r="D800" s="160"/>
      <c r="E800" s="160"/>
      <c r="F800" s="160"/>
      <c r="G800" s="160"/>
      <c r="H800" s="159"/>
      <c r="I800" s="181"/>
      <c r="R800" s="159"/>
      <c r="S800" s="169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  <c r="AJ800" s="170"/>
      <c r="AK800" s="170"/>
      <c r="AL800" s="170"/>
      <c r="AM800" s="170"/>
      <c r="AN800" s="170"/>
      <c r="AO800" s="170"/>
      <c r="AP800" s="170"/>
      <c r="AQ800" s="170"/>
      <c r="AR800" s="170"/>
      <c r="AS800" s="170"/>
      <c r="AT800" s="170"/>
      <c r="AU800" s="170"/>
      <c r="AV800" s="170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70"/>
      <c r="BP800" s="170"/>
      <c r="BQ800" s="170"/>
      <c r="BR800" s="170"/>
      <c r="BS800" s="170"/>
      <c r="BT800" s="170"/>
      <c r="BU800" s="170"/>
      <c r="BV800" s="170"/>
      <c r="BW800" s="170"/>
      <c r="BX800" s="170"/>
      <c r="BY800" s="170"/>
      <c r="BZ800" s="170"/>
      <c r="CA800" s="170"/>
      <c r="CB800" s="170"/>
      <c r="CC800" s="170"/>
      <c r="CD800" s="170"/>
      <c r="CE800" s="170"/>
      <c r="CF800" s="170"/>
      <c r="CG800" s="170"/>
      <c r="CH800" s="170"/>
      <c r="CI800" s="170"/>
      <c r="CJ800" s="170"/>
      <c r="CK800" s="170"/>
      <c r="CL800" s="170"/>
      <c r="CM800" s="170"/>
      <c r="CN800" s="170"/>
      <c r="CO800" s="170"/>
      <c r="CP800" s="170"/>
      <c r="CQ800" s="170"/>
      <c r="CR800" s="170"/>
      <c r="CS800" s="170"/>
      <c r="CT800" s="170"/>
      <c r="CU800" s="170"/>
      <c r="CV800" s="170"/>
      <c r="CW800" s="170"/>
      <c r="CX800" s="170"/>
      <c r="CY800" s="170"/>
      <c r="CZ800" s="170"/>
      <c r="DA800" s="170"/>
      <c r="DB800" s="170"/>
      <c r="DC800" s="170"/>
      <c r="DD800" s="170"/>
      <c r="DE800" s="170"/>
      <c r="DF800" s="170"/>
      <c r="DG800" s="170"/>
      <c r="DH800" s="170"/>
      <c r="DI800" s="170"/>
      <c r="DJ800" s="170"/>
      <c r="DK800" s="170"/>
      <c r="DL800" s="170"/>
      <c r="DM800" s="170"/>
      <c r="DN800" s="170"/>
      <c r="DO800" s="170"/>
      <c r="DP800" s="170"/>
      <c r="DQ800" s="170"/>
      <c r="DR800" s="170"/>
      <c r="DS800" s="170"/>
      <c r="DT800" s="170"/>
      <c r="DU800" s="170"/>
      <c r="DV800" s="170"/>
      <c r="DW800" s="170"/>
      <c r="DX800" s="170"/>
      <c r="DY800" s="170"/>
      <c r="DZ800" s="170"/>
      <c r="EA800" s="170"/>
      <c r="EB800" s="170"/>
      <c r="EC800" s="170"/>
      <c r="ED800" s="170"/>
      <c r="EE800" s="170"/>
      <c r="EF800" s="170"/>
      <c r="EG800" s="170"/>
      <c r="EH800" s="170"/>
      <c r="EI800" s="170"/>
      <c r="EJ800" s="170"/>
      <c r="EK800" s="170"/>
      <c r="EL800" s="170"/>
      <c r="EM800" s="170"/>
      <c r="EN800" s="170"/>
      <c r="EO800" s="170"/>
      <c r="EP800" s="170"/>
      <c r="EQ800" s="170"/>
      <c r="ER800" s="170"/>
      <c r="ES800" s="170"/>
      <c r="ET800" s="170"/>
      <c r="EU800" s="170"/>
      <c r="EV800" s="170"/>
      <c r="EW800" s="170"/>
      <c r="EX800" s="170"/>
      <c r="EY800" s="170"/>
      <c r="EZ800" s="170"/>
      <c r="FA800" s="170"/>
      <c r="FB800" s="170"/>
      <c r="FC800" s="170"/>
      <c r="FD800" s="170"/>
      <c r="FE800" s="170"/>
      <c r="FF800" s="170"/>
      <c r="FG800" s="170"/>
      <c r="FH800" s="170"/>
      <c r="FI800" s="170"/>
      <c r="FJ800" s="170"/>
      <c r="FK800" s="170"/>
      <c r="FL800" s="170"/>
      <c r="FM800" s="170"/>
      <c r="FN800" s="170"/>
      <c r="FO800" s="170"/>
      <c r="FP800" s="170"/>
      <c r="FQ800" s="170"/>
      <c r="FR800" s="170"/>
      <c r="FS800" s="170"/>
      <c r="FT800" s="170"/>
      <c r="FU800" s="170"/>
      <c r="FV800" s="170"/>
      <c r="FW800" s="170"/>
      <c r="FX800" s="170"/>
      <c r="FY800" s="170"/>
      <c r="FZ800" s="170"/>
      <c r="GA800" s="170"/>
      <c r="GB800" s="170"/>
      <c r="GC800" s="170"/>
      <c r="GD800" s="170"/>
      <c r="GE800" s="170"/>
      <c r="GF800" s="170"/>
      <c r="GG800" s="170"/>
      <c r="GH800" s="170"/>
    </row>
    <row r="801" customFormat="false" ht="12.75" hidden="false" customHeight="false" outlineLevel="0" collapsed="false">
      <c r="A801" s="179"/>
      <c r="B801" s="160"/>
      <c r="C801" s="160"/>
      <c r="D801" s="160"/>
      <c r="E801" s="160"/>
      <c r="F801" s="160"/>
      <c r="G801" s="160"/>
      <c r="H801" s="159"/>
      <c r="I801" s="181"/>
      <c r="R801" s="159"/>
      <c r="S801" s="169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  <c r="AJ801" s="170"/>
      <c r="AK801" s="170"/>
      <c r="AL801" s="170"/>
      <c r="AM801" s="170"/>
      <c r="AN801" s="170"/>
      <c r="AO801" s="170"/>
      <c r="AP801" s="170"/>
      <c r="AQ801" s="170"/>
      <c r="AR801" s="170"/>
      <c r="AS801" s="170"/>
      <c r="AT801" s="170"/>
      <c r="AU801" s="170"/>
      <c r="AV801" s="170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70"/>
      <c r="BP801" s="170"/>
      <c r="BQ801" s="170"/>
      <c r="BR801" s="170"/>
      <c r="BS801" s="170"/>
      <c r="BT801" s="170"/>
      <c r="BU801" s="170"/>
      <c r="BV801" s="170"/>
      <c r="BW801" s="170"/>
      <c r="BX801" s="170"/>
      <c r="BY801" s="170"/>
      <c r="BZ801" s="170"/>
      <c r="CA801" s="170"/>
      <c r="CB801" s="170"/>
      <c r="CC801" s="170"/>
      <c r="CD801" s="170"/>
      <c r="CE801" s="170"/>
      <c r="CF801" s="170"/>
      <c r="CG801" s="170"/>
      <c r="CH801" s="170"/>
      <c r="CI801" s="170"/>
      <c r="CJ801" s="170"/>
      <c r="CK801" s="170"/>
      <c r="CL801" s="170"/>
      <c r="CM801" s="170"/>
      <c r="CN801" s="170"/>
      <c r="CO801" s="170"/>
      <c r="CP801" s="170"/>
      <c r="CQ801" s="170"/>
      <c r="CR801" s="170"/>
      <c r="CS801" s="170"/>
      <c r="CT801" s="170"/>
      <c r="CU801" s="170"/>
      <c r="CV801" s="170"/>
      <c r="CW801" s="170"/>
      <c r="CX801" s="170"/>
      <c r="CY801" s="170"/>
      <c r="CZ801" s="170"/>
      <c r="DA801" s="170"/>
      <c r="DB801" s="170"/>
      <c r="DC801" s="170"/>
      <c r="DD801" s="170"/>
      <c r="DE801" s="170"/>
      <c r="DF801" s="170"/>
      <c r="DG801" s="170"/>
      <c r="DH801" s="170"/>
      <c r="DI801" s="170"/>
      <c r="DJ801" s="170"/>
      <c r="DK801" s="170"/>
      <c r="DL801" s="170"/>
      <c r="DM801" s="170"/>
      <c r="DN801" s="170"/>
      <c r="DO801" s="170"/>
      <c r="DP801" s="170"/>
      <c r="DQ801" s="170"/>
      <c r="DR801" s="170"/>
      <c r="DS801" s="170"/>
      <c r="DT801" s="170"/>
      <c r="DU801" s="170"/>
      <c r="DV801" s="170"/>
      <c r="DW801" s="170"/>
      <c r="DX801" s="170"/>
      <c r="DY801" s="170"/>
      <c r="DZ801" s="170"/>
      <c r="EA801" s="170"/>
      <c r="EB801" s="170"/>
      <c r="EC801" s="170"/>
      <c r="ED801" s="170"/>
      <c r="EE801" s="170"/>
      <c r="EF801" s="170"/>
      <c r="EG801" s="170"/>
      <c r="EH801" s="170"/>
      <c r="EI801" s="170"/>
      <c r="EJ801" s="170"/>
      <c r="EK801" s="170"/>
      <c r="EL801" s="170"/>
      <c r="EM801" s="170"/>
      <c r="EN801" s="170"/>
      <c r="EO801" s="170"/>
      <c r="EP801" s="170"/>
      <c r="EQ801" s="170"/>
      <c r="ER801" s="170"/>
      <c r="ES801" s="170"/>
      <c r="ET801" s="170"/>
      <c r="EU801" s="170"/>
      <c r="EV801" s="170"/>
      <c r="EW801" s="170"/>
      <c r="EX801" s="170"/>
      <c r="EY801" s="170"/>
      <c r="EZ801" s="170"/>
      <c r="FA801" s="170"/>
      <c r="FB801" s="170"/>
      <c r="FC801" s="170"/>
      <c r="FD801" s="170"/>
      <c r="FE801" s="170"/>
      <c r="FF801" s="170"/>
      <c r="FG801" s="170"/>
      <c r="FH801" s="170"/>
      <c r="FI801" s="170"/>
      <c r="FJ801" s="170"/>
      <c r="FK801" s="170"/>
      <c r="FL801" s="170"/>
      <c r="FM801" s="170"/>
      <c r="FN801" s="170"/>
      <c r="FO801" s="170"/>
      <c r="FP801" s="170"/>
      <c r="FQ801" s="170"/>
      <c r="FR801" s="170"/>
      <c r="FS801" s="170"/>
      <c r="FT801" s="170"/>
      <c r="FU801" s="170"/>
      <c r="FV801" s="170"/>
      <c r="FW801" s="170"/>
      <c r="FX801" s="170"/>
      <c r="FY801" s="170"/>
      <c r="FZ801" s="170"/>
      <c r="GA801" s="170"/>
      <c r="GB801" s="170"/>
      <c r="GC801" s="170"/>
      <c r="GD801" s="170"/>
      <c r="GE801" s="170"/>
      <c r="GF801" s="170"/>
      <c r="GG801" s="170"/>
      <c r="GH801" s="170"/>
    </row>
    <row r="802" customFormat="false" ht="12.75" hidden="false" customHeight="false" outlineLevel="0" collapsed="false">
      <c r="A802" s="179"/>
      <c r="B802" s="160"/>
      <c r="C802" s="160"/>
      <c r="D802" s="160"/>
      <c r="E802" s="160"/>
      <c r="F802" s="160"/>
      <c r="G802" s="160"/>
      <c r="H802" s="159"/>
      <c r="I802" s="181"/>
      <c r="R802" s="159"/>
      <c r="S802" s="169"/>
      <c r="T802" s="170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  <c r="AJ802" s="170"/>
      <c r="AK802" s="170"/>
      <c r="AL802" s="170"/>
      <c r="AM802" s="170"/>
      <c r="AN802" s="170"/>
      <c r="AO802" s="170"/>
      <c r="AP802" s="170"/>
      <c r="AQ802" s="170"/>
      <c r="AR802" s="170"/>
      <c r="AS802" s="170"/>
      <c r="AT802" s="170"/>
      <c r="AU802" s="170"/>
      <c r="AV802" s="170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70"/>
      <c r="BP802" s="170"/>
      <c r="BQ802" s="170"/>
      <c r="BR802" s="170"/>
      <c r="BS802" s="170"/>
      <c r="BT802" s="170"/>
      <c r="BU802" s="170"/>
      <c r="BV802" s="170"/>
      <c r="BW802" s="170"/>
      <c r="BX802" s="170"/>
      <c r="BY802" s="170"/>
      <c r="BZ802" s="170"/>
      <c r="CA802" s="170"/>
      <c r="CB802" s="170"/>
      <c r="CC802" s="170"/>
      <c r="CD802" s="170"/>
      <c r="CE802" s="170"/>
      <c r="CF802" s="170"/>
      <c r="CG802" s="170"/>
      <c r="CH802" s="170"/>
      <c r="CI802" s="170"/>
      <c r="CJ802" s="170"/>
      <c r="CK802" s="170"/>
      <c r="CL802" s="170"/>
      <c r="CM802" s="170"/>
      <c r="CN802" s="170"/>
      <c r="CO802" s="170"/>
      <c r="CP802" s="170"/>
      <c r="CQ802" s="170"/>
      <c r="CR802" s="170"/>
      <c r="CS802" s="170"/>
      <c r="CT802" s="170"/>
      <c r="CU802" s="170"/>
      <c r="CV802" s="170"/>
      <c r="CW802" s="170"/>
      <c r="CX802" s="170"/>
      <c r="CY802" s="170"/>
      <c r="CZ802" s="170"/>
      <c r="DA802" s="170"/>
      <c r="DB802" s="170"/>
      <c r="DC802" s="170"/>
      <c r="DD802" s="170"/>
      <c r="DE802" s="170"/>
      <c r="DF802" s="170"/>
      <c r="DG802" s="170"/>
      <c r="DH802" s="170"/>
      <c r="DI802" s="170"/>
      <c r="DJ802" s="170"/>
      <c r="DK802" s="170"/>
      <c r="DL802" s="170"/>
      <c r="DM802" s="170"/>
      <c r="DN802" s="170"/>
      <c r="DO802" s="170"/>
      <c r="DP802" s="170"/>
      <c r="DQ802" s="170"/>
      <c r="DR802" s="170"/>
      <c r="DS802" s="170"/>
      <c r="DT802" s="170"/>
      <c r="DU802" s="170"/>
      <c r="DV802" s="170"/>
      <c r="DW802" s="170"/>
      <c r="DX802" s="170"/>
      <c r="DY802" s="170"/>
      <c r="DZ802" s="170"/>
      <c r="EA802" s="170"/>
      <c r="EB802" s="170"/>
      <c r="EC802" s="170"/>
      <c r="ED802" s="170"/>
      <c r="EE802" s="170"/>
      <c r="EF802" s="170"/>
      <c r="EG802" s="170"/>
      <c r="EH802" s="170"/>
      <c r="EI802" s="170"/>
      <c r="EJ802" s="170"/>
      <c r="EK802" s="170"/>
      <c r="EL802" s="170"/>
      <c r="EM802" s="170"/>
      <c r="EN802" s="170"/>
      <c r="EO802" s="170"/>
      <c r="EP802" s="170"/>
      <c r="EQ802" s="170"/>
      <c r="ER802" s="170"/>
      <c r="ES802" s="170"/>
      <c r="ET802" s="170"/>
      <c r="EU802" s="170"/>
      <c r="EV802" s="170"/>
      <c r="EW802" s="170"/>
      <c r="EX802" s="170"/>
      <c r="EY802" s="170"/>
      <c r="EZ802" s="170"/>
      <c r="FA802" s="170"/>
      <c r="FB802" s="170"/>
      <c r="FC802" s="170"/>
      <c r="FD802" s="170"/>
      <c r="FE802" s="170"/>
      <c r="FF802" s="170"/>
      <c r="FG802" s="170"/>
      <c r="FH802" s="170"/>
      <c r="FI802" s="170"/>
      <c r="FJ802" s="170"/>
      <c r="FK802" s="170"/>
      <c r="FL802" s="170"/>
      <c r="FM802" s="170"/>
      <c r="FN802" s="170"/>
      <c r="FO802" s="170"/>
      <c r="FP802" s="170"/>
      <c r="FQ802" s="170"/>
      <c r="FR802" s="170"/>
      <c r="FS802" s="170"/>
      <c r="FT802" s="170"/>
      <c r="FU802" s="170"/>
      <c r="FV802" s="170"/>
      <c r="FW802" s="170"/>
      <c r="FX802" s="170"/>
      <c r="FY802" s="170"/>
      <c r="FZ802" s="170"/>
      <c r="GA802" s="170"/>
      <c r="GB802" s="170"/>
      <c r="GC802" s="170"/>
      <c r="GD802" s="170"/>
      <c r="GE802" s="170"/>
      <c r="GF802" s="170"/>
      <c r="GG802" s="170"/>
      <c r="GH802" s="170"/>
    </row>
    <row r="803" customFormat="false" ht="12.75" hidden="false" customHeight="false" outlineLevel="0" collapsed="false">
      <c r="A803" s="179"/>
      <c r="B803" s="160"/>
      <c r="C803" s="160"/>
      <c r="D803" s="160"/>
      <c r="E803" s="160"/>
      <c r="F803" s="160"/>
      <c r="G803" s="160"/>
      <c r="H803" s="159"/>
      <c r="I803" s="181"/>
      <c r="R803" s="159"/>
      <c r="S803" s="169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70"/>
      <c r="BP803" s="170"/>
      <c r="BQ803" s="170"/>
      <c r="BR803" s="170"/>
      <c r="BS803" s="170"/>
      <c r="BT803" s="170"/>
      <c r="BU803" s="170"/>
      <c r="BV803" s="170"/>
      <c r="BW803" s="170"/>
      <c r="BX803" s="170"/>
      <c r="BY803" s="170"/>
      <c r="BZ803" s="170"/>
      <c r="CA803" s="170"/>
      <c r="CB803" s="170"/>
      <c r="CC803" s="170"/>
      <c r="CD803" s="170"/>
      <c r="CE803" s="170"/>
      <c r="CF803" s="170"/>
      <c r="CG803" s="170"/>
      <c r="CH803" s="170"/>
      <c r="CI803" s="170"/>
      <c r="CJ803" s="170"/>
      <c r="CK803" s="170"/>
      <c r="CL803" s="170"/>
      <c r="CM803" s="170"/>
      <c r="CN803" s="170"/>
      <c r="CO803" s="170"/>
      <c r="CP803" s="170"/>
      <c r="CQ803" s="170"/>
      <c r="CR803" s="170"/>
      <c r="CS803" s="170"/>
      <c r="CT803" s="170"/>
      <c r="CU803" s="170"/>
      <c r="CV803" s="170"/>
      <c r="CW803" s="170"/>
      <c r="CX803" s="170"/>
      <c r="CY803" s="170"/>
      <c r="CZ803" s="170"/>
      <c r="DA803" s="170"/>
      <c r="DB803" s="170"/>
      <c r="DC803" s="170"/>
      <c r="DD803" s="170"/>
      <c r="DE803" s="170"/>
      <c r="DF803" s="170"/>
      <c r="DG803" s="170"/>
      <c r="DH803" s="170"/>
      <c r="DI803" s="170"/>
      <c r="DJ803" s="170"/>
      <c r="DK803" s="170"/>
      <c r="DL803" s="170"/>
      <c r="DM803" s="170"/>
      <c r="DN803" s="170"/>
      <c r="DO803" s="170"/>
      <c r="DP803" s="170"/>
      <c r="DQ803" s="170"/>
      <c r="DR803" s="170"/>
      <c r="DS803" s="170"/>
      <c r="DT803" s="170"/>
      <c r="DU803" s="170"/>
      <c r="DV803" s="170"/>
      <c r="DW803" s="170"/>
      <c r="DX803" s="170"/>
      <c r="DY803" s="170"/>
      <c r="DZ803" s="170"/>
      <c r="EA803" s="170"/>
      <c r="EB803" s="170"/>
      <c r="EC803" s="170"/>
      <c r="ED803" s="170"/>
      <c r="EE803" s="170"/>
      <c r="EF803" s="170"/>
      <c r="EG803" s="170"/>
      <c r="EH803" s="170"/>
      <c r="EI803" s="170"/>
      <c r="EJ803" s="170"/>
      <c r="EK803" s="170"/>
      <c r="EL803" s="170"/>
      <c r="EM803" s="170"/>
      <c r="EN803" s="170"/>
      <c r="EO803" s="170"/>
      <c r="EP803" s="170"/>
      <c r="EQ803" s="170"/>
      <c r="ER803" s="170"/>
      <c r="ES803" s="170"/>
      <c r="ET803" s="170"/>
      <c r="EU803" s="170"/>
      <c r="EV803" s="170"/>
      <c r="EW803" s="170"/>
      <c r="EX803" s="170"/>
      <c r="EY803" s="170"/>
      <c r="EZ803" s="170"/>
      <c r="FA803" s="170"/>
      <c r="FB803" s="170"/>
      <c r="FC803" s="170"/>
      <c r="FD803" s="170"/>
      <c r="FE803" s="170"/>
      <c r="FF803" s="170"/>
      <c r="FG803" s="170"/>
      <c r="FH803" s="170"/>
      <c r="FI803" s="170"/>
      <c r="FJ803" s="170"/>
      <c r="FK803" s="170"/>
      <c r="FL803" s="170"/>
      <c r="FM803" s="170"/>
      <c r="FN803" s="170"/>
      <c r="FO803" s="170"/>
      <c r="FP803" s="170"/>
      <c r="FQ803" s="170"/>
      <c r="FR803" s="170"/>
      <c r="FS803" s="170"/>
      <c r="FT803" s="170"/>
      <c r="FU803" s="170"/>
      <c r="FV803" s="170"/>
      <c r="FW803" s="170"/>
      <c r="FX803" s="170"/>
      <c r="FY803" s="170"/>
      <c r="FZ803" s="170"/>
      <c r="GA803" s="170"/>
      <c r="GB803" s="170"/>
      <c r="GC803" s="170"/>
      <c r="GD803" s="170"/>
      <c r="GE803" s="170"/>
      <c r="GF803" s="170"/>
      <c r="GG803" s="170"/>
      <c r="GH803" s="170"/>
    </row>
    <row r="804" customFormat="false" ht="12.75" hidden="false" customHeight="false" outlineLevel="0" collapsed="false">
      <c r="A804" s="179"/>
      <c r="B804" s="160"/>
      <c r="C804" s="160"/>
      <c r="D804" s="160"/>
      <c r="E804" s="160"/>
      <c r="F804" s="160"/>
      <c r="G804" s="160"/>
      <c r="H804" s="159"/>
      <c r="I804" s="181"/>
      <c r="R804" s="159"/>
      <c r="S804" s="169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0"/>
      <c r="AJ804" s="170"/>
      <c r="AK804" s="170"/>
      <c r="AL804" s="170"/>
      <c r="AM804" s="170"/>
      <c r="AN804" s="170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70"/>
      <c r="BP804" s="170"/>
      <c r="BQ804" s="170"/>
      <c r="BR804" s="170"/>
      <c r="BS804" s="170"/>
      <c r="BT804" s="170"/>
      <c r="BU804" s="170"/>
      <c r="BV804" s="170"/>
      <c r="BW804" s="170"/>
      <c r="BX804" s="170"/>
      <c r="BY804" s="170"/>
      <c r="BZ804" s="170"/>
      <c r="CA804" s="170"/>
      <c r="CB804" s="170"/>
      <c r="CC804" s="170"/>
      <c r="CD804" s="170"/>
      <c r="CE804" s="170"/>
      <c r="CF804" s="170"/>
      <c r="CG804" s="170"/>
      <c r="CH804" s="170"/>
      <c r="CI804" s="170"/>
      <c r="CJ804" s="170"/>
      <c r="CK804" s="170"/>
      <c r="CL804" s="170"/>
      <c r="CM804" s="170"/>
      <c r="CN804" s="170"/>
      <c r="CO804" s="170"/>
      <c r="CP804" s="170"/>
      <c r="CQ804" s="170"/>
      <c r="CR804" s="170"/>
      <c r="CS804" s="170"/>
      <c r="CT804" s="170"/>
      <c r="CU804" s="170"/>
      <c r="CV804" s="170"/>
      <c r="CW804" s="170"/>
      <c r="CX804" s="170"/>
      <c r="CY804" s="170"/>
      <c r="CZ804" s="170"/>
      <c r="DA804" s="170"/>
      <c r="DB804" s="170"/>
      <c r="DC804" s="170"/>
      <c r="DD804" s="170"/>
      <c r="DE804" s="170"/>
      <c r="DF804" s="170"/>
      <c r="DG804" s="170"/>
      <c r="DH804" s="170"/>
      <c r="DI804" s="170"/>
      <c r="DJ804" s="170"/>
      <c r="DK804" s="170"/>
      <c r="DL804" s="170"/>
      <c r="DM804" s="170"/>
      <c r="DN804" s="170"/>
      <c r="DO804" s="170"/>
      <c r="DP804" s="170"/>
      <c r="DQ804" s="170"/>
      <c r="DR804" s="170"/>
      <c r="DS804" s="170"/>
      <c r="DT804" s="170"/>
      <c r="DU804" s="170"/>
      <c r="DV804" s="170"/>
      <c r="DW804" s="170"/>
      <c r="DX804" s="170"/>
      <c r="DY804" s="170"/>
      <c r="DZ804" s="170"/>
      <c r="EA804" s="170"/>
      <c r="EB804" s="170"/>
      <c r="EC804" s="170"/>
      <c r="ED804" s="170"/>
      <c r="EE804" s="170"/>
      <c r="EF804" s="170"/>
      <c r="EG804" s="170"/>
      <c r="EH804" s="170"/>
      <c r="EI804" s="170"/>
      <c r="EJ804" s="170"/>
      <c r="EK804" s="170"/>
      <c r="EL804" s="170"/>
      <c r="EM804" s="170"/>
      <c r="EN804" s="170"/>
      <c r="EO804" s="170"/>
      <c r="EP804" s="170"/>
      <c r="EQ804" s="170"/>
      <c r="ER804" s="170"/>
      <c r="ES804" s="170"/>
      <c r="ET804" s="170"/>
      <c r="EU804" s="170"/>
      <c r="EV804" s="170"/>
      <c r="EW804" s="170"/>
      <c r="EX804" s="170"/>
      <c r="EY804" s="170"/>
      <c r="EZ804" s="170"/>
      <c r="FA804" s="170"/>
      <c r="FB804" s="170"/>
      <c r="FC804" s="170"/>
      <c r="FD804" s="170"/>
      <c r="FE804" s="170"/>
      <c r="FF804" s="170"/>
      <c r="FG804" s="170"/>
      <c r="FH804" s="170"/>
      <c r="FI804" s="170"/>
      <c r="FJ804" s="170"/>
      <c r="FK804" s="170"/>
      <c r="FL804" s="170"/>
      <c r="FM804" s="170"/>
      <c r="FN804" s="170"/>
      <c r="FO804" s="170"/>
      <c r="FP804" s="170"/>
      <c r="FQ804" s="170"/>
      <c r="FR804" s="170"/>
      <c r="FS804" s="170"/>
      <c r="FT804" s="170"/>
      <c r="FU804" s="170"/>
      <c r="FV804" s="170"/>
      <c r="FW804" s="170"/>
      <c r="FX804" s="170"/>
      <c r="FY804" s="170"/>
      <c r="FZ804" s="170"/>
      <c r="GA804" s="170"/>
      <c r="GB804" s="170"/>
      <c r="GC804" s="170"/>
      <c r="GD804" s="170"/>
      <c r="GE804" s="170"/>
      <c r="GF804" s="170"/>
      <c r="GG804" s="170"/>
      <c r="GH804" s="170"/>
    </row>
    <row r="805" customFormat="false" ht="12.75" hidden="false" customHeight="false" outlineLevel="0" collapsed="false">
      <c r="A805" s="179"/>
      <c r="B805" s="160"/>
      <c r="C805" s="160"/>
      <c r="D805" s="160"/>
      <c r="E805" s="160"/>
      <c r="F805" s="160"/>
      <c r="G805" s="160"/>
      <c r="H805" s="159"/>
      <c r="I805" s="181"/>
      <c r="R805" s="159"/>
      <c r="S805" s="169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70"/>
      <c r="BP805" s="170"/>
      <c r="BQ805" s="170"/>
      <c r="BR805" s="170"/>
      <c r="BS805" s="170"/>
      <c r="BT805" s="170"/>
      <c r="BU805" s="170"/>
      <c r="BV805" s="170"/>
      <c r="BW805" s="170"/>
      <c r="BX805" s="170"/>
      <c r="BY805" s="170"/>
      <c r="BZ805" s="170"/>
      <c r="CA805" s="170"/>
      <c r="CB805" s="170"/>
      <c r="CC805" s="170"/>
      <c r="CD805" s="170"/>
      <c r="CE805" s="170"/>
      <c r="CF805" s="170"/>
      <c r="CG805" s="170"/>
      <c r="CH805" s="170"/>
      <c r="CI805" s="170"/>
      <c r="CJ805" s="170"/>
      <c r="CK805" s="170"/>
      <c r="CL805" s="170"/>
      <c r="CM805" s="170"/>
      <c r="CN805" s="170"/>
      <c r="CO805" s="170"/>
      <c r="CP805" s="170"/>
      <c r="CQ805" s="170"/>
      <c r="CR805" s="170"/>
      <c r="CS805" s="170"/>
      <c r="CT805" s="170"/>
      <c r="CU805" s="170"/>
      <c r="CV805" s="170"/>
      <c r="CW805" s="170"/>
      <c r="CX805" s="170"/>
      <c r="CY805" s="170"/>
      <c r="CZ805" s="170"/>
      <c r="DA805" s="170"/>
      <c r="DB805" s="170"/>
      <c r="DC805" s="170"/>
      <c r="DD805" s="170"/>
      <c r="DE805" s="170"/>
      <c r="DF805" s="170"/>
      <c r="DG805" s="170"/>
      <c r="DH805" s="170"/>
      <c r="DI805" s="170"/>
      <c r="DJ805" s="170"/>
      <c r="DK805" s="170"/>
      <c r="DL805" s="170"/>
      <c r="DM805" s="170"/>
      <c r="DN805" s="170"/>
      <c r="DO805" s="170"/>
      <c r="DP805" s="170"/>
      <c r="DQ805" s="170"/>
      <c r="DR805" s="170"/>
      <c r="DS805" s="170"/>
      <c r="DT805" s="170"/>
      <c r="DU805" s="170"/>
      <c r="DV805" s="170"/>
      <c r="DW805" s="170"/>
      <c r="DX805" s="170"/>
      <c r="DY805" s="170"/>
      <c r="DZ805" s="170"/>
      <c r="EA805" s="170"/>
      <c r="EB805" s="170"/>
      <c r="EC805" s="170"/>
      <c r="ED805" s="170"/>
      <c r="EE805" s="170"/>
      <c r="EF805" s="170"/>
      <c r="EG805" s="170"/>
      <c r="EH805" s="170"/>
      <c r="EI805" s="170"/>
      <c r="EJ805" s="170"/>
      <c r="EK805" s="170"/>
      <c r="EL805" s="170"/>
      <c r="EM805" s="170"/>
      <c r="EN805" s="170"/>
      <c r="EO805" s="170"/>
      <c r="EP805" s="170"/>
      <c r="EQ805" s="170"/>
      <c r="ER805" s="170"/>
      <c r="ES805" s="170"/>
      <c r="ET805" s="170"/>
      <c r="EU805" s="170"/>
      <c r="EV805" s="170"/>
      <c r="EW805" s="170"/>
      <c r="EX805" s="170"/>
      <c r="EY805" s="170"/>
      <c r="EZ805" s="170"/>
      <c r="FA805" s="170"/>
      <c r="FB805" s="170"/>
      <c r="FC805" s="170"/>
      <c r="FD805" s="170"/>
      <c r="FE805" s="170"/>
      <c r="FF805" s="170"/>
      <c r="FG805" s="170"/>
      <c r="FH805" s="170"/>
      <c r="FI805" s="170"/>
      <c r="FJ805" s="170"/>
      <c r="FK805" s="170"/>
      <c r="FL805" s="170"/>
      <c r="FM805" s="170"/>
      <c r="FN805" s="170"/>
      <c r="FO805" s="170"/>
      <c r="FP805" s="170"/>
      <c r="FQ805" s="170"/>
      <c r="FR805" s="170"/>
      <c r="FS805" s="170"/>
      <c r="FT805" s="170"/>
      <c r="FU805" s="170"/>
      <c r="FV805" s="170"/>
      <c r="FW805" s="170"/>
      <c r="FX805" s="170"/>
      <c r="FY805" s="170"/>
      <c r="FZ805" s="170"/>
      <c r="GA805" s="170"/>
      <c r="GB805" s="170"/>
      <c r="GC805" s="170"/>
      <c r="GD805" s="170"/>
      <c r="GE805" s="170"/>
      <c r="GF805" s="170"/>
      <c r="GG805" s="170"/>
      <c r="GH805" s="170"/>
    </row>
    <row r="806" customFormat="false" ht="12.75" hidden="false" customHeight="false" outlineLevel="0" collapsed="false">
      <c r="A806" s="179"/>
      <c r="B806" s="160"/>
      <c r="C806" s="160"/>
      <c r="D806" s="160"/>
      <c r="E806" s="160"/>
      <c r="F806" s="160"/>
      <c r="G806" s="160"/>
      <c r="H806" s="159"/>
      <c r="I806" s="181"/>
      <c r="R806" s="159"/>
      <c r="S806" s="169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70"/>
      <c r="BP806" s="170"/>
      <c r="BQ806" s="170"/>
      <c r="BR806" s="170"/>
      <c r="BS806" s="170"/>
      <c r="BT806" s="170"/>
      <c r="BU806" s="170"/>
      <c r="BV806" s="170"/>
      <c r="BW806" s="170"/>
      <c r="BX806" s="170"/>
      <c r="BY806" s="170"/>
      <c r="BZ806" s="170"/>
      <c r="CA806" s="170"/>
      <c r="CB806" s="170"/>
      <c r="CC806" s="170"/>
      <c r="CD806" s="170"/>
      <c r="CE806" s="170"/>
      <c r="CF806" s="170"/>
      <c r="CG806" s="170"/>
      <c r="CH806" s="170"/>
      <c r="CI806" s="170"/>
      <c r="CJ806" s="170"/>
      <c r="CK806" s="170"/>
      <c r="CL806" s="170"/>
      <c r="CM806" s="170"/>
      <c r="CN806" s="170"/>
      <c r="CO806" s="170"/>
      <c r="CP806" s="170"/>
      <c r="CQ806" s="170"/>
      <c r="CR806" s="170"/>
      <c r="CS806" s="170"/>
      <c r="CT806" s="170"/>
      <c r="CU806" s="170"/>
      <c r="CV806" s="170"/>
      <c r="CW806" s="170"/>
      <c r="CX806" s="170"/>
      <c r="CY806" s="170"/>
      <c r="CZ806" s="170"/>
      <c r="DA806" s="170"/>
      <c r="DB806" s="170"/>
      <c r="DC806" s="170"/>
      <c r="DD806" s="170"/>
      <c r="DE806" s="170"/>
      <c r="DF806" s="170"/>
      <c r="DG806" s="170"/>
      <c r="DH806" s="170"/>
      <c r="DI806" s="170"/>
      <c r="DJ806" s="170"/>
      <c r="DK806" s="170"/>
      <c r="DL806" s="170"/>
      <c r="DM806" s="170"/>
      <c r="DN806" s="170"/>
      <c r="DO806" s="170"/>
      <c r="DP806" s="170"/>
      <c r="DQ806" s="170"/>
      <c r="DR806" s="170"/>
      <c r="DS806" s="170"/>
      <c r="DT806" s="170"/>
      <c r="DU806" s="170"/>
      <c r="DV806" s="170"/>
      <c r="DW806" s="170"/>
      <c r="DX806" s="170"/>
      <c r="DY806" s="170"/>
      <c r="DZ806" s="170"/>
      <c r="EA806" s="170"/>
      <c r="EB806" s="170"/>
      <c r="EC806" s="170"/>
      <c r="ED806" s="170"/>
      <c r="EE806" s="170"/>
      <c r="EF806" s="170"/>
      <c r="EG806" s="170"/>
      <c r="EH806" s="170"/>
      <c r="EI806" s="170"/>
      <c r="EJ806" s="170"/>
      <c r="EK806" s="170"/>
      <c r="EL806" s="170"/>
      <c r="EM806" s="170"/>
      <c r="EN806" s="170"/>
      <c r="EO806" s="170"/>
      <c r="EP806" s="170"/>
      <c r="EQ806" s="170"/>
      <c r="ER806" s="170"/>
      <c r="ES806" s="170"/>
      <c r="ET806" s="170"/>
      <c r="EU806" s="170"/>
      <c r="EV806" s="170"/>
      <c r="EW806" s="170"/>
      <c r="EX806" s="170"/>
      <c r="EY806" s="170"/>
      <c r="EZ806" s="170"/>
      <c r="FA806" s="170"/>
      <c r="FB806" s="170"/>
      <c r="FC806" s="170"/>
      <c r="FD806" s="170"/>
      <c r="FE806" s="170"/>
      <c r="FF806" s="170"/>
      <c r="FG806" s="170"/>
      <c r="FH806" s="170"/>
      <c r="FI806" s="170"/>
      <c r="FJ806" s="170"/>
      <c r="FK806" s="170"/>
      <c r="FL806" s="170"/>
      <c r="FM806" s="170"/>
      <c r="FN806" s="170"/>
      <c r="FO806" s="170"/>
      <c r="FP806" s="170"/>
      <c r="FQ806" s="170"/>
      <c r="FR806" s="170"/>
      <c r="FS806" s="170"/>
      <c r="FT806" s="170"/>
      <c r="FU806" s="170"/>
      <c r="FV806" s="170"/>
      <c r="FW806" s="170"/>
      <c r="FX806" s="170"/>
      <c r="FY806" s="170"/>
      <c r="FZ806" s="170"/>
      <c r="GA806" s="170"/>
      <c r="GB806" s="170"/>
      <c r="GC806" s="170"/>
      <c r="GD806" s="170"/>
      <c r="GE806" s="170"/>
      <c r="GF806" s="170"/>
      <c r="GG806" s="170"/>
      <c r="GH806" s="170"/>
    </row>
    <row r="807" customFormat="false" ht="12.75" hidden="false" customHeight="false" outlineLevel="0" collapsed="false">
      <c r="A807" s="179"/>
      <c r="B807" s="160"/>
      <c r="C807" s="160"/>
      <c r="D807" s="160"/>
      <c r="E807" s="160"/>
      <c r="F807" s="160"/>
      <c r="G807" s="160"/>
      <c r="H807" s="159"/>
      <c r="I807" s="181"/>
      <c r="R807" s="159"/>
      <c r="S807" s="169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70"/>
      <c r="BP807" s="170"/>
      <c r="BQ807" s="170"/>
      <c r="BR807" s="170"/>
      <c r="BS807" s="170"/>
      <c r="BT807" s="170"/>
      <c r="BU807" s="170"/>
      <c r="BV807" s="170"/>
      <c r="BW807" s="170"/>
      <c r="BX807" s="170"/>
      <c r="BY807" s="170"/>
      <c r="BZ807" s="170"/>
      <c r="CA807" s="170"/>
      <c r="CB807" s="170"/>
      <c r="CC807" s="170"/>
      <c r="CD807" s="170"/>
      <c r="CE807" s="170"/>
      <c r="CF807" s="170"/>
      <c r="CG807" s="170"/>
      <c r="CH807" s="170"/>
      <c r="CI807" s="170"/>
      <c r="CJ807" s="170"/>
      <c r="CK807" s="170"/>
      <c r="CL807" s="170"/>
      <c r="CM807" s="170"/>
      <c r="CN807" s="170"/>
      <c r="CO807" s="170"/>
      <c r="CP807" s="170"/>
      <c r="CQ807" s="170"/>
      <c r="CR807" s="170"/>
      <c r="CS807" s="170"/>
      <c r="CT807" s="170"/>
      <c r="CU807" s="170"/>
      <c r="CV807" s="170"/>
      <c r="CW807" s="170"/>
      <c r="CX807" s="170"/>
      <c r="CY807" s="170"/>
      <c r="CZ807" s="170"/>
      <c r="DA807" s="170"/>
      <c r="DB807" s="170"/>
      <c r="DC807" s="170"/>
      <c r="DD807" s="170"/>
      <c r="DE807" s="170"/>
      <c r="DF807" s="170"/>
      <c r="DG807" s="170"/>
      <c r="DH807" s="170"/>
      <c r="DI807" s="170"/>
      <c r="DJ807" s="170"/>
      <c r="DK807" s="170"/>
      <c r="DL807" s="170"/>
      <c r="DM807" s="170"/>
      <c r="DN807" s="170"/>
      <c r="DO807" s="170"/>
      <c r="DP807" s="170"/>
      <c r="DQ807" s="170"/>
      <c r="DR807" s="170"/>
      <c r="DS807" s="170"/>
      <c r="DT807" s="170"/>
      <c r="DU807" s="170"/>
      <c r="DV807" s="170"/>
      <c r="DW807" s="170"/>
      <c r="DX807" s="170"/>
      <c r="DY807" s="170"/>
      <c r="DZ807" s="170"/>
      <c r="EA807" s="170"/>
      <c r="EB807" s="170"/>
      <c r="EC807" s="170"/>
      <c r="ED807" s="170"/>
      <c r="EE807" s="170"/>
      <c r="EF807" s="170"/>
      <c r="EG807" s="170"/>
      <c r="EH807" s="170"/>
      <c r="EI807" s="170"/>
      <c r="EJ807" s="170"/>
      <c r="EK807" s="170"/>
      <c r="EL807" s="170"/>
      <c r="EM807" s="170"/>
      <c r="EN807" s="170"/>
      <c r="EO807" s="170"/>
      <c r="EP807" s="170"/>
      <c r="EQ807" s="170"/>
      <c r="ER807" s="170"/>
      <c r="ES807" s="170"/>
      <c r="ET807" s="170"/>
      <c r="EU807" s="170"/>
      <c r="EV807" s="170"/>
      <c r="EW807" s="170"/>
      <c r="EX807" s="170"/>
      <c r="EY807" s="170"/>
      <c r="EZ807" s="170"/>
      <c r="FA807" s="170"/>
      <c r="FB807" s="170"/>
      <c r="FC807" s="170"/>
      <c r="FD807" s="170"/>
      <c r="FE807" s="170"/>
      <c r="FF807" s="170"/>
      <c r="FG807" s="170"/>
      <c r="FH807" s="170"/>
      <c r="FI807" s="170"/>
      <c r="FJ807" s="170"/>
      <c r="FK807" s="170"/>
      <c r="FL807" s="170"/>
      <c r="FM807" s="170"/>
      <c r="FN807" s="170"/>
      <c r="FO807" s="170"/>
      <c r="FP807" s="170"/>
      <c r="FQ807" s="170"/>
      <c r="FR807" s="170"/>
      <c r="FS807" s="170"/>
      <c r="FT807" s="170"/>
      <c r="FU807" s="170"/>
      <c r="FV807" s="170"/>
      <c r="FW807" s="170"/>
      <c r="FX807" s="170"/>
      <c r="FY807" s="170"/>
      <c r="FZ807" s="170"/>
      <c r="GA807" s="170"/>
      <c r="GB807" s="170"/>
      <c r="GC807" s="170"/>
      <c r="GD807" s="170"/>
      <c r="GE807" s="170"/>
      <c r="GF807" s="170"/>
      <c r="GG807" s="170"/>
      <c r="GH807" s="170"/>
    </row>
    <row r="808" customFormat="false" ht="12.75" hidden="false" customHeight="false" outlineLevel="0" collapsed="false">
      <c r="A808" s="179"/>
      <c r="B808" s="160"/>
      <c r="C808" s="160"/>
      <c r="D808" s="160"/>
      <c r="E808" s="160"/>
      <c r="F808" s="160"/>
      <c r="G808" s="160"/>
      <c r="H808" s="159"/>
      <c r="I808" s="181"/>
      <c r="R808" s="159"/>
      <c r="S808" s="169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70"/>
      <c r="BP808" s="170"/>
      <c r="BQ808" s="170"/>
      <c r="BR808" s="170"/>
      <c r="BS808" s="170"/>
      <c r="BT808" s="170"/>
      <c r="BU808" s="170"/>
      <c r="BV808" s="170"/>
      <c r="BW808" s="170"/>
      <c r="BX808" s="170"/>
      <c r="BY808" s="170"/>
      <c r="BZ808" s="170"/>
      <c r="CA808" s="170"/>
      <c r="CB808" s="170"/>
      <c r="CC808" s="170"/>
      <c r="CD808" s="170"/>
      <c r="CE808" s="170"/>
      <c r="CF808" s="170"/>
      <c r="CG808" s="170"/>
      <c r="CH808" s="170"/>
      <c r="CI808" s="170"/>
      <c r="CJ808" s="170"/>
      <c r="CK808" s="170"/>
      <c r="CL808" s="170"/>
      <c r="CM808" s="170"/>
      <c r="CN808" s="170"/>
      <c r="CO808" s="170"/>
      <c r="CP808" s="170"/>
      <c r="CQ808" s="170"/>
      <c r="CR808" s="170"/>
      <c r="CS808" s="170"/>
      <c r="CT808" s="170"/>
      <c r="CU808" s="170"/>
      <c r="CV808" s="170"/>
      <c r="CW808" s="170"/>
      <c r="CX808" s="170"/>
      <c r="CY808" s="170"/>
      <c r="CZ808" s="170"/>
      <c r="DA808" s="170"/>
      <c r="DB808" s="170"/>
      <c r="DC808" s="170"/>
      <c r="DD808" s="170"/>
      <c r="DE808" s="170"/>
      <c r="DF808" s="170"/>
      <c r="DG808" s="170"/>
      <c r="DH808" s="170"/>
      <c r="DI808" s="170"/>
      <c r="DJ808" s="170"/>
      <c r="DK808" s="170"/>
      <c r="DL808" s="170"/>
      <c r="DM808" s="170"/>
      <c r="DN808" s="170"/>
      <c r="DO808" s="170"/>
      <c r="DP808" s="170"/>
      <c r="DQ808" s="170"/>
      <c r="DR808" s="170"/>
      <c r="DS808" s="170"/>
      <c r="DT808" s="170"/>
      <c r="DU808" s="170"/>
      <c r="DV808" s="170"/>
      <c r="DW808" s="170"/>
      <c r="DX808" s="170"/>
      <c r="DY808" s="170"/>
      <c r="DZ808" s="170"/>
      <c r="EA808" s="170"/>
      <c r="EB808" s="170"/>
      <c r="EC808" s="170"/>
      <c r="ED808" s="170"/>
      <c r="EE808" s="170"/>
      <c r="EF808" s="170"/>
      <c r="EG808" s="170"/>
      <c r="EH808" s="170"/>
      <c r="EI808" s="170"/>
      <c r="EJ808" s="170"/>
      <c r="EK808" s="170"/>
      <c r="EL808" s="170"/>
      <c r="EM808" s="170"/>
      <c r="EN808" s="170"/>
      <c r="EO808" s="170"/>
      <c r="EP808" s="170"/>
      <c r="EQ808" s="170"/>
      <c r="ER808" s="170"/>
      <c r="ES808" s="170"/>
      <c r="ET808" s="170"/>
      <c r="EU808" s="170"/>
      <c r="EV808" s="170"/>
      <c r="EW808" s="170"/>
      <c r="EX808" s="170"/>
      <c r="EY808" s="170"/>
      <c r="EZ808" s="170"/>
      <c r="FA808" s="170"/>
      <c r="FB808" s="170"/>
      <c r="FC808" s="170"/>
      <c r="FD808" s="170"/>
      <c r="FE808" s="170"/>
      <c r="FF808" s="170"/>
      <c r="FG808" s="170"/>
      <c r="FH808" s="170"/>
      <c r="FI808" s="170"/>
      <c r="FJ808" s="170"/>
      <c r="FK808" s="170"/>
      <c r="FL808" s="170"/>
      <c r="FM808" s="170"/>
      <c r="FN808" s="170"/>
      <c r="FO808" s="170"/>
      <c r="FP808" s="170"/>
      <c r="FQ808" s="170"/>
      <c r="FR808" s="170"/>
      <c r="FS808" s="170"/>
      <c r="FT808" s="170"/>
      <c r="FU808" s="170"/>
      <c r="FV808" s="170"/>
      <c r="FW808" s="170"/>
      <c r="FX808" s="170"/>
      <c r="FY808" s="170"/>
      <c r="FZ808" s="170"/>
      <c r="GA808" s="170"/>
      <c r="GB808" s="170"/>
      <c r="GC808" s="170"/>
      <c r="GD808" s="170"/>
      <c r="GE808" s="170"/>
      <c r="GF808" s="170"/>
      <c r="GG808" s="170"/>
      <c r="GH808" s="170"/>
    </row>
    <row r="809" customFormat="false" ht="12.75" hidden="false" customHeight="false" outlineLevel="0" collapsed="false">
      <c r="A809" s="179"/>
      <c r="B809" s="160"/>
      <c r="C809" s="160"/>
      <c r="D809" s="160"/>
      <c r="E809" s="160"/>
      <c r="F809" s="160"/>
      <c r="G809" s="160"/>
      <c r="H809" s="159"/>
      <c r="I809" s="181"/>
      <c r="R809" s="159"/>
      <c r="S809" s="169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70"/>
      <c r="BP809" s="170"/>
      <c r="BQ809" s="170"/>
      <c r="BR809" s="170"/>
      <c r="BS809" s="170"/>
      <c r="BT809" s="170"/>
      <c r="BU809" s="170"/>
      <c r="BV809" s="170"/>
      <c r="BW809" s="170"/>
      <c r="BX809" s="170"/>
      <c r="BY809" s="170"/>
      <c r="BZ809" s="170"/>
      <c r="CA809" s="170"/>
      <c r="CB809" s="170"/>
      <c r="CC809" s="170"/>
      <c r="CD809" s="170"/>
      <c r="CE809" s="170"/>
      <c r="CF809" s="170"/>
      <c r="CG809" s="170"/>
      <c r="CH809" s="170"/>
      <c r="CI809" s="170"/>
      <c r="CJ809" s="170"/>
      <c r="CK809" s="170"/>
      <c r="CL809" s="170"/>
      <c r="CM809" s="170"/>
      <c r="CN809" s="170"/>
      <c r="CO809" s="170"/>
      <c r="CP809" s="170"/>
      <c r="CQ809" s="170"/>
      <c r="CR809" s="170"/>
      <c r="CS809" s="170"/>
      <c r="CT809" s="170"/>
      <c r="CU809" s="170"/>
      <c r="CV809" s="170"/>
      <c r="CW809" s="170"/>
      <c r="CX809" s="170"/>
      <c r="CY809" s="170"/>
      <c r="CZ809" s="170"/>
      <c r="DA809" s="170"/>
      <c r="DB809" s="170"/>
      <c r="DC809" s="170"/>
      <c r="DD809" s="170"/>
      <c r="DE809" s="170"/>
      <c r="DF809" s="170"/>
      <c r="DG809" s="170"/>
      <c r="DH809" s="170"/>
      <c r="DI809" s="170"/>
      <c r="DJ809" s="170"/>
      <c r="DK809" s="170"/>
      <c r="DL809" s="170"/>
      <c r="DM809" s="170"/>
      <c r="DN809" s="170"/>
      <c r="DO809" s="170"/>
      <c r="DP809" s="170"/>
      <c r="DQ809" s="170"/>
      <c r="DR809" s="170"/>
      <c r="DS809" s="170"/>
      <c r="DT809" s="170"/>
      <c r="DU809" s="170"/>
      <c r="DV809" s="170"/>
      <c r="DW809" s="170"/>
      <c r="DX809" s="170"/>
      <c r="DY809" s="170"/>
      <c r="DZ809" s="170"/>
      <c r="EA809" s="170"/>
      <c r="EB809" s="170"/>
      <c r="EC809" s="170"/>
      <c r="ED809" s="170"/>
      <c r="EE809" s="170"/>
      <c r="EF809" s="170"/>
      <c r="EG809" s="170"/>
      <c r="EH809" s="170"/>
      <c r="EI809" s="170"/>
      <c r="EJ809" s="170"/>
      <c r="EK809" s="170"/>
      <c r="EL809" s="170"/>
      <c r="EM809" s="170"/>
      <c r="EN809" s="170"/>
      <c r="EO809" s="170"/>
      <c r="EP809" s="170"/>
      <c r="EQ809" s="170"/>
      <c r="ER809" s="170"/>
      <c r="ES809" s="170"/>
      <c r="ET809" s="170"/>
      <c r="EU809" s="170"/>
      <c r="EV809" s="170"/>
      <c r="EW809" s="170"/>
      <c r="EX809" s="170"/>
      <c r="EY809" s="170"/>
      <c r="EZ809" s="170"/>
      <c r="FA809" s="170"/>
      <c r="FB809" s="170"/>
      <c r="FC809" s="170"/>
      <c r="FD809" s="170"/>
      <c r="FE809" s="170"/>
      <c r="FF809" s="170"/>
      <c r="FG809" s="170"/>
      <c r="FH809" s="170"/>
      <c r="FI809" s="170"/>
      <c r="FJ809" s="170"/>
      <c r="FK809" s="170"/>
      <c r="FL809" s="170"/>
      <c r="FM809" s="170"/>
      <c r="FN809" s="170"/>
      <c r="FO809" s="170"/>
      <c r="FP809" s="170"/>
      <c r="FQ809" s="170"/>
      <c r="FR809" s="170"/>
      <c r="FS809" s="170"/>
      <c r="FT809" s="170"/>
      <c r="FU809" s="170"/>
      <c r="FV809" s="170"/>
      <c r="FW809" s="170"/>
      <c r="FX809" s="170"/>
      <c r="FY809" s="170"/>
      <c r="FZ809" s="170"/>
      <c r="GA809" s="170"/>
      <c r="GB809" s="170"/>
      <c r="GC809" s="170"/>
      <c r="GD809" s="170"/>
      <c r="GE809" s="170"/>
      <c r="GF809" s="170"/>
      <c r="GG809" s="170"/>
      <c r="GH809" s="170"/>
    </row>
    <row r="810" customFormat="false" ht="12.75" hidden="false" customHeight="false" outlineLevel="0" collapsed="false">
      <c r="A810" s="179"/>
      <c r="B810" s="160"/>
      <c r="C810" s="160"/>
      <c r="D810" s="160"/>
      <c r="E810" s="160"/>
      <c r="F810" s="160"/>
      <c r="G810" s="160"/>
      <c r="H810" s="159"/>
      <c r="I810" s="181"/>
      <c r="R810" s="159"/>
      <c r="S810" s="169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70"/>
      <c r="BP810" s="170"/>
      <c r="BQ810" s="170"/>
      <c r="BR810" s="170"/>
      <c r="BS810" s="170"/>
      <c r="BT810" s="170"/>
      <c r="BU810" s="170"/>
      <c r="BV810" s="170"/>
      <c r="BW810" s="170"/>
      <c r="BX810" s="170"/>
      <c r="BY810" s="170"/>
      <c r="BZ810" s="170"/>
      <c r="CA810" s="170"/>
      <c r="CB810" s="170"/>
      <c r="CC810" s="170"/>
      <c r="CD810" s="170"/>
      <c r="CE810" s="170"/>
      <c r="CF810" s="170"/>
      <c r="CG810" s="170"/>
      <c r="CH810" s="170"/>
      <c r="CI810" s="170"/>
      <c r="CJ810" s="170"/>
      <c r="CK810" s="170"/>
      <c r="CL810" s="170"/>
      <c r="CM810" s="170"/>
      <c r="CN810" s="170"/>
      <c r="CO810" s="170"/>
      <c r="CP810" s="170"/>
      <c r="CQ810" s="170"/>
      <c r="CR810" s="170"/>
      <c r="CS810" s="170"/>
      <c r="CT810" s="170"/>
      <c r="CU810" s="170"/>
      <c r="CV810" s="170"/>
      <c r="CW810" s="170"/>
      <c r="CX810" s="170"/>
      <c r="CY810" s="170"/>
      <c r="CZ810" s="170"/>
      <c r="DA810" s="170"/>
      <c r="DB810" s="170"/>
      <c r="DC810" s="170"/>
      <c r="DD810" s="170"/>
      <c r="DE810" s="170"/>
      <c r="DF810" s="170"/>
      <c r="DG810" s="170"/>
      <c r="DH810" s="170"/>
      <c r="DI810" s="170"/>
      <c r="DJ810" s="170"/>
      <c r="DK810" s="170"/>
      <c r="DL810" s="170"/>
      <c r="DM810" s="170"/>
      <c r="DN810" s="170"/>
      <c r="DO810" s="170"/>
      <c r="DP810" s="170"/>
      <c r="DQ810" s="170"/>
      <c r="DR810" s="170"/>
      <c r="DS810" s="170"/>
      <c r="DT810" s="170"/>
      <c r="DU810" s="170"/>
      <c r="DV810" s="170"/>
      <c r="DW810" s="170"/>
      <c r="DX810" s="170"/>
      <c r="DY810" s="170"/>
      <c r="DZ810" s="170"/>
      <c r="EA810" s="170"/>
      <c r="EB810" s="170"/>
      <c r="EC810" s="170"/>
      <c r="ED810" s="170"/>
      <c r="EE810" s="170"/>
      <c r="EF810" s="170"/>
      <c r="EG810" s="170"/>
      <c r="EH810" s="170"/>
      <c r="EI810" s="170"/>
      <c r="EJ810" s="170"/>
      <c r="EK810" s="170"/>
      <c r="EL810" s="170"/>
      <c r="EM810" s="170"/>
      <c r="EN810" s="170"/>
      <c r="EO810" s="170"/>
      <c r="EP810" s="170"/>
      <c r="EQ810" s="170"/>
      <c r="ER810" s="170"/>
      <c r="ES810" s="170"/>
      <c r="ET810" s="170"/>
      <c r="EU810" s="170"/>
      <c r="EV810" s="170"/>
      <c r="EW810" s="170"/>
      <c r="EX810" s="170"/>
      <c r="EY810" s="170"/>
      <c r="EZ810" s="170"/>
      <c r="FA810" s="170"/>
      <c r="FB810" s="170"/>
      <c r="FC810" s="170"/>
      <c r="FD810" s="170"/>
      <c r="FE810" s="170"/>
      <c r="FF810" s="170"/>
      <c r="FG810" s="170"/>
      <c r="FH810" s="170"/>
      <c r="FI810" s="170"/>
      <c r="FJ810" s="170"/>
      <c r="FK810" s="170"/>
      <c r="FL810" s="170"/>
      <c r="FM810" s="170"/>
      <c r="FN810" s="170"/>
      <c r="FO810" s="170"/>
      <c r="FP810" s="170"/>
      <c r="FQ810" s="170"/>
      <c r="FR810" s="170"/>
      <c r="FS810" s="170"/>
      <c r="FT810" s="170"/>
      <c r="FU810" s="170"/>
      <c r="FV810" s="170"/>
      <c r="FW810" s="170"/>
      <c r="FX810" s="170"/>
      <c r="FY810" s="170"/>
      <c r="FZ810" s="170"/>
      <c r="GA810" s="170"/>
      <c r="GB810" s="170"/>
      <c r="GC810" s="170"/>
      <c r="GD810" s="170"/>
      <c r="GE810" s="170"/>
      <c r="GF810" s="170"/>
      <c r="GG810" s="170"/>
      <c r="GH810" s="170"/>
    </row>
    <row r="811" customFormat="false" ht="12.75" hidden="false" customHeight="false" outlineLevel="0" collapsed="false">
      <c r="A811" s="179"/>
      <c r="B811" s="160"/>
      <c r="C811" s="160"/>
      <c r="D811" s="160"/>
      <c r="E811" s="160"/>
      <c r="F811" s="160"/>
      <c r="G811" s="160"/>
      <c r="H811" s="159"/>
      <c r="I811" s="181"/>
      <c r="R811" s="159"/>
      <c r="S811" s="169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70"/>
      <c r="BP811" s="170"/>
      <c r="BQ811" s="170"/>
      <c r="BR811" s="170"/>
      <c r="BS811" s="170"/>
      <c r="BT811" s="170"/>
      <c r="BU811" s="170"/>
      <c r="BV811" s="170"/>
      <c r="BW811" s="170"/>
      <c r="BX811" s="170"/>
      <c r="BY811" s="170"/>
      <c r="BZ811" s="170"/>
      <c r="CA811" s="170"/>
      <c r="CB811" s="170"/>
      <c r="CC811" s="170"/>
      <c r="CD811" s="170"/>
      <c r="CE811" s="170"/>
      <c r="CF811" s="170"/>
      <c r="CG811" s="170"/>
      <c r="CH811" s="170"/>
      <c r="CI811" s="170"/>
      <c r="CJ811" s="170"/>
      <c r="CK811" s="170"/>
      <c r="CL811" s="170"/>
      <c r="CM811" s="170"/>
      <c r="CN811" s="170"/>
      <c r="CO811" s="170"/>
      <c r="CP811" s="170"/>
      <c r="CQ811" s="170"/>
      <c r="CR811" s="170"/>
      <c r="CS811" s="170"/>
      <c r="CT811" s="170"/>
      <c r="CU811" s="170"/>
      <c r="CV811" s="170"/>
      <c r="CW811" s="170"/>
      <c r="CX811" s="170"/>
      <c r="CY811" s="170"/>
      <c r="CZ811" s="170"/>
      <c r="DA811" s="170"/>
      <c r="DB811" s="170"/>
      <c r="DC811" s="170"/>
      <c r="DD811" s="170"/>
      <c r="DE811" s="170"/>
      <c r="DF811" s="170"/>
      <c r="DG811" s="170"/>
      <c r="DH811" s="170"/>
      <c r="DI811" s="170"/>
      <c r="DJ811" s="170"/>
      <c r="DK811" s="170"/>
      <c r="DL811" s="170"/>
      <c r="DM811" s="170"/>
      <c r="DN811" s="170"/>
      <c r="DO811" s="170"/>
      <c r="DP811" s="170"/>
      <c r="DQ811" s="170"/>
      <c r="DR811" s="170"/>
      <c r="DS811" s="170"/>
      <c r="DT811" s="170"/>
      <c r="DU811" s="170"/>
      <c r="DV811" s="170"/>
      <c r="DW811" s="170"/>
      <c r="DX811" s="170"/>
      <c r="DY811" s="170"/>
      <c r="DZ811" s="170"/>
      <c r="EA811" s="170"/>
      <c r="EB811" s="170"/>
      <c r="EC811" s="170"/>
      <c r="ED811" s="170"/>
      <c r="EE811" s="170"/>
      <c r="EF811" s="170"/>
      <c r="EG811" s="170"/>
      <c r="EH811" s="170"/>
      <c r="EI811" s="170"/>
      <c r="EJ811" s="170"/>
      <c r="EK811" s="170"/>
      <c r="EL811" s="170"/>
      <c r="EM811" s="170"/>
      <c r="EN811" s="170"/>
      <c r="EO811" s="170"/>
      <c r="EP811" s="170"/>
      <c r="EQ811" s="170"/>
      <c r="ER811" s="170"/>
      <c r="ES811" s="170"/>
      <c r="ET811" s="170"/>
      <c r="EU811" s="170"/>
      <c r="EV811" s="170"/>
      <c r="EW811" s="170"/>
      <c r="EX811" s="170"/>
      <c r="EY811" s="170"/>
      <c r="EZ811" s="170"/>
      <c r="FA811" s="170"/>
      <c r="FB811" s="170"/>
      <c r="FC811" s="170"/>
      <c r="FD811" s="170"/>
      <c r="FE811" s="170"/>
      <c r="FF811" s="170"/>
      <c r="FG811" s="170"/>
      <c r="FH811" s="170"/>
      <c r="FI811" s="170"/>
      <c r="FJ811" s="170"/>
      <c r="FK811" s="170"/>
      <c r="FL811" s="170"/>
      <c r="FM811" s="170"/>
      <c r="FN811" s="170"/>
      <c r="FO811" s="170"/>
      <c r="FP811" s="170"/>
      <c r="FQ811" s="170"/>
      <c r="FR811" s="170"/>
      <c r="FS811" s="170"/>
      <c r="FT811" s="170"/>
      <c r="FU811" s="170"/>
      <c r="FV811" s="170"/>
      <c r="FW811" s="170"/>
      <c r="FX811" s="170"/>
      <c r="FY811" s="170"/>
      <c r="FZ811" s="170"/>
      <c r="GA811" s="170"/>
      <c r="GB811" s="170"/>
      <c r="GC811" s="170"/>
      <c r="GD811" s="170"/>
      <c r="GE811" s="170"/>
      <c r="GF811" s="170"/>
      <c r="GG811" s="170"/>
      <c r="GH811" s="170"/>
    </row>
    <row r="812" customFormat="false" ht="12.75" hidden="false" customHeight="false" outlineLevel="0" collapsed="false">
      <c r="A812" s="179"/>
      <c r="B812" s="160"/>
      <c r="C812" s="160"/>
      <c r="D812" s="160"/>
      <c r="E812" s="160"/>
      <c r="F812" s="160"/>
      <c r="G812" s="160"/>
      <c r="H812" s="159"/>
      <c r="I812" s="181"/>
      <c r="R812" s="159"/>
      <c r="S812" s="169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70"/>
      <c r="BP812" s="170"/>
      <c r="BQ812" s="170"/>
      <c r="BR812" s="170"/>
      <c r="BS812" s="170"/>
      <c r="BT812" s="170"/>
      <c r="BU812" s="170"/>
      <c r="BV812" s="170"/>
      <c r="BW812" s="170"/>
      <c r="BX812" s="170"/>
      <c r="BY812" s="170"/>
      <c r="BZ812" s="170"/>
      <c r="CA812" s="170"/>
      <c r="CB812" s="170"/>
      <c r="CC812" s="170"/>
      <c r="CD812" s="170"/>
      <c r="CE812" s="170"/>
      <c r="CF812" s="170"/>
      <c r="CG812" s="170"/>
      <c r="CH812" s="170"/>
      <c r="CI812" s="170"/>
      <c r="CJ812" s="170"/>
      <c r="CK812" s="170"/>
      <c r="CL812" s="170"/>
      <c r="CM812" s="170"/>
      <c r="CN812" s="170"/>
      <c r="CO812" s="170"/>
      <c r="CP812" s="170"/>
      <c r="CQ812" s="170"/>
      <c r="CR812" s="170"/>
      <c r="CS812" s="170"/>
      <c r="CT812" s="170"/>
      <c r="CU812" s="170"/>
      <c r="CV812" s="170"/>
      <c r="CW812" s="170"/>
      <c r="CX812" s="170"/>
      <c r="CY812" s="170"/>
      <c r="CZ812" s="170"/>
      <c r="DA812" s="170"/>
      <c r="DB812" s="170"/>
      <c r="DC812" s="170"/>
      <c r="DD812" s="170"/>
      <c r="DE812" s="170"/>
      <c r="DF812" s="170"/>
      <c r="DG812" s="170"/>
      <c r="DH812" s="170"/>
      <c r="DI812" s="170"/>
      <c r="DJ812" s="170"/>
      <c r="DK812" s="170"/>
      <c r="DL812" s="170"/>
      <c r="DM812" s="170"/>
      <c r="DN812" s="170"/>
      <c r="DO812" s="170"/>
      <c r="DP812" s="170"/>
      <c r="DQ812" s="170"/>
      <c r="DR812" s="170"/>
      <c r="DS812" s="170"/>
      <c r="DT812" s="170"/>
      <c r="DU812" s="170"/>
      <c r="DV812" s="170"/>
      <c r="DW812" s="170"/>
      <c r="DX812" s="170"/>
      <c r="DY812" s="170"/>
      <c r="DZ812" s="170"/>
      <c r="EA812" s="170"/>
      <c r="EB812" s="170"/>
      <c r="EC812" s="170"/>
      <c r="ED812" s="170"/>
      <c r="EE812" s="170"/>
      <c r="EF812" s="170"/>
      <c r="EG812" s="170"/>
      <c r="EH812" s="170"/>
      <c r="EI812" s="170"/>
      <c r="EJ812" s="170"/>
      <c r="EK812" s="170"/>
      <c r="EL812" s="170"/>
      <c r="EM812" s="170"/>
      <c r="EN812" s="170"/>
      <c r="EO812" s="170"/>
      <c r="EP812" s="170"/>
      <c r="EQ812" s="170"/>
      <c r="ER812" s="170"/>
      <c r="ES812" s="170"/>
      <c r="ET812" s="170"/>
      <c r="EU812" s="170"/>
      <c r="EV812" s="170"/>
      <c r="EW812" s="170"/>
      <c r="EX812" s="170"/>
      <c r="EY812" s="170"/>
      <c r="EZ812" s="170"/>
      <c r="FA812" s="170"/>
      <c r="FB812" s="170"/>
      <c r="FC812" s="170"/>
      <c r="FD812" s="170"/>
      <c r="FE812" s="170"/>
      <c r="FF812" s="170"/>
      <c r="FG812" s="170"/>
      <c r="FH812" s="170"/>
      <c r="FI812" s="170"/>
      <c r="FJ812" s="170"/>
      <c r="FK812" s="170"/>
      <c r="FL812" s="170"/>
      <c r="FM812" s="170"/>
      <c r="FN812" s="170"/>
      <c r="FO812" s="170"/>
      <c r="FP812" s="170"/>
      <c r="FQ812" s="170"/>
      <c r="FR812" s="170"/>
      <c r="FS812" s="170"/>
      <c r="FT812" s="170"/>
      <c r="FU812" s="170"/>
      <c r="FV812" s="170"/>
      <c r="FW812" s="170"/>
      <c r="FX812" s="170"/>
      <c r="FY812" s="170"/>
      <c r="FZ812" s="170"/>
      <c r="GA812" s="170"/>
      <c r="GB812" s="170"/>
      <c r="GC812" s="170"/>
      <c r="GD812" s="170"/>
      <c r="GE812" s="170"/>
      <c r="GF812" s="170"/>
      <c r="GG812" s="170"/>
      <c r="GH812" s="170"/>
    </row>
    <row r="813" customFormat="false" ht="12.75" hidden="false" customHeight="false" outlineLevel="0" collapsed="false">
      <c r="A813" s="179"/>
      <c r="B813" s="160"/>
      <c r="C813" s="160"/>
      <c r="D813" s="160"/>
      <c r="E813" s="160"/>
      <c r="F813" s="160"/>
      <c r="G813" s="160"/>
      <c r="H813" s="159"/>
      <c r="I813" s="181"/>
      <c r="R813" s="159"/>
      <c r="S813" s="169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70"/>
      <c r="BP813" s="170"/>
      <c r="BQ813" s="170"/>
      <c r="BR813" s="170"/>
      <c r="BS813" s="170"/>
      <c r="BT813" s="170"/>
      <c r="BU813" s="170"/>
      <c r="BV813" s="170"/>
      <c r="BW813" s="170"/>
      <c r="BX813" s="170"/>
      <c r="BY813" s="170"/>
      <c r="BZ813" s="170"/>
      <c r="CA813" s="170"/>
      <c r="CB813" s="170"/>
      <c r="CC813" s="170"/>
      <c r="CD813" s="170"/>
      <c r="CE813" s="170"/>
      <c r="CF813" s="170"/>
      <c r="CG813" s="170"/>
      <c r="CH813" s="170"/>
      <c r="CI813" s="170"/>
      <c r="CJ813" s="170"/>
      <c r="CK813" s="170"/>
      <c r="CL813" s="170"/>
      <c r="CM813" s="170"/>
      <c r="CN813" s="170"/>
      <c r="CO813" s="170"/>
      <c r="CP813" s="170"/>
      <c r="CQ813" s="170"/>
      <c r="CR813" s="170"/>
      <c r="CS813" s="170"/>
      <c r="CT813" s="170"/>
      <c r="CU813" s="170"/>
      <c r="CV813" s="170"/>
      <c r="CW813" s="170"/>
      <c r="CX813" s="170"/>
      <c r="CY813" s="170"/>
      <c r="CZ813" s="170"/>
      <c r="DA813" s="170"/>
      <c r="DB813" s="170"/>
      <c r="DC813" s="170"/>
      <c r="DD813" s="170"/>
      <c r="DE813" s="170"/>
      <c r="DF813" s="170"/>
      <c r="DG813" s="170"/>
      <c r="DH813" s="170"/>
      <c r="DI813" s="170"/>
      <c r="DJ813" s="170"/>
      <c r="DK813" s="170"/>
      <c r="DL813" s="170"/>
      <c r="DM813" s="170"/>
      <c r="DN813" s="170"/>
      <c r="DO813" s="170"/>
      <c r="DP813" s="170"/>
      <c r="DQ813" s="170"/>
      <c r="DR813" s="170"/>
      <c r="DS813" s="170"/>
      <c r="DT813" s="170"/>
      <c r="DU813" s="170"/>
      <c r="DV813" s="170"/>
      <c r="DW813" s="170"/>
      <c r="DX813" s="170"/>
      <c r="DY813" s="170"/>
      <c r="DZ813" s="170"/>
      <c r="EA813" s="170"/>
      <c r="EB813" s="170"/>
      <c r="EC813" s="170"/>
      <c r="ED813" s="170"/>
      <c r="EE813" s="170"/>
      <c r="EF813" s="170"/>
      <c r="EG813" s="170"/>
      <c r="EH813" s="170"/>
      <c r="EI813" s="170"/>
      <c r="EJ813" s="170"/>
      <c r="EK813" s="170"/>
      <c r="EL813" s="170"/>
      <c r="EM813" s="170"/>
      <c r="EN813" s="170"/>
      <c r="EO813" s="170"/>
      <c r="EP813" s="170"/>
      <c r="EQ813" s="170"/>
      <c r="ER813" s="170"/>
      <c r="ES813" s="170"/>
      <c r="ET813" s="170"/>
      <c r="EU813" s="170"/>
      <c r="EV813" s="170"/>
      <c r="EW813" s="170"/>
      <c r="EX813" s="170"/>
      <c r="EY813" s="170"/>
      <c r="EZ813" s="170"/>
      <c r="FA813" s="170"/>
      <c r="FB813" s="170"/>
      <c r="FC813" s="170"/>
      <c r="FD813" s="170"/>
      <c r="FE813" s="170"/>
      <c r="FF813" s="170"/>
      <c r="FG813" s="170"/>
      <c r="FH813" s="170"/>
      <c r="FI813" s="170"/>
      <c r="FJ813" s="170"/>
      <c r="FK813" s="170"/>
      <c r="FL813" s="170"/>
      <c r="FM813" s="170"/>
      <c r="FN813" s="170"/>
      <c r="FO813" s="170"/>
      <c r="FP813" s="170"/>
      <c r="FQ813" s="170"/>
      <c r="FR813" s="170"/>
      <c r="FS813" s="170"/>
      <c r="FT813" s="170"/>
      <c r="FU813" s="170"/>
      <c r="FV813" s="170"/>
      <c r="FW813" s="170"/>
      <c r="FX813" s="170"/>
      <c r="FY813" s="170"/>
      <c r="FZ813" s="170"/>
      <c r="GA813" s="170"/>
      <c r="GB813" s="170"/>
      <c r="GC813" s="170"/>
      <c r="GD813" s="170"/>
      <c r="GE813" s="170"/>
      <c r="GF813" s="170"/>
      <c r="GG813" s="170"/>
      <c r="GH813" s="170"/>
    </row>
    <row r="814" customFormat="false" ht="12.75" hidden="false" customHeight="false" outlineLevel="0" collapsed="false">
      <c r="A814" s="179"/>
      <c r="B814" s="160"/>
      <c r="C814" s="160"/>
      <c r="D814" s="160"/>
      <c r="E814" s="160"/>
      <c r="F814" s="160"/>
      <c r="G814" s="160"/>
      <c r="H814" s="159"/>
      <c r="I814" s="181"/>
      <c r="R814" s="159"/>
      <c r="S814" s="169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70"/>
      <c r="BP814" s="170"/>
      <c r="BQ814" s="170"/>
      <c r="BR814" s="170"/>
      <c r="BS814" s="170"/>
      <c r="BT814" s="170"/>
      <c r="BU814" s="170"/>
      <c r="BV814" s="170"/>
      <c r="BW814" s="170"/>
      <c r="BX814" s="170"/>
      <c r="BY814" s="170"/>
      <c r="BZ814" s="170"/>
      <c r="CA814" s="170"/>
      <c r="CB814" s="170"/>
      <c r="CC814" s="170"/>
      <c r="CD814" s="170"/>
      <c r="CE814" s="170"/>
      <c r="CF814" s="170"/>
      <c r="CG814" s="170"/>
      <c r="CH814" s="170"/>
      <c r="CI814" s="170"/>
      <c r="CJ814" s="170"/>
      <c r="CK814" s="170"/>
      <c r="CL814" s="170"/>
      <c r="CM814" s="170"/>
      <c r="CN814" s="170"/>
      <c r="CO814" s="170"/>
      <c r="CP814" s="170"/>
      <c r="CQ814" s="170"/>
      <c r="CR814" s="170"/>
      <c r="CS814" s="170"/>
      <c r="CT814" s="170"/>
      <c r="CU814" s="170"/>
      <c r="CV814" s="170"/>
      <c r="CW814" s="170"/>
      <c r="CX814" s="170"/>
      <c r="CY814" s="170"/>
      <c r="CZ814" s="170"/>
      <c r="DA814" s="170"/>
      <c r="DB814" s="170"/>
      <c r="DC814" s="170"/>
      <c r="DD814" s="170"/>
      <c r="DE814" s="170"/>
      <c r="DF814" s="170"/>
      <c r="DG814" s="170"/>
      <c r="DH814" s="170"/>
      <c r="DI814" s="170"/>
      <c r="DJ814" s="170"/>
      <c r="DK814" s="170"/>
      <c r="DL814" s="170"/>
      <c r="DM814" s="170"/>
      <c r="DN814" s="170"/>
      <c r="DO814" s="170"/>
      <c r="DP814" s="170"/>
      <c r="DQ814" s="170"/>
      <c r="DR814" s="170"/>
      <c r="DS814" s="170"/>
      <c r="DT814" s="170"/>
      <c r="DU814" s="170"/>
      <c r="DV814" s="170"/>
      <c r="DW814" s="170"/>
      <c r="DX814" s="170"/>
      <c r="DY814" s="170"/>
      <c r="DZ814" s="170"/>
      <c r="EA814" s="170"/>
      <c r="EB814" s="170"/>
      <c r="EC814" s="170"/>
      <c r="ED814" s="170"/>
      <c r="EE814" s="170"/>
      <c r="EF814" s="170"/>
      <c r="EG814" s="170"/>
      <c r="EH814" s="170"/>
      <c r="EI814" s="170"/>
      <c r="EJ814" s="170"/>
      <c r="EK814" s="170"/>
      <c r="EL814" s="170"/>
      <c r="EM814" s="170"/>
      <c r="EN814" s="170"/>
      <c r="EO814" s="170"/>
      <c r="EP814" s="170"/>
      <c r="EQ814" s="170"/>
      <c r="ER814" s="170"/>
      <c r="ES814" s="170"/>
      <c r="ET814" s="170"/>
      <c r="EU814" s="170"/>
      <c r="EV814" s="170"/>
      <c r="EW814" s="170"/>
      <c r="EX814" s="170"/>
      <c r="EY814" s="170"/>
      <c r="EZ814" s="170"/>
      <c r="FA814" s="170"/>
      <c r="FB814" s="170"/>
      <c r="FC814" s="170"/>
      <c r="FD814" s="170"/>
      <c r="FE814" s="170"/>
      <c r="FF814" s="170"/>
      <c r="FG814" s="170"/>
      <c r="FH814" s="170"/>
      <c r="FI814" s="170"/>
      <c r="FJ814" s="170"/>
      <c r="FK814" s="170"/>
      <c r="FL814" s="170"/>
      <c r="FM814" s="170"/>
      <c r="FN814" s="170"/>
      <c r="FO814" s="170"/>
      <c r="FP814" s="170"/>
      <c r="FQ814" s="170"/>
      <c r="FR814" s="170"/>
      <c r="FS814" s="170"/>
      <c r="FT814" s="170"/>
      <c r="FU814" s="170"/>
      <c r="FV814" s="170"/>
      <c r="FW814" s="170"/>
      <c r="FX814" s="170"/>
      <c r="FY814" s="170"/>
      <c r="FZ814" s="170"/>
      <c r="GA814" s="170"/>
      <c r="GB814" s="170"/>
      <c r="GC814" s="170"/>
      <c r="GD814" s="170"/>
      <c r="GE814" s="170"/>
      <c r="GF814" s="170"/>
      <c r="GG814" s="170"/>
      <c r="GH814" s="170"/>
    </row>
    <row r="815" customFormat="false" ht="12.75" hidden="false" customHeight="false" outlineLevel="0" collapsed="false">
      <c r="A815" s="179"/>
      <c r="B815" s="160"/>
      <c r="C815" s="160"/>
      <c r="D815" s="160"/>
      <c r="E815" s="160"/>
      <c r="F815" s="160"/>
      <c r="G815" s="160"/>
      <c r="H815" s="159"/>
      <c r="I815" s="181"/>
      <c r="R815" s="159"/>
      <c r="S815" s="169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70"/>
      <c r="BP815" s="170"/>
      <c r="BQ815" s="170"/>
      <c r="BR815" s="170"/>
      <c r="BS815" s="170"/>
      <c r="BT815" s="170"/>
      <c r="BU815" s="170"/>
      <c r="BV815" s="170"/>
      <c r="BW815" s="170"/>
      <c r="BX815" s="170"/>
      <c r="BY815" s="170"/>
      <c r="BZ815" s="170"/>
      <c r="CA815" s="170"/>
      <c r="CB815" s="170"/>
      <c r="CC815" s="170"/>
      <c r="CD815" s="170"/>
      <c r="CE815" s="170"/>
      <c r="CF815" s="170"/>
      <c r="CG815" s="170"/>
      <c r="CH815" s="170"/>
      <c r="CI815" s="170"/>
      <c r="CJ815" s="170"/>
      <c r="CK815" s="170"/>
      <c r="CL815" s="170"/>
      <c r="CM815" s="170"/>
      <c r="CN815" s="170"/>
      <c r="CO815" s="170"/>
      <c r="CP815" s="170"/>
      <c r="CQ815" s="170"/>
      <c r="CR815" s="170"/>
      <c r="CS815" s="170"/>
      <c r="CT815" s="170"/>
      <c r="CU815" s="170"/>
      <c r="CV815" s="170"/>
      <c r="CW815" s="170"/>
      <c r="CX815" s="170"/>
      <c r="CY815" s="170"/>
      <c r="CZ815" s="170"/>
      <c r="DA815" s="170"/>
      <c r="DB815" s="170"/>
      <c r="DC815" s="170"/>
      <c r="DD815" s="170"/>
      <c r="DE815" s="170"/>
      <c r="DF815" s="170"/>
      <c r="DG815" s="170"/>
      <c r="DH815" s="170"/>
      <c r="DI815" s="170"/>
      <c r="DJ815" s="170"/>
      <c r="DK815" s="170"/>
      <c r="DL815" s="170"/>
      <c r="DM815" s="170"/>
      <c r="DN815" s="170"/>
      <c r="DO815" s="170"/>
      <c r="DP815" s="170"/>
      <c r="DQ815" s="170"/>
      <c r="DR815" s="170"/>
      <c r="DS815" s="170"/>
      <c r="DT815" s="170"/>
      <c r="DU815" s="170"/>
      <c r="DV815" s="170"/>
      <c r="DW815" s="170"/>
      <c r="DX815" s="170"/>
      <c r="DY815" s="170"/>
      <c r="DZ815" s="170"/>
      <c r="EA815" s="170"/>
      <c r="EB815" s="170"/>
      <c r="EC815" s="170"/>
      <c r="ED815" s="170"/>
      <c r="EE815" s="170"/>
      <c r="EF815" s="170"/>
      <c r="EG815" s="170"/>
      <c r="EH815" s="170"/>
      <c r="EI815" s="170"/>
      <c r="EJ815" s="170"/>
      <c r="EK815" s="170"/>
      <c r="EL815" s="170"/>
      <c r="EM815" s="170"/>
      <c r="EN815" s="170"/>
      <c r="EO815" s="170"/>
      <c r="EP815" s="170"/>
      <c r="EQ815" s="170"/>
      <c r="ER815" s="170"/>
      <c r="ES815" s="170"/>
      <c r="ET815" s="170"/>
      <c r="EU815" s="170"/>
      <c r="EV815" s="170"/>
      <c r="EW815" s="170"/>
      <c r="EX815" s="170"/>
      <c r="EY815" s="170"/>
      <c r="EZ815" s="170"/>
      <c r="FA815" s="170"/>
      <c r="FB815" s="170"/>
      <c r="FC815" s="170"/>
      <c r="FD815" s="170"/>
      <c r="FE815" s="170"/>
      <c r="FF815" s="170"/>
      <c r="FG815" s="170"/>
      <c r="FH815" s="170"/>
      <c r="FI815" s="170"/>
      <c r="FJ815" s="170"/>
      <c r="FK815" s="170"/>
      <c r="FL815" s="170"/>
      <c r="FM815" s="170"/>
      <c r="FN815" s="170"/>
      <c r="FO815" s="170"/>
      <c r="FP815" s="170"/>
      <c r="FQ815" s="170"/>
      <c r="FR815" s="170"/>
      <c r="FS815" s="170"/>
      <c r="FT815" s="170"/>
      <c r="FU815" s="170"/>
      <c r="FV815" s="170"/>
      <c r="FW815" s="170"/>
      <c r="FX815" s="170"/>
      <c r="FY815" s="170"/>
      <c r="FZ815" s="170"/>
      <c r="GA815" s="170"/>
      <c r="GB815" s="170"/>
      <c r="GC815" s="170"/>
      <c r="GD815" s="170"/>
      <c r="GE815" s="170"/>
      <c r="GF815" s="170"/>
      <c r="GG815" s="170"/>
      <c r="GH815" s="170"/>
    </row>
    <row r="816" customFormat="false" ht="12.75" hidden="false" customHeight="false" outlineLevel="0" collapsed="false">
      <c r="A816" s="179"/>
      <c r="B816" s="160"/>
      <c r="C816" s="160"/>
      <c r="D816" s="160"/>
      <c r="E816" s="160"/>
      <c r="F816" s="160"/>
      <c r="G816" s="160"/>
      <c r="H816" s="159"/>
      <c r="I816" s="181"/>
      <c r="R816" s="159"/>
      <c r="S816" s="169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70"/>
      <c r="BP816" s="170"/>
      <c r="BQ816" s="170"/>
      <c r="BR816" s="170"/>
      <c r="BS816" s="170"/>
      <c r="BT816" s="170"/>
      <c r="BU816" s="170"/>
      <c r="BV816" s="170"/>
      <c r="BW816" s="170"/>
      <c r="BX816" s="170"/>
      <c r="BY816" s="170"/>
      <c r="BZ816" s="170"/>
      <c r="CA816" s="170"/>
      <c r="CB816" s="170"/>
      <c r="CC816" s="170"/>
      <c r="CD816" s="170"/>
      <c r="CE816" s="170"/>
      <c r="CF816" s="170"/>
      <c r="CG816" s="170"/>
      <c r="CH816" s="170"/>
      <c r="CI816" s="170"/>
      <c r="CJ816" s="170"/>
      <c r="CK816" s="170"/>
      <c r="CL816" s="170"/>
      <c r="CM816" s="170"/>
      <c r="CN816" s="170"/>
      <c r="CO816" s="170"/>
      <c r="CP816" s="170"/>
      <c r="CQ816" s="170"/>
      <c r="CR816" s="170"/>
      <c r="CS816" s="170"/>
      <c r="CT816" s="170"/>
      <c r="CU816" s="170"/>
      <c r="CV816" s="170"/>
      <c r="CW816" s="170"/>
      <c r="CX816" s="170"/>
      <c r="CY816" s="170"/>
      <c r="CZ816" s="170"/>
      <c r="DA816" s="170"/>
      <c r="DB816" s="170"/>
      <c r="DC816" s="170"/>
      <c r="DD816" s="170"/>
      <c r="DE816" s="170"/>
      <c r="DF816" s="170"/>
      <c r="DG816" s="170"/>
      <c r="DH816" s="170"/>
      <c r="DI816" s="170"/>
      <c r="DJ816" s="170"/>
      <c r="DK816" s="170"/>
      <c r="DL816" s="170"/>
      <c r="DM816" s="170"/>
      <c r="DN816" s="170"/>
      <c r="DO816" s="170"/>
      <c r="DP816" s="170"/>
      <c r="DQ816" s="170"/>
      <c r="DR816" s="170"/>
      <c r="DS816" s="170"/>
      <c r="DT816" s="170"/>
      <c r="DU816" s="170"/>
      <c r="DV816" s="170"/>
      <c r="DW816" s="170"/>
      <c r="DX816" s="170"/>
      <c r="DY816" s="170"/>
      <c r="DZ816" s="170"/>
      <c r="EA816" s="170"/>
      <c r="EB816" s="170"/>
      <c r="EC816" s="170"/>
      <c r="ED816" s="170"/>
      <c r="EE816" s="170"/>
      <c r="EF816" s="170"/>
      <c r="EG816" s="170"/>
      <c r="EH816" s="170"/>
      <c r="EI816" s="170"/>
      <c r="EJ816" s="170"/>
      <c r="EK816" s="170"/>
      <c r="EL816" s="170"/>
      <c r="EM816" s="170"/>
      <c r="EN816" s="170"/>
      <c r="EO816" s="170"/>
      <c r="EP816" s="170"/>
      <c r="EQ816" s="170"/>
      <c r="ER816" s="170"/>
      <c r="ES816" s="170"/>
      <c r="ET816" s="170"/>
      <c r="EU816" s="170"/>
      <c r="EV816" s="170"/>
      <c r="EW816" s="170"/>
      <c r="EX816" s="170"/>
      <c r="EY816" s="170"/>
      <c r="EZ816" s="170"/>
      <c r="FA816" s="170"/>
      <c r="FB816" s="170"/>
      <c r="FC816" s="170"/>
      <c r="FD816" s="170"/>
      <c r="FE816" s="170"/>
      <c r="FF816" s="170"/>
      <c r="FG816" s="170"/>
      <c r="FH816" s="170"/>
      <c r="FI816" s="170"/>
      <c r="FJ816" s="170"/>
      <c r="FK816" s="170"/>
      <c r="FL816" s="170"/>
      <c r="FM816" s="170"/>
      <c r="FN816" s="170"/>
      <c r="FO816" s="170"/>
      <c r="FP816" s="170"/>
      <c r="FQ816" s="170"/>
      <c r="FR816" s="170"/>
      <c r="FS816" s="170"/>
      <c r="FT816" s="170"/>
      <c r="FU816" s="170"/>
      <c r="FV816" s="170"/>
      <c r="FW816" s="170"/>
      <c r="FX816" s="170"/>
      <c r="FY816" s="170"/>
      <c r="FZ816" s="170"/>
      <c r="GA816" s="170"/>
      <c r="GB816" s="170"/>
      <c r="GC816" s="170"/>
      <c r="GD816" s="170"/>
      <c r="GE816" s="170"/>
      <c r="GF816" s="170"/>
      <c r="GG816" s="170"/>
      <c r="GH816" s="170"/>
    </row>
    <row r="817" customFormat="false" ht="12.75" hidden="false" customHeight="false" outlineLevel="0" collapsed="false">
      <c r="A817" s="179"/>
      <c r="B817" s="160"/>
      <c r="C817" s="160"/>
      <c r="D817" s="160"/>
      <c r="E817" s="160"/>
      <c r="F817" s="160"/>
      <c r="G817" s="160"/>
      <c r="H817" s="159"/>
      <c r="I817" s="181"/>
      <c r="R817" s="159"/>
      <c r="S817" s="169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70"/>
      <c r="BP817" s="170"/>
      <c r="BQ817" s="170"/>
      <c r="BR817" s="170"/>
      <c r="BS817" s="170"/>
      <c r="BT817" s="170"/>
      <c r="BU817" s="170"/>
      <c r="BV817" s="170"/>
      <c r="BW817" s="170"/>
      <c r="BX817" s="170"/>
      <c r="BY817" s="170"/>
      <c r="BZ817" s="170"/>
      <c r="CA817" s="170"/>
      <c r="CB817" s="170"/>
      <c r="CC817" s="170"/>
      <c r="CD817" s="170"/>
      <c r="CE817" s="170"/>
      <c r="CF817" s="170"/>
      <c r="CG817" s="170"/>
      <c r="CH817" s="170"/>
      <c r="CI817" s="170"/>
      <c r="CJ817" s="170"/>
      <c r="CK817" s="170"/>
      <c r="CL817" s="170"/>
      <c r="CM817" s="170"/>
      <c r="CN817" s="170"/>
      <c r="CO817" s="170"/>
      <c r="CP817" s="170"/>
      <c r="CQ817" s="170"/>
      <c r="CR817" s="170"/>
      <c r="CS817" s="170"/>
      <c r="CT817" s="170"/>
      <c r="CU817" s="170"/>
      <c r="CV817" s="170"/>
      <c r="CW817" s="170"/>
      <c r="CX817" s="170"/>
      <c r="CY817" s="170"/>
      <c r="CZ817" s="170"/>
      <c r="DA817" s="170"/>
      <c r="DB817" s="170"/>
      <c r="DC817" s="170"/>
      <c r="DD817" s="170"/>
      <c r="DE817" s="170"/>
      <c r="DF817" s="170"/>
      <c r="DG817" s="170"/>
      <c r="DH817" s="170"/>
      <c r="DI817" s="170"/>
      <c r="DJ817" s="170"/>
      <c r="DK817" s="170"/>
      <c r="DL817" s="170"/>
      <c r="DM817" s="170"/>
      <c r="DN817" s="170"/>
      <c r="DO817" s="170"/>
      <c r="DP817" s="170"/>
      <c r="DQ817" s="170"/>
      <c r="DR817" s="170"/>
      <c r="DS817" s="170"/>
      <c r="DT817" s="170"/>
      <c r="DU817" s="170"/>
      <c r="DV817" s="170"/>
      <c r="DW817" s="170"/>
      <c r="DX817" s="170"/>
      <c r="DY817" s="170"/>
      <c r="DZ817" s="170"/>
      <c r="EA817" s="170"/>
      <c r="EB817" s="170"/>
      <c r="EC817" s="170"/>
      <c r="ED817" s="170"/>
      <c r="EE817" s="170"/>
      <c r="EF817" s="170"/>
      <c r="EG817" s="170"/>
      <c r="EH817" s="170"/>
      <c r="EI817" s="170"/>
      <c r="EJ817" s="170"/>
      <c r="EK817" s="170"/>
      <c r="EL817" s="170"/>
      <c r="EM817" s="170"/>
      <c r="EN817" s="170"/>
      <c r="EO817" s="170"/>
      <c r="EP817" s="170"/>
      <c r="EQ817" s="170"/>
      <c r="ER817" s="170"/>
      <c r="ES817" s="170"/>
      <c r="ET817" s="170"/>
      <c r="EU817" s="170"/>
      <c r="EV817" s="170"/>
      <c r="EW817" s="170"/>
      <c r="EX817" s="170"/>
      <c r="EY817" s="170"/>
      <c r="EZ817" s="170"/>
      <c r="FA817" s="170"/>
      <c r="FB817" s="170"/>
      <c r="FC817" s="170"/>
      <c r="FD817" s="170"/>
      <c r="FE817" s="170"/>
      <c r="FF817" s="170"/>
      <c r="FG817" s="170"/>
      <c r="FH817" s="170"/>
      <c r="FI817" s="170"/>
      <c r="FJ817" s="170"/>
      <c r="FK817" s="170"/>
      <c r="FL817" s="170"/>
      <c r="FM817" s="170"/>
      <c r="FN817" s="170"/>
      <c r="FO817" s="170"/>
      <c r="FP817" s="170"/>
      <c r="FQ817" s="170"/>
      <c r="FR817" s="170"/>
      <c r="FS817" s="170"/>
      <c r="FT817" s="170"/>
      <c r="FU817" s="170"/>
      <c r="FV817" s="170"/>
      <c r="FW817" s="170"/>
      <c r="FX817" s="170"/>
      <c r="FY817" s="170"/>
      <c r="FZ817" s="170"/>
      <c r="GA817" s="170"/>
      <c r="GB817" s="170"/>
      <c r="GC817" s="170"/>
      <c r="GD817" s="170"/>
      <c r="GE817" s="170"/>
      <c r="GF817" s="170"/>
      <c r="GG817" s="170"/>
      <c r="GH817" s="170"/>
    </row>
    <row r="818" customFormat="false" ht="12.75" hidden="false" customHeight="false" outlineLevel="0" collapsed="false">
      <c r="A818" s="179"/>
      <c r="B818" s="160"/>
      <c r="C818" s="160"/>
      <c r="D818" s="160"/>
      <c r="E818" s="160"/>
      <c r="F818" s="160"/>
      <c r="G818" s="160"/>
      <c r="H818" s="159"/>
      <c r="I818" s="181"/>
      <c r="R818" s="159"/>
      <c r="S818" s="169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70"/>
      <c r="BP818" s="170"/>
      <c r="BQ818" s="170"/>
      <c r="BR818" s="170"/>
      <c r="BS818" s="170"/>
      <c r="BT818" s="170"/>
      <c r="BU818" s="170"/>
      <c r="BV818" s="170"/>
      <c r="BW818" s="170"/>
      <c r="BX818" s="170"/>
      <c r="BY818" s="170"/>
      <c r="BZ818" s="170"/>
      <c r="CA818" s="170"/>
      <c r="CB818" s="170"/>
      <c r="CC818" s="170"/>
      <c r="CD818" s="170"/>
      <c r="CE818" s="170"/>
      <c r="CF818" s="170"/>
      <c r="CG818" s="170"/>
      <c r="CH818" s="170"/>
      <c r="CI818" s="170"/>
      <c r="CJ818" s="170"/>
      <c r="CK818" s="170"/>
      <c r="CL818" s="170"/>
      <c r="CM818" s="170"/>
      <c r="CN818" s="170"/>
      <c r="CO818" s="170"/>
      <c r="CP818" s="170"/>
      <c r="CQ818" s="170"/>
      <c r="CR818" s="170"/>
      <c r="CS818" s="170"/>
      <c r="CT818" s="170"/>
      <c r="CU818" s="170"/>
      <c r="CV818" s="170"/>
      <c r="CW818" s="170"/>
      <c r="CX818" s="170"/>
      <c r="CY818" s="170"/>
      <c r="CZ818" s="170"/>
      <c r="DA818" s="170"/>
      <c r="DB818" s="170"/>
      <c r="DC818" s="170"/>
      <c r="DD818" s="170"/>
      <c r="DE818" s="170"/>
      <c r="DF818" s="170"/>
      <c r="DG818" s="170"/>
      <c r="DH818" s="170"/>
      <c r="DI818" s="170"/>
      <c r="DJ818" s="170"/>
      <c r="DK818" s="170"/>
      <c r="DL818" s="170"/>
      <c r="DM818" s="170"/>
      <c r="DN818" s="170"/>
      <c r="DO818" s="170"/>
      <c r="DP818" s="170"/>
      <c r="DQ818" s="170"/>
      <c r="DR818" s="170"/>
      <c r="DS818" s="170"/>
      <c r="DT818" s="170"/>
      <c r="DU818" s="170"/>
      <c r="DV818" s="170"/>
      <c r="DW818" s="170"/>
      <c r="DX818" s="170"/>
      <c r="DY818" s="170"/>
      <c r="DZ818" s="170"/>
      <c r="EA818" s="170"/>
      <c r="EB818" s="170"/>
      <c r="EC818" s="170"/>
      <c r="ED818" s="170"/>
      <c r="EE818" s="170"/>
      <c r="EF818" s="170"/>
      <c r="EG818" s="170"/>
      <c r="EH818" s="170"/>
      <c r="EI818" s="170"/>
      <c r="EJ818" s="170"/>
      <c r="EK818" s="170"/>
      <c r="EL818" s="170"/>
      <c r="EM818" s="170"/>
      <c r="EN818" s="170"/>
      <c r="EO818" s="170"/>
      <c r="EP818" s="170"/>
      <c r="EQ818" s="170"/>
      <c r="ER818" s="170"/>
      <c r="ES818" s="170"/>
      <c r="ET818" s="170"/>
      <c r="EU818" s="170"/>
      <c r="EV818" s="170"/>
      <c r="EW818" s="170"/>
      <c r="EX818" s="170"/>
      <c r="EY818" s="170"/>
      <c r="EZ818" s="170"/>
      <c r="FA818" s="170"/>
      <c r="FB818" s="170"/>
      <c r="FC818" s="170"/>
      <c r="FD818" s="170"/>
      <c r="FE818" s="170"/>
      <c r="FF818" s="170"/>
      <c r="FG818" s="170"/>
      <c r="FH818" s="170"/>
      <c r="FI818" s="170"/>
      <c r="FJ818" s="170"/>
      <c r="FK818" s="170"/>
      <c r="FL818" s="170"/>
      <c r="FM818" s="170"/>
      <c r="FN818" s="170"/>
      <c r="FO818" s="170"/>
      <c r="FP818" s="170"/>
      <c r="FQ818" s="170"/>
      <c r="FR818" s="170"/>
      <c r="FS818" s="170"/>
      <c r="FT818" s="170"/>
      <c r="FU818" s="170"/>
      <c r="FV818" s="170"/>
      <c r="FW818" s="170"/>
      <c r="FX818" s="170"/>
      <c r="FY818" s="170"/>
      <c r="FZ818" s="170"/>
      <c r="GA818" s="170"/>
      <c r="GB818" s="170"/>
      <c r="GC818" s="170"/>
      <c r="GD818" s="170"/>
      <c r="GE818" s="170"/>
      <c r="GF818" s="170"/>
      <c r="GG818" s="170"/>
      <c r="GH818" s="170"/>
    </row>
    <row r="819" customFormat="false" ht="12.75" hidden="false" customHeight="false" outlineLevel="0" collapsed="false">
      <c r="A819" s="179"/>
      <c r="B819" s="160"/>
      <c r="C819" s="160"/>
      <c r="D819" s="160"/>
      <c r="E819" s="160"/>
      <c r="F819" s="160"/>
      <c r="G819" s="160"/>
      <c r="H819" s="159"/>
      <c r="I819" s="181"/>
      <c r="R819" s="159"/>
      <c r="S819" s="169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70"/>
      <c r="BP819" s="170"/>
      <c r="BQ819" s="170"/>
      <c r="BR819" s="170"/>
      <c r="BS819" s="170"/>
      <c r="BT819" s="170"/>
      <c r="BU819" s="170"/>
      <c r="BV819" s="170"/>
      <c r="BW819" s="170"/>
      <c r="BX819" s="170"/>
      <c r="BY819" s="170"/>
      <c r="BZ819" s="170"/>
      <c r="CA819" s="170"/>
      <c r="CB819" s="170"/>
      <c r="CC819" s="170"/>
      <c r="CD819" s="170"/>
      <c r="CE819" s="170"/>
      <c r="CF819" s="170"/>
      <c r="CG819" s="170"/>
      <c r="CH819" s="170"/>
      <c r="CI819" s="170"/>
      <c r="CJ819" s="170"/>
      <c r="CK819" s="170"/>
      <c r="CL819" s="170"/>
      <c r="CM819" s="170"/>
      <c r="CN819" s="170"/>
      <c r="CO819" s="170"/>
      <c r="CP819" s="170"/>
      <c r="CQ819" s="170"/>
      <c r="CR819" s="170"/>
      <c r="CS819" s="170"/>
      <c r="CT819" s="170"/>
      <c r="CU819" s="170"/>
      <c r="CV819" s="170"/>
      <c r="CW819" s="170"/>
      <c r="CX819" s="170"/>
      <c r="CY819" s="170"/>
      <c r="CZ819" s="170"/>
      <c r="DA819" s="170"/>
      <c r="DB819" s="170"/>
      <c r="DC819" s="170"/>
      <c r="DD819" s="170"/>
      <c r="DE819" s="170"/>
      <c r="DF819" s="170"/>
      <c r="DG819" s="170"/>
      <c r="DH819" s="170"/>
      <c r="DI819" s="170"/>
      <c r="DJ819" s="170"/>
      <c r="DK819" s="170"/>
      <c r="DL819" s="170"/>
      <c r="DM819" s="170"/>
      <c r="DN819" s="170"/>
      <c r="DO819" s="170"/>
      <c r="DP819" s="170"/>
      <c r="DQ819" s="170"/>
      <c r="DR819" s="170"/>
      <c r="DS819" s="170"/>
      <c r="DT819" s="170"/>
      <c r="DU819" s="170"/>
      <c r="DV819" s="170"/>
      <c r="DW819" s="170"/>
      <c r="DX819" s="170"/>
      <c r="DY819" s="170"/>
      <c r="DZ819" s="170"/>
      <c r="EA819" s="170"/>
      <c r="EB819" s="170"/>
      <c r="EC819" s="170"/>
      <c r="ED819" s="170"/>
      <c r="EE819" s="170"/>
      <c r="EF819" s="170"/>
      <c r="EG819" s="170"/>
      <c r="EH819" s="170"/>
      <c r="EI819" s="170"/>
      <c r="EJ819" s="170"/>
      <c r="EK819" s="170"/>
      <c r="EL819" s="170"/>
      <c r="EM819" s="170"/>
      <c r="EN819" s="170"/>
      <c r="EO819" s="170"/>
      <c r="EP819" s="170"/>
      <c r="EQ819" s="170"/>
      <c r="ER819" s="170"/>
      <c r="ES819" s="170"/>
      <c r="ET819" s="170"/>
      <c r="EU819" s="170"/>
      <c r="EV819" s="170"/>
      <c r="EW819" s="170"/>
      <c r="EX819" s="170"/>
      <c r="EY819" s="170"/>
      <c r="EZ819" s="170"/>
      <c r="FA819" s="170"/>
      <c r="FB819" s="170"/>
      <c r="FC819" s="170"/>
      <c r="FD819" s="170"/>
      <c r="FE819" s="170"/>
      <c r="FF819" s="170"/>
      <c r="FG819" s="170"/>
      <c r="FH819" s="170"/>
      <c r="FI819" s="170"/>
      <c r="FJ819" s="170"/>
      <c r="FK819" s="170"/>
      <c r="FL819" s="170"/>
      <c r="FM819" s="170"/>
      <c r="FN819" s="170"/>
      <c r="FO819" s="170"/>
      <c r="FP819" s="170"/>
      <c r="FQ819" s="170"/>
      <c r="FR819" s="170"/>
      <c r="FS819" s="170"/>
      <c r="FT819" s="170"/>
      <c r="FU819" s="170"/>
      <c r="FV819" s="170"/>
      <c r="FW819" s="170"/>
      <c r="FX819" s="170"/>
      <c r="FY819" s="170"/>
      <c r="FZ819" s="170"/>
      <c r="GA819" s="170"/>
      <c r="GB819" s="170"/>
      <c r="GC819" s="170"/>
      <c r="GD819" s="170"/>
      <c r="GE819" s="170"/>
      <c r="GF819" s="170"/>
      <c r="GG819" s="170"/>
      <c r="GH819" s="170"/>
    </row>
    <row r="820" customFormat="false" ht="12.75" hidden="false" customHeight="false" outlineLevel="0" collapsed="false">
      <c r="A820" s="179"/>
      <c r="B820" s="160"/>
      <c r="C820" s="160"/>
      <c r="D820" s="160"/>
      <c r="E820" s="160"/>
      <c r="F820" s="160"/>
      <c r="G820" s="160"/>
      <c r="H820" s="159"/>
      <c r="I820" s="181"/>
      <c r="R820" s="159"/>
      <c r="S820" s="169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70"/>
      <c r="BP820" s="170"/>
      <c r="BQ820" s="170"/>
      <c r="BR820" s="170"/>
      <c r="BS820" s="170"/>
      <c r="BT820" s="170"/>
      <c r="BU820" s="170"/>
      <c r="BV820" s="170"/>
      <c r="BW820" s="170"/>
      <c r="BX820" s="170"/>
      <c r="BY820" s="170"/>
      <c r="BZ820" s="170"/>
      <c r="CA820" s="170"/>
      <c r="CB820" s="170"/>
      <c r="CC820" s="170"/>
      <c r="CD820" s="170"/>
      <c r="CE820" s="170"/>
      <c r="CF820" s="170"/>
      <c r="CG820" s="170"/>
      <c r="CH820" s="170"/>
      <c r="CI820" s="170"/>
      <c r="CJ820" s="170"/>
      <c r="CK820" s="170"/>
      <c r="CL820" s="170"/>
      <c r="CM820" s="170"/>
      <c r="CN820" s="170"/>
      <c r="CO820" s="170"/>
      <c r="CP820" s="170"/>
      <c r="CQ820" s="170"/>
      <c r="CR820" s="170"/>
      <c r="CS820" s="170"/>
      <c r="CT820" s="170"/>
      <c r="CU820" s="170"/>
      <c r="CV820" s="170"/>
      <c r="CW820" s="170"/>
      <c r="CX820" s="170"/>
      <c r="CY820" s="170"/>
      <c r="CZ820" s="170"/>
      <c r="DA820" s="170"/>
      <c r="DB820" s="170"/>
      <c r="DC820" s="170"/>
      <c r="DD820" s="170"/>
      <c r="DE820" s="170"/>
      <c r="DF820" s="170"/>
      <c r="DG820" s="170"/>
      <c r="DH820" s="170"/>
      <c r="DI820" s="170"/>
      <c r="DJ820" s="170"/>
      <c r="DK820" s="170"/>
      <c r="DL820" s="170"/>
      <c r="DM820" s="170"/>
      <c r="DN820" s="170"/>
      <c r="DO820" s="170"/>
      <c r="DP820" s="170"/>
      <c r="DQ820" s="170"/>
      <c r="DR820" s="170"/>
      <c r="DS820" s="170"/>
      <c r="DT820" s="170"/>
      <c r="DU820" s="170"/>
      <c r="DV820" s="170"/>
      <c r="DW820" s="170"/>
      <c r="DX820" s="170"/>
      <c r="DY820" s="170"/>
      <c r="DZ820" s="170"/>
      <c r="EA820" s="170"/>
      <c r="EB820" s="170"/>
      <c r="EC820" s="170"/>
      <c r="ED820" s="170"/>
      <c r="EE820" s="170"/>
      <c r="EF820" s="170"/>
      <c r="EG820" s="170"/>
      <c r="EH820" s="170"/>
      <c r="EI820" s="170"/>
      <c r="EJ820" s="170"/>
      <c r="EK820" s="170"/>
      <c r="EL820" s="170"/>
      <c r="EM820" s="170"/>
      <c r="EN820" s="170"/>
      <c r="EO820" s="170"/>
      <c r="EP820" s="170"/>
      <c r="EQ820" s="170"/>
      <c r="ER820" s="170"/>
      <c r="ES820" s="170"/>
      <c r="ET820" s="170"/>
      <c r="EU820" s="170"/>
      <c r="EV820" s="170"/>
      <c r="EW820" s="170"/>
      <c r="EX820" s="170"/>
      <c r="EY820" s="170"/>
      <c r="EZ820" s="170"/>
      <c r="FA820" s="170"/>
      <c r="FB820" s="170"/>
      <c r="FC820" s="170"/>
      <c r="FD820" s="170"/>
      <c r="FE820" s="170"/>
      <c r="FF820" s="170"/>
      <c r="FG820" s="170"/>
      <c r="FH820" s="170"/>
      <c r="FI820" s="170"/>
      <c r="FJ820" s="170"/>
      <c r="FK820" s="170"/>
      <c r="FL820" s="170"/>
      <c r="FM820" s="170"/>
      <c r="FN820" s="170"/>
      <c r="FO820" s="170"/>
      <c r="FP820" s="170"/>
      <c r="FQ820" s="170"/>
      <c r="FR820" s="170"/>
      <c r="FS820" s="170"/>
      <c r="FT820" s="170"/>
      <c r="FU820" s="170"/>
      <c r="FV820" s="170"/>
      <c r="FW820" s="170"/>
      <c r="FX820" s="170"/>
      <c r="FY820" s="170"/>
      <c r="FZ820" s="170"/>
      <c r="GA820" s="170"/>
      <c r="GB820" s="170"/>
      <c r="GC820" s="170"/>
      <c r="GD820" s="170"/>
      <c r="GE820" s="170"/>
      <c r="GF820" s="170"/>
      <c r="GG820" s="170"/>
      <c r="GH820" s="170"/>
    </row>
    <row r="821" customFormat="false" ht="12.75" hidden="false" customHeight="false" outlineLevel="0" collapsed="false">
      <c r="A821" s="179"/>
      <c r="B821" s="160"/>
      <c r="C821" s="160"/>
      <c r="D821" s="160"/>
      <c r="E821" s="160"/>
      <c r="F821" s="160"/>
      <c r="G821" s="160"/>
      <c r="H821" s="159"/>
      <c r="I821" s="181"/>
      <c r="R821" s="159"/>
      <c r="S821" s="169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70"/>
      <c r="BP821" s="170"/>
      <c r="BQ821" s="170"/>
      <c r="BR821" s="170"/>
      <c r="BS821" s="170"/>
      <c r="BT821" s="170"/>
      <c r="BU821" s="170"/>
      <c r="BV821" s="170"/>
      <c r="BW821" s="170"/>
      <c r="BX821" s="170"/>
      <c r="BY821" s="170"/>
      <c r="BZ821" s="170"/>
      <c r="CA821" s="170"/>
      <c r="CB821" s="170"/>
      <c r="CC821" s="170"/>
      <c r="CD821" s="170"/>
      <c r="CE821" s="170"/>
      <c r="CF821" s="170"/>
      <c r="CG821" s="170"/>
      <c r="CH821" s="170"/>
      <c r="CI821" s="170"/>
      <c r="CJ821" s="170"/>
      <c r="CK821" s="170"/>
      <c r="CL821" s="170"/>
      <c r="CM821" s="170"/>
      <c r="CN821" s="170"/>
      <c r="CO821" s="170"/>
      <c r="CP821" s="170"/>
      <c r="CQ821" s="170"/>
      <c r="CR821" s="170"/>
      <c r="CS821" s="170"/>
      <c r="CT821" s="170"/>
      <c r="CU821" s="170"/>
      <c r="CV821" s="170"/>
      <c r="CW821" s="170"/>
      <c r="CX821" s="170"/>
      <c r="CY821" s="170"/>
      <c r="CZ821" s="170"/>
      <c r="DA821" s="170"/>
      <c r="DB821" s="170"/>
      <c r="DC821" s="170"/>
      <c r="DD821" s="170"/>
      <c r="DE821" s="170"/>
      <c r="DF821" s="170"/>
      <c r="DG821" s="170"/>
      <c r="DH821" s="170"/>
      <c r="DI821" s="170"/>
      <c r="DJ821" s="170"/>
      <c r="DK821" s="170"/>
      <c r="DL821" s="170"/>
      <c r="DM821" s="170"/>
      <c r="DN821" s="170"/>
      <c r="DO821" s="170"/>
      <c r="DP821" s="170"/>
      <c r="DQ821" s="170"/>
      <c r="DR821" s="170"/>
      <c r="DS821" s="170"/>
      <c r="DT821" s="170"/>
      <c r="DU821" s="170"/>
      <c r="DV821" s="170"/>
      <c r="DW821" s="170"/>
      <c r="DX821" s="170"/>
      <c r="DY821" s="170"/>
      <c r="DZ821" s="170"/>
      <c r="EA821" s="170"/>
      <c r="EB821" s="170"/>
      <c r="EC821" s="170"/>
      <c r="ED821" s="170"/>
      <c r="EE821" s="170"/>
      <c r="EF821" s="170"/>
      <c r="EG821" s="170"/>
      <c r="EH821" s="170"/>
      <c r="EI821" s="170"/>
      <c r="EJ821" s="170"/>
      <c r="EK821" s="170"/>
      <c r="EL821" s="170"/>
      <c r="EM821" s="170"/>
      <c r="EN821" s="170"/>
      <c r="EO821" s="170"/>
      <c r="EP821" s="170"/>
      <c r="EQ821" s="170"/>
      <c r="ER821" s="170"/>
      <c r="ES821" s="170"/>
      <c r="ET821" s="170"/>
      <c r="EU821" s="170"/>
      <c r="EV821" s="170"/>
      <c r="EW821" s="170"/>
      <c r="EX821" s="170"/>
      <c r="EY821" s="170"/>
      <c r="EZ821" s="170"/>
      <c r="FA821" s="170"/>
      <c r="FB821" s="170"/>
      <c r="FC821" s="170"/>
      <c r="FD821" s="170"/>
      <c r="FE821" s="170"/>
      <c r="FF821" s="170"/>
      <c r="FG821" s="170"/>
      <c r="FH821" s="170"/>
      <c r="FI821" s="170"/>
      <c r="FJ821" s="170"/>
      <c r="FK821" s="170"/>
      <c r="FL821" s="170"/>
      <c r="FM821" s="170"/>
      <c r="FN821" s="170"/>
      <c r="FO821" s="170"/>
      <c r="FP821" s="170"/>
      <c r="FQ821" s="170"/>
      <c r="FR821" s="170"/>
      <c r="FS821" s="170"/>
      <c r="FT821" s="170"/>
      <c r="FU821" s="170"/>
      <c r="FV821" s="170"/>
      <c r="FW821" s="170"/>
      <c r="FX821" s="170"/>
      <c r="FY821" s="170"/>
      <c r="FZ821" s="170"/>
      <c r="GA821" s="170"/>
      <c r="GB821" s="170"/>
      <c r="GC821" s="170"/>
      <c r="GD821" s="170"/>
      <c r="GE821" s="170"/>
      <c r="GF821" s="170"/>
      <c r="GG821" s="170"/>
      <c r="GH821" s="170"/>
    </row>
    <row r="822" customFormat="false" ht="12.75" hidden="false" customHeight="false" outlineLevel="0" collapsed="false">
      <c r="A822" s="179"/>
      <c r="B822" s="160"/>
      <c r="C822" s="160"/>
      <c r="D822" s="160"/>
      <c r="E822" s="160"/>
      <c r="F822" s="160"/>
      <c r="G822" s="160"/>
      <c r="H822" s="159"/>
      <c r="I822" s="181"/>
      <c r="R822" s="159"/>
      <c r="S822" s="169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70"/>
      <c r="BP822" s="170"/>
      <c r="BQ822" s="170"/>
      <c r="BR822" s="170"/>
      <c r="BS822" s="170"/>
      <c r="BT822" s="170"/>
      <c r="BU822" s="170"/>
      <c r="BV822" s="170"/>
      <c r="BW822" s="170"/>
      <c r="BX822" s="170"/>
      <c r="BY822" s="170"/>
      <c r="BZ822" s="170"/>
      <c r="CA822" s="170"/>
      <c r="CB822" s="170"/>
      <c r="CC822" s="170"/>
      <c r="CD822" s="170"/>
      <c r="CE822" s="170"/>
      <c r="CF822" s="170"/>
      <c r="CG822" s="170"/>
      <c r="CH822" s="170"/>
      <c r="CI822" s="170"/>
      <c r="CJ822" s="170"/>
      <c r="CK822" s="170"/>
      <c r="CL822" s="170"/>
      <c r="CM822" s="170"/>
      <c r="CN822" s="170"/>
      <c r="CO822" s="170"/>
      <c r="CP822" s="170"/>
      <c r="CQ822" s="170"/>
      <c r="CR822" s="170"/>
      <c r="CS822" s="170"/>
      <c r="CT822" s="170"/>
      <c r="CU822" s="170"/>
      <c r="CV822" s="170"/>
      <c r="CW822" s="170"/>
      <c r="CX822" s="170"/>
      <c r="CY822" s="170"/>
      <c r="CZ822" s="170"/>
      <c r="DA822" s="170"/>
      <c r="DB822" s="170"/>
      <c r="DC822" s="170"/>
      <c r="DD822" s="170"/>
      <c r="DE822" s="170"/>
      <c r="DF822" s="170"/>
      <c r="DG822" s="170"/>
      <c r="DH822" s="170"/>
      <c r="DI822" s="170"/>
      <c r="DJ822" s="170"/>
      <c r="DK822" s="170"/>
      <c r="DL822" s="170"/>
      <c r="DM822" s="170"/>
      <c r="DN822" s="170"/>
      <c r="DO822" s="170"/>
      <c r="DP822" s="170"/>
      <c r="DQ822" s="170"/>
      <c r="DR822" s="170"/>
      <c r="DS822" s="170"/>
      <c r="DT822" s="170"/>
      <c r="DU822" s="170"/>
      <c r="DV822" s="170"/>
      <c r="DW822" s="170"/>
      <c r="DX822" s="170"/>
      <c r="DY822" s="170"/>
      <c r="DZ822" s="170"/>
      <c r="EA822" s="170"/>
      <c r="EB822" s="170"/>
      <c r="EC822" s="170"/>
      <c r="ED822" s="170"/>
      <c r="EE822" s="170"/>
      <c r="EF822" s="170"/>
      <c r="EG822" s="170"/>
      <c r="EH822" s="170"/>
      <c r="EI822" s="170"/>
      <c r="EJ822" s="170"/>
      <c r="EK822" s="170"/>
      <c r="EL822" s="170"/>
      <c r="EM822" s="170"/>
      <c r="EN822" s="170"/>
      <c r="EO822" s="170"/>
      <c r="EP822" s="170"/>
      <c r="EQ822" s="170"/>
      <c r="ER822" s="170"/>
      <c r="ES822" s="170"/>
      <c r="ET822" s="170"/>
      <c r="EU822" s="170"/>
      <c r="EV822" s="170"/>
      <c r="EW822" s="170"/>
      <c r="EX822" s="170"/>
      <c r="EY822" s="170"/>
      <c r="EZ822" s="170"/>
      <c r="FA822" s="170"/>
      <c r="FB822" s="170"/>
      <c r="FC822" s="170"/>
      <c r="FD822" s="170"/>
      <c r="FE822" s="170"/>
      <c r="FF822" s="170"/>
      <c r="FG822" s="170"/>
      <c r="FH822" s="170"/>
      <c r="FI822" s="170"/>
      <c r="FJ822" s="170"/>
      <c r="FK822" s="170"/>
      <c r="FL822" s="170"/>
      <c r="FM822" s="170"/>
      <c r="FN822" s="170"/>
      <c r="FO822" s="170"/>
      <c r="FP822" s="170"/>
      <c r="FQ822" s="170"/>
      <c r="FR822" s="170"/>
      <c r="FS822" s="170"/>
      <c r="FT822" s="170"/>
      <c r="FU822" s="170"/>
      <c r="FV822" s="170"/>
      <c r="FW822" s="170"/>
      <c r="FX822" s="170"/>
      <c r="FY822" s="170"/>
      <c r="FZ822" s="170"/>
      <c r="GA822" s="170"/>
      <c r="GB822" s="170"/>
      <c r="GC822" s="170"/>
      <c r="GD822" s="170"/>
      <c r="GE822" s="170"/>
      <c r="GF822" s="170"/>
      <c r="GG822" s="170"/>
      <c r="GH822" s="170"/>
    </row>
    <row r="823" customFormat="false" ht="12.75" hidden="false" customHeight="false" outlineLevel="0" collapsed="false">
      <c r="A823" s="179"/>
      <c r="B823" s="160"/>
      <c r="C823" s="160"/>
      <c r="D823" s="160"/>
      <c r="E823" s="160"/>
      <c r="F823" s="160"/>
      <c r="G823" s="160"/>
      <c r="H823" s="159"/>
      <c r="I823" s="181"/>
      <c r="R823" s="159"/>
      <c r="S823" s="169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70"/>
      <c r="BP823" s="170"/>
      <c r="BQ823" s="170"/>
      <c r="BR823" s="170"/>
      <c r="BS823" s="170"/>
      <c r="BT823" s="170"/>
      <c r="BU823" s="170"/>
      <c r="BV823" s="170"/>
      <c r="BW823" s="170"/>
      <c r="BX823" s="170"/>
      <c r="BY823" s="170"/>
      <c r="BZ823" s="170"/>
      <c r="CA823" s="170"/>
      <c r="CB823" s="170"/>
      <c r="CC823" s="170"/>
      <c r="CD823" s="170"/>
      <c r="CE823" s="170"/>
      <c r="CF823" s="170"/>
      <c r="CG823" s="170"/>
      <c r="CH823" s="170"/>
      <c r="CI823" s="170"/>
      <c r="CJ823" s="170"/>
      <c r="CK823" s="170"/>
      <c r="CL823" s="170"/>
      <c r="CM823" s="170"/>
      <c r="CN823" s="170"/>
      <c r="CO823" s="170"/>
      <c r="CP823" s="170"/>
      <c r="CQ823" s="170"/>
      <c r="CR823" s="170"/>
      <c r="CS823" s="170"/>
      <c r="CT823" s="170"/>
      <c r="CU823" s="170"/>
      <c r="CV823" s="170"/>
      <c r="CW823" s="170"/>
      <c r="CX823" s="170"/>
      <c r="CY823" s="170"/>
      <c r="CZ823" s="170"/>
      <c r="DA823" s="170"/>
      <c r="DB823" s="170"/>
      <c r="DC823" s="170"/>
      <c r="DD823" s="170"/>
      <c r="DE823" s="170"/>
      <c r="DF823" s="170"/>
      <c r="DG823" s="170"/>
      <c r="DH823" s="170"/>
      <c r="DI823" s="170"/>
      <c r="DJ823" s="170"/>
      <c r="DK823" s="170"/>
      <c r="DL823" s="170"/>
      <c r="DM823" s="170"/>
      <c r="DN823" s="170"/>
      <c r="DO823" s="170"/>
      <c r="DP823" s="170"/>
      <c r="DQ823" s="170"/>
      <c r="DR823" s="170"/>
      <c r="DS823" s="170"/>
      <c r="DT823" s="170"/>
      <c r="DU823" s="170"/>
      <c r="DV823" s="170"/>
      <c r="DW823" s="170"/>
      <c r="DX823" s="170"/>
      <c r="DY823" s="170"/>
      <c r="DZ823" s="170"/>
      <c r="EA823" s="170"/>
      <c r="EB823" s="170"/>
      <c r="EC823" s="170"/>
      <c r="ED823" s="170"/>
      <c r="EE823" s="170"/>
      <c r="EF823" s="170"/>
      <c r="EG823" s="170"/>
      <c r="EH823" s="170"/>
      <c r="EI823" s="170"/>
      <c r="EJ823" s="170"/>
      <c r="EK823" s="170"/>
      <c r="EL823" s="170"/>
      <c r="EM823" s="170"/>
      <c r="EN823" s="170"/>
      <c r="EO823" s="170"/>
      <c r="EP823" s="170"/>
      <c r="EQ823" s="170"/>
      <c r="ER823" s="170"/>
      <c r="ES823" s="170"/>
      <c r="ET823" s="170"/>
      <c r="EU823" s="170"/>
      <c r="EV823" s="170"/>
      <c r="EW823" s="170"/>
      <c r="EX823" s="170"/>
      <c r="EY823" s="170"/>
      <c r="EZ823" s="170"/>
      <c r="FA823" s="170"/>
      <c r="FB823" s="170"/>
      <c r="FC823" s="170"/>
      <c r="FD823" s="170"/>
      <c r="FE823" s="170"/>
      <c r="FF823" s="170"/>
      <c r="FG823" s="170"/>
      <c r="FH823" s="170"/>
      <c r="FI823" s="170"/>
      <c r="FJ823" s="170"/>
      <c r="FK823" s="170"/>
      <c r="FL823" s="170"/>
      <c r="FM823" s="170"/>
      <c r="FN823" s="170"/>
      <c r="FO823" s="170"/>
      <c r="FP823" s="170"/>
      <c r="FQ823" s="170"/>
      <c r="FR823" s="170"/>
      <c r="FS823" s="170"/>
      <c r="FT823" s="170"/>
      <c r="FU823" s="170"/>
      <c r="FV823" s="170"/>
      <c r="FW823" s="170"/>
      <c r="FX823" s="170"/>
      <c r="FY823" s="170"/>
      <c r="FZ823" s="170"/>
      <c r="GA823" s="170"/>
      <c r="GB823" s="170"/>
      <c r="GC823" s="170"/>
      <c r="GD823" s="170"/>
      <c r="GE823" s="170"/>
      <c r="GF823" s="170"/>
      <c r="GG823" s="170"/>
      <c r="GH823" s="170"/>
    </row>
    <row r="824" customFormat="false" ht="12.75" hidden="false" customHeight="false" outlineLevel="0" collapsed="false">
      <c r="A824" s="179"/>
      <c r="B824" s="160"/>
      <c r="C824" s="160"/>
      <c r="D824" s="160"/>
      <c r="E824" s="160"/>
      <c r="F824" s="160"/>
      <c r="G824" s="160"/>
      <c r="H824" s="159"/>
      <c r="I824" s="181"/>
      <c r="R824" s="159"/>
      <c r="S824" s="169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70"/>
      <c r="BP824" s="170"/>
      <c r="BQ824" s="170"/>
      <c r="BR824" s="170"/>
      <c r="BS824" s="170"/>
      <c r="BT824" s="170"/>
      <c r="BU824" s="170"/>
      <c r="BV824" s="170"/>
      <c r="BW824" s="170"/>
      <c r="BX824" s="170"/>
      <c r="BY824" s="170"/>
      <c r="BZ824" s="170"/>
      <c r="CA824" s="170"/>
      <c r="CB824" s="170"/>
      <c r="CC824" s="170"/>
      <c r="CD824" s="170"/>
      <c r="CE824" s="170"/>
      <c r="CF824" s="170"/>
      <c r="CG824" s="170"/>
      <c r="CH824" s="170"/>
      <c r="CI824" s="170"/>
      <c r="CJ824" s="170"/>
      <c r="CK824" s="170"/>
      <c r="CL824" s="170"/>
      <c r="CM824" s="170"/>
      <c r="CN824" s="170"/>
      <c r="CO824" s="170"/>
      <c r="CP824" s="170"/>
      <c r="CQ824" s="170"/>
      <c r="CR824" s="170"/>
      <c r="CS824" s="170"/>
      <c r="CT824" s="170"/>
      <c r="CU824" s="170"/>
      <c r="CV824" s="170"/>
      <c r="CW824" s="170"/>
      <c r="CX824" s="170"/>
      <c r="CY824" s="170"/>
      <c r="CZ824" s="170"/>
      <c r="DA824" s="170"/>
      <c r="DB824" s="170"/>
      <c r="DC824" s="170"/>
      <c r="DD824" s="170"/>
      <c r="DE824" s="170"/>
      <c r="DF824" s="170"/>
      <c r="DG824" s="170"/>
      <c r="DH824" s="170"/>
      <c r="DI824" s="170"/>
      <c r="DJ824" s="170"/>
      <c r="DK824" s="170"/>
      <c r="DL824" s="170"/>
      <c r="DM824" s="170"/>
      <c r="DN824" s="170"/>
      <c r="DO824" s="170"/>
      <c r="DP824" s="170"/>
      <c r="DQ824" s="170"/>
      <c r="DR824" s="170"/>
      <c r="DS824" s="170"/>
      <c r="DT824" s="170"/>
      <c r="DU824" s="170"/>
      <c r="DV824" s="170"/>
      <c r="DW824" s="170"/>
      <c r="DX824" s="170"/>
      <c r="DY824" s="170"/>
      <c r="DZ824" s="170"/>
      <c r="EA824" s="170"/>
      <c r="EB824" s="170"/>
      <c r="EC824" s="170"/>
      <c r="ED824" s="170"/>
      <c r="EE824" s="170"/>
      <c r="EF824" s="170"/>
      <c r="EG824" s="170"/>
      <c r="EH824" s="170"/>
      <c r="EI824" s="170"/>
      <c r="EJ824" s="170"/>
      <c r="EK824" s="170"/>
      <c r="EL824" s="170"/>
      <c r="EM824" s="170"/>
      <c r="EN824" s="170"/>
      <c r="EO824" s="170"/>
      <c r="EP824" s="170"/>
      <c r="EQ824" s="170"/>
      <c r="ER824" s="170"/>
      <c r="ES824" s="170"/>
      <c r="ET824" s="170"/>
      <c r="EU824" s="170"/>
      <c r="EV824" s="170"/>
      <c r="EW824" s="170"/>
      <c r="EX824" s="170"/>
      <c r="EY824" s="170"/>
      <c r="EZ824" s="170"/>
      <c r="FA824" s="170"/>
      <c r="FB824" s="170"/>
      <c r="FC824" s="170"/>
      <c r="FD824" s="170"/>
      <c r="FE824" s="170"/>
      <c r="FF824" s="170"/>
      <c r="FG824" s="170"/>
      <c r="FH824" s="170"/>
      <c r="FI824" s="170"/>
      <c r="FJ824" s="170"/>
      <c r="FK824" s="170"/>
      <c r="FL824" s="170"/>
      <c r="FM824" s="170"/>
      <c r="FN824" s="170"/>
      <c r="FO824" s="170"/>
      <c r="FP824" s="170"/>
      <c r="FQ824" s="170"/>
      <c r="FR824" s="170"/>
      <c r="FS824" s="170"/>
      <c r="FT824" s="170"/>
      <c r="FU824" s="170"/>
      <c r="FV824" s="170"/>
      <c r="FW824" s="170"/>
      <c r="FX824" s="170"/>
      <c r="FY824" s="170"/>
      <c r="FZ824" s="170"/>
      <c r="GA824" s="170"/>
      <c r="GB824" s="170"/>
      <c r="GC824" s="170"/>
      <c r="GD824" s="170"/>
      <c r="GE824" s="170"/>
      <c r="GF824" s="170"/>
      <c r="GG824" s="170"/>
      <c r="GH824" s="170"/>
    </row>
    <row r="825" customFormat="false" ht="12.75" hidden="false" customHeight="false" outlineLevel="0" collapsed="false">
      <c r="A825" s="179"/>
      <c r="B825" s="160"/>
      <c r="C825" s="160"/>
      <c r="D825" s="160"/>
      <c r="E825" s="160"/>
      <c r="F825" s="160"/>
      <c r="G825" s="160"/>
      <c r="H825" s="159"/>
      <c r="I825" s="181"/>
      <c r="R825" s="159"/>
      <c r="S825" s="169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70"/>
      <c r="BP825" s="170"/>
      <c r="BQ825" s="170"/>
      <c r="BR825" s="170"/>
      <c r="BS825" s="170"/>
      <c r="BT825" s="170"/>
      <c r="BU825" s="170"/>
      <c r="BV825" s="170"/>
      <c r="BW825" s="170"/>
      <c r="BX825" s="170"/>
      <c r="BY825" s="170"/>
      <c r="BZ825" s="170"/>
      <c r="CA825" s="170"/>
      <c r="CB825" s="170"/>
      <c r="CC825" s="170"/>
      <c r="CD825" s="170"/>
      <c r="CE825" s="170"/>
      <c r="CF825" s="170"/>
      <c r="CG825" s="170"/>
      <c r="CH825" s="170"/>
      <c r="CI825" s="170"/>
      <c r="CJ825" s="170"/>
      <c r="CK825" s="170"/>
      <c r="CL825" s="170"/>
      <c r="CM825" s="170"/>
      <c r="CN825" s="170"/>
      <c r="CO825" s="170"/>
      <c r="CP825" s="170"/>
      <c r="CQ825" s="170"/>
      <c r="CR825" s="170"/>
      <c r="CS825" s="170"/>
      <c r="CT825" s="170"/>
      <c r="CU825" s="170"/>
      <c r="CV825" s="170"/>
      <c r="CW825" s="170"/>
      <c r="CX825" s="170"/>
      <c r="CY825" s="170"/>
      <c r="CZ825" s="170"/>
      <c r="DA825" s="170"/>
      <c r="DB825" s="170"/>
      <c r="DC825" s="170"/>
      <c r="DD825" s="170"/>
      <c r="DE825" s="170"/>
      <c r="DF825" s="170"/>
      <c r="DG825" s="170"/>
      <c r="DH825" s="170"/>
      <c r="DI825" s="170"/>
      <c r="DJ825" s="170"/>
      <c r="DK825" s="170"/>
      <c r="DL825" s="170"/>
      <c r="DM825" s="170"/>
      <c r="DN825" s="170"/>
      <c r="DO825" s="170"/>
      <c r="DP825" s="170"/>
      <c r="DQ825" s="170"/>
      <c r="DR825" s="170"/>
      <c r="DS825" s="170"/>
      <c r="DT825" s="170"/>
      <c r="DU825" s="170"/>
      <c r="DV825" s="170"/>
      <c r="DW825" s="170"/>
      <c r="DX825" s="170"/>
      <c r="DY825" s="170"/>
      <c r="DZ825" s="170"/>
      <c r="EA825" s="170"/>
      <c r="EB825" s="170"/>
      <c r="EC825" s="170"/>
      <c r="ED825" s="170"/>
      <c r="EE825" s="170"/>
      <c r="EF825" s="170"/>
      <c r="EG825" s="170"/>
      <c r="EH825" s="170"/>
      <c r="EI825" s="170"/>
      <c r="EJ825" s="170"/>
      <c r="EK825" s="170"/>
      <c r="EL825" s="170"/>
      <c r="EM825" s="170"/>
      <c r="EN825" s="170"/>
      <c r="EO825" s="170"/>
      <c r="EP825" s="170"/>
      <c r="EQ825" s="170"/>
      <c r="ER825" s="170"/>
      <c r="ES825" s="170"/>
      <c r="ET825" s="170"/>
      <c r="EU825" s="170"/>
      <c r="EV825" s="170"/>
      <c r="EW825" s="170"/>
      <c r="EX825" s="170"/>
      <c r="EY825" s="170"/>
      <c r="EZ825" s="170"/>
      <c r="FA825" s="170"/>
      <c r="FB825" s="170"/>
      <c r="FC825" s="170"/>
      <c r="FD825" s="170"/>
      <c r="FE825" s="170"/>
      <c r="FF825" s="170"/>
      <c r="FG825" s="170"/>
      <c r="FH825" s="170"/>
      <c r="FI825" s="170"/>
      <c r="FJ825" s="170"/>
      <c r="FK825" s="170"/>
      <c r="FL825" s="170"/>
      <c r="FM825" s="170"/>
      <c r="FN825" s="170"/>
      <c r="FO825" s="170"/>
      <c r="FP825" s="170"/>
      <c r="FQ825" s="170"/>
      <c r="FR825" s="170"/>
      <c r="FS825" s="170"/>
      <c r="FT825" s="170"/>
      <c r="FU825" s="170"/>
      <c r="FV825" s="170"/>
      <c r="FW825" s="170"/>
      <c r="FX825" s="170"/>
      <c r="FY825" s="170"/>
      <c r="FZ825" s="170"/>
      <c r="GA825" s="170"/>
      <c r="GB825" s="170"/>
      <c r="GC825" s="170"/>
      <c r="GD825" s="170"/>
      <c r="GE825" s="170"/>
      <c r="GF825" s="170"/>
      <c r="GG825" s="170"/>
      <c r="GH825" s="170"/>
    </row>
    <row r="826" customFormat="false" ht="12.75" hidden="false" customHeight="false" outlineLevel="0" collapsed="false">
      <c r="A826" s="179"/>
      <c r="B826" s="160"/>
      <c r="C826" s="160"/>
      <c r="D826" s="160"/>
      <c r="E826" s="160"/>
      <c r="F826" s="160"/>
      <c r="G826" s="160"/>
      <c r="H826" s="159"/>
      <c r="I826" s="181"/>
      <c r="R826" s="159"/>
      <c r="S826" s="169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70"/>
      <c r="BP826" s="170"/>
      <c r="BQ826" s="170"/>
      <c r="BR826" s="170"/>
      <c r="BS826" s="170"/>
      <c r="BT826" s="170"/>
      <c r="BU826" s="170"/>
      <c r="BV826" s="170"/>
      <c r="BW826" s="170"/>
      <c r="BX826" s="170"/>
      <c r="BY826" s="170"/>
      <c r="BZ826" s="170"/>
      <c r="CA826" s="170"/>
      <c r="CB826" s="170"/>
      <c r="CC826" s="170"/>
      <c r="CD826" s="170"/>
      <c r="CE826" s="170"/>
      <c r="CF826" s="170"/>
      <c r="CG826" s="170"/>
      <c r="CH826" s="170"/>
      <c r="CI826" s="170"/>
      <c r="CJ826" s="170"/>
      <c r="CK826" s="170"/>
      <c r="CL826" s="170"/>
      <c r="CM826" s="170"/>
      <c r="CN826" s="170"/>
      <c r="CO826" s="170"/>
      <c r="CP826" s="170"/>
      <c r="CQ826" s="170"/>
      <c r="CR826" s="170"/>
      <c r="CS826" s="170"/>
      <c r="CT826" s="170"/>
      <c r="CU826" s="170"/>
      <c r="CV826" s="170"/>
      <c r="CW826" s="170"/>
      <c r="CX826" s="170"/>
      <c r="CY826" s="170"/>
      <c r="CZ826" s="170"/>
      <c r="DA826" s="170"/>
      <c r="DB826" s="170"/>
      <c r="DC826" s="170"/>
      <c r="DD826" s="170"/>
      <c r="DE826" s="170"/>
      <c r="DF826" s="170"/>
      <c r="DG826" s="170"/>
      <c r="DH826" s="170"/>
      <c r="DI826" s="170"/>
      <c r="DJ826" s="170"/>
      <c r="DK826" s="170"/>
      <c r="DL826" s="170"/>
      <c r="DM826" s="170"/>
      <c r="DN826" s="170"/>
      <c r="DO826" s="170"/>
      <c r="DP826" s="170"/>
      <c r="DQ826" s="170"/>
      <c r="DR826" s="170"/>
      <c r="DS826" s="170"/>
      <c r="DT826" s="170"/>
      <c r="DU826" s="170"/>
      <c r="DV826" s="170"/>
      <c r="DW826" s="170"/>
      <c r="DX826" s="170"/>
      <c r="DY826" s="170"/>
      <c r="DZ826" s="170"/>
      <c r="EA826" s="170"/>
      <c r="EB826" s="170"/>
      <c r="EC826" s="170"/>
      <c r="ED826" s="170"/>
      <c r="EE826" s="170"/>
      <c r="EF826" s="170"/>
      <c r="EG826" s="170"/>
      <c r="EH826" s="170"/>
      <c r="EI826" s="170"/>
      <c r="EJ826" s="170"/>
      <c r="EK826" s="170"/>
      <c r="EL826" s="170"/>
      <c r="EM826" s="170"/>
      <c r="EN826" s="170"/>
      <c r="EO826" s="170"/>
      <c r="EP826" s="170"/>
      <c r="EQ826" s="170"/>
      <c r="ER826" s="170"/>
      <c r="ES826" s="170"/>
      <c r="ET826" s="170"/>
      <c r="EU826" s="170"/>
      <c r="EV826" s="170"/>
      <c r="EW826" s="170"/>
      <c r="EX826" s="170"/>
      <c r="EY826" s="170"/>
      <c r="EZ826" s="170"/>
      <c r="FA826" s="170"/>
      <c r="FB826" s="170"/>
      <c r="FC826" s="170"/>
      <c r="FD826" s="170"/>
      <c r="FE826" s="170"/>
      <c r="FF826" s="170"/>
      <c r="FG826" s="170"/>
      <c r="FH826" s="170"/>
      <c r="FI826" s="170"/>
      <c r="FJ826" s="170"/>
      <c r="FK826" s="170"/>
      <c r="FL826" s="170"/>
      <c r="FM826" s="170"/>
      <c r="FN826" s="170"/>
      <c r="FO826" s="170"/>
      <c r="FP826" s="170"/>
      <c r="FQ826" s="170"/>
      <c r="FR826" s="170"/>
      <c r="FS826" s="170"/>
      <c r="FT826" s="170"/>
      <c r="FU826" s="170"/>
      <c r="FV826" s="170"/>
      <c r="FW826" s="170"/>
      <c r="FX826" s="170"/>
      <c r="FY826" s="170"/>
      <c r="FZ826" s="170"/>
      <c r="GA826" s="170"/>
      <c r="GB826" s="170"/>
      <c r="GC826" s="170"/>
      <c r="GD826" s="170"/>
      <c r="GE826" s="170"/>
      <c r="GF826" s="170"/>
      <c r="GG826" s="170"/>
      <c r="GH826" s="170"/>
    </row>
    <row r="827" customFormat="false" ht="12.75" hidden="false" customHeight="false" outlineLevel="0" collapsed="false">
      <c r="A827" s="179"/>
      <c r="B827" s="160"/>
      <c r="C827" s="160"/>
      <c r="D827" s="160"/>
      <c r="E827" s="160"/>
      <c r="F827" s="160"/>
      <c r="G827" s="160"/>
      <c r="H827" s="159"/>
      <c r="I827" s="181"/>
      <c r="R827" s="159"/>
      <c r="S827" s="169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70"/>
      <c r="BP827" s="170"/>
      <c r="BQ827" s="170"/>
      <c r="BR827" s="170"/>
      <c r="BS827" s="170"/>
      <c r="BT827" s="170"/>
      <c r="BU827" s="170"/>
      <c r="BV827" s="170"/>
      <c r="BW827" s="170"/>
      <c r="BX827" s="170"/>
      <c r="BY827" s="170"/>
      <c r="BZ827" s="170"/>
      <c r="CA827" s="170"/>
      <c r="CB827" s="170"/>
      <c r="CC827" s="170"/>
      <c r="CD827" s="170"/>
      <c r="CE827" s="170"/>
      <c r="CF827" s="170"/>
      <c r="CG827" s="170"/>
      <c r="CH827" s="170"/>
      <c r="CI827" s="170"/>
      <c r="CJ827" s="170"/>
      <c r="CK827" s="170"/>
      <c r="CL827" s="170"/>
      <c r="CM827" s="170"/>
      <c r="CN827" s="170"/>
      <c r="CO827" s="170"/>
      <c r="CP827" s="170"/>
      <c r="CQ827" s="170"/>
      <c r="CR827" s="170"/>
      <c r="CS827" s="170"/>
      <c r="CT827" s="170"/>
      <c r="CU827" s="170"/>
      <c r="CV827" s="170"/>
      <c r="CW827" s="170"/>
      <c r="CX827" s="170"/>
      <c r="CY827" s="170"/>
      <c r="CZ827" s="170"/>
      <c r="DA827" s="170"/>
      <c r="DB827" s="170"/>
      <c r="DC827" s="170"/>
      <c r="DD827" s="170"/>
      <c r="DE827" s="170"/>
      <c r="DF827" s="170"/>
      <c r="DG827" s="170"/>
      <c r="DH827" s="170"/>
      <c r="DI827" s="170"/>
      <c r="DJ827" s="170"/>
      <c r="DK827" s="170"/>
      <c r="DL827" s="170"/>
      <c r="DM827" s="170"/>
      <c r="DN827" s="170"/>
      <c r="DO827" s="170"/>
      <c r="DP827" s="170"/>
      <c r="DQ827" s="170"/>
      <c r="DR827" s="170"/>
      <c r="DS827" s="170"/>
      <c r="DT827" s="170"/>
      <c r="DU827" s="170"/>
      <c r="DV827" s="170"/>
      <c r="DW827" s="170"/>
      <c r="DX827" s="170"/>
      <c r="DY827" s="170"/>
      <c r="DZ827" s="170"/>
      <c r="EA827" s="170"/>
      <c r="EB827" s="170"/>
      <c r="EC827" s="170"/>
      <c r="ED827" s="170"/>
      <c r="EE827" s="170"/>
      <c r="EF827" s="170"/>
      <c r="EG827" s="170"/>
      <c r="EH827" s="170"/>
      <c r="EI827" s="170"/>
      <c r="EJ827" s="170"/>
      <c r="EK827" s="170"/>
      <c r="EL827" s="170"/>
      <c r="EM827" s="170"/>
      <c r="EN827" s="170"/>
      <c r="EO827" s="170"/>
      <c r="EP827" s="170"/>
      <c r="EQ827" s="170"/>
      <c r="ER827" s="170"/>
      <c r="ES827" s="170"/>
      <c r="ET827" s="170"/>
      <c r="EU827" s="170"/>
      <c r="EV827" s="170"/>
      <c r="EW827" s="170"/>
      <c r="EX827" s="170"/>
      <c r="EY827" s="170"/>
      <c r="EZ827" s="170"/>
      <c r="FA827" s="170"/>
      <c r="FB827" s="170"/>
      <c r="FC827" s="170"/>
      <c r="FD827" s="170"/>
      <c r="FE827" s="170"/>
      <c r="FF827" s="170"/>
      <c r="FG827" s="170"/>
      <c r="FH827" s="170"/>
      <c r="FI827" s="170"/>
      <c r="FJ827" s="170"/>
      <c r="FK827" s="170"/>
      <c r="FL827" s="170"/>
      <c r="FM827" s="170"/>
      <c r="FN827" s="170"/>
      <c r="FO827" s="170"/>
      <c r="FP827" s="170"/>
      <c r="FQ827" s="170"/>
      <c r="FR827" s="170"/>
      <c r="FS827" s="170"/>
      <c r="FT827" s="170"/>
      <c r="FU827" s="170"/>
      <c r="FV827" s="170"/>
      <c r="FW827" s="170"/>
      <c r="FX827" s="170"/>
      <c r="FY827" s="170"/>
      <c r="FZ827" s="170"/>
      <c r="GA827" s="170"/>
      <c r="GB827" s="170"/>
      <c r="GC827" s="170"/>
      <c r="GD827" s="170"/>
      <c r="GE827" s="170"/>
      <c r="GF827" s="170"/>
      <c r="GG827" s="170"/>
      <c r="GH827" s="170"/>
    </row>
    <row r="828" customFormat="false" ht="12.75" hidden="false" customHeight="false" outlineLevel="0" collapsed="false">
      <c r="A828" s="179"/>
      <c r="B828" s="160"/>
      <c r="C828" s="160"/>
      <c r="D828" s="160"/>
      <c r="E828" s="160"/>
      <c r="F828" s="160"/>
      <c r="G828" s="160"/>
      <c r="H828" s="159"/>
      <c r="I828" s="181"/>
      <c r="R828" s="159"/>
      <c r="S828" s="169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70"/>
      <c r="BP828" s="170"/>
      <c r="BQ828" s="170"/>
      <c r="BR828" s="170"/>
      <c r="BS828" s="170"/>
      <c r="BT828" s="170"/>
      <c r="BU828" s="170"/>
      <c r="BV828" s="170"/>
      <c r="BW828" s="170"/>
      <c r="BX828" s="170"/>
      <c r="BY828" s="170"/>
      <c r="BZ828" s="170"/>
      <c r="CA828" s="170"/>
      <c r="CB828" s="170"/>
      <c r="CC828" s="170"/>
      <c r="CD828" s="170"/>
      <c r="CE828" s="170"/>
      <c r="CF828" s="170"/>
      <c r="CG828" s="170"/>
      <c r="CH828" s="170"/>
      <c r="CI828" s="170"/>
      <c r="CJ828" s="170"/>
      <c r="CK828" s="170"/>
      <c r="CL828" s="170"/>
      <c r="CM828" s="170"/>
      <c r="CN828" s="170"/>
      <c r="CO828" s="170"/>
      <c r="CP828" s="170"/>
      <c r="CQ828" s="170"/>
      <c r="CR828" s="170"/>
      <c r="CS828" s="170"/>
      <c r="CT828" s="170"/>
      <c r="CU828" s="170"/>
      <c r="CV828" s="170"/>
      <c r="CW828" s="170"/>
      <c r="CX828" s="170"/>
      <c r="CY828" s="170"/>
      <c r="CZ828" s="170"/>
      <c r="DA828" s="170"/>
      <c r="DB828" s="170"/>
      <c r="DC828" s="170"/>
      <c r="DD828" s="170"/>
      <c r="DE828" s="170"/>
      <c r="DF828" s="170"/>
      <c r="DG828" s="170"/>
      <c r="DH828" s="170"/>
      <c r="DI828" s="170"/>
      <c r="DJ828" s="170"/>
      <c r="DK828" s="170"/>
      <c r="DL828" s="170"/>
      <c r="DM828" s="170"/>
      <c r="DN828" s="170"/>
      <c r="DO828" s="170"/>
      <c r="DP828" s="170"/>
      <c r="DQ828" s="170"/>
      <c r="DR828" s="170"/>
      <c r="DS828" s="170"/>
      <c r="DT828" s="170"/>
      <c r="DU828" s="170"/>
      <c r="DV828" s="170"/>
      <c r="DW828" s="170"/>
      <c r="DX828" s="170"/>
      <c r="DY828" s="170"/>
      <c r="DZ828" s="170"/>
      <c r="EA828" s="170"/>
      <c r="EB828" s="170"/>
      <c r="EC828" s="170"/>
      <c r="ED828" s="170"/>
      <c r="EE828" s="170"/>
      <c r="EF828" s="170"/>
      <c r="EG828" s="170"/>
      <c r="EH828" s="170"/>
      <c r="EI828" s="170"/>
      <c r="EJ828" s="170"/>
      <c r="EK828" s="170"/>
      <c r="EL828" s="170"/>
      <c r="EM828" s="170"/>
      <c r="EN828" s="170"/>
      <c r="EO828" s="170"/>
      <c r="EP828" s="170"/>
      <c r="EQ828" s="170"/>
      <c r="ER828" s="170"/>
      <c r="ES828" s="170"/>
      <c r="ET828" s="170"/>
      <c r="EU828" s="170"/>
      <c r="EV828" s="170"/>
      <c r="EW828" s="170"/>
      <c r="EX828" s="170"/>
      <c r="EY828" s="170"/>
      <c r="EZ828" s="170"/>
      <c r="FA828" s="170"/>
      <c r="FB828" s="170"/>
      <c r="FC828" s="170"/>
      <c r="FD828" s="170"/>
      <c r="FE828" s="170"/>
      <c r="FF828" s="170"/>
      <c r="FG828" s="170"/>
      <c r="FH828" s="170"/>
      <c r="FI828" s="170"/>
      <c r="FJ828" s="170"/>
      <c r="FK828" s="170"/>
      <c r="FL828" s="170"/>
      <c r="FM828" s="170"/>
      <c r="FN828" s="170"/>
      <c r="FO828" s="170"/>
      <c r="FP828" s="170"/>
      <c r="FQ828" s="170"/>
      <c r="FR828" s="170"/>
      <c r="FS828" s="170"/>
      <c r="FT828" s="170"/>
      <c r="FU828" s="170"/>
      <c r="FV828" s="170"/>
      <c r="FW828" s="170"/>
      <c r="FX828" s="170"/>
      <c r="FY828" s="170"/>
      <c r="FZ828" s="170"/>
      <c r="GA828" s="170"/>
      <c r="GB828" s="170"/>
      <c r="GC828" s="170"/>
      <c r="GD828" s="170"/>
      <c r="GE828" s="170"/>
      <c r="GF828" s="170"/>
      <c r="GG828" s="170"/>
      <c r="GH828" s="170"/>
    </row>
    <row r="829" customFormat="false" ht="12.75" hidden="false" customHeight="false" outlineLevel="0" collapsed="false">
      <c r="A829" s="179"/>
      <c r="B829" s="160"/>
      <c r="C829" s="160"/>
      <c r="D829" s="160"/>
      <c r="E829" s="160"/>
      <c r="F829" s="160"/>
      <c r="G829" s="160"/>
      <c r="H829" s="159"/>
      <c r="I829" s="181"/>
      <c r="R829" s="159"/>
      <c r="S829" s="169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70"/>
      <c r="BP829" s="170"/>
      <c r="BQ829" s="170"/>
      <c r="BR829" s="170"/>
      <c r="BS829" s="170"/>
      <c r="BT829" s="170"/>
      <c r="BU829" s="170"/>
      <c r="BV829" s="170"/>
      <c r="BW829" s="170"/>
      <c r="BX829" s="170"/>
      <c r="BY829" s="170"/>
      <c r="BZ829" s="170"/>
      <c r="CA829" s="170"/>
      <c r="CB829" s="170"/>
      <c r="CC829" s="170"/>
      <c r="CD829" s="170"/>
      <c r="CE829" s="170"/>
      <c r="CF829" s="170"/>
      <c r="CG829" s="170"/>
      <c r="CH829" s="170"/>
      <c r="CI829" s="170"/>
      <c r="CJ829" s="170"/>
      <c r="CK829" s="170"/>
      <c r="CL829" s="170"/>
      <c r="CM829" s="170"/>
      <c r="CN829" s="170"/>
      <c r="CO829" s="170"/>
      <c r="CP829" s="170"/>
      <c r="CQ829" s="170"/>
      <c r="CR829" s="170"/>
      <c r="CS829" s="170"/>
      <c r="CT829" s="170"/>
      <c r="CU829" s="170"/>
      <c r="CV829" s="170"/>
      <c r="CW829" s="170"/>
      <c r="CX829" s="170"/>
      <c r="CY829" s="170"/>
      <c r="CZ829" s="170"/>
      <c r="DA829" s="170"/>
      <c r="DB829" s="170"/>
      <c r="DC829" s="170"/>
      <c r="DD829" s="170"/>
      <c r="DE829" s="170"/>
      <c r="DF829" s="170"/>
      <c r="DG829" s="170"/>
      <c r="DH829" s="170"/>
      <c r="DI829" s="170"/>
      <c r="DJ829" s="170"/>
      <c r="DK829" s="170"/>
      <c r="DL829" s="170"/>
      <c r="DM829" s="170"/>
      <c r="DN829" s="170"/>
      <c r="DO829" s="170"/>
      <c r="DP829" s="170"/>
      <c r="DQ829" s="170"/>
      <c r="DR829" s="170"/>
      <c r="DS829" s="170"/>
      <c r="DT829" s="170"/>
      <c r="DU829" s="170"/>
      <c r="DV829" s="170"/>
      <c r="DW829" s="170"/>
      <c r="DX829" s="170"/>
      <c r="DY829" s="170"/>
      <c r="DZ829" s="170"/>
      <c r="EA829" s="170"/>
      <c r="EB829" s="170"/>
      <c r="EC829" s="170"/>
      <c r="ED829" s="170"/>
      <c r="EE829" s="170"/>
      <c r="EF829" s="170"/>
      <c r="EG829" s="170"/>
      <c r="EH829" s="170"/>
      <c r="EI829" s="170"/>
      <c r="EJ829" s="170"/>
      <c r="EK829" s="170"/>
      <c r="EL829" s="170"/>
      <c r="EM829" s="170"/>
      <c r="EN829" s="170"/>
      <c r="EO829" s="170"/>
      <c r="EP829" s="170"/>
      <c r="EQ829" s="170"/>
      <c r="ER829" s="170"/>
      <c r="ES829" s="170"/>
      <c r="ET829" s="170"/>
      <c r="EU829" s="170"/>
      <c r="EV829" s="170"/>
      <c r="EW829" s="170"/>
      <c r="EX829" s="170"/>
      <c r="EY829" s="170"/>
      <c r="EZ829" s="170"/>
      <c r="FA829" s="170"/>
      <c r="FB829" s="170"/>
      <c r="FC829" s="170"/>
      <c r="FD829" s="170"/>
      <c r="FE829" s="170"/>
      <c r="FF829" s="170"/>
      <c r="FG829" s="170"/>
      <c r="FH829" s="170"/>
      <c r="FI829" s="170"/>
      <c r="FJ829" s="170"/>
      <c r="FK829" s="170"/>
      <c r="FL829" s="170"/>
      <c r="FM829" s="170"/>
      <c r="FN829" s="170"/>
      <c r="FO829" s="170"/>
      <c r="FP829" s="170"/>
      <c r="FQ829" s="170"/>
      <c r="FR829" s="170"/>
      <c r="FS829" s="170"/>
      <c r="FT829" s="170"/>
      <c r="FU829" s="170"/>
      <c r="FV829" s="170"/>
      <c r="FW829" s="170"/>
      <c r="FX829" s="170"/>
      <c r="FY829" s="170"/>
      <c r="FZ829" s="170"/>
      <c r="GA829" s="170"/>
      <c r="GB829" s="170"/>
      <c r="GC829" s="170"/>
      <c r="GD829" s="170"/>
      <c r="GE829" s="170"/>
      <c r="GF829" s="170"/>
      <c r="GG829" s="170"/>
      <c r="GH829" s="170"/>
    </row>
    <row r="830" customFormat="false" ht="12.75" hidden="false" customHeight="false" outlineLevel="0" collapsed="false">
      <c r="A830" s="179"/>
      <c r="B830" s="160"/>
      <c r="C830" s="160"/>
      <c r="D830" s="160"/>
      <c r="E830" s="160"/>
      <c r="F830" s="160"/>
      <c r="G830" s="160"/>
      <c r="H830" s="159"/>
      <c r="I830" s="181"/>
      <c r="R830" s="159"/>
      <c r="S830" s="169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70"/>
      <c r="BP830" s="170"/>
      <c r="BQ830" s="170"/>
      <c r="BR830" s="170"/>
      <c r="BS830" s="170"/>
      <c r="BT830" s="170"/>
      <c r="BU830" s="170"/>
      <c r="BV830" s="170"/>
      <c r="BW830" s="170"/>
      <c r="BX830" s="170"/>
      <c r="BY830" s="170"/>
      <c r="BZ830" s="170"/>
      <c r="CA830" s="170"/>
      <c r="CB830" s="170"/>
      <c r="CC830" s="170"/>
      <c r="CD830" s="170"/>
      <c r="CE830" s="170"/>
      <c r="CF830" s="170"/>
      <c r="CG830" s="170"/>
      <c r="CH830" s="170"/>
      <c r="CI830" s="170"/>
      <c r="CJ830" s="170"/>
      <c r="CK830" s="170"/>
      <c r="CL830" s="170"/>
      <c r="CM830" s="170"/>
      <c r="CN830" s="170"/>
      <c r="CO830" s="170"/>
      <c r="CP830" s="170"/>
      <c r="CQ830" s="170"/>
      <c r="CR830" s="170"/>
      <c r="CS830" s="170"/>
      <c r="CT830" s="170"/>
      <c r="CU830" s="170"/>
      <c r="CV830" s="170"/>
      <c r="CW830" s="170"/>
      <c r="CX830" s="170"/>
      <c r="CY830" s="170"/>
      <c r="CZ830" s="170"/>
      <c r="DA830" s="170"/>
      <c r="DB830" s="170"/>
      <c r="DC830" s="170"/>
      <c r="DD830" s="170"/>
      <c r="DE830" s="170"/>
      <c r="DF830" s="170"/>
      <c r="DG830" s="170"/>
      <c r="DH830" s="170"/>
      <c r="DI830" s="170"/>
      <c r="DJ830" s="170"/>
      <c r="DK830" s="170"/>
      <c r="DL830" s="170"/>
      <c r="DM830" s="170"/>
      <c r="DN830" s="170"/>
      <c r="DO830" s="170"/>
      <c r="DP830" s="170"/>
      <c r="DQ830" s="170"/>
      <c r="DR830" s="170"/>
      <c r="DS830" s="170"/>
      <c r="DT830" s="170"/>
      <c r="DU830" s="170"/>
      <c r="DV830" s="170"/>
      <c r="DW830" s="170"/>
      <c r="DX830" s="170"/>
      <c r="DY830" s="170"/>
      <c r="DZ830" s="170"/>
      <c r="EA830" s="170"/>
      <c r="EB830" s="170"/>
      <c r="EC830" s="170"/>
      <c r="ED830" s="170"/>
      <c r="EE830" s="170"/>
      <c r="EF830" s="170"/>
      <c r="EG830" s="170"/>
      <c r="EH830" s="170"/>
      <c r="EI830" s="170"/>
      <c r="EJ830" s="170"/>
      <c r="EK830" s="170"/>
      <c r="EL830" s="170"/>
      <c r="EM830" s="170"/>
      <c r="EN830" s="170"/>
      <c r="EO830" s="170"/>
      <c r="EP830" s="170"/>
      <c r="EQ830" s="170"/>
      <c r="ER830" s="170"/>
      <c r="ES830" s="170"/>
      <c r="ET830" s="170"/>
      <c r="EU830" s="170"/>
      <c r="EV830" s="170"/>
      <c r="EW830" s="170"/>
      <c r="EX830" s="170"/>
      <c r="EY830" s="170"/>
      <c r="EZ830" s="170"/>
      <c r="FA830" s="170"/>
      <c r="FB830" s="170"/>
      <c r="FC830" s="170"/>
      <c r="FD830" s="170"/>
      <c r="FE830" s="170"/>
      <c r="FF830" s="170"/>
      <c r="FG830" s="170"/>
      <c r="FH830" s="170"/>
      <c r="FI830" s="170"/>
      <c r="FJ830" s="170"/>
      <c r="FK830" s="170"/>
      <c r="FL830" s="170"/>
      <c r="FM830" s="170"/>
      <c r="FN830" s="170"/>
      <c r="FO830" s="170"/>
      <c r="FP830" s="170"/>
      <c r="FQ830" s="170"/>
      <c r="FR830" s="170"/>
      <c r="FS830" s="170"/>
      <c r="FT830" s="170"/>
      <c r="FU830" s="170"/>
      <c r="FV830" s="170"/>
      <c r="FW830" s="170"/>
      <c r="FX830" s="170"/>
      <c r="FY830" s="170"/>
      <c r="FZ830" s="170"/>
      <c r="GA830" s="170"/>
      <c r="GB830" s="170"/>
      <c r="GC830" s="170"/>
      <c r="GD830" s="170"/>
      <c r="GE830" s="170"/>
      <c r="GF830" s="170"/>
      <c r="GG830" s="170"/>
      <c r="GH830" s="170"/>
    </row>
    <row r="831" customFormat="false" ht="12.75" hidden="false" customHeight="false" outlineLevel="0" collapsed="false">
      <c r="A831" s="179"/>
      <c r="B831" s="160"/>
      <c r="C831" s="160"/>
      <c r="D831" s="160"/>
      <c r="E831" s="160"/>
      <c r="F831" s="160"/>
      <c r="G831" s="160"/>
      <c r="H831" s="159"/>
      <c r="I831" s="181"/>
      <c r="R831" s="159"/>
      <c r="S831" s="169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70"/>
      <c r="BP831" s="170"/>
      <c r="BQ831" s="170"/>
      <c r="BR831" s="170"/>
      <c r="BS831" s="170"/>
      <c r="BT831" s="170"/>
      <c r="BU831" s="170"/>
      <c r="BV831" s="170"/>
      <c r="BW831" s="170"/>
      <c r="BX831" s="170"/>
      <c r="BY831" s="170"/>
      <c r="BZ831" s="170"/>
      <c r="CA831" s="170"/>
      <c r="CB831" s="170"/>
      <c r="CC831" s="170"/>
      <c r="CD831" s="170"/>
      <c r="CE831" s="170"/>
      <c r="CF831" s="170"/>
      <c r="CG831" s="170"/>
      <c r="CH831" s="170"/>
      <c r="CI831" s="170"/>
      <c r="CJ831" s="170"/>
      <c r="CK831" s="170"/>
      <c r="CL831" s="170"/>
      <c r="CM831" s="170"/>
      <c r="CN831" s="170"/>
      <c r="CO831" s="170"/>
      <c r="CP831" s="170"/>
      <c r="CQ831" s="170"/>
      <c r="CR831" s="170"/>
      <c r="CS831" s="170"/>
      <c r="CT831" s="170"/>
      <c r="CU831" s="170"/>
      <c r="CV831" s="170"/>
      <c r="CW831" s="170"/>
      <c r="CX831" s="170"/>
      <c r="CY831" s="170"/>
      <c r="CZ831" s="170"/>
      <c r="DA831" s="170"/>
      <c r="DB831" s="170"/>
      <c r="DC831" s="170"/>
      <c r="DD831" s="170"/>
      <c r="DE831" s="170"/>
      <c r="DF831" s="170"/>
      <c r="DG831" s="170"/>
      <c r="DH831" s="170"/>
      <c r="DI831" s="170"/>
      <c r="DJ831" s="170"/>
      <c r="DK831" s="170"/>
      <c r="DL831" s="170"/>
      <c r="DM831" s="170"/>
      <c r="DN831" s="170"/>
      <c r="DO831" s="170"/>
      <c r="DP831" s="170"/>
      <c r="DQ831" s="170"/>
      <c r="DR831" s="170"/>
      <c r="DS831" s="170"/>
      <c r="DT831" s="170"/>
      <c r="DU831" s="170"/>
      <c r="DV831" s="170"/>
      <c r="DW831" s="170"/>
      <c r="DX831" s="170"/>
      <c r="DY831" s="170"/>
      <c r="DZ831" s="170"/>
      <c r="EA831" s="170"/>
      <c r="EB831" s="170"/>
      <c r="EC831" s="170"/>
      <c r="ED831" s="170"/>
      <c r="EE831" s="170"/>
      <c r="EF831" s="170"/>
      <c r="EG831" s="170"/>
      <c r="EH831" s="170"/>
      <c r="EI831" s="170"/>
      <c r="EJ831" s="170"/>
      <c r="EK831" s="170"/>
      <c r="EL831" s="170"/>
      <c r="EM831" s="170"/>
      <c r="EN831" s="170"/>
      <c r="EO831" s="170"/>
      <c r="EP831" s="170"/>
      <c r="EQ831" s="170"/>
      <c r="ER831" s="170"/>
      <c r="ES831" s="170"/>
      <c r="ET831" s="170"/>
      <c r="EU831" s="170"/>
      <c r="EV831" s="170"/>
      <c r="EW831" s="170"/>
      <c r="EX831" s="170"/>
      <c r="EY831" s="170"/>
      <c r="EZ831" s="170"/>
      <c r="FA831" s="170"/>
      <c r="FB831" s="170"/>
      <c r="FC831" s="170"/>
      <c r="FD831" s="170"/>
      <c r="FE831" s="170"/>
      <c r="FF831" s="170"/>
      <c r="FG831" s="170"/>
      <c r="FH831" s="170"/>
      <c r="FI831" s="170"/>
      <c r="FJ831" s="170"/>
      <c r="FK831" s="170"/>
      <c r="FL831" s="170"/>
      <c r="FM831" s="170"/>
      <c r="FN831" s="170"/>
      <c r="FO831" s="170"/>
      <c r="FP831" s="170"/>
      <c r="FQ831" s="170"/>
      <c r="FR831" s="170"/>
      <c r="FS831" s="170"/>
      <c r="FT831" s="170"/>
      <c r="FU831" s="170"/>
      <c r="FV831" s="170"/>
      <c r="FW831" s="170"/>
      <c r="FX831" s="170"/>
      <c r="FY831" s="170"/>
      <c r="FZ831" s="170"/>
      <c r="GA831" s="170"/>
      <c r="GB831" s="170"/>
      <c r="GC831" s="170"/>
      <c r="GD831" s="170"/>
      <c r="GE831" s="170"/>
      <c r="GF831" s="170"/>
      <c r="GG831" s="170"/>
      <c r="GH831" s="170"/>
    </row>
    <row r="832" customFormat="false" ht="12.75" hidden="false" customHeight="false" outlineLevel="0" collapsed="false">
      <c r="A832" s="179"/>
      <c r="B832" s="160"/>
      <c r="C832" s="160"/>
      <c r="D832" s="160"/>
      <c r="E832" s="160"/>
      <c r="F832" s="160"/>
      <c r="G832" s="160"/>
      <c r="H832" s="159"/>
      <c r="I832" s="181"/>
      <c r="R832" s="159"/>
      <c r="S832" s="169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70"/>
      <c r="BP832" s="170"/>
      <c r="BQ832" s="170"/>
      <c r="BR832" s="170"/>
      <c r="BS832" s="170"/>
      <c r="BT832" s="170"/>
      <c r="BU832" s="170"/>
      <c r="BV832" s="170"/>
      <c r="BW832" s="170"/>
      <c r="BX832" s="170"/>
      <c r="BY832" s="170"/>
      <c r="BZ832" s="170"/>
      <c r="CA832" s="170"/>
      <c r="CB832" s="170"/>
      <c r="CC832" s="170"/>
      <c r="CD832" s="170"/>
      <c r="CE832" s="170"/>
      <c r="CF832" s="170"/>
      <c r="CG832" s="170"/>
      <c r="CH832" s="170"/>
      <c r="CI832" s="170"/>
      <c r="CJ832" s="170"/>
      <c r="CK832" s="170"/>
      <c r="CL832" s="170"/>
      <c r="CM832" s="170"/>
      <c r="CN832" s="170"/>
      <c r="CO832" s="170"/>
      <c r="CP832" s="170"/>
      <c r="CQ832" s="170"/>
      <c r="CR832" s="170"/>
      <c r="CS832" s="170"/>
      <c r="CT832" s="170"/>
      <c r="CU832" s="170"/>
      <c r="CV832" s="170"/>
      <c r="CW832" s="170"/>
      <c r="CX832" s="170"/>
      <c r="CY832" s="170"/>
      <c r="CZ832" s="170"/>
      <c r="DA832" s="170"/>
      <c r="DB832" s="170"/>
      <c r="DC832" s="170"/>
      <c r="DD832" s="170"/>
      <c r="DE832" s="170"/>
      <c r="DF832" s="170"/>
      <c r="DG832" s="170"/>
      <c r="DH832" s="170"/>
      <c r="DI832" s="170"/>
      <c r="DJ832" s="170"/>
      <c r="DK832" s="170"/>
      <c r="DL832" s="170"/>
      <c r="DM832" s="170"/>
      <c r="DN832" s="170"/>
      <c r="DO832" s="170"/>
      <c r="DP832" s="170"/>
      <c r="DQ832" s="170"/>
      <c r="DR832" s="170"/>
      <c r="DS832" s="170"/>
      <c r="DT832" s="170"/>
      <c r="DU832" s="170"/>
      <c r="DV832" s="170"/>
      <c r="DW832" s="170"/>
      <c r="DX832" s="170"/>
      <c r="DY832" s="170"/>
      <c r="DZ832" s="170"/>
      <c r="EA832" s="170"/>
      <c r="EB832" s="170"/>
      <c r="EC832" s="170"/>
      <c r="ED832" s="170"/>
      <c r="EE832" s="170"/>
      <c r="EF832" s="170"/>
      <c r="EG832" s="170"/>
      <c r="EH832" s="170"/>
      <c r="EI832" s="170"/>
      <c r="EJ832" s="170"/>
      <c r="EK832" s="170"/>
      <c r="EL832" s="170"/>
      <c r="EM832" s="170"/>
      <c r="EN832" s="170"/>
      <c r="EO832" s="170"/>
      <c r="EP832" s="170"/>
      <c r="EQ832" s="170"/>
      <c r="ER832" s="170"/>
      <c r="ES832" s="170"/>
      <c r="ET832" s="170"/>
      <c r="EU832" s="170"/>
      <c r="EV832" s="170"/>
      <c r="EW832" s="170"/>
      <c r="EX832" s="170"/>
      <c r="EY832" s="170"/>
      <c r="EZ832" s="170"/>
      <c r="FA832" s="170"/>
      <c r="FB832" s="170"/>
      <c r="FC832" s="170"/>
      <c r="FD832" s="170"/>
      <c r="FE832" s="170"/>
      <c r="FF832" s="170"/>
      <c r="FG832" s="170"/>
      <c r="FH832" s="170"/>
      <c r="FI832" s="170"/>
      <c r="FJ832" s="170"/>
      <c r="FK832" s="170"/>
      <c r="FL832" s="170"/>
      <c r="FM832" s="170"/>
      <c r="FN832" s="170"/>
      <c r="FO832" s="170"/>
      <c r="FP832" s="170"/>
      <c r="FQ832" s="170"/>
      <c r="FR832" s="170"/>
      <c r="FS832" s="170"/>
      <c r="FT832" s="170"/>
      <c r="FU832" s="170"/>
      <c r="FV832" s="170"/>
      <c r="FW832" s="170"/>
      <c r="FX832" s="170"/>
      <c r="FY832" s="170"/>
      <c r="FZ832" s="170"/>
      <c r="GA832" s="170"/>
      <c r="GB832" s="170"/>
      <c r="GC832" s="170"/>
      <c r="GD832" s="170"/>
      <c r="GE832" s="170"/>
      <c r="GF832" s="170"/>
      <c r="GG832" s="170"/>
      <c r="GH832" s="170"/>
    </row>
    <row r="833" customFormat="false" ht="12.75" hidden="false" customHeight="false" outlineLevel="0" collapsed="false">
      <c r="A833" s="179"/>
      <c r="B833" s="160"/>
      <c r="C833" s="160"/>
      <c r="D833" s="160"/>
      <c r="E833" s="160"/>
      <c r="F833" s="160"/>
      <c r="G833" s="160"/>
      <c r="H833" s="159"/>
      <c r="I833" s="181"/>
      <c r="R833" s="159"/>
      <c r="S833" s="169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70"/>
      <c r="BP833" s="170"/>
      <c r="BQ833" s="170"/>
      <c r="BR833" s="170"/>
      <c r="BS833" s="170"/>
      <c r="BT833" s="170"/>
      <c r="BU833" s="170"/>
      <c r="BV833" s="170"/>
      <c r="BW833" s="170"/>
      <c r="BX833" s="170"/>
      <c r="BY833" s="170"/>
      <c r="BZ833" s="170"/>
      <c r="CA833" s="170"/>
      <c r="CB833" s="170"/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70"/>
      <c r="CM833" s="170"/>
      <c r="CN833" s="170"/>
      <c r="CO833" s="170"/>
      <c r="CP833" s="170"/>
      <c r="CQ833" s="170"/>
      <c r="CR833" s="170"/>
      <c r="CS833" s="170"/>
      <c r="CT833" s="170"/>
      <c r="CU833" s="170"/>
      <c r="CV833" s="170"/>
      <c r="CW833" s="170"/>
      <c r="CX833" s="170"/>
      <c r="CY833" s="170"/>
      <c r="CZ833" s="170"/>
      <c r="DA833" s="170"/>
      <c r="DB833" s="170"/>
      <c r="DC833" s="170"/>
      <c r="DD833" s="170"/>
      <c r="DE833" s="170"/>
      <c r="DF833" s="170"/>
      <c r="DG833" s="170"/>
      <c r="DH833" s="170"/>
      <c r="DI833" s="170"/>
      <c r="DJ833" s="170"/>
      <c r="DK833" s="170"/>
      <c r="DL833" s="170"/>
      <c r="DM833" s="170"/>
      <c r="DN833" s="170"/>
      <c r="DO833" s="170"/>
      <c r="DP833" s="170"/>
      <c r="DQ833" s="170"/>
      <c r="DR833" s="170"/>
      <c r="DS833" s="170"/>
      <c r="DT833" s="170"/>
      <c r="DU833" s="170"/>
      <c r="DV833" s="170"/>
      <c r="DW833" s="170"/>
      <c r="DX833" s="170"/>
      <c r="DY833" s="170"/>
      <c r="DZ833" s="170"/>
      <c r="EA833" s="170"/>
      <c r="EB833" s="170"/>
      <c r="EC833" s="170"/>
      <c r="ED833" s="170"/>
      <c r="EE833" s="170"/>
      <c r="EF833" s="170"/>
      <c r="EG833" s="170"/>
      <c r="EH833" s="170"/>
      <c r="EI833" s="170"/>
      <c r="EJ833" s="170"/>
      <c r="EK833" s="170"/>
      <c r="EL833" s="170"/>
      <c r="EM833" s="170"/>
      <c r="EN833" s="170"/>
      <c r="EO833" s="170"/>
      <c r="EP833" s="170"/>
      <c r="EQ833" s="170"/>
      <c r="ER833" s="170"/>
      <c r="ES833" s="170"/>
      <c r="ET833" s="170"/>
      <c r="EU833" s="170"/>
      <c r="EV833" s="170"/>
      <c r="EW833" s="170"/>
      <c r="EX833" s="170"/>
      <c r="EY833" s="170"/>
      <c r="EZ833" s="170"/>
      <c r="FA833" s="170"/>
      <c r="FB833" s="170"/>
      <c r="FC833" s="170"/>
      <c r="FD833" s="170"/>
      <c r="FE833" s="170"/>
      <c r="FF833" s="170"/>
      <c r="FG833" s="170"/>
      <c r="FH833" s="170"/>
      <c r="FI833" s="170"/>
      <c r="FJ833" s="170"/>
      <c r="FK833" s="170"/>
      <c r="FL833" s="170"/>
      <c r="FM833" s="170"/>
      <c r="FN833" s="170"/>
      <c r="FO833" s="170"/>
      <c r="FP833" s="170"/>
      <c r="FQ833" s="170"/>
      <c r="FR833" s="170"/>
      <c r="FS833" s="170"/>
      <c r="FT833" s="170"/>
      <c r="FU833" s="170"/>
      <c r="FV833" s="170"/>
      <c r="FW833" s="170"/>
      <c r="FX833" s="170"/>
      <c r="FY833" s="170"/>
      <c r="FZ833" s="170"/>
      <c r="GA833" s="170"/>
      <c r="GB833" s="170"/>
      <c r="GC833" s="170"/>
      <c r="GD833" s="170"/>
      <c r="GE833" s="170"/>
      <c r="GF833" s="170"/>
      <c r="GG833" s="170"/>
      <c r="GH833" s="170"/>
    </row>
    <row r="834" customFormat="false" ht="12.75" hidden="false" customHeight="false" outlineLevel="0" collapsed="false">
      <c r="A834" s="179"/>
      <c r="B834" s="160"/>
      <c r="C834" s="160"/>
      <c r="D834" s="160"/>
      <c r="E834" s="160"/>
      <c r="F834" s="160"/>
      <c r="G834" s="160"/>
      <c r="H834" s="159"/>
      <c r="I834" s="181"/>
      <c r="R834" s="159"/>
      <c r="S834" s="169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70"/>
      <c r="BP834" s="170"/>
      <c r="BQ834" s="170"/>
      <c r="BR834" s="170"/>
      <c r="BS834" s="170"/>
      <c r="BT834" s="170"/>
      <c r="BU834" s="170"/>
      <c r="BV834" s="170"/>
      <c r="BW834" s="170"/>
      <c r="BX834" s="170"/>
      <c r="BY834" s="170"/>
      <c r="BZ834" s="170"/>
      <c r="CA834" s="170"/>
      <c r="CB834" s="170"/>
      <c r="CC834" s="170"/>
      <c r="CD834" s="170"/>
      <c r="CE834" s="170"/>
      <c r="CF834" s="170"/>
      <c r="CG834" s="170"/>
      <c r="CH834" s="170"/>
      <c r="CI834" s="170"/>
      <c r="CJ834" s="170"/>
      <c r="CK834" s="170"/>
      <c r="CL834" s="170"/>
      <c r="CM834" s="170"/>
      <c r="CN834" s="170"/>
      <c r="CO834" s="170"/>
      <c r="CP834" s="170"/>
      <c r="CQ834" s="170"/>
      <c r="CR834" s="170"/>
      <c r="CS834" s="170"/>
      <c r="CT834" s="170"/>
      <c r="CU834" s="170"/>
      <c r="CV834" s="170"/>
      <c r="CW834" s="170"/>
      <c r="CX834" s="170"/>
      <c r="CY834" s="170"/>
      <c r="CZ834" s="170"/>
      <c r="DA834" s="170"/>
      <c r="DB834" s="170"/>
      <c r="DC834" s="170"/>
      <c r="DD834" s="170"/>
      <c r="DE834" s="170"/>
      <c r="DF834" s="170"/>
      <c r="DG834" s="170"/>
      <c r="DH834" s="170"/>
      <c r="DI834" s="170"/>
      <c r="DJ834" s="170"/>
      <c r="DK834" s="170"/>
      <c r="DL834" s="170"/>
      <c r="DM834" s="170"/>
      <c r="DN834" s="170"/>
      <c r="DO834" s="170"/>
      <c r="DP834" s="170"/>
      <c r="DQ834" s="170"/>
      <c r="DR834" s="170"/>
      <c r="DS834" s="170"/>
      <c r="DT834" s="170"/>
      <c r="DU834" s="170"/>
      <c r="DV834" s="170"/>
      <c r="DW834" s="170"/>
      <c r="DX834" s="170"/>
      <c r="DY834" s="170"/>
      <c r="DZ834" s="170"/>
      <c r="EA834" s="170"/>
      <c r="EB834" s="170"/>
      <c r="EC834" s="170"/>
      <c r="ED834" s="170"/>
      <c r="EE834" s="170"/>
      <c r="EF834" s="170"/>
      <c r="EG834" s="170"/>
      <c r="EH834" s="170"/>
      <c r="EI834" s="170"/>
      <c r="EJ834" s="170"/>
      <c r="EK834" s="170"/>
      <c r="EL834" s="170"/>
      <c r="EM834" s="170"/>
      <c r="EN834" s="170"/>
      <c r="EO834" s="170"/>
      <c r="EP834" s="170"/>
      <c r="EQ834" s="170"/>
      <c r="ER834" s="170"/>
      <c r="ES834" s="170"/>
      <c r="ET834" s="170"/>
      <c r="EU834" s="170"/>
      <c r="EV834" s="170"/>
      <c r="EW834" s="170"/>
      <c r="EX834" s="170"/>
      <c r="EY834" s="170"/>
      <c r="EZ834" s="170"/>
      <c r="FA834" s="170"/>
      <c r="FB834" s="170"/>
      <c r="FC834" s="170"/>
      <c r="FD834" s="170"/>
      <c r="FE834" s="170"/>
      <c r="FF834" s="170"/>
      <c r="FG834" s="170"/>
      <c r="FH834" s="170"/>
      <c r="FI834" s="170"/>
      <c r="FJ834" s="170"/>
      <c r="FK834" s="170"/>
      <c r="FL834" s="170"/>
      <c r="FM834" s="170"/>
      <c r="FN834" s="170"/>
      <c r="FO834" s="170"/>
      <c r="FP834" s="170"/>
      <c r="FQ834" s="170"/>
      <c r="FR834" s="170"/>
      <c r="FS834" s="170"/>
      <c r="FT834" s="170"/>
      <c r="FU834" s="170"/>
      <c r="FV834" s="170"/>
      <c r="FW834" s="170"/>
      <c r="FX834" s="170"/>
      <c r="FY834" s="170"/>
      <c r="FZ834" s="170"/>
      <c r="GA834" s="170"/>
      <c r="GB834" s="170"/>
      <c r="GC834" s="170"/>
      <c r="GD834" s="170"/>
      <c r="GE834" s="170"/>
      <c r="GF834" s="170"/>
      <c r="GG834" s="170"/>
      <c r="GH834" s="170"/>
    </row>
    <row r="835" customFormat="false" ht="12.75" hidden="false" customHeight="false" outlineLevel="0" collapsed="false">
      <c r="A835" s="179"/>
      <c r="B835" s="160"/>
      <c r="C835" s="160"/>
      <c r="D835" s="160"/>
      <c r="E835" s="160"/>
      <c r="F835" s="160"/>
      <c r="G835" s="160"/>
      <c r="H835" s="159"/>
      <c r="I835" s="181"/>
      <c r="R835" s="159"/>
      <c r="S835" s="169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70"/>
      <c r="BP835" s="170"/>
      <c r="BQ835" s="170"/>
      <c r="BR835" s="170"/>
      <c r="BS835" s="170"/>
      <c r="BT835" s="170"/>
      <c r="BU835" s="170"/>
      <c r="BV835" s="170"/>
      <c r="BW835" s="170"/>
      <c r="BX835" s="170"/>
      <c r="BY835" s="170"/>
      <c r="BZ835" s="170"/>
      <c r="CA835" s="170"/>
      <c r="CB835" s="170"/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70"/>
      <c r="CM835" s="170"/>
      <c r="CN835" s="170"/>
      <c r="CO835" s="170"/>
      <c r="CP835" s="170"/>
      <c r="CQ835" s="170"/>
      <c r="CR835" s="170"/>
      <c r="CS835" s="170"/>
      <c r="CT835" s="170"/>
      <c r="CU835" s="170"/>
      <c r="CV835" s="170"/>
      <c r="CW835" s="170"/>
      <c r="CX835" s="170"/>
      <c r="CY835" s="170"/>
      <c r="CZ835" s="170"/>
      <c r="DA835" s="170"/>
      <c r="DB835" s="170"/>
      <c r="DC835" s="170"/>
      <c r="DD835" s="170"/>
      <c r="DE835" s="170"/>
      <c r="DF835" s="170"/>
      <c r="DG835" s="170"/>
      <c r="DH835" s="170"/>
      <c r="DI835" s="170"/>
      <c r="DJ835" s="170"/>
      <c r="DK835" s="170"/>
      <c r="DL835" s="170"/>
      <c r="DM835" s="170"/>
      <c r="DN835" s="170"/>
      <c r="DO835" s="170"/>
      <c r="DP835" s="170"/>
      <c r="DQ835" s="170"/>
      <c r="DR835" s="170"/>
      <c r="DS835" s="170"/>
      <c r="DT835" s="170"/>
      <c r="DU835" s="170"/>
      <c r="DV835" s="170"/>
      <c r="DW835" s="170"/>
      <c r="DX835" s="170"/>
      <c r="DY835" s="170"/>
      <c r="DZ835" s="170"/>
      <c r="EA835" s="170"/>
      <c r="EB835" s="170"/>
      <c r="EC835" s="170"/>
      <c r="ED835" s="170"/>
      <c r="EE835" s="170"/>
      <c r="EF835" s="170"/>
      <c r="EG835" s="170"/>
      <c r="EH835" s="170"/>
      <c r="EI835" s="170"/>
      <c r="EJ835" s="170"/>
      <c r="EK835" s="170"/>
      <c r="EL835" s="170"/>
      <c r="EM835" s="170"/>
      <c r="EN835" s="170"/>
      <c r="EO835" s="170"/>
      <c r="EP835" s="170"/>
      <c r="EQ835" s="170"/>
      <c r="ER835" s="170"/>
      <c r="ES835" s="170"/>
      <c r="ET835" s="170"/>
      <c r="EU835" s="170"/>
      <c r="EV835" s="170"/>
      <c r="EW835" s="170"/>
      <c r="EX835" s="170"/>
      <c r="EY835" s="170"/>
      <c r="EZ835" s="170"/>
      <c r="FA835" s="170"/>
      <c r="FB835" s="170"/>
      <c r="FC835" s="170"/>
      <c r="FD835" s="170"/>
      <c r="FE835" s="170"/>
      <c r="FF835" s="170"/>
      <c r="FG835" s="170"/>
      <c r="FH835" s="170"/>
      <c r="FI835" s="170"/>
      <c r="FJ835" s="170"/>
      <c r="FK835" s="170"/>
      <c r="FL835" s="170"/>
      <c r="FM835" s="170"/>
      <c r="FN835" s="170"/>
      <c r="FO835" s="170"/>
      <c r="FP835" s="170"/>
      <c r="FQ835" s="170"/>
      <c r="FR835" s="170"/>
      <c r="FS835" s="170"/>
      <c r="FT835" s="170"/>
      <c r="FU835" s="170"/>
      <c r="FV835" s="170"/>
      <c r="FW835" s="170"/>
      <c r="FX835" s="170"/>
      <c r="FY835" s="170"/>
      <c r="FZ835" s="170"/>
      <c r="GA835" s="170"/>
      <c r="GB835" s="170"/>
      <c r="GC835" s="170"/>
      <c r="GD835" s="170"/>
      <c r="GE835" s="170"/>
      <c r="GF835" s="170"/>
      <c r="GG835" s="170"/>
      <c r="GH835" s="170"/>
    </row>
    <row r="836" customFormat="false" ht="12.75" hidden="false" customHeight="false" outlineLevel="0" collapsed="false">
      <c r="A836" s="179"/>
      <c r="B836" s="160"/>
      <c r="C836" s="160"/>
      <c r="D836" s="160"/>
      <c r="E836" s="160"/>
      <c r="F836" s="160"/>
      <c r="G836" s="160"/>
      <c r="H836" s="159"/>
      <c r="I836" s="181"/>
      <c r="R836" s="159"/>
      <c r="S836" s="169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70"/>
      <c r="BP836" s="170"/>
      <c r="BQ836" s="170"/>
      <c r="BR836" s="170"/>
      <c r="BS836" s="170"/>
      <c r="BT836" s="170"/>
      <c r="BU836" s="170"/>
      <c r="BV836" s="170"/>
      <c r="BW836" s="170"/>
      <c r="BX836" s="170"/>
      <c r="BY836" s="170"/>
      <c r="BZ836" s="170"/>
      <c r="CA836" s="170"/>
      <c r="CB836" s="170"/>
      <c r="CC836" s="170"/>
      <c r="CD836" s="170"/>
      <c r="CE836" s="170"/>
      <c r="CF836" s="170"/>
      <c r="CG836" s="170"/>
      <c r="CH836" s="170"/>
      <c r="CI836" s="170"/>
      <c r="CJ836" s="170"/>
      <c r="CK836" s="170"/>
      <c r="CL836" s="170"/>
      <c r="CM836" s="170"/>
      <c r="CN836" s="170"/>
      <c r="CO836" s="170"/>
      <c r="CP836" s="170"/>
      <c r="CQ836" s="170"/>
      <c r="CR836" s="170"/>
      <c r="CS836" s="170"/>
      <c r="CT836" s="170"/>
      <c r="CU836" s="170"/>
      <c r="CV836" s="170"/>
      <c r="CW836" s="170"/>
      <c r="CX836" s="170"/>
      <c r="CY836" s="170"/>
      <c r="CZ836" s="170"/>
      <c r="DA836" s="170"/>
      <c r="DB836" s="170"/>
      <c r="DC836" s="170"/>
      <c r="DD836" s="170"/>
      <c r="DE836" s="170"/>
      <c r="DF836" s="170"/>
      <c r="DG836" s="170"/>
      <c r="DH836" s="170"/>
      <c r="DI836" s="170"/>
      <c r="DJ836" s="170"/>
      <c r="DK836" s="170"/>
      <c r="DL836" s="170"/>
      <c r="DM836" s="170"/>
      <c r="DN836" s="170"/>
      <c r="DO836" s="170"/>
      <c r="DP836" s="170"/>
      <c r="DQ836" s="170"/>
      <c r="DR836" s="170"/>
      <c r="DS836" s="170"/>
      <c r="DT836" s="170"/>
      <c r="DU836" s="170"/>
      <c r="DV836" s="170"/>
      <c r="DW836" s="170"/>
      <c r="DX836" s="170"/>
      <c r="DY836" s="170"/>
      <c r="DZ836" s="170"/>
      <c r="EA836" s="170"/>
      <c r="EB836" s="170"/>
      <c r="EC836" s="170"/>
      <c r="ED836" s="170"/>
      <c r="EE836" s="170"/>
      <c r="EF836" s="170"/>
      <c r="EG836" s="170"/>
      <c r="EH836" s="170"/>
      <c r="EI836" s="170"/>
      <c r="EJ836" s="170"/>
      <c r="EK836" s="170"/>
      <c r="EL836" s="170"/>
      <c r="EM836" s="170"/>
      <c r="EN836" s="170"/>
      <c r="EO836" s="170"/>
      <c r="EP836" s="170"/>
      <c r="EQ836" s="170"/>
      <c r="ER836" s="170"/>
      <c r="ES836" s="170"/>
      <c r="ET836" s="170"/>
      <c r="EU836" s="170"/>
      <c r="EV836" s="170"/>
      <c r="EW836" s="170"/>
      <c r="EX836" s="170"/>
      <c r="EY836" s="170"/>
      <c r="EZ836" s="170"/>
      <c r="FA836" s="170"/>
      <c r="FB836" s="170"/>
      <c r="FC836" s="170"/>
      <c r="FD836" s="170"/>
      <c r="FE836" s="170"/>
      <c r="FF836" s="170"/>
      <c r="FG836" s="170"/>
      <c r="FH836" s="170"/>
      <c r="FI836" s="170"/>
      <c r="FJ836" s="170"/>
      <c r="FK836" s="170"/>
      <c r="FL836" s="170"/>
      <c r="FM836" s="170"/>
      <c r="FN836" s="170"/>
      <c r="FO836" s="170"/>
      <c r="FP836" s="170"/>
      <c r="FQ836" s="170"/>
      <c r="FR836" s="170"/>
      <c r="FS836" s="170"/>
      <c r="FT836" s="170"/>
      <c r="FU836" s="170"/>
      <c r="FV836" s="170"/>
      <c r="FW836" s="170"/>
      <c r="FX836" s="170"/>
      <c r="FY836" s="170"/>
      <c r="FZ836" s="170"/>
      <c r="GA836" s="170"/>
      <c r="GB836" s="170"/>
      <c r="GC836" s="170"/>
      <c r="GD836" s="170"/>
      <c r="GE836" s="170"/>
      <c r="GF836" s="170"/>
      <c r="GG836" s="170"/>
      <c r="GH836" s="170"/>
    </row>
    <row r="837" customFormat="false" ht="12.75" hidden="false" customHeight="false" outlineLevel="0" collapsed="false">
      <c r="A837" s="179"/>
      <c r="B837" s="160"/>
      <c r="C837" s="160"/>
      <c r="D837" s="160"/>
      <c r="E837" s="160"/>
      <c r="F837" s="160"/>
      <c r="G837" s="160"/>
      <c r="H837" s="159"/>
      <c r="I837" s="181"/>
      <c r="R837" s="159"/>
      <c r="S837" s="169"/>
      <c r="T837" s="170"/>
      <c r="U837" s="170"/>
      <c r="V837" s="170"/>
      <c r="W837" s="170"/>
      <c r="X837" s="170"/>
      <c r="Y837" s="170"/>
      <c r="Z837" s="170"/>
      <c r="AA837" s="170"/>
      <c r="AB837" s="170"/>
      <c r="AC837" s="170"/>
      <c r="AD837" s="170"/>
      <c r="AE837" s="170"/>
      <c r="AF837" s="170"/>
      <c r="AG837" s="170"/>
      <c r="AH837" s="170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70"/>
      <c r="BP837" s="170"/>
      <c r="BQ837" s="170"/>
      <c r="BR837" s="170"/>
      <c r="BS837" s="170"/>
      <c r="BT837" s="170"/>
      <c r="BU837" s="170"/>
      <c r="BV837" s="170"/>
      <c r="BW837" s="170"/>
      <c r="BX837" s="170"/>
      <c r="BY837" s="170"/>
      <c r="BZ837" s="170"/>
      <c r="CA837" s="170"/>
      <c r="CB837" s="170"/>
      <c r="CC837" s="170"/>
      <c r="CD837" s="170"/>
      <c r="CE837" s="170"/>
      <c r="CF837" s="170"/>
      <c r="CG837" s="170"/>
      <c r="CH837" s="170"/>
      <c r="CI837" s="170"/>
      <c r="CJ837" s="170"/>
      <c r="CK837" s="170"/>
      <c r="CL837" s="170"/>
      <c r="CM837" s="170"/>
      <c r="CN837" s="170"/>
      <c r="CO837" s="170"/>
      <c r="CP837" s="170"/>
      <c r="CQ837" s="170"/>
      <c r="CR837" s="170"/>
      <c r="CS837" s="170"/>
      <c r="CT837" s="170"/>
      <c r="CU837" s="170"/>
      <c r="CV837" s="170"/>
      <c r="CW837" s="170"/>
      <c r="CX837" s="170"/>
      <c r="CY837" s="170"/>
      <c r="CZ837" s="170"/>
      <c r="DA837" s="170"/>
      <c r="DB837" s="170"/>
      <c r="DC837" s="170"/>
      <c r="DD837" s="170"/>
      <c r="DE837" s="170"/>
      <c r="DF837" s="170"/>
      <c r="DG837" s="170"/>
      <c r="DH837" s="170"/>
      <c r="DI837" s="170"/>
      <c r="DJ837" s="170"/>
      <c r="DK837" s="170"/>
      <c r="DL837" s="170"/>
      <c r="DM837" s="170"/>
      <c r="DN837" s="170"/>
      <c r="DO837" s="170"/>
      <c r="DP837" s="170"/>
      <c r="DQ837" s="170"/>
      <c r="DR837" s="170"/>
      <c r="DS837" s="170"/>
      <c r="DT837" s="170"/>
      <c r="DU837" s="170"/>
      <c r="DV837" s="170"/>
      <c r="DW837" s="170"/>
      <c r="DX837" s="170"/>
      <c r="DY837" s="170"/>
      <c r="DZ837" s="170"/>
      <c r="EA837" s="170"/>
      <c r="EB837" s="170"/>
      <c r="EC837" s="170"/>
      <c r="ED837" s="170"/>
      <c r="EE837" s="170"/>
      <c r="EF837" s="170"/>
      <c r="EG837" s="170"/>
      <c r="EH837" s="170"/>
      <c r="EI837" s="170"/>
      <c r="EJ837" s="170"/>
      <c r="EK837" s="170"/>
      <c r="EL837" s="170"/>
      <c r="EM837" s="170"/>
      <c r="EN837" s="170"/>
      <c r="EO837" s="170"/>
      <c r="EP837" s="170"/>
      <c r="EQ837" s="170"/>
      <c r="ER837" s="170"/>
      <c r="ES837" s="170"/>
      <c r="ET837" s="170"/>
      <c r="EU837" s="170"/>
      <c r="EV837" s="170"/>
      <c r="EW837" s="170"/>
      <c r="EX837" s="170"/>
      <c r="EY837" s="170"/>
      <c r="EZ837" s="170"/>
      <c r="FA837" s="170"/>
      <c r="FB837" s="170"/>
      <c r="FC837" s="170"/>
      <c r="FD837" s="170"/>
      <c r="FE837" s="170"/>
      <c r="FF837" s="170"/>
      <c r="FG837" s="170"/>
      <c r="FH837" s="170"/>
      <c r="FI837" s="170"/>
      <c r="FJ837" s="170"/>
      <c r="FK837" s="170"/>
      <c r="FL837" s="170"/>
      <c r="FM837" s="170"/>
      <c r="FN837" s="170"/>
      <c r="FO837" s="170"/>
      <c r="FP837" s="170"/>
      <c r="FQ837" s="170"/>
      <c r="FR837" s="170"/>
      <c r="FS837" s="170"/>
      <c r="FT837" s="170"/>
      <c r="FU837" s="170"/>
      <c r="FV837" s="170"/>
      <c r="FW837" s="170"/>
      <c r="FX837" s="170"/>
      <c r="FY837" s="170"/>
      <c r="FZ837" s="170"/>
      <c r="GA837" s="170"/>
      <c r="GB837" s="170"/>
      <c r="GC837" s="170"/>
      <c r="GD837" s="170"/>
      <c r="GE837" s="170"/>
      <c r="GF837" s="170"/>
      <c r="GG837" s="170"/>
      <c r="GH837" s="170"/>
    </row>
    <row r="838" customFormat="false" ht="12.75" hidden="false" customHeight="false" outlineLevel="0" collapsed="false">
      <c r="A838" s="179"/>
      <c r="B838" s="160"/>
      <c r="C838" s="160"/>
      <c r="D838" s="160"/>
      <c r="E838" s="160"/>
      <c r="F838" s="160"/>
      <c r="G838" s="160"/>
      <c r="H838" s="159"/>
      <c r="I838" s="181"/>
      <c r="R838" s="159"/>
      <c r="S838" s="169"/>
      <c r="T838" s="170"/>
      <c r="U838" s="170"/>
      <c r="V838" s="170"/>
      <c r="W838" s="170"/>
      <c r="X838" s="170"/>
      <c r="Y838" s="170"/>
      <c r="Z838" s="170"/>
      <c r="AA838" s="170"/>
      <c r="AB838" s="170"/>
      <c r="AC838" s="170"/>
      <c r="AD838" s="170"/>
      <c r="AE838" s="170"/>
      <c r="AF838" s="170"/>
      <c r="AG838" s="170"/>
      <c r="AH838" s="170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70"/>
      <c r="CE838" s="170"/>
      <c r="CF838" s="170"/>
      <c r="CG838" s="170"/>
      <c r="CH838" s="170"/>
      <c r="CI838" s="170"/>
      <c r="CJ838" s="170"/>
      <c r="CK838" s="170"/>
      <c r="CL838" s="170"/>
      <c r="CM838" s="170"/>
      <c r="CN838" s="170"/>
      <c r="CO838" s="170"/>
      <c r="CP838" s="170"/>
      <c r="CQ838" s="170"/>
      <c r="CR838" s="170"/>
      <c r="CS838" s="170"/>
      <c r="CT838" s="170"/>
      <c r="CU838" s="170"/>
      <c r="CV838" s="170"/>
      <c r="CW838" s="170"/>
      <c r="CX838" s="170"/>
      <c r="CY838" s="170"/>
      <c r="CZ838" s="170"/>
      <c r="DA838" s="170"/>
      <c r="DB838" s="170"/>
      <c r="DC838" s="170"/>
      <c r="DD838" s="170"/>
      <c r="DE838" s="170"/>
      <c r="DF838" s="170"/>
      <c r="DG838" s="170"/>
      <c r="DH838" s="170"/>
      <c r="DI838" s="170"/>
      <c r="DJ838" s="170"/>
      <c r="DK838" s="170"/>
      <c r="DL838" s="170"/>
      <c r="DM838" s="170"/>
      <c r="DN838" s="170"/>
      <c r="DO838" s="170"/>
      <c r="DP838" s="170"/>
      <c r="DQ838" s="170"/>
      <c r="DR838" s="170"/>
      <c r="DS838" s="170"/>
      <c r="DT838" s="170"/>
      <c r="DU838" s="170"/>
      <c r="DV838" s="170"/>
      <c r="DW838" s="170"/>
      <c r="DX838" s="170"/>
      <c r="DY838" s="170"/>
      <c r="DZ838" s="170"/>
      <c r="EA838" s="170"/>
      <c r="EB838" s="170"/>
      <c r="EC838" s="170"/>
      <c r="ED838" s="170"/>
      <c r="EE838" s="170"/>
      <c r="EF838" s="170"/>
      <c r="EG838" s="170"/>
      <c r="EH838" s="170"/>
      <c r="EI838" s="170"/>
      <c r="EJ838" s="170"/>
      <c r="EK838" s="170"/>
      <c r="EL838" s="170"/>
      <c r="EM838" s="170"/>
      <c r="EN838" s="170"/>
      <c r="EO838" s="170"/>
      <c r="EP838" s="170"/>
      <c r="EQ838" s="170"/>
      <c r="ER838" s="170"/>
      <c r="ES838" s="170"/>
      <c r="ET838" s="170"/>
      <c r="EU838" s="170"/>
      <c r="EV838" s="170"/>
      <c r="EW838" s="170"/>
      <c r="EX838" s="170"/>
      <c r="EY838" s="170"/>
      <c r="EZ838" s="170"/>
      <c r="FA838" s="170"/>
      <c r="FB838" s="170"/>
      <c r="FC838" s="170"/>
      <c r="FD838" s="170"/>
      <c r="FE838" s="170"/>
      <c r="FF838" s="170"/>
      <c r="FG838" s="170"/>
      <c r="FH838" s="170"/>
      <c r="FI838" s="170"/>
      <c r="FJ838" s="170"/>
      <c r="FK838" s="170"/>
      <c r="FL838" s="170"/>
      <c r="FM838" s="170"/>
      <c r="FN838" s="170"/>
      <c r="FO838" s="170"/>
      <c r="FP838" s="170"/>
      <c r="FQ838" s="170"/>
      <c r="FR838" s="170"/>
      <c r="FS838" s="170"/>
      <c r="FT838" s="170"/>
      <c r="FU838" s="170"/>
      <c r="FV838" s="170"/>
      <c r="FW838" s="170"/>
      <c r="FX838" s="170"/>
      <c r="FY838" s="170"/>
      <c r="FZ838" s="170"/>
      <c r="GA838" s="170"/>
      <c r="GB838" s="170"/>
      <c r="GC838" s="170"/>
      <c r="GD838" s="170"/>
      <c r="GE838" s="170"/>
      <c r="GF838" s="170"/>
      <c r="GG838" s="170"/>
      <c r="GH838" s="170"/>
    </row>
    <row r="839" customFormat="false" ht="12.75" hidden="false" customHeight="false" outlineLevel="0" collapsed="false">
      <c r="A839" s="179"/>
      <c r="B839" s="160"/>
      <c r="C839" s="160"/>
      <c r="D839" s="160"/>
      <c r="E839" s="160"/>
      <c r="F839" s="160"/>
      <c r="G839" s="160"/>
      <c r="H839" s="159"/>
      <c r="I839" s="181"/>
      <c r="R839" s="159"/>
      <c r="S839" s="169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  <c r="AH839" s="170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70"/>
      <c r="BP839" s="170"/>
      <c r="BQ839" s="170"/>
      <c r="BR839" s="170"/>
      <c r="BS839" s="170"/>
      <c r="BT839" s="170"/>
      <c r="BU839" s="170"/>
      <c r="BV839" s="170"/>
      <c r="BW839" s="170"/>
      <c r="BX839" s="170"/>
      <c r="BY839" s="170"/>
      <c r="BZ839" s="170"/>
      <c r="CA839" s="170"/>
      <c r="CB839" s="170"/>
      <c r="CC839" s="170"/>
      <c r="CD839" s="170"/>
      <c r="CE839" s="170"/>
      <c r="CF839" s="170"/>
      <c r="CG839" s="170"/>
      <c r="CH839" s="170"/>
      <c r="CI839" s="170"/>
      <c r="CJ839" s="170"/>
      <c r="CK839" s="170"/>
      <c r="CL839" s="170"/>
      <c r="CM839" s="170"/>
      <c r="CN839" s="170"/>
      <c r="CO839" s="170"/>
      <c r="CP839" s="170"/>
      <c r="CQ839" s="170"/>
      <c r="CR839" s="170"/>
      <c r="CS839" s="170"/>
      <c r="CT839" s="170"/>
      <c r="CU839" s="170"/>
      <c r="CV839" s="170"/>
      <c r="CW839" s="170"/>
      <c r="CX839" s="170"/>
      <c r="CY839" s="170"/>
      <c r="CZ839" s="170"/>
      <c r="DA839" s="170"/>
      <c r="DB839" s="170"/>
      <c r="DC839" s="170"/>
      <c r="DD839" s="170"/>
      <c r="DE839" s="170"/>
      <c r="DF839" s="170"/>
      <c r="DG839" s="170"/>
      <c r="DH839" s="170"/>
      <c r="DI839" s="170"/>
      <c r="DJ839" s="170"/>
      <c r="DK839" s="170"/>
      <c r="DL839" s="170"/>
      <c r="DM839" s="170"/>
      <c r="DN839" s="170"/>
      <c r="DO839" s="170"/>
      <c r="DP839" s="170"/>
      <c r="DQ839" s="170"/>
      <c r="DR839" s="170"/>
      <c r="DS839" s="170"/>
      <c r="DT839" s="170"/>
      <c r="DU839" s="170"/>
      <c r="DV839" s="170"/>
      <c r="DW839" s="170"/>
      <c r="DX839" s="170"/>
      <c r="DY839" s="170"/>
      <c r="DZ839" s="170"/>
      <c r="EA839" s="170"/>
      <c r="EB839" s="170"/>
      <c r="EC839" s="170"/>
      <c r="ED839" s="170"/>
      <c r="EE839" s="170"/>
      <c r="EF839" s="170"/>
      <c r="EG839" s="170"/>
      <c r="EH839" s="170"/>
      <c r="EI839" s="170"/>
      <c r="EJ839" s="170"/>
      <c r="EK839" s="170"/>
      <c r="EL839" s="170"/>
      <c r="EM839" s="170"/>
      <c r="EN839" s="170"/>
      <c r="EO839" s="170"/>
      <c r="EP839" s="170"/>
      <c r="EQ839" s="170"/>
      <c r="ER839" s="170"/>
      <c r="ES839" s="170"/>
      <c r="ET839" s="170"/>
      <c r="EU839" s="170"/>
      <c r="EV839" s="170"/>
      <c r="EW839" s="170"/>
      <c r="EX839" s="170"/>
      <c r="EY839" s="170"/>
      <c r="EZ839" s="170"/>
      <c r="FA839" s="170"/>
      <c r="FB839" s="170"/>
      <c r="FC839" s="170"/>
      <c r="FD839" s="170"/>
      <c r="FE839" s="170"/>
      <c r="FF839" s="170"/>
      <c r="FG839" s="170"/>
      <c r="FH839" s="170"/>
      <c r="FI839" s="170"/>
      <c r="FJ839" s="170"/>
      <c r="FK839" s="170"/>
      <c r="FL839" s="170"/>
      <c r="FM839" s="170"/>
      <c r="FN839" s="170"/>
      <c r="FO839" s="170"/>
      <c r="FP839" s="170"/>
      <c r="FQ839" s="170"/>
      <c r="FR839" s="170"/>
      <c r="FS839" s="170"/>
      <c r="FT839" s="170"/>
      <c r="FU839" s="170"/>
      <c r="FV839" s="170"/>
      <c r="FW839" s="170"/>
      <c r="FX839" s="170"/>
      <c r="FY839" s="170"/>
      <c r="FZ839" s="170"/>
      <c r="GA839" s="170"/>
      <c r="GB839" s="170"/>
      <c r="GC839" s="170"/>
      <c r="GD839" s="170"/>
      <c r="GE839" s="170"/>
      <c r="GF839" s="170"/>
      <c r="GG839" s="170"/>
      <c r="GH839" s="170"/>
    </row>
    <row r="840" customFormat="false" ht="12.75" hidden="false" customHeight="false" outlineLevel="0" collapsed="false">
      <c r="A840" s="179"/>
      <c r="B840" s="160"/>
      <c r="C840" s="160"/>
      <c r="D840" s="160"/>
      <c r="E840" s="160"/>
      <c r="F840" s="160"/>
      <c r="G840" s="160"/>
      <c r="H840" s="159"/>
      <c r="I840" s="181"/>
      <c r="R840" s="159"/>
      <c r="S840" s="169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  <c r="AH840" s="170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70"/>
      <c r="BP840" s="170"/>
      <c r="BQ840" s="170"/>
      <c r="BR840" s="170"/>
      <c r="BS840" s="170"/>
      <c r="BT840" s="170"/>
      <c r="BU840" s="170"/>
      <c r="BV840" s="170"/>
      <c r="BW840" s="170"/>
      <c r="BX840" s="170"/>
      <c r="BY840" s="170"/>
      <c r="BZ840" s="170"/>
      <c r="CA840" s="170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70"/>
      <c r="DB840" s="170"/>
      <c r="DC840" s="170"/>
      <c r="DD840" s="170"/>
      <c r="DE840" s="170"/>
      <c r="DF840" s="170"/>
      <c r="DG840" s="170"/>
      <c r="DH840" s="170"/>
      <c r="DI840" s="170"/>
      <c r="DJ840" s="170"/>
      <c r="DK840" s="170"/>
      <c r="DL840" s="170"/>
      <c r="DM840" s="170"/>
      <c r="DN840" s="170"/>
      <c r="DO840" s="170"/>
      <c r="DP840" s="170"/>
      <c r="DQ840" s="170"/>
      <c r="DR840" s="170"/>
      <c r="DS840" s="170"/>
      <c r="DT840" s="170"/>
      <c r="DU840" s="170"/>
      <c r="DV840" s="170"/>
      <c r="DW840" s="170"/>
      <c r="DX840" s="170"/>
      <c r="DY840" s="170"/>
      <c r="DZ840" s="170"/>
      <c r="EA840" s="170"/>
      <c r="EB840" s="170"/>
      <c r="EC840" s="170"/>
      <c r="ED840" s="170"/>
      <c r="EE840" s="170"/>
      <c r="EF840" s="170"/>
      <c r="EG840" s="170"/>
      <c r="EH840" s="170"/>
      <c r="EI840" s="170"/>
      <c r="EJ840" s="170"/>
      <c r="EK840" s="170"/>
      <c r="EL840" s="170"/>
      <c r="EM840" s="170"/>
      <c r="EN840" s="170"/>
      <c r="EO840" s="170"/>
      <c r="EP840" s="170"/>
      <c r="EQ840" s="170"/>
      <c r="ER840" s="170"/>
      <c r="ES840" s="170"/>
      <c r="ET840" s="170"/>
      <c r="EU840" s="170"/>
      <c r="EV840" s="170"/>
      <c r="EW840" s="170"/>
      <c r="EX840" s="170"/>
      <c r="EY840" s="170"/>
      <c r="EZ840" s="170"/>
      <c r="FA840" s="170"/>
      <c r="FB840" s="170"/>
      <c r="FC840" s="170"/>
      <c r="FD840" s="170"/>
      <c r="FE840" s="170"/>
      <c r="FF840" s="170"/>
      <c r="FG840" s="170"/>
      <c r="FH840" s="170"/>
      <c r="FI840" s="170"/>
      <c r="FJ840" s="170"/>
      <c r="FK840" s="170"/>
      <c r="FL840" s="170"/>
      <c r="FM840" s="170"/>
      <c r="FN840" s="170"/>
      <c r="FO840" s="170"/>
      <c r="FP840" s="170"/>
      <c r="FQ840" s="170"/>
      <c r="FR840" s="170"/>
      <c r="FS840" s="170"/>
      <c r="FT840" s="170"/>
      <c r="FU840" s="170"/>
      <c r="FV840" s="170"/>
      <c r="FW840" s="170"/>
      <c r="FX840" s="170"/>
      <c r="FY840" s="170"/>
      <c r="FZ840" s="170"/>
      <c r="GA840" s="170"/>
      <c r="GB840" s="170"/>
      <c r="GC840" s="170"/>
      <c r="GD840" s="170"/>
      <c r="GE840" s="170"/>
      <c r="GF840" s="170"/>
      <c r="GG840" s="170"/>
      <c r="GH840" s="170"/>
    </row>
    <row r="841" customFormat="false" ht="12.75" hidden="false" customHeight="false" outlineLevel="0" collapsed="false">
      <c r="A841" s="179"/>
      <c r="B841" s="160"/>
      <c r="C841" s="160"/>
      <c r="D841" s="160"/>
      <c r="E841" s="160"/>
      <c r="F841" s="160"/>
      <c r="G841" s="160"/>
      <c r="H841" s="159"/>
      <c r="I841" s="181"/>
      <c r="R841" s="159"/>
      <c r="S841" s="169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  <c r="AH841" s="170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70"/>
      <c r="BP841" s="170"/>
      <c r="BQ841" s="170"/>
      <c r="BR841" s="170"/>
      <c r="BS841" s="170"/>
      <c r="BT841" s="170"/>
      <c r="BU841" s="170"/>
      <c r="BV841" s="170"/>
      <c r="BW841" s="170"/>
      <c r="BX841" s="170"/>
      <c r="BY841" s="170"/>
      <c r="BZ841" s="170"/>
      <c r="CA841" s="170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70"/>
      <c r="DB841" s="170"/>
      <c r="DC841" s="170"/>
      <c r="DD841" s="170"/>
      <c r="DE841" s="170"/>
      <c r="DF841" s="170"/>
      <c r="DG841" s="170"/>
      <c r="DH841" s="170"/>
      <c r="DI841" s="170"/>
      <c r="DJ841" s="170"/>
      <c r="DK841" s="170"/>
      <c r="DL841" s="170"/>
      <c r="DM841" s="170"/>
      <c r="DN841" s="170"/>
      <c r="DO841" s="170"/>
      <c r="DP841" s="170"/>
      <c r="DQ841" s="170"/>
      <c r="DR841" s="170"/>
      <c r="DS841" s="170"/>
      <c r="DT841" s="170"/>
      <c r="DU841" s="170"/>
      <c r="DV841" s="170"/>
      <c r="DW841" s="170"/>
      <c r="DX841" s="170"/>
      <c r="DY841" s="170"/>
      <c r="DZ841" s="170"/>
      <c r="EA841" s="170"/>
      <c r="EB841" s="170"/>
      <c r="EC841" s="170"/>
      <c r="ED841" s="170"/>
      <c r="EE841" s="170"/>
      <c r="EF841" s="170"/>
      <c r="EG841" s="170"/>
      <c r="EH841" s="170"/>
      <c r="EI841" s="170"/>
      <c r="EJ841" s="170"/>
      <c r="EK841" s="170"/>
      <c r="EL841" s="170"/>
      <c r="EM841" s="170"/>
      <c r="EN841" s="170"/>
      <c r="EO841" s="170"/>
      <c r="EP841" s="170"/>
      <c r="EQ841" s="170"/>
      <c r="ER841" s="170"/>
      <c r="ES841" s="170"/>
      <c r="ET841" s="170"/>
      <c r="EU841" s="170"/>
      <c r="EV841" s="170"/>
      <c r="EW841" s="170"/>
      <c r="EX841" s="170"/>
      <c r="EY841" s="170"/>
      <c r="EZ841" s="170"/>
      <c r="FA841" s="170"/>
      <c r="FB841" s="170"/>
      <c r="FC841" s="170"/>
      <c r="FD841" s="170"/>
      <c r="FE841" s="170"/>
      <c r="FF841" s="170"/>
      <c r="FG841" s="170"/>
      <c r="FH841" s="170"/>
      <c r="FI841" s="170"/>
      <c r="FJ841" s="170"/>
      <c r="FK841" s="170"/>
      <c r="FL841" s="170"/>
      <c r="FM841" s="170"/>
      <c r="FN841" s="170"/>
      <c r="FO841" s="170"/>
      <c r="FP841" s="170"/>
      <c r="FQ841" s="170"/>
      <c r="FR841" s="170"/>
      <c r="FS841" s="170"/>
      <c r="FT841" s="170"/>
      <c r="FU841" s="170"/>
      <c r="FV841" s="170"/>
      <c r="FW841" s="170"/>
      <c r="FX841" s="170"/>
      <c r="FY841" s="170"/>
      <c r="FZ841" s="170"/>
      <c r="GA841" s="170"/>
      <c r="GB841" s="170"/>
      <c r="GC841" s="170"/>
      <c r="GD841" s="170"/>
      <c r="GE841" s="170"/>
      <c r="GF841" s="170"/>
      <c r="GG841" s="170"/>
      <c r="GH841" s="170"/>
    </row>
    <row r="842" customFormat="false" ht="12.75" hidden="false" customHeight="false" outlineLevel="0" collapsed="false">
      <c r="A842" s="179"/>
      <c r="B842" s="160"/>
      <c r="C842" s="160"/>
      <c r="D842" s="160"/>
      <c r="E842" s="160"/>
      <c r="F842" s="160"/>
      <c r="G842" s="160"/>
      <c r="H842" s="159"/>
      <c r="I842" s="181"/>
      <c r="R842" s="159"/>
      <c r="S842" s="169"/>
      <c r="T842" s="170"/>
      <c r="U842" s="170"/>
      <c r="V842" s="170"/>
      <c r="W842" s="170"/>
      <c r="X842" s="170"/>
      <c r="Y842" s="170"/>
      <c r="Z842" s="170"/>
      <c r="AA842" s="170"/>
      <c r="AB842" s="170"/>
      <c r="AC842" s="170"/>
      <c r="AD842" s="170"/>
      <c r="AE842" s="170"/>
      <c r="AF842" s="170"/>
      <c r="AG842" s="170"/>
      <c r="AH842" s="170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70"/>
      <c r="BP842" s="170"/>
      <c r="BQ842" s="170"/>
      <c r="BR842" s="170"/>
      <c r="BS842" s="170"/>
      <c r="BT842" s="170"/>
      <c r="BU842" s="170"/>
      <c r="BV842" s="170"/>
      <c r="BW842" s="170"/>
      <c r="BX842" s="170"/>
      <c r="BY842" s="170"/>
      <c r="BZ842" s="170"/>
      <c r="CA842" s="170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70"/>
      <c r="DB842" s="170"/>
      <c r="DC842" s="170"/>
      <c r="DD842" s="170"/>
      <c r="DE842" s="170"/>
      <c r="DF842" s="170"/>
      <c r="DG842" s="170"/>
      <c r="DH842" s="170"/>
      <c r="DI842" s="170"/>
      <c r="DJ842" s="170"/>
      <c r="DK842" s="170"/>
      <c r="DL842" s="170"/>
      <c r="DM842" s="170"/>
      <c r="DN842" s="170"/>
      <c r="DO842" s="170"/>
      <c r="DP842" s="170"/>
      <c r="DQ842" s="170"/>
      <c r="DR842" s="170"/>
      <c r="DS842" s="170"/>
      <c r="DT842" s="170"/>
      <c r="DU842" s="170"/>
      <c r="DV842" s="170"/>
      <c r="DW842" s="170"/>
      <c r="DX842" s="170"/>
      <c r="DY842" s="170"/>
      <c r="DZ842" s="170"/>
      <c r="EA842" s="170"/>
      <c r="EB842" s="170"/>
      <c r="EC842" s="170"/>
      <c r="ED842" s="170"/>
      <c r="EE842" s="170"/>
      <c r="EF842" s="170"/>
      <c r="EG842" s="170"/>
      <c r="EH842" s="170"/>
      <c r="EI842" s="170"/>
      <c r="EJ842" s="170"/>
      <c r="EK842" s="170"/>
      <c r="EL842" s="170"/>
      <c r="EM842" s="170"/>
      <c r="EN842" s="170"/>
      <c r="EO842" s="170"/>
      <c r="EP842" s="170"/>
      <c r="EQ842" s="170"/>
      <c r="ER842" s="170"/>
      <c r="ES842" s="170"/>
      <c r="ET842" s="170"/>
      <c r="EU842" s="170"/>
      <c r="EV842" s="170"/>
      <c r="EW842" s="170"/>
      <c r="EX842" s="170"/>
      <c r="EY842" s="170"/>
      <c r="EZ842" s="170"/>
      <c r="FA842" s="170"/>
      <c r="FB842" s="170"/>
      <c r="FC842" s="170"/>
      <c r="FD842" s="170"/>
      <c r="FE842" s="170"/>
      <c r="FF842" s="170"/>
      <c r="FG842" s="170"/>
      <c r="FH842" s="170"/>
      <c r="FI842" s="170"/>
      <c r="FJ842" s="170"/>
      <c r="FK842" s="170"/>
      <c r="FL842" s="170"/>
      <c r="FM842" s="170"/>
      <c r="FN842" s="170"/>
      <c r="FO842" s="170"/>
      <c r="FP842" s="170"/>
      <c r="FQ842" s="170"/>
      <c r="FR842" s="170"/>
      <c r="FS842" s="170"/>
      <c r="FT842" s="170"/>
      <c r="FU842" s="170"/>
      <c r="FV842" s="170"/>
      <c r="FW842" s="170"/>
      <c r="FX842" s="170"/>
      <c r="FY842" s="170"/>
      <c r="FZ842" s="170"/>
      <c r="GA842" s="170"/>
      <c r="GB842" s="170"/>
      <c r="GC842" s="170"/>
      <c r="GD842" s="170"/>
      <c r="GE842" s="170"/>
      <c r="GF842" s="170"/>
      <c r="GG842" s="170"/>
      <c r="GH842" s="170"/>
    </row>
    <row r="843" customFormat="false" ht="12.75" hidden="false" customHeight="false" outlineLevel="0" collapsed="false">
      <c r="A843" s="179"/>
      <c r="B843" s="160"/>
      <c r="C843" s="160"/>
      <c r="D843" s="160"/>
      <c r="E843" s="160"/>
      <c r="F843" s="160"/>
      <c r="G843" s="160"/>
      <c r="H843" s="159"/>
      <c r="I843" s="181"/>
      <c r="R843" s="159"/>
      <c r="S843" s="169"/>
      <c r="T843" s="170"/>
      <c r="U843" s="170"/>
      <c r="V843" s="170"/>
      <c r="W843" s="170"/>
      <c r="X843" s="170"/>
      <c r="Y843" s="170"/>
      <c r="Z843" s="170"/>
      <c r="AA843" s="170"/>
      <c r="AB843" s="170"/>
      <c r="AC843" s="170"/>
      <c r="AD843" s="170"/>
      <c r="AE843" s="170"/>
      <c r="AF843" s="170"/>
      <c r="AG843" s="170"/>
      <c r="AH843" s="170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70"/>
      <c r="BP843" s="170"/>
      <c r="BQ843" s="170"/>
      <c r="BR843" s="170"/>
      <c r="BS843" s="170"/>
      <c r="BT843" s="170"/>
      <c r="BU843" s="170"/>
      <c r="BV843" s="170"/>
      <c r="BW843" s="170"/>
      <c r="BX843" s="170"/>
      <c r="BY843" s="170"/>
      <c r="BZ843" s="170"/>
      <c r="CA843" s="170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70"/>
      <c r="DB843" s="170"/>
      <c r="DC843" s="170"/>
      <c r="DD843" s="170"/>
      <c r="DE843" s="170"/>
      <c r="DF843" s="170"/>
      <c r="DG843" s="170"/>
      <c r="DH843" s="170"/>
      <c r="DI843" s="170"/>
      <c r="DJ843" s="170"/>
      <c r="DK843" s="170"/>
      <c r="DL843" s="170"/>
      <c r="DM843" s="170"/>
      <c r="DN843" s="170"/>
      <c r="DO843" s="170"/>
      <c r="DP843" s="170"/>
      <c r="DQ843" s="170"/>
      <c r="DR843" s="170"/>
      <c r="DS843" s="170"/>
      <c r="DT843" s="170"/>
      <c r="DU843" s="170"/>
      <c r="DV843" s="170"/>
      <c r="DW843" s="170"/>
      <c r="DX843" s="170"/>
      <c r="DY843" s="170"/>
      <c r="DZ843" s="170"/>
      <c r="EA843" s="170"/>
      <c r="EB843" s="170"/>
      <c r="EC843" s="170"/>
      <c r="ED843" s="170"/>
      <c r="EE843" s="170"/>
      <c r="EF843" s="170"/>
      <c r="EG843" s="170"/>
      <c r="EH843" s="170"/>
      <c r="EI843" s="170"/>
      <c r="EJ843" s="170"/>
      <c r="EK843" s="170"/>
      <c r="EL843" s="170"/>
      <c r="EM843" s="170"/>
      <c r="EN843" s="170"/>
      <c r="EO843" s="170"/>
      <c r="EP843" s="170"/>
      <c r="EQ843" s="170"/>
      <c r="ER843" s="170"/>
      <c r="ES843" s="170"/>
      <c r="ET843" s="170"/>
      <c r="EU843" s="170"/>
      <c r="EV843" s="170"/>
      <c r="EW843" s="170"/>
      <c r="EX843" s="170"/>
      <c r="EY843" s="170"/>
      <c r="EZ843" s="170"/>
      <c r="FA843" s="170"/>
      <c r="FB843" s="170"/>
      <c r="FC843" s="170"/>
      <c r="FD843" s="170"/>
      <c r="FE843" s="170"/>
      <c r="FF843" s="170"/>
      <c r="FG843" s="170"/>
      <c r="FH843" s="170"/>
      <c r="FI843" s="170"/>
      <c r="FJ843" s="170"/>
      <c r="FK843" s="170"/>
      <c r="FL843" s="170"/>
      <c r="FM843" s="170"/>
      <c r="FN843" s="170"/>
      <c r="FO843" s="170"/>
      <c r="FP843" s="170"/>
      <c r="FQ843" s="170"/>
      <c r="FR843" s="170"/>
      <c r="FS843" s="170"/>
      <c r="FT843" s="170"/>
      <c r="FU843" s="170"/>
      <c r="FV843" s="170"/>
      <c r="FW843" s="170"/>
      <c r="FX843" s="170"/>
      <c r="FY843" s="170"/>
      <c r="FZ843" s="170"/>
      <c r="GA843" s="170"/>
      <c r="GB843" s="170"/>
      <c r="GC843" s="170"/>
      <c r="GD843" s="170"/>
      <c r="GE843" s="170"/>
      <c r="GF843" s="170"/>
      <c r="GG843" s="170"/>
      <c r="GH843" s="170"/>
    </row>
    <row r="844" customFormat="false" ht="12.75" hidden="false" customHeight="false" outlineLevel="0" collapsed="false">
      <c r="A844" s="179"/>
      <c r="B844" s="160"/>
      <c r="C844" s="160"/>
      <c r="D844" s="160"/>
      <c r="E844" s="160"/>
      <c r="F844" s="160"/>
      <c r="G844" s="160"/>
      <c r="H844" s="159"/>
      <c r="I844" s="181"/>
      <c r="R844" s="159"/>
      <c r="S844" s="169"/>
      <c r="T844" s="170"/>
      <c r="U844" s="170"/>
      <c r="V844" s="170"/>
      <c r="W844" s="170"/>
      <c r="X844" s="170"/>
      <c r="Y844" s="170"/>
      <c r="Z844" s="170"/>
      <c r="AA844" s="170"/>
      <c r="AB844" s="170"/>
      <c r="AC844" s="170"/>
      <c r="AD844" s="170"/>
      <c r="AE844" s="170"/>
      <c r="AF844" s="170"/>
      <c r="AG844" s="170"/>
      <c r="AH844" s="170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70"/>
      <c r="CN844" s="170"/>
      <c r="CO844" s="170"/>
      <c r="CP844" s="170"/>
      <c r="CQ844" s="170"/>
      <c r="CR844" s="170"/>
      <c r="CS844" s="170"/>
      <c r="CT844" s="170"/>
      <c r="CU844" s="170"/>
      <c r="CV844" s="170"/>
      <c r="CW844" s="170"/>
      <c r="CX844" s="170"/>
      <c r="CY844" s="170"/>
      <c r="CZ844" s="170"/>
      <c r="DA844" s="170"/>
      <c r="DB844" s="170"/>
      <c r="DC844" s="170"/>
      <c r="DD844" s="170"/>
      <c r="DE844" s="170"/>
      <c r="DF844" s="170"/>
      <c r="DG844" s="170"/>
      <c r="DH844" s="170"/>
      <c r="DI844" s="170"/>
      <c r="DJ844" s="170"/>
      <c r="DK844" s="170"/>
      <c r="DL844" s="170"/>
      <c r="DM844" s="170"/>
      <c r="DN844" s="170"/>
      <c r="DO844" s="170"/>
      <c r="DP844" s="170"/>
      <c r="DQ844" s="170"/>
      <c r="DR844" s="170"/>
      <c r="DS844" s="170"/>
      <c r="DT844" s="170"/>
      <c r="DU844" s="170"/>
      <c r="DV844" s="170"/>
      <c r="DW844" s="170"/>
      <c r="DX844" s="170"/>
      <c r="DY844" s="170"/>
      <c r="DZ844" s="170"/>
      <c r="EA844" s="170"/>
      <c r="EB844" s="170"/>
      <c r="EC844" s="170"/>
      <c r="ED844" s="170"/>
      <c r="EE844" s="170"/>
      <c r="EF844" s="170"/>
      <c r="EG844" s="170"/>
      <c r="EH844" s="170"/>
      <c r="EI844" s="170"/>
      <c r="EJ844" s="170"/>
      <c r="EK844" s="170"/>
      <c r="EL844" s="170"/>
      <c r="EM844" s="170"/>
      <c r="EN844" s="170"/>
      <c r="EO844" s="170"/>
      <c r="EP844" s="170"/>
      <c r="EQ844" s="170"/>
      <c r="ER844" s="170"/>
      <c r="ES844" s="170"/>
      <c r="ET844" s="170"/>
      <c r="EU844" s="170"/>
      <c r="EV844" s="170"/>
      <c r="EW844" s="170"/>
      <c r="EX844" s="170"/>
      <c r="EY844" s="170"/>
      <c r="EZ844" s="170"/>
      <c r="FA844" s="170"/>
      <c r="FB844" s="170"/>
      <c r="FC844" s="170"/>
      <c r="FD844" s="170"/>
      <c r="FE844" s="170"/>
      <c r="FF844" s="170"/>
      <c r="FG844" s="170"/>
      <c r="FH844" s="170"/>
      <c r="FI844" s="170"/>
      <c r="FJ844" s="170"/>
      <c r="FK844" s="170"/>
      <c r="FL844" s="170"/>
      <c r="FM844" s="170"/>
      <c r="FN844" s="170"/>
      <c r="FO844" s="170"/>
      <c r="FP844" s="170"/>
      <c r="FQ844" s="170"/>
      <c r="FR844" s="170"/>
      <c r="FS844" s="170"/>
      <c r="FT844" s="170"/>
      <c r="FU844" s="170"/>
      <c r="FV844" s="170"/>
      <c r="FW844" s="170"/>
      <c r="FX844" s="170"/>
      <c r="FY844" s="170"/>
      <c r="FZ844" s="170"/>
      <c r="GA844" s="170"/>
      <c r="GB844" s="170"/>
      <c r="GC844" s="170"/>
      <c r="GD844" s="170"/>
      <c r="GE844" s="170"/>
      <c r="GF844" s="170"/>
      <c r="GG844" s="170"/>
      <c r="GH844" s="170"/>
    </row>
    <row r="845" customFormat="false" ht="12.75" hidden="false" customHeight="false" outlineLevel="0" collapsed="false">
      <c r="A845" s="179"/>
      <c r="B845" s="160"/>
      <c r="C845" s="160"/>
      <c r="D845" s="160"/>
      <c r="E845" s="160"/>
      <c r="F845" s="160"/>
      <c r="G845" s="160"/>
      <c r="H845" s="159"/>
      <c r="I845" s="181"/>
      <c r="R845" s="159"/>
      <c r="S845" s="169"/>
      <c r="T845" s="170"/>
      <c r="U845" s="170"/>
      <c r="V845" s="170"/>
      <c r="W845" s="170"/>
      <c r="X845" s="170"/>
      <c r="Y845" s="170"/>
      <c r="Z845" s="170"/>
      <c r="AA845" s="170"/>
      <c r="AB845" s="170"/>
      <c r="AC845" s="170"/>
      <c r="AD845" s="170"/>
      <c r="AE845" s="170"/>
      <c r="AF845" s="170"/>
      <c r="AG845" s="170"/>
      <c r="AH845" s="170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70"/>
      <c r="BP845" s="170"/>
      <c r="BQ845" s="170"/>
      <c r="BR845" s="170"/>
      <c r="BS845" s="170"/>
      <c r="BT845" s="170"/>
      <c r="BU845" s="170"/>
      <c r="BV845" s="170"/>
      <c r="BW845" s="170"/>
      <c r="BX845" s="170"/>
      <c r="BY845" s="170"/>
      <c r="BZ845" s="170"/>
      <c r="CA845" s="170"/>
      <c r="CB845" s="170"/>
      <c r="CC845" s="170"/>
      <c r="CD845" s="170"/>
      <c r="CE845" s="170"/>
      <c r="CF845" s="170"/>
      <c r="CG845" s="170"/>
      <c r="CH845" s="170"/>
      <c r="CI845" s="170"/>
      <c r="CJ845" s="170"/>
      <c r="CK845" s="170"/>
      <c r="CL845" s="170"/>
      <c r="CM845" s="170"/>
      <c r="CN845" s="170"/>
      <c r="CO845" s="170"/>
      <c r="CP845" s="170"/>
      <c r="CQ845" s="170"/>
      <c r="CR845" s="170"/>
      <c r="CS845" s="170"/>
      <c r="CT845" s="170"/>
      <c r="CU845" s="170"/>
      <c r="CV845" s="170"/>
      <c r="CW845" s="170"/>
      <c r="CX845" s="170"/>
      <c r="CY845" s="170"/>
      <c r="CZ845" s="170"/>
      <c r="DA845" s="170"/>
      <c r="DB845" s="170"/>
      <c r="DC845" s="170"/>
      <c r="DD845" s="170"/>
      <c r="DE845" s="170"/>
      <c r="DF845" s="170"/>
      <c r="DG845" s="170"/>
      <c r="DH845" s="170"/>
      <c r="DI845" s="170"/>
      <c r="DJ845" s="170"/>
      <c r="DK845" s="170"/>
      <c r="DL845" s="170"/>
      <c r="DM845" s="170"/>
      <c r="DN845" s="170"/>
      <c r="DO845" s="170"/>
      <c r="DP845" s="170"/>
      <c r="DQ845" s="170"/>
      <c r="DR845" s="170"/>
      <c r="DS845" s="170"/>
      <c r="DT845" s="170"/>
      <c r="DU845" s="170"/>
      <c r="DV845" s="170"/>
      <c r="DW845" s="170"/>
      <c r="DX845" s="170"/>
      <c r="DY845" s="170"/>
      <c r="DZ845" s="170"/>
      <c r="EA845" s="170"/>
      <c r="EB845" s="170"/>
      <c r="EC845" s="170"/>
      <c r="ED845" s="170"/>
      <c r="EE845" s="170"/>
      <c r="EF845" s="170"/>
      <c r="EG845" s="170"/>
      <c r="EH845" s="170"/>
      <c r="EI845" s="170"/>
      <c r="EJ845" s="170"/>
      <c r="EK845" s="170"/>
      <c r="EL845" s="170"/>
      <c r="EM845" s="170"/>
      <c r="EN845" s="170"/>
      <c r="EO845" s="170"/>
      <c r="EP845" s="170"/>
      <c r="EQ845" s="170"/>
      <c r="ER845" s="170"/>
      <c r="ES845" s="170"/>
      <c r="ET845" s="170"/>
      <c r="EU845" s="170"/>
      <c r="EV845" s="170"/>
      <c r="EW845" s="170"/>
      <c r="EX845" s="170"/>
      <c r="EY845" s="170"/>
      <c r="EZ845" s="170"/>
      <c r="FA845" s="170"/>
      <c r="FB845" s="170"/>
      <c r="FC845" s="170"/>
      <c r="FD845" s="170"/>
      <c r="FE845" s="170"/>
      <c r="FF845" s="170"/>
      <c r="FG845" s="170"/>
      <c r="FH845" s="170"/>
      <c r="FI845" s="170"/>
      <c r="FJ845" s="170"/>
      <c r="FK845" s="170"/>
      <c r="FL845" s="170"/>
      <c r="FM845" s="170"/>
      <c r="FN845" s="170"/>
      <c r="FO845" s="170"/>
      <c r="FP845" s="170"/>
      <c r="FQ845" s="170"/>
      <c r="FR845" s="170"/>
      <c r="FS845" s="170"/>
      <c r="FT845" s="170"/>
      <c r="FU845" s="170"/>
      <c r="FV845" s="170"/>
      <c r="FW845" s="170"/>
      <c r="FX845" s="170"/>
      <c r="FY845" s="170"/>
      <c r="FZ845" s="170"/>
      <c r="GA845" s="170"/>
      <c r="GB845" s="170"/>
      <c r="GC845" s="170"/>
      <c r="GD845" s="170"/>
      <c r="GE845" s="170"/>
      <c r="GF845" s="170"/>
      <c r="GG845" s="170"/>
      <c r="GH845" s="170"/>
    </row>
    <row r="846" customFormat="false" ht="12.75" hidden="false" customHeight="false" outlineLevel="0" collapsed="false">
      <c r="A846" s="179"/>
      <c r="B846" s="160"/>
      <c r="C846" s="160"/>
      <c r="D846" s="160"/>
      <c r="E846" s="160"/>
      <c r="F846" s="160"/>
      <c r="G846" s="160"/>
      <c r="H846" s="159"/>
      <c r="I846" s="181"/>
      <c r="R846" s="159"/>
      <c r="S846" s="169"/>
      <c r="T846" s="170"/>
      <c r="U846" s="170"/>
      <c r="V846" s="170"/>
      <c r="W846" s="170"/>
      <c r="X846" s="170"/>
      <c r="Y846" s="170"/>
      <c r="Z846" s="170"/>
      <c r="AA846" s="170"/>
      <c r="AB846" s="170"/>
      <c r="AC846" s="170"/>
      <c r="AD846" s="170"/>
      <c r="AE846" s="170"/>
      <c r="AF846" s="170"/>
      <c r="AG846" s="170"/>
      <c r="AH846" s="170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0"/>
      <c r="CM846" s="170"/>
      <c r="CN846" s="170"/>
      <c r="CO846" s="170"/>
      <c r="CP846" s="170"/>
      <c r="CQ846" s="170"/>
      <c r="CR846" s="170"/>
      <c r="CS846" s="170"/>
      <c r="CT846" s="170"/>
      <c r="CU846" s="170"/>
      <c r="CV846" s="170"/>
      <c r="CW846" s="170"/>
      <c r="CX846" s="170"/>
      <c r="CY846" s="170"/>
      <c r="CZ846" s="170"/>
      <c r="DA846" s="170"/>
      <c r="DB846" s="170"/>
      <c r="DC846" s="170"/>
      <c r="DD846" s="170"/>
      <c r="DE846" s="170"/>
      <c r="DF846" s="170"/>
      <c r="DG846" s="170"/>
      <c r="DH846" s="170"/>
      <c r="DI846" s="170"/>
      <c r="DJ846" s="170"/>
      <c r="DK846" s="170"/>
      <c r="DL846" s="170"/>
      <c r="DM846" s="170"/>
      <c r="DN846" s="170"/>
      <c r="DO846" s="170"/>
      <c r="DP846" s="170"/>
      <c r="DQ846" s="170"/>
      <c r="DR846" s="170"/>
      <c r="DS846" s="170"/>
      <c r="DT846" s="170"/>
      <c r="DU846" s="170"/>
      <c r="DV846" s="170"/>
      <c r="DW846" s="170"/>
      <c r="DX846" s="170"/>
      <c r="DY846" s="170"/>
      <c r="DZ846" s="170"/>
      <c r="EA846" s="170"/>
      <c r="EB846" s="170"/>
      <c r="EC846" s="170"/>
      <c r="ED846" s="170"/>
      <c r="EE846" s="170"/>
      <c r="EF846" s="170"/>
      <c r="EG846" s="170"/>
      <c r="EH846" s="170"/>
      <c r="EI846" s="170"/>
      <c r="EJ846" s="170"/>
      <c r="EK846" s="170"/>
      <c r="EL846" s="170"/>
      <c r="EM846" s="170"/>
      <c r="EN846" s="170"/>
      <c r="EO846" s="170"/>
      <c r="EP846" s="170"/>
      <c r="EQ846" s="170"/>
      <c r="ER846" s="170"/>
      <c r="ES846" s="170"/>
      <c r="ET846" s="170"/>
      <c r="EU846" s="170"/>
      <c r="EV846" s="170"/>
      <c r="EW846" s="170"/>
      <c r="EX846" s="170"/>
      <c r="EY846" s="170"/>
      <c r="EZ846" s="170"/>
      <c r="FA846" s="170"/>
      <c r="FB846" s="170"/>
      <c r="FC846" s="170"/>
      <c r="FD846" s="170"/>
      <c r="FE846" s="170"/>
      <c r="FF846" s="170"/>
      <c r="FG846" s="170"/>
      <c r="FH846" s="170"/>
      <c r="FI846" s="170"/>
      <c r="FJ846" s="170"/>
      <c r="FK846" s="170"/>
      <c r="FL846" s="170"/>
      <c r="FM846" s="170"/>
      <c r="FN846" s="170"/>
      <c r="FO846" s="170"/>
      <c r="FP846" s="170"/>
      <c r="FQ846" s="170"/>
      <c r="FR846" s="170"/>
      <c r="FS846" s="170"/>
      <c r="FT846" s="170"/>
      <c r="FU846" s="170"/>
      <c r="FV846" s="170"/>
      <c r="FW846" s="170"/>
      <c r="FX846" s="170"/>
      <c r="FY846" s="170"/>
      <c r="FZ846" s="170"/>
      <c r="GA846" s="170"/>
      <c r="GB846" s="170"/>
      <c r="GC846" s="170"/>
      <c r="GD846" s="170"/>
      <c r="GE846" s="170"/>
      <c r="GF846" s="170"/>
      <c r="GG846" s="170"/>
      <c r="GH846" s="170"/>
    </row>
    <row r="847" customFormat="false" ht="12.75" hidden="false" customHeight="false" outlineLevel="0" collapsed="false">
      <c r="A847" s="179"/>
      <c r="B847" s="160"/>
      <c r="C847" s="160"/>
      <c r="D847" s="160"/>
      <c r="E847" s="160"/>
      <c r="F847" s="160"/>
      <c r="G847" s="160"/>
      <c r="H847" s="159"/>
      <c r="I847" s="181"/>
      <c r="R847" s="159"/>
      <c r="S847" s="169"/>
      <c r="T847" s="170"/>
      <c r="U847" s="170"/>
      <c r="V847" s="170"/>
      <c r="W847" s="170"/>
      <c r="X847" s="170"/>
      <c r="Y847" s="170"/>
      <c r="Z847" s="170"/>
      <c r="AA847" s="170"/>
      <c r="AB847" s="170"/>
      <c r="AC847" s="170"/>
      <c r="AD847" s="170"/>
      <c r="AE847" s="170"/>
      <c r="AF847" s="170"/>
      <c r="AG847" s="170"/>
      <c r="AH847" s="170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70"/>
      <c r="BP847" s="170"/>
      <c r="BQ847" s="170"/>
      <c r="BR847" s="170"/>
      <c r="BS847" s="170"/>
      <c r="BT847" s="170"/>
      <c r="BU847" s="170"/>
      <c r="BV847" s="170"/>
      <c r="BW847" s="170"/>
      <c r="BX847" s="170"/>
      <c r="BY847" s="170"/>
      <c r="BZ847" s="170"/>
      <c r="CA847" s="170"/>
      <c r="CB847" s="170"/>
      <c r="CC847" s="170"/>
      <c r="CD847" s="170"/>
      <c r="CE847" s="170"/>
      <c r="CF847" s="170"/>
      <c r="CG847" s="170"/>
      <c r="CH847" s="170"/>
      <c r="CI847" s="170"/>
      <c r="CJ847" s="170"/>
      <c r="CK847" s="170"/>
      <c r="CL847" s="170"/>
      <c r="CM847" s="170"/>
      <c r="CN847" s="170"/>
      <c r="CO847" s="170"/>
      <c r="CP847" s="170"/>
      <c r="CQ847" s="170"/>
      <c r="CR847" s="170"/>
      <c r="CS847" s="170"/>
      <c r="CT847" s="170"/>
      <c r="CU847" s="170"/>
      <c r="CV847" s="170"/>
      <c r="CW847" s="170"/>
      <c r="CX847" s="170"/>
      <c r="CY847" s="170"/>
      <c r="CZ847" s="170"/>
      <c r="DA847" s="170"/>
      <c r="DB847" s="170"/>
      <c r="DC847" s="170"/>
      <c r="DD847" s="170"/>
      <c r="DE847" s="170"/>
      <c r="DF847" s="170"/>
      <c r="DG847" s="170"/>
      <c r="DH847" s="170"/>
      <c r="DI847" s="170"/>
      <c r="DJ847" s="170"/>
      <c r="DK847" s="170"/>
      <c r="DL847" s="170"/>
      <c r="DM847" s="170"/>
      <c r="DN847" s="170"/>
      <c r="DO847" s="170"/>
      <c r="DP847" s="170"/>
      <c r="DQ847" s="170"/>
      <c r="DR847" s="170"/>
      <c r="DS847" s="170"/>
      <c r="DT847" s="170"/>
      <c r="DU847" s="170"/>
      <c r="DV847" s="170"/>
      <c r="DW847" s="170"/>
      <c r="DX847" s="170"/>
      <c r="DY847" s="170"/>
      <c r="DZ847" s="170"/>
      <c r="EA847" s="170"/>
      <c r="EB847" s="170"/>
      <c r="EC847" s="170"/>
      <c r="ED847" s="170"/>
      <c r="EE847" s="170"/>
      <c r="EF847" s="170"/>
      <c r="EG847" s="170"/>
      <c r="EH847" s="170"/>
      <c r="EI847" s="170"/>
      <c r="EJ847" s="170"/>
      <c r="EK847" s="170"/>
      <c r="EL847" s="170"/>
      <c r="EM847" s="170"/>
      <c r="EN847" s="170"/>
      <c r="EO847" s="170"/>
      <c r="EP847" s="170"/>
      <c r="EQ847" s="170"/>
      <c r="ER847" s="170"/>
      <c r="ES847" s="170"/>
      <c r="ET847" s="170"/>
      <c r="EU847" s="170"/>
      <c r="EV847" s="170"/>
      <c r="EW847" s="170"/>
      <c r="EX847" s="170"/>
      <c r="EY847" s="170"/>
      <c r="EZ847" s="170"/>
      <c r="FA847" s="170"/>
      <c r="FB847" s="170"/>
      <c r="FC847" s="170"/>
      <c r="FD847" s="170"/>
      <c r="FE847" s="170"/>
      <c r="FF847" s="170"/>
      <c r="FG847" s="170"/>
      <c r="FH847" s="170"/>
      <c r="FI847" s="170"/>
      <c r="FJ847" s="170"/>
      <c r="FK847" s="170"/>
      <c r="FL847" s="170"/>
      <c r="FM847" s="170"/>
      <c r="FN847" s="170"/>
      <c r="FO847" s="170"/>
      <c r="FP847" s="170"/>
      <c r="FQ847" s="170"/>
      <c r="FR847" s="170"/>
      <c r="FS847" s="170"/>
      <c r="FT847" s="170"/>
      <c r="FU847" s="170"/>
      <c r="FV847" s="170"/>
      <c r="FW847" s="170"/>
      <c r="FX847" s="170"/>
      <c r="FY847" s="170"/>
      <c r="FZ847" s="170"/>
      <c r="GA847" s="170"/>
      <c r="GB847" s="170"/>
      <c r="GC847" s="170"/>
      <c r="GD847" s="170"/>
      <c r="GE847" s="170"/>
      <c r="GF847" s="170"/>
      <c r="GG847" s="170"/>
      <c r="GH847" s="170"/>
    </row>
    <row r="848" customFormat="false" ht="12.75" hidden="false" customHeight="false" outlineLevel="0" collapsed="false">
      <c r="A848" s="179"/>
      <c r="B848" s="160"/>
      <c r="C848" s="160"/>
      <c r="D848" s="160"/>
      <c r="E848" s="160"/>
      <c r="F848" s="160"/>
      <c r="G848" s="160"/>
      <c r="H848" s="159"/>
      <c r="I848" s="181"/>
      <c r="R848" s="159"/>
      <c r="S848" s="169"/>
      <c r="T848" s="170"/>
      <c r="U848" s="170"/>
      <c r="V848" s="170"/>
      <c r="W848" s="170"/>
      <c r="X848" s="170"/>
      <c r="Y848" s="170"/>
      <c r="Z848" s="170"/>
      <c r="AA848" s="170"/>
      <c r="AB848" s="170"/>
      <c r="AC848" s="170"/>
      <c r="AD848" s="170"/>
      <c r="AE848" s="170"/>
      <c r="AF848" s="170"/>
      <c r="AG848" s="170"/>
      <c r="AH848" s="170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70"/>
      <c r="BP848" s="170"/>
      <c r="BQ848" s="170"/>
      <c r="BR848" s="170"/>
      <c r="BS848" s="170"/>
      <c r="BT848" s="170"/>
      <c r="BU848" s="170"/>
      <c r="BV848" s="170"/>
      <c r="BW848" s="170"/>
      <c r="BX848" s="170"/>
      <c r="BY848" s="170"/>
      <c r="BZ848" s="170"/>
      <c r="CA848" s="170"/>
      <c r="CB848" s="170"/>
      <c r="CC848" s="170"/>
      <c r="CD848" s="170"/>
      <c r="CE848" s="170"/>
      <c r="CF848" s="170"/>
      <c r="CG848" s="170"/>
      <c r="CH848" s="170"/>
      <c r="CI848" s="170"/>
      <c r="CJ848" s="170"/>
      <c r="CK848" s="170"/>
      <c r="CL848" s="170"/>
      <c r="CM848" s="170"/>
      <c r="CN848" s="170"/>
      <c r="CO848" s="170"/>
      <c r="CP848" s="170"/>
      <c r="CQ848" s="170"/>
      <c r="CR848" s="170"/>
      <c r="CS848" s="170"/>
      <c r="CT848" s="170"/>
      <c r="CU848" s="170"/>
      <c r="CV848" s="170"/>
      <c r="CW848" s="170"/>
      <c r="CX848" s="170"/>
      <c r="CY848" s="170"/>
      <c r="CZ848" s="170"/>
      <c r="DA848" s="170"/>
      <c r="DB848" s="170"/>
      <c r="DC848" s="170"/>
      <c r="DD848" s="170"/>
      <c r="DE848" s="170"/>
      <c r="DF848" s="170"/>
      <c r="DG848" s="170"/>
      <c r="DH848" s="170"/>
      <c r="DI848" s="170"/>
      <c r="DJ848" s="170"/>
      <c r="DK848" s="170"/>
      <c r="DL848" s="170"/>
      <c r="DM848" s="170"/>
      <c r="DN848" s="170"/>
      <c r="DO848" s="170"/>
      <c r="DP848" s="170"/>
      <c r="DQ848" s="170"/>
      <c r="DR848" s="170"/>
      <c r="DS848" s="170"/>
      <c r="DT848" s="170"/>
      <c r="DU848" s="170"/>
      <c r="DV848" s="170"/>
      <c r="DW848" s="170"/>
      <c r="DX848" s="170"/>
      <c r="DY848" s="170"/>
      <c r="DZ848" s="170"/>
      <c r="EA848" s="170"/>
      <c r="EB848" s="170"/>
      <c r="EC848" s="170"/>
      <c r="ED848" s="170"/>
      <c r="EE848" s="170"/>
      <c r="EF848" s="170"/>
      <c r="EG848" s="170"/>
      <c r="EH848" s="170"/>
      <c r="EI848" s="170"/>
      <c r="EJ848" s="170"/>
      <c r="EK848" s="170"/>
      <c r="EL848" s="170"/>
      <c r="EM848" s="170"/>
      <c r="EN848" s="170"/>
      <c r="EO848" s="170"/>
      <c r="EP848" s="170"/>
      <c r="EQ848" s="170"/>
      <c r="ER848" s="170"/>
      <c r="ES848" s="170"/>
      <c r="ET848" s="170"/>
      <c r="EU848" s="170"/>
      <c r="EV848" s="170"/>
      <c r="EW848" s="170"/>
      <c r="EX848" s="170"/>
      <c r="EY848" s="170"/>
      <c r="EZ848" s="170"/>
      <c r="FA848" s="170"/>
      <c r="FB848" s="170"/>
      <c r="FC848" s="170"/>
      <c r="FD848" s="170"/>
      <c r="FE848" s="170"/>
      <c r="FF848" s="170"/>
      <c r="FG848" s="170"/>
      <c r="FH848" s="170"/>
      <c r="FI848" s="170"/>
      <c r="FJ848" s="170"/>
      <c r="FK848" s="170"/>
      <c r="FL848" s="170"/>
      <c r="FM848" s="170"/>
      <c r="FN848" s="170"/>
      <c r="FO848" s="170"/>
      <c r="FP848" s="170"/>
      <c r="FQ848" s="170"/>
      <c r="FR848" s="170"/>
      <c r="FS848" s="170"/>
      <c r="FT848" s="170"/>
      <c r="FU848" s="170"/>
      <c r="FV848" s="170"/>
      <c r="FW848" s="170"/>
      <c r="FX848" s="170"/>
      <c r="FY848" s="170"/>
      <c r="FZ848" s="170"/>
      <c r="GA848" s="170"/>
      <c r="GB848" s="170"/>
      <c r="GC848" s="170"/>
      <c r="GD848" s="170"/>
      <c r="GE848" s="170"/>
      <c r="GF848" s="170"/>
      <c r="GG848" s="170"/>
      <c r="GH848" s="170"/>
    </row>
    <row r="849" customFormat="false" ht="12.75" hidden="false" customHeight="false" outlineLevel="0" collapsed="false">
      <c r="A849" s="179"/>
      <c r="B849" s="160"/>
      <c r="C849" s="160"/>
      <c r="D849" s="160"/>
      <c r="E849" s="160"/>
      <c r="F849" s="160"/>
      <c r="G849" s="160"/>
      <c r="H849" s="159"/>
      <c r="I849" s="181"/>
      <c r="R849" s="159"/>
      <c r="S849" s="169"/>
      <c r="T849" s="170"/>
      <c r="U849" s="170"/>
      <c r="V849" s="170"/>
      <c r="W849" s="170"/>
      <c r="X849" s="170"/>
      <c r="Y849" s="170"/>
      <c r="Z849" s="170"/>
      <c r="AA849" s="170"/>
      <c r="AB849" s="170"/>
      <c r="AC849" s="170"/>
      <c r="AD849" s="170"/>
      <c r="AE849" s="170"/>
      <c r="AF849" s="170"/>
      <c r="AG849" s="170"/>
      <c r="AH849" s="170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70"/>
      <c r="BP849" s="170"/>
      <c r="BQ849" s="170"/>
      <c r="BR849" s="170"/>
      <c r="BS849" s="170"/>
      <c r="BT849" s="170"/>
      <c r="BU849" s="170"/>
      <c r="BV849" s="170"/>
      <c r="BW849" s="170"/>
      <c r="BX849" s="170"/>
      <c r="BY849" s="170"/>
      <c r="BZ849" s="170"/>
      <c r="CA849" s="170"/>
      <c r="CB849" s="170"/>
      <c r="CC849" s="170"/>
      <c r="CD849" s="170"/>
      <c r="CE849" s="170"/>
      <c r="CF849" s="170"/>
      <c r="CG849" s="170"/>
      <c r="CH849" s="170"/>
      <c r="CI849" s="170"/>
      <c r="CJ849" s="170"/>
      <c r="CK849" s="170"/>
      <c r="CL849" s="170"/>
      <c r="CM849" s="170"/>
      <c r="CN849" s="170"/>
      <c r="CO849" s="170"/>
      <c r="CP849" s="170"/>
      <c r="CQ849" s="170"/>
      <c r="CR849" s="170"/>
      <c r="CS849" s="170"/>
      <c r="CT849" s="170"/>
      <c r="CU849" s="170"/>
      <c r="CV849" s="170"/>
      <c r="CW849" s="170"/>
      <c r="CX849" s="170"/>
      <c r="CY849" s="170"/>
      <c r="CZ849" s="170"/>
      <c r="DA849" s="170"/>
      <c r="DB849" s="170"/>
      <c r="DC849" s="170"/>
      <c r="DD849" s="170"/>
      <c r="DE849" s="170"/>
      <c r="DF849" s="170"/>
      <c r="DG849" s="170"/>
      <c r="DH849" s="170"/>
      <c r="DI849" s="170"/>
      <c r="DJ849" s="170"/>
      <c r="DK849" s="170"/>
      <c r="DL849" s="170"/>
      <c r="DM849" s="170"/>
      <c r="DN849" s="170"/>
      <c r="DO849" s="170"/>
      <c r="DP849" s="170"/>
      <c r="DQ849" s="170"/>
      <c r="DR849" s="170"/>
      <c r="DS849" s="170"/>
      <c r="DT849" s="170"/>
      <c r="DU849" s="170"/>
      <c r="DV849" s="170"/>
      <c r="DW849" s="170"/>
      <c r="DX849" s="170"/>
      <c r="DY849" s="170"/>
      <c r="DZ849" s="170"/>
      <c r="EA849" s="170"/>
      <c r="EB849" s="170"/>
      <c r="EC849" s="170"/>
      <c r="ED849" s="170"/>
      <c r="EE849" s="170"/>
      <c r="EF849" s="170"/>
      <c r="EG849" s="170"/>
      <c r="EH849" s="170"/>
      <c r="EI849" s="170"/>
      <c r="EJ849" s="170"/>
      <c r="EK849" s="170"/>
      <c r="EL849" s="170"/>
      <c r="EM849" s="170"/>
      <c r="EN849" s="170"/>
      <c r="EO849" s="170"/>
      <c r="EP849" s="170"/>
      <c r="EQ849" s="170"/>
      <c r="ER849" s="170"/>
      <c r="ES849" s="170"/>
      <c r="ET849" s="170"/>
      <c r="EU849" s="170"/>
      <c r="EV849" s="170"/>
      <c r="EW849" s="170"/>
      <c r="EX849" s="170"/>
      <c r="EY849" s="170"/>
      <c r="EZ849" s="170"/>
      <c r="FA849" s="170"/>
      <c r="FB849" s="170"/>
      <c r="FC849" s="170"/>
      <c r="FD849" s="170"/>
      <c r="FE849" s="170"/>
      <c r="FF849" s="170"/>
      <c r="FG849" s="170"/>
      <c r="FH849" s="170"/>
      <c r="FI849" s="170"/>
      <c r="FJ849" s="170"/>
      <c r="FK849" s="170"/>
      <c r="FL849" s="170"/>
      <c r="FM849" s="170"/>
      <c r="FN849" s="170"/>
      <c r="FO849" s="170"/>
      <c r="FP849" s="170"/>
      <c r="FQ849" s="170"/>
      <c r="FR849" s="170"/>
      <c r="FS849" s="170"/>
      <c r="FT849" s="170"/>
      <c r="FU849" s="170"/>
      <c r="FV849" s="170"/>
      <c r="FW849" s="170"/>
      <c r="FX849" s="170"/>
      <c r="FY849" s="170"/>
      <c r="FZ849" s="170"/>
      <c r="GA849" s="170"/>
      <c r="GB849" s="170"/>
      <c r="GC849" s="170"/>
      <c r="GD849" s="170"/>
      <c r="GE849" s="170"/>
      <c r="GF849" s="170"/>
      <c r="GG849" s="170"/>
      <c r="GH849" s="170"/>
    </row>
    <row r="850" customFormat="false" ht="12.75" hidden="false" customHeight="false" outlineLevel="0" collapsed="false">
      <c r="A850" s="179"/>
      <c r="B850" s="160"/>
      <c r="C850" s="160"/>
      <c r="D850" s="160"/>
      <c r="E850" s="160"/>
      <c r="F850" s="160"/>
      <c r="G850" s="160"/>
      <c r="H850" s="159"/>
      <c r="I850" s="181"/>
      <c r="R850" s="159"/>
      <c r="S850" s="169"/>
      <c r="T850" s="170"/>
      <c r="U850" s="170"/>
      <c r="V850" s="170"/>
      <c r="W850" s="170"/>
      <c r="X850" s="170"/>
      <c r="Y850" s="170"/>
      <c r="Z850" s="170"/>
      <c r="AA850" s="170"/>
      <c r="AB850" s="170"/>
      <c r="AC850" s="170"/>
      <c r="AD850" s="170"/>
      <c r="AE850" s="170"/>
      <c r="AF850" s="170"/>
      <c r="AG850" s="170"/>
      <c r="AH850" s="170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70"/>
      <c r="BP850" s="170"/>
      <c r="BQ850" s="170"/>
      <c r="BR850" s="170"/>
      <c r="BS850" s="170"/>
      <c r="BT850" s="170"/>
      <c r="BU850" s="170"/>
      <c r="BV850" s="170"/>
      <c r="BW850" s="170"/>
      <c r="BX850" s="170"/>
      <c r="BY850" s="170"/>
      <c r="BZ850" s="170"/>
      <c r="CA850" s="170"/>
      <c r="CB850" s="170"/>
      <c r="CC850" s="170"/>
      <c r="CD850" s="170"/>
      <c r="CE850" s="170"/>
      <c r="CF850" s="170"/>
      <c r="CG850" s="170"/>
      <c r="CH850" s="170"/>
      <c r="CI850" s="170"/>
      <c r="CJ850" s="170"/>
      <c r="CK850" s="170"/>
      <c r="CL850" s="170"/>
      <c r="CM850" s="170"/>
      <c r="CN850" s="170"/>
      <c r="CO850" s="170"/>
      <c r="CP850" s="170"/>
      <c r="CQ850" s="170"/>
      <c r="CR850" s="170"/>
      <c r="CS850" s="170"/>
      <c r="CT850" s="170"/>
      <c r="CU850" s="170"/>
      <c r="CV850" s="170"/>
      <c r="CW850" s="170"/>
      <c r="CX850" s="170"/>
      <c r="CY850" s="170"/>
      <c r="CZ850" s="170"/>
      <c r="DA850" s="170"/>
      <c r="DB850" s="170"/>
      <c r="DC850" s="170"/>
      <c r="DD850" s="170"/>
      <c r="DE850" s="170"/>
      <c r="DF850" s="170"/>
      <c r="DG850" s="170"/>
      <c r="DH850" s="170"/>
      <c r="DI850" s="170"/>
      <c r="DJ850" s="170"/>
      <c r="DK850" s="170"/>
      <c r="DL850" s="170"/>
      <c r="DM850" s="170"/>
      <c r="DN850" s="170"/>
      <c r="DO850" s="170"/>
      <c r="DP850" s="170"/>
      <c r="DQ850" s="170"/>
      <c r="DR850" s="170"/>
      <c r="DS850" s="170"/>
      <c r="DT850" s="170"/>
      <c r="DU850" s="170"/>
      <c r="DV850" s="170"/>
      <c r="DW850" s="170"/>
      <c r="DX850" s="170"/>
      <c r="DY850" s="170"/>
      <c r="DZ850" s="170"/>
      <c r="EA850" s="170"/>
      <c r="EB850" s="170"/>
      <c r="EC850" s="170"/>
      <c r="ED850" s="170"/>
      <c r="EE850" s="170"/>
      <c r="EF850" s="170"/>
      <c r="EG850" s="170"/>
      <c r="EH850" s="170"/>
      <c r="EI850" s="170"/>
      <c r="EJ850" s="170"/>
      <c r="EK850" s="170"/>
      <c r="EL850" s="170"/>
      <c r="EM850" s="170"/>
      <c r="EN850" s="170"/>
      <c r="EO850" s="170"/>
      <c r="EP850" s="170"/>
      <c r="EQ850" s="170"/>
      <c r="ER850" s="170"/>
      <c r="ES850" s="170"/>
      <c r="ET850" s="170"/>
      <c r="EU850" s="170"/>
      <c r="EV850" s="170"/>
      <c r="EW850" s="170"/>
      <c r="EX850" s="170"/>
      <c r="EY850" s="170"/>
      <c r="EZ850" s="170"/>
      <c r="FA850" s="170"/>
      <c r="FB850" s="170"/>
      <c r="FC850" s="170"/>
      <c r="FD850" s="170"/>
      <c r="FE850" s="170"/>
      <c r="FF850" s="170"/>
      <c r="FG850" s="170"/>
      <c r="FH850" s="170"/>
      <c r="FI850" s="170"/>
      <c r="FJ850" s="170"/>
      <c r="FK850" s="170"/>
      <c r="FL850" s="170"/>
      <c r="FM850" s="170"/>
      <c r="FN850" s="170"/>
      <c r="FO850" s="170"/>
      <c r="FP850" s="170"/>
      <c r="FQ850" s="170"/>
      <c r="FR850" s="170"/>
      <c r="FS850" s="170"/>
      <c r="FT850" s="170"/>
      <c r="FU850" s="170"/>
      <c r="FV850" s="170"/>
      <c r="FW850" s="170"/>
      <c r="FX850" s="170"/>
      <c r="FY850" s="170"/>
      <c r="FZ850" s="170"/>
      <c r="GA850" s="170"/>
      <c r="GB850" s="170"/>
      <c r="GC850" s="170"/>
      <c r="GD850" s="170"/>
      <c r="GE850" s="170"/>
      <c r="GF850" s="170"/>
      <c r="GG850" s="170"/>
      <c r="GH850" s="170"/>
    </row>
    <row r="851" customFormat="false" ht="12.75" hidden="false" customHeight="false" outlineLevel="0" collapsed="false">
      <c r="A851" s="179"/>
      <c r="B851" s="160"/>
      <c r="C851" s="160"/>
      <c r="D851" s="160"/>
      <c r="E851" s="160"/>
      <c r="F851" s="160"/>
      <c r="G851" s="160"/>
      <c r="H851" s="159"/>
      <c r="I851" s="181"/>
      <c r="R851" s="159"/>
      <c r="S851" s="169"/>
      <c r="T851" s="170"/>
      <c r="U851" s="170"/>
      <c r="V851" s="170"/>
      <c r="W851" s="170"/>
      <c r="X851" s="170"/>
      <c r="Y851" s="170"/>
      <c r="Z851" s="170"/>
      <c r="AA851" s="170"/>
      <c r="AB851" s="170"/>
      <c r="AC851" s="170"/>
      <c r="AD851" s="170"/>
      <c r="AE851" s="170"/>
      <c r="AF851" s="170"/>
      <c r="AG851" s="170"/>
      <c r="AH851" s="170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70"/>
      <c r="BP851" s="170"/>
      <c r="BQ851" s="170"/>
      <c r="BR851" s="170"/>
      <c r="BS851" s="170"/>
      <c r="BT851" s="170"/>
      <c r="BU851" s="170"/>
      <c r="BV851" s="170"/>
      <c r="BW851" s="170"/>
      <c r="BX851" s="170"/>
      <c r="BY851" s="170"/>
      <c r="BZ851" s="170"/>
      <c r="CA851" s="170"/>
      <c r="CB851" s="170"/>
      <c r="CC851" s="170"/>
      <c r="CD851" s="170"/>
      <c r="CE851" s="170"/>
      <c r="CF851" s="170"/>
      <c r="CG851" s="170"/>
      <c r="CH851" s="170"/>
      <c r="CI851" s="170"/>
      <c r="CJ851" s="170"/>
      <c r="CK851" s="170"/>
      <c r="CL851" s="170"/>
      <c r="CM851" s="170"/>
      <c r="CN851" s="170"/>
      <c r="CO851" s="170"/>
      <c r="CP851" s="170"/>
      <c r="CQ851" s="170"/>
      <c r="CR851" s="170"/>
      <c r="CS851" s="170"/>
      <c r="CT851" s="170"/>
      <c r="CU851" s="170"/>
      <c r="CV851" s="170"/>
      <c r="CW851" s="170"/>
      <c r="CX851" s="170"/>
      <c r="CY851" s="170"/>
      <c r="CZ851" s="170"/>
      <c r="DA851" s="170"/>
      <c r="DB851" s="170"/>
      <c r="DC851" s="170"/>
      <c r="DD851" s="170"/>
      <c r="DE851" s="170"/>
      <c r="DF851" s="170"/>
      <c r="DG851" s="170"/>
      <c r="DH851" s="170"/>
      <c r="DI851" s="170"/>
      <c r="DJ851" s="170"/>
      <c r="DK851" s="170"/>
      <c r="DL851" s="170"/>
      <c r="DM851" s="170"/>
      <c r="DN851" s="170"/>
      <c r="DO851" s="170"/>
      <c r="DP851" s="170"/>
      <c r="DQ851" s="170"/>
      <c r="DR851" s="170"/>
      <c r="DS851" s="170"/>
      <c r="DT851" s="170"/>
      <c r="DU851" s="170"/>
      <c r="DV851" s="170"/>
      <c r="DW851" s="170"/>
      <c r="DX851" s="170"/>
      <c r="DY851" s="170"/>
      <c r="DZ851" s="170"/>
      <c r="EA851" s="170"/>
      <c r="EB851" s="170"/>
      <c r="EC851" s="170"/>
      <c r="ED851" s="170"/>
      <c r="EE851" s="170"/>
      <c r="EF851" s="170"/>
      <c r="EG851" s="170"/>
      <c r="EH851" s="170"/>
      <c r="EI851" s="170"/>
      <c r="EJ851" s="170"/>
      <c r="EK851" s="170"/>
      <c r="EL851" s="170"/>
      <c r="EM851" s="170"/>
      <c r="EN851" s="170"/>
      <c r="EO851" s="170"/>
      <c r="EP851" s="170"/>
      <c r="EQ851" s="170"/>
      <c r="ER851" s="170"/>
      <c r="ES851" s="170"/>
      <c r="ET851" s="170"/>
      <c r="EU851" s="170"/>
      <c r="EV851" s="170"/>
      <c r="EW851" s="170"/>
      <c r="EX851" s="170"/>
      <c r="EY851" s="170"/>
      <c r="EZ851" s="170"/>
      <c r="FA851" s="170"/>
      <c r="FB851" s="170"/>
      <c r="FC851" s="170"/>
      <c r="FD851" s="170"/>
      <c r="FE851" s="170"/>
      <c r="FF851" s="170"/>
      <c r="FG851" s="170"/>
      <c r="FH851" s="170"/>
      <c r="FI851" s="170"/>
      <c r="FJ851" s="170"/>
      <c r="FK851" s="170"/>
      <c r="FL851" s="170"/>
      <c r="FM851" s="170"/>
      <c r="FN851" s="170"/>
      <c r="FO851" s="170"/>
      <c r="FP851" s="170"/>
      <c r="FQ851" s="170"/>
      <c r="FR851" s="170"/>
      <c r="FS851" s="170"/>
      <c r="FT851" s="170"/>
      <c r="FU851" s="170"/>
      <c r="FV851" s="170"/>
      <c r="FW851" s="170"/>
      <c r="FX851" s="170"/>
      <c r="FY851" s="170"/>
      <c r="FZ851" s="170"/>
      <c r="GA851" s="170"/>
      <c r="GB851" s="170"/>
      <c r="GC851" s="170"/>
      <c r="GD851" s="170"/>
      <c r="GE851" s="170"/>
      <c r="GF851" s="170"/>
      <c r="GG851" s="170"/>
      <c r="GH851" s="170"/>
    </row>
    <row r="852" customFormat="false" ht="12.75" hidden="false" customHeight="false" outlineLevel="0" collapsed="false">
      <c r="A852" s="179"/>
      <c r="B852" s="160"/>
      <c r="C852" s="160"/>
      <c r="D852" s="160"/>
      <c r="E852" s="160"/>
      <c r="F852" s="160"/>
      <c r="G852" s="160"/>
      <c r="H852" s="159"/>
      <c r="I852" s="181"/>
      <c r="R852" s="159"/>
      <c r="S852" s="169"/>
      <c r="T852" s="170"/>
      <c r="U852" s="170"/>
      <c r="V852" s="170"/>
      <c r="W852" s="170"/>
      <c r="X852" s="170"/>
      <c r="Y852" s="170"/>
      <c r="Z852" s="170"/>
      <c r="AA852" s="170"/>
      <c r="AB852" s="170"/>
      <c r="AC852" s="170"/>
      <c r="AD852" s="170"/>
      <c r="AE852" s="170"/>
      <c r="AF852" s="170"/>
      <c r="AG852" s="170"/>
      <c r="AH852" s="170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70"/>
      <c r="BP852" s="170"/>
      <c r="BQ852" s="170"/>
      <c r="BR852" s="170"/>
      <c r="BS852" s="170"/>
      <c r="BT852" s="170"/>
      <c r="BU852" s="170"/>
      <c r="BV852" s="170"/>
      <c r="BW852" s="170"/>
      <c r="BX852" s="170"/>
      <c r="BY852" s="170"/>
      <c r="BZ852" s="170"/>
      <c r="CA852" s="170"/>
      <c r="CB852" s="170"/>
      <c r="CC852" s="170"/>
      <c r="CD852" s="170"/>
      <c r="CE852" s="170"/>
      <c r="CF852" s="170"/>
      <c r="CG852" s="170"/>
      <c r="CH852" s="170"/>
      <c r="CI852" s="170"/>
      <c r="CJ852" s="170"/>
      <c r="CK852" s="170"/>
      <c r="CL852" s="170"/>
      <c r="CM852" s="170"/>
      <c r="CN852" s="170"/>
      <c r="CO852" s="170"/>
      <c r="CP852" s="170"/>
      <c r="CQ852" s="170"/>
      <c r="CR852" s="170"/>
      <c r="CS852" s="170"/>
      <c r="CT852" s="170"/>
      <c r="CU852" s="170"/>
      <c r="CV852" s="170"/>
      <c r="CW852" s="170"/>
      <c r="CX852" s="170"/>
      <c r="CY852" s="170"/>
      <c r="CZ852" s="170"/>
      <c r="DA852" s="170"/>
      <c r="DB852" s="170"/>
      <c r="DC852" s="170"/>
      <c r="DD852" s="170"/>
      <c r="DE852" s="170"/>
      <c r="DF852" s="170"/>
      <c r="DG852" s="170"/>
      <c r="DH852" s="170"/>
      <c r="DI852" s="170"/>
      <c r="DJ852" s="170"/>
      <c r="DK852" s="170"/>
      <c r="DL852" s="170"/>
      <c r="DM852" s="170"/>
      <c r="DN852" s="170"/>
      <c r="DO852" s="170"/>
      <c r="DP852" s="170"/>
      <c r="DQ852" s="170"/>
      <c r="DR852" s="170"/>
      <c r="DS852" s="170"/>
      <c r="DT852" s="170"/>
      <c r="DU852" s="170"/>
      <c r="DV852" s="170"/>
      <c r="DW852" s="170"/>
      <c r="DX852" s="170"/>
      <c r="DY852" s="170"/>
      <c r="DZ852" s="170"/>
      <c r="EA852" s="170"/>
      <c r="EB852" s="170"/>
      <c r="EC852" s="170"/>
      <c r="ED852" s="170"/>
      <c r="EE852" s="170"/>
      <c r="EF852" s="170"/>
      <c r="EG852" s="170"/>
      <c r="EH852" s="170"/>
      <c r="EI852" s="170"/>
      <c r="EJ852" s="170"/>
      <c r="EK852" s="170"/>
      <c r="EL852" s="170"/>
      <c r="EM852" s="170"/>
      <c r="EN852" s="170"/>
      <c r="EO852" s="170"/>
      <c r="EP852" s="170"/>
      <c r="EQ852" s="170"/>
      <c r="ER852" s="170"/>
      <c r="ES852" s="170"/>
      <c r="ET852" s="170"/>
      <c r="EU852" s="170"/>
      <c r="EV852" s="170"/>
      <c r="EW852" s="170"/>
      <c r="EX852" s="170"/>
      <c r="EY852" s="170"/>
      <c r="EZ852" s="170"/>
      <c r="FA852" s="170"/>
      <c r="FB852" s="170"/>
      <c r="FC852" s="170"/>
      <c r="FD852" s="170"/>
      <c r="FE852" s="170"/>
      <c r="FF852" s="170"/>
      <c r="FG852" s="170"/>
      <c r="FH852" s="170"/>
      <c r="FI852" s="170"/>
      <c r="FJ852" s="170"/>
      <c r="FK852" s="170"/>
      <c r="FL852" s="170"/>
      <c r="FM852" s="170"/>
      <c r="FN852" s="170"/>
      <c r="FO852" s="170"/>
      <c r="FP852" s="170"/>
      <c r="FQ852" s="170"/>
      <c r="FR852" s="170"/>
      <c r="FS852" s="170"/>
      <c r="FT852" s="170"/>
      <c r="FU852" s="170"/>
      <c r="FV852" s="170"/>
      <c r="FW852" s="170"/>
      <c r="FX852" s="170"/>
      <c r="FY852" s="170"/>
      <c r="FZ852" s="170"/>
      <c r="GA852" s="170"/>
      <c r="GB852" s="170"/>
      <c r="GC852" s="170"/>
      <c r="GD852" s="170"/>
      <c r="GE852" s="170"/>
      <c r="GF852" s="170"/>
      <c r="GG852" s="170"/>
      <c r="GH852" s="170"/>
    </row>
    <row r="853" customFormat="false" ht="12.75" hidden="false" customHeight="false" outlineLevel="0" collapsed="false">
      <c r="A853" s="179"/>
      <c r="B853" s="160"/>
      <c r="C853" s="160"/>
      <c r="D853" s="160"/>
      <c r="E853" s="160"/>
      <c r="F853" s="160"/>
      <c r="G853" s="160"/>
      <c r="H853" s="159"/>
      <c r="I853" s="181"/>
      <c r="R853" s="159"/>
      <c r="S853" s="169"/>
      <c r="T853" s="170"/>
      <c r="U853" s="170"/>
      <c r="V853" s="170"/>
      <c r="W853" s="170"/>
      <c r="X853" s="170"/>
      <c r="Y853" s="170"/>
      <c r="Z853" s="170"/>
      <c r="AA853" s="170"/>
      <c r="AB853" s="170"/>
      <c r="AC853" s="170"/>
      <c r="AD853" s="170"/>
      <c r="AE853" s="170"/>
      <c r="AF853" s="170"/>
      <c r="AG853" s="170"/>
      <c r="AH853" s="170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70"/>
      <c r="CN853" s="170"/>
      <c r="CO853" s="170"/>
      <c r="CP853" s="170"/>
      <c r="CQ853" s="170"/>
      <c r="CR853" s="170"/>
      <c r="CS853" s="170"/>
      <c r="CT853" s="170"/>
      <c r="CU853" s="170"/>
      <c r="CV853" s="170"/>
      <c r="CW853" s="170"/>
      <c r="CX853" s="170"/>
      <c r="CY853" s="170"/>
      <c r="CZ853" s="170"/>
      <c r="DA853" s="170"/>
      <c r="DB853" s="170"/>
      <c r="DC853" s="170"/>
      <c r="DD853" s="170"/>
      <c r="DE853" s="170"/>
      <c r="DF853" s="170"/>
      <c r="DG853" s="170"/>
      <c r="DH853" s="170"/>
      <c r="DI853" s="170"/>
      <c r="DJ853" s="170"/>
      <c r="DK853" s="170"/>
      <c r="DL853" s="170"/>
      <c r="DM853" s="170"/>
      <c r="DN853" s="170"/>
      <c r="DO853" s="170"/>
      <c r="DP853" s="170"/>
      <c r="DQ853" s="170"/>
      <c r="DR853" s="170"/>
      <c r="DS853" s="170"/>
      <c r="DT853" s="170"/>
      <c r="DU853" s="170"/>
      <c r="DV853" s="170"/>
      <c r="DW853" s="170"/>
      <c r="DX853" s="170"/>
      <c r="DY853" s="170"/>
      <c r="DZ853" s="170"/>
      <c r="EA853" s="170"/>
      <c r="EB853" s="170"/>
      <c r="EC853" s="170"/>
      <c r="ED853" s="170"/>
      <c r="EE853" s="170"/>
      <c r="EF853" s="170"/>
      <c r="EG853" s="170"/>
      <c r="EH853" s="170"/>
      <c r="EI853" s="170"/>
      <c r="EJ853" s="170"/>
      <c r="EK853" s="170"/>
      <c r="EL853" s="170"/>
      <c r="EM853" s="170"/>
      <c r="EN853" s="170"/>
      <c r="EO853" s="170"/>
      <c r="EP853" s="170"/>
      <c r="EQ853" s="170"/>
      <c r="ER853" s="170"/>
      <c r="ES853" s="170"/>
      <c r="ET853" s="170"/>
      <c r="EU853" s="170"/>
      <c r="EV853" s="170"/>
      <c r="EW853" s="170"/>
      <c r="EX853" s="170"/>
      <c r="EY853" s="170"/>
      <c r="EZ853" s="170"/>
      <c r="FA853" s="170"/>
      <c r="FB853" s="170"/>
      <c r="FC853" s="170"/>
      <c r="FD853" s="170"/>
      <c r="FE853" s="170"/>
      <c r="FF853" s="170"/>
      <c r="FG853" s="170"/>
      <c r="FH853" s="170"/>
      <c r="FI853" s="170"/>
      <c r="FJ853" s="170"/>
      <c r="FK853" s="170"/>
      <c r="FL853" s="170"/>
      <c r="FM853" s="170"/>
      <c r="FN853" s="170"/>
      <c r="FO853" s="170"/>
      <c r="FP853" s="170"/>
      <c r="FQ853" s="170"/>
      <c r="FR853" s="170"/>
      <c r="FS853" s="170"/>
      <c r="FT853" s="170"/>
      <c r="FU853" s="170"/>
      <c r="FV853" s="170"/>
      <c r="FW853" s="170"/>
      <c r="FX853" s="170"/>
      <c r="FY853" s="170"/>
      <c r="FZ853" s="170"/>
      <c r="GA853" s="170"/>
      <c r="GB853" s="170"/>
      <c r="GC853" s="170"/>
      <c r="GD853" s="170"/>
      <c r="GE853" s="170"/>
      <c r="GF853" s="170"/>
      <c r="GG853" s="170"/>
      <c r="GH853" s="170"/>
    </row>
    <row r="854" customFormat="false" ht="12.75" hidden="false" customHeight="false" outlineLevel="0" collapsed="false">
      <c r="A854" s="179"/>
      <c r="B854" s="160"/>
      <c r="C854" s="160"/>
      <c r="D854" s="160"/>
      <c r="E854" s="160"/>
      <c r="F854" s="160"/>
      <c r="G854" s="160"/>
      <c r="H854" s="159"/>
      <c r="I854" s="181"/>
      <c r="R854" s="159"/>
      <c r="S854" s="169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  <c r="AE854" s="170"/>
      <c r="AF854" s="170"/>
      <c r="AG854" s="170"/>
      <c r="AH854" s="170"/>
      <c r="AI854" s="170"/>
      <c r="AJ854" s="170"/>
      <c r="AK854" s="170"/>
      <c r="AL854" s="170"/>
      <c r="AM854" s="170"/>
      <c r="AN854" s="170"/>
      <c r="AO854" s="170"/>
      <c r="AP854" s="170"/>
      <c r="AQ854" s="170"/>
      <c r="AR854" s="170"/>
      <c r="AS854" s="170"/>
      <c r="AT854" s="170"/>
      <c r="AU854" s="170"/>
      <c r="AV854" s="170"/>
      <c r="AW854" s="170"/>
      <c r="AX854" s="170"/>
      <c r="AY854" s="170"/>
      <c r="AZ854" s="170"/>
      <c r="BA854" s="170"/>
      <c r="BB854" s="170"/>
      <c r="BC854" s="170"/>
      <c r="BD854" s="170"/>
      <c r="BE854" s="170"/>
      <c r="BF854" s="170"/>
      <c r="BG854" s="170"/>
      <c r="BH854" s="170"/>
      <c r="BI854" s="170"/>
      <c r="BJ854" s="170"/>
      <c r="BK854" s="170"/>
      <c r="BL854" s="170"/>
      <c r="BM854" s="170"/>
      <c r="BN854" s="170"/>
      <c r="BO854" s="170"/>
      <c r="BP854" s="170"/>
      <c r="BQ854" s="170"/>
      <c r="BR854" s="170"/>
      <c r="BS854" s="170"/>
      <c r="BT854" s="170"/>
      <c r="BU854" s="170"/>
      <c r="BV854" s="170"/>
      <c r="BW854" s="170"/>
      <c r="BX854" s="170"/>
      <c r="BY854" s="170"/>
      <c r="BZ854" s="170"/>
      <c r="CA854" s="170"/>
      <c r="CB854" s="170"/>
      <c r="CC854" s="170"/>
      <c r="CD854" s="170"/>
      <c r="CE854" s="170"/>
      <c r="CF854" s="170"/>
      <c r="CG854" s="170"/>
      <c r="CH854" s="170"/>
      <c r="CI854" s="170"/>
      <c r="CJ854" s="170"/>
      <c r="CK854" s="170"/>
      <c r="CL854" s="170"/>
      <c r="CM854" s="170"/>
      <c r="CN854" s="170"/>
      <c r="CO854" s="170"/>
      <c r="CP854" s="170"/>
      <c r="CQ854" s="170"/>
      <c r="CR854" s="170"/>
      <c r="CS854" s="170"/>
      <c r="CT854" s="170"/>
      <c r="CU854" s="170"/>
      <c r="CV854" s="170"/>
      <c r="CW854" s="170"/>
      <c r="CX854" s="170"/>
      <c r="CY854" s="170"/>
      <c r="CZ854" s="170"/>
      <c r="DA854" s="170"/>
      <c r="DB854" s="170"/>
      <c r="DC854" s="170"/>
      <c r="DD854" s="170"/>
      <c r="DE854" s="170"/>
      <c r="DF854" s="170"/>
      <c r="DG854" s="170"/>
      <c r="DH854" s="170"/>
      <c r="DI854" s="170"/>
      <c r="DJ854" s="170"/>
      <c r="DK854" s="170"/>
      <c r="DL854" s="170"/>
      <c r="DM854" s="170"/>
      <c r="DN854" s="170"/>
      <c r="DO854" s="170"/>
      <c r="DP854" s="170"/>
      <c r="DQ854" s="170"/>
      <c r="DR854" s="170"/>
      <c r="DS854" s="170"/>
      <c r="DT854" s="170"/>
      <c r="DU854" s="170"/>
      <c r="DV854" s="170"/>
      <c r="DW854" s="170"/>
      <c r="DX854" s="170"/>
      <c r="DY854" s="170"/>
      <c r="DZ854" s="170"/>
      <c r="EA854" s="170"/>
      <c r="EB854" s="170"/>
      <c r="EC854" s="170"/>
      <c r="ED854" s="170"/>
      <c r="EE854" s="170"/>
      <c r="EF854" s="170"/>
      <c r="EG854" s="170"/>
      <c r="EH854" s="170"/>
      <c r="EI854" s="170"/>
      <c r="EJ854" s="170"/>
      <c r="EK854" s="170"/>
      <c r="EL854" s="170"/>
      <c r="EM854" s="170"/>
      <c r="EN854" s="170"/>
      <c r="EO854" s="170"/>
      <c r="EP854" s="170"/>
      <c r="EQ854" s="170"/>
      <c r="ER854" s="170"/>
      <c r="ES854" s="170"/>
      <c r="ET854" s="170"/>
      <c r="EU854" s="170"/>
      <c r="EV854" s="170"/>
      <c r="EW854" s="170"/>
      <c r="EX854" s="170"/>
      <c r="EY854" s="170"/>
      <c r="EZ854" s="170"/>
      <c r="FA854" s="170"/>
      <c r="FB854" s="170"/>
      <c r="FC854" s="170"/>
      <c r="FD854" s="170"/>
      <c r="FE854" s="170"/>
      <c r="FF854" s="170"/>
      <c r="FG854" s="170"/>
      <c r="FH854" s="170"/>
      <c r="FI854" s="170"/>
      <c r="FJ854" s="170"/>
      <c r="FK854" s="170"/>
      <c r="FL854" s="170"/>
      <c r="FM854" s="170"/>
      <c r="FN854" s="170"/>
      <c r="FO854" s="170"/>
      <c r="FP854" s="170"/>
      <c r="FQ854" s="170"/>
      <c r="FR854" s="170"/>
      <c r="FS854" s="170"/>
      <c r="FT854" s="170"/>
      <c r="FU854" s="170"/>
      <c r="FV854" s="170"/>
      <c r="FW854" s="170"/>
      <c r="FX854" s="170"/>
      <c r="FY854" s="170"/>
      <c r="FZ854" s="170"/>
      <c r="GA854" s="170"/>
      <c r="GB854" s="170"/>
      <c r="GC854" s="170"/>
      <c r="GD854" s="170"/>
      <c r="GE854" s="170"/>
      <c r="GF854" s="170"/>
      <c r="GG854" s="170"/>
      <c r="GH854" s="170"/>
    </row>
    <row r="855" customFormat="false" ht="12.75" hidden="false" customHeight="false" outlineLevel="0" collapsed="false">
      <c r="A855" s="179"/>
      <c r="B855" s="160"/>
      <c r="C855" s="160"/>
      <c r="D855" s="160"/>
      <c r="E855" s="160"/>
      <c r="F855" s="160"/>
      <c r="G855" s="160"/>
      <c r="H855" s="159"/>
      <c r="I855" s="181"/>
      <c r="R855" s="159"/>
      <c r="S855" s="169"/>
      <c r="T855" s="170"/>
      <c r="U855" s="170"/>
      <c r="V855" s="170"/>
      <c r="W855" s="170"/>
      <c r="X855" s="170"/>
      <c r="Y855" s="170"/>
      <c r="Z855" s="170"/>
      <c r="AA855" s="170"/>
      <c r="AB855" s="170"/>
      <c r="AC855" s="170"/>
      <c r="AD855" s="170"/>
      <c r="AE855" s="170"/>
      <c r="AF855" s="170"/>
      <c r="AG855" s="170"/>
      <c r="AH855" s="170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0"/>
      <c r="CM855" s="170"/>
      <c r="CN855" s="170"/>
      <c r="CO855" s="170"/>
      <c r="CP855" s="170"/>
      <c r="CQ855" s="170"/>
      <c r="CR855" s="170"/>
      <c r="CS855" s="170"/>
      <c r="CT855" s="170"/>
      <c r="CU855" s="170"/>
      <c r="CV855" s="170"/>
      <c r="CW855" s="170"/>
      <c r="CX855" s="170"/>
      <c r="CY855" s="170"/>
      <c r="CZ855" s="170"/>
      <c r="DA855" s="170"/>
      <c r="DB855" s="170"/>
      <c r="DC855" s="170"/>
      <c r="DD855" s="170"/>
      <c r="DE855" s="170"/>
      <c r="DF855" s="170"/>
      <c r="DG855" s="170"/>
      <c r="DH855" s="170"/>
      <c r="DI855" s="170"/>
      <c r="DJ855" s="170"/>
      <c r="DK855" s="170"/>
      <c r="DL855" s="170"/>
      <c r="DM855" s="170"/>
      <c r="DN855" s="170"/>
      <c r="DO855" s="170"/>
      <c r="DP855" s="170"/>
      <c r="DQ855" s="170"/>
      <c r="DR855" s="170"/>
      <c r="DS855" s="170"/>
      <c r="DT855" s="170"/>
      <c r="DU855" s="170"/>
      <c r="DV855" s="170"/>
      <c r="DW855" s="170"/>
      <c r="DX855" s="170"/>
      <c r="DY855" s="170"/>
      <c r="DZ855" s="170"/>
      <c r="EA855" s="170"/>
      <c r="EB855" s="170"/>
      <c r="EC855" s="170"/>
      <c r="ED855" s="170"/>
      <c r="EE855" s="170"/>
      <c r="EF855" s="170"/>
      <c r="EG855" s="170"/>
      <c r="EH855" s="170"/>
      <c r="EI855" s="170"/>
      <c r="EJ855" s="170"/>
      <c r="EK855" s="170"/>
      <c r="EL855" s="170"/>
      <c r="EM855" s="170"/>
      <c r="EN855" s="170"/>
      <c r="EO855" s="170"/>
      <c r="EP855" s="170"/>
      <c r="EQ855" s="170"/>
      <c r="ER855" s="170"/>
      <c r="ES855" s="170"/>
      <c r="ET855" s="170"/>
      <c r="EU855" s="170"/>
      <c r="EV855" s="170"/>
      <c r="EW855" s="170"/>
      <c r="EX855" s="170"/>
      <c r="EY855" s="170"/>
      <c r="EZ855" s="170"/>
      <c r="FA855" s="170"/>
      <c r="FB855" s="170"/>
      <c r="FC855" s="170"/>
      <c r="FD855" s="170"/>
      <c r="FE855" s="170"/>
      <c r="FF855" s="170"/>
      <c r="FG855" s="170"/>
      <c r="FH855" s="170"/>
      <c r="FI855" s="170"/>
      <c r="FJ855" s="170"/>
      <c r="FK855" s="170"/>
      <c r="FL855" s="170"/>
      <c r="FM855" s="170"/>
      <c r="FN855" s="170"/>
      <c r="FO855" s="170"/>
      <c r="FP855" s="170"/>
      <c r="FQ855" s="170"/>
      <c r="FR855" s="170"/>
      <c r="FS855" s="170"/>
      <c r="FT855" s="170"/>
      <c r="FU855" s="170"/>
      <c r="FV855" s="170"/>
      <c r="FW855" s="170"/>
      <c r="FX855" s="170"/>
      <c r="FY855" s="170"/>
      <c r="FZ855" s="170"/>
      <c r="GA855" s="170"/>
      <c r="GB855" s="170"/>
      <c r="GC855" s="170"/>
      <c r="GD855" s="170"/>
      <c r="GE855" s="170"/>
      <c r="GF855" s="170"/>
      <c r="GG855" s="170"/>
      <c r="GH855" s="170"/>
    </row>
    <row r="856" customFormat="false" ht="12.75" hidden="false" customHeight="false" outlineLevel="0" collapsed="false">
      <c r="A856" s="179"/>
      <c r="B856" s="160"/>
      <c r="C856" s="160"/>
      <c r="D856" s="160"/>
      <c r="E856" s="160"/>
      <c r="F856" s="160"/>
      <c r="G856" s="160"/>
      <c r="H856" s="159"/>
      <c r="I856" s="181"/>
      <c r="R856" s="159"/>
      <c r="S856" s="169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70"/>
      <c r="BP856" s="170"/>
      <c r="BQ856" s="170"/>
      <c r="BR856" s="170"/>
      <c r="BS856" s="170"/>
      <c r="BT856" s="170"/>
      <c r="BU856" s="170"/>
      <c r="BV856" s="170"/>
      <c r="BW856" s="170"/>
      <c r="BX856" s="170"/>
      <c r="BY856" s="170"/>
      <c r="BZ856" s="170"/>
      <c r="CA856" s="170"/>
      <c r="CB856" s="170"/>
      <c r="CC856" s="170"/>
      <c r="CD856" s="170"/>
      <c r="CE856" s="170"/>
      <c r="CF856" s="170"/>
      <c r="CG856" s="170"/>
      <c r="CH856" s="170"/>
      <c r="CI856" s="170"/>
      <c r="CJ856" s="170"/>
      <c r="CK856" s="170"/>
      <c r="CL856" s="170"/>
      <c r="CM856" s="170"/>
      <c r="CN856" s="170"/>
      <c r="CO856" s="170"/>
      <c r="CP856" s="170"/>
      <c r="CQ856" s="170"/>
      <c r="CR856" s="170"/>
      <c r="CS856" s="170"/>
      <c r="CT856" s="170"/>
      <c r="CU856" s="170"/>
      <c r="CV856" s="170"/>
      <c r="CW856" s="170"/>
      <c r="CX856" s="170"/>
      <c r="CY856" s="170"/>
      <c r="CZ856" s="170"/>
      <c r="DA856" s="170"/>
      <c r="DB856" s="170"/>
      <c r="DC856" s="170"/>
      <c r="DD856" s="170"/>
      <c r="DE856" s="170"/>
      <c r="DF856" s="170"/>
      <c r="DG856" s="170"/>
      <c r="DH856" s="170"/>
      <c r="DI856" s="170"/>
      <c r="DJ856" s="170"/>
      <c r="DK856" s="170"/>
      <c r="DL856" s="170"/>
      <c r="DM856" s="170"/>
      <c r="DN856" s="170"/>
      <c r="DO856" s="170"/>
      <c r="DP856" s="170"/>
      <c r="DQ856" s="170"/>
      <c r="DR856" s="170"/>
      <c r="DS856" s="170"/>
      <c r="DT856" s="170"/>
      <c r="DU856" s="170"/>
      <c r="DV856" s="170"/>
      <c r="DW856" s="170"/>
      <c r="DX856" s="170"/>
      <c r="DY856" s="170"/>
      <c r="DZ856" s="170"/>
      <c r="EA856" s="170"/>
      <c r="EB856" s="170"/>
      <c r="EC856" s="170"/>
      <c r="ED856" s="170"/>
      <c r="EE856" s="170"/>
      <c r="EF856" s="170"/>
      <c r="EG856" s="170"/>
      <c r="EH856" s="170"/>
      <c r="EI856" s="170"/>
      <c r="EJ856" s="170"/>
      <c r="EK856" s="170"/>
      <c r="EL856" s="170"/>
      <c r="EM856" s="170"/>
      <c r="EN856" s="170"/>
      <c r="EO856" s="170"/>
      <c r="EP856" s="170"/>
      <c r="EQ856" s="170"/>
      <c r="ER856" s="170"/>
      <c r="ES856" s="170"/>
      <c r="ET856" s="170"/>
      <c r="EU856" s="170"/>
      <c r="EV856" s="170"/>
      <c r="EW856" s="170"/>
      <c r="EX856" s="170"/>
      <c r="EY856" s="170"/>
      <c r="EZ856" s="170"/>
      <c r="FA856" s="170"/>
      <c r="FB856" s="170"/>
      <c r="FC856" s="170"/>
      <c r="FD856" s="170"/>
      <c r="FE856" s="170"/>
      <c r="FF856" s="170"/>
      <c r="FG856" s="170"/>
      <c r="FH856" s="170"/>
      <c r="FI856" s="170"/>
      <c r="FJ856" s="170"/>
      <c r="FK856" s="170"/>
      <c r="FL856" s="170"/>
      <c r="FM856" s="170"/>
      <c r="FN856" s="170"/>
      <c r="FO856" s="170"/>
      <c r="FP856" s="170"/>
      <c r="FQ856" s="170"/>
      <c r="FR856" s="170"/>
      <c r="FS856" s="170"/>
      <c r="FT856" s="170"/>
      <c r="FU856" s="170"/>
      <c r="FV856" s="170"/>
      <c r="FW856" s="170"/>
      <c r="FX856" s="170"/>
      <c r="FY856" s="170"/>
      <c r="FZ856" s="170"/>
      <c r="GA856" s="170"/>
      <c r="GB856" s="170"/>
      <c r="GC856" s="170"/>
      <c r="GD856" s="170"/>
      <c r="GE856" s="170"/>
      <c r="GF856" s="170"/>
      <c r="GG856" s="170"/>
      <c r="GH856" s="170"/>
    </row>
    <row r="857" customFormat="false" ht="12.75" hidden="false" customHeight="false" outlineLevel="0" collapsed="false">
      <c r="A857" s="179"/>
      <c r="B857" s="160"/>
      <c r="C857" s="160"/>
      <c r="D857" s="160"/>
      <c r="E857" s="160"/>
      <c r="F857" s="160"/>
      <c r="G857" s="160"/>
      <c r="H857" s="159"/>
      <c r="I857" s="181"/>
      <c r="R857" s="159"/>
      <c r="S857" s="169"/>
      <c r="T857" s="170"/>
      <c r="U857" s="170"/>
      <c r="V857" s="170"/>
      <c r="W857" s="170"/>
      <c r="X857" s="170"/>
      <c r="Y857" s="170"/>
      <c r="Z857" s="170"/>
      <c r="AA857" s="170"/>
      <c r="AB857" s="170"/>
      <c r="AC857" s="170"/>
      <c r="AD857" s="170"/>
      <c r="AE857" s="170"/>
      <c r="AF857" s="170"/>
      <c r="AG857" s="170"/>
      <c r="AH857" s="170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70"/>
      <c r="BP857" s="170"/>
      <c r="BQ857" s="170"/>
      <c r="BR857" s="170"/>
      <c r="BS857" s="170"/>
      <c r="BT857" s="170"/>
      <c r="BU857" s="170"/>
      <c r="BV857" s="170"/>
      <c r="BW857" s="170"/>
      <c r="BX857" s="170"/>
      <c r="BY857" s="170"/>
      <c r="BZ857" s="170"/>
      <c r="CA857" s="170"/>
      <c r="CB857" s="170"/>
      <c r="CC857" s="170"/>
      <c r="CD857" s="170"/>
      <c r="CE857" s="170"/>
      <c r="CF857" s="170"/>
      <c r="CG857" s="170"/>
      <c r="CH857" s="170"/>
      <c r="CI857" s="170"/>
      <c r="CJ857" s="170"/>
      <c r="CK857" s="170"/>
      <c r="CL857" s="170"/>
      <c r="CM857" s="170"/>
      <c r="CN857" s="170"/>
      <c r="CO857" s="170"/>
      <c r="CP857" s="170"/>
      <c r="CQ857" s="170"/>
      <c r="CR857" s="170"/>
      <c r="CS857" s="170"/>
      <c r="CT857" s="170"/>
      <c r="CU857" s="170"/>
      <c r="CV857" s="170"/>
      <c r="CW857" s="170"/>
      <c r="CX857" s="170"/>
      <c r="CY857" s="170"/>
      <c r="CZ857" s="170"/>
      <c r="DA857" s="170"/>
      <c r="DB857" s="170"/>
      <c r="DC857" s="170"/>
      <c r="DD857" s="170"/>
      <c r="DE857" s="170"/>
      <c r="DF857" s="170"/>
      <c r="DG857" s="170"/>
      <c r="DH857" s="170"/>
      <c r="DI857" s="170"/>
      <c r="DJ857" s="170"/>
      <c r="DK857" s="170"/>
      <c r="DL857" s="170"/>
      <c r="DM857" s="170"/>
      <c r="DN857" s="170"/>
      <c r="DO857" s="170"/>
      <c r="DP857" s="170"/>
      <c r="DQ857" s="170"/>
      <c r="DR857" s="170"/>
      <c r="DS857" s="170"/>
      <c r="DT857" s="170"/>
      <c r="DU857" s="170"/>
      <c r="DV857" s="170"/>
      <c r="DW857" s="170"/>
      <c r="DX857" s="170"/>
      <c r="DY857" s="170"/>
      <c r="DZ857" s="170"/>
      <c r="EA857" s="170"/>
      <c r="EB857" s="170"/>
      <c r="EC857" s="170"/>
      <c r="ED857" s="170"/>
      <c r="EE857" s="170"/>
      <c r="EF857" s="170"/>
      <c r="EG857" s="170"/>
      <c r="EH857" s="170"/>
      <c r="EI857" s="170"/>
      <c r="EJ857" s="170"/>
      <c r="EK857" s="170"/>
      <c r="EL857" s="170"/>
      <c r="EM857" s="170"/>
      <c r="EN857" s="170"/>
      <c r="EO857" s="170"/>
      <c r="EP857" s="170"/>
      <c r="EQ857" s="170"/>
      <c r="ER857" s="170"/>
      <c r="ES857" s="170"/>
      <c r="ET857" s="170"/>
      <c r="EU857" s="170"/>
      <c r="EV857" s="170"/>
      <c r="EW857" s="170"/>
      <c r="EX857" s="170"/>
      <c r="EY857" s="170"/>
      <c r="EZ857" s="170"/>
      <c r="FA857" s="170"/>
      <c r="FB857" s="170"/>
      <c r="FC857" s="170"/>
      <c r="FD857" s="170"/>
      <c r="FE857" s="170"/>
      <c r="FF857" s="170"/>
      <c r="FG857" s="170"/>
      <c r="FH857" s="170"/>
      <c r="FI857" s="170"/>
      <c r="FJ857" s="170"/>
      <c r="FK857" s="170"/>
      <c r="FL857" s="170"/>
      <c r="FM857" s="170"/>
      <c r="FN857" s="170"/>
      <c r="FO857" s="170"/>
      <c r="FP857" s="170"/>
      <c r="FQ857" s="170"/>
      <c r="FR857" s="170"/>
      <c r="FS857" s="170"/>
      <c r="FT857" s="170"/>
      <c r="FU857" s="170"/>
      <c r="FV857" s="170"/>
      <c r="FW857" s="170"/>
      <c r="FX857" s="170"/>
      <c r="FY857" s="170"/>
      <c r="FZ857" s="170"/>
      <c r="GA857" s="170"/>
      <c r="GB857" s="170"/>
      <c r="GC857" s="170"/>
      <c r="GD857" s="170"/>
      <c r="GE857" s="170"/>
      <c r="GF857" s="170"/>
      <c r="GG857" s="170"/>
      <c r="GH857" s="170"/>
    </row>
    <row r="858" customFormat="false" ht="12.75" hidden="false" customHeight="false" outlineLevel="0" collapsed="false">
      <c r="A858" s="179"/>
      <c r="B858" s="160"/>
      <c r="C858" s="160"/>
      <c r="D858" s="160"/>
      <c r="E858" s="160"/>
      <c r="F858" s="160"/>
      <c r="G858" s="160"/>
      <c r="H858" s="159"/>
      <c r="I858" s="181"/>
      <c r="R858" s="159"/>
      <c r="S858" s="169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  <c r="AH858" s="170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70"/>
      <c r="BP858" s="170"/>
      <c r="BQ858" s="170"/>
      <c r="BR858" s="170"/>
      <c r="BS858" s="170"/>
      <c r="BT858" s="170"/>
      <c r="BU858" s="170"/>
      <c r="BV858" s="170"/>
      <c r="BW858" s="170"/>
      <c r="BX858" s="170"/>
      <c r="BY858" s="170"/>
      <c r="BZ858" s="170"/>
      <c r="CA858" s="170"/>
      <c r="CB858" s="170"/>
      <c r="CC858" s="170"/>
      <c r="CD858" s="170"/>
      <c r="CE858" s="170"/>
      <c r="CF858" s="170"/>
      <c r="CG858" s="170"/>
      <c r="CH858" s="170"/>
      <c r="CI858" s="170"/>
      <c r="CJ858" s="170"/>
      <c r="CK858" s="170"/>
      <c r="CL858" s="170"/>
      <c r="CM858" s="170"/>
      <c r="CN858" s="170"/>
      <c r="CO858" s="170"/>
      <c r="CP858" s="170"/>
      <c r="CQ858" s="170"/>
      <c r="CR858" s="170"/>
      <c r="CS858" s="170"/>
      <c r="CT858" s="170"/>
      <c r="CU858" s="170"/>
      <c r="CV858" s="170"/>
      <c r="CW858" s="170"/>
      <c r="CX858" s="170"/>
      <c r="CY858" s="170"/>
      <c r="CZ858" s="170"/>
      <c r="DA858" s="170"/>
      <c r="DB858" s="170"/>
      <c r="DC858" s="170"/>
      <c r="DD858" s="170"/>
      <c r="DE858" s="170"/>
      <c r="DF858" s="170"/>
      <c r="DG858" s="170"/>
      <c r="DH858" s="170"/>
      <c r="DI858" s="170"/>
      <c r="DJ858" s="170"/>
      <c r="DK858" s="170"/>
      <c r="DL858" s="170"/>
      <c r="DM858" s="170"/>
      <c r="DN858" s="170"/>
      <c r="DO858" s="170"/>
      <c r="DP858" s="170"/>
      <c r="DQ858" s="170"/>
      <c r="DR858" s="170"/>
      <c r="DS858" s="170"/>
      <c r="DT858" s="170"/>
      <c r="DU858" s="170"/>
      <c r="DV858" s="170"/>
      <c r="DW858" s="170"/>
      <c r="DX858" s="170"/>
      <c r="DY858" s="170"/>
      <c r="DZ858" s="170"/>
      <c r="EA858" s="170"/>
      <c r="EB858" s="170"/>
      <c r="EC858" s="170"/>
      <c r="ED858" s="170"/>
      <c r="EE858" s="170"/>
      <c r="EF858" s="170"/>
      <c r="EG858" s="170"/>
      <c r="EH858" s="170"/>
      <c r="EI858" s="170"/>
      <c r="EJ858" s="170"/>
      <c r="EK858" s="170"/>
      <c r="EL858" s="170"/>
      <c r="EM858" s="170"/>
      <c r="EN858" s="170"/>
      <c r="EO858" s="170"/>
      <c r="EP858" s="170"/>
      <c r="EQ858" s="170"/>
      <c r="ER858" s="170"/>
      <c r="ES858" s="170"/>
      <c r="ET858" s="170"/>
      <c r="EU858" s="170"/>
      <c r="EV858" s="170"/>
      <c r="EW858" s="170"/>
      <c r="EX858" s="170"/>
      <c r="EY858" s="170"/>
      <c r="EZ858" s="170"/>
      <c r="FA858" s="170"/>
      <c r="FB858" s="170"/>
      <c r="FC858" s="170"/>
      <c r="FD858" s="170"/>
      <c r="FE858" s="170"/>
      <c r="FF858" s="170"/>
      <c r="FG858" s="170"/>
      <c r="FH858" s="170"/>
      <c r="FI858" s="170"/>
      <c r="FJ858" s="170"/>
      <c r="FK858" s="170"/>
      <c r="FL858" s="170"/>
      <c r="FM858" s="170"/>
      <c r="FN858" s="170"/>
      <c r="FO858" s="170"/>
      <c r="FP858" s="170"/>
      <c r="FQ858" s="170"/>
      <c r="FR858" s="170"/>
      <c r="FS858" s="170"/>
      <c r="FT858" s="170"/>
      <c r="FU858" s="170"/>
      <c r="FV858" s="170"/>
      <c r="FW858" s="170"/>
      <c r="FX858" s="170"/>
      <c r="FY858" s="170"/>
      <c r="FZ858" s="170"/>
      <c r="GA858" s="170"/>
      <c r="GB858" s="170"/>
      <c r="GC858" s="170"/>
      <c r="GD858" s="170"/>
      <c r="GE858" s="170"/>
      <c r="GF858" s="170"/>
      <c r="GG858" s="170"/>
      <c r="GH858" s="170"/>
    </row>
    <row r="859" customFormat="false" ht="12.75" hidden="false" customHeight="false" outlineLevel="0" collapsed="false">
      <c r="A859" s="179"/>
      <c r="B859" s="160"/>
      <c r="C859" s="160"/>
      <c r="D859" s="160"/>
      <c r="E859" s="160"/>
      <c r="F859" s="160"/>
      <c r="G859" s="160"/>
      <c r="H859" s="159"/>
      <c r="I859" s="181"/>
      <c r="R859" s="159"/>
      <c r="S859" s="169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  <c r="AH859" s="170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70"/>
      <c r="BP859" s="170"/>
      <c r="BQ859" s="170"/>
      <c r="BR859" s="170"/>
      <c r="BS859" s="170"/>
      <c r="BT859" s="170"/>
      <c r="BU859" s="170"/>
      <c r="BV859" s="170"/>
      <c r="BW859" s="170"/>
      <c r="BX859" s="170"/>
      <c r="BY859" s="170"/>
      <c r="BZ859" s="170"/>
      <c r="CA859" s="170"/>
      <c r="CB859" s="170"/>
      <c r="CC859" s="170"/>
      <c r="CD859" s="170"/>
      <c r="CE859" s="170"/>
      <c r="CF859" s="170"/>
      <c r="CG859" s="170"/>
      <c r="CH859" s="170"/>
      <c r="CI859" s="170"/>
      <c r="CJ859" s="170"/>
      <c r="CK859" s="170"/>
      <c r="CL859" s="170"/>
      <c r="CM859" s="170"/>
      <c r="CN859" s="170"/>
      <c r="CO859" s="170"/>
      <c r="CP859" s="170"/>
      <c r="CQ859" s="170"/>
      <c r="CR859" s="170"/>
      <c r="CS859" s="170"/>
      <c r="CT859" s="170"/>
      <c r="CU859" s="170"/>
      <c r="CV859" s="170"/>
      <c r="CW859" s="170"/>
      <c r="CX859" s="170"/>
      <c r="CY859" s="170"/>
      <c r="CZ859" s="170"/>
      <c r="DA859" s="170"/>
      <c r="DB859" s="170"/>
      <c r="DC859" s="170"/>
      <c r="DD859" s="170"/>
      <c r="DE859" s="170"/>
      <c r="DF859" s="170"/>
      <c r="DG859" s="170"/>
      <c r="DH859" s="170"/>
      <c r="DI859" s="170"/>
      <c r="DJ859" s="170"/>
      <c r="DK859" s="170"/>
      <c r="DL859" s="170"/>
      <c r="DM859" s="170"/>
      <c r="DN859" s="170"/>
      <c r="DO859" s="170"/>
      <c r="DP859" s="170"/>
      <c r="DQ859" s="170"/>
      <c r="DR859" s="170"/>
      <c r="DS859" s="170"/>
      <c r="DT859" s="170"/>
      <c r="DU859" s="170"/>
      <c r="DV859" s="170"/>
      <c r="DW859" s="170"/>
      <c r="DX859" s="170"/>
      <c r="DY859" s="170"/>
      <c r="DZ859" s="170"/>
      <c r="EA859" s="170"/>
      <c r="EB859" s="170"/>
      <c r="EC859" s="170"/>
      <c r="ED859" s="170"/>
      <c r="EE859" s="170"/>
      <c r="EF859" s="170"/>
      <c r="EG859" s="170"/>
      <c r="EH859" s="170"/>
      <c r="EI859" s="170"/>
      <c r="EJ859" s="170"/>
      <c r="EK859" s="170"/>
      <c r="EL859" s="170"/>
      <c r="EM859" s="170"/>
      <c r="EN859" s="170"/>
      <c r="EO859" s="170"/>
      <c r="EP859" s="170"/>
      <c r="EQ859" s="170"/>
      <c r="ER859" s="170"/>
      <c r="ES859" s="170"/>
      <c r="ET859" s="170"/>
      <c r="EU859" s="170"/>
      <c r="EV859" s="170"/>
      <c r="EW859" s="170"/>
      <c r="EX859" s="170"/>
      <c r="EY859" s="170"/>
      <c r="EZ859" s="170"/>
      <c r="FA859" s="170"/>
      <c r="FB859" s="170"/>
      <c r="FC859" s="170"/>
      <c r="FD859" s="170"/>
      <c r="FE859" s="170"/>
      <c r="FF859" s="170"/>
      <c r="FG859" s="170"/>
      <c r="FH859" s="170"/>
      <c r="FI859" s="170"/>
      <c r="FJ859" s="170"/>
      <c r="FK859" s="170"/>
      <c r="FL859" s="170"/>
      <c r="FM859" s="170"/>
      <c r="FN859" s="170"/>
      <c r="FO859" s="170"/>
      <c r="FP859" s="170"/>
      <c r="FQ859" s="170"/>
      <c r="FR859" s="170"/>
      <c r="FS859" s="170"/>
      <c r="FT859" s="170"/>
      <c r="FU859" s="170"/>
      <c r="FV859" s="170"/>
      <c r="FW859" s="170"/>
      <c r="FX859" s="170"/>
      <c r="FY859" s="170"/>
      <c r="FZ859" s="170"/>
      <c r="GA859" s="170"/>
      <c r="GB859" s="170"/>
      <c r="GC859" s="170"/>
      <c r="GD859" s="170"/>
      <c r="GE859" s="170"/>
      <c r="GF859" s="170"/>
      <c r="GG859" s="170"/>
      <c r="GH859" s="170"/>
    </row>
    <row r="860" customFormat="false" ht="12.75" hidden="false" customHeight="false" outlineLevel="0" collapsed="false">
      <c r="A860" s="179"/>
      <c r="B860" s="160"/>
      <c r="C860" s="160"/>
      <c r="D860" s="160"/>
      <c r="E860" s="160"/>
      <c r="F860" s="160"/>
      <c r="G860" s="160"/>
      <c r="H860" s="159"/>
      <c r="I860" s="181"/>
      <c r="R860" s="159"/>
      <c r="S860" s="169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  <c r="AH860" s="170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70"/>
      <c r="BP860" s="170"/>
      <c r="BQ860" s="170"/>
      <c r="BR860" s="170"/>
      <c r="BS860" s="170"/>
      <c r="BT860" s="170"/>
      <c r="BU860" s="170"/>
      <c r="BV860" s="170"/>
      <c r="BW860" s="170"/>
      <c r="BX860" s="170"/>
      <c r="BY860" s="170"/>
      <c r="BZ860" s="170"/>
      <c r="CA860" s="170"/>
      <c r="CB860" s="170"/>
      <c r="CC860" s="170"/>
      <c r="CD860" s="170"/>
      <c r="CE860" s="170"/>
      <c r="CF860" s="170"/>
      <c r="CG860" s="170"/>
      <c r="CH860" s="170"/>
      <c r="CI860" s="170"/>
      <c r="CJ860" s="170"/>
      <c r="CK860" s="170"/>
      <c r="CL860" s="170"/>
      <c r="CM860" s="170"/>
      <c r="CN860" s="170"/>
      <c r="CO860" s="170"/>
      <c r="CP860" s="170"/>
      <c r="CQ860" s="170"/>
      <c r="CR860" s="170"/>
      <c r="CS860" s="170"/>
      <c r="CT860" s="170"/>
      <c r="CU860" s="170"/>
      <c r="CV860" s="170"/>
      <c r="CW860" s="170"/>
      <c r="CX860" s="170"/>
      <c r="CY860" s="170"/>
      <c r="CZ860" s="170"/>
      <c r="DA860" s="170"/>
      <c r="DB860" s="170"/>
      <c r="DC860" s="170"/>
      <c r="DD860" s="170"/>
      <c r="DE860" s="170"/>
      <c r="DF860" s="170"/>
      <c r="DG860" s="170"/>
      <c r="DH860" s="170"/>
      <c r="DI860" s="170"/>
      <c r="DJ860" s="170"/>
      <c r="DK860" s="170"/>
      <c r="DL860" s="170"/>
      <c r="DM860" s="170"/>
      <c r="DN860" s="170"/>
      <c r="DO860" s="170"/>
      <c r="DP860" s="170"/>
      <c r="DQ860" s="170"/>
      <c r="DR860" s="170"/>
      <c r="DS860" s="170"/>
      <c r="DT860" s="170"/>
      <c r="DU860" s="170"/>
      <c r="DV860" s="170"/>
      <c r="DW860" s="170"/>
      <c r="DX860" s="170"/>
      <c r="DY860" s="170"/>
      <c r="DZ860" s="170"/>
      <c r="EA860" s="170"/>
      <c r="EB860" s="170"/>
      <c r="EC860" s="170"/>
      <c r="ED860" s="170"/>
      <c r="EE860" s="170"/>
      <c r="EF860" s="170"/>
      <c r="EG860" s="170"/>
      <c r="EH860" s="170"/>
      <c r="EI860" s="170"/>
      <c r="EJ860" s="170"/>
      <c r="EK860" s="170"/>
      <c r="EL860" s="170"/>
      <c r="EM860" s="170"/>
      <c r="EN860" s="170"/>
      <c r="EO860" s="170"/>
      <c r="EP860" s="170"/>
      <c r="EQ860" s="170"/>
      <c r="ER860" s="170"/>
      <c r="ES860" s="170"/>
      <c r="ET860" s="170"/>
      <c r="EU860" s="170"/>
      <c r="EV860" s="170"/>
      <c r="EW860" s="170"/>
      <c r="EX860" s="170"/>
      <c r="EY860" s="170"/>
      <c r="EZ860" s="170"/>
      <c r="FA860" s="170"/>
      <c r="FB860" s="170"/>
      <c r="FC860" s="170"/>
      <c r="FD860" s="170"/>
      <c r="FE860" s="170"/>
      <c r="FF860" s="170"/>
      <c r="FG860" s="170"/>
      <c r="FH860" s="170"/>
      <c r="FI860" s="170"/>
      <c r="FJ860" s="170"/>
      <c r="FK860" s="170"/>
      <c r="FL860" s="170"/>
      <c r="FM860" s="170"/>
      <c r="FN860" s="170"/>
      <c r="FO860" s="170"/>
      <c r="FP860" s="170"/>
      <c r="FQ860" s="170"/>
      <c r="FR860" s="170"/>
      <c r="FS860" s="170"/>
      <c r="FT860" s="170"/>
      <c r="FU860" s="170"/>
      <c r="FV860" s="170"/>
      <c r="FW860" s="170"/>
      <c r="FX860" s="170"/>
      <c r="FY860" s="170"/>
      <c r="FZ860" s="170"/>
      <c r="GA860" s="170"/>
      <c r="GB860" s="170"/>
      <c r="GC860" s="170"/>
      <c r="GD860" s="170"/>
      <c r="GE860" s="170"/>
      <c r="GF860" s="170"/>
      <c r="GG860" s="170"/>
      <c r="GH860" s="170"/>
    </row>
    <row r="861" customFormat="false" ht="12.75" hidden="false" customHeight="false" outlineLevel="0" collapsed="false">
      <c r="A861" s="179"/>
      <c r="B861" s="160"/>
      <c r="C861" s="160"/>
      <c r="D861" s="160"/>
      <c r="E861" s="160"/>
      <c r="F861" s="160"/>
      <c r="G861" s="160"/>
      <c r="H861" s="159"/>
      <c r="I861" s="181"/>
      <c r="R861" s="159"/>
      <c r="S861" s="169"/>
      <c r="T861" s="170"/>
      <c r="U861" s="170"/>
      <c r="V861" s="170"/>
      <c r="W861" s="170"/>
      <c r="X861" s="170"/>
      <c r="Y861" s="170"/>
      <c r="Z861" s="170"/>
      <c r="AA861" s="170"/>
      <c r="AB861" s="170"/>
      <c r="AC861" s="170"/>
      <c r="AD861" s="170"/>
      <c r="AE861" s="170"/>
      <c r="AF861" s="170"/>
      <c r="AG861" s="170"/>
      <c r="AH861" s="170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70"/>
      <c r="BP861" s="170"/>
      <c r="BQ861" s="170"/>
      <c r="BR861" s="170"/>
      <c r="BS861" s="170"/>
      <c r="BT861" s="170"/>
      <c r="BU861" s="170"/>
      <c r="BV861" s="170"/>
      <c r="BW861" s="170"/>
      <c r="BX861" s="170"/>
      <c r="BY861" s="170"/>
      <c r="BZ861" s="170"/>
      <c r="CA861" s="170"/>
      <c r="CB861" s="170"/>
      <c r="CC861" s="170"/>
      <c r="CD861" s="170"/>
      <c r="CE861" s="170"/>
      <c r="CF861" s="170"/>
      <c r="CG861" s="170"/>
      <c r="CH861" s="170"/>
      <c r="CI861" s="170"/>
      <c r="CJ861" s="170"/>
      <c r="CK861" s="170"/>
      <c r="CL861" s="170"/>
      <c r="CM861" s="170"/>
      <c r="CN861" s="170"/>
      <c r="CO861" s="170"/>
      <c r="CP861" s="170"/>
      <c r="CQ861" s="170"/>
      <c r="CR861" s="170"/>
      <c r="CS861" s="170"/>
      <c r="CT861" s="170"/>
      <c r="CU861" s="170"/>
      <c r="CV861" s="170"/>
      <c r="CW861" s="170"/>
      <c r="CX861" s="170"/>
      <c r="CY861" s="170"/>
      <c r="CZ861" s="170"/>
      <c r="DA861" s="170"/>
      <c r="DB861" s="170"/>
      <c r="DC861" s="170"/>
      <c r="DD861" s="170"/>
      <c r="DE861" s="170"/>
      <c r="DF861" s="170"/>
      <c r="DG861" s="170"/>
      <c r="DH861" s="170"/>
      <c r="DI861" s="170"/>
      <c r="DJ861" s="170"/>
      <c r="DK861" s="170"/>
      <c r="DL861" s="170"/>
      <c r="DM861" s="170"/>
      <c r="DN861" s="170"/>
      <c r="DO861" s="170"/>
      <c r="DP861" s="170"/>
      <c r="DQ861" s="170"/>
      <c r="DR861" s="170"/>
      <c r="DS861" s="170"/>
      <c r="DT861" s="170"/>
      <c r="DU861" s="170"/>
      <c r="DV861" s="170"/>
      <c r="DW861" s="170"/>
      <c r="DX861" s="170"/>
      <c r="DY861" s="170"/>
      <c r="DZ861" s="170"/>
      <c r="EA861" s="170"/>
      <c r="EB861" s="170"/>
      <c r="EC861" s="170"/>
      <c r="ED861" s="170"/>
      <c r="EE861" s="170"/>
      <c r="EF861" s="170"/>
      <c r="EG861" s="170"/>
      <c r="EH861" s="170"/>
      <c r="EI861" s="170"/>
      <c r="EJ861" s="170"/>
      <c r="EK861" s="170"/>
      <c r="EL861" s="170"/>
      <c r="EM861" s="170"/>
      <c r="EN861" s="170"/>
      <c r="EO861" s="170"/>
      <c r="EP861" s="170"/>
      <c r="EQ861" s="170"/>
      <c r="ER861" s="170"/>
      <c r="ES861" s="170"/>
      <c r="ET861" s="170"/>
      <c r="EU861" s="170"/>
      <c r="EV861" s="170"/>
      <c r="EW861" s="170"/>
      <c r="EX861" s="170"/>
      <c r="EY861" s="170"/>
      <c r="EZ861" s="170"/>
      <c r="FA861" s="170"/>
      <c r="FB861" s="170"/>
      <c r="FC861" s="170"/>
      <c r="FD861" s="170"/>
      <c r="FE861" s="170"/>
      <c r="FF861" s="170"/>
      <c r="FG861" s="170"/>
      <c r="FH861" s="170"/>
      <c r="FI861" s="170"/>
      <c r="FJ861" s="170"/>
      <c r="FK861" s="170"/>
      <c r="FL861" s="170"/>
      <c r="FM861" s="170"/>
      <c r="FN861" s="170"/>
      <c r="FO861" s="170"/>
      <c r="FP861" s="170"/>
      <c r="FQ861" s="170"/>
      <c r="FR861" s="170"/>
      <c r="FS861" s="170"/>
      <c r="FT861" s="170"/>
      <c r="FU861" s="170"/>
      <c r="FV861" s="170"/>
      <c r="FW861" s="170"/>
      <c r="FX861" s="170"/>
      <c r="FY861" s="170"/>
      <c r="FZ861" s="170"/>
      <c r="GA861" s="170"/>
      <c r="GB861" s="170"/>
      <c r="GC861" s="170"/>
      <c r="GD861" s="170"/>
      <c r="GE861" s="170"/>
      <c r="GF861" s="170"/>
      <c r="GG861" s="170"/>
      <c r="GH861" s="170"/>
    </row>
    <row r="862" customFormat="false" ht="12.75" hidden="false" customHeight="false" outlineLevel="0" collapsed="false">
      <c r="A862" s="179"/>
      <c r="B862" s="160"/>
      <c r="C862" s="160"/>
      <c r="D862" s="160"/>
      <c r="E862" s="160"/>
      <c r="F862" s="160"/>
      <c r="G862" s="160"/>
      <c r="H862" s="159"/>
      <c r="I862" s="181"/>
      <c r="R862" s="159"/>
      <c r="S862" s="169"/>
      <c r="T862" s="170"/>
      <c r="U862" s="170"/>
      <c r="V862" s="170"/>
      <c r="W862" s="170"/>
      <c r="X862" s="170"/>
      <c r="Y862" s="170"/>
      <c r="Z862" s="170"/>
      <c r="AA862" s="170"/>
      <c r="AB862" s="170"/>
      <c r="AC862" s="170"/>
      <c r="AD862" s="170"/>
      <c r="AE862" s="170"/>
      <c r="AF862" s="170"/>
      <c r="AG862" s="170"/>
      <c r="AH862" s="170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70"/>
      <c r="BP862" s="170"/>
      <c r="BQ862" s="170"/>
      <c r="BR862" s="170"/>
      <c r="BS862" s="170"/>
      <c r="BT862" s="170"/>
      <c r="BU862" s="170"/>
      <c r="BV862" s="170"/>
      <c r="BW862" s="170"/>
      <c r="BX862" s="170"/>
      <c r="BY862" s="170"/>
      <c r="BZ862" s="170"/>
      <c r="CA862" s="170"/>
      <c r="CB862" s="170"/>
      <c r="CC862" s="170"/>
      <c r="CD862" s="170"/>
      <c r="CE862" s="170"/>
      <c r="CF862" s="170"/>
      <c r="CG862" s="170"/>
      <c r="CH862" s="170"/>
      <c r="CI862" s="170"/>
      <c r="CJ862" s="170"/>
      <c r="CK862" s="170"/>
      <c r="CL862" s="170"/>
      <c r="CM862" s="170"/>
      <c r="CN862" s="170"/>
      <c r="CO862" s="170"/>
      <c r="CP862" s="170"/>
      <c r="CQ862" s="170"/>
      <c r="CR862" s="170"/>
      <c r="CS862" s="170"/>
      <c r="CT862" s="170"/>
      <c r="CU862" s="170"/>
      <c r="CV862" s="170"/>
      <c r="CW862" s="170"/>
      <c r="CX862" s="170"/>
      <c r="CY862" s="170"/>
      <c r="CZ862" s="170"/>
      <c r="DA862" s="170"/>
      <c r="DB862" s="170"/>
      <c r="DC862" s="170"/>
      <c r="DD862" s="170"/>
      <c r="DE862" s="170"/>
      <c r="DF862" s="170"/>
      <c r="DG862" s="170"/>
      <c r="DH862" s="170"/>
      <c r="DI862" s="170"/>
      <c r="DJ862" s="170"/>
      <c r="DK862" s="170"/>
      <c r="DL862" s="170"/>
      <c r="DM862" s="170"/>
      <c r="DN862" s="170"/>
      <c r="DO862" s="170"/>
      <c r="DP862" s="170"/>
      <c r="DQ862" s="170"/>
      <c r="DR862" s="170"/>
      <c r="DS862" s="170"/>
      <c r="DT862" s="170"/>
      <c r="DU862" s="170"/>
      <c r="DV862" s="170"/>
      <c r="DW862" s="170"/>
      <c r="DX862" s="170"/>
      <c r="DY862" s="170"/>
      <c r="DZ862" s="170"/>
      <c r="EA862" s="170"/>
      <c r="EB862" s="170"/>
      <c r="EC862" s="170"/>
      <c r="ED862" s="170"/>
      <c r="EE862" s="170"/>
      <c r="EF862" s="170"/>
      <c r="EG862" s="170"/>
      <c r="EH862" s="170"/>
      <c r="EI862" s="170"/>
      <c r="EJ862" s="170"/>
      <c r="EK862" s="170"/>
      <c r="EL862" s="170"/>
      <c r="EM862" s="170"/>
      <c r="EN862" s="170"/>
      <c r="EO862" s="170"/>
      <c r="EP862" s="170"/>
      <c r="EQ862" s="170"/>
      <c r="ER862" s="170"/>
      <c r="ES862" s="170"/>
      <c r="ET862" s="170"/>
      <c r="EU862" s="170"/>
      <c r="EV862" s="170"/>
      <c r="EW862" s="170"/>
      <c r="EX862" s="170"/>
      <c r="EY862" s="170"/>
      <c r="EZ862" s="170"/>
      <c r="FA862" s="170"/>
      <c r="FB862" s="170"/>
      <c r="FC862" s="170"/>
      <c r="FD862" s="170"/>
      <c r="FE862" s="170"/>
      <c r="FF862" s="170"/>
      <c r="FG862" s="170"/>
      <c r="FH862" s="170"/>
      <c r="FI862" s="170"/>
      <c r="FJ862" s="170"/>
      <c r="FK862" s="170"/>
      <c r="FL862" s="170"/>
      <c r="FM862" s="170"/>
      <c r="FN862" s="170"/>
      <c r="FO862" s="170"/>
      <c r="FP862" s="170"/>
      <c r="FQ862" s="170"/>
      <c r="FR862" s="170"/>
      <c r="FS862" s="170"/>
      <c r="FT862" s="170"/>
      <c r="FU862" s="170"/>
      <c r="FV862" s="170"/>
      <c r="FW862" s="170"/>
      <c r="FX862" s="170"/>
      <c r="FY862" s="170"/>
      <c r="FZ862" s="170"/>
      <c r="GA862" s="170"/>
      <c r="GB862" s="170"/>
      <c r="GC862" s="170"/>
      <c r="GD862" s="170"/>
      <c r="GE862" s="170"/>
      <c r="GF862" s="170"/>
      <c r="GG862" s="170"/>
      <c r="GH862" s="170"/>
    </row>
    <row r="863" customFormat="false" ht="12.75" hidden="false" customHeight="false" outlineLevel="0" collapsed="false">
      <c r="A863" s="179"/>
      <c r="B863" s="160"/>
      <c r="C863" s="160"/>
      <c r="D863" s="160"/>
      <c r="E863" s="160"/>
      <c r="F863" s="160"/>
      <c r="G863" s="160"/>
      <c r="H863" s="159"/>
      <c r="I863" s="181"/>
      <c r="R863" s="159"/>
      <c r="S863" s="169"/>
      <c r="T863" s="170"/>
      <c r="U863" s="170"/>
      <c r="V863" s="170"/>
      <c r="W863" s="170"/>
      <c r="X863" s="170"/>
      <c r="Y863" s="170"/>
      <c r="Z863" s="170"/>
      <c r="AA863" s="170"/>
      <c r="AB863" s="170"/>
      <c r="AC863" s="170"/>
      <c r="AD863" s="170"/>
      <c r="AE863" s="170"/>
      <c r="AF863" s="170"/>
      <c r="AG863" s="170"/>
      <c r="AH863" s="170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70"/>
      <c r="BP863" s="170"/>
      <c r="BQ863" s="170"/>
      <c r="BR863" s="170"/>
      <c r="BS863" s="170"/>
      <c r="BT863" s="170"/>
      <c r="BU863" s="170"/>
      <c r="BV863" s="170"/>
      <c r="BW863" s="170"/>
      <c r="BX863" s="170"/>
      <c r="BY863" s="170"/>
      <c r="BZ863" s="170"/>
      <c r="CA863" s="170"/>
      <c r="CB863" s="170"/>
      <c r="CC863" s="170"/>
      <c r="CD863" s="170"/>
      <c r="CE863" s="170"/>
      <c r="CF863" s="170"/>
      <c r="CG863" s="170"/>
      <c r="CH863" s="170"/>
      <c r="CI863" s="170"/>
      <c r="CJ863" s="170"/>
      <c r="CK863" s="170"/>
      <c r="CL863" s="170"/>
      <c r="CM863" s="170"/>
      <c r="CN863" s="170"/>
      <c r="CO863" s="170"/>
      <c r="CP863" s="170"/>
      <c r="CQ863" s="170"/>
      <c r="CR863" s="170"/>
      <c r="CS863" s="170"/>
      <c r="CT863" s="170"/>
      <c r="CU863" s="170"/>
      <c r="CV863" s="170"/>
      <c r="CW863" s="170"/>
      <c r="CX863" s="170"/>
      <c r="CY863" s="170"/>
      <c r="CZ863" s="170"/>
      <c r="DA863" s="170"/>
      <c r="DB863" s="170"/>
      <c r="DC863" s="170"/>
      <c r="DD863" s="170"/>
      <c r="DE863" s="170"/>
      <c r="DF863" s="170"/>
      <c r="DG863" s="170"/>
      <c r="DH863" s="170"/>
      <c r="DI863" s="170"/>
      <c r="DJ863" s="170"/>
      <c r="DK863" s="170"/>
      <c r="DL863" s="170"/>
      <c r="DM863" s="170"/>
      <c r="DN863" s="170"/>
      <c r="DO863" s="170"/>
      <c r="DP863" s="170"/>
      <c r="DQ863" s="170"/>
      <c r="DR863" s="170"/>
      <c r="DS863" s="170"/>
      <c r="DT863" s="170"/>
      <c r="DU863" s="170"/>
      <c r="DV863" s="170"/>
      <c r="DW863" s="170"/>
      <c r="DX863" s="170"/>
      <c r="DY863" s="170"/>
      <c r="DZ863" s="170"/>
      <c r="EA863" s="170"/>
      <c r="EB863" s="170"/>
      <c r="EC863" s="170"/>
      <c r="ED863" s="170"/>
      <c r="EE863" s="170"/>
      <c r="EF863" s="170"/>
      <c r="EG863" s="170"/>
      <c r="EH863" s="170"/>
      <c r="EI863" s="170"/>
      <c r="EJ863" s="170"/>
      <c r="EK863" s="170"/>
      <c r="EL863" s="170"/>
      <c r="EM863" s="170"/>
      <c r="EN863" s="170"/>
      <c r="EO863" s="170"/>
      <c r="EP863" s="170"/>
      <c r="EQ863" s="170"/>
      <c r="ER863" s="170"/>
      <c r="ES863" s="170"/>
      <c r="ET863" s="170"/>
      <c r="EU863" s="170"/>
      <c r="EV863" s="170"/>
      <c r="EW863" s="170"/>
      <c r="EX863" s="170"/>
      <c r="EY863" s="170"/>
      <c r="EZ863" s="170"/>
      <c r="FA863" s="170"/>
      <c r="FB863" s="170"/>
      <c r="FC863" s="170"/>
      <c r="FD863" s="170"/>
      <c r="FE863" s="170"/>
      <c r="FF863" s="170"/>
      <c r="FG863" s="170"/>
      <c r="FH863" s="170"/>
      <c r="FI863" s="170"/>
      <c r="FJ863" s="170"/>
      <c r="FK863" s="170"/>
      <c r="FL863" s="170"/>
      <c r="FM863" s="170"/>
      <c r="FN863" s="170"/>
      <c r="FO863" s="170"/>
      <c r="FP863" s="170"/>
      <c r="FQ863" s="170"/>
      <c r="FR863" s="170"/>
      <c r="FS863" s="170"/>
      <c r="FT863" s="170"/>
      <c r="FU863" s="170"/>
      <c r="FV863" s="170"/>
      <c r="FW863" s="170"/>
      <c r="FX863" s="170"/>
      <c r="FY863" s="170"/>
      <c r="FZ863" s="170"/>
      <c r="GA863" s="170"/>
      <c r="GB863" s="170"/>
      <c r="GC863" s="170"/>
      <c r="GD863" s="170"/>
      <c r="GE863" s="170"/>
      <c r="GF863" s="170"/>
      <c r="GG863" s="170"/>
      <c r="GH863" s="170"/>
    </row>
    <row r="864" customFormat="false" ht="12.75" hidden="false" customHeight="false" outlineLevel="0" collapsed="false">
      <c r="A864" s="179"/>
      <c r="B864" s="160"/>
      <c r="C864" s="160"/>
      <c r="D864" s="160"/>
      <c r="E864" s="160"/>
      <c r="F864" s="160"/>
      <c r="G864" s="160"/>
      <c r="H864" s="159"/>
      <c r="I864" s="181"/>
      <c r="R864" s="159"/>
      <c r="S864" s="169"/>
      <c r="T864" s="170"/>
      <c r="U864" s="170"/>
      <c r="V864" s="170"/>
      <c r="W864" s="170"/>
      <c r="X864" s="170"/>
      <c r="Y864" s="170"/>
      <c r="Z864" s="170"/>
      <c r="AA864" s="170"/>
      <c r="AB864" s="170"/>
      <c r="AC864" s="170"/>
      <c r="AD864" s="170"/>
      <c r="AE864" s="170"/>
      <c r="AF864" s="170"/>
      <c r="AG864" s="170"/>
      <c r="AH864" s="170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70"/>
      <c r="BP864" s="170"/>
      <c r="BQ864" s="170"/>
      <c r="BR864" s="170"/>
      <c r="BS864" s="170"/>
      <c r="BT864" s="170"/>
      <c r="BU864" s="170"/>
      <c r="BV864" s="170"/>
      <c r="BW864" s="170"/>
      <c r="BX864" s="170"/>
      <c r="BY864" s="170"/>
      <c r="BZ864" s="170"/>
      <c r="CA864" s="170"/>
      <c r="CB864" s="170"/>
      <c r="CC864" s="170"/>
      <c r="CD864" s="170"/>
      <c r="CE864" s="170"/>
      <c r="CF864" s="170"/>
      <c r="CG864" s="170"/>
      <c r="CH864" s="170"/>
      <c r="CI864" s="170"/>
      <c r="CJ864" s="170"/>
      <c r="CK864" s="170"/>
      <c r="CL864" s="170"/>
      <c r="CM864" s="170"/>
      <c r="CN864" s="170"/>
      <c r="CO864" s="170"/>
      <c r="CP864" s="170"/>
      <c r="CQ864" s="170"/>
      <c r="CR864" s="170"/>
      <c r="CS864" s="170"/>
      <c r="CT864" s="170"/>
      <c r="CU864" s="170"/>
      <c r="CV864" s="170"/>
      <c r="CW864" s="170"/>
      <c r="CX864" s="170"/>
      <c r="CY864" s="170"/>
      <c r="CZ864" s="170"/>
      <c r="DA864" s="170"/>
      <c r="DB864" s="170"/>
      <c r="DC864" s="170"/>
      <c r="DD864" s="170"/>
      <c r="DE864" s="170"/>
      <c r="DF864" s="170"/>
      <c r="DG864" s="170"/>
      <c r="DH864" s="170"/>
      <c r="DI864" s="170"/>
      <c r="DJ864" s="170"/>
      <c r="DK864" s="170"/>
      <c r="DL864" s="170"/>
      <c r="DM864" s="170"/>
      <c r="DN864" s="170"/>
      <c r="DO864" s="170"/>
      <c r="DP864" s="170"/>
      <c r="DQ864" s="170"/>
      <c r="DR864" s="170"/>
      <c r="DS864" s="170"/>
      <c r="DT864" s="170"/>
      <c r="DU864" s="170"/>
      <c r="DV864" s="170"/>
      <c r="DW864" s="170"/>
      <c r="DX864" s="170"/>
      <c r="DY864" s="170"/>
      <c r="DZ864" s="170"/>
      <c r="EA864" s="170"/>
      <c r="EB864" s="170"/>
      <c r="EC864" s="170"/>
      <c r="ED864" s="170"/>
      <c r="EE864" s="170"/>
      <c r="EF864" s="170"/>
      <c r="EG864" s="170"/>
      <c r="EH864" s="170"/>
      <c r="EI864" s="170"/>
      <c r="EJ864" s="170"/>
      <c r="EK864" s="170"/>
      <c r="EL864" s="170"/>
      <c r="EM864" s="170"/>
      <c r="EN864" s="170"/>
      <c r="EO864" s="170"/>
      <c r="EP864" s="170"/>
      <c r="EQ864" s="170"/>
      <c r="ER864" s="170"/>
      <c r="ES864" s="170"/>
      <c r="ET864" s="170"/>
      <c r="EU864" s="170"/>
      <c r="EV864" s="170"/>
      <c r="EW864" s="170"/>
      <c r="EX864" s="170"/>
      <c r="EY864" s="170"/>
      <c r="EZ864" s="170"/>
      <c r="FA864" s="170"/>
      <c r="FB864" s="170"/>
      <c r="FC864" s="170"/>
      <c r="FD864" s="170"/>
      <c r="FE864" s="170"/>
      <c r="FF864" s="170"/>
      <c r="FG864" s="170"/>
      <c r="FH864" s="170"/>
      <c r="FI864" s="170"/>
      <c r="FJ864" s="170"/>
      <c r="FK864" s="170"/>
      <c r="FL864" s="170"/>
      <c r="FM864" s="170"/>
      <c r="FN864" s="170"/>
      <c r="FO864" s="170"/>
      <c r="FP864" s="170"/>
      <c r="FQ864" s="170"/>
      <c r="FR864" s="170"/>
      <c r="FS864" s="170"/>
      <c r="FT864" s="170"/>
      <c r="FU864" s="170"/>
      <c r="FV864" s="170"/>
      <c r="FW864" s="170"/>
      <c r="FX864" s="170"/>
      <c r="FY864" s="170"/>
      <c r="FZ864" s="170"/>
      <c r="GA864" s="170"/>
      <c r="GB864" s="170"/>
      <c r="GC864" s="170"/>
      <c r="GD864" s="170"/>
      <c r="GE864" s="170"/>
      <c r="GF864" s="170"/>
      <c r="GG864" s="170"/>
      <c r="GH864" s="170"/>
    </row>
    <row r="865" customFormat="false" ht="12.75" hidden="false" customHeight="false" outlineLevel="0" collapsed="false">
      <c r="A865" s="179"/>
      <c r="B865" s="160"/>
      <c r="C865" s="160"/>
      <c r="D865" s="160"/>
      <c r="E865" s="160"/>
      <c r="F865" s="160"/>
      <c r="G865" s="160"/>
      <c r="H865" s="159"/>
      <c r="I865" s="181"/>
      <c r="R865" s="159"/>
      <c r="S865" s="169"/>
      <c r="T865" s="170"/>
      <c r="U865" s="170"/>
      <c r="V865" s="170"/>
      <c r="W865" s="170"/>
      <c r="X865" s="170"/>
      <c r="Y865" s="170"/>
      <c r="Z865" s="170"/>
      <c r="AA865" s="170"/>
      <c r="AB865" s="170"/>
      <c r="AC865" s="170"/>
      <c r="AD865" s="170"/>
      <c r="AE865" s="170"/>
      <c r="AF865" s="170"/>
      <c r="AG865" s="170"/>
      <c r="AH865" s="170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70"/>
      <c r="BP865" s="170"/>
      <c r="BQ865" s="170"/>
      <c r="BR865" s="170"/>
      <c r="BS865" s="170"/>
      <c r="BT865" s="170"/>
      <c r="BU865" s="170"/>
      <c r="BV865" s="170"/>
      <c r="BW865" s="170"/>
      <c r="BX865" s="170"/>
      <c r="BY865" s="170"/>
      <c r="BZ865" s="170"/>
      <c r="CA865" s="170"/>
      <c r="CB865" s="170"/>
      <c r="CC865" s="170"/>
      <c r="CD865" s="170"/>
      <c r="CE865" s="170"/>
      <c r="CF865" s="170"/>
      <c r="CG865" s="170"/>
      <c r="CH865" s="170"/>
      <c r="CI865" s="170"/>
      <c r="CJ865" s="170"/>
      <c r="CK865" s="170"/>
      <c r="CL865" s="170"/>
      <c r="CM865" s="170"/>
      <c r="CN865" s="170"/>
      <c r="CO865" s="170"/>
      <c r="CP865" s="170"/>
      <c r="CQ865" s="170"/>
      <c r="CR865" s="170"/>
      <c r="CS865" s="170"/>
      <c r="CT865" s="170"/>
      <c r="CU865" s="170"/>
      <c r="CV865" s="170"/>
      <c r="CW865" s="170"/>
      <c r="CX865" s="170"/>
      <c r="CY865" s="170"/>
      <c r="CZ865" s="170"/>
      <c r="DA865" s="170"/>
      <c r="DB865" s="170"/>
      <c r="DC865" s="170"/>
      <c r="DD865" s="170"/>
      <c r="DE865" s="170"/>
      <c r="DF865" s="170"/>
      <c r="DG865" s="170"/>
      <c r="DH865" s="170"/>
      <c r="DI865" s="170"/>
      <c r="DJ865" s="170"/>
      <c r="DK865" s="170"/>
      <c r="DL865" s="170"/>
      <c r="DM865" s="170"/>
      <c r="DN865" s="170"/>
      <c r="DO865" s="170"/>
      <c r="DP865" s="170"/>
      <c r="DQ865" s="170"/>
      <c r="DR865" s="170"/>
      <c r="DS865" s="170"/>
      <c r="DT865" s="170"/>
      <c r="DU865" s="170"/>
      <c r="DV865" s="170"/>
      <c r="DW865" s="170"/>
      <c r="DX865" s="170"/>
      <c r="DY865" s="170"/>
      <c r="DZ865" s="170"/>
      <c r="EA865" s="170"/>
      <c r="EB865" s="170"/>
      <c r="EC865" s="170"/>
      <c r="ED865" s="170"/>
      <c r="EE865" s="170"/>
      <c r="EF865" s="170"/>
      <c r="EG865" s="170"/>
      <c r="EH865" s="170"/>
      <c r="EI865" s="170"/>
      <c r="EJ865" s="170"/>
      <c r="EK865" s="170"/>
      <c r="EL865" s="170"/>
      <c r="EM865" s="170"/>
      <c r="EN865" s="170"/>
      <c r="EO865" s="170"/>
      <c r="EP865" s="170"/>
      <c r="EQ865" s="170"/>
      <c r="ER865" s="170"/>
      <c r="ES865" s="170"/>
      <c r="ET865" s="170"/>
      <c r="EU865" s="170"/>
      <c r="EV865" s="170"/>
      <c r="EW865" s="170"/>
      <c r="EX865" s="170"/>
      <c r="EY865" s="170"/>
      <c r="EZ865" s="170"/>
      <c r="FA865" s="170"/>
      <c r="FB865" s="170"/>
      <c r="FC865" s="170"/>
      <c r="FD865" s="170"/>
      <c r="FE865" s="170"/>
      <c r="FF865" s="170"/>
      <c r="FG865" s="170"/>
      <c r="FH865" s="170"/>
      <c r="FI865" s="170"/>
      <c r="FJ865" s="170"/>
      <c r="FK865" s="170"/>
      <c r="FL865" s="170"/>
      <c r="FM865" s="170"/>
      <c r="FN865" s="170"/>
      <c r="FO865" s="170"/>
      <c r="FP865" s="170"/>
      <c r="FQ865" s="170"/>
      <c r="FR865" s="170"/>
      <c r="FS865" s="170"/>
      <c r="FT865" s="170"/>
      <c r="FU865" s="170"/>
      <c r="FV865" s="170"/>
      <c r="FW865" s="170"/>
      <c r="FX865" s="170"/>
      <c r="FY865" s="170"/>
      <c r="FZ865" s="170"/>
      <c r="GA865" s="170"/>
      <c r="GB865" s="170"/>
      <c r="GC865" s="170"/>
      <c r="GD865" s="170"/>
      <c r="GE865" s="170"/>
      <c r="GF865" s="170"/>
      <c r="GG865" s="170"/>
      <c r="GH865" s="170"/>
    </row>
    <row r="866" customFormat="false" ht="12.75" hidden="false" customHeight="false" outlineLevel="0" collapsed="false">
      <c r="A866" s="179"/>
      <c r="B866" s="160"/>
      <c r="C866" s="160"/>
      <c r="D866" s="160"/>
      <c r="E866" s="160"/>
      <c r="F866" s="160"/>
      <c r="G866" s="160"/>
      <c r="H866" s="159"/>
      <c r="I866" s="181"/>
      <c r="R866" s="159"/>
      <c r="S866" s="169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0"/>
      <c r="CL866" s="170"/>
      <c r="CM866" s="170"/>
      <c r="CN866" s="170"/>
      <c r="CO866" s="170"/>
      <c r="CP866" s="170"/>
      <c r="CQ866" s="170"/>
      <c r="CR866" s="170"/>
      <c r="CS866" s="170"/>
      <c r="CT866" s="170"/>
      <c r="CU866" s="170"/>
      <c r="CV866" s="170"/>
      <c r="CW866" s="170"/>
      <c r="CX866" s="170"/>
      <c r="CY866" s="170"/>
      <c r="CZ866" s="170"/>
      <c r="DA866" s="170"/>
      <c r="DB866" s="170"/>
      <c r="DC866" s="170"/>
      <c r="DD866" s="170"/>
      <c r="DE866" s="170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0"/>
      <c r="DS866" s="170"/>
      <c r="DT866" s="170"/>
      <c r="DU866" s="170"/>
      <c r="DV866" s="170"/>
      <c r="DW866" s="170"/>
      <c r="DX866" s="170"/>
      <c r="DY866" s="170"/>
      <c r="DZ866" s="170"/>
      <c r="EA866" s="170"/>
      <c r="EB866" s="170"/>
      <c r="EC866" s="170"/>
      <c r="ED866" s="170"/>
      <c r="EE866" s="170"/>
      <c r="EF866" s="170"/>
      <c r="EG866" s="170"/>
      <c r="EH866" s="170"/>
      <c r="EI866" s="170"/>
      <c r="EJ866" s="170"/>
      <c r="EK866" s="170"/>
      <c r="EL866" s="170"/>
      <c r="EM866" s="170"/>
      <c r="EN866" s="170"/>
      <c r="EO866" s="170"/>
      <c r="EP866" s="170"/>
      <c r="EQ866" s="170"/>
      <c r="ER866" s="170"/>
      <c r="ES866" s="170"/>
      <c r="ET866" s="170"/>
      <c r="EU866" s="170"/>
      <c r="EV866" s="170"/>
      <c r="EW866" s="170"/>
      <c r="EX866" s="170"/>
      <c r="EY866" s="170"/>
      <c r="EZ866" s="170"/>
      <c r="FA866" s="170"/>
      <c r="FB866" s="170"/>
      <c r="FC866" s="170"/>
      <c r="FD866" s="170"/>
      <c r="FE866" s="170"/>
      <c r="FF866" s="170"/>
      <c r="FG866" s="170"/>
      <c r="FH866" s="170"/>
      <c r="FI866" s="170"/>
      <c r="FJ866" s="170"/>
      <c r="FK866" s="170"/>
      <c r="FL866" s="170"/>
      <c r="FM866" s="170"/>
      <c r="FN866" s="170"/>
      <c r="FO866" s="170"/>
      <c r="FP866" s="170"/>
      <c r="FQ866" s="170"/>
      <c r="FR866" s="170"/>
      <c r="FS866" s="170"/>
      <c r="FT866" s="170"/>
      <c r="FU866" s="170"/>
      <c r="FV866" s="170"/>
      <c r="FW866" s="170"/>
      <c r="FX866" s="170"/>
      <c r="FY866" s="170"/>
      <c r="FZ866" s="170"/>
      <c r="GA866" s="170"/>
      <c r="GB866" s="170"/>
      <c r="GC866" s="170"/>
      <c r="GD866" s="170"/>
      <c r="GE866" s="170"/>
      <c r="GF866" s="170"/>
      <c r="GG866" s="170"/>
      <c r="GH866" s="170"/>
    </row>
    <row r="867" customFormat="false" ht="12.75" hidden="false" customHeight="false" outlineLevel="0" collapsed="false">
      <c r="A867" s="179"/>
      <c r="B867" s="160"/>
      <c r="C867" s="160"/>
      <c r="D867" s="160"/>
      <c r="E867" s="160"/>
      <c r="F867" s="160"/>
      <c r="G867" s="160"/>
      <c r="H867" s="159"/>
      <c r="I867" s="181"/>
      <c r="R867" s="159"/>
      <c r="S867" s="169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70"/>
      <c r="BP867" s="170"/>
      <c r="BQ867" s="170"/>
      <c r="BR867" s="170"/>
      <c r="BS867" s="170"/>
      <c r="BT867" s="170"/>
      <c r="BU867" s="170"/>
      <c r="BV867" s="170"/>
      <c r="BW867" s="170"/>
      <c r="BX867" s="170"/>
      <c r="BY867" s="170"/>
      <c r="BZ867" s="170"/>
      <c r="CA867" s="170"/>
      <c r="CB867" s="170"/>
      <c r="CC867" s="170"/>
      <c r="CD867" s="170"/>
      <c r="CE867" s="170"/>
      <c r="CF867" s="170"/>
      <c r="CG867" s="170"/>
      <c r="CH867" s="170"/>
      <c r="CI867" s="170"/>
      <c r="CJ867" s="170"/>
      <c r="CK867" s="170"/>
      <c r="CL867" s="170"/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170"/>
      <c r="DE867" s="170"/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170"/>
      <c r="DU867" s="170"/>
      <c r="DV867" s="170"/>
      <c r="DW867" s="170"/>
      <c r="DX867" s="170"/>
      <c r="DY867" s="170"/>
      <c r="DZ867" s="170"/>
      <c r="EA867" s="170"/>
      <c r="EB867" s="170"/>
      <c r="EC867" s="170"/>
      <c r="ED867" s="170"/>
      <c r="EE867" s="170"/>
      <c r="EF867" s="170"/>
      <c r="EG867" s="170"/>
      <c r="EH867" s="170"/>
      <c r="EI867" s="170"/>
      <c r="EJ867" s="170"/>
      <c r="EK867" s="170"/>
      <c r="EL867" s="170"/>
      <c r="EM867" s="170"/>
      <c r="EN867" s="170"/>
      <c r="EO867" s="170"/>
      <c r="EP867" s="170"/>
      <c r="EQ867" s="170"/>
      <c r="ER867" s="170"/>
      <c r="ES867" s="170"/>
      <c r="ET867" s="170"/>
      <c r="EU867" s="170"/>
      <c r="EV867" s="170"/>
      <c r="EW867" s="170"/>
      <c r="EX867" s="170"/>
      <c r="EY867" s="170"/>
      <c r="EZ867" s="170"/>
      <c r="FA867" s="170"/>
      <c r="FB867" s="170"/>
      <c r="FC867" s="170"/>
      <c r="FD867" s="170"/>
      <c r="FE867" s="170"/>
      <c r="FF867" s="170"/>
      <c r="FG867" s="170"/>
      <c r="FH867" s="170"/>
      <c r="FI867" s="170"/>
      <c r="FJ867" s="170"/>
      <c r="FK867" s="170"/>
      <c r="FL867" s="170"/>
      <c r="FM867" s="170"/>
      <c r="FN867" s="170"/>
      <c r="FO867" s="170"/>
      <c r="FP867" s="170"/>
      <c r="FQ867" s="170"/>
      <c r="FR867" s="170"/>
      <c r="FS867" s="170"/>
      <c r="FT867" s="170"/>
      <c r="FU867" s="170"/>
      <c r="FV867" s="170"/>
      <c r="FW867" s="170"/>
      <c r="FX867" s="170"/>
      <c r="FY867" s="170"/>
      <c r="FZ867" s="170"/>
      <c r="GA867" s="170"/>
      <c r="GB867" s="170"/>
      <c r="GC867" s="170"/>
      <c r="GD867" s="170"/>
      <c r="GE867" s="170"/>
      <c r="GF867" s="170"/>
      <c r="GG867" s="170"/>
      <c r="GH867" s="170"/>
    </row>
    <row r="868" customFormat="false" ht="12.75" hidden="false" customHeight="false" outlineLevel="0" collapsed="false">
      <c r="A868" s="179"/>
      <c r="B868" s="160"/>
      <c r="C868" s="160"/>
      <c r="D868" s="160"/>
      <c r="E868" s="160"/>
      <c r="F868" s="160"/>
      <c r="G868" s="160"/>
      <c r="H868" s="159"/>
      <c r="I868" s="181"/>
      <c r="R868" s="159"/>
      <c r="S868" s="169"/>
      <c r="T868" s="170"/>
      <c r="U868" s="170"/>
      <c r="V868" s="170"/>
      <c r="W868" s="170"/>
      <c r="X868" s="170"/>
      <c r="Y868" s="170"/>
      <c r="Z868" s="170"/>
      <c r="AA868" s="170"/>
      <c r="AB868" s="170"/>
      <c r="AC868" s="170"/>
      <c r="AD868" s="170"/>
      <c r="AE868" s="170"/>
      <c r="AF868" s="170"/>
      <c r="AG868" s="170"/>
      <c r="AH868" s="170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70"/>
      <c r="BP868" s="170"/>
      <c r="BQ868" s="170"/>
      <c r="BR868" s="170"/>
      <c r="BS868" s="170"/>
      <c r="BT868" s="170"/>
      <c r="BU868" s="170"/>
      <c r="BV868" s="170"/>
      <c r="BW868" s="170"/>
      <c r="BX868" s="170"/>
      <c r="BY868" s="170"/>
      <c r="BZ868" s="170"/>
      <c r="CA868" s="170"/>
      <c r="CB868" s="170"/>
      <c r="CC868" s="170"/>
      <c r="CD868" s="170"/>
      <c r="CE868" s="170"/>
      <c r="CF868" s="170"/>
      <c r="CG868" s="170"/>
      <c r="CH868" s="170"/>
      <c r="CI868" s="170"/>
      <c r="CJ868" s="170"/>
      <c r="CK868" s="170"/>
      <c r="CL868" s="170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0"/>
      <c r="DA868" s="170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0"/>
      <c r="DL868" s="170"/>
      <c r="DM868" s="170"/>
      <c r="DN868" s="170"/>
      <c r="DO868" s="170"/>
      <c r="DP868" s="170"/>
      <c r="DQ868" s="170"/>
      <c r="DR868" s="170"/>
      <c r="DS868" s="170"/>
      <c r="DT868" s="170"/>
      <c r="DU868" s="170"/>
      <c r="DV868" s="170"/>
      <c r="DW868" s="170"/>
      <c r="DX868" s="170"/>
      <c r="DY868" s="170"/>
      <c r="DZ868" s="170"/>
      <c r="EA868" s="170"/>
      <c r="EB868" s="170"/>
      <c r="EC868" s="170"/>
      <c r="ED868" s="170"/>
      <c r="EE868" s="170"/>
      <c r="EF868" s="170"/>
      <c r="EG868" s="170"/>
      <c r="EH868" s="170"/>
      <c r="EI868" s="170"/>
      <c r="EJ868" s="170"/>
      <c r="EK868" s="170"/>
      <c r="EL868" s="170"/>
      <c r="EM868" s="170"/>
      <c r="EN868" s="170"/>
      <c r="EO868" s="170"/>
      <c r="EP868" s="170"/>
      <c r="EQ868" s="170"/>
      <c r="ER868" s="170"/>
      <c r="ES868" s="170"/>
      <c r="ET868" s="170"/>
      <c r="EU868" s="170"/>
      <c r="EV868" s="170"/>
      <c r="EW868" s="170"/>
      <c r="EX868" s="170"/>
      <c r="EY868" s="170"/>
      <c r="EZ868" s="170"/>
      <c r="FA868" s="170"/>
      <c r="FB868" s="170"/>
      <c r="FC868" s="170"/>
      <c r="FD868" s="170"/>
      <c r="FE868" s="170"/>
      <c r="FF868" s="170"/>
      <c r="FG868" s="170"/>
      <c r="FH868" s="170"/>
      <c r="FI868" s="170"/>
      <c r="FJ868" s="170"/>
      <c r="FK868" s="170"/>
      <c r="FL868" s="170"/>
      <c r="FM868" s="170"/>
      <c r="FN868" s="170"/>
      <c r="FO868" s="170"/>
      <c r="FP868" s="170"/>
      <c r="FQ868" s="170"/>
      <c r="FR868" s="170"/>
      <c r="FS868" s="170"/>
      <c r="FT868" s="170"/>
      <c r="FU868" s="170"/>
      <c r="FV868" s="170"/>
      <c r="FW868" s="170"/>
      <c r="FX868" s="170"/>
      <c r="FY868" s="170"/>
      <c r="FZ868" s="170"/>
      <c r="GA868" s="170"/>
      <c r="GB868" s="170"/>
      <c r="GC868" s="170"/>
      <c r="GD868" s="170"/>
      <c r="GE868" s="170"/>
      <c r="GF868" s="170"/>
      <c r="GG868" s="170"/>
      <c r="GH868" s="170"/>
    </row>
    <row r="869" customFormat="false" ht="12.75" hidden="false" customHeight="false" outlineLevel="0" collapsed="false">
      <c r="A869" s="179"/>
      <c r="B869" s="160"/>
      <c r="C869" s="160"/>
      <c r="D869" s="160"/>
      <c r="E869" s="160"/>
      <c r="F869" s="160"/>
      <c r="G869" s="160"/>
      <c r="H869" s="159"/>
      <c r="I869" s="181"/>
      <c r="R869" s="159"/>
      <c r="S869" s="169"/>
      <c r="T869" s="170"/>
      <c r="U869" s="170"/>
      <c r="V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F869" s="170"/>
      <c r="AG869" s="170"/>
      <c r="AH869" s="170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70"/>
      <c r="BP869" s="170"/>
      <c r="BQ869" s="170"/>
      <c r="BR869" s="170"/>
      <c r="BS869" s="170"/>
      <c r="BT869" s="170"/>
      <c r="BU869" s="170"/>
      <c r="BV869" s="170"/>
      <c r="BW869" s="170"/>
      <c r="BX869" s="170"/>
      <c r="BY869" s="170"/>
      <c r="BZ869" s="170"/>
      <c r="CA869" s="170"/>
      <c r="CB869" s="170"/>
      <c r="CC869" s="170"/>
      <c r="CD869" s="170"/>
      <c r="CE869" s="170"/>
      <c r="CF869" s="170"/>
      <c r="CG869" s="170"/>
      <c r="CH869" s="170"/>
      <c r="CI869" s="170"/>
      <c r="CJ869" s="170"/>
      <c r="CK869" s="170"/>
      <c r="CL869" s="170"/>
      <c r="CM869" s="170"/>
      <c r="CN869" s="170"/>
      <c r="CO869" s="170"/>
      <c r="CP869" s="170"/>
      <c r="CQ869" s="170"/>
      <c r="CR869" s="170"/>
      <c r="CS869" s="170"/>
      <c r="CT869" s="170"/>
      <c r="CU869" s="170"/>
      <c r="CV869" s="170"/>
      <c r="CW869" s="170"/>
      <c r="CX869" s="170"/>
      <c r="CY869" s="170"/>
      <c r="CZ869" s="170"/>
      <c r="DA869" s="170"/>
      <c r="DB869" s="170"/>
      <c r="DC869" s="170"/>
      <c r="DD869" s="170"/>
      <c r="DE869" s="170"/>
      <c r="DF869" s="170"/>
      <c r="DG869" s="170"/>
      <c r="DH869" s="170"/>
      <c r="DI869" s="170"/>
      <c r="DJ869" s="170"/>
      <c r="DK869" s="170"/>
      <c r="DL869" s="170"/>
      <c r="DM869" s="170"/>
      <c r="DN869" s="170"/>
      <c r="DO869" s="170"/>
      <c r="DP869" s="170"/>
      <c r="DQ869" s="170"/>
      <c r="DR869" s="170"/>
      <c r="DS869" s="170"/>
      <c r="DT869" s="170"/>
      <c r="DU869" s="170"/>
      <c r="DV869" s="170"/>
      <c r="DW869" s="170"/>
      <c r="DX869" s="170"/>
      <c r="DY869" s="170"/>
      <c r="DZ869" s="170"/>
      <c r="EA869" s="170"/>
      <c r="EB869" s="170"/>
      <c r="EC869" s="170"/>
      <c r="ED869" s="170"/>
      <c r="EE869" s="170"/>
      <c r="EF869" s="170"/>
      <c r="EG869" s="170"/>
      <c r="EH869" s="170"/>
      <c r="EI869" s="170"/>
      <c r="EJ869" s="170"/>
      <c r="EK869" s="170"/>
      <c r="EL869" s="170"/>
      <c r="EM869" s="170"/>
      <c r="EN869" s="170"/>
      <c r="EO869" s="170"/>
      <c r="EP869" s="170"/>
      <c r="EQ869" s="170"/>
      <c r="ER869" s="170"/>
      <c r="ES869" s="170"/>
      <c r="ET869" s="170"/>
      <c r="EU869" s="170"/>
      <c r="EV869" s="170"/>
      <c r="EW869" s="170"/>
      <c r="EX869" s="170"/>
      <c r="EY869" s="170"/>
      <c r="EZ869" s="170"/>
      <c r="FA869" s="170"/>
      <c r="FB869" s="170"/>
      <c r="FC869" s="170"/>
      <c r="FD869" s="170"/>
      <c r="FE869" s="170"/>
      <c r="FF869" s="170"/>
      <c r="FG869" s="170"/>
      <c r="FH869" s="170"/>
      <c r="FI869" s="170"/>
      <c r="FJ869" s="170"/>
      <c r="FK869" s="170"/>
      <c r="FL869" s="170"/>
      <c r="FM869" s="170"/>
      <c r="FN869" s="170"/>
      <c r="FO869" s="170"/>
      <c r="FP869" s="170"/>
      <c r="FQ869" s="170"/>
      <c r="FR869" s="170"/>
      <c r="FS869" s="170"/>
      <c r="FT869" s="170"/>
      <c r="FU869" s="170"/>
      <c r="FV869" s="170"/>
      <c r="FW869" s="170"/>
      <c r="FX869" s="170"/>
      <c r="FY869" s="170"/>
      <c r="FZ869" s="170"/>
      <c r="GA869" s="170"/>
      <c r="GB869" s="170"/>
      <c r="GC869" s="170"/>
      <c r="GD869" s="170"/>
      <c r="GE869" s="170"/>
      <c r="GF869" s="170"/>
      <c r="GG869" s="170"/>
      <c r="GH869" s="170"/>
    </row>
    <row r="870" customFormat="false" ht="12.75" hidden="false" customHeight="false" outlineLevel="0" collapsed="false">
      <c r="A870" s="179"/>
      <c r="B870" s="160"/>
      <c r="C870" s="160"/>
      <c r="D870" s="160"/>
      <c r="E870" s="160"/>
      <c r="F870" s="160"/>
      <c r="G870" s="160"/>
      <c r="H870" s="159"/>
      <c r="I870" s="181"/>
      <c r="R870" s="159"/>
      <c r="S870" s="169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F870" s="170"/>
      <c r="AG870" s="170"/>
      <c r="AH870" s="170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70"/>
      <c r="BP870" s="170"/>
      <c r="BQ870" s="170"/>
      <c r="BR870" s="170"/>
      <c r="BS870" s="170"/>
      <c r="BT870" s="170"/>
      <c r="BU870" s="170"/>
      <c r="BV870" s="170"/>
      <c r="BW870" s="170"/>
      <c r="BX870" s="170"/>
      <c r="BY870" s="170"/>
      <c r="BZ870" s="170"/>
      <c r="CA870" s="170"/>
      <c r="CB870" s="170"/>
      <c r="CC870" s="170"/>
      <c r="CD870" s="170"/>
      <c r="CE870" s="170"/>
      <c r="CF870" s="170"/>
      <c r="CG870" s="170"/>
      <c r="CH870" s="170"/>
      <c r="CI870" s="170"/>
      <c r="CJ870" s="170"/>
      <c r="CK870" s="170"/>
      <c r="CL870" s="170"/>
      <c r="CM870" s="170"/>
      <c r="CN870" s="170"/>
      <c r="CO870" s="170"/>
      <c r="CP870" s="170"/>
      <c r="CQ870" s="170"/>
      <c r="CR870" s="170"/>
      <c r="CS870" s="170"/>
      <c r="CT870" s="170"/>
      <c r="CU870" s="170"/>
      <c r="CV870" s="170"/>
      <c r="CW870" s="170"/>
      <c r="CX870" s="170"/>
      <c r="CY870" s="170"/>
      <c r="CZ870" s="170"/>
      <c r="DA870" s="170"/>
      <c r="DB870" s="170"/>
      <c r="DC870" s="170"/>
      <c r="DD870" s="170"/>
      <c r="DE870" s="170"/>
      <c r="DF870" s="170"/>
      <c r="DG870" s="170"/>
      <c r="DH870" s="170"/>
      <c r="DI870" s="170"/>
      <c r="DJ870" s="170"/>
      <c r="DK870" s="170"/>
      <c r="DL870" s="170"/>
      <c r="DM870" s="170"/>
      <c r="DN870" s="170"/>
      <c r="DO870" s="170"/>
      <c r="DP870" s="170"/>
      <c r="DQ870" s="170"/>
      <c r="DR870" s="170"/>
      <c r="DS870" s="170"/>
      <c r="DT870" s="170"/>
      <c r="DU870" s="170"/>
      <c r="DV870" s="170"/>
      <c r="DW870" s="170"/>
      <c r="DX870" s="170"/>
      <c r="DY870" s="170"/>
      <c r="DZ870" s="170"/>
      <c r="EA870" s="170"/>
      <c r="EB870" s="170"/>
      <c r="EC870" s="170"/>
      <c r="ED870" s="170"/>
      <c r="EE870" s="170"/>
      <c r="EF870" s="170"/>
      <c r="EG870" s="170"/>
      <c r="EH870" s="170"/>
      <c r="EI870" s="170"/>
      <c r="EJ870" s="170"/>
      <c r="EK870" s="170"/>
      <c r="EL870" s="170"/>
      <c r="EM870" s="170"/>
      <c r="EN870" s="170"/>
      <c r="EO870" s="170"/>
      <c r="EP870" s="170"/>
      <c r="EQ870" s="170"/>
      <c r="ER870" s="170"/>
      <c r="ES870" s="170"/>
      <c r="ET870" s="170"/>
      <c r="EU870" s="170"/>
      <c r="EV870" s="170"/>
      <c r="EW870" s="170"/>
      <c r="EX870" s="170"/>
      <c r="EY870" s="170"/>
      <c r="EZ870" s="170"/>
      <c r="FA870" s="170"/>
      <c r="FB870" s="170"/>
      <c r="FC870" s="170"/>
      <c r="FD870" s="170"/>
      <c r="FE870" s="170"/>
      <c r="FF870" s="170"/>
      <c r="FG870" s="170"/>
      <c r="FH870" s="170"/>
      <c r="FI870" s="170"/>
      <c r="FJ870" s="170"/>
      <c r="FK870" s="170"/>
      <c r="FL870" s="170"/>
      <c r="FM870" s="170"/>
      <c r="FN870" s="170"/>
      <c r="FO870" s="170"/>
      <c r="FP870" s="170"/>
      <c r="FQ870" s="170"/>
      <c r="FR870" s="170"/>
      <c r="FS870" s="170"/>
      <c r="FT870" s="170"/>
      <c r="FU870" s="170"/>
      <c r="FV870" s="170"/>
      <c r="FW870" s="170"/>
      <c r="FX870" s="170"/>
      <c r="FY870" s="170"/>
      <c r="FZ870" s="170"/>
      <c r="GA870" s="170"/>
      <c r="GB870" s="170"/>
      <c r="GC870" s="170"/>
      <c r="GD870" s="170"/>
      <c r="GE870" s="170"/>
      <c r="GF870" s="170"/>
      <c r="GG870" s="170"/>
      <c r="GH870" s="170"/>
    </row>
    <row r="871" customFormat="false" ht="12.75" hidden="false" customHeight="false" outlineLevel="0" collapsed="false">
      <c r="A871" s="179"/>
      <c r="B871" s="160"/>
      <c r="C871" s="160"/>
      <c r="D871" s="160"/>
      <c r="E871" s="160"/>
      <c r="F871" s="160"/>
      <c r="G871" s="160"/>
      <c r="H871" s="159"/>
      <c r="I871" s="181"/>
      <c r="R871" s="159"/>
      <c r="S871" s="169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F871" s="170"/>
      <c r="AG871" s="170"/>
      <c r="AH871" s="170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70"/>
      <c r="BP871" s="170"/>
      <c r="BQ871" s="170"/>
      <c r="BR871" s="170"/>
      <c r="BS871" s="170"/>
      <c r="BT871" s="170"/>
      <c r="BU871" s="170"/>
      <c r="BV871" s="170"/>
      <c r="BW871" s="170"/>
      <c r="BX871" s="170"/>
      <c r="BY871" s="170"/>
      <c r="BZ871" s="170"/>
      <c r="CA871" s="170"/>
      <c r="CB871" s="170"/>
      <c r="CC871" s="170"/>
      <c r="CD871" s="170"/>
      <c r="CE871" s="170"/>
      <c r="CF871" s="170"/>
      <c r="CG871" s="170"/>
      <c r="CH871" s="170"/>
      <c r="CI871" s="170"/>
      <c r="CJ871" s="170"/>
      <c r="CK871" s="170"/>
      <c r="CL871" s="170"/>
      <c r="CM871" s="170"/>
      <c r="CN871" s="170"/>
      <c r="CO871" s="170"/>
      <c r="CP871" s="170"/>
      <c r="CQ871" s="170"/>
      <c r="CR871" s="170"/>
      <c r="CS871" s="170"/>
      <c r="CT871" s="170"/>
      <c r="CU871" s="170"/>
      <c r="CV871" s="170"/>
      <c r="CW871" s="170"/>
      <c r="CX871" s="170"/>
      <c r="CY871" s="170"/>
      <c r="CZ871" s="170"/>
      <c r="DA871" s="170"/>
      <c r="DB871" s="170"/>
      <c r="DC871" s="170"/>
      <c r="DD871" s="170"/>
      <c r="DE871" s="170"/>
      <c r="DF871" s="170"/>
      <c r="DG871" s="170"/>
      <c r="DH871" s="170"/>
      <c r="DI871" s="170"/>
      <c r="DJ871" s="170"/>
      <c r="DK871" s="170"/>
      <c r="DL871" s="170"/>
      <c r="DM871" s="170"/>
      <c r="DN871" s="170"/>
      <c r="DO871" s="170"/>
      <c r="DP871" s="170"/>
      <c r="DQ871" s="170"/>
      <c r="DR871" s="170"/>
      <c r="DS871" s="170"/>
      <c r="DT871" s="170"/>
      <c r="DU871" s="170"/>
      <c r="DV871" s="170"/>
      <c r="DW871" s="170"/>
      <c r="DX871" s="170"/>
      <c r="DY871" s="170"/>
      <c r="DZ871" s="170"/>
      <c r="EA871" s="170"/>
      <c r="EB871" s="170"/>
      <c r="EC871" s="170"/>
      <c r="ED871" s="170"/>
      <c r="EE871" s="170"/>
      <c r="EF871" s="170"/>
      <c r="EG871" s="170"/>
      <c r="EH871" s="170"/>
      <c r="EI871" s="170"/>
      <c r="EJ871" s="170"/>
      <c r="EK871" s="170"/>
      <c r="EL871" s="170"/>
      <c r="EM871" s="170"/>
      <c r="EN871" s="170"/>
      <c r="EO871" s="170"/>
      <c r="EP871" s="170"/>
      <c r="EQ871" s="170"/>
      <c r="ER871" s="170"/>
      <c r="ES871" s="170"/>
      <c r="ET871" s="170"/>
      <c r="EU871" s="170"/>
      <c r="EV871" s="170"/>
      <c r="EW871" s="170"/>
      <c r="EX871" s="170"/>
      <c r="EY871" s="170"/>
      <c r="EZ871" s="170"/>
      <c r="FA871" s="170"/>
      <c r="FB871" s="170"/>
      <c r="FC871" s="170"/>
      <c r="FD871" s="170"/>
      <c r="FE871" s="170"/>
      <c r="FF871" s="170"/>
      <c r="FG871" s="170"/>
      <c r="FH871" s="170"/>
      <c r="FI871" s="170"/>
      <c r="FJ871" s="170"/>
      <c r="FK871" s="170"/>
      <c r="FL871" s="170"/>
      <c r="FM871" s="170"/>
      <c r="FN871" s="170"/>
      <c r="FO871" s="170"/>
      <c r="FP871" s="170"/>
      <c r="FQ871" s="170"/>
      <c r="FR871" s="170"/>
      <c r="FS871" s="170"/>
      <c r="FT871" s="170"/>
      <c r="FU871" s="170"/>
      <c r="FV871" s="170"/>
      <c r="FW871" s="170"/>
      <c r="FX871" s="170"/>
      <c r="FY871" s="170"/>
      <c r="FZ871" s="170"/>
      <c r="GA871" s="170"/>
      <c r="GB871" s="170"/>
      <c r="GC871" s="170"/>
      <c r="GD871" s="170"/>
      <c r="GE871" s="170"/>
      <c r="GF871" s="170"/>
      <c r="GG871" s="170"/>
      <c r="GH871" s="170"/>
    </row>
    <row r="872" customFormat="false" ht="12.75" hidden="false" customHeight="false" outlineLevel="0" collapsed="false">
      <c r="A872" s="179"/>
      <c r="B872" s="160"/>
      <c r="C872" s="160"/>
      <c r="D872" s="160"/>
      <c r="E872" s="160"/>
      <c r="F872" s="160"/>
      <c r="G872" s="160"/>
      <c r="H872" s="159"/>
      <c r="I872" s="181"/>
      <c r="R872" s="159"/>
      <c r="S872" s="169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F872" s="170"/>
      <c r="AG872" s="170"/>
      <c r="AH872" s="170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70"/>
      <c r="BP872" s="170"/>
      <c r="BQ872" s="170"/>
      <c r="BR872" s="170"/>
      <c r="BS872" s="170"/>
      <c r="BT872" s="170"/>
      <c r="BU872" s="170"/>
      <c r="BV872" s="170"/>
      <c r="BW872" s="170"/>
      <c r="BX872" s="170"/>
      <c r="BY872" s="170"/>
      <c r="BZ872" s="170"/>
      <c r="CA872" s="170"/>
      <c r="CB872" s="170"/>
      <c r="CC872" s="170"/>
      <c r="CD872" s="170"/>
      <c r="CE872" s="170"/>
      <c r="CF872" s="170"/>
      <c r="CG872" s="170"/>
      <c r="CH872" s="170"/>
      <c r="CI872" s="170"/>
      <c r="CJ872" s="170"/>
      <c r="CK872" s="170"/>
      <c r="CL872" s="170"/>
      <c r="CM872" s="170"/>
      <c r="CN872" s="170"/>
      <c r="CO872" s="170"/>
      <c r="CP872" s="170"/>
      <c r="CQ872" s="170"/>
      <c r="CR872" s="170"/>
      <c r="CS872" s="170"/>
      <c r="CT872" s="170"/>
      <c r="CU872" s="170"/>
      <c r="CV872" s="170"/>
      <c r="CW872" s="170"/>
      <c r="CX872" s="170"/>
      <c r="CY872" s="170"/>
      <c r="CZ872" s="170"/>
      <c r="DA872" s="170"/>
      <c r="DB872" s="170"/>
      <c r="DC872" s="170"/>
      <c r="DD872" s="170"/>
      <c r="DE872" s="170"/>
      <c r="DF872" s="170"/>
      <c r="DG872" s="170"/>
      <c r="DH872" s="170"/>
      <c r="DI872" s="170"/>
      <c r="DJ872" s="170"/>
      <c r="DK872" s="170"/>
      <c r="DL872" s="170"/>
      <c r="DM872" s="170"/>
      <c r="DN872" s="170"/>
      <c r="DO872" s="170"/>
      <c r="DP872" s="170"/>
      <c r="DQ872" s="170"/>
      <c r="DR872" s="170"/>
      <c r="DS872" s="170"/>
      <c r="DT872" s="170"/>
      <c r="DU872" s="170"/>
      <c r="DV872" s="170"/>
      <c r="DW872" s="170"/>
      <c r="DX872" s="170"/>
      <c r="DY872" s="170"/>
      <c r="DZ872" s="170"/>
      <c r="EA872" s="170"/>
      <c r="EB872" s="170"/>
      <c r="EC872" s="170"/>
      <c r="ED872" s="170"/>
      <c r="EE872" s="170"/>
      <c r="EF872" s="170"/>
      <c r="EG872" s="170"/>
      <c r="EH872" s="170"/>
      <c r="EI872" s="170"/>
      <c r="EJ872" s="170"/>
      <c r="EK872" s="170"/>
      <c r="EL872" s="170"/>
      <c r="EM872" s="170"/>
      <c r="EN872" s="170"/>
      <c r="EO872" s="170"/>
      <c r="EP872" s="170"/>
      <c r="EQ872" s="170"/>
      <c r="ER872" s="170"/>
      <c r="ES872" s="170"/>
      <c r="ET872" s="170"/>
      <c r="EU872" s="170"/>
      <c r="EV872" s="170"/>
      <c r="EW872" s="170"/>
      <c r="EX872" s="170"/>
      <c r="EY872" s="170"/>
      <c r="EZ872" s="170"/>
      <c r="FA872" s="170"/>
      <c r="FB872" s="170"/>
      <c r="FC872" s="170"/>
      <c r="FD872" s="170"/>
      <c r="FE872" s="170"/>
      <c r="FF872" s="170"/>
      <c r="FG872" s="170"/>
      <c r="FH872" s="170"/>
      <c r="FI872" s="170"/>
      <c r="FJ872" s="170"/>
      <c r="FK872" s="170"/>
      <c r="FL872" s="170"/>
      <c r="FM872" s="170"/>
      <c r="FN872" s="170"/>
      <c r="FO872" s="170"/>
      <c r="FP872" s="170"/>
      <c r="FQ872" s="170"/>
      <c r="FR872" s="170"/>
      <c r="FS872" s="170"/>
      <c r="FT872" s="170"/>
      <c r="FU872" s="170"/>
      <c r="FV872" s="170"/>
      <c r="FW872" s="170"/>
      <c r="FX872" s="170"/>
      <c r="FY872" s="170"/>
      <c r="FZ872" s="170"/>
      <c r="GA872" s="170"/>
      <c r="GB872" s="170"/>
      <c r="GC872" s="170"/>
      <c r="GD872" s="170"/>
      <c r="GE872" s="170"/>
      <c r="GF872" s="170"/>
      <c r="GG872" s="170"/>
      <c r="GH872" s="170"/>
    </row>
    <row r="873" customFormat="false" ht="12.75" hidden="false" customHeight="false" outlineLevel="0" collapsed="false">
      <c r="A873" s="179"/>
      <c r="B873" s="160"/>
      <c r="C873" s="160"/>
      <c r="D873" s="160"/>
      <c r="E873" s="160"/>
      <c r="F873" s="160"/>
      <c r="G873" s="160"/>
      <c r="H873" s="159"/>
      <c r="I873" s="181"/>
      <c r="R873" s="159"/>
      <c r="S873" s="169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F873" s="170"/>
      <c r="AG873" s="170"/>
      <c r="AH873" s="170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70"/>
      <c r="BP873" s="170"/>
      <c r="BQ873" s="170"/>
      <c r="BR873" s="170"/>
      <c r="BS873" s="170"/>
      <c r="BT873" s="170"/>
      <c r="BU873" s="170"/>
      <c r="BV873" s="170"/>
      <c r="BW873" s="170"/>
      <c r="BX873" s="170"/>
      <c r="BY873" s="170"/>
      <c r="BZ873" s="170"/>
      <c r="CA873" s="170"/>
      <c r="CB873" s="170"/>
      <c r="CC873" s="170"/>
      <c r="CD873" s="170"/>
      <c r="CE873" s="170"/>
      <c r="CF873" s="170"/>
      <c r="CG873" s="170"/>
      <c r="CH873" s="170"/>
      <c r="CI873" s="170"/>
      <c r="CJ873" s="170"/>
      <c r="CK873" s="170"/>
      <c r="CL873" s="170"/>
      <c r="CM873" s="170"/>
      <c r="CN873" s="170"/>
      <c r="CO873" s="170"/>
      <c r="CP873" s="170"/>
      <c r="CQ873" s="170"/>
      <c r="CR873" s="170"/>
      <c r="CS873" s="170"/>
      <c r="CT873" s="170"/>
      <c r="CU873" s="170"/>
      <c r="CV873" s="170"/>
      <c r="CW873" s="170"/>
      <c r="CX873" s="170"/>
      <c r="CY873" s="170"/>
      <c r="CZ873" s="170"/>
      <c r="DA873" s="170"/>
      <c r="DB873" s="170"/>
      <c r="DC873" s="170"/>
      <c r="DD873" s="170"/>
      <c r="DE873" s="170"/>
      <c r="DF873" s="170"/>
      <c r="DG873" s="170"/>
      <c r="DH873" s="170"/>
      <c r="DI873" s="170"/>
      <c r="DJ873" s="170"/>
      <c r="DK873" s="170"/>
      <c r="DL873" s="170"/>
      <c r="DM873" s="170"/>
      <c r="DN873" s="170"/>
      <c r="DO873" s="170"/>
      <c r="DP873" s="170"/>
      <c r="DQ873" s="170"/>
      <c r="DR873" s="170"/>
      <c r="DS873" s="170"/>
      <c r="DT873" s="170"/>
      <c r="DU873" s="170"/>
      <c r="DV873" s="170"/>
      <c r="DW873" s="170"/>
      <c r="DX873" s="170"/>
      <c r="DY873" s="170"/>
      <c r="DZ873" s="170"/>
      <c r="EA873" s="170"/>
      <c r="EB873" s="170"/>
      <c r="EC873" s="170"/>
      <c r="ED873" s="170"/>
      <c r="EE873" s="170"/>
      <c r="EF873" s="170"/>
      <c r="EG873" s="170"/>
      <c r="EH873" s="170"/>
      <c r="EI873" s="170"/>
      <c r="EJ873" s="170"/>
      <c r="EK873" s="170"/>
      <c r="EL873" s="170"/>
      <c r="EM873" s="170"/>
      <c r="EN873" s="170"/>
      <c r="EO873" s="170"/>
      <c r="EP873" s="170"/>
      <c r="EQ873" s="170"/>
      <c r="ER873" s="170"/>
      <c r="ES873" s="170"/>
      <c r="ET873" s="170"/>
      <c r="EU873" s="170"/>
      <c r="EV873" s="170"/>
      <c r="EW873" s="170"/>
      <c r="EX873" s="170"/>
      <c r="EY873" s="170"/>
      <c r="EZ873" s="170"/>
      <c r="FA873" s="170"/>
      <c r="FB873" s="170"/>
      <c r="FC873" s="170"/>
      <c r="FD873" s="170"/>
      <c r="FE873" s="170"/>
      <c r="FF873" s="170"/>
      <c r="FG873" s="170"/>
      <c r="FH873" s="170"/>
      <c r="FI873" s="170"/>
      <c r="FJ873" s="170"/>
      <c r="FK873" s="170"/>
      <c r="FL873" s="170"/>
      <c r="FM873" s="170"/>
      <c r="FN873" s="170"/>
      <c r="FO873" s="170"/>
      <c r="FP873" s="170"/>
      <c r="FQ873" s="170"/>
      <c r="FR873" s="170"/>
      <c r="FS873" s="170"/>
      <c r="FT873" s="170"/>
      <c r="FU873" s="170"/>
      <c r="FV873" s="170"/>
      <c r="FW873" s="170"/>
      <c r="FX873" s="170"/>
      <c r="FY873" s="170"/>
      <c r="FZ873" s="170"/>
      <c r="GA873" s="170"/>
      <c r="GB873" s="170"/>
      <c r="GC873" s="170"/>
      <c r="GD873" s="170"/>
      <c r="GE873" s="170"/>
      <c r="GF873" s="170"/>
      <c r="GG873" s="170"/>
      <c r="GH873" s="170"/>
    </row>
    <row r="874" customFormat="false" ht="12.75" hidden="false" customHeight="false" outlineLevel="0" collapsed="false">
      <c r="A874" s="179"/>
      <c r="B874" s="160"/>
      <c r="C874" s="160"/>
      <c r="D874" s="160"/>
      <c r="E874" s="160"/>
      <c r="F874" s="160"/>
      <c r="G874" s="160"/>
      <c r="H874" s="159"/>
      <c r="I874" s="181"/>
      <c r="R874" s="159"/>
      <c r="S874" s="169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F874" s="170"/>
      <c r="AG874" s="170"/>
      <c r="AH874" s="170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70"/>
      <c r="BP874" s="170"/>
      <c r="BQ874" s="170"/>
      <c r="BR874" s="170"/>
      <c r="BS874" s="170"/>
      <c r="BT874" s="170"/>
      <c r="BU874" s="170"/>
      <c r="BV874" s="170"/>
      <c r="BW874" s="170"/>
      <c r="BX874" s="170"/>
      <c r="BY874" s="170"/>
      <c r="BZ874" s="170"/>
      <c r="CA874" s="170"/>
      <c r="CB874" s="170"/>
      <c r="CC874" s="170"/>
      <c r="CD874" s="170"/>
      <c r="CE874" s="170"/>
      <c r="CF874" s="170"/>
      <c r="CG874" s="170"/>
      <c r="CH874" s="170"/>
      <c r="CI874" s="170"/>
      <c r="CJ874" s="170"/>
      <c r="CK874" s="170"/>
      <c r="CL874" s="170"/>
      <c r="CM874" s="170"/>
      <c r="CN874" s="170"/>
      <c r="CO874" s="170"/>
      <c r="CP874" s="170"/>
      <c r="CQ874" s="170"/>
      <c r="CR874" s="170"/>
      <c r="CS874" s="170"/>
      <c r="CT874" s="170"/>
      <c r="CU874" s="170"/>
      <c r="CV874" s="170"/>
      <c r="CW874" s="170"/>
      <c r="CX874" s="170"/>
      <c r="CY874" s="170"/>
      <c r="CZ874" s="170"/>
      <c r="DA874" s="170"/>
      <c r="DB874" s="170"/>
      <c r="DC874" s="170"/>
      <c r="DD874" s="170"/>
      <c r="DE874" s="170"/>
      <c r="DF874" s="170"/>
      <c r="DG874" s="170"/>
      <c r="DH874" s="170"/>
      <c r="DI874" s="170"/>
      <c r="DJ874" s="170"/>
      <c r="DK874" s="170"/>
      <c r="DL874" s="170"/>
      <c r="DM874" s="170"/>
      <c r="DN874" s="170"/>
      <c r="DO874" s="170"/>
      <c r="DP874" s="170"/>
      <c r="DQ874" s="170"/>
      <c r="DR874" s="170"/>
      <c r="DS874" s="170"/>
      <c r="DT874" s="170"/>
      <c r="DU874" s="170"/>
      <c r="DV874" s="170"/>
      <c r="DW874" s="170"/>
      <c r="DX874" s="170"/>
      <c r="DY874" s="170"/>
      <c r="DZ874" s="170"/>
      <c r="EA874" s="170"/>
      <c r="EB874" s="170"/>
      <c r="EC874" s="170"/>
      <c r="ED874" s="170"/>
      <c r="EE874" s="170"/>
      <c r="EF874" s="170"/>
      <c r="EG874" s="170"/>
      <c r="EH874" s="170"/>
      <c r="EI874" s="170"/>
      <c r="EJ874" s="170"/>
      <c r="EK874" s="170"/>
      <c r="EL874" s="170"/>
      <c r="EM874" s="170"/>
      <c r="EN874" s="170"/>
      <c r="EO874" s="170"/>
      <c r="EP874" s="170"/>
      <c r="EQ874" s="170"/>
      <c r="ER874" s="170"/>
      <c r="ES874" s="170"/>
      <c r="ET874" s="170"/>
      <c r="EU874" s="170"/>
      <c r="EV874" s="170"/>
      <c r="EW874" s="170"/>
      <c r="EX874" s="170"/>
      <c r="EY874" s="170"/>
      <c r="EZ874" s="170"/>
      <c r="FA874" s="170"/>
      <c r="FB874" s="170"/>
      <c r="FC874" s="170"/>
      <c r="FD874" s="170"/>
      <c r="FE874" s="170"/>
      <c r="FF874" s="170"/>
      <c r="FG874" s="170"/>
      <c r="FH874" s="170"/>
      <c r="FI874" s="170"/>
      <c r="FJ874" s="170"/>
      <c r="FK874" s="170"/>
      <c r="FL874" s="170"/>
      <c r="FM874" s="170"/>
      <c r="FN874" s="170"/>
      <c r="FO874" s="170"/>
      <c r="FP874" s="170"/>
      <c r="FQ874" s="170"/>
      <c r="FR874" s="170"/>
      <c r="FS874" s="170"/>
      <c r="FT874" s="170"/>
      <c r="FU874" s="170"/>
      <c r="FV874" s="170"/>
      <c r="FW874" s="170"/>
      <c r="FX874" s="170"/>
      <c r="FY874" s="170"/>
      <c r="FZ874" s="170"/>
      <c r="GA874" s="170"/>
      <c r="GB874" s="170"/>
      <c r="GC874" s="170"/>
      <c r="GD874" s="170"/>
      <c r="GE874" s="170"/>
      <c r="GF874" s="170"/>
      <c r="GG874" s="170"/>
      <c r="GH874" s="170"/>
    </row>
    <row r="875" customFormat="false" ht="12.75" hidden="false" customHeight="false" outlineLevel="0" collapsed="false">
      <c r="A875" s="179"/>
      <c r="B875" s="160"/>
      <c r="C875" s="160"/>
      <c r="D875" s="160"/>
      <c r="E875" s="160"/>
      <c r="F875" s="160"/>
      <c r="G875" s="160"/>
      <c r="H875" s="159"/>
      <c r="I875" s="181"/>
      <c r="R875" s="159"/>
      <c r="S875" s="169"/>
      <c r="T875" s="170"/>
      <c r="U875" s="170"/>
      <c r="V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F875" s="170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70"/>
      <c r="BP875" s="170"/>
      <c r="BQ875" s="170"/>
      <c r="BR875" s="170"/>
      <c r="BS875" s="170"/>
      <c r="BT875" s="170"/>
      <c r="BU875" s="170"/>
      <c r="BV875" s="170"/>
      <c r="BW875" s="170"/>
      <c r="BX875" s="170"/>
      <c r="BY875" s="170"/>
      <c r="BZ875" s="170"/>
      <c r="CA875" s="170"/>
      <c r="CB875" s="170"/>
      <c r="CC875" s="170"/>
      <c r="CD875" s="170"/>
      <c r="CE875" s="170"/>
      <c r="CF875" s="170"/>
      <c r="CG875" s="170"/>
      <c r="CH875" s="170"/>
      <c r="CI875" s="170"/>
      <c r="CJ875" s="170"/>
      <c r="CK875" s="170"/>
      <c r="CL875" s="170"/>
      <c r="CM875" s="170"/>
      <c r="CN875" s="170"/>
      <c r="CO875" s="170"/>
      <c r="CP875" s="170"/>
      <c r="CQ875" s="170"/>
      <c r="CR875" s="170"/>
      <c r="CS875" s="170"/>
      <c r="CT875" s="170"/>
      <c r="CU875" s="170"/>
      <c r="CV875" s="170"/>
      <c r="CW875" s="170"/>
      <c r="CX875" s="170"/>
      <c r="CY875" s="170"/>
      <c r="CZ875" s="170"/>
      <c r="DA875" s="170"/>
      <c r="DB875" s="170"/>
      <c r="DC875" s="170"/>
      <c r="DD875" s="170"/>
      <c r="DE875" s="170"/>
      <c r="DF875" s="170"/>
      <c r="DG875" s="170"/>
      <c r="DH875" s="170"/>
      <c r="DI875" s="170"/>
      <c r="DJ875" s="170"/>
      <c r="DK875" s="170"/>
      <c r="DL875" s="170"/>
      <c r="DM875" s="170"/>
      <c r="DN875" s="170"/>
      <c r="DO875" s="170"/>
      <c r="DP875" s="170"/>
      <c r="DQ875" s="170"/>
      <c r="DR875" s="170"/>
      <c r="DS875" s="170"/>
      <c r="DT875" s="170"/>
      <c r="DU875" s="170"/>
      <c r="DV875" s="170"/>
      <c r="DW875" s="170"/>
      <c r="DX875" s="170"/>
      <c r="DY875" s="170"/>
      <c r="DZ875" s="170"/>
      <c r="EA875" s="170"/>
      <c r="EB875" s="170"/>
      <c r="EC875" s="170"/>
      <c r="ED875" s="170"/>
      <c r="EE875" s="170"/>
      <c r="EF875" s="170"/>
      <c r="EG875" s="170"/>
      <c r="EH875" s="170"/>
      <c r="EI875" s="170"/>
      <c r="EJ875" s="170"/>
      <c r="EK875" s="170"/>
      <c r="EL875" s="170"/>
      <c r="EM875" s="170"/>
      <c r="EN875" s="170"/>
      <c r="EO875" s="170"/>
      <c r="EP875" s="170"/>
      <c r="EQ875" s="170"/>
      <c r="ER875" s="170"/>
      <c r="ES875" s="170"/>
      <c r="ET875" s="170"/>
      <c r="EU875" s="170"/>
      <c r="EV875" s="170"/>
      <c r="EW875" s="170"/>
      <c r="EX875" s="170"/>
      <c r="EY875" s="170"/>
      <c r="EZ875" s="170"/>
      <c r="FA875" s="170"/>
      <c r="FB875" s="170"/>
      <c r="FC875" s="170"/>
      <c r="FD875" s="170"/>
      <c r="FE875" s="170"/>
      <c r="FF875" s="170"/>
      <c r="FG875" s="170"/>
      <c r="FH875" s="170"/>
      <c r="FI875" s="170"/>
      <c r="FJ875" s="170"/>
      <c r="FK875" s="170"/>
      <c r="FL875" s="170"/>
      <c r="FM875" s="170"/>
      <c r="FN875" s="170"/>
      <c r="FO875" s="170"/>
      <c r="FP875" s="170"/>
      <c r="FQ875" s="170"/>
      <c r="FR875" s="170"/>
      <c r="FS875" s="170"/>
      <c r="FT875" s="170"/>
      <c r="FU875" s="170"/>
      <c r="FV875" s="170"/>
      <c r="FW875" s="170"/>
      <c r="FX875" s="170"/>
      <c r="FY875" s="170"/>
      <c r="FZ875" s="170"/>
      <c r="GA875" s="170"/>
      <c r="GB875" s="170"/>
      <c r="GC875" s="170"/>
      <c r="GD875" s="170"/>
      <c r="GE875" s="170"/>
      <c r="GF875" s="170"/>
      <c r="GG875" s="170"/>
      <c r="GH875" s="170"/>
    </row>
    <row r="876" customFormat="false" ht="12.75" hidden="false" customHeight="false" outlineLevel="0" collapsed="false">
      <c r="A876" s="179"/>
      <c r="B876" s="160"/>
      <c r="C876" s="160"/>
      <c r="D876" s="160"/>
      <c r="E876" s="160"/>
      <c r="F876" s="160"/>
      <c r="G876" s="160"/>
      <c r="H876" s="159"/>
      <c r="I876" s="181"/>
      <c r="R876" s="159"/>
      <c r="S876" s="169"/>
      <c r="T876" s="170"/>
      <c r="U876" s="170"/>
      <c r="V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F876" s="170"/>
      <c r="AG876" s="170"/>
      <c r="AH876" s="170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70"/>
      <c r="BP876" s="170"/>
      <c r="BQ876" s="170"/>
      <c r="BR876" s="170"/>
      <c r="BS876" s="170"/>
      <c r="BT876" s="170"/>
      <c r="BU876" s="170"/>
      <c r="BV876" s="170"/>
      <c r="BW876" s="170"/>
      <c r="BX876" s="170"/>
      <c r="BY876" s="170"/>
      <c r="BZ876" s="170"/>
      <c r="CA876" s="170"/>
      <c r="CB876" s="170"/>
      <c r="CC876" s="170"/>
      <c r="CD876" s="170"/>
      <c r="CE876" s="170"/>
      <c r="CF876" s="170"/>
      <c r="CG876" s="170"/>
      <c r="CH876" s="170"/>
      <c r="CI876" s="170"/>
      <c r="CJ876" s="170"/>
      <c r="CK876" s="170"/>
      <c r="CL876" s="170"/>
      <c r="CM876" s="170"/>
      <c r="CN876" s="170"/>
      <c r="CO876" s="170"/>
      <c r="CP876" s="170"/>
      <c r="CQ876" s="170"/>
      <c r="CR876" s="170"/>
      <c r="CS876" s="170"/>
      <c r="CT876" s="170"/>
      <c r="CU876" s="170"/>
      <c r="CV876" s="170"/>
      <c r="CW876" s="170"/>
      <c r="CX876" s="170"/>
      <c r="CY876" s="170"/>
      <c r="CZ876" s="170"/>
      <c r="DA876" s="170"/>
      <c r="DB876" s="170"/>
      <c r="DC876" s="170"/>
      <c r="DD876" s="170"/>
      <c r="DE876" s="170"/>
      <c r="DF876" s="170"/>
      <c r="DG876" s="170"/>
      <c r="DH876" s="170"/>
      <c r="DI876" s="170"/>
      <c r="DJ876" s="170"/>
      <c r="DK876" s="170"/>
      <c r="DL876" s="170"/>
      <c r="DM876" s="170"/>
      <c r="DN876" s="170"/>
      <c r="DO876" s="170"/>
      <c r="DP876" s="170"/>
      <c r="DQ876" s="170"/>
      <c r="DR876" s="170"/>
      <c r="DS876" s="170"/>
      <c r="DT876" s="170"/>
      <c r="DU876" s="170"/>
      <c r="DV876" s="170"/>
      <c r="DW876" s="170"/>
      <c r="DX876" s="170"/>
      <c r="DY876" s="170"/>
      <c r="DZ876" s="170"/>
      <c r="EA876" s="170"/>
      <c r="EB876" s="170"/>
      <c r="EC876" s="170"/>
      <c r="ED876" s="170"/>
      <c r="EE876" s="170"/>
      <c r="EF876" s="170"/>
      <c r="EG876" s="170"/>
      <c r="EH876" s="170"/>
      <c r="EI876" s="170"/>
      <c r="EJ876" s="170"/>
      <c r="EK876" s="170"/>
      <c r="EL876" s="170"/>
      <c r="EM876" s="170"/>
      <c r="EN876" s="170"/>
      <c r="EO876" s="170"/>
      <c r="EP876" s="170"/>
      <c r="EQ876" s="170"/>
      <c r="ER876" s="170"/>
      <c r="ES876" s="170"/>
      <c r="ET876" s="170"/>
      <c r="EU876" s="170"/>
      <c r="EV876" s="170"/>
      <c r="EW876" s="170"/>
      <c r="EX876" s="170"/>
      <c r="EY876" s="170"/>
      <c r="EZ876" s="170"/>
      <c r="FA876" s="170"/>
      <c r="FB876" s="170"/>
      <c r="FC876" s="170"/>
      <c r="FD876" s="170"/>
      <c r="FE876" s="170"/>
      <c r="FF876" s="170"/>
      <c r="FG876" s="170"/>
      <c r="FH876" s="170"/>
      <c r="FI876" s="170"/>
      <c r="FJ876" s="170"/>
      <c r="FK876" s="170"/>
      <c r="FL876" s="170"/>
      <c r="FM876" s="170"/>
      <c r="FN876" s="170"/>
      <c r="FO876" s="170"/>
      <c r="FP876" s="170"/>
      <c r="FQ876" s="170"/>
      <c r="FR876" s="170"/>
      <c r="FS876" s="170"/>
      <c r="FT876" s="170"/>
      <c r="FU876" s="170"/>
      <c r="FV876" s="170"/>
      <c r="FW876" s="170"/>
      <c r="FX876" s="170"/>
      <c r="FY876" s="170"/>
      <c r="FZ876" s="170"/>
      <c r="GA876" s="170"/>
      <c r="GB876" s="170"/>
      <c r="GC876" s="170"/>
      <c r="GD876" s="170"/>
      <c r="GE876" s="170"/>
      <c r="GF876" s="170"/>
      <c r="GG876" s="170"/>
      <c r="GH876" s="170"/>
    </row>
    <row r="877" customFormat="false" ht="12.75" hidden="false" customHeight="false" outlineLevel="0" collapsed="false">
      <c r="A877" s="179"/>
      <c r="B877" s="160"/>
      <c r="C877" s="160"/>
      <c r="D877" s="160"/>
      <c r="E877" s="160"/>
      <c r="F877" s="160"/>
      <c r="G877" s="160"/>
      <c r="H877" s="159"/>
      <c r="I877" s="181"/>
      <c r="R877" s="159"/>
      <c r="S877" s="169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  <c r="AH877" s="170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70"/>
      <c r="BP877" s="170"/>
      <c r="BQ877" s="170"/>
      <c r="BR877" s="170"/>
      <c r="BS877" s="170"/>
      <c r="BT877" s="170"/>
      <c r="BU877" s="170"/>
      <c r="BV877" s="170"/>
      <c r="BW877" s="170"/>
      <c r="BX877" s="170"/>
      <c r="BY877" s="170"/>
      <c r="BZ877" s="170"/>
      <c r="CA877" s="170"/>
      <c r="CB877" s="170"/>
      <c r="CC877" s="170"/>
      <c r="CD877" s="170"/>
      <c r="CE877" s="170"/>
      <c r="CF877" s="170"/>
      <c r="CG877" s="170"/>
      <c r="CH877" s="170"/>
      <c r="CI877" s="170"/>
      <c r="CJ877" s="170"/>
      <c r="CK877" s="170"/>
      <c r="CL877" s="170"/>
      <c r="CM877" s="170"/>
      <c r="CN877" s="170"/>
      <c r="CO877" s="170"/>
      <c r="CP877" s="170"/>
      <c r="CQ877" s="170"/>
      <c r="CR877" s="170"/>
      <c r="CS877" s="170"/>
      <c r="CT877" s="170"/>
      <c r="CU877" s="170"/>
      <c r="CV877" s="170"/>
      <c r="CW877" s="170"/>
      <c r="CX877" s="170"/>
      <c r="CY877" s="170"/>
      <c r="CZ877" s="170"/>
      <c r="DA877" s="170"/>
      <c r="DB877" s="170"/>
      <c r="DC877" s="170"/>
      <c r="DD877" s="170"/>
      <c r="DE877" s="170"/>
      <c r="DF877" s="170"/>
      <c r="DG877" s="170"/>
      <c r="DH877" s="170"/>
      <c r="DI877" s="170"/>
      <c r="DJ877" s="170"/>
      <c r="DK877" s="170"/>
      <c r="DL877" s="170"/>
      <c r="DM877" s="170"/>
      <c r="DN877" s="170"/>
      <c r="DO877" s="170"/>
      <c r="DP877" s="170"/>
      <c r="DQ877" s="170"/>
      <c r="DR877" s="170"/>
      <c r="DS877" s="170"/>
      <c r="DT877" s="170"/>
      <c r="DU877" s="170"/>
      <c r="DV877" s="170"/>
      <c r="DW877" s="170"/>
      <c r="DX877" s="170"/>
      <c r="DY877" s="170"/>
      <c r="DZ877" s="170"/>
      <c r="EA877" s="170"/>
      <c r="EB877" s="170"/>
      <c r="EC877" s="170"/>
      <c r="ED877" s="170"/>
      <c r="EE877" s="170"/>
      <c r="EF877" s="170"/>
      <c r="EG877" s="170"/>
      <c r="EH877" s="170"/>
      <c r="EI877" s="170"/>
      <c r="EJ877" s="170"/>
      <c r="EK877" s="170"/>
      <c r="EL877" s="170"/>
      <c r="EM877" s="170"/>
      <c r="EN877" s="170"/>
      <c r="EO877" s="170"/>
      <c r="EP877" s="170"/>
      <c r="EQ877" s="170"/>
      <c r="ER877" s="170"/>
      <c r="ES877" s="170"/>
      <c r="ET877" s="170"/>
      <c r="EU877" s="170"/>
      <c r="EV877" s="170"/>
      <c r="EW877" s="170"/>
      <c r="EX877" s="170"/>
      <c r="EY877" s="170"/>
      <c r="EZ877" s="170"/>
      <c r="FA877" s="170"/>
      <c r="FB877" s="170"/>
      <c r="FC877" s="170"/>
      <c r="FD877" s="170"/>
      <c r="FE877" s="170"/>
      <c r="FF877" s="170"/>
      <c r="FG877" s="170"/>
      <c r="FH877" s="170"/>
      <c r="FI877" s="170"/>
      <c r="FJ877" s="170"/>
      <c r="FK877" s="170"/>
      <c r="FL877" s="170"/>
      <c r="FM877" s="170"/>
      <c r="FN877" s="170"/>
      <c r="FO877" s="170"/>
      <c r="FP877" s="170"/>
      <c r="FQ877" s="170"/>
      <c r="FR877" s="170"/>
      <c r="FS877" s="170"/>
      <c r="FT877" s="170"/>
      <c r="FU877" s="170"/>
      <c r="FV877" s="170"/>
      <c r="FW877" s="170"/>
      <c r="FX877" s="170"/>
      <c r="FY877" s="170"/>
      <c r="FZ877" s="170"/>
      <c r="GA877" s="170"/>
      <c r="GB877" s="170"/>
      <c r="GC877" s="170"/>
      <c r="GD877" s="170"/>
      <c r="GE877" s="170"/>
      <c r="GF877" s="170"/>
      <c r="GG877" s="170"/>
      <c r="GH877" s="170"/>
    </row>
    <row r="878" customFormat="false" ht="12.75" hidden="false" customHeight="false" outlineLevel="0" collapsed="false">
      <c r="A878" s="179"/>
      <c r="B878" s="160"/>
      <c r="C878" s="160"/>
      <c r="D878" s="160"/>
      <c r="E878" s="160"/>
      <c r="F878" s="160"/>
      <c r="G878" s="160"/>
      <c r="H878" s="159"/>
      <c r="I878" s="181"/>
      <c r="R878" s="159"/>
      <c r="S878" s="169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  <c r="AH878" s="170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70"/>
      <c r="BP878" s="170"/>
      <c r="BQ878" s="170"/>
      <c r="BR878" s="170"/>
      <c r="BS878" s="170"/>
      <c r="BT878" s="170"/>
      <c r="BU878" s="170"/>
      <c r="BV878" s="170"/>
      <c r="BW878" s="170"/>
      <c r="BX878" s="170"/>
      <c r="BY878" s="170"/>
      <c r="BZ878" s="170"/>
      <c r="CA878" s="170"/>
      <c r="CB878" s="170"/>
      <c r="CC878" s="170"/>
      <c r="CD878" s="170"/>
      <c r="CE878" s="170"/>
      <c r="CF878" s="170"/>
      <c r="CG878" s="170"/>
      <c r="CH878" s="170"/>
      <c r="CI878" s="170"/>
      <c r="CJ878" s="170"/>
      <c r="CK878" s="170"/>
      <c r="CL878" s="170"/>
      <c r="CM878" s="170"/>
      <c r="CN878" s="170"/>
      <c r="CO878" s="170"/>
      <c r="CP878" s="170"/>
      <c r="CQ878" s="170"/>
      <c r="CR878" s="170"/>
      <c r="CS878" s="170"/>
      <c r="CT878" s="170"/>
      <c r="CU878" s="170"/>
      <c r="CV878" s="170"/>
      <c r="CW878" s="170"/>
      <c r="CX878" s="170"/>
      <c r="CY878" s="170"/>
      <c r="CZ878" s="170"/>
      <c r="DA878" s="170"/>
      <c r="DB878" s="170"/>
      <c r="DC878" s="170"/>
      <c r="DD878" s="170"/>
      <c r="DE878" s="170"/>
      <c r="DF878" s="170"/>
      <c r="DG878" s="170"/>
      <c r="DH878" s="170"/>
      <c r="DI878" s="170"/>
      <c r="DJ878" s="170"/>
      <c r="DK878" s="170"/>
      <c r="DL878" s="170"/>
      <c r="DM878" s="170"/>
      <c r="DN878" s="170"/>
      <c r="DO878" s="170"/>
      <c r="DP878" s="170"/>
      <c r="DQ878" s="170"/>
      <c r="DR878" s="170"/>
      <c r="DS878" s="170"/>
      <c r="DT878" s="170"/>
      <c r="DU878" s="170"/>
      <c r="DV878" s="170"/>
      <c r="DW878" s="170"/>
      <c r="DX878" s="170"/>
      <c r="DY878" s="170"/>
      <c r="DZ878" s="170"/>
      <c r="EA878" s="170"/>
      <c r="EB878" s="170"/>
      <c r="EC878" s="170"/>
      <c r="ED878" s="170"/>
      <c r="EE878" s="170"/>
      <c r="EF878" s="170"/>
      <c r="EG878" s="170"/>
      <c r="EH878" s="170"/>
      <c r="EI878" s="170"/>
      <c r="EJ878" s="170"/>
      <c r="EK878" s="170"/>
      <c r="EL878" s="170"/>
      <c r="EM878" s="170"/>
      <c r="EN878" s="170"/>
      <c r="EO878" s="170"/>
      <c r="EP878" s="170"/>
      <c r="EQ878" s="170"/>
      <c r="ER878" s="170"/>
      <c r="ES878" s="170"/>
      <c r="ET878" s="170"/>
      <c r="EU878" s="170"/>
      <c r="EV878" s="170"/>
      <c r="EW878" s="170"/>
      <c r="EX878" s="170"/>
      <c r="EY878" s="170"/>
      <c r="EZ878" s="170"/>
      <c r="FA878" s="170"/>
      <c r="FB878" s="170"/>
      <c r="FC878" s="170"/>
      <c r="FD878" s="170"/>
      <c r="FE878" s="170"/>
      <c r="FF878" s="170"/>
      <c r="FG878" s="170"/>
      <c r="FH878" s="170"/>
      <c r="FI878" s="170"/>
      <c r="FJ878" s="170"/>
      <c r="FK878" s="170"/>
      <c r="FL878" s="170"/>
      <c r="FM878" s="170"/>
      <c r="FN878" s="170"/>
      <c r="FO878" s="170"/>
      <c r="FP878" s="170"/>
      <c r="FQ878" s="170"/>
      <c r="FR878" s="170"/>
      <c r="FS878" s="170"/>
      <c r="FT878" s="170"/>
      <c r="FU878" s="170"/>
      <c r="FV878" s="170"/>
      <c r="FW878" s="170"/>
      <c r="FX878" s="170"/>
      <c r="FY878" s="170"/>
      <c r="FZ878" s="170"/>
      <c r="GA878" s="170"/>
      <c r="GB878" s="170"/>
      <c r="GC878" s="170"/>
      <c r="GD878" s="170"/>
      <c r="GE878" s="170"/>
      <c r="GF878" s="170"/>
      <c r="GG878" s="170"/>
      <c r="GH878" s="170"/>
    </row>
    <row r="879" customFormat="false" ht="12.75" hidden="false" customHeight="false" outlineLevel="0" collapsed="false">
      <c r="A879" s="179"/>
      <c r="B879" s="160"/>
      <c r="C879" s="160"/>
      <c r="D879" s="160"/>
      <c r="E879" s="160"/>
      <c r="F879" s="160"/>
      <c r="G879" s="160"/>
      <c r="H879" s="159"/>
      <c r="I879" s="181"/>
      <c r="R879" s="159"/>
      <c r="S879" s="169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  <c r="AH879" s="170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70"/>
      <c r="BP879" s="170"/>
      <c r="BQ879" s="170"/>
      <c r="BR879" s="170"/>
      <c r="BS879" s="170"/>
      <c r="BT879" s="170"/>
      <c r="BU879" s="170"/>
      <c r="BV879" s="170"/>
      <c r="BW879" s="170"/>
      <c r="BX879" s="170"/>
      <c r="BY879" s="170"/>
      <c r="BZ879" s="170"/>
      <c r="CA879" s="170"/>
      <c r="CB879" s="170"/>
      <c r="CC879" s="170"/>
      <c r="CD879" s="170"/>
      <c r="CE879" s="170"/>
      <c r="CF879" s="170"/>
      <c r="CG879" s="170"/>
      <c r="CH879" s="170"/>
      <c r="CI879" s="170"/>
      <c r="CJ879" s="170"/>
      <c r="CK879" s="170"/>
      <c r="CL879" s="170"/>
      <c r="CM879" s="170"/>
      <c r="CN879" s="170"/>
      <c r="CO879" s="170"/>
      <c r="CP879" s="170"/>
      <c r="CQ879" s="170"/>
      <c r="CR879" s="170"/>
      <c r="CS879" s="170"/>
      <c r="CT879" s="170"/>
      <c r="CU879" s="170"/>
      <c r="CV879" s="170"/>
      <c r="CW879" s="170"/>
      <c r="CX879" s="170"/>
      <c r="CY879" s="170"/>
      <c r="CZ879" s="170"/>
      <c r="DA879" s="170"/>
      <c r="DB879" s="170"/>
      <c r="DC879" s="170"/>
      <c r="DD879" s="170"/>
      <c r="DE879" s="170"/>
      <c r="DF879" s="170"/>
      <c r="DG879" s="170"/>
      <c r="DH879" s="170"/>
      <c r="DI879" s="170"/>
      <c r="DJ879" s="170"/>
      <c r="DK879" s="170"/>
      <c r="DL879" s="170"/>
      <c r="DM879" s="170"/>
      <c r="DN879" s="170"/>
      <c r="DO879" s="170"/>
      <c r="DP879" s="170"/>
      <c r="DQ879" s="170"/>
      <c r="DR879" s="170"/>
      <c r="DS879" s="170"/>
      <c r="DT879" s="170"/>
      <c r="DU879" s="170"/>
      <c r="DV879" s="170"/>
      <c r="DW879" s="170"/>
      <c r="DX879" s="170"/>
      <c r="DY879" s="170"/>
      <c r="DZ879" s="170"/>
      <c r="EA879" s="170"/>
      <c r="EB879" s="170"/>
      <c r="EC879" s="170"/>
      <c r="ED879" s="170"/>
      <c r="EE879" s="170"/>
      <c r="EF879" s="170"/>
      <c r="EG879" s="170"/>
      <c r="EH879" s="170"/>
      <c r="EI879" s="170"/>
      <c r="EJ879" s="170"/>
      <c r="EK879" s="170"/>
      <c r="EL879" s="170"/>
      <c r="EM879" s="170"/>
      <c r="EN879" s="170"/>
      <c r="EO879" s="170"/>
      <c r="EP879" s="170"/>
      <c r="EQ879" s="170"/>
      <c r="ER879" s="170"/>
      <c r="ES879" s="170"/>
      <c r="ET879" s="170"/>
      <c r="EU879" s="170"/>
      <c r="EV879" s="170"/>
      <c r="EW879" s="170"/>
      <c r="EX879" s="170"/>
      <c r="EY879" s="170"/>
      <c r="EZ879" s="170"/>
      <c r="FA879" s="170"/>
      <c r="FB879" s="170"/>
      <c r="FC879" s="170"/>
      <c r="FD879" s="170"/>
      <c r="FE879" s="170"/>
      <c r="FF879" s="170"/>
      <c r="FG879" s="170"/>
      <c r="FH879" s="170"/>
      <c r="FI879" s="170"/>
      <c r="FJ879" s="170"/>
      <c r="FK879" s="170"/>
      <c r="FL879" s="170"/>
      <c r="FM879" s="170"/>
      <c r="FN879" s="170"/>
      <c r="FO879" s="170"/>
      <c r="FP879" s="170"/>
      <c r="FQ879" s="170"/>
      <c r="FR879" s="170"/>
      <c r="FS879" s="170"/>
      <c r="FT879" s="170"/>
      <c r="FU879" s="170"/>
      <c r="FV879" s="170"/>
      <c r="FW879" s="170"/>
      <c r="FX879" s="170"/>
      <c r="FY879" s="170"/>
      <c r="FZ879" s="170"/>
      <c r="GA879" s="170"/>
      <c r="GB879" s="170"/>
      <c r="GC879" s="170"/>
      <c r="GD879" s="170"/>
      <c r="GE879" s="170"/>
      <c r="GF879" s="170"/>
      <c r="GG879" s="170"/>
      <c r="GH879" s="170"/>
    </row>
    <row r="880" customFormat="false" ht="12.75" hidden="false" customHeight="false" outlineLevel="0" collapsed="false">
      <c r="A880" s="179"/>
      <c r="B880" s="160"/>
      <c r="C880" s="160"/>
      <c r="D880" s="160"/>
      <c r="E880" s="160"/>
      <c r="F880" s="160"/>
      <c r="G880" s="160"/>
      <c r="H880" s="159"/>
      <c r="I880" s="181"/>
      <c r="R880" s="159"/>
      <c r="S880" s="169"/>
      <c r="T880" s="170"/>
      <c r="U880" s="170"/>
      <c r="V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F880" s="170"/>
      <c r="AG880" s="170"/>
      <c r="AH880" s="170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70"/>
      <c r="BP880" s="170"/>
      <c r="BQ880" s="170"/>
      <c r="BR880" s="170"/>
      <c r="BS880" s="170"/>
      <c r="BT880" s="170"/>
      <c r="BU880" s="170"/>
      <c r="BV880" s="170"/>
      <c r="BW880" s="170"/>
      <c r="BX880" s="170"/>
      <c r="BY880" s="170"/>
      <c r="BZ880" s="170"/>
      <c r="CA880" s="170"/>
      <c r="CB880" s="170"/>
      <c r="CC880" s="170"/>
      <c r="CD880" s="170"/>
      <c r="CE880" s="170"/>
      <c r="CF880" s="170"/>
      <c r="CG880" s="170"/>
      <c r="CH880" s="170"/>
      <c r="CI880" s="170"/>
      <c r="CJ880" s="170"/>
      <c r="CK880" s="170"/>
      <c r="CL880" s="170"/>
      <c r="CM880" s="170"/>
      <c r="CN880" s="170"/>
      <c r="CO880" s="170"/>
      <c r="CP880" s="170"/>
      <c r="CQ880" s="170"/>
      <c r="CR880" s="170"/>
      <c r="CS880" s="170"/>
      <c r="CT880" s="170"/>
      <c r="CU880" s="170"/>
      <c r="CV880" s="170"/>
      <c r="CW880" s="170"/>
      <c r="CX880" s="170"/>
      <c r="CY880" s="170"/>
      <c r="CZ880" s="170"/>
      <c r="DA880" s="170"/>
      <c r="DB880" s="170"/>
      <c r="DC880" s="170"/>
      <c r="DD880" s="170"/>
      <c r="DE880" s="170"/>
      <c r="DF880" s="170"/>
      <c r="DG880" s="170"/>
      <c r="DH880" s="170"/>
      <c r="DI880" s="170"/>
      <c r="DJ880" s="170"/>
      <c r="DK880" s="170"/>
      <c r="DL880" s="170"/>
      <c r="DM880" s="170"/>
      <c r="DN880" s="170"/>
      <c r="DO880" s="170"/>
      <c r="DP880" s="170"/>
      <c r="DQ880" s="170"/>
      <c r="DR880" s="170"/>
      <c r="DS880" s="170"/>
      <c r="DT880" s="170"/>
      <c r="DU880" s="170"/>
      <c r="DV880" s="170"/>
      <c r="DW880" s="170"/>
      <c r="DX880" s="170"/>
      <c r="DY880" s="170"/>
      <c r="DZ880" s="170"/>
      <c r="EA880" s="170"/>
      <c r="EB880" s="170"/>
      <c r="EC880" s="170"/>
      <c r="ED880" s="170"/>
      <c r="EE880" s="170"/>
      <c r="EF880" s="170"/>
      <c r="EG880" s="170"/>
      <c r="EH880" s="170"/>
      <c r="EI880" s="170"/>
      <c r="EJ880" s="170"/>
      <c r="EK880" s="170"/>
      <c r="EL880" s="170"/>
      <c r="EM880" s="170"/>
      <c r="EN880" s="170"/>
      <c r="EO880" s="170"/>
      <c r="EP880" s="170"/>
      <c r="EQ880" s="170"/>
      <c r="ER880" s="170"/>
      <c r="ES880" s="170"/>
      <c r="ET880" s="170"/>
      <c r="EU880" s="170"/>
      <c r="EV880" s="170"/>
      <c r="EW880" s="170"/>
      <c r="EX880" s="170"/>
      <c r="EY880" s="170"/>
      <c r="EZ880" s="170"/>
      <c r="FA880" s="170"/>
      <c r="FB880" s="170"/>
      <c r="FC880" s="170"/>
      <c r="FD880" s="170"/>
      <c r="FE880" s="170"/>
      <c r="FF880" s="170"/>
      <c r="FG880" s="170"/>
      <c r="FH880" s="170"/>
      <c r="FI880" s="170"/>
      <c r="FJ880" s="170"/>
      <c r="FK880" s="170"/>
      <c r="FL880" s="170"/>
      <c r="FM880" s="170"/>
      <c r="FN880" s="170"/>
      <c r="FO880" s="170"/>
      <c r="FP880" s="170"/>
      <c r="FQ880" s="170"/>
      <c r="FR880" s="170"/>
      <c r="FS880" s="170"/>
      <c r="FT880" s="170"/>
      <c r="FU880" s="170"/>
      <c r="FV880" s="170"/>
      <c r="FW880" s="170"/>
      <c r="FX880" s="170"/>
      <c r="FY880" s="170"/>
      <c r="FZ880" s="170"/>
      <c r="GA880" s="170"/>
      <c r="GB880" s="170"/>
      <c r="GC880" s="170"/>
      <c r="GD880" s="170"/>
      <c r="GE880" s="170"/>
      <c r="GF880" s="170"/>
      <c r="GG880" s="170"/>
      <c r="GH880" s="170"/>
    </row>
    <row r="881" customFormat="false" ht="12.75" hidden="false" customHeight="false" outlineLevel="0" collapsed="false">
      <c r="A881" s="179"/>
      <c r="B881" s="160"/>
      <c r="C881" s="160"/>
      <c r="D881" s="160"/>
      <c r="E881" s="160"/>
      <c r="F881" s="160"/>
      <c r="G881" s="160"/>
      <c r="H881" s="159"/>
      <c r="I881" s="181"/>
      <c r="R881" s="159"/>
      <c r="S881" s="169"/>
      <c r="T881" s="170"/>
      <c r="U881" s="170"/>
      <c r="V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F881" s="170"/>
      <c r="AG881" s="170"/>
      <c r="AH881" s="170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70"/>
      <c r="BP881" s="170"/>
      <c r="BQ881" s="170"/>
      <c r="BR881" s="170"/>
      <c r="BS881" s="170"/>
      <c r="BT881" s="170"/>
      <c r="BU881" s="170"/>
      <c r="BV881" s="170"/>
      <c r="BW881" s="170"/>
      <c r="BX881" s="170"/>
      <c r="BY881" s="170"/>
      <c r="BZ881" s="170"/>
      <c r="CA881" s="170"/>
      <c r="CB881" s="170"/>
      <c r="CC881" s="170"/>
      <c r="CD881" s="170"/>
      <c r="CE881" s="170"/>
      <c r="CF881" s="170"/>
      <c r="CG881" s="170"/>
      <c r="CH881" s="170"/>
      <c r="CI881" s="170"/>
      <c r="CJ881" s="170"/>
      <c r="CK881" s="170"/>
      <c r="CL881" s="170"/>
      <c r="CM881" s="170"/>
      <c r="CN881" s="170"/>
      <c r="CO881" s="170"/>
      <c r="CP881" s="170"/>
      <c r="CQ881" s="170"/>
      <c r="CR881" s="170"/>
      <c r="CS881" s="170"/>
      <c r="CT881" s="170"/>
      <c r="CU881" s="170"/>
      <c r="CV881" s="170"/>
      <c r="CW881" s="170"/>
      <c r="CX881" s="170"/>
      <c r="CY881" s="170"/>
      <c r="CZ881" s="170"/>
      <c r="DA881" s="170"/>
      <c r="DB881" s="170"/>
      <c r="DC881" s="170"/>
      <c r="DD881" s="170"/>
      <c r="DE881" s="170"/>
      <c r="DF881" s="170"/>
      <c r="DG881" s="170"/>
      <c r="DH881" s="170"/>
      <c r="DI881" s="170"/>
      <c r="DJ881" s="170"/>
      <c r="DK881" s="170"/>
      <c r="DL881" s="170"/>
      <c r="DM881" s="170"/>
      <c r="DN881" s="170"/>
      <c r="DO881" s="170"/>
      <c r="DP881" s="170"/>
      <c r="DQ881" s="170"/>
      <c r="DR881" s="170"/>
      <c r="DS881" s="170"/>
      <c r="DT881" s="170"/>
      <c r="DU881" s="170"/>
      <c r="DV881" s="170"/>
      <c r="DW881" s="170"/>
      <c r="DX881" s="170"/>
      <c r="DY881" s="170"/>
      <c r="DZ881" s="170"/>
      <c r="EA881" s="170"/>
      <c r="EB881" s="170"/>
      <c r="EC881" s="170"/>
      <c r="ED881" s="170"/>
      <c r="EE881" s="170"/>
      <c r="EF881" s="170"/>
      <c r="EG881" s="170"/>
      <c r="EH881" s="170"/>
      <c r="EI881" s="170"/>
      <c r="EJ881" s="170"/>
      <c r="EK881" s="170"/>
      <c r="EL881" s="170"/>
      <c r="EM881" s="170"/>
      <c r="EN881" s="170"/>
      <c r="EO881" s="170"/>
      <c r="EP881" s="170"/>
      <c r="EQ881" s="170"/>
      <c r="ER881" s="170"/>
      <c r="ES881" s="170"/>
      <c r="ET881" s="170"/>
      <c r="EU881" s="170"/>
      <c r="EV881" s="170"/>
      <c r="EW881" s="170"/>
      <c r="EX881" s="170"/>
      <c r="EY881" s="170"/>
      <c r="EZ881" s="170"/>
      <c r="FA881" s="170"/>
      <c r="FB881" s="170"/>
      <c r="FC881" s="170"/>
      <c r="FD881" s="170"/>
      <c r="FE881" s="170"/>
      <c r="FF881" s="170"/>
      <c r="FG881" s="170"/>
      <c r="FH881" s="170"/>
      <c r="FI881" s="170"/>
      <c r="FJ881" s="170"/>
      <c r="FK881" s="170"/>
      <c r="FL881" s="170"/>
      <c r="FM881" s="170"/>
      <c r="FN881" s="170"/>
      <c r="FO881" s="170"/>
      <c r="FP881" s="170"/>
      <c r="FQ881" s="170"/>
      <c r="FR881" s="170"/>
      <c r="FS881" s="170"/>
      <c r="FT881" s="170"/>
      <c r="FU881" s="170"/>
      <c r="FV881" s="170"/>
      <c r="FW881" s="170"/>
      <c r="FX881" s="170"/>
      <c r="FY881" s="170"/>
      <c r="FZ881" s="170"/>
      <c r="GA881" s="170"/>
      <c r="GB881" s="170"/>
      <c r="GC881" s="170"/>
      <c r="GD881" s="170"/>
      <c r="GE881" s="170"/>
      <c r="GF881" s="170"/>
      <c r="GG881" s="170"/>
      <c r="GH881" s="170"/>
    </row>
    <row r="882" customFormat="false" ht="12.75" hidden="false" customHeight="false" outlineLevel="0" collapsed="false">
      <c r="A882" s="179"/>
      <c r="B882" s="160"/>
      <c r="C882" s="160"/>
      <c r="D882" s="160"/>
      <c r="E882" s="160"/>
      <c r="F882" s="160"/>
      <c r="G882" s="160"/>
      <c r="H882" s="159"/>
      <c r="I882" s="181"/>
      <c r="R882" s="159"/>
      <c r="S882" s="169"/>
      <c r="T882" s="170"/>
      <c r="U882" s="170"/>
      <c r="V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F882" s="170"/>
      <c r="AG882" s="170"/>
      <c r="AH882" s="170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70"/>
      <c r="BP882" s="170"/>
      <c r="BQ882" s="170"/>
      <c r="BR882" s="170"/>
      <c r="BS882" s="170"/>
      <c r="BT882" s="170"/>
      <c r="BU882" s="170"/>
      <c r="BV882" s="170"/>
      <c r="BW882" s="170"/>
      <c r="BX882" s="170"/>
      <c r="BY882" s="170"/>
      <c r="BZ882" s="170"/>
      <c r="CA882" s="170"/>
      <c r="CB882" s="170"/>
      <c r="CC882" s="170"/>
      <c r="CD882" s="170"/>
      <c r="CE882" s="170"/>
      <c r="CF882" s="170"/>
      <c r="CG882" s="170"/>
      <c r="CH882" s="170"/>
      <c r="CI882" s="170"/>
      <c r="CJ882" s="170"/>
      <c r="CK882" s="170"/>
      <c r="CL882" s="170"/>
      <c r="CM882" s="170"/>
      <c r="CN882" s="170"/>
      <c r="CO882" s="170"/>
      <c r="CP882" s="170"/>
      <c r="CQ882" s="170"/>
      <c r="CR882" s="170"/>
      <c r="CS882" s="170"/>
      <c r="CT882" s="170"/>
      <c r="CU882" s="170"/>
      <c r="CV882" s="170"/>
      <c r="CW882" s="170"/>
      <c r="CX882" s="170"/>
      <c r="CY882" s="170"/>
      <c r="CZ882" s="170"/>
      <c r="DA882" s="170"/>
      <c r="DB882" s="170"/>
      <c r="DC882" s="170"/>
      <c r="DD882" s="170"/>
      <c r="DE882" s="170"/>
      <c r="DF882" s="170"/>
      <c r="DG882" s="170"/>
      <c r="DH882" s="170"/>
      <c r="DI882" s="170"/>
      <c r="DJ882" s="170"/>
      <c r="DK882" s="170"/>
      <c r="DL882" s="170"/>
      <c r="DM882" s="170"/>
      <c r="DN882" s="170"/>
      <c r="DO882" s="170"/>
      <c r="DP882" s="170"/>
      <c r="DQ882" s="170"/>
      <c r="DR882" s="170"/>
      <c r="DS882" s="170"/>
      <c r="DT882" s="170"/>
      <c r="DU882" s="170"/>
      <c r="DV882" s="170"/>
      <c r="DW882" s="170"/>
      <c r="DX882" s="170"/>
      <c r="DY882" s="170"/>
      <c r="DZ882" s="170"/>
      <c r="EA882" s="170"/>
      <c r="EB882" s="170"/>
      <c r="EC882" s="170"/>
      <c r="ED882" s="170"/>
      <c r="EE882" s="170"/>
      <c r="EF882" s="170"/>
      <c r="EG882" s="170"/>
      <c r="EH882" s="170"/>
      <c r="EI882" s="170"/>
      <c r="EJ882" s="170"/>
      <c r="EK882" s="170"/>
      <c r="EL882" s="170"/>
      <c r="EM882" s="170"/>
      <c r="EN882" s="170"/>
      <c r="EO882" s="170"/>
      <c r="EP882" s="170"/>
      <c r="EQ882" s="170"/>
      <c r="ER882" s="170"/>
      <c r="ES882" s="170"/>
      <c r="ET882" s="170"/>
      <c r="EU882" s="170"/>
      <c r="EV882" s="170"/>
      <c r="EW882" s="170"/>
      <c r="EX882" s="170"/>
      <c r="EY882" s="170"/>
      <c r="EZ882" s="170"/>
      <c r="FA882" s="170"/>
      <c r="FB882" s="170"/>
      <c r="FC882" s="170"/>
      <c r="FD882" s="170"/>
      <c r="FE882" s="170"/>
      <c r="FF882" s="170"/>
      <c r="FG882" s="170"/>
      <c r="FH882" s="170"/>
      <c r="FI882" s="170"/>
      <c r="FJ882" s="170"/>
      <c r="FK882" s="170"/>
      <c r="FL882" s="170"/>
      <c r="FM882" s="170"/>
      <c r="FN882" s="170"/>
      <c r="FO882" s="170"/>
      <c r="FP882" s="170"/>
      <c r="FQ882" s="170"/>
      <c r="FR882" s="170"/>
      <c r="FS882" s="170"/>
      <c r="FT882" s="170"/>
      <c r="FU882" s="170"/>
      <c r="FV882" s="170"/>
      <c r="FW882" s="170"/>
      <c r="FX882" s="170"/>
      <c r="FY882" s="170"/>
      <c r="FZ882" s="170"/>
      <c r="GA882" s="170"/>
      <c r="GB882" s="170"/>
      <c r="GC882" s="170"/>
      <c r="GD882" s="170"/>
      <c r="GE882" s="170"/>
      <c r="GF882" s="170"/>
      <c r="GG882" s="170"/>
      <c r="GH882" s="170"/>
    </row>
    <row r="883" customFormat="false" ht="12.75" hidden="false" customHeight="false" outlineLevel="0" collapsed="false">
      <c r="A883" s="179"/>
      <c r="B883" s="160"/>
      <c r="C883" s="160"/>
      <c r="D883" s="160"/>
      <c r="E883" s="160"/>
      <c r="F883" s="160"/>
      <c r="G883" s="160"/>
      <c r="H883" s="159"/>
      <c r="I883" s="181"/>
      <c r="R883" s="159"/>
      <c r="S883" s="169"/>
      <c r="T883" s="170"/>
      <c r="U883" s="170"/>
      <c r="V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F883" s="170"/>
      <c r="AG883" s="170"/>
      <c r="AH883" s="170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70"/>
      <c r="CN883" s="170"/>
      <c r="CO883" s="170"/>
      <c r="CP883" s="170"/>
      <c r="CQ883" s="170"/>
      <c r="CR883" s="170"/>
      <c r="CS883" s="170"/>
      <c r="CT883" s="170"/>
      <c r="CU883" s="170"/>
      <c r="CV883" s="170"/>
      <c r="CW883" s="170"/>
      <c r="CX883" s="170"/>
      <c r="CY883" s="170"/>
      <c r="CZ883" s="170"/>
      <c r="DA883" s="170"/>
      <c r="DB883" s="170"/>
      <c r="DC883" s="170"/>
      <c r="DD883" s="170"/>
      <c r="DE883" s="170"/>
      <c r="DF883" s="170"/>
      <c r="DG883" s="170"/>
      <c r="DH883" s="170"/>
      <c r="DI883" s="170"/>
      <c r="DJ883" s="170"/>
      <c r="DK883" s="170"/>
      <c r="DL883" s="170"/>
      <c r="DM883" s="170"/>
      <c r="DN883" s="170"/>
      <c r="DO883" s="170"/>
      <c r="DP883" s="170"/>
      <c r="DQ883" s="170"/>
      <c r="DR883" s="170"/>
      <c r="DS883" s="170"/>
      <c r="DT883" s="170"/>
      <c r="DU883" s="170"/>
      <c r="DV883" s="170"/>
      <c r="DW883" s="170"/>
      <c r="DX883" s="170"/>
      <c r="DY883" s="170"/>
      <c r="DZ883" s="170"/>
      <c r="EA883" s="170"/>
      <c r="EB883" s="170"/>
      <c r="EC883" s="170"/>
      <c r="ED883" s="170"/>
      <c r="EE883" s="170"/>
      <c r="EF883" s="170"/>
      <c r="EG883" s="170"/>
      <c r="EH883" s="170"/>
      <c r="EI883" s="170"/>
      <c r="EJ883" s="170"/>
      <c r="EK883" s="170"/>
      <c r="EL883" s="170"/>
      <c r="EM883" s="170"/>
      <c r="EN883" s="170"/>
      <c r="EO883" s="170"/>
      <c r="EP883" s="170"/>
      <c r="EQ883" s="170"/>
      <c r="ER883" s="170"/>
      <c r="ES883" s="170"/>
      <c r="ET883" s="170"/>
      <c r="EU883" s="170"/>
      <c r="EV883" s="170"/>
      <c r="EW883" s="170"/>
      <c r="EX883" s="170"/>
      <c r="EY883" s="170"/>
      <c r="EZ883" s="170"/>
      <c r="FA883" s="170"/>
      <c r="FB883" s="170"/>
      <c r="FC883" s="170"/>
      <c r="FD883" s="170"/>
      <c r="FE883" s="170"/>
      <c r="FF883" s="170"/>
      <c r="FG883" s="170"/>
      <c r="FH883" s="170"/>
      <c r="FI883" s="170"/>
      <c r="FJ883" s="170"/>
      <c r="FK883" s="170"/>
      <c r="FL883" s="170"/>
      <c r="FM883" s="170"/>
      <c r="FN883" s="170"/>
      <c r="FO883" s="170"/>
      <c r="FP883" s="170"/>
      <c r="FQ883" s="170"/>
      <c r="FR883" s="170"/>
      <c r="FS883" s="170"/>
      <c r="FT883" s="170"/>
      <c r="FU883" s="170"/>
      <c r="FV883" s="170"/>
      <c r="FW883" s="170"/>
      <c r="FX883" s="170"/>
      <c r="FY883" s="170"/>
      <c r="FZ883" s="170"/>
      <c r="GA883" s="170"/>
      <c r="GB883" s="170"/>
      <c r="GC883" s="170"/>
      <c r="GD883" s="170"/>
      <c r="GE883" s="170"/>
      <c r="GF883" s="170"/>
      <c r="GG883" s="170"/>
      <c r="GH883" s="170"/>
    </row>
    <row r="884" customFormat="false" ht="12.75" hidden="false" customHeight="false" outlineLevel="0" collapsed="false">
      <c r="A884" s="179"/>
      <c r="B884" s="160"/>
      <c r="C884" s="160"/>
      <c r="D884" s="160"/>
      <c r="E884" s="160"/>
      <c r="F884" s="160"/>
      <c r="G884" s="160"/>
      <c r="H884" s="159"/>
      <c r="I884" s="181"/>
      <c r="R884" s="159"/>
      <c r="S884" s="169"/>
      <c r="T884" s="170"/>
      <c r="U884" s="170"/>
      <c r="V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F884" s="170"/>
      <c r="AG884" s="170"/>
      <c r="AH884" s="170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70"/>
      <c r="BP884" s="170"/>
      <c r="BQ884" s="170"/>
      <c r="BR884" s="170"/>
      <c r="BS884" s="170"/>
      <c r="BT884" s="170"/>
      <c r="BU884" s="170"/>
      <c r="BV884" s="170"/>
      <c r="BW884" s="170"/>
      <c r="BX884" s="170"/>
      <c r="BY884" s="170"/>
      <c r="BZ884" s="170"/>
      <c r="CA884" s="170"/>
      <c r="CB884" s="170"/>
      <c r="CC884" s="170"/>
      <c r="CD884" s="170"/>
      <c r="CE884" s="170"/>
      <c r="CF884" s="170"/>
      <c r="CG884" s="170"/>
      <c r="CH884" s="170"/>
      <c r="CI884" s="170"/>
      <c r="CJ884" s="170"/>
      <c r="CK884" s="170"/>
      <c r="CL884" s="170"/>
      <c r="CM884" s="170"/>
      <c r="CN884" s="170"/>
      <c r="CO884" s="170"/>
      <c r="CP884" s="170"/>
      <c r="CQ884" s="170"/>
      <c r="CR884" s="170"/>
      <c r="CS884" s="170"/>
      <c r="CT884" s="170"/>
      <c r="CU884" s="170"/>
      <c r="CV884" s="170"/>
      <c r="CW884" s="170"/>
      <c r="CX884" s="170"/>
      <c r="CY884" s="170"/>
      <c r="CZ884" s="170"/>
      <c r="DA884" s="170"/>
      <c r="DB884" s="170"/>
      <c r="DC884" s="170"/>
      <c r="DD884" s="170"/>
      <c r="DE884" s="170"/>
      <c r="DF884" s="170"/>
      <c r="DG884" s="170"/>
      <c r="DH884" s="170"/>
      <c r="DI884" s="170"/>
      <c r="DJ884" s="170"/>
      <c r="DK884" s="170"/>
      <c r="DL884" s="170"/>
      <c r="DM884" s="170"/>
      <c r="DN884" s="170"/>
      <c r="DO884" s="170"/>
      <c r="DP884" s="170"/>
      <c r="DQ884" s="170"/>
      <c r="DR884" s="170"/>
      <c r="DS884" s="170"/>
      <c r="DT884" s="170"/>
      <c r="DU884" s="170"/>
      <c r="DV884" s="170"/>
      <c r="DW884" s="170"/>
      <c r="DX884" s="170"/>
      <c r="DY884" s="170"/>
      <c r="DZ884" s="170"/>
      <c r="EA884" s="170"/>
      <c r="EB884" s="170"/>
      <c r="EC884" s="170"/>
      <c r="ED884" s="170"/>
      <c r="EE884" s="170"/>
      <c r="EF884" s="170"/>
      <c r="EG884" s="170"/>
      <c r="EH884" s="170"/>
      <c r="EI884" s="170"/>
      <c r="EJ884" s="170"/>
      <c r="EK884" s="170"/>
      <c r="EL884" s="170"/>
      <c r="EM884" s="170"/>
      <c r="EN884" s="170"/>
      <c r="EO884" s="170"/>
      <c r="EP884" s="170"/>
      <c r="EQ884" s="170"/>
      <c r="ER884" s="170"/>
      <c r="ES884" s="170"/>
      <c r="ET884" s="170"/>
      <c r="EU884" s="170"/>
      <c r="EV884" s="170"/>
      <c r="EW884" s="170"/>
      <c r="EX884" s="170"/>
      <c r="EY884" s="170"/>
      <c r="EZ884" s="170"/>
      <c r="FA884" s="170"/>
      <c r="FB884" s="170"/>
      <c r="FC884" s="170"/>
      <c r="FD884" s="170"/>
      <c r="FE884" s="170"/>
      <c r="FF884" s="170"/>
      <c r="FG884" s="170"/>
      <c r="FH884" s="170"/>
      <c r="FI884" s="170"/>
      <c r="FJ884" s="170"/>
      <c r="FK884" s="170"/>
      <c r="FL884" s="170"/>
      <c r="FM884" s="170"/>
      <c r="FN884" s="170"/>
      <c r="FO884" s="170"/>
      <c r="FP884" s="170"/>
      <c r="FQ884" s="170"/>
      <c r="FR884" s="170"/>
      <c r="FS884" s="170"/>
      <c r="FT884" s="170"/>
      <c r="FU884" s="170"/>
      <c r="FV884" s="170"/>
      <c r="FW884" s="170"/>
      <c r="FX884" s="170"/>
      <c r="FY884" s="170"/>
      <c r="FZ884" s="170"/>
      <c r="GA884" s="170"/>
      <c r="GB884" s="170"/>
      <c r="GC884" s="170"/>
      <c r="GD884" s="170"/>
      <c r="GE884" s="170"/>
      <c r="GF884" s="170"/>
      <c r="GG884" s="170"/>
      <c r="GH884" s="170"/>
    </row>
    <row r="885" customFormat="false" ht="12.75" hidden="false" customHeight="false" outlineLevel="0" collapsed="false">
      <c r="A885" s="179"/>
      <c r="B885" s="160"/>
      <c r="C885" s="160"/>
      <c r="D885" s="160"/>
      <c r="E885" s="160"/>
      <c r="F885" s="160"/>
      <c r="G885" s="160"/>
      <c r="H885" s="159"/>
      <c r="I885" s="181"/>
      <c r="R885" s="159"/>
      <c r="S885" s="169"/>
      <c r="T885" s="170"/>
      <c r="U885" s="170"/>
      <c r="V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F885" s="170"/>
      <c r="AG885" s="170"/>
      <c r="AH885" s="170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0"/>
      <c r="CM885" s="170"/>
      <c r="CN885" s="170"/>
      <c r="CO885" s="170"/>
      <c r="CP885" s="170"/>
      <c r="CQ885" s="170"/>
      <c r="CR885" s="170"/>
      <c r="CS885" s="170"/>
      <c r="CT885" s="170"/>
      <c r="CU885" s="170"/>
      <c r="CV885" s="170"/>
      <c r="CW885" s="170"/>
      <c r="CX885" s="170"/>
      <c r="CY885" s="170"/>
      <c r="CZ885" s="170"/>
      <c r="DA885" s="170"/>
      <c r="DB885" s="170"/>
      <c r="DC885" s="170"/>
      <c r="DD885" s="170"/>
      <c r="DE885" s="170"/>
      <c r="DF885" s="170"/>
      <c r="DG885" s="170"/>
      <c r="DH885" s="170"/>
      <c r="DI885" s="170"/>
      <c r="DJ885" s="170"/>
      <c r="DK885" s="170"/>
      <c r="DL885" s="170"/>
      <c r="DM885" s="170"/>
      <c r="DN885" s="170"/>
      <c r="DO885" s="170"/>
      <c r="DP885" s="170"/>
      <c r="DQ885" s="170"/>
      <c r="DR885" s="170"/>
      <c r="DS885" s="170"/>
      <c r="DT885" s="170"/>
      <c r="DU885" s="170"/>
      <c r="DV885" s="170"/>
      <c r="DW885" s="170"/>
      <c r="DX885" s="170"/>
      <c r="DY885" s="170"/>
      <c r="DZ885" s="170"/>
      <c r="EA885" s="170"/>
      <c r="EB885" s="170"/>
      <c r="EC885" s="170"/>
      <c r="ED885" s="170"/>
      <c r="EE885" s="170"/>
      <c r="EF885" s="170"/>
      <c r="EG885" s="170"/>
      <c r="EH885" s="170"/>
      <c r="EI885" s="170"/>
      <c r="EJ885" s="170"/>
      <c r="EK885" s="170"/>
      <c r="EL885" s="170"/>
      <c r="EM885" s="170"/>
      <c r="EN885" s="170"/>
      <c r="EO885" s="170"/>
      <c r="EP885" s="170"/>
      <c r="EQ885" s="170"/>
      <c r="ER885" s="170"/>
      <c r="ES885" s="170"/>
      <c r="ET885" s="170"/>
      <c r="EU885" s="170"/>
      <c r="EV885" s="170"/>
      <c r="EW885" s="170"/>
      <c r="EX885" s="170"/>
      <c r="EY885" s="170"/>
      <c r="EZ885" s="170"/>
      <c r="FA885" s="170"/>
      <c r="FB885" s="170"/>
      <c r="FC885" s="170"/>
      <c r="FD885" s="170"/>
      <c r="FE885" s="170"/>
      <c r="FF885" s="170"/>
      <c r="FG885" s="170"/>
      <c r="FH885" s="170"/>
      <c r="FI885" s="170"/>
      <c r="FJ885" s="170"/>
      <c r="FK885" s="170"/>
      <c r="FL885" s="170"/>
      <c r="FM885" s="170"/>
      <c r="FN885" s="170"/>
      <c r="FO885" s="170"/>
      <c r="FP885" s="170"/>
      <c r="FQ885" s="170"/>
      <c r="FR885" s="170"/>
      <c r="FS885" s="170"/>
      <c r="FT885" s="170"/>
      <c r="FU885" s="170"/>
      <c r="FV885" s="170"/>
      <c r="FW885" s="170"/>
      <c r="FX885" s="170"/>
      <c r="FY885" s="170"/>
      <c r="FZ885" s="170"/>
      <c r="GA885" s="170"/>
      <c r="GB885" s="170"/>
      <c r="GC885" s="170"/>
      <c r="GD885" s="170"/>
      <c r="GE885" s="170"/>
      <c r="GF885" s="170"/>
      <c r="GG885" s="170"/>
      <c r="GH885" s="170"/>
    </row>
    <row r="886" customFormat="false" ht="12.75" hidden="false" customHeight="false" outlineLevel="0" collapsed="false">
      <c r="A886" s="179"/>
      <c r="B886" s="160"/>
      <c r="C886" s="160"/>
      <c r="D886" s="160"/>
      <c r="E886" s="160"/>
      <c r="F886" s="160"/>
      <c r="G886" s="160"/>
      <c r="H886" s="159"/>
      <c r="I886" s="181"/>
      <c r="R886" s="159"/>
      <c r="S886" s="169"/>
      <c r="T886" s="170"/>
      <c r="U886" s="170"/>
      <c r="V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F886" s="170"/>
      <c r="AG886" s="170"/>
      <c r="AH886" s="170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70"/>
      <c r="BP886" s="170"/>
      <c r="BQ886" s="170"/>
      <c r="BR886" s="170"/>
      <c r="BS886" s="170"/>
      <c r="BT886" s="170"/>
      <c r="BU886" s="170"/>
      <c r="BV886" s="170"/>
      <c r="BW886" s="170"/>
      <c r="BX886" s="170"/>
      <c r="BY886" s="170"/>
      <c r="BZ886" s="170"/>
      <c r="CA886" s="170"/>
      <c r="CB886" s="170"/>
      <c r="CC886" s="170"/>
      <c r="CD886" s="170"/>
      <c r="CE886" s="170"/>
      <c r="CF886" s="170"/>
      <c r="CG886" s="170"/>
      <c r="CH886" s="170"/>
      <c r="CI886" s="170"/>
      <c r="CJ886" s="170"/>
      <c r="CK886" s="170"/>
      <c r="CL886" s="170"/>
      <c r="CM886" s="170"/>
      <c r="CN886" s="170"/>
      <c r="CO886" s="170"/>
      <c r="CP886" s="170"/>
      <c r="CQ886" s="170"/>
      <c r="CR886" s="170"/>
      <c r="CS886" s="170"/>
      <c r="CT886" s="170"/>
      <c r="CU886" s="170"/>
      <c r="CV886" s="170"/>
      <c r="CW886" s="170"/>
      <c r="CX886" s="170"/>
      <c r="CY886" s="170"/>
      <c r="CZ886" s="170"/>
      <c r="DA886" s="170"/>
      <c r="DB886" s="170"/>
      <c r="DC886" s="170"/>
      <c r="DD886" s="170"/>
      <c r="DE886" s="170"/>
      <c r="DF886" s="170"/>
      <c r="DG886" s="170"/>
      <c r="DH886" s="170"/>
      <c r="DI886" s="170"/>
      <c r="DJ886" s="170"/>
      <c r="DK886" s="170"/>
      <c r="DL886" s="170"/>
      <c r="DM886" s="170"/>
      <c r="DN886" s="170"/>
      <c r="DO886" s="170"/>
      <c r="DP886" s="170"/>
      <c r="DQ886" s="170"/>
      <c r="DR886" s="170"/>
      <c r="DS886" s="170"/>
      <c r="DT886" s="170"/>
      <c r="DU886" s="170"/>
      <c r="DV886" s="170"/>
      <c r="DW886" s="170"/>
      <c r="DX886" s="170"/>
      <c r="DY886" s="170"/>
      <c r="DZ886" s="170"/>
      <c r="EA886" s="170"/>
      <c r="EB886" s="170"/>
      <c r="EC886" s="170"/>
      <c r="ED886" s="170"/>
      <c r="EE886" s="170"/>
      <c r="EF886" s="170"/>
      <c r="EG886" s="170"/>
      <c r="EH886" s="170"/>
      <c r="EI886" s="170"/>
      <c r="EJ886" s="170"/>
      <c r="EK886" s="170"/>
      <c r="EL886" s="170"/>
      <c r="EM886" s="170"/>
      <c r="EN886" s="170"/>
      <c r="EO886" s="170"/>
      <c r="EP886" s="170"/>
      <c r="EQ886" s="170"/>
      <c r="ER886" s="170"/>
      <c r="ES886" s="170"/>
      <c r="ET886" s="170"/>
      <c r="EU886" s="170"/>
      <c r="EV886" s="170"/>
      <c r="EW886" s="170"/>
      <c r="EX886" s="170"/>
      <c r="EY886" s="170"/>
      <c r="EZ886" s="170"/>
      <c r="FA886" s="170"/>
      <c r="FB886" s="170"/>
      <c r="FC886" s="170"/>
      <c r="FD886" s="170"/>
      <c r="FE886" s="170"/>
      <c r="FF886" s="170"/>
      <c r="FG886" s="170"/>
      <c r="FH886" s="170"/>
      <c r="FI886" s="170"/>
      <c r="FJ886" s="170"/>
      <c r="FK886" s="170"/>
      <c r="FL886" s="170"/>
      <c r="FM886" s="170"/>
      <c r="FN886" s="170"/>
      <c r="FO886" s="170"/>
      <c r="FP886" s="170"/>
      <c r="FQ886" s="170"/>
      <c r="FR886" s="170"/>
      <c r="FS886" s="170"/>
      <c r="FT886" s="170"/>
      <c r="FU886" s="170"/>
      <c r="FV886" s="170"/>
      <c r="FW886" s="170"/>
      <c r="FX886" s="170"/>
      <c r="FY886" s="170"/>
      <c r="FZ886" s="170"/>
      <c r="GA886" s="170"/>
      <c r="GB886" s="170"/>
      <c r="GC886" s="170"/>
      <c r="GD886" s="170"/>
      <c r="GE886" s="170"/>
      <c r="GF886" s="170"/>
      <c r="GG886" s="170"/>
      <c r="GH886" s="170"/>
    </row>
    <row r="887" customFormat="false" ht="12.75" hidden="false" customHeight="false" outlineLevel="0" collapsed="false">
      <c r="A887" s="179"/>
      <c r="B887" s="160"/>
      <c r="C887" s="160"/>
      <c r="D887" s="160"/>
      <c r="E887" s="160"/>
      <c r="F887" s="160"/>
      <c r="G887" s="160"/>
      <c r="H887" s="159"/>
      <c r="I887" s="181"/>
      <c r="R887" s="159"/>
      <c r="S887" s="169"/>
      <c r="T887" s="170"/>
      <c r="U887" s="170"/>
      <c r="V887" s="170"/>
      <c r="W887" s="170"/>
      <c r="X887" s="170"/>
      <c r="Y887" s="170"/>
      <c r="Z887" s="170"/>
      <c r="AA887" s="170"/>
      <c r="AB887" s="170"/>
      <c r="AC887" s="170"/>
      <c r="AD887" s="170"/>
      <c r="AE887" s="170"/>
      <c r="AF887" s="170"/>
      <c r="AG887" s="170"/>
      <c r="AH887" s="170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70"/>
      <c r="BP887" s="170"/>
      <c r="BQ887" s="170"/>
      <c r="BR887" s="170"/>
      <c r="BS887" s="170"/>
      <c r="BT887" s="170"/>
      <c r="BU887" s="170"/>
      <c r="BV887" s="170"/>
      <c r="BW887" s="170"/>
      <c r="BX887" s="170"/>
      <c r="BY887" s="170"/>
      <c r="BZ887" s="170"/>
      <c r="CA887" s="170"/>
      <c r="CB887" s="170"/>
      <c r="CC887" s="170"/>
      <c r="CD887" s="170"/>
      <c r="CE887" s="170"/>
      <c r="CF887" s="170"/>
      <c r="CG887" s="170"/>
      <c r="CH887" s="170"/>
      <c r="CI887" s="170"/>
      <c r="CJ887" s="170"/>
      <c r="CK887" s="170"/>
      <c r="CL887" s="170"/>
      <c r="CM887" s="170"/>
      <c r="CN887" s="170"/>
      <c r="CO887" s="170"/>
      <c r="CP887" s="170"/>
      <c r="CQ887" s="170"/>
      <c r="CR887" s="170"/>
      <c r="CS887" s="170"/>
      <c r="CT887" s="170"/>
      <c r="CU887" s="170"/>
      <c r="CV887" s="170"/>
      <c r="CW887" s="170"/>
      <c r="CX887" s="170"/>
      <c r="CY887" s="170"/>
      <c r="CZ887" s="170"/>
      <c r="DA887" s="170"/>
      <c r="DB887" s="170"/>
      <c r="DC887" s="170"/>
      <c r="DD887" s="170"/>
      <c r="DE887" s="170"/>
      <c r="DF887" s="170"/>
      <c r="DG887" s="170"/>
      <c r="DH887" s="170"/>
      <c r="DI887" s="170"/>
      <c r="DJ887" s="170"/>
      <c r="DK887" s="170"/>
      <c r="DL887" s="170"/>
      <c r="DM887" s="170"/>
      <c r="DN887" s="170"/>
      <c r="DO887" s="170"/>
      <c r="DP887" s="170"/>
      <c r="DQ887" s="170"/>
      <c r="DR887" s="170"/>
      <c r="DS887" s="170"/>
      <c r="DT887" s="170"/>
      <c r="DU887" s="170"/>
      <c r="DV887" s="170"/>
      <c r="DW887" s="170"/>
      <c r="DX887" s="170"/>
      <c r="DY887" s="170"/>
      <c r="DZ887" s="170"/>
      <c r="EA887" s="170"/>
      <c r="EB887" s="170"/>
      <c r="EC887" s="170"/>
      <c r="ED887" s="170"/>
      <c r="EE887" s="170"/>
      <c r="EF887" s="170"/>
      <c r="EG887" s="170"/>
      <c r="EH887" s="170"/>
      <c r="EI887" s="170"/>
      <c r="EJ887" s="170"/>
      <c r="EK887" s="170"/>
      <c r="EL887" s="170"/>
      <c r="EM887" s="170"/>
      <c r="EN887" s="170"/>
      <c r="EO887" s="170"/>
      <c r="EP887" s="170"/>
      <c r="EQ887" s="170"/>
      <c r="ER887" s="170"/>
      <c r="ES887" s="170"/>
      <c r="ET887" s="170"/>
      <c r="EU887" s="170"/>
      <c r="EV887" s="170"/>
      <c r="EW887" s="170"/>
      <c r="EX887" s="170"/>
      <c r="EY887" s="170"/>
      <c r="EZ887" s="170"/>
      <c r="FA887" s="170"/>
      <c r="FB887" s="170"/>
      <c r="FC887" s="170"/>
      <c r="FD887" s="170"/>
      <c r="FE887" s="170"/>
      <c r="FF887" s="170"/>
      <c r="FG887" s="170"/>
      <c r="FH887" s="170"/>
      <c r="FI887" s="170"/>
      <c r="FJ887" s="170"/>
      <c r="FK887" s="170"/>
      <c r="FL887" s="170"/>
      <c r="FM887" s="170"/>
      <c r="FN887" s="170"/>
      <c r="FO887" s="170"/>
      <c r="FP887" s="170"/>
      <c r="FQ887" s="170"/>
      <c r="FR887" s="170"/>
      <c r="FS887" s="170"/>
      <c r="FT887" s="170"/>
      <c r="FU887" s="170"/>
      <c r="FV887" s="170"/>
      <c r="FW887" s="170"/>
      <c r="FX887" s="170"/>
      <c r="FY887" s="170"/>
      <c r="FZ887" s="170"/>
      <c r="GA887" s="170"/>
      <c r="GB887" s="170"/>
      <c r="GC887" s="170"/>
      <c r="GD887" s="170"/>
      <c r="GE887" s="170"/>
      <c r="GF887" s="170"/>
      <c r="GG887" s="170"/>
      <c r="GH887" s="170"/>
    </row>
    <row r="888" customFormat="false" ht="12.75" hidden="false" customHeight="false" outlineLevel="0" collapsed="false">
      <c r="A888" s="179"/>
      <c r="B888" s="160"/>
      <c r="C888" s="160"/>
      <c r="D888" s="160"/>
      <c r="E888" s="160"/>
      <c r="F888" s="160"/>
      <c r="G888" s="160"/>
      <c r="H888" s="159"/>
      <c r="I888" s="181"/>
      <c r="R888" s="159"/>
      <c r="S888" s="169"/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0"/>
      <c r="AE888" s="170"/>
      <c r="AF888" s="170"/>
      <c r="AG888" s="170"/>
      <c r="AH888" s="170"/>
      <c r="AI888" s="170"/>
      <c r="AJ888" s="170"/>
      <c r="AK888" s="170"/>
      <c r="AL888" s="170"/>
      <c r="AM888" s="170"/>
      <c r="AN888" s="170"/>
      <c r="AO888" s="170"/>
      <c r="AP888" s="170"/>
      <c r="AQ888" s="170"/>
      <c r="AR888" s="170"/>
      <c r="AS888" s="170"/>
      <c r="AT888" s="170"/>
      <c r="AU888" s="170"/>
      <c r="AV888" s="170"/>
      <c r="AW888" s="170"/>
      <c r="AX888" s="170"/>
      <c r="AY888" s="170"/>
      <c r="AZ888" s="170"/>
      <c r="BA888" s="170"/>
      <c r="BB888" s="170"/>
      <c r="BC888" s="170"/>
      <c r="BD888" s="170"/>
      <c r="BE888" s="170"/>
      <c r="BF888" s="170"/>
      <c r="BG888" s="170"/>
      <c r="BH888" s="170"/>
      <c r="BI888" s="170"/>
      <c r="BJ888" s="170"/>
      <c r="BK888" s="170"/>
      <c r="BL888" s="170"/>
      <c r="BM888" s="170"/>
      <c r="BN888" s="170"/>
      <c r="BO888" s="170"/>
      <c r="BP888" s="170"/>
      <c r="BQ888" s="170"/>
      <c r="BR888" s="170"/>
      <c r="BS888" s="170"/>
      <c r="BT888" s="170"/>
      <c r="BU888" s="170"/>
      <c r="BV888" s="170"/>
      <c r="BW888" s="170"/>
      <c r="BX888" s="170"/>
      <c r="BY888" s="170"/>
      <c r="BZ888" s="170"/>
      <c r="CA888" s="170"/>
      <c r="CB888" s="170"/>
      <c r="CC888" s="170"/>
      <c r="CD888" s="170"/>
      <c r="CE888" s="170"/>
      <c r="CF888" s="170"/>
      <c r="CG888" s="170"/>
      <c r="CH888" s="170"/>
      <c r="CI888" s="170"/>
      <c r="CJ888" s="170"/>
      <c r="CK888" s="170"/>
      <c r="CL888" s="170"/>
      <c r="CM888" s="170"/>
      <c r="CN888" s="170"/>
      <c r="CO888" s="170"/>
      <c r="CP888" s="170"/>
      <c r="CQ888" s="170"/>
      <c r="CR888" s="170"/>
      <c r="CS888" s="170"/>
      <c r="CT888" s="170"/>
      <c r="CU888" s="170"/>
      <c r="CV888" s="170"/>
      <c r="CW888" s="170"/>
      <c r="CX888" s="170"/>
      <c r="CY888" s="170"/>
      <c r="CZ888" s="170"/>
      <c r="DA888" s="170"/>
      <c r="DB888" s="170"/>
      <c r="DC888" s="170"/>
      <c r="DD888" s="170"/>
      <c r="DE888" s="170"/>
      <c r="DF888" s="170"/>
      <c r="DG888" s="170"/>
      <c r="DH888" s="170"/>
      <c r="DI888" s="170"/>
      <c r="DJ888" s="170"/>
      <c r="DK888" s="170"/>
      <c r="DL888" s="170"/>
      <c r="DM888" s="170"/>
      <c r="DN888" s="170"/>
      <c r="DO888" s="170"/>
      <c r="DP888" s="170"/>
      <c r="DQ888" s="170"/>
      <c r="DR888" s="170"/>
      <c r="DS888" s="170"/>
      <c r="DT888" s="170"/>
      <c r="DU888" s="170"/>
      <c r="DV888" s="170"/>
      <c r="DW888" s="170"/>
      <c r="DX888" s="170"/>
      <c r="DY888" s="170"/>
      <c r="DZ888" s="170"/>
      <c r="EA888" s="170"/>
      <c r="EB888" s="170"/>
      <c r="EC888" s="170"/>
      <c r="ED888" s="170"/>
      <c r="EE888" s="170"/>
      <c r="EF888" s="170"/>
      <c r="EG888" s="170"/>
      <c r="EH888" s="170"/>
      <c r="EI888" s="170"/>
      <c r="EJ888" s="170"/>
      <c r="EK888" s="170"/>
      <c r="EL888" s="170"/>
      <c r="EM888" s="170"/>
      <c r="EN888" s="170"/>
      <c r="EO888" s="170"/>
      <c r="EP888" s="170"/>
      <c r="EQ888" s="170"/>
      <c r="ER888" s="170"/>
      <c r="ES888" s="170"/>
      <c r="ET888" s="170"/>
      <c r="EU888" s="170"/>
      <c r="EV888" s="170"/>
      <c r="EW888" s="170"/>
      <c r="EX888" s="170"/>
      <c r="EY888" s="170"/>
      <c r="EZ888" s="170"/>
      <c r="FA888" s="170"/>
      <c r="FB888" s="170"/>
      <c r="FC888" s="170"/>
      <c r="FD888" s="170"/>
      <c r="FE888" s="170"/>
      <c r="FF888" s="170"/>
      <c r="FG888" s="170"/>
      <c r="FH888" s="170"/>
      <c r="FI888" s="170"/>
      <c r="FJ888" s="170"/>
      <c r="FK888" s="170"/>
      <c r="FL888" s="170"/>
      <c r="FM888" s="170"/>
      <c r="FN888" s="170"/>
      <c r="FO888" s="170"/>
      <c r="FP888" s="170"/>
      <c r="FQ888" s="170"/>
      <c r="FR888" s="170"/>
      <c r="FS888" s="170"/>
      <c r="FT888" s="170"/>
      <c r="FU888" s="170"/>
      <c r="FV888" s="170"/>
      <c r="FW888" s="170"/>
      <c r="FX888" s="170"/>
      <c r="FY888" s="170"/>
      <c r="FZ888" s="170"/>
      <c r="GA888" s="170"/>
      <c r="GB888" s="170"/>
      <c r="GC888" s="170"/>
      <c r="GD888" s="170"/>
      <c r="GE888" s="170"/>
      <c r="GF888" s="170"/>
      <c r="GG888" s="170"/>
      <c r="GH888" s="170"/>
    </row>
    <row r="889" customFormat="false" ht="12.75" hidden="false" customHeight="false" outlineLevel="0" collapsed="false">
      <c r="A889" s="179"/>
      <c r="B889" s="160"/>
      <c r="C889" s="160"/>
      <c r="D889" s="160"/>
      <c r="E889" s="160"/>
      <c r="F889" s="160"/>
      <c r="G889" s="160"/>
      <c r="H889" s="159"/>
      <c r="I889" s="181"/>
      <c r="R889" s="159"/>
      <c r="S889" s="169"/>
      <c r="T889" s="170"/>
      <c r="U889" s="170"/>
      <c r="V889" s="170"/>
      <c r="W889" s="170"/>
      <c r="X889" s="170"/>
      <c r="Y889" s="170"/>
      <c r="Z889" s="170"/>
      <c r="AA889" s="170"/>
      <c r="AB889" s="170"/>
      <c r="AC889" s="170"/>
      <c r="AD889" s="170"/>
      <c r="AE889" s="170"/>
      <c r="AF889" s="170"/>
      <c r="AG889" s="170"/>
      <c r="AH889" s="170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70"/>
      <c r="BP889" s="170"/>
      <c r="BQ889" s="170"/>
      <c r="BR889" s="170"/>
      <c r="BS889" s="170"/>
      <c r="BT889" s="170"/>
      <c r="BU889" s="170"/>
      <c r="BV889" s="170"/>
      <c r="BW889" s="170"/>
      <c r="BX889" s="170"/>
      <c r="BY889" s="170"/>
      <c r="BZ889" s="170"/>
      <c r="CA889" s="170"/>
      <c r="CB889" s="170"/>
      <c r="CC889" s="170"/>
      <c r="CD889" s="170"/>
      <c r="CE889" s="170"/>
      <c r="CF889" s="170"/>
      <c r="CG889" s="170"/>
      <c r="CH889" s="170"/>
      <c r="CI889" s="170"/>
      <c r="CJ889" s="170"/>
      <c r="CK889" s="170"/>
      <c r="CL889" s="170"/>
      <c r="CM889" s="170"/>
      <c r="CN889" s="170"/>
      <c r="CO889" s="170"/>
      <c r="CP889" s="170"/>
      <c r="CQ889" s="170"/>
      <c r="CR889" s="170"/>
      <c r="CS889" s="170"/>
      <c r="CT889" s="170"/>
      <c r="CU889" s="170"/>
      <c r="CV889" s="170"/>
      <c r="CW889" s="170"/>
      <c r="CX889" s="170"/>
      <c r="CY889" s="170"/>
      <c r="CZ889" s="170"/>
      <c r="DA889" s="170"/>
      <c r="DB889" s="170"/>
      <c r="DC889" s="170"/>
      <c r="DD889" s="170"/>
      <c r="DE889" s="170"/>
      <c r="DF889" s="170"/>
      <c r="DG889" s="170"/>
      <c r="DH889" s="170"/>
      <c r="DI889" s="170"/>
      <c r="DJ889" s="170"/>
      <c r="DK889" s="170"/>
      <c r="DL889" s="170"/>
      <c r="DM889" s="170"/>
      <c r="DN889" s="170"/>
      <c r="DO889" s="170"/>
      <c r="DP889" s="170"/>
      <c r="DQ889" s="170"/>
      <c r="DR889" s="170"/>
      <c r="DS889" s="170"/>
      <c r="DT889" s="170"/>
      <c r="DU889" s="170"/>
      <c r="DV889" s="170"/>
      <c r="DW889" s="170"/>
      <c r="DX889" s="170"/>
      <c r="DY889" s="170"/>
      <c r="DZ889" s="170"/>
      <c r="EA889" s="170"/>
      <c r="EB889" s="170"/>
      <c r="EC889" s="170"/>
      <c r="ED889" s="170"/>
      <c r="EE889" s="170"/>
      <c r="EF889" s="170"/>
      <c r="EG889" s="170"/>
      <c r="EH889" s="170"/>
      <c r="EI889" s="170"/>
      <c r="EJ889" s="170"/>
      <c r="EK889" s="170"/>
      <c r="EL889" s="170"/>
      <c r="EM889" s="170"/>
      <c r="EN889" s="170"/>
      <c r="EO889" s="170"/>
      <c r="EP889" s="170"/>
      <c r="EQ889" s="170"/>
      <c r="ER889" s="170"/>
      <c r="ES889" s="170"/>
      <c r="ET889" s="170"/>
      <c r="EU889" s="170"/>
      <c r="EV889" s="170"/>
      <c r="EW889" s="170"/>
      <c r="EX889" s="170"/>
      <c r="EY889" s="170"/>
      <c r="EZ889" s="170"/>
      <c r="FA889" s="170"/>
      <c r="FB889" s="170"/>
      <c r="FC889" s="170"/>
      <c r="FD889" s="170"/>
      <c r="FE889" s="170"/>
      <c r="FF889" s="170"/>
      <c r="FG889" s="170"/>
      <c r="FH889" s="170"/>
      <c r="FI889" s="170"/>
      <c r="FJ889" s="170"/>
      <c r="FK889" s="170"/>
      <c r="FL889" s="170"/>
      <c r="FM889" s="170"/>
      <c r="FN889" s="170"/>
      <c r="FO889" s="170"/>
      <c r="FP889" s="170"/>
      <c r="FQ889" s="170"/>
      <c r="FR889" s="170"/>
      <c r="FS889" s="170"/>
      <c r="FT889" s="170"/>
      <c r="FU889" s="170"/>
      <c r="FV889" s="170"/>
      <c r="FW889" s="170"/>
      <c r="FX889" s="170"/>
      <c r="FY889" s="170"/>
      <c r="FZ889" s="170"/>
      <c r="GA889" s="170"/>
      <c r="GB889" s="170"/>
      <c r="GC889" s="170"/>
      <c r="GD889" s="170"/>
      <c r="GE889" s="170"/>
      <c r="GF889" s="170"/>
      <c r="GG889" s="170"/>
      <c r="GH889" s="170"/>
    </row>
    <row r="890" customFormat="false" ht="12.75" hidden="false" customHeight="false" outlineLevel="0" collapsed="false">
      <c r="A890" s="179"/>
      <c r="B890" s="160"/>
      <c r="C890" s="160"/>
      <c r="D890" s="160"/>
      <c r="E890" s="160"/>
      <c r="F890" s="160"/>
      <c r="G890" s="160"/>
      <c r="H890" s="159"/>
      <c r="I890" s="181"/>
      <c r="R890" s="159"/>
      <c r="S890" s="169"/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0"/>
      <c r="AE890" s="170"/>
      <c r="AF890" s="170"/>
      <c r="AG890" s="170"/>
      <c r="AH890" s="170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70"/>
      <c r="BP890" s="170"/>
      <c r="BQ890" s="170"/>
      <c r="BR890" s="170"/>
      <c r="BS890" s="170"/>
      <c r="BT890" s="170"/>
      <c r="BU890" s="170"/>
      <c r="BV890" s="170"/>
      <c r="BW890" s="170"/>
      <c r="BX890" s="170"/>
      <c r="BY890" s="170"/>
      <c r="BZ890" s="170"/>
      <c r="CA890" s="170"/>
      <c r="CB890" s="170"/>
      <c r="CC890" s="170"/>
      <c r="CD890" s="170"/>
      <c r="CE890" s="170"/>
      <c r="CF890" s="170"/>
      <c r="CG890" s="170"/>
      <c r="CH890" s="170"/>
      <c r="CI890" s="170"/>
      <c r="CJ890" s="170"/>
      <c r="CK890" s="170"/>
      <c r="CL890" s="170"/>
      <c r="CM890" s="170"/>
      <c r="CN890" s="170"/>
      <c r="CO890" s="170"/>
      <c r="CP890" s="170"/>
      <c r="CQ890" s="170"/>
      <c r="CR890" s="170"/>
      <c r="CS890" s="170"/>
      <c r="CT890" s="170"/>
      <c r="CU890" s="170"/>
      <c r="CV890" s="170"/>
      <c r="CW890" s="170"/>
      <c r="CX890" s="170"/>
      <c r="CY890" s="170"/>
      <c r="CZ890" s="170"/>
      <c r="DA890" s="170"/>
      <c r="DB890" s="170"/>
      <c r="DC890" s="170"/>
      <c r="DD890" s="170"/>
      <c r="DE890" s="170"/>
      <c r="DF890" s="170"/>
      <c r="DG890" s="170"/>
      <c r="DH890" s="170"/>
      <c r="DI890" s="170"/>
      <c r="DJ890" s="170"/>
      <c r="DK890" s="170"/>
      <c r="DL890" s="170"/>
      <c r="DM890" s="170"/>
      <c r="DN890" s="170"/>
      <c r="DO890" s="170"/>
      <c r="DP890" s="170"/>
      <c r="DQ890" s="170"/>
      <c r="DR890" s="170"/>
      <c r="DS890" s="170"/>
      <c r="DT890" s="170"/>
      <c r="DU890" s="170"/>
      <c r="DV890" s="170"/>
      <c r="DW890" s="170"/>
      <c r="DX890" s="170"/>
      <c r="DY890" s="170"/>
      <c r="DZ890" s="170"/>
      <c r="EA890" s="170"/>
      <c r="EB890" s="170"/>
      <c r="EC890" s="170"/>
      <c r="ED890" s="170"/>
      <c r="EE890" s="170"/>
      <c r="EF890" s="170"/>
      <c r="EG890" s="170"/>
      <c r="EH890" s="170"/>
      <c r="EI890" s="170"/>
      <c r="EJ890" s="170"/>
      <c r="EK890" s="170"/>
      <c r="EL890" s="170"/>
      <c r="EM890" s="170"/>
      <c r="EN890" s="170"/>
      <c r="EO890" s="170"/>
      <c r="EP890" s="170"/>
      <c r="EQ890" s="170"/>
      <c r="ER890" s="170"/>
      <c r="ES890" s="170"/>
      <c r="ET890" s="170"/>
      <c r="EU890" s="170"/>
      <c r="EV890" s="170"/>
      <c r="EW890" s="170"/>
      <c r="EX890" s="170"/>
      <c r="EY890" s="170"/>
      <c r="EZ890" s="170"/>
      <c r="FA890" s="170"/>
      <c r="FB890" s="170"/>
      <c r="FC890" s="170"/>
      <c r="FD890" s="170"/>
      <c r="FE890" s="170"/>
      <c r="FF890" s="170"/>
      <c r="FG890" s="170"/>
      <c r="FH890" s="170"/>
      <c r="FI890" s="170"/>
      <c r="FJ890" s="170"/>
      <c r="FK890" s="170"/>
      <c r="FL890" s="170"/>
      <c r="FM890" s="170"/>
      <c r="FN890" s="170"/>
      <c r="FO890" s="170"/>
      <c r="FP890" s="170"/>
      <c r="FQ890" s="170"/>
      <c r="FR890" s="170"/>
      <c r="FS890" s="170"/>
      <c r="FT890" s="170"/>
      <c r="FU890" s="170"/>
      <c r="FV890" s="170"/>
      <c r="FW890" s="170"/>
      <c r="FX890" s="170"/>
      <c r="FY890" s="170"/>
      <c r="FZ890" s="170"/>
      <c r="GA890" s="170"/>
      <c r="GB890" s="170"/>
      <c r="GC890" s="170"/>
      <c r="GD890" s="170"/>
      <c r="GE890" s="170"/>
      <c r="GF890" s="170"/>
      <c r="GG890" s="170"/>
      <c r="GH890" s="170"/>
    </row>
    <row r="891" customFormat="false" ht="12.75" hidden="false" customHeight="false" outlineLevel="0" collapsed="false">
      <c r="A891" s="179"/>
      <c r="B891" s="160"/>
      <c r="C891" s="160"/>
      <c r="D891" s="160"/>
      <c r="E891" s="160"/>
      <c r="F891" s="160"/>
      <c r="G891" s="160"/>
      <c r="H891" s="159"/>
      <c r="I891" s="181"/>
      <c r="R891" s="159"/>
      <c r="S891" s="169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70"/>
      <c r="BP891" s="170"/>
      <c r="BQ891" s="170"/>
      <c r="BR891" s="170"/>
      <c r="BS891" s="170"/>
      <c r="BT891" s="170"/>
      <c r="BU891" s="170"/>
      <c r="BV891" s="170"/>
      <c r="BW891" s="170"/>
      <c r="BX891" s="170"/>
      <c r="BY891" s="170"/>
      <c r="BZ891" s="170"/>
      <c r="CA891" s="170"/>
      <c r="CB891" s="170"/>
      <c r="CC891" s="170"/>
      <c r="CD891" s="170"/>
      <c r="CE891" s="170"/>
      <c r="CF891" s="170"/>
      <c r="CG891" s="170"/>
      <c r="CH891" s="170"/>
      <c r="CI891" s="170"/>
      <c r="CJ891" s="170"/>
      <c r="CK891" s="170"/>
      <c r="CL891" s="170"/>
      <c r="CM891" s="170"/>
      <c r="CN891" s="170"/>
      <c r="CO891" s="170"/>
      <c r="CP891" s="170"/>
      <c r="CQ891" s="170"/>
      <c r="CR891" s="170"/>
      <c r="CS891" s="170"/>
      <c r="CT891" s="170"/>
      <c r="CU891" s="170"/>
      <c r="CV891" s="170"/>
      <c r="CW891" s="170"/>
      <c r="CX891" s="170"/>
      <c r="CY891" s="170"/>
      <c r="CZ891" s="170"/>
      <c r="DA891" s="170"/>
      <c r="DB891" s="170"/>
      <c r="DC891" s="170"/>
      <c r="DD891" s="170"/>
      <c r="DE891" s="170"/>
      <c r="DF891" s="170"/>
      <c r="DG891" s="170"/>
      <c r="DH891" s="170"/>
      <c r="DI891" s="170"/>
      <c r="DJ891" s="170"/>
      <c r="DK891" s="170"/>
      <c r="DL891" s="170"/>
      <c r="DM891" s="170"/>
      <c r="DN891" s="170"/>
      <c r="DO891" s="170"/>
      <c r="DP891" s="170"/>
      <c r="DQ891" s="170"/>
      <c r="DR891" s="170"/>
      <c r="DS891" s="170"/>
      <c r="DT891" s="170"/>
      <c r="DU891" s="170"/>
      <c r="DV891" s="170"/>
      <c r="DW891" s="170"/>
      <c r="DX891" s="170"/>
      <c r="DY891" s="170"/>
      <c r="DZ891" s="170"/>
      <c r="EA891" s="170"/>
      <c r="EB891" s="170"/>
      <c r="EC891" s="170"/>
      <c r="ED891" s="170"/>
      <c r="EE891" s="170"/>
      <c r="EF891" s="170"/>
      <c r="EG891" s="170"/>
      <c r="EH891" s="170"/>
      <c r="EI891" s="170"/>
      <c r="EJ891" s="170"/>
      <c r="EK891" s="170"/>
      <c r="EL891" s="170"/>
      <c r="EM891" s="170"/>
      <c r="EN891" s="170"/>
      <c r="EO891" s="170"/>
      <c r="EP891" s="170"/>
      <c r="EQ891" s="170"/>
      <c r="ER891" s="170"/>
      <c r="ES891" s="170"/>
      <c r="ET891" s="170"/>
      <c r="EU891" s="170"/>
      <c r="EV891" s="170"/>
      <c r="EW891" s="170"/>
      <c r="EX891" s="170"/>
      <c r="EY891" s="170"/>
      <c r="EZ891" s="170"/>
      <c r="FA891" s="170"/>
      <c r="FB891" s="170"/>
      <c r="FC891" s="170"/>
      <c r="FD891" s="170"/>
      <c r="FE891" s="170"/>
      <c r="FF891" s="170"/>
      <c r="FG891" s="170"/>
      <c r="FH891" s="170"/>
      <c r="FI891" s="170"/>
      <c r="FJ891" s="170"/>
      <c r="FK891" s="170"/>
      <c r="FL891" s="170"/>
      <c r="FM891" s="170"/>
      <c r="FN891" s="170"/>
      <c r="FO891" s="170"/>
      <c r="FP891" s="170"/>
      <c r="FQ891" s="170"/>
      <c r="FR891" s="170"/>
      <c r="FS891" s="170"/>
      <c r="FT891" s="170"/>
      <c r="FU891" s="170"/>
      <c r="FV891" s="170"/>
      <c r="FW891" s="170"/>
      <c r="FX891" s="170"/>
      <c r="FY891" s="170"/>
      <c r="FZ891" s="170"/>
      <c r="GA891" s="170"/>
      <c r="GB891" s="170"/>
      <c r="GC891" s="170"/>
      <c r="GD891" s="170"/>
      <c r="GE891" s="170"/>
      <c r="GF891" s="170"/>
      <c r="GG891" s="170"/>
      <c r="GH891" s="170"/>
    </row>
    <row r="892" customFormat="false" ht="12.75" hidden="false" customHeight="false" outlineLevel="0" collapsed="false">
      <c r="A892" s="179"/>
      <c r="B892" s="160"/>
      <c r="C892" s="160"/>
      <c r="D892" s="160"/>
      <c r="E892" s="160"/>
      <c r="F892" s="160"/>
      <c r="G892" s="160"/>
      <c r="H892" s="159"/>
      <c r="I892" s="181"/>
      <c r="R892" s="159"/>
      <c r="S892" s="169"/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0"/>
      <c r="AE892" s="170"/>
      <c r="AF892" s="170"/>
      <c r="AG892" s="170"/>
      <c r="AH892" s="170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70"/>
      <c r="BP892" s="170"/>
      <c r="BQ892" s="170"/>
      <c r="BR892" s="170"/>
      <c r="BS892" s="170"/>
      <c r="BT892" s="170"/>
      <c r="BU892" s="170"/>
      <c r="BV892" s="170"/>
      <c r="BW892" s="170"/>
      <c r="BX892" s="170"/>
      <c r="BY892" s="170"/>
      <c r="BZ892" s="170"/>
      <c r="CA892" s="170"/>
      <c r="CB892" s="170"/>
      <c r="CC892" s="170"/>
      <c r="CD892" s="170"/>
      <c r="CE892" s="170"/>
      <c r="CF892" s="170"/>
      <c r="CG892" s="170"/>
      <c r="CH892" s="170"/>
      <c r="CI892" s="170"/>
      <c r="CJ892" s="170"/>
      <c r="CK892" s="170"/>
      <c r="CL892" s="170"/>
      <c r="CM892" s="170"/>
      <c r="CN892" s="170"/>
      <c r="CO892" s="170"/>
      <c r="CP892" s="170"/>
      <c r="CQ892" s="170"/>
      <c r="CR892" s="170"/>
      <c r="CS892" s="170"/>
      <c r="CT892" s="170"/>
      <c r="CU892" s="170"/>
      <c r="CV892" s="170"/>
      <c r="CW892" s="170"/>
      <c r="CX892" s="170"/>
      <c r="CY892" s="170"/>
      <c r="CZ892" s="170"/>
      <c r="DA892" s="170"/>
      <c r="DB892" s="170"/>
      <c r="DC892" s="170"/>
      <c r="DD892" s="170"/>
      <c r="DE892" s="170"/>
      <c r="DF892" s="170"/>
      <c r="DG892" s="170"/>
      <c r="DH892" s="170"/>
      <c r="DI892" s="170"/>
      <c r="DJ892" s="170"/>
      <c r="DK892" s="170"/>
      <c r="DL892" s="170"/>
      <c r="DM892" s="170"/>
      <c r="DN892" s="170"/>
      <c r="DO892" s="170"/>
      <c r="DP892" s="170"/>
      <c r="DQ892" s="170"/>
      <c r="DR892" s="170"/>
      <c r="DS892" s="170"/>
      <c r="DT892" s="170"/>
      <c r="DU892" s="170"/>
      <c r="DV892" s="170"/>
      <c r="DW892" s="170"/>
      <c r="DX892" s="170"/>
      <c r="DY892" s="170"/>
      <c r="DZ892" s="170"/>
      <c r="EA892" s="170"/>
      <c r="EB892" s="170"/>
      <c r="EC892" s="170"/>
      <c r="ED892" s="170"/>
      <c r="EE892" s="170"/>
      <c r="EF892" s="170"/>
      <c r="EG892" s="170"/>
      <c r="EH892" s="170"/>
      <c r="EI892" s="170"/>
      <c r="EJ892" s="170"/>
      <c r="EK892" s="170"/>
      <c r="EL892" s="170"/>
      <c r="EM892" s="170"/>
      <c r="EN892" s="170"/>
      <c r="EO892" s="170"/>
      <c r="EP892" s="170"/>
      <c r="EQ892" s="170"/>
      <c r="ER892" s="170"/>
      <c r="ES892" s="170"/>
      <c r="ET892" s="170"/>
      <c r="EU892" s="170"/>
      <c r="EV892" s="170"/>
      <c r="EW892" s="170"/>
      <c r="EX892" s="170"/>
      <c r="EY892" s="170"/>
      <c r="EZ892" s="170"/>
      <c r="FA892" s="170"/>
      <c r="FB892" s="170"/>
      <c r="FC892" s="170"/>
      <c r="FD892" s="170"/>
      <c r="FE892" s="170"/>
      <c r="FF892" s="170"/>
      <c r="FG892" s="170"/>
      <c r="FH892" s="170"/>
      <c r="FI892" s="170"/>
      <c r="FJ892" s="170"/>
      <c r="FK892" s="170"/>
      <c r="FL892" s="170"/>
      <c r="FM892" s="170"/>
      <c r="FN892" s="170"/>
      <c r="FO892" s="170"/>
      <c r="FP892" s="170"/>
      <c r="FQ892" s="170"/>
      <c r="FR892" s="170"/>
      <c r="FS892" s="170"/>
      <c r="FT892" s="170"/>
      <c r="FU892" s="170"/>
      <c r="FV892" s="170"/>
      <c r="FW892" s="170"/>
      <c r="FX892" s="170"/>
      <c r="FY892" s="170"/>
      <c r="FZ892" s="170"/>
      <c r="GA892" s="170"/>
      <c r="GB892" s="170"/>
      <c r="GC892" s="170"/>
      <c r="GD892" s="170"/>
      <c r="GE892" s="170"/>
      <c r="GF892" s="170"/>
      <c r="GG892" s="170"/>
      <c r="GH892" s="170"/>
    </row>
    <row r="893" customFormat="false" ht="12.75" hidden="false" customHeight="false" outlineLevel="0" collapsed="false">
      <c r="A893" s="179"/>
      <c r="B893" s="160"/>
      <c r="C893" s="160"/>
      <c r="D893" s="160"/>
      <c r="E893" s="160"/>
      <c r="F893" s="160"/>
      <c r="G893" s="160"/>
      <c r="H893" s="159"/>
      <c r="I893" s="181"/>
      <c r="R893" s="159"/>
      <c r="S893" s="169"/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0"/>
      <c r="AE893" s="170"/>
      <c r="AF893" s="170"/>
      <c r="AG893" s="170"/>
      <c r="AH893" s="170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70"/>
      <c r="BP893" s="170"/>
      <c r="BQ893" s="170"/>
      <c r="BR893" s="170"/>
      <c r="BS893" s="170"/>
      <c r="BT893" s="170"/>
      <c r="BU893" s="170"/>
      <c r="BV893" s="170"/>
      <c r="BW893" s="170"/>
      <c r="BX893" s="170"/>
      <c r="BY893" s="170"/>
      <c r="BZ893" s="170"/>
      <c r="CA893" s="170"/>
      <c r="CB893" s="170"/>
      <c r="CC893" s="170"/>
      <c r="CD893" s="170"/>
      <c r="CE893" s="170"/>
      <c r="CF893" s="170"/>
      <c r="CG893" s="170"/>
      <c r="CH893" s="170"/>
      <c r="CI893" s="170"/>
      <c r="CJ893" s="170"/>
      <c r="CK893" s="170"/>
      <c r="CL893" s="170"/>
      <c r="CM893" s="170"/>
      <c r="CN893" s="170"/>
      <c r="CO893" s="170"/>
      <c r="CP893" s="170"/>
      <c r="CQ893" s="170"/>
      <c r="CR893" s="170"/>
      <c r="CS893" s="170"/>
      <c r="CT893" s="170"/>
      <c r="CU893" s="170"/>
      <c r="CV893" s="170"/>
      <c r="CW893" s="170"/>
      <c r="CX893" s="170"/>
      <c r="CY893" s="170"/>
      <c r="CZ893" s="170"/>
      <c r="DA893" s="170"/>
      <c r="DB893" s="170"/>
      <c r="DC893" s="170"/>
      <c r="DD893" s="170"/>
      <c r="DE893" s="170"/>
      <c r="DF893" s="170"/>
      <c r="DG893" s="170"/>
      <c r="DH893" s="170"/>
      <c r="DI893" s="170"/>
      <c r="DJ893" s="170"/>
      <c r="DK893" s="170"/>
      <c r="DL893" s="170"/>
      <c r="DM893" s="170"/>
      <c r="DN893" s="170"/>
      <c r="DO893" s="170"/>
      <c r="DP893" s="170"/>
      <c r="DQ893" s="170"/>
      <c r="DR893" s="170"/>
      <c r="DS893" s="170"/>
      <c r="DT893" s="170"/>
      <c r="DU893" s="170"/>
      <c r="DV893" s="170"/>
      <c r="DW893" s="170"/>
      <c r="DX893" s="170"/>
      <c r="DY893" s="170"/>
      <c r="DZ893" s="170"/>
      <c r="EA893" s="170"/>
      <c r="EB893" s="170"/>
      <c r="EC893" s="170"/>
      <c r="ED893" s="170"/>
      <c r="EE893" s="170"/>
      <c r="EF893" s="170"/>
      <c r="EG893" s="170"/>
      <c r="EH893" s="170"/>
      <c r="EI893" s="170"/>
      <c r="EJ893" s="170"/>
      <c r="EK893" s="170"/>
      <c r="EL893" s="170"/>
      <c r="EM893" s="170"/>
      <c r="EN893" s="170"/>
      <c r="EO893" s="170"/>
      <c r="EP893" s="170"/>
      <c r="EQ893" s="170"/>
      <c r="ER893" s="170"/>
      <c r="ES893" s="170"/>
      <c r="ET893" s="170"/>
      <c r="EU893" s="170"/>
      <c r="EV893" s="170"/>
      <c r="EW893" s="170"/>
      <c r="EX893" s="170"/>
      <c r="EY893" s="170"/>
      <c r="EZ893" s="170"/>
      <c r="FA893" s="170"/>
      <c r="FB893" s="170"/>
      <c r="FC893" s="170"/>
      <c r="FD893" s="170"/>
      <c r="FE893" s="170"/>
      <c r="FF893" s="170"/>
      <c r="FG893" s="170"/>
      <c r="FH893" s="170"/>
      <c r="FI893" s="170"/>
      <c r="FJ893" s="170"/>
      <c r="FK893" s="170"/>
      <c r="FL893" s="170"/>
      <c r="FM893" s="170"/>
      <c r="FN893" s="170"/>
      <c r="FO893" s="170"/>
      <c r="FP893" s="170"/>
      <c r="FQ893" s="170"/>
      <c r="FR893" s="170"/>
      <c r="FS893" s="170"/>
      <c r="FT893" s="170"/>
      <c r="FU893" s="170"/>
      <c r="FV893" s="170"/>
      <c r="FW893" s="170"/>
      <c r="FX893" s="170"/>
      <c r="FY893" s="170"/>
      <c r="FZ893" s="170"/>
      <c r="GA893" s="170"/>
      <c r="GB893" s="170"/>
      <c r="GC893" s="170"/>
      <c r="GD893" s="170"/>
      <c r="GE893" s="170"/>
      <c r="GF893" s="170"/>
      <c r="GG893" s="170"/>
      <c r="GH893" s="170"/>
    </row>
    <row r="894" customFormat="false" ht="12.75" hidden="false" customHeight="false" outlineLevel="0" collapsed="false">
      <c r="A894" s="179"/>
      <c r="B894" s="160"/>
      <c r="C894" s="160"/>
      <c r="D894" s="160"/>
      <c r="E894" s="160"/>
      <c r="F894" s="160"/>
      <c r="G894" s="160"/>
      <c r="H894" s="159"/>
      <c r="I894" s="181"/>
      <c r="R894" s="159"/>
      <c r="S894" s="169"/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0"/>
      <c r="AE894" s="170"/>
      <c r="AF894" s="170"/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70"/>
      <c r="BP894" s="170"/>
      <c r="BQ894" s="170"/>
      <c r="BR894" s="170"/>
      <c r="BS894" s="170"/>
      <c r="BT894" s="170"/>
      <c r="BU894" s="170"/>
      <c r="BV894" s="170"/>
      <c r="BW894" s="170"/>
      <c r="BX894" s="170"/>
      <c r="BY894" s="170"/>
      <c r="BZ894" s="170"/>
      <c r="CA894" s="170"/>
      <c r="CB894" s="170"/>
      <c r="CC894" s="170"/>
      <c r="CD894" s="170"/>
      <c r="CE894" s="170"/>
      <c r="CF894" s="170"/>
      <c r="CG894" s="170"/>
      <c r="CH894" s="170"/>
      <c r="CI894" s="170"/>
      <c r="CJ894" s="170"/>
      <c r="CK894" s="170"/>
      <c r="CL894" s="170"/>
      <c r="CM894" s="170"/>
      <c r="CN894" s="170"/>
      <c r="CO894" s="170"/>
      <c r="CP894" s="170"/>
      <c r="CQ894" s="170"/>
      <c r="CR894" s="170"/>
      <c r="CS894" s="170"/>
      <c r="CT894" s="170"/>
      <c r="CU894" s="170"/>
      <c r="CV894" s="170"/>
      <c r="CW894" s="170"/>
      <c r="CX894" s="170"/>
      <c r="CY894" s="170"/>
      <c r="CZ894" s="170"/>
      <c r="DA894" s="170"/>
      <c r="DB894" s="170"/>
      <c r="DC894" s="170"/>
      <c r="DD894" s="170"/>
      <c r="DE894" s="170"/>
      <c r="DF894" s="170"/>
      <c r="DG894" s="170"/>
      <c r="DH894" s="170"/>
      <c r="DI894" s="170"/>
      <c r="DJ894" s="170"/>
      <c r="DK894" s="170"/>
      <c r="DL894" s="170"/>
      <c r="DM894" s="170"/>
      <c r="DN894" s="170"/>
      <c r="DO894" s="170"/>
      <c r="DP894" s="170"/>
      <c r="DQ894" s="170"/>
      <c r="DR894" s="170"/>
      <c r="DS894" s="170"/>
      <c r="DT894" s="170"/>
      <c r="DU894" s="170"/>
      <c r="DV894" s="170"/>
      <c r="DW894" s="170"/>
      <c r="DX894" s="170"/>
      <c r="DY894" s="170"/>
      <c r="DZ894" s="170"/>
      <c r="EA894" s="170"/>
      <c r="EB894" s="170"/>
      <c r="EC894" s="170"/>
      <c r="ED894" s="170"/>
      <c r="EE894" s="170"/>
      <c r="EF894" s="170"/>
      <c r="EG894" s="170"/>
      <c r="EH894" s="170"/>
      <c r="EI894" s="170"/>
      <c r="EJ894" s="170"/>
      <c r="EK894" s="170"/>
      <c r="EL894" s="170"/>
      <c r="EM894" s="170"/>
      <c r="EN894" s="170"/>
      <c r="EO894" s="170"/>
      <c r="EP894" s="170"/>
      <c r="EQ894" s="170"/>
      <c r="ER894" s="170"/>
      <c r="ES894" s="170"/>
      <c r="ET894" s="170"/>
      <c r="EU894" s="170"/>
      <c r="EV894" s="170"/>
      <c r="EW894" s="170"/>
      <c r="EX894" s="170"/>
      <c r="EY894" s="170"/>
      <c r="EZ894" s="170"/>
      <c r="FA894" s="170"/>
      <c r="FB894" s="170"/>
      <c r="FC894" s="170"/>
      <c r="FD894" s="170"/>
      <c r="FE894" s="170"/>
      <c r="FF894" s="170"/>
      <c r="FG894" s="170"/>
      <c r="FH894" s="170"/>
      <c r="FI894" s="170"/>
      <c r="FJ894" s="170"/>
      <c r="FK894" s="170"/>
      <c r="FL894" s="170"/>
      <c r="FM894" s="170"/>
      <c r="FN894" s="170"/>
      <c r="FO894" s="170"/>
      <c r="FP894" s="170"/>
      <c r="FQ894" s="170"/>
      <c r="FR894" s="170"/>
      <c r="FS894" s="170"/>
      <c r="FT894" s="170"/>
      <c r="FU894" s="170"/>
      <c r="FV894" s="170"/>
      <c r="FW894" s="170"/>
      <c r="FX894" s="170"/>
      <c r="FY894" s="170"/>
      <c r="FZ894" s="170"/>
      <c r="GA894" s="170"/>
      <c r="GB894" s="170"/>
      <c r="GC894" s="170"/>
      <c r="GD894" s="170"/>
      <c r="GE894" s="170"/>
      <c r="GF894" s="170"/>
      <c r="GG894" s="170"/>
      <c r="GH894" s="170"/>
    </row>
    <row r="895" customFormat="false" ht="12.75" hidden="false" customHeight="false" outlineLevel="0" collapsed="false">
      <c r="A895" s="179"/>
      <c r="B895" s="160"/>
      <c r="C895" s="160"/>
      <c r="D895" s="160"/>
      <c r="E895" s="160"/>
      <c r="F895" s="160"/>
      <c r="G895" s="160"/>
      <c r="H895" s="159"/>
      <c r="I895" s="181"/>
      <c r="R895" s="159"/>
      <c r="S895" s="169"/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0"/>
      <c r="AE895" s="170"/>
      <c r="AF895" s="170"/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70"/>
      <c r="BP895" s="170"/>
      <c r="BQ895" s="170"/>
      <c r="BR895" s="170"/>
      <c r="BS895" s="170"/>
      <c r="BT895" s="170"/>
      <c r="BU895" s="170"/>
      <c r="BV895" s="170"/>
      <c r="BW895" s="170"/>
      <c r="BX895" s="170"/>
      <c r="BY895" s="170"/>
      <c r="BZ895" s="170"/>
      <c r="CA895" s="170"/>
      <c r="CB895" s="170"/>
      <c r="CC895" s="170"/>
      <c r="CD895" s="170"/>
      <c r="CE895" s="170"/>
      <c r="CF895" s="170"/>
      <c r="CG895" s="170"/>
      <c r="CH895" s="170"/>
      <c r="CI895" s="170"/>
      <c r="CJ895" s="170"/>
      <c r="CK895" s="170"/>
      <c r="CL895" s="170"/>
      <c r="CM895" s="170"/>
      <c r="CN895" s="170"/>
      <c r="CO895" s="170"/>
      <c r="CP895" s="170"/>
      <c r="CQ895" s="170"/>
      <c r="CR895" s="170"/>
      <c r="CS895" s="170"/>
      <c r="CT895" s="170"/>
      <c r="CU895" s="170"/>
      <c r="CV895" s="170"/>
      <c r="CW895" s="170"/>
      <c r="CX895" s="170"/>
      <c r="CY895" s="170"/>
      <c r="CZ895" s="170"/>
      <c r="DA895" s="170"/>
      <c r="DB895" s="170"/>
      <c r="DC895" s="170"/>
      <c r="DD895" s="170"/>
      <c r="DE895" s="170"/>
      <c r="DF895" s="170"/>
      <c r="DG895" s="170"/>
      <c r="DH895" s="170"/>
      <c r="DI895" s="170"/>
      <c r="DJ895" s="170"/>
      <c r="DK895" s="170"/>
      <c r="DL895" s="170"/>
      <c r="DM895" s="170"/>
      <c r="DN895" s="170"/>
      <c r="DO895" s="170"/>
      <c r="DP895" s="170"/>
      <c r="DQ895" s="170"/>
      <c r="DR895" s="170"/>
      <c r="DS895" s="170"/>
      <c r="DT895" s="170"/>
      <c r="DU895" s="170"/>
      <c r="DV895" s="170"/>
      <c r="DW895" s="170"/>
      <c r="DX895" s="170"/>
      <c r="DY895" s="170"/>
      <c r="DZ895" s="170"/>
      <c r="EA895" s="170"/>
      <c r="EB895" s="170"/>
      <c r="EC895" s="170"/>
      <c r="ED895" s="170"/>
      <c r="EE895" s="170"/>
      <c r="EF895" s="170"/>
      <c r="EG895" s="170"/>
      <c r="EH895" s="170"/>
      <c r="EI895" s="170"/>
      <c r="EJ895" s="170"/>
      <c r="EK895" s="170"/>
      <c r="EL895" s="170"/>
      <c r="EM895" s="170"/>
      <c r="EN895" s="170"/>
      <c r="EO895" s="170"/>
      <c r="EP895" s="170"/>
      <c r="EQ895" s="170"/>
      <c r="ER895" s="170"/>
      <c r="ES895" s="170"/>
      <c r="ET895" s="170"/>
      <c r="EU895" s="170"/>
      <c r="EV895" s="170"/>
      <c r="EW895" s="170"/>
      <c r="EX895" s="170"/>
      <c r="EY895" s="170"/>
      <c r="EZ895" s="170"/>
      <c r="FA895" s="170"/>
      <c r="FB895" s="170"/>
      <c r="FC895" s="170"/>
      <c r="FD895" s="170"/>
      <c r="FE895" s="170"/>
      <c r="FF895" s="170"/>
      <c r="FG895" s="170"/>
      <c r="FH895" s="170"/>
      <c r="FI895" s="170"/>
      <c r="FJ895" s="170"/>
      <c r="FK895" s="170"/>
      <c r="FL895" s="170"/>
      <c r="FM895" s="170"/>
      <c r="FN895" s="170"/>
      <c r="FO895" s="170"/>
      <c r="FP895" s="170"/>
      <c r="FQ895" s="170"/>
      <c r="FR895" s="170"/>
      <c r="FS895" s="170"/>
      <c r="FT895" s="170"/>
      <c r="FU895" s="170"/>
      <c r="FV895" s="170"/>
      <c r="FW895" s="170"/>
      <c r="FX895" s="170"/>
      <c r="FY895" s="170"/>
      <c r="FZ895" s="170"/>
      <c r="GA895" s="170"/>
      <c r="GB895" s="170"/>
      <c r="GC895" s="170"/>
      <c r="GD895" s="170"/>
      <c r="GE895" s="170"/>
      <c r="GF895" s="170"/>
      <c r="GG895" s="170"/>
      <c r="GH895" s="170"/>
    </row>
    <row r="896" customFormat="false" ht="12.75" hidden="false" customHeight="false" outlineLevel="0" collapsed="false">
      <c r="A896" s="179"/>
      <c r="B896" s="160"/>
      <c r="C896" s="160"/>
      <c r="D896" s="160"/>
      <c r="E896" s="160"/>
      <c r="F896" s="160"/>
      <c r="G896" s="160"/>
      <c r="H896" s="159"/>
      <c r="I896" s="181"/>
      <c r="R896" s="159"/>
      <c r="S896" s="169"/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0"/>
      <c r="AE896" s="170"/>
      <c r="AF896" s="170"/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70"/>
      <c r="BP896" s="170"/>
      <c r="BQ896" s="170"/>
      <c r="BR896" s="170"/>
      <c r="BS896" s="170"/>
      <c r="BT896" s="170"/>
      <c r="BU896" s="170"/>
      <c r="BV896" s="170"/>
      <c r="BW896" s="170"/>
      <c r="BX896" s="170"/>
      <c r="BY896" s="170"/>
      <c r="BZ896" s="170"/>
      <c r="CA896" s="170"/>
      <c r="CB896" s="170"/>
      <c r="CC896" s="170"/>
      <c r="CD896" s="170"/>
      <c r="CE896" s="170"/>
      <c r="CF896" s="170"/>
      <c r="CG896" s="170"/>
      <c r="CH896" s="170"/>
      <c r="CI896" s="170"/>
      <c r="CJ896" s="170"/>
      <c r="CK896" s="170"/>
      <c r="CL896" s="170"/>
      <c r="CM896" s="170"/>
      <c r="CN896" s="170"/>
      <c r="CO896" s="170"/>
      <c r="CP896" s="170"/>
      <c r="CQ896" s="170"/>
      <c r="CR896" s="170"/>
      <c r="CS896" s="170"/>
      <c r="CT896" s="170"/>
      <c r="CU896" s="170"/>
      <c r="CV896" s="170"/>
      <c r="CW896" s="170"/>
      <c r="CX896" s="170"/>
      <c r="CY896" s="170"/>
      <c r="CZ896" s="170"/>
      <c r="DA896" s="170"/>
      <c r="DB896" s="170"/>
      <c r="DC896" s="170"/>
      <c r="DD896" s="170"/>
      <c r="DE896" s="170"/>
      <c r="DF896" s="170"/>
      <c r="DG896" s="170"/>
      <c r="DH896" s="170"/>
      <c r="DI896" s="170"/>
      <c r="DJ896" s="170"/>
      <c r="DK896" s="170"/>
      <c r="DL896" s="170"/>
      <c r="DM896" s="170"/>
      <c r="DN896" s="170"/>
      <c r="DO896" s="170"/>
      <c r="DP896" s="170"/>
      <c r="DQ896" s="170"/>
      <c r="DR896" s="170"/>
      <c r="DS896" s="170"/>
      <c r="DT896" s="170"/>
      <c r="DU896" s="170"/>
      <c r="DV896" s="170"/>
      <c r="DW896" s="170"/>
      <c r="DX896" s="170"/>
      <c r="DY896" s="170"/>
      <c r="DZ896" s="170"/>
      <c r="EA896" s="170"/>
      <c r="EB896" s="170"/>
      <c r="EC896" s="170"/>
      <c r="ED896" s="170"/>
      <c r="EE896" s="170"/>
      <c r="EF896" s="170"/>
      <c r="EG896" s="170"/>
      <c r="EH896" s="170"/>
      <c r="EI896" s="170"/>
      <c r="EJ896" s="170"/>
      <c r="EK896" s="170"/>
      <c r="EL896" s="170"/>
      <c r="EM896" s="170"/>
      <c r="EN896" s="170"/>
      <c r="EO896" s="170"/>
      <c r="EP896" s="170"/>
      <c r="EQ896" s="170"/>
      <c r="ER896" s="170"/>
      <c r="ES896" s="170"/>
      <c r="ET896" s="170"/>
      <c r="EU896" s="170"/>
      <c r="EV896" s="170"/>
      <c r="EW896" s="170"/>
      <c r="EX896" s="170"/>
      <c r="EY896" s="170"/>
      <c r="EZ896" s="170"/>
      <c r="FA896" s="170"/>
      <c r="FB896" s="170"/>
      <c r="FC896" s="170"/>
      <c r="FD896" s="170"/>
      <c r="FE896" s="170"/>
      <c r="FF896" s="170"/>
      <c r="FG896" s="170"/>
      <c r="FH896" s="170"/>
      <c r="FI896" s="170"/>
      <c r="FJ896" s="170"/>
      <c r="FK896" s="170"/>
      <c r="FL896" s="170"/>
      <c r="FM896" s="170"/>
      <c r="FN896" s="170"/>
      <c r="FO896" s="170"/>
      <c r="FP896" s="170"/>
      <c r="FQ896" s="170"/>
      <c r="FR896" s="170"/>
      <c r="FS896" s="170"/>
      <c r="FT896" s="170"/>
      <c r="FU896" s="170"/>
      <c r="FV896" s="170"/>
      <c r="FW896" s="170"/>
      <c r="FX896" s="170"/>
      <c r="FY896" s="170"/>
      <c r="FZ896" s="170"/>
      <c r="GA896" s="170"/>
      <c r="GB896" s="170"/>
      <c r="GC896" s="170"/>
      <c r="GD896" s="170"/>
      <c r="GE896" s="170"/>
      <c r="GF896" s="170"/>
      <c r="GG896" s="170"/>
      <c r="GH896" s="170"/>
    </row>
    <row r="897" customFormat="false" ht="12.75" hidden="false" customHeight="false" outlineLevel="0" collapsed="false">
      <c r="A897" s="179"/>
      <c r="B897" s="160"/>
      <c r="C897" s="160"/>
      <c r="D897" s="160"/>
      <c r="E897" s="160"/>
      <c r="F897" s="160"/>
      <c r="G897" s="160"/>
      <c r="H897" s="159"/>
      <c r="I897" s="181"/>
      <c r="R897" s="159"/>
      <c r="S897" s="169"/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0"/>
      <c r="AE897" s="170"/>
      <c r="AF897" s="170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70"/>
      <c r="BP897" s="170"/>
      <c r="BQ897" s="170"/>
      <c r="BR897" s="170"/>
      <c r="BS897" s="170"/>
      <c r="BT897" s="170"/>
      <c r="BU897" s="170"/>
      <c r="BV897" s="170"/>
      <c r="BW897" s="170"/>
      <c r="BX897" s="170"/>
      <c r="BY897" s="170"/>
      <c r="BZ897" s="170"/>
      <c r="CA897" s="170"/>
      <c r="CB897" s="170"/>
      <c r="CC897" s="170"/>
      <c r="CD897" s="170"/>
      <c r="CE897" s="170"/>
      <c r="CF897" s="170"/>
      <c r="CG897" s="170"/>
      <c r="CH897" s="170"/>
      <c r="CI897" s="170"/>
      <c r="CJ897" s="170"/>
      <c r="CK897" s="170"/>
      <c r="CL897" s="170"/>
      <c r="CM897" s="170"/>
      <c r="CN897" s="170"/>
      <c r="CO897" s="170"/>
      <c r="CP897" s="170"/>
      <c r="CQ897" s="170"/>
      <c r="CR897" s="170"/>
      <c r="CS897" s="170"/>
      <c r="CT897" s="170"/>
      <c r="CU897" s="170"/>
      <c r="CV897" s="170"/>
      <c r="CW897" s="170"/>
      <c r="CX897" s="170"/>
      <c r="CY897" s="170"/>
      <c r="CZ897" s="170"/>
      <c r="DA897" s="170"/>
      <c r="DB897" s="170"/>
      <c r="DC897" s="170"/>
      <c r="DD897" s="170"/>
      <c r="DE897" s="170"/>
      <c r="DF897" s="170"/>
      <c r="DG897" s="170"/>
      <c r="DH897" s="170"/>
      <c r="DI897" s="170"/>
      <c r="DJ897" s="170"/>
      <c r="DK897" s="170"/>
      <c r="DL897" s="170"/>
      <c r="DM897" s="170"/>
      <c r="DN897" s="170"/>
      <c r="DO897" s="170"/>
      <c r="DP897" s="170"/>
      <c r="DQ897" s="170"/>
      <c r="DR897" s="170"/>
      <c r="DS897" s="170"/>
      <c r="DT897" s="170"/>
      <c r="DU897" s="170"/>
      <c r="DV897" s="170"/>
      <c r="DW897" s="170"/>
      <c r="DX897" s="170"/>
      <c r="DY897" s="170"/>
      <c r="DZ897" s="170"/>
      <c r="EA897" s="170"/>
      <c r="EB897" s="170"/>
      <c r="EC897" s="170"/>
      <c r="ED897" s="170"/>
      <c r="EE897" s="170"/>
      <c r="EF897" s="170"/>
      <c r="EG897" s="170"/>
      <c r="EH897" s="170"/>
      <c r="EI897" s="170"/>
      <c r="EJ897" s="170"/>
      <c r="EK897" s="170"/>
      <c r="EL897" s="170"/>
      <c r="EM897" s="170"/>
      <c r="EN897" s="170"/>
      <c r="EO897" s="170"/>
      <c r="EP897" s="170"/>
      <c r="EQ897" s="170"/>
      <c r="ER897" s="170"/>
      <c r="ES897" s="170"/>
      <c r="ET897" s="170"/>
      <c r="EU897" s="170"/>
      <c r="EV897" s="170"/>
      <c r="EW897" s="170"/>
      <c r="EX897" s="170"/>
      <c r="EY897" s="170"/>
      <c r="EZ897" s="170"/>
      <c r="FA897" s="170"/>
      <c r="FB897" s="170"/>
      <c r="FC897" s="170"/>
      <c r="FD897" s="170"/>
      <c r="FE897" s="170"/>
      <c r="FF897" s="170"/>
      <c r="FG897" s="170"/>
      <c r="FH897" s="170"/>
      <c r="FI897" s="170"/>
      <c r="FJ897" s="170"/>
      <c r="FK897" s="170"/>
      <c r="FL897" s="170"/>
      <c r="FM897" s="170"/>
      <c r="FN897" s="170"/>
      <c r="FO897" s="170"/>
      <c r="FP897" s="170"/>
      <c r="FQ897" s="170"/>
      <c r="FR897" s="170"/>
      <c r="FS897" s="170"/>
      <c r="FT897" s="170"/>
      <c r="FU897" s="170"/>
      <c r="FV897" s="170"/>
      <c r="FW897" s="170"/>
      <c r="FX897" s="170"/>
      <c r="FY897" s="170"/>
      <c r="FZ897" s="170"/>
      <c r="GA897" s="170"/>
      <c r="GB897" s="170"/>
      <c r="GC897" s="170"/>
      <c r="GD897" s="170"/>
      <c r="GE897" s="170"/>
      <c r="GF897" s="170"/>
      <c r="GG897" s="170"/>
      <c r="GH897" s="170"/>
    </row>
    <row r="898" customFormat="false" ht="12.75" hidden="false" customHeight="false" outlineLevel="0" collapsed="false">
      <c r="A898" s="179"/>
      <c r="B898" s="160"/>
      <c r="C898" s="160"/>
      <c r="D898" s="160"/>
      <c r="E898" s="160"/>
      <c r="F898" s="160"/>
      <c r="G898" s="160"/>
      <c r="H898" s="159"/>
      <c r="I898" s="181"/>
      <c r="R898" s="159"/>
      <c r="S898" s="169"/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0"/>
      <c r="AE898" s="170"/>
      <c r="AF898" s="170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70"/>
      <c r="BP898" s="170"/>
      <c r="BQ898" s="170"/>
      <c r="BR898" s="170"/>
      <c r="BS898" s="170"/>
      <c r="BT898" s="170"/>
      <c r="BU898" s="170"/>
      <c r="BV898" s="170"/>
      <c r="BW898" s="170"/>
      <c r="BX898" s="170"/>
      <c r="BY898" s="170"/>
      <c r="BZ898" s="170"/>
      <c r="CA898" s="170"/>
      <c r="CB898" s="170"/>
      <c r="CC898" s="170"/>
      <c r="CD898" s="170"/>
      <c r="CE898" s="170"/>
      <c r="CF898" s="170"/>
      <c r="CG898" s="170"/>
      <c r="CH898" s="170"/>
      <c r="CI898" s="170"/>
      <c r="CJ898" s="170"/>
      <c r="CK898" s="170"/>
      <c r="CL898" s="170"/>
      <c r="CM898" s="170"/>
      <c r="CN898" s="170"/>
      <c r="CO898" s="170"/>
      <c r="CP898" s="170"/>
      <c r="CQ898" s="170"/>
      <c r="CR898" s="170"/>
      <c r="CS898" s="170"/>
      <c r="CT898" s="170"/>
      <c r="CU898" s="170"/>
      <c r="CV898" s="170"/>
      <c r="CW898" s="170"/>
      <c r="CX898" s="170"/>
      <c r="CY898" s="170"/>
      <c r="CZ898" s="170"/>
      <c r="DA898" s="170"/>
      <c r="DB898" s="170"/>
      <c r="DC898" s="170"/>
      <c r="DD898" s="170"/>
      <c r="DE898" s="170"/>
      <c r="DF898" s="170"/>
      <c r="DG898" s="170"/>
      <c r="DH898" s="170"/>
      <c r="DI898" s="170"/>
      <c r="DJ898" s="170"/>
      <c r="DK898" s="170"/>
      <c r="DL898" s="170"/>
      <c r="DM898" s="170"/>
      <c r="DN898" s="170"/>
      <c r="DO898" s="170"/>
      <c r="DP898" s="170"/>
      <c r="DQ898" s="170"/>
      <c r="DR898" s="170"/>
      <c r="DS898" s="170"/>
      <c r="DT898" s="170"/>
      <c r="DU898" s="170"/>
      <c r="DV898" s="170"/>
      <c r="DW898" s="170"/>
      <c r="DX898" s="170"/>
      <c r="DY898" s="170"/>
      <c r="DZ898" s="170"/>
      <c r="EA898" s="170"/>
      <c r="EB898" s="170"/>
      <c r="EC898" s="170"/>
      <c r="ED898" s="170"/>
      <c r="EE898" s="170"/>
      <c r="EF898" s="170"/>
      <c r="EG898" s="170"/>
      <c r="EH898" s="170"/>
      <c r="EI898" s="170"/>
      <c r="EJ898" s="170"/>
      <c r="EK898" s="170"/>
      <c r="EL898" s="170"/>
      <c r="EM898" s="170"/>
      <c r="EN898" s="170"/>
      <c r="EO898" s="170"/>
      <c r="EP898" s="170"/>
      <c r="EQ898" s="170"/>
      <c r="ER898" s="170"/>
      <c r="ES898" s="170"/>
      <c r="ET898" s="170"/>
      <c r="EU898" s="170"/>
      <c r="EV898" s="170"/>
      <c r="EW898" s="170"/>
      <c r="EX898" s="170"/>
      <c r="EY898" s="170"/>
      <c r="EZ898" s="170"/>
      <c r="FA898" s="170"/>
      <c r="FB898" s="170"/>
      <c r="FC898" s="170"/>
      <c r="FD898" s="170"/>
      <c r="FE898" s="170"/>
      <c r="FF898" s="170"/>
      <c r="FG898" s="170"/>
      <c r="FH898" s="170"/>
      <c r="FI898" s="170"/>
      <c r="FJ898" s="170"/>
      <c r="FK898" s="170"/>
      <c r="FL898" s="170"/>
      <c r="FM898" s="170"/>
      <c r="FN898" s="170"/>
      <c r="FO898" s="170"/>
      <c r="FP898" s="170"/>
      <c r="FQ898" s="170"/>
      <c r="FR898" s="170"/>
      <c r="FS898" s="170"/>
      <c r="FT898" s="170"/>
      <c r="FU898" s="170"/>
      <c r="FV898" s="170"/>
      <c r="FW898" s="170"/>
      <c r="FX898" s="170"/>
      <c r="FY898" s="170"/>
      <c r="FZ898" s="170"/>
      <c r="GA898" s="170"/>
      <c r="GB898" s="170"/>
      <c r="GC898" s="170"/>
      <c r="GD898" s="170"/>
      <c r="GE898" s="170"/>
      <c r="GF898" s="170"/>
      <c r="GG898" s="170"/>
      <c r="GH898" s="170"/>
    </row>
    <row r="899" customFormat="false" ht="12.75" hidden="false" customHeight="false" outlineLevel="0" collapsed="false">
      <c r="A899" s="179"/>
      <c r="B899" s="160"/>
      <c r="C899" s="160"/>
      <c r="D899" s="160"/>
      <c r="E899" s="160"/>
      <c r="F899" s="160"/>
      <c r="G899" s="160"/>
      <c r="H899" s="159"/>
      <c r="I899" s="181"/>
      <c r="R899" s="159"/>
      <c r="S899" s="169"/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0"/>
      <c r="AE899" s="170"/>
      <c r="AF899" s="170"/>
      <c r="AG899" s="170"/>
      <c r="AH899" s="170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70"/>
      <c r="BP899" s="170"/>
      <c r="BQ899" s="170"/>
      <c r="BR899" s="170"/>
      <c r="BS899" s="170"/>
      <c r="BT899" s="170"/>
      <c r="BU899" s="170"/>
      <c r="BV899" s="170"/>
      <c r="BW899" s="170"/>
      <c r="BX899" s="170"/>
      <c r="BY899" s="170"/>
      <c r="BZ899" s="170"/>
      <c r="CA899" s="170"/>
      <c r="CB899" s="170"/>
      <c r="CC899" s="170"/>
      <c r="CD899" s="170"/>
      <c r="CE899" s="170"/>
      <c r="CF899" s="170"/>
      <c r="CG899" s="170"/>
      <c r="CH899" s="170"/>
      <c r="CI899" s="170"/>
      <c r="CJ899" s="170"/>
      <c r="CK899" s="170"/>
      <c r="CL899" s="170"/>
      <c r="CM899" s="170"/>
      <c r="CN899" s="170"/>
      <c r="CO899" s="170"/>
      <c r="CP899" s="170"/>
      <c r="CQ899" s="170"/>
      <c r="CR899" s="170"/>
      <c r="CS899" s="170"/>
      <c r="CT899" s="170"/>
      <c r="CU899" s="170"/>
      <c r="CV899" s="170"/>
      <c r="CW899" s="170"/>
      <c r="CX899" s="170"/>
      <c r="CY899" s="170"/>
      <c r="CZ899" s="170"/>
      <c r="DA899" s="170"/>
      <c r="DB899" s="170"/>
      <c r="DC899" s="170"/>
      <c r="DD899" s="170"/>
      <c r="DE899" s="170"/>
      <c r="DF899" s="170"/>
      <c r="DG899" s="170"/>
      <c r="DH899" s="170"/>
      <c r="DI899" s="170"/>
      <c r="DJ899" s="170"/>
      <c r="DK899" s="170"/>
      <c r="DL899" s="170"/>
      <c r="DM899" s="170"/>
      <c r="DN899" s="170"/>
      <c r="DO899" s="170"/>
      <c r="DP899" s="170"/>
      <c r="DQ899" s="170"/>
      <c r="DR899" s="170"/>
      <c r="DS899" s="170"/>
      <c r="DT899" s="170"/>
      <c r="DU899" s="170"/>
      <c r="DV899" s="170"/>
      <c r="DW899" s="170"/>
      <c r="DX899" s="170"/>
      <c r="DY899" s="170"/>
      <c r="DZ899" s="170"/>
      <c r="EA899" s="170"/>
      <c r="EB899" s="170"/>
      <c r="EC899" s="170"/>
      <c r="ED899" s="170"/>
      <c r="EE899" s="170"/>
      <c r="EF899" s="170"/>
      <c r="EG899" s="170"/>
      <c r="EH899" s="170"/>
      <c r="EI899" s="170"/>
      <c r="EJ899" s="170"/>
      <c r="EK899" s="170"/>
      <c r="EL899" s="170"/>
      <c r="EM899" s="170"/>
      <c r="EN899" s="170"/>
      <c r="EO899" s="170"/>
      <c r="EP899" s="170"/>
      <c r="EQ899" s="170"/>
      <c r="ER899" s="170"/>
      <c r="ES899" s="170"/>
      <c r="ET899" s="170"/>
      <c r="EU899" s="170"/>
      <c r="EV899" s="170"/>
      <c r="EW899" s="170"/>
      <c r="EX899" s="170"/>
      <c r="EY899" s="170"/>
      <c r="EZ899" s="170"/>
      <c r="FA899" s="170"/>
      <c r="FB899" s="170"/>
      <c r="FC899" s="170"/>
      <c r="FD899" s="170"/>
      <c r="FE899" s="170"/>
      <c r="FF899" s="170"/>
      <c r="FG899" s="170"/>
      <c r="FH899" s="170"/>
      <c r="FI899" s="170"/>
      <c r="FJ899" s="170"/>
      <c r="FK899" s="170"/>
      <c r="FL899" s="170"/>
      <c r="FM899" s="170"/>
      <c r="FN899" s="170"/>
      <c r="FO899" s="170"/>
      <c r="FP899" s="170"/>
      <c r="FQ899" s="170"/>
      <c r="FR899" s="170"/>
      <c r="FS899" s="170"/>
      <c r="FT899" s="170"/>
      <c r="FU899" s="170"/>
      <c r="FV899" s="170"/>
      <c r="FW899" s="170"/>
      <c r="FX899" s="170"/>
      <c r="FY899" s="170"/>
      <c r="FZ899" s="170"/>
      <c r="GA899" s="170"/>
      <c r="GB899" s="170"/>
      <c r="GC899" s="170"/>
      <c r="GD899" s="170"/>
      <c r="GE899" s="170"/>
      <c r="GF899" s="170"/>
      <c r="GG899" s="170"/>
      <c r="GH899" s="170"/>
    </row>
    <row r="900" customFormat="false" ht="12.75" hidden="false" customHeight="false" outlineLevel="0" collapsed="false">
      <c r="A900" s="179"/>
      <c r="B900" s="160"/>
      <c r="C900" s="160"/>
      <c r="D900" s="160"/>
      <c r="E900" s="160"/>
      <c r="F900" s="160"/>
      <c r="G900" s="160"/>
      <c r="H900" s="159"/>
      <c r="I900" s="181"/>
      <c r="R900" s="159"/>
      <c r="S900" s="169"/>
      <c r="T900" s="170"/>
      <c r="U900" s="170"/>
      <c r="V900" s="170"/>
      <c r="W900" s="170"/>
      <c r="X900" s="170"/>
      <c r="Y900" s="170"/>
      <c r="Z900" s="170"/>
      <c r="AA900" s="170"/>
      <c r="AB900" s="170"/>
      <c r="AC900" s="170"/>
      <c r="AD900" s="170"/>
      <c r="AE900" s="170"/>
      <c r="AF900" s="170"/>
      <c r="AG900" s="170"/>
      <c r="AH900" s="170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70"/>
      <c r="BP900" s="170"/>
      <c r="BQ900" s="170"/>
      <c r="BR900" s="170"/>
      <c r="BS900" s="170"/>
      <c r="BT900" s="170"/>
      <c r="BU900" s="170"/>
      <c r="BV900" s="170"/>
      <c r="BW900" s="170"/>
      <c r="BX900" s="170"/>
      <c r="BY900" s="170"/>
      <c r="BZ900" s="170"/>
      <c r="CA900" s="170"/>
      <c r="CB900" s="170"/>
      <c r="CC900" s="170"/>
      <c r="CD900" s="170"/>
      <c r="CE900" s="170"/>
      <c r="CF900" s="170"/>
      <c r="CG900" s="170"/>
      <c r="CH900" s="170"/>
      <c r="CI900" s="170"/>
      <c r="CJ900" s="170"/>
      <c r="CK900" s="170"/>
      <c r="CL900" s="170"/>
      <c r="CM900" s="170"/>
      <c r="CN900" s="170"/>
      <c r="CO900" s="170"/>
      <c r="CP900" s="170"/>
      <c r="CQ900" s="170"/>
      <c r="CR900" s="170"/>
      <c r="CS900" s="170"/>
      <c r="CT900" s="170"/>
      <c r="CU900" s="170"/>
      <c r="CV900" s="170"/>
      <c r="CW900" s="170"/>
      <c r="CX900" s="170"/>
      <c r="CY900" s="170"/>
      <c r="CZ900" s="170"/>
      <c r="DA900" s="170"/>
      <c r="DB900" s="170"/>
      <c r="DC900" s="170"/>
      <c r="DD900" s="170"/>
      <c r="DE900" s="170"/>
      <c r="DF900" s="170"/>
      <c r="DG900" s="170"/>
      <c r="DH900" s="170"/>
      <c r="DI900" s="170"/>
      <c r="DJ900" s="170"/>
      <c r="DK900" s="170"/>
      <c r="DL900" s="170"/>
      <c r="DM900" s="170"/>
      <c r="DN900" s="170"/>
      <c r="DO900" s="170"/>
      <c r="DP900" s="170"/>
      <c r="DQ900" s="170"/>
      <c r="DR900" s="170"/>
      <c r="DS900" s="170"/>
      <c r="DT900" s="170"/>
      <c r="DU900" s="170"/>
      <c r="DV900" s="170"/>
      <c r="DW900" s="170"/>
      <c r="DX900" s="170"/>
      <c r="DY900" s="170"/>
      <c r="DZ900" s="170"/>
      <c r="EA900" s="170"/>
      <c r="EB900" s="170"/>
      <c r="EC900" s="170"/>
      <c r="ED900" s="170"/>
      <c r="EE900" s="170"/>
      <c r="EF900" s="170"/>
      <c r="EG900" s="170"/>
      <c r="EH900" s="170"/>
      <c r="EI900" s="170"/>
      <c r="EJ900" s="170"/>
      <c r="EK900" s="170"/>
      <c r="EL900" s="170"/>
      <c r="EM900" s="170"/>
      <c r="EN900" s="170"/>
      <c r="EO900" s="170"/>
      <c r="EP900" s="170"/>
      <c r="EQ900" s="170"/>
      <c r="ER900" s="170"/>
      <c r="ES900" s="170"/>
      <c r="ET900" s="170"/>
      <c r="EU900" s="170"/>
      <c r="EV900" s="170"/>
      <c r="EW900" s="170"/>
      <c r="EX900" s="170"/>
      <c r="EY900" s="170"/>
      <c r="EZ900" s="170"/>
      <c r="FA900" s="170"/>
      <c r="FB900" s="170"/>
      <c r="FC900" s="170"/>
      <c r="FD900" s="170"/>
      <c r="FE900" s="170"/>
      <c r="FF900" s="170"/>
      <c r="FG900" s="170"/>
      <c r="FH900" s="170"/>
      <c r="FI900" s="170"/>
      <c r="FJ900" s="170"/>
      <c r="FK900" s="170"/>
      <c r="FL900" s="170"/>
      <c r="FM900" s="170"/>
      <c r="FN900" s="170"/>
      <c r="FO900" s="170"/>
      <c r="FP900" s="170"/>
      <c r="FQ900" s="170"/>
      <c r="FR900" s="170"/>
      <c r="FS900" s="170"/>
      <c r="FT900" s="170"/>
      <c r="FU900" s="170"/>
      <c r="FV900" s="170"/>
      <c r="FW900" s="170"/>
      <c r="FX900" s="170"/>
      <c r="FY900" s="170"/>
      <c r="FZ900" s="170"/>
      <c r="GA900" s="170"/>
      <c r="GB900" s="170"/>
      <c r="GC900" s="170"/>
      <c r="GD900" s="170"/>
      <c r="GE900" s="170"/>
      <c r="GF900" s="170"/>
      <c r="GG900" s="170"/>
      <c r="GH900" s="170"/>
    </row>
    <row r="901" customFormat="false" ht="12.75" hidden="false" customHeight="false" outlineLevel="0" collapsed="false">
      <c r="A901" s="179"/>
      <c r="B901" s="160"/>
      <c r="C901" s="160"/>
      <c r="D901" s="160"/>
      <c r="E901" s="160"/>
      <c r="F901" s="160"/>
      <c r="G901" s="160"/>
      <c r="H901" s="159"/>
      <c r="I901" s="181"/>
      <c r="R901" s="159"/>
      <c r="S901" s="169"/>
      <c r="T901" s="170"/>
      <c r="U901" s="170"/>
      <c r="V901" s="170"/>
      <c r="W901" s="170"/>
      <c r="X901" s="170"/>
      <c r="Y901" s="170"/>
      <c r="Z901" s="170"/>
      <c r="AA901" s="170"/>
      <c r="AB901" s="170"/>
      <c r="AC901" s="170"/>
      <c r="AD901" s="170"/>
      <c r="AE901" s="170"/>
      <c r="AF901" s="170"/>
      <c r="AG901" s="170"/>
      <c r="AH901" s="170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70"/>
      <c r="BP901" s="170"/>
      <c r="BQ901" s="170"/>
      <c r="BR901" s="170"/>
      <c r="BS901" s="170"/>
      <c r="BT901" s="170"/>
      <c r="BU901" s="170"/>
      <c r="BV901" s="170"/>
      <c r="BW901" s="170"/>
      <c r="BX901" s="170"/>
      <c r="BY901" s="170"/>
      <c r="BZ901" s="170"/>
      <c r="CA901" s="170"/>
      <c r="CB901" s="170"/>
      <c r="CC901" s="170"/>
      <c r="CD901" s="170"/>
      <c r="CE901" s="170"/>
      <c r="CF901" s="170"/>
      <c r="CG901" s="170"/>
      <c r="CH901" s="170"/>
      <c r="CI901" s="170"/>
      <c r="CJ901" s="170"/>
      <c r="CK901" s="170"/>
      <c r="CL901" s="170"/>
      <c r="CM901" s="170"/>
      <c r="CN901" s="170"/>
      <c r="CO901" s="170"/>
      <c r="CP901" s="170"/>
      <c r="CQ901" s="170"/>
      <c r="CR901" s="170"/>
      <c r="CS901" s="170"/>
      <c r="CT901" s="170"/>
      <c r="CU901" s="170"/>
      <c r="CV901" s="170"/>
      <c r="CW901" s="170"/>
      <c r="CX901" s="170"/>
      <c r="CY901" s="170"/>
      <c r="CZ901" s="170"/>
      <c r="DA901" s="170"/>
      <c r="DB901" s="170"/>
      <c r="DC901" s="170"/>
      <c r="DD901" s="170"/>
      <c r="DE901" s="170"/>
      <c r="DF901" s="170"/>
      <c r="DG901" s="170"/>
      <c r="DH901" s="170"/>
      <c r="DI901" s="170"/>
      <c r="DJ901" s="170"/>
      <c r="DK901" s="170"/>
      <c r="DL901" s="170"/>
      <c r="DM901" s="170"/>
      <c r="DN901" s="170"/>
      <c r="DO901" s="170"/>
      <c r="DP901" s="170"/>
      <c r="DQ901" s="170"/>
      <c r="DR901" s="170"/>
      <c r="DS901" s="170"/>
      <c r="DT901" s="170"/>
      <c r="DU901" s="170"/>
      <c r="DV901" s="170"/>
      <c r="DW901" s="170"/>
      <c r="DX901" s="170"/>
      <c r="DY901" s="170"/>
      <c r="DZ901" s="170"/>
      <c r="EA901" s="170"/>
      <c r="EB901" s="170"/>
      <c r="EC901" s="170"/>
      <c r="ED901" s="170"/>
      <c r="EE901" s="170"/>
      <c r="EF901" s="170"/>
      <c r="EG901" s="170"/>
      <c r="EH901" s="170"/>
      <c r="EI901" s="170"/>
      <c r="EJ901" s="170"/>
      <c r="EK901" s="170"/>
      <c r="EL901" s="170"/>
      <c r="EM901" s="170"/>
      <c r="EN901" s="170"/>
      <c r="EO901" s="170"/>
      <c r="EP901" s="170"/>
      <c r="EQ901" s="170"/>
      <c r="ER901" s="170"/>
      <c r="ES901" s="170"/>
      <c r="ET901" s="170"/>
      <c r="EU901" s="170"/>
      <c r="EV901" s="170"/>
      <c r="EW901" s="170"/>
      <c r="EX901" s="170"/>
      <c r="EY901" s="170"/>
      <c r="EZ901" s="170"/>
      <c r="FA901" s="170"/>
      <c r="FB901" s="170"/>
      <c r="FC901" s="170"/>
      <c r="FD901" s="170"/>
      <c r="FE901" s="170"/>
      <c r="FF901" s="170"/>
      <c r="FG901" s="170"/>
      <c r="FH901" s="170"/>
      <c r="FI901" s="170"/>
      <c r="FJ901" s="170"/>
      <c r="FK901" s="170"/>
      <c r="FL901" s="170"/>
      <c r="FM901" s="170"/>
      <c r="FN901" s="170"/>
      <c r="FO901" s="170"/>
      <c r="FP901" s="170"/>
      <c r="FQ901" s="170"/>
      <c r="FR901" s="170"/>
      <c r="FS901" s="170"/>
      <c r="FT901" s="170"/>
      <c r="FU901" s="170"/>
      <c r="FV901" s="170"/>
      <c r="FW901" s="170"/>
      <c r="FX901" s="170"/>
      <c r="FY901" s="170"/>
      <c r="FZ901" s="170"/>
      <c r="GA901" s="170"/>
      <c r="GB901" s="170"/>
      <c r="GC901" s="170"/>
      <c r="GD901" s="170"/>
      <c r="GE901" s="170"/>
      <c r="GF901" s="170"/>
      <c r="GG901" s="170"/>
      <c r="GH901" s="170"/>
    </row>
    <row r="902" customFormat="false" ht="12.75" hidden="false" customHeight="false" outlineLevel="0" collapsed="false">
      <c r="A902" s="179"/>
      <c r="B902" s="160"/>
      <c r="C902" s="160"/>
      <c r="D902" s="160"/>
      <c r="E902" s="160"/>
      <c r="F902" s="160"/>
      <c r="G902" s="160"/>
      <c r="H902" s="159"/>
      <c r="I902" s="181"/>
      <c r="R902" s="159"/>
      <c r="S902" s="169"/>
      <c r="T902" s="170"/>
      <c r="U902" s="170"/>
      <c r="V902" s="170"/>
      <c r="W902" s="170"/>
      <c r="X902" s="170"/>
      <c r="Y902" s="170"/>
      <c r="Z902" s="170"/>
      <c r="AA902" s="170"/>
      <c r="AB902" s="170"/>
      <c r="AC902" s="170"/>
      <c r="AD902" s="170"/>
      <c r="AE902" s="170"/>
      <c r="AF902" s="170"/>
      <c r="AG902" s="170"/>
      <c r="AH902" s="170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70"/>
      <c r="BP902" s="170"/>
      <c r="BQ902" s="170"/>
      <c r="BR902" s="170"/>
      <c r="BS902" s="170"/>
      <c r="BT902" s="170"/>
      <c r="BU902" s="170"/>
      <c r="BV902" s="170"/>
      <c r="BW902" s="170"/>
      <c r="BX902" s="170"/>
      <c r="BY902" s="170"/>
      <c r="BZ902" s="170"/>
      <c r="CA902" s="170"/>
      <c r="CB902" s="170"/>
      <c r="CC902" s="170"/>
      <c r="CD902" s="170"/>
      <c r="CE902" s="170"/>
      <c r="CF902" s="170"/>
      <c r="CG902" s="170"/>
      <c r="CH902" s="170"/>
      <c r="CI902" s="170"/>
      <c r="CJ902" s="170"/>
      <c r="CK902" s="170"/>
      <c r="CL902" s="170"/>
      <c r="CM902" s="170"/>
      <c r="CN902" s="170"/>
      <c r="CO902" s="170"/>
      <c r="CP902" s="170"/>
      <c r="CQ902" s="170"/>
      <c r="CR902" s="170"/>
      <c r="CS902" s="170"/>
      <c r="CT902" s="170"/>
      <c r="CU902" s="170"/>
      <c r="CV902" s="170"/>
      <c r="CW902" s="170"/>
      <c r="CX902" s="170"/>
      <c r="CY902" s="170"/>
      <c r="CZ902" s="170"/>
      <c r="DA902" s="170"/>
      <c r="DB902" s="170"/>
      <c r="DC902" s="170"/>
      <c r="DD902" s="170"/>
      <c r="DE902" s="170"/>
      <c r="DF902" s="170"/>
      <c r="DG902" s="170"/>
      <c r="DH902" s="170"/>
      <c r="DI902" s="170"/>
      <c r="DJ902" s="170"/>
      <c r="DK902" s="170"/>
      <c r="DL902" s="170"/>
      <c r="DM902" s="170"/>
      <c r="DN902" s="170"/>
      <c r="DO902" s="170"/>
      <c r="DP902" s="170"/>
      <c r="DQ902" s="170"/>
      <c r="DR902" s="170"/>
      <c r="DS902" s="170"/>
      <c r="DT902" s="170"/>
      <c r="DU902" s="170"/>
      <c r="DV902" s="170"/>
      <c r="DW902" s="170"/>
      <c r="DX902" s="170"/>
      <c r="DY902" s="170"/>
      <c r="DZ902" s="170"/>
      <c r="EA902" s="170"/>
      <c r="EB902" s="170"/>
      <c r="EC902" s="170"/>
      <c r="ED902" s="170"/>
      <c r="EE902" s="170"/>
      <c r="EF902" s="170"/>
      <c r="EG902" s="170"/>
      <c r="EH902" s="170"/>
      <c r="EI902" s="170"/>
      <c r="EJ902" s="170"/>
      <c r="EK902" s="170"/>
      <c r="EL902" s="170"/>
      <c r="EM902" s="170"/>
      <c r="EN902" s="170"/>
      <c r="EO902" s="170"/>
      <c r="EP902" s="170"/>
      <c r="EQ902" s="170"/>
      <c r="ER902" s="170"/>
      <c r="ES902" s="170"/>
      <c r="ET902" s="170"/>
      <c r="EU902" s="170"/>
      <c r="EV902" s="170"/>
      <c r="EW902" s="170"/>
      <c r="EX902" s="170"/>
      <c r="EY902" s="170"/>
      <c r="EZ902" s="170"/>
      <c r="FA902" s="170"/>
      <c r="FB902" s="170"/>
      <c r="FC902" s="170"/>
      <c r="FD902" s="170"/>
      <c r="FE902" s="170"/>
      <c r="FF902" s="170"/>
      <c r="FG902" s="170"/>
      <c r="FH902" s="170"/>
      <c r="FI902" s="170"/>
      <c r="FJ902" s="170"/>
      <c r="FK902" s="170"/>
      <c r="FL902" s="170"/>
      <c r="FM902" s="170"/>
      <c r="FN902" s="170"/>
      <c r="FO902" s="170"/>
      <c r="FP902" s="170"/>
      <c r="FQ902" s="170"/>
      <c r="FR902" s="170"/>
      <c r="FS902" s="170"/>
      <c r="FT902" s="170"/>
      <c r="FU902" s="170"/>
      <c r="FV902" s="170"/>
      <c r="FW902" s="170"/>
      <c r="FX902" s="170"/>
      <c r="FY902" s="170"/>
      <c r="FZ902" s="170"/>
      <c r="GA902" s="170"/>
      <c r="GB902" s="170"/>
      <c r="GC902" s="170"/>
      <c r="GD902" s="170"/>
      <c r="GE902" s="170"/>
      <c r="GF902" s="170"/>
      <c r="GG902" s="170"/>
      <c r="GH902" s="170"/>
    </row>
    <row r="903" customFormat="false" ht="12.75" hidden="false" customHeight="false" outlineLevel="0" collapsed="false">
      <c r="A903" s="179"/>
      <c r="B903" s="160"/>
      <c r="C903" s="160"/>
      <c r="D903" s="160"/>
      <c r="E903" s="160"/>
      <c r="F903" s="160"/>
      <c r="G903" s="160"/>
      <c r="H903" s="159"/>
      <c r="I903" s="181"/>
      <c r="R903" s="159"/>
      <c r="S903" s="169"/>
      <c r="T903" s="170"/>
      <c r="U903" s="170"/>
      <c r="V903" s="170"/>
      <c r="W903" s="170"/>
      <c r="X903" s="170"/>
      <c r="Y903" s="170"/>
      <c r="Z903" s="170"/>
      <c r="AA903" s="170"/>
      <c r="AB903" s="170"/>
      <c r="AC903" s="170"/>
      <c r="AD903" s="170"/>
      <c r="AE903" s="170"/>
      <c r="AF903" s="170"/>
      <c r="AG903" s="170"/>
      <c r="AH903" s="170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70"/>
      <c r="BP903" s="170"/>
      <c r="BQ903" s="170"/>
      <c r="BR903" s="170"/>
      <c r="BS903" s="170"/>
      <c r="BT903" s="170"/>
      <c r="BU903" s="170"/>
      <c r="BV903" s="170"/>
      <c r="BW903" s="170"/>
      <c r="BX903" s="170"/>
      <c r="BY903" s="170"/>
      <c r="BZ903" s="170"/>
      <c r="CA903" s="170"/>
      <c r="CB903" s="170"/>
      <c r="CC903" s="170"/>
      <c r="CD903" s="170"/>
      <c r="CE903" s="170"/>
      <c r="CF903" s="170"/>
      <c r="CG903" s="170"/>
      <c r="CH903" s="170"/>
      <c r="CI903" s="170"/>
      <c r="CJ903" s="170"/>
      <c r="CK903" s="170"/>
      <c r="CL903" s="170"/>
      <c r="CM903" s="170"/>
      <c r="CN903" s="170"/>
      <c r="CO903" s="170"/>
      <c r="CP903" s="170"/>
      <c r="CQ903" s="170"/>
      <c r="CR903" s="170"/>
      <c r="CS903" s="170"/>
      <c r="CT903" s="170"/>
      <c r="CU903" s="170"/>
      <c r="CV903" s="170"/>
      <c r="CW903" s="170"/>
      <c r="CX903" s="170"/>
      <c r="CY903" s="170"/>
      <c r="CZ903" s="170"/>
      <c r="DA903" s="170"/>
      <c r="DB903" s="170"/>
      <c r="DC903" s="170"/>
      <c r="DD903" s="170"/>
      <c r="DE903" s="170"/>
      <c r="DF903" s="170"/>
      <c r="DG903" s="170"/>
      <c r="DH903" s="170"/>
      <c r="DI903" s="170"/>
      <c r="DJ903" s="170"/>
      <c r="DK903" s="170"/>
      <c r="DL903" s="170"/>
      <c r="DM903" s="170"/>
      <c r="DN903" s="170"/>
      <c r="DO903" s="170"/>
      <c r="DP903" s="170"/>
      <c r="DQ903" s="170"/>
      <c r="DR903" s="170"/>
      <c r="DS903" s="170"/>
      <c r="DT903" s="170"/>
      <c r="DU903" s="170"/>
      <c r="DV903" s="170"/>
      <c r="DW903" s="170"/>
      <c r="DX903" s="170"/>
      <c r="DY903" s="170"/>
      <c r="DZ903" s="170"/>
      <c r="EA903" s="170"/>
      <c r="EB903" s="170"/>
      <c r="EC903" s="170"/>
      <c r="ED903" s="170"/>
      <c r="EE903" s="170"/>
      <c r="EF903" s="170"/>
      <c r="EG903" s="170"/>
      <c r="EH903" s="170"/>
      <c r="EI903" s="170"/>
      <c r="EJ903" s="170"/>
      <c r="EK903" s="170"/>
      <c r="EL903" s="170"/>
      <c r="EM903" s="170"/>
      <c r="EN903" s="170"/>
      <c r="EO903" s="170"/>
      <c r="EP903" s="170"/>
      <c r="EQ903" s="170"/>
      <c r="ER903" s="170"/>
      <c r="ES903" s="170"/>
      <c r="ET903" s="170"/>
      <c r="EU903" s="170"/>
      <c r="EV903" s="170"/>
      <c r="EW903" s="170"/>
      <c r="EX903" s="170"/>
      <c r="EY903" s="170"/>
      <c r="EZ903" s="170"/>
      <c r="FA903" s="170"/>
      <c r="FB903" s="170"/>
      <c r="FC903" s="170"/>
      <c r="FD903" s="170"/>
      <c r="FE903" s="170"/>
      <c r="FF903" s="170"/>
      <c r="FG903" s="170"/>
      <c r="FH903" s="170"/>
      <c r="FI903" s="170"/>
      <c r="FJ903" s="170"/>
      <c r="FK903" s="170"/>
      <c r="FL903" s="170"/>
      <c r="FM903" s="170"/>
      <c r="FN903" s="170"/>
      <c r="FO903" s="170"/>
      <c r="FP903" s="170"/>
      <c r="FQ903" s="170"/>
      <c r="FR903" s="170"/>
      <c r="FS903" s="170"/>
      <c r="FT903" s="170"/>
      <c r="FU903" s="170"/>
      <c r="FV903" s="170"/>
      <c r="FW903" s="170"/>
      <c r="FX903" s="170"/>
      <c r="FY903" s="170"/>
      <c r="FZ903" s="170"/>
      <c r="GA903" s="170"/>
      <c r="GB903" s="170"/>
      <c r="GC903" s="170"/>
      <c r="GD903" s="170"/>
      <c r="GE903" s="170"/>
      <c r="GF903" s="170"/>
      <c r="GG903" s="170"/>
      <c r="GH903" s="170"/>
    </row>
    <row r="904" customFormat="false" ht="12.75" hidden="false" customHeight="false" outlineLevel="0" collapsed="false">
      <c r="A904" s="179"/>
      <c r="B904" s="160"/>
      <c r="C904" s="160"/>
      <c r="D904" s="160"/>
      <c r="E904" s="160"/>
      <c r="F904" s="160"/>
      <c r="G904" s="160"/>
      <c r="H904" s="159"/>
      <c r="I904" s="181"/>
      <c r="R904" s="159"/>
      <c r="S904" s="169"/>
      <c r="T904" s="170"/>
      <c r="U904" s="170"/>
      <c r="V904" s="170"/>
      <c r="W904" s="170"/>
      <c r="X904" s="170"/>
      <c r="Y904" s="170"/>
      <c r="Z904" s="170"/>
      <c r="AA904" s="170"/>
      <c r="AB904" s="170"/>
      <c r="AC904" s="170"/>
      <c r="AD904" s="170"/>
      <c r="AE904" s="170"/>
      <c r="AF904" s="170"/>
      <c r="AG904" s="170"/>
      <c r="AH904" s="170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70"/>
      <c r="BP904" s="170"/>
      <c r="BQ904" s="170"/>
      <c r="BR904" s="170"/>
      <c r="BS904" s="170"/>
      <c r="BT904" s="170"/>
      <c r="BU904" s="170"/>
      <c r="BV904" s="170"/>
      <c r="BW904" s="170"/>
      <c r="BX904" s="170"/>
      <c r="BY904" s="170"/>
      <c r="BZ904" s="170"/>
      <c r="CA904" s="170"/>
      <c r="CB904" s="170"/>
      <c r="CC904" s="170"/>
      <c r="CD904" s="170"/>
      <c r="CE904" s="170"/>
      <c r="CF904" s="170"/>
      <c r="CG904" s="170"/>
      <c r="CH904" s="170"/>
      <c r="CI904" s="170"/>
      <c r="CJ904" s="170"/>
      <c r="CK904" s="170"/>
      <c r="CL904" s="170"/>
      <c r="CM904" s="170"/>
      <c r="CN904" s="170"/>
      <c r="CO904" s="170"/>
      <c r="CP904" s="170"/>
      <c r="CQ904" s="170"/>
      <c r="CR904" s="170"/>
      <c r="CS904" s="170"/>
      <c r="CT904" s="170"/>
      <c r="CU904" s="170"/>
      <c r="CV904" s="170"/>
      <c r="CW904" s="170"/>
      <c r="CX904" s="170"/>
      <c r="CY904" s="170"/>
      <c r="CZ904" s="170"/>
      <c r="DA904" s="170"/>
      <c r="DB904" s="170"/>
      <c r="DC904" s="170"/>
      <c r="DD904" s="170"/>
      <c r="DE904" s="170"/>
      <c r="DF904" s="170"/>
      <c r="DG904" s="170"/>
      <c r="DH904" s="170"/>
      <c r="DI904" s="170"/>
      <c r="DJ904" s="170"/>
      <c r="DK904" s="170"/>
      <c r="DL904" s="170"/>
      <c r="DM904" s="170"/>
      <c r="DN904" s="170"/>
      <c r="DO904" s="170"/>
      <c r="DP904" s="170"/>
      <c r="DQ904" s="170"/>
      <c r="DR904" s="170"/>
      <c r="DS904" s="170"/>
      <c r="DT904" s="170"/>
      <c r="DU904" s="170"/>
      <c r="DV904" s="170"/>
      <c r="DW904" s="170"/>
      <c r="DX904" s="170"/>
      <c r="DY904" s="170"/>
      <c r="DZ904" s="170"/>
      <c r="EA904" s="170"/>
      <c r="EB904" s="170"/>
      <c r="EC904" s="170"/>
      <c r="ED904" s="170"/>
      <c r="EE904" s="170"/>
      <c r="EF904" s="170"/>
      <c r="EG904" s="170"/>
      <c r="EH904" s="170"/>
      <c r="EI904" s="170"/>
      <c r="EJ904" s="170"/>
      <c r="EK904" s="170"/>
      <c r="EL904" s="170"/>
      <c r="EM904" s="170"/>
      <c r="EN904" s="170"/>
      <c r="EO904" s="170"/>
      <c r="EP904" s="170"/>
      <c r="EQ904" s="170"/>
      <c r="ER904" s="170"/>
      <c r="ES904" s="170"/>
      <c r="ET904" s="170"/>
      <c r="EU904" s="170"/>
      <c r="EV904" s="170"/>
      <c r="EW904" s="170"/>
      <c r="EX904" s="170"/>
      <c r="EY904" s="170"/>
      <c r="EZ904" s="170"/>
      <c r="FA904" s="170"/>
      <c r="FB904" s="170"/>
      <c r="FC904" s="170"/>
      <c r="FD904" s="170"/>
      <c r="FE904" s="170"/>
      <c r="FF904" s="170"/>
      <c r="FG904" s="170"/>
      <c r="FH904" s="170"/>
      <c r="FI904" s="170"/>
      <c r="FJ904" s="170"/>
      <c r="FK904" s="170"/>
      <c r="FL904" s="170"/>
      <c r="FM904" s="170"/>
      <c r="FN904" s="170"/>
      <c r="FO904" s="170"/>
      <c r="FP904" s="170"/>
      <c r="FQ904" s="170"/>
      <c r="FR904" s="170"/>
      <c r="FS904" s="170"/>
      <c r="FT904" s="170"/>
      <c r="FU904" s="170"/>
      <c r="FV904" s="170"/>
      <c r="FW904" s="170"/>
      <c r="FX904" s="170"/>
      <c r="FY904" s="170"/>
      <c r="FZ904" s="170"/>
      <c r="GA904" s="170"/>
      <c r="GB904" s="170"/>
      <c r="GC904" s="170"/>
      <c r="GD904" s="170"/>
      <c r="GE904" s="170"/>
      <c r="GF904" s="170"/>
      <c r="GG904" s="170"/>
      <c r="GH904" s="170"/>
    </row>
    <row r="905" customFormat="false" ht="12.75" hidden="false" customHeight="false" outlineLevel="0" collapsed="false">
      <c r="A905" s="179"/>
      <c r="B905" s="160"/>
      <c r="C905" s="160"/>
      <c r="D905" s="160"/>
      <c r="E905" s="160"/>
      <c r="F905" s="160"/>
      <c r="G905" s="160"/>
      <c r="H905" s="159"/>
      <c r="I905" s="181"/>
      <c r="R905" s="159"/>
      <c r="S905" s="169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  <c r="AH905" s="170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70"/>
      <c r="BP905" s="170"/>
      <c r="BQ905" s="170"/>
      <c r="BR905" s="170"/>
      <c r="BS905" s="170"/>
      <c r="BT905" s="170"/>
      <c r="BU905" s="170"/>
      <c r="BV905" s="170"/>
      <c r="BW905" s="170"/>
      <c r="BX905" s="170"/>
      <c r="BY905" s="170"/>
      <c r="BZ905" s="170"/>
      <c r="CA905" s="170"/>
      <c r="CB905" s="170"/>
      <c r="CC905" s="170"/>
      <c r="CD905" s="170"/>
      <c r="CE905" s="170"/>
      <c r="CF905" s="170"/>
      <c r="CG905" s="170"/>
      <c r="CH905" s="170"/>
      <c r="CI905" s="170"/>
      <c r="CJ905" s="170"/>
      <c r="CK905" s="170"/>
      <c r="CL905" s="170"/>
      <c r="CM905" s="170"/>
      <c r="CN905" s="170"/>
      <c r="CO905" s="170"/>
      <c r="CP905" s="170"/>
      <c r="CQ905" s="170"/>
      <c r="CR905" s="170"/>
      <c r="CS905" s="170"/>
      <c r="CT905" s="170"/>
      <c r="CU905" s="170"/>
      <c r="CV905" s="170"/>
      <c r="CW905" s="170"/>
      <c r="CX905" s="170"/>
      <c r="CY905" s="170"/>
      <c r="CZ905" s="170"/>
      <c r="DA905" s="170"/>
      <c r="DB905" s="170"/>
      <c r="DC905" s="170"/>
      <c r="DD905" s="170"/>
      <c r="DE905" s="170"/>
      <c r="DF905" s="170"/>
      <c r="DG905" s="170"/>
      <c r="DH905" s="170"/>
      <c r="DI905" s="170"/>
      <c r="DJ905" s="170"/>
      <c r="DK905" s="170"/>
      <c r="DL905" s="170"/>
      <c r="DM905" s="170"/>
      <c r="DN905" s="170"/>
      <c r="DO905" s="170"/>
      <c r="DP905" s="170"/>
      <c r="DQ905" s="170"/>
      <c r="DR905" s="170"/>
      <c r="DS905" s="170"/>
      <c r="DT905" s="170"/>
      <c r="DU905" s="170"/>
      <c r="DV905" s="170"/>
      <c r="DW905" s="170"/>
      <c r="DX905" s="170"/>
      <c r="DY905" s="170"/>
      <c r="DZ905" s="170"/>
      <c r="EA905" s="170"/>
      <c r="EB905" s="170"/>
      <c r="EC905" s="170"/>
      <c r="ED905" s="170"/>
      <c r="EE905" s="170"/>
      <c r="EF905" s="170"/>
      <c r="EG905" s="170"/>
      <c r="EH905" s="170"/>
      <c r="EI905" s="170"/>
      <c r="EJ905" s="170"/>
      <c r="EK905" s="170"/>
      <c r="EL905" s="170"/>
      <c r="EM905" s="170"/>
      <c r="EN905" s="170"/>
      <c r="EO905" s="170"/>
      <c r="EP905" s="170"/>
      <c r="EQ905" s="170"/>
      <c r="ER905" s="170"/>
      <c r="ES905" s="170"/>
      <c r="ET905" s="170"/>
      <c r="EU905" s="170"/>
      <c r="EV905" s="170"/>
      <c r="EW905" s="170"/>
      <c r="EX905" s="170"/>
      <c r="EY905" s="170"/>
      <c r="EZ905" s="170"/>
      <c r="FA905" s="170"/>
      <c r="FB905" s="170"/>
      <c r="FC905" s="170"/>
      <c r="FD905" s="170"/>
      <c r="FE905" s="170"/>
      <c r="FF905" s="170"/>
      <c r="FG905" s="170"/>
      <c r="FH905" s="170"/>
      <c r="FI905" s="170"/>
      <c r="FJ905" s="170"/>
      <c r="FK905" s="170"/>
      <c r="FL905" s="170"/>
      <c r="FM905" s="170"/>
      <c r="FN905" s="170"/>
      <c r="FO905" s="170"/>
      <c r="FP905" s="170"/>
      <c r="FQ905" s="170"/>
      <c r="FR905" s="170"/>
      <c r="FS905" s="170"/>
      <c r="FT905" s="170"/>
      <c r="FU905" s="170"/>
      <c r="FV905" s="170"/>
      <c r="FW905" s="170"/>
      <c r="FX905" s="170"/>
      <c r="FY905" s="170"/>
      <c r="FZ905" s="170"/>
      <c r="GA905" s="170"/>
      <c r="GB905" s="170"/>
      <c r="GC905" s="170"/>
      <c r="GD905" s="170"/>
      <c r="GE905" s="170"/>
      <c r="GF905" s="170"/>
      <c r="GG905" s="170"/>
      <c r="GH905" s="170"/>
    </row>
    <row r="906" customFormat="false" ht="12.75" hidden="false" customHeight="false" outlineLevel="0" collapsed="false">
      <c r="A906" s="179"/>
      <c r="B906" s="160"/>
      <c r="C906" s="160"/>
      <c r="D906" s="160"/>
      <c r="E906" s="160"/>
      <c r="F906" s="160"/>
      <c r="G906" s="160"/>
      <c r="H906" s="159"/>
      <c r="I906" s="181"/>
      <c r="R906" s="159"/>
      <c r="S906" s="169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  <c r="AH906" s="170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70"/>
      <c r="BP906" s="170"/>
      <c r="BQ906" s="170"/>
      <c r="BR906" s="170"/>
      <c r="BS906" s="170"/>
      <c r="BT906" s="170"/>
      <c r="BU906" s="170"/>
      <c r="BV906" s="170"/>
      <c r="BW906" s="170"/>
      <c r="BX906" s="170"/>
      <c r="BY906" s="170"/>
      <c r="BZ906" s="170"/>
      <c r="CA906" s="170"/>
      <c r="CB906" s="170"/>
      <c r="CC906" s="170"/>
      <c r="CD906" s="170"/>
      <c r="CE906" s="170"/>
      <c r="CF906" s="170"/>
      <c r="CG906" s="170"/>
      <c r="CH906" s="170"/>
      <c r="CI906" s="170"/>
      <c r="CJ906" s="170"/>
      <c r="CK906" s="170"/>
      <c r="CL906" s="170"/>
      <c r="CM906" s="170"/>
      <c r="CN906" s="170"/>
      <c r="CO906" s="170"/>
      <c r="CP906" s="170"/>
      <c r="CQ906" s="170"/>
      <c r="CR906" s="170"/>
      <c r="CS906" s="170"/>
      <c r="CT906" s="170"/>
      <c r="CU906" s="170"/>
      <c r="CV906" s="170"/>
      <c r="CW906" s="170"/>
      <c r="CX906" s="170"/>
      <c r="CY906" s="170"/>
      <c r="CZ906" s="170"/>
      <c r="DA906" s="170"/>
      <c r="DB906" s="170"/>
      <c r="DC906" s="170"/>
      <c r="DD906" s="170"/>
      <c r="DE906" s="170"/>
      <c r="DF906" s="170"/>
      <c r="DG906" s="170"/>
      <c r="DH906" s="170"/>
      <c r="DI906" s="170"/>
      <c r="DJ906" s="170"/>
      <c r="DK906" s="170"/>
      <c r="DL906" s="170"/>
      <c r="DM906" s="170"/>
      <c r="DN906" s="170"/>
      <c r="DO906" s="170"/>
      <c r="DP906" s="170"/>
      <c r="DQ906" s="170"/>
      <c r="DR906" s="170"/>
      <c r="DS906" s="170"/>
      <c r="DT906" s="170"/>
      <c r="DU906" s="170"/>
      <c r="DV906" s="170"/>
      <c r="DW906" s="170"/>
      <c r="DX906" s="170"/>
      <c r="DY906" s="170"/>
      <c r="DZ906" s="170"/>
      <c r="EA906" s="170"/>
      <c r="EB906" s="170"/>
      <c r="EC906" s="170"/>
      <c r="ED906" s="170"/>
      <c r="EE906" s="170"/>
      <c r="EF906" s="170"/>
      <c r="EG906" s="170"/>
      <c r="EH906" s="170"/>
      <c r="EI906" s="170"/>
      <c r="EJ906" s="170"/>
      <c r="EK906" s="170"/>
      <c r="EL906" s="170"/>
      <c r="EM906" s="170"/>
      <c r="EN906" s="170"/>
      <c r="EO906" s="170"/>
      <c r="EP906" s="170"/>
      <c r="EQ906" s="170"/>
      <c r="ER906" s="170"/>
      <c r="ES906" s="170"/>
      <c r="ET906" s="170"/>
      <c r="EU906" s="170"/>
      <c r="EV906" s="170"/>
      <c r="EW906" s="170"/>
      <c r="EX906" s="170"/>
      <c r="EY906" s="170"/>
      <c r="EZ906" s="170"/>
      <c r="FA906" s="170"/>
      <c r="FB906" s="170"/>
      <c r="FC906" s="170"/>
      <c r="FD906" s="170"/>
      <c r="FE906" s="170"/>
      <c r="FF906" s="170"/>
      <c r="FG906" s="170"/>
      <c r="FH906" s="170"/>
      <c r="FI906" s="170"/>
      <c r="FJ906" s="170"/>
      <c r="FK906" s="170"/>
      <c r="FL906" s="170"/>
      <c r="FM906" s="170"/>
      <c r="FN906" s="170"/>
      <c r="FO906" s="170"/>
      <c r="FP906" s="170"/>
      <c r="FQ906" s="170"/>
      <c r="FR906" s="170"/>
      <c r="FS906" s="170"/>
      <c r="FT906" s="170"/>
      <c r="FU906" s="170"/>
      <c r="FV906" s="170"/>
      <c r="FW906" s="170"/>
      <c r="FX906" s="170"/>
      <c r="FY906" s="170"/>
      <c r="FZ906" s="170"/>
      <c r="GA906" s="170"/>
      <c r="GB906" s="170"/>
      <c r="GC906" s="170"/>
      <c r="GD906" s="170"/>
      <c r="GE906" s="170"/>
      <c r="GF906" s="170"/>
      <c r="GG906" s="170"/>
      <c r="GH906" s="170"/>
    </row>
    <row r="907" customFormat="false" ht="12.75" hidden="false" customHeight="false" outlineLevel="0" collapsed="false">
      <c r="A907" s="179"/>
      <c r="B907" s="160"/>
      <c r="C907" s="160"/>
      <c r="D907" s="160"/>
      <c r="E907" s="160"/>
      <c r="F907" s="160"/>
      <c r="G907" s="160"/>
      <c r="H907" s="159"/>
      <c r="I907" s="181"/>
      <c r="R907" s="159"/>
      <c r="S907" s="169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  <c r="AH907" s="170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70"/>
      <c r="BP907" s="170"/>
      <c r="BQ907" s="170"/>
      <c r="BR907" s="170"/>
      <c r="BS907" s="170"/>
      <c r="BT907" s="170"/>
      <c r="BU907" s="170"/>
      <c r="BV907" s="170"/>
      <c r="BW907" s="170"/>
      <c r="BX907" s="170"/>
      <c r="BY907" s="170"/>
      <c r="BZ907" s="170"/>
      <c r="CA907" s="170"/>
      <c r="CB907" s="170"/>
      <c r="CC907" s="170"/>
      <c r="CD907" s="170"/>
      <c r="CE907" s="170"/>
      <c r="CF907" s="170"/>
      <c r="CG907" s="170"/>
      <c r="CH907" s="170"/>
      <c r="CI907" s="170"/>
      <c r="CJ907" s="170"/>
      <c r="CK907" s="170"/>
      <c r="CL907" s="170"/>
      <c r="CM907" s="170"/>
      <c r="CN907" s="170"/>
      <c r="CO907" s="170"/>
      <c r="CP907" s="170"/>
      <c r="CQ907" s="170"/>
      <c r="CR907" s="170"/>
      <c r="CS907" s="170"/>
      <c r="CT907" s="170"/>
      <c r="CU907" s="170"/>
      <c r="CV907" s="170"/>
      <c r="CW907" s="170"/>
      <c r="CX907" s="170"/>
      <c r="CY907" s="170"/>
      <c r="CZ907" s="170"/>
      <c r="DA907" s="170"/>
      <c r="DB907" s="170"/>
      <c r="DC907" s="170"/>
      <c r="DD907" s="170"/>
      <c r="DE907" s="170"/>
      <c r="DF907" s="170"/>
      <c r="DG907" s="170"/>
      <c r="DH907" s="170"/>
      <c r="DI907" s="170"/>
      <c r="DJ907" s="170"/>
      <c r="DK907" s="170"/>
      <c r="DL907" s="170"/>
      <c r="DM907" s="170"/>
      <c r="DN907" s="170"/>
      <c r="DO907" s="170"/>
      <c r="DP907" s="170"/>
      <c r="DQ907" s="170"/>
      <c r="DR907" s="170"/>
      <c r="DS907" s="170"/>
      <c r="DT907" s="170"/>
      <c r="DU907" s="170"/>
      <c r="DV907" s="170"/>
      <c r="DW907" s="170"/>
      <c r="DX907" s="170"/>
      <c r="DY907" s="170"/>
      <c r="DZ907" s="170"/>
      <c r="EA907" s="170"/>
      <c r="EB907" s="170"/>
      <c r="EC907" s="170"/>
      <c r="ED907" s="170"/>
      <c r="EE907" s="170"/>
      <c r="EF907" s="170"/>
      <c r="EG907" s="170"/>
      <c r="EH907" s="170"/>
      <c r="EI907" s="170"/>
      <c r="EJ907" s="170"/>
      <c r="EK907" s="170"/>
      <c r="EL907" s="170"/>
      <c r="EM907" s="170"/>
      <c r="EN907" s="170"/>
      <c r="EO907" s="170"/>
      <c r="EP907" s="170"/>
      <c r="EQ907" s="170"/>
      <c r="ER907" s="170"/>
      <c r="ES907" s="170"/>
      <c r="ET907" s="170"/>
      <c r="EU907" s="170"/>
      <c r="EV907" s="170"/>
      <c r="EW907" s="170"/>
      <c r="EX907" s="170"/>
      <c r="EY907" s="170"/>
      <c r="EZ907" s="170"/>
      <c r="FA907" s="170"/>
      <c r="FB907" s="170"/>
      <c r="FC907" s="170"/>
      <c r="FD907" s="170"/>
      <c r="FE907" s="170"/>
      <c r="FF907" s="170"/>
      <c r="FG907" s="170"/>
      <c r="FH907" s="170"/>
      <c r="FI907" s="170"/>
      <c r="FJ907" s="170"/>
      <c r="FK907" s="170"/>
      <c r="FL907" s="170"/>
      <c r="FM907" s="170"/>
      <c r="FN907" s="170"/>
      <c r="FO907" s="170"/>
      <c r="FP907" s="170"/>
      <c r="FQ907" s="170"/>
      <c r="FR907" s="170"/>
      <c r="FS907" s="170"/>
      <c r="FT907" s="170"/>
      <c r="FU907" s="170"/>
      <c r="FV907" s="170"/>
      <c r="FW907" s="170"/>
      <c r="FX907" s="170"/>
      <c r="FY907" s="170"/>
      <c r="FZ907" s="170"/>
      <c r="GA907" s="170"/>
      <c r="GB907" s="170"/>
      <c r="GC907" s="170"/>
      <c r="GD907" s="170"/>
      <c r="GE907" s="170"/>
      <c r="GF907" s="170"/>
      <c r="GG907" s="170"/>
      <c r="GH907" s="170"/>
    </row>
    <row r="908" customFormat="false" ht="12.75" hidden="false" customHeight="false" outlineLevel="0" collapsed="false">
      <c r="A908" s="179"/>
      <c r="B908" s="160"/>
      <c r="C908" s="160"/>
      <c r="D908" s="160"/>
      <c r="E908" s="160"/>
      <c r="F908" s="160"/>
      <c r="G908" s="160"/>
      <c r="H908" s="159"/>
      <c r="I908" s="181"/>
      <c r="R908" s="159"/>
      <c r="S908" s="169"/>
      <c r="T908" s="170"/>
      <c r="U908" s="170"/>
      <c r="V908" s="170"/>
      <c r="W908" s="170"/>
      <c r="X908" s="170"/>
      <c r="Y908" s="170"/>
      <c r="Z908" s="170"/>
      <c r="AA908" s="170"/>
      <c r="AB908" s="170"/>
      <c r="AC908" s="170"/>
      <c r="AD908" s="170"/>
      <c r="AE908" s="170"/>
      <c r="AF908" s="170"/>
      <c r="AG908" s="170"/>
      <c r="AH908" s="170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70"/>
      <c r="BP908" s="170"/>
      <c r="BQ908" s="170"/>
      <c r="BR908" s="170"/>
      <c r="BS908" s="170"/>
      <c r="BT908" s="170"/>
      <c r="BU908" s="170"/>
      <c r="BV908" s="170"/>
      <c r="BW908" s="170"/>
      <c r="BX908" s="170"/>
      <c r="BY908" s="170"/>
      <c r="BZ908" s="170"/>
      <c r="CA908" s="170"/>
      <c r="CB908" s="170"/>
      <c r="CC908" s="170"/>
      <c r="CD908" s="170"/>
      <c r="CE908" s="170"/>
      <c r="CF908" s="170"/>
      <c r="CG908" s="170"/>
      <c r="CH908" s="170"/>
      <c r="CI908" s="170"/>
      <c r="CJ908" s="170"/>
      <c r="CK908" s="170"/>
      <c r="CL908" s="170"/>
      <c r="CM908" s="170"/>
      <c r="CN908" s="170"/>
      <c r="CO908" s="170"/>
      <c r="CP908" s="170"/>
      <c r="CQ908" s="170"/>
      <c r="CR908" s="170"/>
      <c r="CS908" s="170"/>
      <c r="CT908" s="170"/>
      <c r="CU908" s="170"/>
      <c r="CV908" s="170"/>
      <c r="CW908" s="170"/>
      <c r="CX908" s="170"/>
      <c r="CY908" s="170"/>
      <c r="CZ908" s="170"/>
      <c r="DA908" s="170"/>
      <c r="DB908" s="170"/>
      <c r="DC908" s="170"/>
      <c r="DD908" s="170"/>
      <c r="DE908" s="170"/>
      <c r="DF908" s="170"/>
      <c r="DG908" s="170"/>
      <c r="DH908" s="170"/>
      <c r="DI908" s="170"/>
      <c r="DJ908" s="170"/>
      <c r="DK908" s="170"/>
      <c r="DL908" s="170"/>
      <c r="DM908" s="170"/>
      <c r="DN908" s="170"/>
      <c r="DO908" s="170"/>
      <c r="DP908" s="170"/>
      <c r="DQ908" s="170"/>
      <c r="DR908" s="170"/>
      <c r="DS908" s="170"/>
      <c r="DT908" s="170"/>
      <c r="DU908" s="170"/>
      <c r="DV908" s="170"/>
      <c r="DW908" s="170"/>
      <c r="DX908" s="170"/>
      <c r="DY908" s="170"/>
      <c r="DZ908" s="170"/>
      <c r="EA908" s="170"/>
      <c r="EB908" s="170"/>
      <c r="EC908" s="170"/>
      <c r="ED908" s="170"/>
      <c r="EE908" s="170"/>
      <c r="EF908" s="170"/>
      <c r="EG908" s="170"/>
      <c r="EH908" s="170"/>
      <c r="EI908" s="170"/>
      <c r="EJ908" s="170"/>
      <c r="EK908" s="170"/>
      <c r="EL908" s="170"/>
      <c r="EM908" s="170"/>
      <c r="EN908" s="170"/>
      <c r="EO908" s="170"/>
      <c r="EP908" s="170"/>
      <c r="EQ908" s="170"/>
      <c r="ER908" s="170"/>
      <c r="ES908" s="170"/>
      <c r="ET908" s="170"/>
      <c r="EU908" s="170"/>
      <c r="EV908" s="170"/>
      <c r="EW908" s="170"/>
      <c r="EX908" s="170"/>
      <c r="EY908" s="170"/>
      <c r="EZ908" s="170"/>
      <c r="FA908" s="170"/>
      <c r="FB908" s="170"/>
      <c r="FC908" s="170"/>
      <c r="FD908" s="170"/>
      <c r="FE908" s="170"/>
      <c r="FF908" s="170"/>
      <c r="FG908" s="170"/>
      <c r="FH908" s="170"/>
      <c r="FI908" s="170"/>
      <c r="FJ908" s="170"/>
      <c r="FK908" s="170"/>
      <c r="FL908" s="170"/>
      <c r="FM908" s="170"/>
      <c r="FN908" s="170"/>
      <c r="FO908" s="170"/>
      <c r="FP908" s="170"/>
      <c r="FQ908" s="170"/>
      <c r="FR908" s="170"/>
      <c r="FS908" s="170"/>
      <c r="FT908" s="170"/>
      <c r="FU908" s="170"/>
      <c r="FV908" s="170"/>
      <c r="FW908" s="170"/>
      <c r="FX908" s="170"/>
      <c r="FY908" s="170"/>
      <c r="FZ908" s="170"/>
      <c r="GA908" s="170"/>
      <c r="GB908" s="170"/>
      <c r="GC908" s="170"/>
      <c r="GD908" s="170"/>
      <c r="GE908" s="170"/>
      <c r="GF908" s="170"/>
      <c r="GG908" s="170"/>
      <c r="GH908" s="170"/>
    </row>
    <row r="909" customFormat="false" ht="12.75" hidden="false" customHeight="false" outlineLevel="0" collapsed="false">
      <c r="A909" s="179"/>
      <c r="B909" s="160"/>
      <c r="C909" s="160"/>
      <c r="D909" s="160"/>
      <c r="E909" s="160"/>
      <c r="F909" s="160"/>
      <c r="G909" s="160"/>
      <c r="H909" s="159"/>
      <c r="I909" s="181"/>
      <c r="R909" s="159"/>
      <c r="S909" s="169"/>
      <c r="T909" s="170"/>
      <c r="U909" s="170"/>
      <c r="V909" s="170"/>
      <c r="W909" s="170"/>
      <c r="X909" s="170"/>
      <c r="Y909" s="170"/>
      <c r="Z909" s="170"/>
      <c r="AA909" s="170"/>
      <c r="AB909" s="170"/>
      <c r="AC909" s="170"/>
      <c r="AD909" s="170"/>
      <c r="AE909" s="170"/>
      <c r="AF909" s="170"/>
      <c r="AG909" s="170"/>
      <c r="AH909" s="170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70"/>
      <c r="BP909" s="170"/>
      <c r="BQ909" s="170"/>
      <c r="BR909" s="170"/>
      <c r="BS909" s="170"/>
      <c r="BT909" s="170"/>
      <c r="BU909" s="170"/>
      <c r="BV909" s="170"/>
      <c r="BW909" s="170"/>
      <c r="BX909" s="170"/>
      <c r="BY909" s="170"/>
      <c r="BZ909" s="170"/>
      <c r="CA909" s="170"/>
      <c r="CB909" s="170"/>
      <c r="CC909" s="170"/>
      <c r="CD909" s="170"/>
      <c r="CE909" s="170"/>
      <c r="CF909" s="170"/>
      <c r="CG909" s="170"/>
      <c r="CH909" s="170"/>
      <c r="CI909" s="170"/>
      <c r="CJ909" s="170"/>
      <c r="CK909" s="170"/>
      <c r="CL909" s="170"/>
      <c r="CM909" s="170"/>
      <c r="CN909" s="170"/>
      <c r="CO909" s="170"/>
      <c r="CP909" s="170"/>
      <c r="CQ909" s="170"/>
      <c r="CR909" s="170"/>
      <c r="CS909" s="170"/>
      <c r="CT909" s="170"/>
      <c r="CU909" s="170"/>
      <c r="CV909" s="170"/>
      <c r="CW909" s="170"/>
      <c r="CX909" s="170"/>
      <c r="CY909" s="170"/>
      <c r="CZ909" s="170"/>
      <c r="DA909" s="170"/>
      <c r="DB909" s="170"/>
      <c r="DC909" s="170"/>
      <c r="DD909" s="170"/>
      <c r="DE909" s="170"/>
      <c r="DF909" s="170"/>
      <c r="DG909" s="170"/>
      <c r="DH909" s="170"/>
      <c r="DI909" s="170"/>
      <c r="DJ909" s="170"/>
      <c r="DK909" s="170"/>
      <c r="DL909" s="170"/>
      <c r="DM909" s="170"/>
      <c r="DN909" s="170"/>
      <c r="DO909" s="170"/>
      <c r="DP909" s="170"/>
      <c r="DQ909" s="170"/>
      <c r="DR909" s="170"/>
      <c r="DS909" s="170"/>
      <c r="DT909" s="170"/>
      <c r="DU909" s="170"/>
      <c r="DV909" s="170"/>
      <c r="DW909" s="170"/>
      <c r="DX909" s="170"/>
      <c r="DY909" s="170"/>
      <c r="DZ909" s="170"/>
      <c r="EA909" s="170"/>
      <c r="EB909" s="170"/>
      <c r="EC909" s="170"/>
      <c r="ED909" s="170"/>
      <c r="EE909" s="170"/>
      <c r="EF909" s="170"/>
      <c r="EG909" s="170"/>
      <c r="EH909" s="170"/>
      <c r="EI909" s="170"/>
      <c r="EJ909" s="170"/>
      <c r="EK909" s="170"/>
      <c r="EL909" s="170"/>
      <c r="EM909" s="170"/>
      <c r="EN909" s="170"/>
      <c r="EO909" s="170"/>
      <c r="EP909" s="170"/>
      <c r="EQ909" s="170"/>
      <c r="ER909" s="170"/>
      <c r="ES909" s="170"/>
      <c r="ET909" s="170"/>
      <c r="EU909" s="170"/>
      <c r="EV909" s="170"/>
      <c r="EW909" s="170"/>
      <c r="EX909" s="170"/>
      <c r="EY909" s="170"/>
      <c r="EZ909" s="170"/>
      <c r="FA909" s="170"/>
      <c r="FB909" s="170"/>
      <c r="FC909" s="170"/>
      <c r="FD909" s="170"/>
      <c r="FE909" s="170"/>
      <c r="FF909" s="170"/>
      <c r="FG909" s="170"/>
      <c r="FH909" s="170"/>
      <c r="FI909" s="170"/>
      <c r="FJ909" s="170"/>
      <c r="FK909" s="170"/>
      <c r="FL909" s="170"/>
      <c r="FM909" s="170"/>
      <c r="FN909" s="170"/>
      <c r="FO909" s="170"/>
      <c r="FP909" s="170"/>
      <c r="FQ909" s="170"/>
      <c r="FR909" s="170"/>
      <c r="FS909" s="170"/>
      <c r="FT909" s="170"/>
      <c r="FU909" s="170"/>
      <c r="FV909" s="170"/>
      <c r="FW909" s="170"/>
      <c r="FX909" s="170"/>
      <c r="FY909" s="170"/>
      <c r="FZ909" s="170"/>
      <c r="GA909" s="170"/>
      <c r="GB909" s="170"/>
      <c r="GC909" s="170"/>
      <c r="GD909" s="170"/>
      <c r="GE909" s="170"/>
      <c r="GF909" s="170"/>
      <c r="GG909" s="170"/>
      <c r="GH909" s="170"/>
    </row>
    <row r="910" customFormat="false" ht="12.75" hidden="false" customHeight="false" outlineLevel="0" collapsed="false">
      <c r="A910" s="179"/>
      <c r="B910" s="160"/>
      <c r="C910" s="160"/>
      <c r="D910" s="160"/>
      <c r="E910" s="160"/>
      <c r="F910" s="160"/>
      <c r="G910" s="160"/>
      <c r="H910" s="159"/>
      <c r="I910" s="181"/>
      <c r="R910" s="159"/>
      <c r="S910" s="169"/>
      <c r="T910" s="170"/>
      <c r="U910" s="170"/>
      <c r="V910" s="170"/>
      <c r="W910" s="170"/>
      <c r="X910" s="170"/>
      <c r="Y910" s="170"/>
      <c r="Z910" s="170"/>
      <c r="AA910" s="170"/>
      <c r="AB910" s="170"/>
      <c r="AC910" s="170"/>
      <c r="AD910" s="170"/>
      <c r="AE910" s="170"/>
      <c r="AF910" s="170"/>
      <c r="AG910" s="170"/>
      <c r="AH910" s="170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70"/>
      <c r="BP910" s="170"/>
      <c r="BQ910" s="170"/>
      <c r="BR910" s="170"/>
      <c r="BS910" s="170"/>
      <c r="BT910" s="170"/>
      <c r="BU910" s="170"/>
      <c r="BV910" s="170"/>
      <c r="BW910" s="170"/>
      <c r="BX910" s="170"/>
      <c r="BY910" s="170"/>
      <c r="BZ910" s="170"/>
      <c r="CA910" s="170"/>
      <c r="CB910" s="170"/>
      <c r="CC910" s="170"/>
      <c r="CD910" s="170"/>
      <c r="CE910" s="170"/>
      <c r="CF910" s="170"/>
      <c r="CG910" s="170"/>
      <c r="CH910" s="170"/>
      <c r="CI910" s="170"/>
      <c r="CJ910" s="170"/>
      <c r="CK910" s="170"/>
      <c r="CL910" s="170"/>
      <c r="CM910" s="170"/>
      <c r="CN910" s="170"/>
      <c r="CO910" s="170"/>
      <c r="CP910" s="170"/>
      <c r="CQ910" s="170"/>
      <c r="CR910" s="170"/>
      <c r="CS910" s="170"/>
      <c r="CT910" s="170"/>
      <c r="CU910" s="170"/>
      <c r="CV910" s="170"/>
      <c r="CW910" s="170"/>
      <c r="CX910" s="170"/>
      <c r="CY910" s="170"/>
      <c r="CZ910" s="170"/>
      <c r="DA910" s="170"/>
      <c r="DB910" s="170"/>
      <c r="DC910" s="170"/>
      <c r="DD910" s="170"/>
      <c r="DE910" s="170"/>
      <c r="DF910" s="170"/>
      <c r="DG910" s="170"/>
      <c r="DH910" s="170"/>
      <c r="DI910" s="170"/>
      <c r="DJ910" s="170"/>
      <c r="DK910" s="170"/>
      <c r="DL910" s="170"/>
      <c r="DM910" s="170"/>
      <c r="DN910" s="170"/>
      <c r="DO910" s="170"/>
      <c r="DP910" s="170"/>
      <c r="DQ910" s="170"/>
      <c r="DR910" s="170"/>
      <c r="DS910" s="170"/>
      <c r="DT910" s="170"/>
      <c r="DU910" s="170"/>
      <c r="DV910" s="170"/>
      <c r="DW910" s="170"/>
      <c r="DX910" s="170"/>
      <c r="DY910" s="170"/>
      <c r="DZ910" s="170"/>
      <c r="EA910" s="170"/>
      <c r="EB910" s="170"/>
      <c r="EC910" s="170"/>
      <c r="ED910" s="170"/>
      <c r="EE910" s="170"/>
      <c r="EF910" s="170"/>
      <c r="EG910" s="170"/>
      <c r="EH910" s="170"/>
      <c r="EI910" s="170"/>
      <c r="EJ910" s="170"/>
      <c r="EK910" s="170"/>
      <c r="EL910" s="170"/>
      <c r="EM910" s="170"/>
      <c r="EN910" s="170"/>
      <c r="EO910" s="170"/>
      <c r="EP910" s="170"/>
      <c r="EQ910" s="170"/>
      <c r="ER910" s="170"/>
      <c r="ES910" s="170"/>
      <c r="ET910" s="170"/>
      <c r="EU910" s="170"/>
      <c r="EV910" s="170"/>
      <c r="EW910" s="170"/>
      <c r="EX910" s="170"/>
      <c r="EY910" s="170"/>
      <c r="EZ910" s="170"/>
      <c r="FA910" s="170"/>
      <c r="FB910" s="170"/>
      <c r="FC910" s="170"/>
      <c r="FD910" s="170"/>
      <c r="FE910" s="170"/>
      <c r="FF910" s="170"/>
      <c r="FG910" s="170"/>
      <c r="FH910" s="170"/>
      <c r="FI910" s="170"/>
      <c r="FJ910" s="170"/>
      <c r="FK910" s="170"/>
      <c r="FL910" s="170"/>
      <c r="FM910" s="170"/>
      <c r="FN910" s="170"/>
      <c r="FO910" s="170"/>
      <c r="FP910" s="170"/>
      <c r="FQ910" s="170"/>
      <c r="FR910" s="170"/>
      <c r="FS910" s="170"/>
      <c r="FT910" s="170"/>
      <c r="FU910" s="170"/>
      <c r="FV910" s="170"/>
      <c r="FW910" s="170"/>
      <c r="FX910" s="170"/>
      <c r="FY910" s="170"/>
      <c r="FZ910" s="170"/>
      <c r="GA910" s="170"/>
      <c r="GB910" s="170"/>
      <c r="GC910" s="170"/>
      <c r="GD910" s="170"/>
      <c r="GE910" s="170"/>
      <c r="GF910" s="170"/>
      <c r="GG910" s="170"/>
      <c r="GH910" s="170"/>
    </row>
    <row r="911" customFormat="false" ht="12.75" hidden="false" customHeight="false" outlineLevel="0" collapsed="false">
      <c r="A911" s="179"/>
      <c r="B911" s="160"/>
      <c r="C911" s="160"/>
      <c r="D911" s="160"/>
      <c r="E911" s="160"/>
      <c r="F911" s="160"/>
      <c r="G911" s="160"/>
      <c r="H911" s="159"/>
      <c r="I911" s="181"/>
      <c r="R911" s="159"/>
      <c r="S911" s="169"/>
      <c r="T911" s="170"/>
      <c r="U911" s="170"/>
      <c r="V911" s="170"/>
      <c r="W911" s="170"/>
      <c r="X911" s="170"/>
      <c r="Y911" s="170"/>
      <c r="Z911" s="170"/>
      <c r="AA911" s="170"/>
      <c r="AB911" s="170"/>
      <c r="AC911" s="170"/>
      <c r="AD911" s="170"/>
      <c r="AE911" s="170"/>
      <c r="AF911" s="170"/>
      <c r="AG911" s="170"/>
      <c r="AH911" s="170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70"/>
      <c r="BP911" s="170"/>
      <c r="BQ911" s="170"/>
      <c r="BR911" s="170"/>
      <c r="BS911" s="170"/>
      <c r="BT911" s="170"/>
      <c r="BU911" s="170"/>
      <c r="BV911" s="170"/>
      <c r="BW911" s="170"/>
      <c r="BX911" s="170"/>
      <c r="BY911" s="170"/>
      <c r="BZ911" s="170"/>
      <c r="CA911" s="170"/>
      <c r="CB911" s="170"/>
      <c r="CC911" s="170"/>
      <c r="CD911" s="170"/>
      <c r="CE911" s="170"/>
      <c r="CF911" s="170"/>
      <c r="CG911" s="170"/>
      <c r="CH911" s="170"/>
      <c r="CI911" s="170"/>
      <c r="CJ911" s="170"/>
      <c r="CK911" s="170"/>
      <c r="CL911" s="170"/>
      <c r="CM911" s="170"/>
      <c r="CN911" s="170"/>
      <c r="CO911" s="170"/>
      <c r="CP911" s="170"/>
      <c r="CQ911" s="170"/>
      <c r="CR911" s="170"/>
      <c r="CS911" s="170"/>
      <c r="CT911" s="170"/>
      <c r="CU911" s="170"/>
      <c r="CV911" s="170"/>
      <c r="CW911" s="170"/>
      <c r="CX911" s="170"/>
      <c r="CY911" s="170"/>
      <c r="CZ911" s="170"/>
      <c r="DA911" s="170"/>
      <c r="DB911" s="170"/>
      <c r="DC911" s="170"/>
      <c r="DD911" s="170"/>
      <c r="DE911" s="170"/>
      <c r="DF911" s="170"/>
      <c r="DG911" s="170"/>
      <c r="DH911" s="170"/>
      <c r="DI911" s="170"/>
      <c r="DJ911" s="170"/>
      <c r="DK911" s="170"/>
      <c r="DL911" s="170"/>
      <c r="DM911" s="170"/>
      <c r="DN911" s="170"/>
      <c r="DO911" s="170"/>
      <c r="DP911" s="170"/>
      <c r="DQ911" s="170"/>
      <c r="DR911" s="170"/>
      <c r="DS911" s="170"/>
      <c r="DT911" s="170"/>
      <c r="DU911" s="170"/>
      <c r="DV911" s="170"/>
      <c r="DW911" s="170"/>
      <c r="DX911" s="170"/>
      <c r="DY911" s="170"/>
      <c r="DZ911" s="170"/>
      <c r="EA911" s="170"/>
      <c r="EB911" s="170"/>
      <c r="EC911" s="170"/>
      <c r="ED911" s="170"/>
      <c r="EE911" s="170"/>
      <c r="EF911" s="170"/>
      <c r="EG911" s="170"/>
      <c r="EH911" s="170"/>
      <c r="EI911" s="170"/>
      <c r="EJ911" s="170"/>
      <c r="EK911" s="170"/>
      <c r="EL911" s="170"/>
      <c r="EM911" s="170"/>
      <c r="EN911" s="170"/>
      <c r="EO911" s="170"/>
      <c r="EP911" s="170"/>
      <c r="EQ911" s="170"/>
      <c r="ER911" s="170"/>
      <c r="ES911" s="170"/>
      <c r="ET911" s="170"/>
      <c r="EU911" s="170"/>
      <c r="EV911" s="170"/>
      <c r="EW911" s="170"/>
      <c r="EX911" s="170"/>
      <c r="EY911" s="170"/>
      <c r="EZ911" s="170"/>
      <c r="FA911" s="170"/>
      <c r="FB911" s="170"/>
      <c r="FC911" s="170"/>
      <c r="FD911" s="170"/>
      <c r="FE911" s="170"/>
      <c r="FF911" s="170"/>
      <c r="FG911" s="170"/>
      <c r="FH911" s="170"/>
      <c r="FI911" s="170"/>
      <c r="FJ911" s="170"/>
      <c r="FK911" s="170"/>
      <c r="FL911" s="170"/>
      <c r="FM911" s="170"/>
      <c r="FN911" s="170"/>
      <c r="FO911" s="170"/>
      <c r="FP911" s="170"/>
      <c r="FQ911" s="170"/>
      <c r="FR911" s="170"/>
      <c r="FS911" s="170"/>
      <c r="FT911" s="170"/>
      <c r="FU911" s="170"/>
      <c r="FV911" s="170"/>
      <c r="FW911" s="170"/>
      <c r="FX911" s="170"/>
      <c r="FY911" s="170"/>
      <c r="FZ911" s="170"/>
      <c r="GA911" s="170"/>
      <c r="GB911" s="170"/>
      <c r="GC911" s="170"/>
      <c r="GD911" s="170"/>
      <c r="GE911" s="170"/>
      <c r="GF911" s="170"/>
      <c r="GG911" s="170"/>
      <c r="GH911" s="170"/>
    </row>
    <row r="912" customFormat="false" ht="12.75" hidden="false" customHeight="false" outlineLevel="0" collapsed="false">
      <c r="A912" s="179"/>
      <c r="B912" s="160"/>
      <c r="C912" s="160"/>
      <c r="D912" s="160"/>
      <c r="E912" s="160"/>
      <c r="F912" s="160"/>
      <c r="G912" s="160"/>
      <c r="H912" s="159"/>
      <c r="I912" s="181"/>
      <c r="R912" s="159"/>
      <c r="S912" s="169"/>
      <c r="T912" s="170"/>
      <c r="U912" s="170"/>
      <c r="V912" s="170"/>
      <c r="W912" s="170"/>
      <c r="X912" s="170"/>
      <c r="Y912" s="170"/>
      <c r="Z912" s="170"/>
      <c r="AA912" s="170"/>
      <c r="AB912" s="170"/>
      <c r="AC912" s="170"/>
      <c r="AD912" s="170"/>
      <c r="AE912" s="170"/>
      <c r="AF912" s="170"/>
      <c r="AG912" s="170"/>
      <c r="AH912" s="170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70"/>
      <c r="BP912" s="170"/>
      <c r="BQ912" s="170"/>
      <c r="BR912" s="170"/>
      <c r="BS912" s="170"/>
      <c r="BT912" s="170"/>
      <c r="BU912" s="170"/>
      <c r="BV912" s="170"/>
      <c r="BW912" s="170"/>
      <c r="BX912" s="170"/>
      <c r="BY912" s="170"/>
      <c r="BZ912" s="170"/>
      <c r="CA912" s="170"/>
      <c r="CB912" s="170"/>
      <c r="CC912" s="170"/>
      <c r="CD912" s="170"/>
      <c r="CE912" s="170"/>
      <c r="CF912" s="170"/>
      <c r="CG912" s="170"/>
      <c r="CH912" s="170"/>
      <c r="CI912" s="170"/>
      <c r="CJ912" s="170"/>
      <c r="CK912" s="170"/>
      <c r="CL912" s="170"/>
      <c r="CM912" s="170"/>
      <c r="CN912" s="170"/>
      <c r="CO912" s="170"/>
      <c r="CP912" s="170"/>
      <c r="CQ912" s="170"/>
      <c r="CR912" s="170"/>
      <c r="CS912" s="170"/>
      <c r="CT912" s="170"/>
      <c r="CU912" s="170"/>
      <c r="CV912" s="170"/>
      <c r="CW912" s="170"/>
      <c r="CX912" s="170"/>
      <c r="CY912" s="170"/>
      <c r="CZ912" s="170"/>
      <c r="DA912" s="170"/>
      <c r="DB912" s="170"/>
      <c r="DC912" s="170"/>
      <c r="DD912" s="170"/>
      <c r="DE912" s="170"/>
      <c r="DF912" s="170"/>
      <c r="DG912" s="170"/>
      <c r="DH912" s="170"/>
      <c r="DI912" s="170"/>
      <c r="DJ912" s="170"/>
      <c r="DK912" s="170"/>
      <c r="DL912" s="170"/>
      <c r="DM912" s="170"/>
      <c r="DN912" s="170"/>
      <c r="DO912" s="170"/>
      <c r="DP912" s="170"/>
      <c r="DQ912" s="170"/>
      <c r="DR912" s="170"/>
      <c r="DS912" s="170"/>
      <c r="DT912" s="170"/>
      <c r="DU912" s="170"/>
      <c r="DV912" s="170"/>
      <c r="DW912" s="170"/>
      <c r="DX912" s="170"/>
      <c r="DY912" s="170"/>
      <c r="DZ912" s="170"/>
      <c r="EA912" s="170"/>
      <c r="EB912" s="170"/>
      <c r="EC912" s="170"/>
      <c r="ED912" s="170"/>
      <c r="EE912" s="170"/>
      <c r="EF912" s="170"/>
      <c r="EG912" s="170"/>
      <c r="EH912" s="170"/>
      <c r="EI912" s="170"/>
      <c r="EJ912" s="170"/>
      <c r="EK912" s="170"/>
      <c r="EL912" s="170"/>
      <c r="EM912" s="170"/>
      <c r="EN912" s="170"/>
      <c r="EO912" s="170"/>
      <c r="EP912" s="170"/>
      <c r="EQ912" s="170"/>
      <c r="ER912" s="170"/>
      <c r="ES912" s="170"/>
      <c r="ET912" s="170"/>
      <c r="EU912" s="170"/>
      <c r="EV912" s="170"/>
      <c r="EW912" s="170"/>
      <c r="EX912" s="170"/>
      <c r="EY912" s="170"/>
      <c r="EZ912" s="170"/>
      <c r="FA912" s="170"/>
      <c r="FB912" s="170"/>
      <c r="FC912" s="170"/>
      <c r="FD912" s="170"/>
      <c r="FE912" s="170"/>
      <c r="FF912" s="170"/>
      <c r="FG912" s="170"/>
      <c r="FH912" s="170"/>
      <c r="FI912" s="170"/>
      <c r="FJ912" s="170"/>
      <c r="FK912" s="170"/>
      <c r="FL912" s="170"/>
      <c r="FM912" s="170"/>
      <c r="FN912" s="170"/>
      <c r="FO912" s="170"/>
      <c r="FP912" s="170"/>
      <c r="FQ912" s="170"/>
      <c r="FR912" s="170"/>
      <c r="FS912" s="170"/>
      <c r="FT912" s="170"/>
      <c r="FU912" s="170"/>
      <c r="FV912" s="170"/>
      <c r="FW912" s="170"/>
      <c r="FX912" s="170"/>
      <c r="FY912" s="170"/>
      <c r="FZ912" s="170"/>
      <c r="GA912" s="170"/>
      <c r="GB912" s="170"/>
      <c r="GC912" s="170"/>
      <c r="GD912" s="170"/>
      <c r="GE912" s="170"/>
      <c r="GF912" s="170"/>
      <c r="GG912" s="170"/>
      <c r="GH912" s="170"/>
    </row>
    <row r="913" customFormat="false" ht="12.75" hidden="false" customHeight="false" outlineLevel="0" collapsed="false">
      <c r="A913" s="179"/>
      <c r="B913" s="160"/>
      <c r="C913" s="160"/>
      <c r="D913" s="160"/>
      <c r="E913" s="160"/>
      <c r="F913" s="160"/>
      <c r="G913" s="160"/>
      <c r="H913" s="159"/>
      <c r="I913" s="181"/>
      <c r="R913" s="159"/>
      <c r="S913" s="169"/>
      <c r="T913" s="170"/>
      <c r="U913" s="170"/>
      <c r="V913" s="170"/>
      <c r="W913" s="170"/>
      <c r="X913" s="170"/>
      <c r="Y913" s="170"/>
      <c r="Z913" s="170"/>
      <c r="AA913" s="170"/>
      <c r="AB913" s="170"/>
      <c r="AC913" s="170"/>
      <c r="AD913" s="170"/>
      <c r="AE913" s="170"/>
      <c r="AF913" s="170"/>
      <c r="AG913" s="170"/>
      <c r="AH913" s="170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70"/>
      <c r="BP913" s="170"/>
      <c r="BQ913" s="170"/>
      <c r="BR913" s="170"/>
      <c r="BS913" s="170"/>
      <c r="BT913" s="170"/>
      <c r="BU913" s="170"/>
      <c r="BV913" s="170"/>
      <c r="BW913" s="170"/>
      <c r="BX913" s="170"/>
      <c r="BY913" s="170"/>
      <c r="BZ913" s="170"/>
      <c r="CA913" s="170"/>
      <c r="CB913" s="170"/>
      <c r="CC913" s="170"/>
      <c r="CD913" s="170"/>
      <c r="CE913" s="170"/>
      <c r="CF913" s="170"/>
      <c r="CG913" s="170"/>
      <c r="CH913" s="170"/>
      <c r="CI913" s="170"/>
      <c r="CJ913" s="170"/>
      <c r="CK913" s="170"/>
      <c r="CL913" s="170"/>
      <c r="CM913" s="170"/>
      <c r="CN913" s="170"/>
      <c r="CO913" s="170"/>
      <c r="CP913" s="170"/>
      <c r="CQ913" s="170"/>
      <c r="CR913" s="170"/>
      <c r="CS913" s="170"/>
      <c r="CT913" s="170"/>
      <c r="CU913" s="170"/>
      <c r="CV913" s="170"/>
      <c r="CW913" s="170"/>
      <c r="CX913" s="170"/>
      <c r="CY913" s="170"/>
      <c r="CZ913" s="170"/>
      <c r="DA913" s="170"/>
      <c r="DB913" s="170"/>
      <c r="DC913" s="170"/>
      <c r="DD913" s="170"/>
      <c r="DE913" s="170"/>
      <c r="DF913" s="170"/>
      <c r="DG913" s="170"/>
      <c r="DH913" s="170"/>
      <c r="DI913" s="170"/>
      <c r="DJ913" s="170"/>
      <c r="DK913" s="170"/>
      <c r="DL913" s="170"/>
      <c r="DM913" s="170"/>
      <c r="DN913" s="170"/>
      <c r="DO913" s="170"/>
      <c r="DP913" s="170"/>
      <c r="DQ913" s="170"/>
      <c r="DR913" s="170"/>
      <c r="DS913" s="170"/>
      <c r="DT913" s="170"/>
      <c r="DU913" s="170"/>
      <c r="DV913" s="170"/>
      <c r="DW913" s="170"/>
      <c r="DX913" s="170"/>
      <c r="DY913" s="170"/>
      <c r="DZ913" s="170"/>
      <c r="EA913" s="170"/>
      <c r="EB913" s="170"/>
      <c r="EC913" s="170"/>
      <c r="ED913" s="170"/>
      <c r="EE913" s="170"/>
      <c r="EF913" s="170"/>
      <c r="EG913" s="170"/>
      <c r="EH913" s="170"/>
      <c r="EI913" s="170"/>
      <c r="EJ913" s="170"/>
      <c r="EK913" s="170"/>
      <c r="EL913" s="170"/>
      <c r="EM913" s="170"/>
      <c r="EN913" s="170"/>
      <c r="EO913" s="170"/>
      <c r="EP913" s="170"/>
      <c r="EQ913" s="170"/>
      <c r="ER913" s="170"/>
      <c r="ES913" s="170"/>
      <c r="ET913" s="170"/>
      <c r="EU913" s="170"/>
      <c r="EV913" s="170"/>
      <c r="EW913" s="170"/>
      <c r="EX913" s="170"/>
      <c r="EY913" s="170"/>
      <c r="EZ913" s="170"/>
      <c r="FA913" s="170"/>
      <c r="FB913" s="170"/>
      <c r="FC913" s="170"/>
      <c r="FD913" s="170"/>
      <c r="FE913" s="170"/>
      <c r="FF913" s="170"/>
      <c r="FG913" s="170"/>
      <c r="FH913" s="170"/>
      <c r="FI913" s="170"/>
      <c r="FJ913" s="170"/>
      <c r="FK913" s="170"/>
      <c r="FL913" s="170"/>
      <c r="FM913" s="170"/>
      <c r="FN913" s="170"/>
      <c r="FO913" s="170"/>
      <c r="FP913" s="170"/>
      <c r="FQ913" s="170"/>
      <c r="FR913" s="170"/>
      <c r="FS913" s="170"/>
      <c r="FT913" s="170"/>
      <c r="FU913" s="170"/>
      <c r="FV913" s="170"/>
      <c r="FW913" s="170"/>
      <c r="FX913" s="170"/>
      <c r="FY913" s="170"/>
      <c r="FZ913" s="170"/>
      <c r="GA913" s="170"/>
      <c r="GB913" s="170"/>
      <c r="GC913" s="170"/>
      <c r="GD913" s="170"/>
      <c r="GE913" s="170"/>
      <c r="GF913" s="170"/>
      <c r="GG913" s="170"/>
      <c r="GH913" s="170"/>
    </row>
    <row r="914" customFormat="false" ht="12.75" hidden="false" customHeight="false" outlineLevel="0" collapsed="false">
      <c r="A914" s="179"/>
      <c r="B914" s="160"/>
      <c r="C914" s="160"/>
      <c r="D914" s="160"/>
      <c r="E914" s="160"/>
      <c r="F914" s="160"/>
      <c r="G914" s="160"/>
      <c r="H914" s="159"/>
      <c r="I914" s="181"/>
      <c r="R914" s="159"/>
      <c r="S914" s="169"/>
      <c r="T914" s="170"/>
      <c r="U914" s="170"/>
      <c r="V914" s="170"/>
      <c r="W914" s="170"/>
      <c r="X914" s="170"/>
      <c r="Y914" s="170"/>
      <c r="Z914" s="170"/>
      <c r="AA914" s="170"/>
      <c r="AB914" s="170"/>
      <c r="AC914" s="170"/>
      <c r="AD914" s="170"/>
      <c r="AE914" s="170"/>
      <c r="AF914" s="170"/>
      <c r="AG914" s="170"/>
      <c r="AH914" s="170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70"/>
      <c r="BP914" s="170"/>
      <c r="BQ914" s="170"/>
      <c r="BR914" s="170"/>
      <c r="BS914" s="170"/>
      <c r="BT914" s="170"/>
      <c r="BU914" s="170"/>
      <c r="BV914" s="170"/>
      <c r="BW914" s="170"/>
      <c r="BX914" s="170"/>
      <c r="BY914" s="170"/>
      <c r="BZ914" s="170"/>
      <c r="CA914" s="170"/>
      <c r="CB914" s="170"/>
      <c r="CC914" s="170"/>
      <c r="CD914" s="170"/>
      <c r="CE914" s="170"/>
      <c r="CF914" s="170"/>
      <c r="CG914" s="170"/>
      <c r="CH914" s="170"/>
      <c r="CI914" s="170"/>
      <c r="CJ914" s="170"/>
      <c r="CK914" s="170"/>
      <c r="CL914" s="170"/>
      <c r="CM914" s="170"/>
      <c r="CN914" s="170"/>
      <c r="CO914" s="170"/>
      <c r="CP914" s="170"/>
      <c r="CQ914" s="170"/>
      <c r="CR914" s="170"/>
      <c r="CS914" s="170"/>
      <c r="CT914" s="170"/>
      <c r="CU914" s="170"/>
      <c r="CV914" s="170"/>
      <c r="CW914" s="170"/>
      <c r="CX914" s="170"/>
      <c r="CY914" s="170"/>
      <c r="CZ914" s="170"/>
      <c r="DA914" s="170"/>
      <c r="DB914" s="170"/>
      <c r="DC914" s="170"/>
      <c r="DD914" s="170"/>
      <c r="DE914" s="170"/>
      <c r="DF914" s="170"/>
      <c r="DG914" s="170"/>
      <c r="DH914" s="170"/>
      <c r="DI914" s="170"/>
      <c r="DJ914" s="170"/>
      <c r="DK914" s="170"/>
      <c r="DL914" s="170"/>
      <c r="DM914" s="170"/>
      <c r="DN914" s="170"/>
      <c r="DO914" s="170"/>
      <c r="DP914" s="170"/>
      <c r="DQ914" s="170"/>
      <c r="DR914" s="170"/>
      <c r="DS914" s="170"/>
      <c r="DT914" s="170"/>
      <c r="DU914" s="170"/>
      <c r="DV914" s="170"/>
      <c r="DW914" s="170"/>
      <c r="DX914" s="170"/>
      <c r="DY914" s="170"/>
      <c r="DZ914" s="170"/>
      <c r="EA914" s="170"/>
      <c r="EB914" s="170"/>
      <c r="EC914" s="170"/>
      <c r="ED914" s="170"/>
      <c r="EE914" s="170"/>
      <c r="EF914" s="170"/>
      <c r="EG914" s="170"/>
      <c r="EH914" s="170"/>
      <c r="EI914" s="170"/>
      <c r="EJ914" s="170"/>
      <c r="EK914" s="170"/>
      <c r="EL914" s="170"/>
      <c r="EM914" s="170"/>
      <c r="EN914" s="170"/>
      <c r="EO914" s="170"/>
      <c r="EP914" s="170"/>
      <c r="EQ914" s="170"/>
      <c r="ER914" s="170"/>
      <c r="ES914" s="170"/>
      <c r="ET914" s="170"/>
      <c r="EU914" s="170"/>
      <c r="EV914" s="170"/>
      <c r="EW914" s="170"/>
      <c r="EX914" s="170"/>
      <c r="EY914" s="170"/>
      <c r="EZ914" s="170"/>
      <c r="FA914" s="170"/>
      <c r="FB914" s="170"/>
      <c r="FC914" s="170"/>
      <c r="FD914" s="170"/>
      <c r="FE914" s="170"/>
      <c r="FF914" s="170"/>
      <c r="FG914" s="170"/>
      <c r="FH914" s="170"/>
      <c r="FI914" s="170"/>
      <c r="FJ914" s="170"/>
      <c r="FK914" s="170"/>
      <c r="FL914" s="170"/>
      <c r="FM914" s="170"/>
      <c r="FN914" s="170"/>
      <c r="FO914" s="170"/>
      <c r="FP914" s="170"/>
      <c r="FQ914" s="170"/>
      <c r="FR914" s="170"/>
      <c r="FS914" s="170"/>
      <c r="FT914" s="170"/>
      <c r="FU914" s="170"/>
      <c r="FV914" s="170"/>
      <c r="FW914" s="170"/>
      <c r="FX914" s="170"/>
      <c r="FY914" s="170"/>
      <c r="FZ914" s="170"/>
      <c r="GA914" s="170"/>
      <c r="GB914" s="170"/>
      <c r="GC914" s="170"/>
      <c r="GD914" s="170"/>
      <c r="GE914" s="170"/>
      <c r="GF914" s="170"/>
      <c r="GG914" s="170"/>
      <c r="GH914" s="170"/>
    </row>
    <row r="915" customFormat="false" ht="12.75" hidden="false" customHeight="false" outlineLevel="0" collapsed="false">
      <c r="A915" s="179"/>
      <c r="B915" s="160"/>
      <c r="C915" s="160"/>
      <c r="D915" s="160"/>
      <c r="E915" s="160"/>
      <c r="F915" s="160"/>
      <c r="G915" s="160"/>
      <c r="H915" s="159"/>
      <c r="I915" s="181"/>
      <c r="R915" s="159"/>
      <c r="S915" s="169"/>
      <c r="T915" s="170"/>
      <c r="U915" s="170"/>
      <c r="V915" s="170"/>
      <c r="W915" s="170"/>
      <c r="X915" s="170"/>
      <c r="Y915" s="170"/>
      <c r="Z915" s="170"/>
      <c r="AA915" s="170"/>
      <c r="AB915" s="170"/>
      <c r="AC915" s="170"/>
      <c r="AD915" s="170"/>
      <c r="AE915" s="170"/>
      <c r="AF915" s="170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70"/>
      <c r="BP915" s="170"/>
      <c r="BQ915" s="170"/>
      <c r="BR915" s="170"/>
      <c r="BS915" s="170"/>
      <c r="BT915" s="170"/>
      <c r="BU915" s="170"/>
      <c r="BV915" s="170"/>
      <c r="BW915" s="170"/>
      <c r="BX915" s="170"/>
      <c r="BY915" s="170"/>
      <c r="BZ915" s="170"/>
      <c r="CA915" s="170"/>
      <c r="CB915" s="170"/>
      <c r="CC915" s="170"/>
      <c r="CD915" s="170"/>
      <c r="CE915" s="170"/>
      <c r="CF915" s="170"/>
      <c r="CG915" s="170"/>
      <c r="CH915" s="170"/>
      <c r="CI915" s="170"/>
      <c r="CJ915" s="170"/>
      <c r="CK915" s="170"/>
      <c r="CL915" s="170"/>
      <c r="CM915" s="170"/>
      <c r="CN915" s="170"/>
      <c r="CO915" s="170"/>
      <c r="CP915" s="170"/>
      <c r="CQ915" s="170"/>
      <c r="CR915" s="170"/>
      <c r="CS915" s="170"/>
      <c r="CT915" s="170"/>
      <c r="CU915" s="170"/>
      <c r="CV915" s="170"/>
      <c r="CW915" s="170"/>
      <c r="CX915" s="170"/>
      <c r="CY915" s="170"/>
      <c r="CZ915" s="170"/>
      <c r="DA915" s="170"/>
      <c r="DB915" s="170"/>
      <c r="DC915" s="170"/>
      <c r="DD915" s="170"/>
      <c r="DE915" s="170"/>
      <c r="DF915" s="170"/>
      <c r="DG915" s="170"/>
      <c r="DH915" s="170"/>
      <c r="DI915" s="170"/>
      <c r="DJ915" s="170"/>
      <c r="DK915" s="170"/>
      <c r="DL915" s="170"/>
      <c r="DM915" s="170"/>
      <c r="DN915" s="170"/>
      <c r="DO915" s="170"/>
      <c r="DP915" s="170"/>
      <c r="DQ915" s="170"/>
      <c r="DR915" s="170"/>
      <c r="DS915" s="170"/>
      <c r="DT915" s="170"/>
      <c r="DU915" s="170"/>
      <c r="DV915" s="170"/>
      <c r="DW915" s="170"/>
      <c r="DX915" s="170"/>
      <c r="DY915" s="170"/>
      <c r="DZ915" s="170"/>
      <c r="EA915" s="170"/>
      <c r="EB915" s="170"/>
      <c r="EC915" s="170"/>
      <c r="ED915" s="170"/>
      <c r="EE915" s="170"/>
      <c r="EF915" s="170"/>
      <c r="EG915" s="170"/>
      <c r="EH915" s="170"/>
      <c r="EI915" s="170"/>
      <c r="EJ915" s="170"/>
      <c r="EK915" s="170"/>
      <c r="EL915" s="170"/>
      <c r="EM915" s="170"/>
      <c r="EN915" s="170"/>
      <c r="EO915" s="170"/>
      <c r="EP915" s="170"/>
      <c r="EQ915" s="170"/>
      <c r="ER915" s="170"/>
      <c r="ES915" s="170"/>
      <c r="ET915" s="170"/>
      <c r="EU915" s="170"/>
      <c r="EV915" s="170"/>
      <c r="EW915" s="170"/>
      <c r="EX915" s="170"/>
      <c r="EY915" s="170"/>
      <c r="EZ915" s="170"/>
      <c r="FA915" s="170"/>
      <c r="FB915" s="170"/>
      <c r="FC915" s="170"/>
      <c r="FD915" s="170"/>
      <c r="FE915" s="170"/>
      <c r="FF915" s="170"/>
      <c r="FG915" s="170"/>
      <c r="FH915" s="170"/>
      <c r="FI915" s="170"/>
      <c r="FJ915" s="170"/>
      <c r="FK915" s="170"/>
      <c r="FL915" s="170"/>
      <c r="FM915" s="170"/>
      <c r="FN915" s="170"/>
      <c r="FO915" s="170"/>
      <c r="FP915" s="170"/>
      <c r="FQ915" s="170"/>
      <c r="FR915" s="170"/>
      <c r="FS915" s="170"/>
      <c r="FT915" s="170"/>
      <c r="FU915" s="170"/>
      <c r="FV915" s="170"/>
      <c r="FW915" s="170"/>
      <c r="FX915" s="170"/>
      <c r="FY915" s="170"/>
      <c r="FZ915" s="170"/>
      <c r="GA915" s="170"/>
      <c r="GB915" s="170"/>
      <c r="GC915" s="170"/>
      <c r="GD915" s="170"/>
      <c r="GE915" s="170"/>
      <c r="GF915" s="170"/>
      <c r="GG915" s="170"/>
      <c r="GH915" s="170"/>
    </row>
    <row r="916" customFormat="false" ht="12.75" hidden="false" customHeight="false" outlineLevel="0" collapsed="false">
      <c r="A916" s="179"/>
      <c r="B916" s="160"/>
      <c r="C916" s="160"/>
      <c r="D916" s="160"/>
      <c r="E916" s="160"/>
      <c r="F916" s="160"/>
      <c r="G916" s="160"/>
      <c r="H916" s="159"/>
      <c r="I916" s="181"/>
      <c r="R916" s="159"/>
      <c r="S916" s="169"/>
      <c r="T916" s="170"/>
      <c r="U916" s="170"/>
      <c r="V916" s="170"/>
      <c r="W916" s="170"/>
      <c r="X916" s="170"/>
      <c r="Y916" s="170"/>
      <c r="Z916" s="170"/>
      <c r="AA916" s="170"/>
      <c r="AB916" s="170"/>
      <c r="AC916" s="170"/>
      <c r="AD916" s="170"/>
      <c r="AE916" s="170"/>
      <c r="AF916" s="170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70"/>
      <c r="BP916" s="170"/>
      <c r="BQ916" s="170"/>
      <c r="BR916" s="170"/>
      <c r="BS916" s="170"/>
      <c r="BT916" s="170"/>
      <c r="BU916" s="170"/>
      <c r="BV916" s="170"/>
      <c r="BW916" s="170"/>
      <c r="BX916" s="170"/>
      <c r="BY916" s="170"/>
      <c r="BZ916" s="170"/>
      <c r="CA916" s="170"/>
      <c r="CB916" s="170"/>
      <c r="CC916" s="170"/>
      <c r="CD916" s="170"/>
      <c r="CE916" s="170"/>
      <c r="CF916" s="170"/>
      <c r="CG916" s="170"/>
      <c r="CH916" s="170"/>
      <c r="CI916" s="170"/>
      <c r="CJ916" s="170"/>
      <c r="CK916" s="170"/>
      <c r="CL916" s="170"/>
      <c r="CM916" s="170"/>
      <c r="CN916" s="170"/>
      <c r="CO916" s="170"/>
      <c r="CP916" s="170"/>
      <c r="CQ916" s="170"/>
      <c r="CR916" s="170"/>
      <c r="CS916" s="170"/>
      <c r="CT916" s="170"/>
      <c r="CU916" s="170"/>
      <c r="CV916" s="170"/>
      <c r="CW916" s="170"/>
      <c r="CX916" s="170"/>
      <c r="CY916" s="170"/>
      <c r="CZ916" s="170"/>
      <c r="DA916" s="170"/>
      <c r="DB916" s="170"/>
      <c r="DC916" s="170"/>
      <c r="DD916" s="170"/>
      <c r="DE916" s="170"/>
      <c r="DF916" s="170"/>
      <c r="DG916" s="170"/>
      <c r="DH916" s="170"/>
      <c r="DI916" s="170"/>
      <c r="DJ916" s="170"/>
      <c r="DK916" s="170"/>
      <c r="DL916" s="170"/>
      <c r="DM916" s="170"/>
      <c r="DN916" s="170"/>
      <c r="DO916" s="170"/>
      <c r="DP916" s="170"/>
      <c r="DQ916" s="170"/>
      <c r="DR916" s="170"/>
      <c r="DS916" s="170"/>
      <c r="DT916" s="170"/>
      <c r="DU916" s="170"/>
      <c r="DV916" s="170"/>
      <c r="DW916" s="170"/>
      <c r="DX916" s="170"/>
      <c r="DY916" s="170"/>
      <c r="DZ916" s="170"/>
      <c r="EA916" s="170"/>
      <c r="EB916" s="170"/>
      <c r="EC916" s="170"/>
      <c r="ED916" s="170"/>
      <c r="EE916" s="170"/>
      <c r="EF916" s="170"/>
      <c r="EG916" s="170"/>
      <c r="EH916" s="170"/>
      <c r="EI916" s="170"/>
      <c r="EJ916" s="170"/>
      <c r="EK916" s="170"/>
      <c r="EL916" s="170"/>
      <c r="EM916" s="170"/>
      <c r="EN916" s="170"/>
      <c r="EO916" s="170"/>
      <c r="EP916" s="170"/>
      <c r="EQ916" s="170"/>
      <c r="ER916" s="170"/>
      <c r="ES916" s="170"/>
      <c r="ET916" s="170"/>
      <c r="EU916" s="170"/>
      <c r="EV916" s="170"/>
      <c r="EW916" s="170"/>
      <c r="EX916" s="170"/>
      <c r="EY916" s="170"/>
      <c r="EZ916" s="170"/>
      <c r="FA916" s="170"/>
      <c r="FB916" s="170"/>
      <c r="FC916" s="170"/>
      <c r="FD916" s="170"/>
      <c r="FE916" s="170"/>
      <c r="FF916" s="170"/>
      <c r="FG916" s="170"/>
      <c r="FH916" s="170"/>
      <c r="FI916" s="170"/>
      <c r="FJ916" s="170"/>
      <c r="FK916" s="170"/>
      <c r="FL916" s="170"/>
      <c r="FM916" s="170"/>
      <c r="FN916" s="170"/>
      <c r="FO916" s="170"/>
      <c r="FP916" s="170"/>
      <c r="FQ916" s="170"/>
      <c r="FR916" s="170"/>
      <c r="FS916" s="170"/>
      <c r="FT916" s="170"/>
      <c r="FU916" s="170"/>
      <c r="FV916" s="170"/>
      <c r="FW916" s="170"/>
      <c r="FX916" s="170"/>
      <c r="FY916" s="170"/>
      <c r="FZ916" s="170"/>
      <c r="GA916" s="170"/>
      <c r="GB916" s="170"/>
      <c r="GC916" s="170"/>
      <c r="GD916" s="170"/>
      <c r="GE916" s="170"/>
      <c r="GF916" s="170"/>
      <c r="GG916" s="170"/>
      <c r="GH916" s="170"/>
    </row>
    <row r="917" customFormat="false" ht="12.75" hidden="false" customHeight="false" outlineLevel="0" collapsed="false">
      <c r="A917" s="179"/>
      <c r="B917" s="160"/>
      <c r="C917" s="160"/>
      <c r="D917" s="160"/>
      <c r="E917" s="160"/>
      <c r="F917" s="160"/>
      <c r="G917" s="160"/>
      <c r="H917" s="159"/>
      <c r="I917" s="181"/>
      <c r="R917" s="159"/>
      <c r="S917" s="169"/>
      <c r="T917" s="170"/>
      <c r="U917" s="170"/>
      <c r="V917" s="170"/>
      <c r="W917" s="170"/>
      <c r="X917" s="170"/>
      <c r="Y917" s="170"/>
      <c r="Z917" s="170"/>
      <c r="AA917" s="170"/>
      <c r="AB917" s="170"/>
      <c r="AC917" s="170"/>
      <c r="AD917" s="170"/>
      <c r="AE917" s="170"/>
      <c r="AF917" s="170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70"/>
      <c r="BP917" s="170"/>
      <c r="BQ917" s="170"/>
      <c r="BR917" s="170"/>
      <c r="BS917" s="170"/>
      <c r="BT917" s="170"/>
      <c r="BU917" s="170"/>
      <c r="BV917" s="170"/>
      <c r="BW917" s="170"/>
      <c r="BX917" s="170"/>
      <c r="BY917" s="170"/>
      <c r="BZ917" s="170"/>
      <c r="CA917" s="170"/>
      <c r="CB917" s="170"/>
      <c r="CC917" s="170"/>
      <c r="CD917" s="170"/>
      <c r="CE917" s="170"/>
      <c r="CF917" s="170"/>
      <c r="CG917" s="170"/>
      <c r="CH917" s="170"/>
      <c r="CI917" s="170"/>
      <c r="CJ917" s="170"/>
      <c r="CK917" s="170"/>
      <c r="CL917" s="170"/>
      <c r="CM917" s="170"/>
      <c r="CN917" s="170"/>
      <c r="CO917" s="170"/>
      <c r="CP917" s="170"/>
      <c r="CQ917" s="170"/>
      <c r="CR917" s="170"/>
      <c r="CS917" s="170"/>
      <c r="CT917" s="170"/>
      <c r="CU917" s="170"/>
      <c r="CV917" s="170"/>
      <c r="CW917" s="170"/>
      <c r="CX917" s="170"/>
      <c r="CY917" s="170"/>
      <c r="CZ917" s="170"/>
      <c r="DA917" s="170"/>
      <c r="DB917" s="170"/>
      <c r="DC917" s="170"/>
      <c r="DD917" s="170"/>
      <c r="DE917" s="170"/>
      <c r="DF917" s="170"/>
      <c r="DG917" s="170"/>
      <c r="DH917" s="170"/>
      <c r="DI917" s="170"/>
      <c r="DJ917" s="170"/>
      <c r="DK917" s="170"/>
      <c r="DL917" s="170"/>
      <c r="DM917" s="170"/>
      <c r="DN917" s="170"/>
      <c r="DO917" s="170"/>
      <c r="DP917" s="170"/>
      <c r="DQ917" s="170"/>
      <c r="DR917" s="170"/>
      <c r="DS917" s="170"/>
      <c r="DT917" s="170"/>
      <c r="DU917" s="170"/>
      <c r="DV917" s="170"/>
      <c r="DW917" s="170"/>
      <c r="DX917" s="170"/>
      <c r="DY917" s="170"/>
      <c r="DZ917" s="170"/>
      <c r="EA917" s="170"/>
      <c r="EB917" s="170"/>
      <c r="EC917" s="170"/>
      <c r="ED917" s="170"/>
      <c r="EE917" s="170"/>
      <c r="EF917" s="170"/>
      <c r="EG917" s="170"/>
      <c r="EH917" s="170"/>
      <c r="EI917" s="170"/>
      <c r="EJ917" s="170"/>
      <c r="EK917" s="170"/>
      <c r="EL917" s="170"/>
      <c r="EM917" s="170"/>
      <c r="EN917" s="170"/>
      <c r="EO917" s="170"/>
      <c r="EP917" s="170"/>
      <c r="EQ917" s="170"/>
      <c r="ER917" s="170"/>
      <c r="ES917" s="170"/>
      <c r="ET917" s="170"/>
      <c r="EU917" s="170"/>
      <c r="EV917" s="170"/>
      <c r="EW917" s="170"/>
      <c r="EX917" s="170"/>
      <c r="EY917" s="170"/>
      <c r="EZ917" s="170"/>
      <c r="FA917" s="170"/>
      <c r="FB917" s="170"/>
      <c r="FC917" s="170"/>
      <c r="FD917" s="170"/>
      <c r="FE917" s="170"/>
      <c r="FF917" s="170"/>
      <c r="FG917" s="170"/>
      <c r="FH917" s="170"/>
      <c r="FI917" s="170"/>
      <c r="FJ917" s="170"/>
      <c r="FK917" s="170"/>
      <c r="FL917" s="170"/>
      <c r="FM917" s="170"/>
      <c r="FN917" s="170"/>
      <c r="FO917" s="170"/>
      <c r="FP917" s="170"/>
      <c r="FQ917" s="170"/>
      <c r="FR917" s="170"/>
      <c r="FS917" s="170"/>
      <c r="FT917" s="170"/>
      <c r="FU917" s="170"/>
      <c r="FV917" s="170"/>
      <c r="FW917" s="170"/>
      <c r="FX917" s="170"/>
      <c r="FY917" s="170"/>
      <c r="FZ917" s="170"/>
      <c r="GA917" s="170"/>
      <c r="GB917" s="170"/>
      <c r="GC917" s="170"/>
      <c r="GD917" s="170"/>
      <c r="GE917" s="170"/>
      <c r="GF917" s="170"/>
      <c r="GG917" s="170"/>
      <c r="GH917" s="170"/>
    </row>
    <row r="918" customFormat="false" ht="12.75" hidden="false" customHeight="false" outlineLevel="0" collapsed="false">
      <c r="A918" s="179"/>
      <c r="B918" s="160"/>
      <c r="C918" s="160"/>
      <c r="D918" s="160"/>
      <c r="E918" s="160"/>
      <c r="F918" s="160"/>
      <c r="G918" s="160"/>
      <c r="H918" s="159"/>
      <c r="I918" s="181"/>
      <c r="R918" s="159"/>
      <c r="S918" s="169"/>
      <c r="T918" s="170"/>
      <c r="U918" s="170"/>
      <c r="V918" s="170"/>
      <c r="W918" s="170"/>
      <c r="X918" s="170"/>
      <c r="Y918" s="170"/>
      <c r="Z918" s="170"/>
      <c r="AA918" s="170"/>
      <c r="AB918" s="170"/>
      <c r="AC918" s="170"/>
      <c r="AD918" s="170"/>
      <c r="AE918" s="170"/>
      <c r="AF918" s="170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70"/>
      <c r="BP918" s="170"/>
      <c r="BQ918" s="170"/>
      <c r="BR918" s="170"/>
      <c r="BS918" s="170"/>
      <c r="BT918" s="170"/>
      <c r="BU918" s="170"/>
      <c r="BV918" s="170"/>
      <c r="BW918" s="170"/>
      <c r="BX918" s="170"/>
      <c r="BY918" s="170"/>
      <c r="BZ918" s="170"/>
      <c r="CA918" s="170"/>
      <c r="CB918" s="170"/>
      <c r="CC918" s="170"/>
      <c r="CD918" s="170"/>
      <c r="CE918" s="170"/>
      <c r="CF918" s="170"/>
      <c r="CG918" s="170"/>
      <c r="CH918" s="170"/>
      <c r="CI918" s="170"/>
      <c r="CJ918" s="170"/>
      <c r="CK918" s="170"/>
      <c r="CL918" s="170"/>
      <c r="CM918" s="170"/>
      <c r="CN918" s="170"/>
      <c r="CO918" s="170"/>
      <c r="CP918" s="170"/>
      <c r="CQ918" s="170"/>
      <c r="CR918" s="170"/>
      <c r="CS918" s="170"/>
      <c r="CT918" s="170"/>
      <c r="CU918" s="170"/>
      <c r="CV918" s="170"/>
      <c r="CW918" s="170"/>
      <c r="CX918" s="170"/>
      <c r="CY918" s="170"/>
      <c r="CZ918" s="170"/>
      <c r="DA918" s="170"/>
      <c r="DB918" s="170"/>
      <c r="DC918" s="170"/>
      <c r="DD918" s="170"/>
      <c r="DE918" s="170"/>
      <c r="DF918" s="170"/>
      <c r="DG918" s="170"/>
      <c r="DH918" s="170"/>
      <c r="DI918" s="170"/>
      <c r="DJ918" s="170"/>
      <c r="DK918" s="170"/>
      <c r="DL918" s="170"/>
      <c r="DM918" s="170"/>
      <c r="DN918" s="170"/>
      <c r="DO918" s="170"/>
      <c r="DP918" s="170"/>
      <c r="DQ918" s="170"/>
      <c r="DR918" s="170"/>
      <c r="DS918" s="170"/>
      <c r="DT918" s="170"/>
      <c r="DU918" s="170"/>
      <c r="DV918" s="170"/>
      <c r="DW918" s="170"/>
      <c r="DX918" s="170"/>
      <c r="DY918" s="170"/>
      <c r="DZ918" s="170"/>
      <c r="EA918" s="170"/>
      <c r="EB918" s="170"/>
      <c r="EC918" s="170"/>
      <c r="ED918" s="170"/>
      <c r="EE918" s="170"/>
      <c r="EF918" s="170"/>
      <c r="EG918" s="170"/>
      <c r="EH918" s="170"/>
      <c r="EI918" s="170"/>
      <c r="EJ918" s="170"/>
      <c r="EK918" s="170"/>
      <c r="EL918" s="170"/>
      <c r="EM918" s="170"/>
      <c r="EN918" s="170"/>
      <c r="EO918" s="170"/>
      <c r="EP918" s="170"/>
      <c r="EQ918" s="170"/>
      <c r="ER918" s="170"/>
      <c r="ES918" s="170"/>
      <c r="ET918" s="170"/>
      <c r="EU918" s="170"/>
      <c r="EV918" s="170"/>
      <c r="EW918" s="170"/>
      <c r="EX918" s="170"/>
      <c r="EY918" s="170"/>
      <c r="EZ918" s="170"/>
      <c r="FA918" s="170"/>
      <c r="FB918" s="170"/>
      <c r="FC918" s="170"/>
      <c r="FD918" s="170"/>
      <c r="FE918" s="170"/>
      <c r="FF918" s="170"/>
      <c r="FG918" s="170"/>
      <c r="FH918" s="170"/>
      <c r="FI918" s="170"/>
      <c r="FJ918" s="170"/>
      <c r="FK918" s="170"/>
      <c r="FL918" s="170"/>
      <c r="FM918" s="170"/>
      <c r="FN918" s="170"/>
      <c r="FO918" s="170"/>
      <c r="FP918" s="170"/>
      <c r="FQ918" s="170"/>
      <c r="FR918" s="170"/>
      <c r="FS918" s="170"/>
      <c r="FT918" s="170"/>
      <c r="FU918" s="170"/>
      <c r="FV918" s="170"/>
      <c r="FW918" s="170"/>
      <c r="FX918" s="170"/>
      <c r="FY918" s="170"/>
      <c r="FZ918" s="170"/>
      <c r="GA918" s="170"/>
      <c r="GB918" s="170"/>
      <c r="GC918" s="170"/>
      <c r="GD918" s="170"/>
      <c r="GE918" s="170"/>
      <c r="GF918" s="170"/>
      <c r="GG918" s="170"/>
      <c r="GH918" s="170"/>
    </row>
    <row r="919" customFormat="false" ht="12.75" hidden="false" customHeight="false" outlineLevel="0" collapsed="false">
      <c r="A919" s="179"/>
      <c r="B919" s="160"/>
      <c r="C919" s="160"/>
      <c r="D919" s="160"/>
      <c r="E919" s="160"/>
      <c r="F919" s="160"/>
      <c r="G919" s="160"/>
      <c r="H919" s="159"/>
      <c r="I919" s="181"/>
      <c r="R919" s="159"/>
      <c r="S919" s="169"/>
      <c r="T919" s="170"/>
      <c r="U919" s="170"/>
      <c r="V919" s="170"/>
      <c r="W919" s="170"/>
      <c r="X919" s="170"/>
      <c r="Y919" s="170"/>
      <c r="Z919" s="170"/>
      <c r="AA919" s="170"/>
      <c r="AB919" s="170"/>
      <c r="AC919" s="170"/>
      <c r="AD919" s="170"/>
      <c r="AE919" s="170"/>
      <c r="AF919" s="170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70"/>
      <c r="CN919" s="170"/>
      <c r="CO919" s="170"/>
      <c r="CP919" s="170"/>
      <c r="CQ919" s="170"/>
      <c r="CR919" s="170"/>
      <c r="CS919" s="170"/>
      <c r="CT919" s="170"/>
      <c r="CU919" s="170"/>
      <c r="CV919" s="170"/>
      <c r="CW919" s="170"/>
      <c r="CX919" s="170"/>
      <c r="CY919" s="170"/>
      <c r="CZ919" s="170"/>
      <c r="DA919" s="170"/>
      <c r="DB919" s="170"/>
      <c r="DC919" s="170"/>
      <c r="DD919" s="170"/>
      <c r="DE919" s="170"/>
      <c r="DF919" s="170"/>
      <c r="DG919" s="170"/>
      <c r="DH919" s="170"/>
      <c r="DI919" s="170"/>
      <c r="DJ919" s="170"/>
      <c r="DK919" s="170"/>
      <c r="DL919" s="170"/>
      <c r="DM919" s="170"/>
      <c r="DN919" s="170"/>
      <c r="DO919" s="170"/>
      <c r="DP919" s="170"/>
      <c r="DQ919" s="170"/>
      <c r="DR919" s="170"/>
      <c r="DS919" s="170"/>
      <c r="DT919" s="170"/>
      <c r="DU919" s="170"/>
      <c r="DV919" s="170"/>
      <c r="DW919" s="170"/>
      <c r="DX919" s="170"/>
      <c r="DY919" s="170"/>
      <c r="DZ919" s="170"/>
      <c r="EA919" s="170"/>
      <c r="EB919" s="170"/>
      <c r="EC919" s="170"/>
      <c r="ED919" s="170"/>
      <c r="EE919" s="170"/>
      <c r="EF919" s="170"/>
      <c r="EG919" s="170"/>
      <c r="EH919" s="170"/>
      <c r="EI919" s="170"/>
      <c r="EJ919" s="170"/>
      <c r="EK919" s="170"/>
      <c r="EL919" s="170"/>
      <c r="EM919" s="170"/>
      <c r="EN919" s="170"/>
      <c r="EO919" s="170"/>
      <c r="EP919" s="170"/>
      <c r="EQ919" s="170"/>
      <c r="ER919" s="170"/>
      <c r="ES919" s="170"/>
      <c r="ET919" s="170"/>
      <c r="EU919" s="170"/>
      <c r="EV919" s="170"/>
      <c r="EW919" s="170"/>
      <c r="EX919" s="170"/>
      <c r="EY919" s="170"/>
      <c r="EZ919" s="170"/>
      <c r="FA919" s="170"/>
      <c r="FB919" s="170"/>
      <c r="FC919" s="170"/>
      <c r="FD919" s="170"/>
      <c r="FE919" s="170"/>
      <c r="FF919" s="170"/>
      <c r="FG919" s="170"/>
      <c r="FH919" s="170"/>
      <c r="FI919" s="170"/>
      <c r="FJ919" s="170"/>
      <c r="FK919" s="170"/>
      <c r="FL919" s="170"/>
      <c r="FM919" s="170"/>
      <c r="FN919" s="170"/>
      <c r="FO919" s="170"/>
      <c r="FP919" s="170"/>
      <c r="FQ919" s="170"/>
      <c r="FR919" s="170"/>
      <c r="FS919" s="170"/>
      <c r="FT919" s="170"/>
      <c r="FU919" s="170"/>
      <c r="FV919" s="170"/>
      <c r="FW919" s="170"/>
      <c r="FX919" s="170"/>
      <c r="FY919" s="170"/>
      <c r="FZ919" s="170"/>
      <c r="GA919" s="170"/>
      <c r="GB919" s="170"/>
      <c r="GC919" s="170"/>
      <c r="GD919" s="170"/>
      <c r="GE919" s="170"/>
      <c r="GF919" s="170"/>
      <c r="GG919" s="170"/>
      <c r="GH919" s="170"/>
    </row>
    <row r="920" customFormat="false" ht="12.75" hidden="false" customHeight="false" outlineLevel="0" collapsed="false">
      <c r="A920" s="179"/>
      <c r="B920" s="160"/>
      <c r="C920" s="160"/>
      <c r="D920" s="160"/>
      <c r="E920" s="160"/>
      <c r="F920" s="160"/>
      <c r="G920" s="160"/>
      <c r="H920" s="159"/>
      <c r="I920" s="181"/>
      <c r="R920" s="159"/>
      <c r="S920" s="169"/>
      <c r="T920" s="170"/>
      <c r="U920" s="170"/>
      <c r="V920" s="170"/>
      <c r="W920" s="170"/>
      <c r="X920" s="170"/>
      <c r="Y920" s="170"/>
      <c r="Z920" s="170"/>
      <c r="AA920" s="170"/>
      <c r="AB920" s="170"/>
      <c r="AC920" s="170"/>
      <c r="AD920" s="170"/>
      <c r="AE920" s="170"/>
      <c r="AF920" s="170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70"/>
      <c r="BP920" s="170"/>
      <c r="BQ920" s="170"/>
      <c r="BR920" s="170"/>
      <c r="BS920" s="170"/>
      <c r="BT920" s="170"/>
      <c r="BU920" s="170"/>
      <c r="BV920" s="170"/>
      <c r="BW920" s="170"/>
      <c r="BX920" s="170"/>
      <c r="BY920" s="170"/>
      <c r="BZ920" s="170"/>
      <c r="CA920" s="170"/>
      <c r="CB920" s="170"/>
      <c r="CC920" s="170"/>
      <c r="CD920" s="170"/>
      <c r="CE920" s="170"/>
      <c r="CF920" s="170"/>
      <c r="CG920" s="170"/>
      <c r="CH920" s="170"/>
      <c r="CI920" s="170"/>
      <c r="CJ920" s="170"/>
      <c r="CK920" s="170"/>
      <c r="CL920" s="170"/>
      <c r="CM920" s="170"/>
      <c r="CN920" s="170"/>
      <c r="CO920" s="170"/>
      <c r="CP920" s="170"/>
      <c r="CQ920" s="170"/>
      <c r="CR920" s="170"/>
      <c r="CS920" s="170"/>
      <c r="CT920" s="170"/>
      <c r="CU920" s="170"/>
      <c r="CV920" s="170"/>
      <c r="CW920" s="170"/>
      <c r="CX920" s="170"/>
      <c r="CY920" s="170"/>
      <c r="CZ920" s="170"/>
      <c r="DA920" s="170"/>
      <c r="DB920" s="170"/>
      <c r="DC920" s="170"/>
      <c r="DD920" s="170"/>
      <c r="DE920" s="170"/>
      <c r="DF920" s="170"/>
      <c r="DG920" s="170"/>
      <c r="DH920" s="170"/>
      <c r="DI920" s="170"/>
      <c r="DJ920" s="170"/>
      <c r="DK920" s="170"/>
      <c r="DL920" s="170"/>
      <c r="DM920" s="170"/>
      <c r="DN920" s="170"/>
      <c r="DO920" s="170"/>
      <c r="DP920" s="170"/>
      <c r="DQ920" s="170"/>
      <c r="DR920" s="170"/>
      <c r="DS920" s="170"/>
      <c r="DT920" s="170"/>
      <c r="DU920" s="170"/>
      <c r="DV920" s="170"/>
      <c r="DW920" s="170"/>
      <c r="DX920" s="170"/>
      <c r="DY920" s="170"/>
      <c r="DZ920" s="170"/>
      <c r="EA920" s="170"/>
      <c r="EB920" s="170"/>
      <c r="EC920" s="170"/>
      <c r="ED920" s="170"/>
      <c r="EE920" s="170"/>
      <c r="EF920" s="170"/>
      <c r="EG920" s="170"/>
      <c r="EH920" s="170"/>
      <c r="EI920" s="170"/>
      <c r="EJ920" s="170"/>
      <c r="EK920" s="170"/>
      <c r="EL920" s="170"/>
      <c r="EM920" s="170"/>
      <c r="EN920" s="170"/>
      <c r="EO920" s="170"/>
      <c r="EP920" s="170"/>
      <c r="EQ920" s="170"/>
      <c r="ER920" s="170"/>
      <c r="ES920" s="170"/>
      <c r="ET920" s="170"/>
      <c r="EU920" s="170"/>
      <c r="EV920" s="170"/>
      <c r="EW920" s="170"/>
      <c r="EX920" s="170"/>
      <c r="EY920" s="170"/>
      <c r="EZ920" s="170"/>
      <c r="FA920" s="170"/>
      <c r="FB920" s="170"/>
      <c r="FC920" s="170"/>
      <c r="FD920" s="170"/>
      <c r="FE920" s="170"/>
      <c r="FF920" s="170"/>
      <c r="FG920" s="170"/>
      <c r="FH920" s="170"/>
      <c r="FI920" s="170"/>
      <c r="FJ920" s="170"/>
      <c r="FK920" s="170"/>
      <c r="FL920" s="170"/>
      <c r="FM920" s="170"/>
      <c r="FN920" s="170"/>
      <c r="FO920" s="170"/>
      <c r="FP920" s="170"/>
      <c r="FQ920" s="170"/>
      <c r="FR920" s="170"/>
      <c r="FS920" s="170"/>
      <c r="FT920" s="170"/>
      <c r="FU920" s="170"/>
      <c r="FV920" s="170"/>
      <c r="FW920" s="170"/>
      <c r="FX920" s="170"/>
      <c r="FY920" s="170"/>
      <c r="FZ920" s="170"/>
      <c r="GA920" s="170"/>
      <c r="GB920" s="170"/>
      <c r="GC920" s="170"/>
      <c r="GD920" s="170"/>
      <c r="GE920" s="170"/>
      <c r="GF920" s="170"/>
      <c r="GG920" s="170"/>
      <c r="GH920" s="170"/>
    </row>
    <row r="921" customFormat="false" ht="12.75" hidden="false" customHeight="false" outlineLevel="0" collapsed="false">
      <c r="A921" s="179"/>
      <c r="B921" s="160"/>
      <c r="C921" s="160"/>
      <c r="D921" s="160"/>
      <c r="E921" s="160"/>
      <c r="F921" s="160"/>
      <c r="G921" s="160"/>
      <c r="H921" s="159"/>
      <c r="I921" s="181"/>
      <c r="R921" s="159"/>
      <c r="S921" s="169"/>
      <c r="T921" s="170"/>
      <c r="U921" s="170"/>
      <c r="V921" s="170"/>
      <c r="W921" s="170"/>
      <c r="X921" s="170"/>
      <c r="Y921" s="170"/>
      <c r="Z921" s="170"/>
      <c r="AA921" s="170"/>
      <c r="AB921" s="170"/>
      <c r="AC921" s="170"/>
      <c r="AD921" s="170"/>
      <c r="AE921" s="170"/>
      <c r="AF921" s="170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70"/>
      <c r="BP921" s="170"/>
      <c r="BQ921" s="170"/>
      <c r="BR921" s="170"/>
      <c r="BS921" s="170"/>
      <c r="BT921" s="170"/>
      <c r="BU921" s="170"/>
      <c r="BV921" s="170"/>
      <c r="BW921" s="170"/>
      <c r="BX921" s="170"/>
      <c r="BY921" s="170"/>
      <c r="BZ921" s="170"/>
      <c r="CA921" s="170"/>
      <c r="CB921" s="170"/>
      <c r="CC921" s="170"/>
      <c r="CD921" s="170"/>
      <c r="CE921" s="170"/>
      <c r="CF921" s="170"/>
      <c r="CG921" s="170"/>
      <c r="CH921" s="170"/>
      <c r="CI921" s="170"/>
      <c r="CJ921" s="170"/>
      <c r="CK921" s="170"/>
      <c r="CL921" s="170"/>
      <c r="CM921" s="170"/>
      <c r="CN921" s="170"/>
      <c r="CO921" s="170"/>
      <c r="CP921" s="170"/>
      <c r="CQ921" s="170"/>
      <c r="CR921" s="170"/>
      <c r="CS921" s="170"/>
      <c r="CT921" s="170"/>
      <c r="CU921" s="170"/>
      <c r="CV921" s="170"/>
      <c r="CW921" s="170"/>
      <c r="CX921" s="170"/>
      <c r="CY921" s="170"/>
      <c r="CZ921" s="170"/>
      <c r="DA921" s="170"/>
      <c r="DB921" s="170"/>
      <c r="DC921" s="170"/>
      <c r="DD921" s="170"/>
      <c r="DE921" s="170"/>
      <c r="DF921" s="170"/>
      <c r="DG921" s="170"/>
      <c r="DH921" s="170"/>
      <c r="DI921" s="170"/>
      <c r="DJ921" s="170"/>
      <c r="DK921" s="170"/>
      <c r="DL921" s="170"/>
      <c r="DM921" s="170"/>
      <c r="DN921" s="170"/>
      <c r="DO921" s="170"/>
      <c r="DP921" s="170"/>
      <c r="DQ921" s="170"/>
      <c r="DR921" s="170"/>
      <c r="DS921" s="170"/>
      <c r="DT921" s="170"/>
      <c r="DU921" s="170"/>
      <c r="DV921" s="170"/>
      <c r="DW921" s="170"/>
      <c r="DX921" s="170"/>
      <c r="DY921" s="170"/>
      <c r="DZ921" s="170"/>
      <c r="EA921" s="170"/>
      <c r="EB921" s="170"/>
      <c r="EC921" s="170"/>
      <c r="ED921" s="170"/>
      <c r="EE921" s="170"/>
      <c r="EF921" s="170"/>
      <c r="EG921" s="170"/>
      <c r="EH921" s="170"/>
      <c r="EI921" s="170"/>
      <c r="EJ921" s="170"/>
      <c r="EK921" s="170"/>
      <c r="EL921" s="170"/>
      <c r="EM921" s="170"/>
      <c r="EN921" s="170"/>
      <c r="EO921" s="170"/>
      <c r="EP921" s="170"/>
      <c r="EQ921" s="170"/>
      <c r="ER921" s="170"/>
      <c r="ES921" s="170"/>
      <c r="ET921" s="170"/>
      <c r="EU921" s="170"/>
      <c r="EV921" s="170"/>
      <c r="EW921" s="170"/>
      <c r="EX921" s="170"/>
      <c r="EY921" s="170"/>
      <c r="EZ921" s="170"/>
      <c r="FA921" s="170"/>
      <c r="FB921" s="170"/>
      <c r="FC921" s="170"/>
      <c r="FD921" s="170"/>
      <c r="FE921" s="170"/>
      <c r="FF921" s="170"/>
      <c r="FG921" s="170"/>
      <c r="FH921" s="170"/>
      <c r="FI921" s="170"/>
      <c r="FJ921" s="170"/>
      <c r="FK921" s="170"/>
      <c r="FL921" s="170"/>
      <c r="FM921" s="170"/>
      <c r="FN921" s="170"/>
      <c r="FO921" s="170"/>
      <c r="FP921" s="170"/>
      <c r="FQ921" s="170"/>
      <c r="FR921" s="170"/>
      <c r="FS921" s="170"/>
      <c r="FT921" s="170"/>
      <c r="FU921" s="170"/>
      <c r="FV921" s="170"/>
      <c r="FW921" s="170"/>
      <c r="FX921" s="170"/>
      <c r="FY921" s="170"/>
      <c r="FZ921" s="170"/>
      <c r="GA921" s="170"/>
      <c r="GB921" s="170"/>
      <c r="GC921" s="170"/>
      <c r="GD921" s="170"/>
      <c r="GE921" s="170"/>
      <c r="GF921" s="170"/>
      <c r="GG921" s="170"/>
      <c r="GH921" s="170"/>
    </row>
    <row r="922" customFormat="false" ht="12.75" hidden="false" customHeight="false" outlineLevel="0" collapsed="false">
      <c r="A922" s="179"/>
      <c r="B922" s="160"/>
      <c r="C922" s="160"/>
      <c r="D922" s="160"/>
      <c r="E922" s="160"/>
      <c r="F922" s="160"/>
      <c r="G922" s="160"/>
      <c r="H922" s="159"/>
      <c r="I922" s="181"/>
      <c r="R922" s="159"/>
      <c r="S922" s="169"/>
      <c r="T922" s="170"/>
      <c r="U922" s="170"/>
      <c r="V922" s="170"/>
      <c r="W922" s="170"/>
      <c r="X922" s="170"/>
      <c r="Y922" s="170"/>
      <c r="Z922" s="170"/>
      <c r="AA922" s="170"/>
      <c r="AB922" s="170"/>
      <c r="AC922" s="170"/>
      <c r="AD922" s="170"/>
      <c r="AE922" s="170"/>
      <c r="AF922" s="170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70"/>
      <c r="BP922" s="170"/>
      <c r="BQ922" s="170"/>
      <c r="BR922" s="170"/>
      <c r="BS922" s="170"/>
      <c r="BT922" s="170"/>
      <c r="BU922" s="170"/>
      <c r="BV922" s="170"/>
      <c r="BW922" s="170"/>
      <c r="BX922" s="170"/>
      <c r="BY922" s="170"/>
      <c r="BZ922" s="170"/>
      <c r="CA922" s="170"/>
      <c r="CB922" s="170"/>
      <c r="CC922" s="170"/>
      <c r="CD922" s="170"/>
      <c r="CE922" s="170"/>
      <c r="CF922" s="170"/>
      <c r="CG922" s="170"/>
      <c r="CH922" s="170"/>
      <c r="CI922" s="170"/>
      <c r="CJ922" s="170"/>
      <c r="CK922" s="170"/>
      <c r="CL922" s="170"/>
      <c r="CM922" s="170"/>
      <c r="CN922" s="170"/>
      <c r="CO922" s="170"/>
      <c r="CP922" s="170"/>
      <c r="CQ922" s="170"/>
      <c r="CR922" s="170"/>
      <c r="CS922" s="170"/>
      <c r="CT922" s="170"/>
      <c r="CU922" s="170"/>
      <c r="CV922" s="170"/>
      <c r="CW922" s="170"/>
      <c r="CX922" s="170"/>
      <c r="CY922" s="170"/>
      <c r="CZ922" s="170"/>
      <c r="DA922" s="170"/>
      <c r="DB922" s="170"/>
      <c r="DC922" s="170"/>
      <c r="DD922" s="170"/>
      <c r="DE922" s="170"/>
      <c r="DF922" s="170"/>
      <c r="DG922" s="170"/>
      <c r="DH922" s="170"/>
      <c r="DI922" s="170"/>
      <c r="DJ922" s="170"/>
      <c r="DK922" s="170"/>
      <c r="DL922" s="170"/>
      <c r="DM922" s="170"/>
      <c r="DN922" s="170"/>
      <c r="DO922" s="170"/>
      <c r="DP922" s="170"/>
      <c r="DQ922" s="170"/>
      <c r="DR922" s="170"/>
      <c r="DS922" s="170"/>
      <c r="DT922" s="170"/>
      <c r="DU922" s="170"/>
      <c r="DV922" s="170"/>
      <c r="DW922" s="170"/>
      <c r="DX922" s="170"/>
      <c r="DY922" s="170"/>
      <c r="DZ922" s="170"/>
      <c r="EA922" s="170"/>
      <c r="EB922" s="170"/>
      <c r="EC922" s="170"/>
      <c r="ED922" s="170"/>
      <c r="EE922" s="170"/>
      <c r="EF922" s="170"/>
      <c r="EG922" s="170"/>
      <c r="EH922" s="170"/>
      <c r="EI922" s="170"/>
      <c r="EJ922" s="170"/>
      <c r="EK922" s="170"/>
      <c r="EL922" s="170"/>
      <c r="EM922" s="170"/>
      <c r="EN922" s="170"/>
      <c r="EO922" s="170"/>
      <c r="EP922" s="170"/>
      <c r="EQ922" s="170"/>
      <c r="ER922" s="170"/>
      <c r="ES922" s="170"/>
      <c r="ET922" s="170"/>
      <c r="EU922" s="170"/>
      <c r="EV922" s="170"/>
      <c r="EW922" s="170"/>
      <c r="EX922" s="170"/>
      <c r="EY922" s="170"/>
      <c r="EZ922" s="170"/>
      <c r="FA922" s="170"/>
      <c r="FB922" s="170"/>
      <c r="FC922" s="170"/>
      <c r="FD922" s="170"/>
      <c r="FE922" s="170"/>
      <c r="FF922" s="170"/>
      <c r="FG922" s="170"/>
      <c r="FH922" s="170"/>
      <c r="FI922" s="170"/>
      <c r="FJ922" s="170"/>
      <c r="FK922" s="170"/>
      <c r="FL922" s="170"/>
      <c r="FM922" s="170"/>
      <c r="FN922" s="170"/>
      <c r="FO922" s="170"/>
      <c r="FP922" s="170"/>
      <c r="FQ922" s="170"/>
      <c r="FR922" s="170"/>
      <c r="FS922" s="170"/>
      <c r="FT922" s="170"/>
      <c r="FU922" s="170"/>
      <c r="FV922" s="170"/>
      <c r="FW922" s="170"/>
      <c r="FX922" s="170"/>
      <c r="FY922" s="170"/>
      <c r="FZ922" s="170"/>
      <c r="GA922" s="170"/>
      <c r="GB922" s="170"/>
      <c r="GC922" s="170"/>
      <c r="GD922" s="170"/>
      <c r="GE922" s="170"/>
      <c r="GF922" s="170"/>
      <c r="GG922" s="170"/>
      <c r="GH922" s="170"/>
    </row>
    <row r="923" customFormat="false" ht="12.75" hidden="false" customHeight="false" outlineLevel="0" collapsed="false">
      <c r="A923" s="179"/>
      <c r="B923" s="160"/>
      <c r="C923" s="160"/>
      <c r="D923" s="160"/>
      <c r="E923" s="160"/>
      <c r="F923" s="160"/>
      <c r="G923" s="160"/>
      <c r="H923" s="159"/>
      <c r="I923" s="181"/>
      <c r="R923" s="159"/>
      <c r="S923" s="169"/>
      <c r="T923" s="170"/>
      <c r="U923" s="170"/>
      <c r="V923" s="170"/>
      <c r="W923" s="170"/>
      <c r="X923" s="170"/>
      <c r="Y923" s="170"/>
      <c r="Z923" s="170"/>
      <c r="AA923" s="170"/>
      <c r="AB923" s="170"/>
      <c r="AC923" s="170"/>
      <c r="AD923" s="170"/>
      <c r="AE923" s="170"/>
      <c r="AF923" s="170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70"/>
      <c r="BP923" s="170"/>
      <c r="BQ923" s="170"/>
      <c r="BR923" s="170"/>
      <c r="BS923" s="170"/>
      <c r="BT923" s="170"/>
      <c r="BU923" s="170"/>
      <c r="BV923" s="170"/>
      <c r="BW923" s="170"/>
      <c r="BX923" s="170"/>
      <c r="BY923" s="170"/>
      <c r="BZ923" s="170"/>
      <c r="CA923" s="170"/>
      <c r="CB923" s="170"/>
      <c r="CC923" s="170"/>
      <c r="CD923" s="170"/>
      <c r="CE923" s="170"/>
      <c r="CF923" s="170"/>
      <c r="CG923" s="170"/>
      <c r="CH923" s="170"/>
      <c r="CI923" s="170"/>
      <c r="CJ923" s="170"/>
      <c r="CK923" s="170"/>
      <c r="CL923" s="170"/>
      <c r="CM923" s="170"/>
      <c r="CN923" s="170"/>
      <c r="CO923" s="170"/>
      <c r="CP923" s="170"/>
      <c r="CQ923" s="170"/>
      <c r="CR923" s="170"/>
      <c r="CS923" s="170"/>
      <c r="CT923" s="170"/>
      <c r="CU923" s="170"/>
      <c r="CV923" s="170"/>
      <c r="CW923" s="170"/>
      <c r="CX923" s="170"/>
      <c r="CY923" s="170"/>
      <c r="CZ923" s="170"/>
      <c r="DA923" s="170"/>
      <c r="DB923" s="170"/>
      <c r="DC923" s="170"/>
      <c r="DD923" s="170"/>
      <c r="DE923" s="170"/>
      <c r="DF923" s="170"/>
      <c r="DG923" s="170"/>
      <c r="DH923" s="170"/>
      <c r="DI923" s="170"/>
      <c r="DJ923" s="170"/>
      <c r="DK923" s="170"/>
      <c r="DL923" s="170"/>
      <c r="DM923" s="170"/>
      <c r="DN923" s="170"/>
      <c r="DO923" s="170"/>
      <c r="DP923" s="170"/>
      <c r="DQ923" s="170"/>
      <c r="DR923" s="170"/>
      <c r="DS923" s="170"/>
      <c r="DT923" s="170"/>
      <c r="DU923" s="170"/>
      <c r="DV923" s="170"/>
      <c r="DW923" s="170"/>
      <c r="DX923" s="170"/>
      <c r="DY923" s="170"/>
      <c r="DZ923" s="170"/>
      <c r="EA923" s="170"/>
      <c r="EB923" s="170"/>
      <c r="EC923" s="170"/>
      <c r="ED923" s="170"/>
      <c r="EE923" s="170"/>
      <c r="EF923" s="170"/>
      <c r="EG923" s="170"/>
      <c r="EH923" s="170"/>
      <c r="EI923" s="170"/>
      <c r="EJ923" s="170"/>
      <c r="EK923" s="170"/>
      <c r="EL923" s="170"/>
      <c r="EM923" s="170"/>
      <c r="EN923" s="170"/>
      <c r="EO923" s="170"/>
      <c r="EP923" s="170"/>
      <c r="EQ923" s="170"/>
      <c r="ER923" s="170"/>
      <c r="ES923" s="170"/>
      <c r="ET923" s="170"/>
      <c r="EU923" s="170"/>
      <c r="EV923" s="170"/>
      <c r="EW923" s="170"/>
      <c r="EX923" s="170"/>
      <c r="EY923" s="170"/>
      <c r="EZ923" s="170"/>
      <c r="FA923" s="170"/>
      <c r="FB923" s="170"/>
      <c r="FC923" s="170"/>
      <c r="FD923" s="170"/>
      <c r="FE923" s="170"/>
      <c r="FF923" s="170"/>
      <c r="FG923" s="170"/>
      <c r="FH923" s="170"/>
      <c r="FI923" s="170"/>
      <c r="FJ923" s="170"/>
      <c r="FK923" s="170"/>
      <c r="FL923" s="170"/>
      <c r="FM923" s="170"/>
      <c r="FN923" s="170"/>
      <c r="FO923" s="170"/>
      <c r="FP923" s="170"/>
      <c r="FQ923" s="170"/>
      <c r="FR923" s="170"/>
      <c r="FS923" s="170"/>
      <c r="FT923" s="170"/>
      <c r="FU923" s="170"/>
      <c r="FV923" s="170"/>
      <c r="FW923" s="170"/>
      <c r="FX923" s="170"/>
      <c r="FY923" s="170"/>
      <c r="FZ923" s="170"/>
      <c r="GA923" s="170"/>
      <c r="GB923" s="170"/>
      <c r="GC923" s="170"/>
      <c r="GD923" s="170"/>
      <c r="GE923" s="170"/>
      <c r="GF923" s="170"/>
      <c r="GG923" s="170"/>
      <c r="GH923" s="170"/>
    </row>
    <row r="924" customFormat="false" ht="12.75" hidden="false" customHeight="false" outlineLevel="0" collapsed="false">
      <c r="A924" s="179"/>
      <c r="B924" s="160"/>
      <c r="C924" s="160"/>
      <c r="D924" s="160"/>
      <c r="E924" s="160"/>
      <c r="F924" s="160"/>
      <c r="G924" s="160"/>
      <c r="H924" s="159"/>
      <c r="I924" s="181"/>
      <c r="R924" s="159"/>
      <c r="S924" s="169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  <c r="AH924" s="170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70"/>
      <c r="BP924" s="170"/>
      <c r="BQ924" s="170"/>
      <c r="BR924" s="170"/>
      <c r="BS924" s="170"/>
      <c r="BT924" s="170"/>
      <c r="BU924" s="170"/>
      <c r="BV924" s="170"/>
      <c r="BW924" s="170"/>
      <c r="BX924" s="170"/>
      <c r="BY924" s="170"/>
      <c r="BZ924" s="170"/>
      <c r="CA924" s="170"/>
      <c r="CB924" s="170"/>
      <c r="CC924" s="170"/>
      <c r="CD924" s="170"/>
      <c r="CE924" s="170"/>
      <c r="CF924" s="170"/>
      <c r="CG924" s="170"/>
      <c r="CH924" s="170"/>
      <c r="CI924" s="170"/>
      <c r="CJ924" s="170"/>
      <c r="CK924" s="170"/>
      <c r="CL924" s="170"/>
      <c r="CM924" s="170"/>
      <c r="CN924" s="170"/>
      <c r="CO924" s="170"/>
      <c r="CP924" s="170"/>
      <c r="CQ924" s="170"/>
      <c r="CR924" s="170"/>
      <c r="CS924" s="170"/>
      <c r="CT924" s="170"/>
      <c r="CU924" s="170"/>
      <c r="CV924" s="170"/>
      <c r="CW924" s="170"/>
      <c r="CX924" s="170"/>
      <c r="CY924" s="170"/>
      <c r="CZ924" s="170"/>
      <c r="DA924" s="170"/>
      <c r="DB924" s="170"/>
      <c r="DC924" s="170"/>
      <c r="DD924" s="170"/>
      <c r="DE924" s="170"/>
      <c r="DF924" s="170"/>
      <c r="DG924" s="170"/>
      <c r="DH924" s="170"/>
      <c r="DI924" s="170"/>
      <c r="DJ924" s="170"/>
      <c r="DK924" s="170"/>
      <c r="DL924" s="170"/>
      <c r="DM924" s="170"/>
      <c r="DN924" s="170"/>
      <c r="DO924" s="170"/>
      <c r="DP924" s="170"/>
      <c r="DQ924" s="170"/>
      <c r="DR924" s="170"/>
      <c r="DS924" s="170"/>
      <c r="DT924" s="170"/>
      <c r="DU924" s="170"/>
      <c r="DV924" s="170"/>
      <c r="DW924" s="170"/>
      <c r="DX924" s="170"/>
      <c r="DY924" s="170"/>
      <c r="DZ924" s="170"/>
      <c r="EA924" s="170"/>
      <c r="EB924" s="170"/>
      <c r="EC924" s="170"/>
      <c r="ED924" s="170"/>
      <c r="EE924" s="170"/>
      <c r="EF924" s="170"/>
      <c r="EG924" s="170"/>
      <c r="EH924" s="170"/>
      <c r="EI924" s="170"/>
      <c r="EJ924" s="170"/>
      <c r="EK924" s="170"/>
      <c r="EL924" s="170"/>
      <c r="EM924" s="170"/>
      <c r="EN924" s="170"/>
      <c r="EO924" s="170"/>
      <c r="EP924" s="170"/>
      <c r="EQ924" s="170"/>
      <c r="ER924" s="170"/>
      <c r="ES924" s="170"/>
      <c r="ET924" s="170"/>
      <c r="EU924" s="170"/>
      <c r="EV924" s="170"/>
      <c r="EW924" s="170"/>
      <c r="EX924" s="170"/>
      <c r="EY924" s="170"/>
      <c r="EZ924" s="170"/>
      <c r="FA924" s="170"/>
      <c r="FB924" s="170"/>
      <c r="FC924" s="170"/>
      <c r="FD924" s="170"/>
      <c r="FE924" s="170"/>
      <c r="FF924" s="170"/>
      <c r="FG924" s="170"/>
      <c r="FH924" s="170"/>
      <c r="FI924" s="170"/>
      <c r="FJ924" s="170"/>
      <c r="FK924" s="170"/>
      <c r="FL924" s="170"/>
      <c r="FM924" s="170"/>
      <c r="FN924" s="170"/>
      <c r="FO924" s="170"/>
      <c r="FP924" s="170"/>
      <c r="FQ924" s="170"/>
      <c r="FR924" s="170"/>
      <c r="FS924" s="170"/>
      <c r="FT924" s="170"/>
      <c r="FU924" s="170"/>
      <c r="FV924" s="170"/>
      <c r="FW924" s="170"/>
      <c r="FX924" s="170"/>
      <c r="FY924" s="170"/>
      <c r="FZ924" s="170"/>
      <c r="GA924" s="170"/>
      <c r="GB924" s="170"/>
      <c r="GC924" s="170"/>
      <c r="GD924" s="170"/>
      <c r="GE924" s="170"/>
      <c r="GF924" s="170"/>
      <c r="GG924" s="170"/>
      <c r="GH924" s="170"/>
    </row>
    <row r="925" customFormat="false" ht="12.75" hidden="false" customHeight="false" outlineLevel="0" collapsed="false">
      <c r="A925" s="179"/>
      <c r="B925" s="160"/>
      <c r="C925" s="160"/>
      <c r="D925" s="160"/>
      <c r="E925" s="160"/>
      <c r="F925" s="160"/>
      <c r="G925" s="160"/>
      <c r="H925" s="159"/>
      <c r="I925" s="181"/>
      <c r="R925" s="159"/>
      <c r="S925" s="169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  <c r="AH925" s="170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70"/>
      <c r="BP925" s="170"/>
      <c r="BQ925" s="170"/>
      <c r="BR925" s="170"/>
      <c r="BS925" s="170"/>
      <c r="BT925" s="170"/>
      <c r="BU925" s="170"/>
      <c r="BV925" s="170"/>
      <c r="BW925" s="170"/>
      <c r="BX925" s="170"/>
      <c r="BY925" s="170"/>
      <c r="BZ925" s="170"/>
      <c r="CA925" s="170"/>
      <c r="CB925" s="170"/>
      <c r="CC925" s="170"/>
      <c r="CD925" s="170"/>
      <c r="CE925" s="170"/>
      <c r="CF925" s="170"/>
      <c r="CG925" s="170"/>
      <c r="CH925" s="170"/>
      <c r="CI925" s="170"/>
      <c r="CJ925" s="170"/>
      <c r="CK925" s="170"/>
      <c r="CL925" s="170"/>
      <c r="CM925" s="170"/>
      <c r="CN925" s="170"/>
      <c r="CO925" s="170"/>
      <c r="CP925" s="170"/>
      <c r="CQ925" s="170"/>
      <c r="CR925" s="170"/>
      <c r="CS925" s="170"/>
      <c r="CT925" s="170"/>
      <c r="CU925" s="170"/>
      <c r="CV925" s="170"/>
      <c r="CW925" s="170"/>
      <c r="CX925" s="170"/>
      <c r="CY925" s="170"/>
      <c r="CZ925" s="170"/>
      <c r="DA925" s="170"/>
      <c r="DB925" s="170"/>
      <c r="DC925" s="170"/>
      <c r="DD925" s="170"/>
      <c r="DE925" s="170"/>
      <c r="DF925" s="170"/>
      <c r="DG925" s="170"/>
      <c r="DH925" s="170"/>
      <c r="DI925" s="170"/>
      <c r="DJ925" s="170"/>
      <c r="DK925" s="170"/>
      <c r="DL925" s="170"/>
      <c r="DM925" s="170"/>
      <c r="DN925" s="170"/>
      <c r="DO925" s="170"/>
      <c r="DP925" s="170"/>
      <c r="DQ925" s="170"/>
      <c r="DR925" s="170"/>
      <c r="DS925" s="170"/>
      <c r="DT925" s="170"/>
      <c r="DU925" s="170"/>
      <c r="DV925" s="170"/>
      <c r="DW925" s="170"/>
      <c r="DX925" s="170"/>
      <c r="DY925" s="170"/>
      <c r="DZ925" s="170"/>
      <c r="EA925" s="170"/>
      <c r="EB925" s="170"/>
      <c r="EC925" s="170"/>
      <c r="ED925" s="170"/>
      <c r="EE925" s="170"/>
      <c r="EF925" s="170"/>
      <c r="EG925" s="170"/>
      <c r="EH925" s="170"/>
      <c r="EI925" s="170"/>
      <c r="EJ925" s="170"/>
      <c r="EK925" s="170"/>
      <c r="EL925" s="170"/>
      <c r="EM925" s="170"/>
      <c r="EN925" s="170"/>
      <c r="EO925" s="170"/>
      <c r="EP925" s="170"/>
      <c r="EQ925" s="170"/>
      <c r="ER925" s="170"/>
      <c r="ES925" s="170"/>
      <c r="ET925" s="170"/>
      <c r="EU925" s="170"/>
      <c r="EV925" s="170"/>
      <c r="EW925" s="170"/>
      <c r="EX925" s="170"/>
      <c r="EY925" s="170"/>
      <c r="EZ925" s="170"/>
      <c r="FA925" s="170"/>
      <c r="FB925" s="170"/>
      <c r="FC925" s="170"/>
      <c r="FD925" s="170"/>
      <c r="FE925" s="170"/>
      <c r="FF925" s="170"/>
      <c r="FG925" s="170"/>
      <c r="FH925" s="170"/>
      <c r="FI925" s="170"/>
      <c r="FJ925" s="170"/>
      <c r="FK925" s="170"/>
      <c r="FL925" s="170"/>
      <c r="FM925" s="170"/>
      <c r="FN925" s="170"/>
      <c r="FO925" s="170"/>
      <c r="FP925" s="170"/>
      <c r="FQ925" s="170"/>
      <c r="FR925" s="170"/>
      <c r="FS925" s="170"/>
      <c r="FT925" s="170"/>
      <c r="FU925" s="170"/>
      <c r="FV925" s="170"/>
      <c r="FW925" s="170"/>
      <c r="FX925" s="170"/>
      <c r="FY925" s="170"/>
      <c r="FZ925" s="170"/>
      <c r="GA925" s="170"/>
      <c r="GB925" s="170"/>
      <c r="GC925" s="170"/>
      <c r="GD925" s="170"/>
      <c r="GE925" s="170"/>
      <c r="GF925" s="170"/>
      <c r="GG925" s="170"/>
      <c r="GH925" s="170"/>
    </row>
    <row r="926" customFormat="false" ht="12.75" hidden="false" customHeight="false" outlineLevel="0" collapsed="false">
      <c r="A926" s="179"/>
      <c r="B926" s="160"/>
      <c r="C926" s="160"/>
      <c r="D926" s="160"/>
      <c r="E926" s="160"/>
      <c r="F926" s="160"/>
      <c r="G926" s="160"/>
      <c r="H926" s="159"/>
      <c r="I926" s="181"/>
      <c r="R926" s="159"/>
      <c r="S926" s="169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  <c r="AH926" s="170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70"/>
      <c r="BP926" s="170"/>
      <c r="BQ926" s="170"/>
      <c r="BR926" s="170"/>
      <c r="BS926" s="170"/>
      <c r="BT926" s="170"/>
      <c r="BU926" s="170"/>
      <c r="BV926" s="170"/>
      <c r="BW926" s="170"/>
      <c r="BX926" s="170"/>
      <c r="BY926" s="170"/>
      <c r="BZ926" s="170"/>
      <c r="CA926" s="170"/>
      <c r="CB926" s="170"/>
      <c r="CC926" s="170"/>
      <c r="CD926" s="170"/>
      <c r="CE926" s="170"/>
      <c r="CF926" s="170"/>
      <c r="CG926" s="170"/>
      <c r="CH926" s="170"/>
      <c r="CI926" s="170"/>
      <c r="CJ926" s="170"/>
      <c r="CK926" s="170"/>
      <c r="CL926" s="170"/>
      <c r="CM926" s="170"/>
      <c r="CN926" s="170"/>
      <c r="CO926" s="170"/>
      <c r="CP926" s="170"/>
      <c r="CQ926" s="170"/>
      <c r="CR926" s="170"/>
      <c r="CS926" s="170"/>
      <c r="CT926" s="170"/>
      <c r="CU926" s="170"/>
      <c r="CV926" s="170"/>
      <c r="CW926" s="170"/>
      <c r="CX926" s="170"/>
      <c r="CY926" s="170"/>
      <c r="CZ926" s="170"/>
      <c r="DA926" s="170"/>
      <c r="DB926" s="170"/>
      <c r="DC926" s="170"/>
      <c r="DD926" s="170"/>
      <c r="DE926" s="170"/>
      <c r="DF926" s="170"/>
      <c r="DG926" s="170"/>
      <c r="DH926" s="170"/>
      <c r="DI926" s="170"/>
      <c r="DJ926" s="170"/>
      <c r="DK926" s="170"/>
      <c r="DL926" s="170"/>
      <c r="DM926" s="170"/>
      <c r="DN926" s="170"/>
      <c r="DO926" s="170"/>
      <c r="DP926" s="170"/>
      <c r="DQ926" s="170"/>
      <c r="DR926" s="170"/>
      <c r="DS926" s="170"/>
      <c r="DT926" s="170"/>
      <c r="DU926" s="170"/>
      <c r="DV926" s="170"/>
      <c r="DW926" s="170"/>
      <c r="DX926" s="170"/>
      <c r="DY926" s="170"/>
      <c r="DZ926" s="170"/>
      <c r="EA926" s="170"/>
      <c r="EB926" s="170"/>
      <c r="EC926" s="170"/>
      <c r="ED926" s="170"/>
      <c r="EE926" s="170"/>
      <c r="EF926" s="170"/>
      <c r="EG926" s="170"/>
      <c r="EH926" s="170"/>
      <c r="EI926" s="170"/>
      <c r="EJ926" s="170"/>
      <c r="EK926" s="170"/>
      <c r="EL926" s="170"/>
      <c r="EM926" s="170"/>
      <c r="EN926" s="170"/>
      <c r="EO926" s="170"/>
      <c r="EP926" s="170"/>
      <c r="EQ926" s="170"/>
      <c r="ER926" s="170"/>
      <c r="ES926" s="170"/>
      <c r="ET926" s="170"/>
      <c r="EU926" s="170"/>
      <c r="EV926" s="170"/>
      <c r="EW926" s="170"/>
      <c r="EX926" s="170"/>
      <c r="EY926" s="170"/>
      <c r="EZ926" s="170"/>
      <c r="FA926" s="170"/>
      <c r="FB926" s="170"/>
      <c r="FC926" s="170"/>
      <c r="FD926" s="170"/>
      <c r="FE926" s="170"/>
      <c r="FF926" s="170"/>
      <c r="FG926" s="170"/>
      <c r="FH926" s="170"/>
      <c r="FI926" s="170"/>
      <c r="FJ926" s="170"/>
      <c r="FK926" s="170"/>
      <c r="FL926" s="170"/>
      <c r="FM926" s="170"/>
      <c r="FN926" s="170"/>
      <c r="FO926" s="170"/>
      <c r="FP926" s="170"/>
      <c r="FQ926" s="170"/>
      <c r="FR926" s="170"/>
      <c r="FS926" s="170"/>
      <c r="FT926" s="170"/>
      <c r="FU926" s="170"/>
      <c r="FV926" s="170"/>
      <c r="FW926" s="170"/>
      <c r="FX926" s="170"/>
      <c r="FY926" s="170"/>
      <c r="FZ926" s="170"/>
      <c r="GA926" s="170"/>
      <c r="GB926" s="170"/>
      <c r="GC926" s="170"/>
      <c r="GD926" s="170"/>
      <c r="GE926" s="170"/>
      <c r="GF926" s="170"/>
      <c r="GG926" s="170"/>
      <c r="GH926" s="170"/>
    </row>
    <row r="927" customFormat="false" ht="12.75" hidden="false" customHeight="false" outlineLevel="0" collapsed="false">
      <c r="A927" s="179"/>
      <c r="B927" s="160"/>
      <c r="C927" s="160"/>
      <c r="D927" s="160"/>
      <c r="E927" s="160"/>
      <c r="F927" s="160"/>
      <c r="G927" s="160"/>
      <c r="H927" s="159"/>
      <c r="I927" s="181"/>
      <c r="R927" s="159"/>
      <c r="S927" s="169"/>
      <c r="T927" s="170"/>
      <c r="U927" s="170"/>
      <c r="V927" s="170"/>
      <c r="W927" s="170"/>
      <c r="X927" s="170"/>
      <c r="Y927" s="170"/>
      <c r="Z927" s="170"/>
      <c r="AA927" s="170"/>
      <c r="AB927" s="170"/>
      <c r="AC927" s="170"/>
      <c r="AD927" s="170"/>
      <c r="AE927" s="170"/>
      <c r="AF927" s="170"/>
      <c r="AG927" s="170"/>
      <c r="AH927" s="170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70"/>
      <c r="BP927" s="170"/>
      <c r="BQ927" s="170"/>
      <c r="BR927" s="170"/>
      <c r="BS927" s="170"/>
      <c r="BT927" s="170"/>
      <c r="BU927" s="170"/>
      <c r="BV927" s="170"/>
      <c r="BW927" s="170"/>
      <c r="BX927" s="170"/>
      <c r="BY927" s="170"/>
      <c r="BZ927" s="170"/>
      <c r="CA927" s="170"/>
      <c r="CB927" s="170"/>
      <c r="CC927" s="170"/>
      <c r="CD927" s="170"/>
      <c r="CE927" s="170"/>
      <c r="CF927" s="170"/>
      <c r="CG927" s="170"/>
      <c r="CH927" s="170"/>
      <c r="CI927" s="170"/>
      <c r="CJ927" s="170"/>
      <c r="CK927" s="170"/>
      <c r="CL927" s="170"/>
      <c r="CM927" s="170"/>
      <c r="CN927" s="170"/>
      <c r="CO927" s="170"/>
      <c r="CP927" s="170"/>
      <c r="CQ927" s="170"/>
      <c r="CR927" s="170"/>
      <c r="CS927" s="170"/>
      <c r="CT927" s="170"/>
      <c r="CU927" s="170"/>
      <c r="CV927" s="170"/>
      <c r="CW927" s="170"/>
      <c r="CX927" s="170"/>
      <c r="CY927" s="170"/>
      <c r="CZ927" s="170"/>
      <c r="DA927" s="170"/>
      <c r="DB927" s="170"/>
      <c r="DC927" s="170"/>
      <c r="DD927" s="170"/>
      <c r="DE927" s="170"/>
      <c r="DF927" s="170"/>
      <c r="DG927" s="170"/>
      <c r="DH927" s="170"/>
      <c r="DI927" s="170"/>
      <c r="DJ927" s="170"/>
      <c r="DK927" s="170"/>
      <c r="DL927" s="170"/>
      <c r="DM927" s="170"/>
      <c r="DN927" s="170"/>
      <c r="DO927" s="170"/>
      <c r="DP927" s="170"/>
      <c r="DQ927" s="170"/>
      <c r="DR927" s="170"/>
      <c r="DS927" s="170"/>
      <c r="DT927" s="170"/>
      <c r="DU927" s="170"/>
      <c r="DV927" s="170"/>
      <c r="DW927" s="170"/>
      <c r="DX927" s="170"/>
      <c r="DY927" s="170"/>
      <c r="DZ927" s="170"/>
      <c r="EA927" s="170"/>
      <c r="EB927" s="170"/>
      <c r="EC927" s="170"/>
      <c r="ED927" s="170"/>
      <c r="EE927" s="170"/>
      <c r="EF927" s="170"/>
      <c r="EG927" s="170"/>
      <c r="EH927" s="170"/>
      <c r="EI927" s="170"/>
      <c r="EJ927" s="170"/>
      <c r="EK927" s="170"/>
      <c r="EL927" s="170"/>
      <c r="EM927" s="170"/>
      <c r="EN927" s="170"/>
      <c r="EO927" s="170"/>
      <c r="EP927" s="170"/>
      <c r="EQ927" s="170"/>
      <c r="ER927" s="170"/>
      <c r="ES927" s="170"/>
      <c r="ET927" s="170"/>
      <c r="EU927" s="170"/>
      <c r="EV927" s="170"/>
      <c r="EW927" s="170"/>
      <c r="EX927" s="170"/>
      <c r="EY927" s="170"/>
      <c r="EZ927" s="170"/>
      <c r="FA927" s="170"/>
      <c r="FB927" s="170"/>
      <c r="FC927" s="170"/>
      <c r="FD927" s="170"/>
      <c r="FE927" s="170"/>
      <c r="FF927" s="170"/>
      <c r="FG927" s="170"/>
      <c r="FH927" s="170"/>
      <c r="FI927" s="170"/>
      <c r="FJ927" s="170"/>
      <c r="FK927" s="170"/>
      <c r="FL927" s="170"/>
      <c r="FM927" s="170"/>
      <c r="FN927" s="170"/>
      <c r="FO927" s="170"/>
      <c r="FP927" s="170"/>
      <c r="FQ927" s="170"/>
      <c r="FR927" s="170"/>
      <c r="FS927" s="170"/>
      <c r="FT927" s="170"/>
      <c r="FU927" s="170"/>
      <c r="FV927" s="170"/>
      <c r="FW927" s="170"/>
      <c r="FX927" s="170"/>
      <c r="FY927" s="170"/>
      <c r="FZ927" s="170"/>
      <c r="GA927" s="170"/>
      <c r="GB927" s="170"/>
      <c r="GC927" s="170"/>
      <c r="GD927" s="170"/>
      <c r="GE927" s="170"/>
      <c r="GF927" s="170"/>
      <c r="GG927" s="170"/>
      <c r="GH927" s="170"/>
    </row>
    <row r="928" customFormat="false" ht="12.75" hidden="false" customHeight="false" outlineLevel="0" collapsed="false">
      <c r="A928" s="179"/>
      <c r="B928" s="160"/>
      <c r="C928" s="160"/>
      <c r="D928" s="160"/>
      <c r="E928" s="160"/>
      <c r="F928" s="160"/>
      <c r="G928" s="160"/>
      <c r="H928" s="159"/>
      <c r="I928" s="181"/>
      <c r="R928" s="159"/>
      <c r="S928" s="169"/>
      <c r="T928" s="170"/>
      <c r="U928" s="170"/>
      <c r="V928" s="170"/>
      <c r="W928" s="170"/>
      <c r="X928" s="170"/>
      <c r="Y928" s="170"/>
      <c r="Z928" s="170"/>
      <c r="AA928" s="170"/>
      <c r="AB928" s="170"/>
      <c r="AC928" s="170"/>
      <c r="AD928" s="170"/>
      <c r="AE928" s="170"/>
      <c r="AF928" s="170"/>
      <c r="AG928" s="170"/>
      <c r="AH928" s="170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70"/>
      <c r="BP928" s="170"/>
      <c r="BQ928" s="170"/>
      <c r="BR928" s="170"/>
      <c r="BS928" s="170"/>
      <c r="BT928" s="170"/>
      <c r="BU928" s="170"/>
      <c r="BV928" s="170"/>
      <c r="BW928" s="170"/>
      <c r="BX928" s="170"/>
      <c r="BY928" s="170"/>
      <c r="BZ928" s="170"/>
      <c r="CA928" s="170"/>
      <c r="CB928" s="170"/>
      <c r="CC928" s="170"/>
      <c r="CD928" s="170"/>
      <c r="CE928" s="170"/>
      <c r="CF928" s="170"/>
      <c r="CG928" s="170"/>
      <c r="CH928" s="170"/>
      <c r="CI928" s="170"/>
      <c r="CJ928" s="170"/>
      <c r="CK928" s="170"/>
      <c r="CL928" s="170"/>
      <c r="CM928" s="170"/>
      <c r="CN928" s="170"/>
      <c r="CO928" s="170"/>
      <c r="CP928" s="170"/>
      <c r="CQ928" s="170"/>
      <c r="CR928" s="170"/>
      <c r="CS928" s="170"/>
      <c r="CT928" s="170"/>
      <c r="CU928" s="170"/>
      <c r="CV928" s="170"/>
      <c r="CW928" s="170"/>
      <c r="CX928" s="170"/>
      <c r="CY928" s="170"/>
      <c r="CZ928" s="170"/>
      <c r="DA928" s="170"/>
      <c r="DB928" s="170"/>
      <c r="DC928" s="170"/>
      <c r="DD928" s="170"/>
      <c r="DE928" s="170"/>
      <c r="DF928" s="170"/>
      <c r="DG928" s="170"/>
      <c r="DH928" s="170"/>
      <c r="DI928" s="170"/>
      <c r="DJ928" s="170"/>
      <c r="DK928" s="170"/>
      <c r="DL928" s="170"/>
      <c r="DM928" s="170"/>
      <c r="DN928" s="170"/>
      <c r="DO928" s="170"/>
      <c r="DP928" s="170"/>
      <c r="DQ928" s="170"/>
      <c r="DR928" s="170"/>
      <c r="DS928" s="170"/>
      <c r="DT928" s="170"/>
      <c r="DU928" s="170"/>
      <c r="DV928" s="170"/>
      <c r="DW928" s="170"/>
      <c r="DX928" s="170"/>
      <c r="DY928" s="170"/>
      <c r="DZ928" s="170"/>
      <c r="EA928" s="170"/>
      <c r="EB928" s="170"/>
      <c r="EC928" s="170"/>
      <c r="ED928" s="170"/>
      <c r="EE928" s="170"/>
      <c r="EF928" s="170"/>
      <c r="EG928" s="170"/>
      <c r="EH928" s="170"/>
      <c r="EI928" s="170"/>
      <c r="EJ928" s="170"/>
      <c r="EK928" s="170"/>
      <c r="EL928" s="170"/>
      <c r="EM928" s="170"/>
      <c r="EN928" s="170"/>
      <c r="EO928" s="170"/>
      <c r="EP928" s="170"/>
      <c r="EQ928" s="170"/>
      <c r="ER928" s="170"/>
      <c r="ES928" s="170"/>
      <c r="ET928" s="170"/>
      <c r="EU928" s="170"/>
      <c r="EV928" s="170"/>
      <c r="EW928" s="170"/>
      <c r="EX928" s="170"/>
      <c r="EY928" s="170"/>
      <c r="EZ928" s="170"/>
      <c r="FA928" s="170"/>
      <c r="FB928" s="170"/>
      <c r="FC928" s="170"/>
      <c r="FD928" s="170"/>
      <c r="FE928" s="170"/>
      <c r="FF928" s="170"/>
      <c r="FG928" s="170"/>
      <c r="FH928" s="170"/>
      <c r="FI928" s="170"/>
      <c r="FJ928" s="170"/>
      <c r="FK928" s="170"/>
      <c r="FL928" s="170"/>
      <c r="FM928" s="170"/>
      <c r="FN928" s="170"/>
      <c r="FO928" s="170"/>
      <c r="FP928" s="170"/>
      <c r="FQ928" s="170"/>
      <c r="FR928" s="170"/>
      <c r="FS928" s="170"/>
      <c r="FT928" s="170"/>
      <c r="FU928" s="170"/>
      <c r="FV928" s="170"/>
      <c r="FW928" s="170"/>
      <c r="FX928" s="170"/>
      <c r="FY928" s="170"/>
      <c r="FZ928" s="170"/>
      <c r="GA928" s="170"/>
      <c r="GB928" s="170"/>
      <c r="GC928" s="170"/>
      <c r="GD928" s="170"/>
      <c r="GE928" s="170"/>
      <c r="GF928" s="170"/>
      <c r="GG928" s="170"/>
      <c r="GH928" s="170"/>
    </row>
    <row r="929" customFormat="false" ht="12.75" hidden="false" customHeight="false" outlineLevel="0" collapsed="false">
      <c r="A929" s="179"/>
      <c r="B929" s="160"/>
      <c r="C929" s="160"/>
      <c r="D929" s="160"/>
      <c r="E929" s="160"/>
      <c r="F929" s="160"/>
      <c r="G929" s="160"/>
      <c r="H929" s="159"/>
      <c r="I929" s="181"/>
      <c r="R929" s="159"/>
      <c r="S929" s="169"/>
      <c r="T929" s="170"/>
      <c r="U929" s="170"/>
      <c r="V929" s="170"/>
      <c r="W929" s="170"/>
      <c r="X929" s="170"/>
      <c r="Y929" s="170"/>
      <c r="Z929" s="170"/>
      <c r="AA929" s="170"/>
      <c r="AB929" s="170"/>
      <c r="AC929" s="170"/>
      <c r="AD929" s="170"/>
      <c r="AE929" s="170"/>
      <c r="AF929" s="170"/>
      <c r="AG929" s="170"/>
      <c r="AH929" s="170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170"/>
      <c r="BB929" s="170"/>
      <c r="BC929" s="170"/>
      <c r="BD929" s="17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70"/>
      <c r="BP929" s="170"/>
      <c r="BQ929" s="170"/>
      <c r="BR929" s="170"/>
      <c r="BS929" s="170"/>
      <c r="BT929" s="170"/>
      <c r="BU929" s="170"/>
      <c r="BV929" s="170"/>
      <c r="BW929" s="170"/>
      <c r="BX929" s="170"/>
      <c r="BY929" s="170"/>
      <c r="BZ929" s="170"/>
      <c r="CA929" s="170"/>
      <c r="CB929" s="170"/>
      <c r="CC929" s="170"/>
      <c r="CD929" s="170"/>
      <c r="CE929" s="170"/>
      <c r="CF929" s="170"/>
      <c r="CG929" s="170"/>
      <c r="CH929" s="170"/>
      <c r="CI929" s="170"/>
      <c r="CJ929" s="170"/>
      <c r="CK929" s="170"/>
      <c r="CL929" s="170"/>
      <c r="CM929" s="170"/>
      <c r="CN929" s="170"/>
      <c r="CO929" s="170"/>
      <c r="CP929" s="170"/>
      <c r="CQ929" s="170"/>
      <c r="CR929" s="170"/>
      <c r="CS929" s="170"/>
      <c r="CT929" s="170"/>
      <c r="CU929" s="170"/>
      <c r="CV929" s="170"/>
      <c r="CW929" s="170"/>
      <c r="CX929" s="170"/>
      <c r="CY929" s="170"/>
      <c r="CZ929" s="170"/>
      <c r="DA929" s="170"/>
      <c r="DB929" s="170"/>
      <c r="DC929" s="170"/>
      <c r="DD929" s="170"/>
      <c r="DE929" s="170"/>
      <c r="DF929" s="170"/>
      <c r="DG929" s="170"/>
      <c r="DH929" s="170"/>
      <c r="DI929" s="170"/>
      <c r="DJ929" s="170"/>
      <c r="DK929" s="170"/>
      <c r="DL929" s="170"/>
      <c r="DM929" s="170"/>
      <c r="DN929" s="170"/>
      <c r="DO929" s="170"/>
      <c r="DP929" s="170"/>
      <c r="DQ929" s="170"/>
      <c r="DR929" s="170"/>
      <c r="DS929" s="170"/>
      <c r="DT929" s="170"/>
      <c r="DU929" s="170"/>
      <c r="DV929" s="170"/>
      <c r="DW929" s="170"/>
      <c r="DX929" s="170"/>
      <c r="DY929" s="170"/>
      <c r="DZ929" s="170"/>
      <c r="EA929" s="170"/>
      <c r="EB929" s="170"/>
      <c r="EC929" s="170"/>
      <c r="ED929" s="170"/>
      <c r="EE929" s="170"/>
      <c r="EF929" s="170"/>
      <c r="EG929" s="170"/>
      <c r="EH929" s="170"/>
      <c r="EI929" s="170"/>
      <c r="EJ929" s="170"/>
      <c r="EK929" s="170"/>
      <c r="EL929" s="170"/>
      <c r="EM929" s="170"/>
      <c r="EN929" s="170"/>
      <c r="EO929" s="170"/>
      <c r="EP929" s="170"/>
      <c r="EQ929" s="170"/>
      <c r="ER929" s="170"/>
      <c r="ES929" s="170"/>
      <c r="ET929" s="170"/>
      <c r="EU929" s="170"/>
      <c r="EV929" s="170"/>
      <c r="EW929" s="170"/>
      <c r="EX929" s="170"/>
      <c r="EY929" s="170"/>
      <c r="EZ929" s="170"/>
      <c r="FA929" s="170"/>
      <c r="FB929" s="170"/>
      <c r="FC929" s="170"/>
      <c r="FD929" s="170"/>
      <c r="FE929" s="170"/>
      <c r="FF929" s="170"/>
      <c r="FG929" s="170"/>
      <c r="FH929" s="170"/>
      <c r="FI929" s="170"/>
      <c r="FJ929" s="170"/>
      <c r="FK929" s="170"/>
      <c r="FL929" s="170"/>
      <c r="FM929" s="170"/>
      <c r="FN929" s="170"/>
      <c r="FO929" s="170"/>
      <c r="FP929" s="170"/>
      <c r="FQ929" s="170"/>
      <c r="FR929" s="170"/>
      <c r="FS929" s="170"/>
      <c r="FT929" s="170"/>
      <c r="FU929" s="170"/>
      <c r="FV929" s="170"/>
      <c r="FW929" s="170"/>
      <c r="FX929" s="170"/>
      <c r="FY929" s="170"/>
      <c r="FZ929" s="170"/>
      <c r="GA929" s="170"/>
      <c r="GB929" s="170"/>
      <c r="GC929" s="170"/>
      <c r="GD929" s="170"/>
      <c r="GE929" s="170"/>
      <c r="GF929" s="170"/>
      <c r="GG929" s="170"/>
      <c r="GH929" s="170"/>
    </row>
    <row r="930" customFormat="false" ht="12.75" hidden="false" customHeight="false" outlineLevel="0" collapsed="false">
      <c r="A930" s="179"/>
      <c r="B930" s="160"/>
      <c r="C930" s="160"/>
      <c r="D930" s="160"/>
      <c r="E930" s="160"/>
      <c r="F930" s="160"/>
      <c r="G930" s="160"/>
      <c r="H930" s="159"/>
      <c r="I930" s="181"/>
      <c r="R930" s="159"/>
      <c r="S930" s="169"/>
      <c r="T930" s="170"/>
      <c r="U930" s="170"/>
      <c r="V930" s="170"/>
      <c r="W930" s="170"/>
      <c r="X930" s="170"/>
      <c r="Y930" s="170"/>
      <c r="Z930" s="170"/>
      <c r="AA930" s="170"/>
      <c r="AB930" s="170"/>
      <c r="AC930" s="170"/>
      <c r="AD930" s="170"/>
      <c r="AE930" s="170"/>
      <c r="AF930" s="170"/>
      <c r="AG930" s="170"/>
      <c r="AH930" s="170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70"/>
      <c r="BP930" s="170"/>
      <c r="BQ930" s="170"/>
      <c r="BR930" s="170"/>
      <c r="BS930" s="170"/>
      <c r="BT930" s="170"/>
      <c r="BU930" s="170"/>
      <c r="BV930" s="170"/>
      <c r="BW930" s="170"/>
      <c r="BX930" s="170"/>
      <c r="BY930" s="170"/>
      <c r="BZ930" s="170"/>
      <c r="CA930" s="170"/>
      <c r="CB930" s="170"/>
      <c r="CC930" s="170"/>
      <c r="CD930" s="170"/>
      <c r="CE930" s="170"/>
      <c r="CF930" s="170"/>
      <c r="CG930" s="170"/>
      <c r="CH930" s="170"/>
      <c r="CI930" s="170"/>
      <c r="CJ930" s="170"/>
      <c r="CK930" s="170"/>
      <c r="CL930" s="170"/>
      <c r="CM930" s="170"/>
      <c r="CN930" s="170"/>
      <c r="CO930" s="170"/>
      <c r="CP930" s="170"/>
      <c r="CQ930" s="170"/>
      <c r="CR930" s="170"/>
      <c r="CS930" s="170"/>
      <c r="CT930" s="170"/>
      <c r="CU930" s="170"/>
      <c r="CV930" s="170"/>
      <c r="CW930" s="170"/>
      <c r="CX930" s="170"/>
      <c r="CY930" s="170"/>
      <c r="CZ930" s="170"/>
      <c r="DA930" s="170"/>
      <c r="DB930" s="170"/>
      <c r="DC930" s="170"/>
      <c r="DD930" s="170"/>
      <c r="DE930" s="170"/>
      <c r="DF930" s="170"/>
      <c r="DG930" s="170"/>
      <c r="DH930" s="170"/>
      <c r="DI930" s="170"/>
      <c r="DJ930" s="170"/>
      <c r="DK930" s="170"/>
      <c r="DL930" s="170"/>
      <c r="DM930" s="170"/>
      <c r="DN930" s="170"/>
      <c r="DO930" s="170"/>
      <c r="DP930" s="170"/>
      <c r="DQ930" s="170"/>
      <c r="DR930" s="170"/>
      <c r="DS930" s="170"/>
      <c r="DT930" s="170"/>
      <c r="DU930" s="170"/>
      <c r="DV930" s="170"/>
      <c r="DW930" s="170"/>
      <c r="DX930" s="170"/>
      <c r="DY930" s="170"/>
      <c r="DZ930" s="170"/>
      <c r="EA930" s="170"/>
      <c r="EB930" s="170"/>
      <c r="EC930" s="170"/>
      <c r="ED930" s="170"/>
      <c r="EE930" s="170"/>
      <c r="EF930" s="170"/>
      <c r="EG930" s="170"/>
      <c r="EH930" s="170"/>
      <c r="EI930" s="170"/>
      <c r="EJ930" s="170"/>
      <c r="EK930" s="170"/>
      <c r="EL930" s="170"/>
      <c r="EM930" s="170"/>
      <c r="EN930" s="170"/>
      <c r="EO930" s="170"/>
      <c r="EP930" s="170"/>
      <c r="EQ930" s="170"/>
      <c r="ER930" s="170"/>
      <c r="ES930" s="170"/>
      <c r="ET930" s="170"/>
      <c r="EU930" s="170"/>
      <c r="EV930" s="170"/>
      <c r="EW930" s="170"/>
      <c r="EX930" s="170"/>
      <c r="EY930" s="170"/>
      <c r="EZ930" s="170"/>
      <c r="FA930" s="170"/>
      <c r="FB930" s="170"/>
      <c r="FC930" s="170"/>
      <c r="FD930" s="170"/>
      <c r="FE930" s="170"/>
      <c r="FF930" s="170"/>
      <c r="FG930" s="170"/>
      <c r="FH930" s="170"/>
      <c r="FI930" s="170"/>
      <c r="FJ930" s="170"/>
      <c r="FK930" s="170"/>
      <c r="FL930" s="170"/>
      <c r="FM930" s="170"/>
      <c r="FN930" s="170"/>
      <c r="FO930" s="170"/>
      <c r="FP930" s="170"/>
      <c r="FQ930" s="170"/>
      <c r="FR930" s="170"/>
      <c r="FS930" s="170"/>
      <c r="FT930" s="170"/>
      <c r="FU930" s="170"/>
      <c r="FV930" s="170"/>
      <c r="FW930" s="170"/>
      <c r="FX930" s="170"/>
      <c r="FY930" s="170"/>
      <c r="FZ930" s="170"/>
      <c r="GA930" s="170"/>
      <c r="GB930" s="170"/>
      <c r="GC930" s="170"/>
      <c r="GD930" s="170"/>
      <c r="GE930" s="170"/>
      <c r="GF930" s="170"/>
      <c r="GG930" s="170"/>
      <c r="GH930" s="170"/>
    </row>
    <row r="931" customFormat="false" ht="12.75" hidden="false" customHeight="false" outlineLevel="0" collapsed="false">
      <c r="A931" s="179"/>
      <c r="B931" s="160"/>
      <c r="C931" s="160"/>
      <c r="D931" s="160"/>
      <c r="E931" s="160"/>
      <c r="F931" s="160"/>
      <c r="G931" s="160"/>
      <c r="H931" s="159"/>
      <c r="I931" s="181"/>
      <c r="R931" s="159"/>
      <c r="S931" s="169"/>
      <c r="T931" s="170"/>
      <c r="U931" s="170"/>
      <c r="V931" s="170"/>
      <c r="W931" s="170"/>
      <c r="X931" s="170"/>
      <c r="Y931" s="170"/>
      <c r="Z931" s="170"/>
      <c r="AA931" s="170"/>
      <c r="AB931" s="170"/>
      <c r="AC931" s="170"/>
      <c r="AD931" s="170"/>
      <c r="AE931" s="170"/>
      <c r="AF931" s="170"/>
      <c r="AG931" s="170"/>
      <c r="AH931" s="170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70"/>
      <c r="BP931" s="170"/>
      <c r="BQ931" s="170"/>
      <c r="BR931" s="170"/>
      <c r="BS931" s="170"/>
      <c r="BT931" s="170"/>
      <c r="BU931" s="170"/>
      <c r="BV931" s="170"/>
      <c r="BW931" s="170"/>
      <c r="BX931" s="170"/>
      <c r="BY931" s="170"/>
      <c r="BZ931" s="170"/>
      <c r="CA931" s="170"/>
      <c r="CB931" s="170"/>
      <c r="CC931" s="170"/>
      <c r="CD931" s="170"/>
      <c r="CE931" s="170"/>
      <c r="CF931" s="170"/>
      <c r="CG931" s="170"/>
      <c r="CH931" s="170"/>
      <c r="CI931" s="170"/>
      <c r="CJ931" s="170"/>
      <c r="CK931" s="170"/>
      <c r="CL931" s="170"/>
      <c r="CM931" s="170"/>
      <c r="CN931" s="170"/>
      <c r="CO931" s="170"/>
      <c r="CP931" s="170"/>
      <c r="CQ931" s="170"/>
      <c r="CR931" s="170"/>
      <c r="CS931" s="170"/>
      <c r="CT931" s="170"/>
      <c r="CU931" s="170"/>
      <c r="CV931" s="170"/>
      <c r="CW931" s="170"/>
      <c r="CX931" s="170"/>
      <c r="CY931" s="170"/>
      <c r="CZ931" s="170"/>
      <c r="DA931" s="170"/>
      <c r="DB931" s="170"/>
      <c r="DC931" s="170"/>
      <c r="DD931" s="170"/>
      <c r="DE931" s="170"/>
      <c r="DF931" s="170"/>
      <c r="DG931" s="170"/>
      <c r="DH931" s="170"/>
      <c r="DI931" s="170"/>
      <c r="DJ931" s="170"/>
      <c r="DK931" s="170"/>
      <c r="DL931" s="170"/>
      <c r="DM931" s="170"/>
      <c r="DN931" s="170"/>
      <c r="DO931" s="170"/>
      <c r="DP931" s="170"/>
      <c r="DQ931" s="170"/>
      <c r="DR931" s="170"/>
      <c r="DS931" s="170"/>
      <c r="DT931" s="170"/>
      <c r="DU931" s="170"/>
      <c r="DV931" s="170"/>
      <c r="DW931" s="170"/>
      <c r="DX931" s="170"/>
      <c r="DY931" s="170"/>
      <c r="DZ931" s="170"/>
      <c r="EA931" s="170"/>
      <c r="EB931" s="170"/>
      <c r="EC931" s="170"/>
      <c r="ED931" s="170"/>
      <c r="EE931" s="170"/>
      <c r="EF931" s="170"/>
      <c r="EG931" s="170"/>
      <c r="EH931" s="170"/>
      <c r="EI931" s="170"/>
      <c r="EJ931" s="170"/>
      <c r="EK931" s="170"/>
      <c r="EL931" s="170"/>
      <c r="EM931" s="170"/>
      <c r="EN931" s="170"/>
      <c r="EO931" s="170"/>
      <c r="EP931" s="170"/>
      <c r="EQ931" s="170"/>
      <c r="ER931" s="170"/>
      <c r="ES931" s="170"/>
      <c r="ET931" s="170"/>
      <c r="EU931" s="170"/>
      <c r="EV931" s="170"/>
      <c r="EW931" s="170"/>
      <c r="EX931" s="170"/>
      <c r="EY931" s="170"/>
      <c r="EZ931" s="170"/>
      <c r="FA931" s="170"/>
      <c r="FB931" s="170"/>
      <c r="FC931" s="170"/>
      <c r="FD931" s="170"/>
      <c r="FE931" s="170"/>
      <c r="FF931" s="170"/>
      <c r="FG931" s="170"/>
      <c r="FH931" s="170"/>
      <c r="FI931" s="170"/>
      <c r="FJ931" s="170"/>
      <c r="FK931" s="170"/>
      <c r="FL931" s="170"/>
      <c r="FM931" s="170"/>
      <c r="FN931" s="170"/>
      <c r="FO931" s="170"/>
      <c r="FP931" s="170"/>
      <c r="FQ931" s="170"/>
      <c r="FR931" s="170"/>
      <c r="FS931" s="170"/>
      <c r="FT931" s="170"/>
      <c r="FU931" s="170"/>
      <c r="FV931" s="170"/>
      <c r="FW931" s="170"/>
      <c r="FX931" s="170"/>
      <c r="FY931" s="170"/>
      <c r="FZ931" s="170"/>
      <c r="GA931" s="170"/>
      <c r="GB931" s="170"/>
      <c r="GC931" s="170"/>
      <c r="GD931" s="170"/>
      <c r="GE931" s="170"/>
      <c r="GF931" s="170"/>
      <c r="GG931" s="170"/>
      <c r="GH931" s="170"/>
    </row>
    <row r="932" customFormat="false" ht="12.75" hidden="false" customHeight="false" outlineLevel="0" collapsed="false">
      <c r="A932" s="179"/>
      <c r="B932" s="160"/>
      <c r="C932" s="160"/>
      <c r="D932" s="160"/>
      <c r="E932" s="160"/>
      <c r="F932" s="160"/>
      <c r="G932" s="160"/>
      <c r="H932" s="159"/>
      <c r="I932" s="181"/>
      <c r="R932" s="159"/>
      <c r="S932" s="169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70"/>
      <c r="BP932" s="170"/>
      <c r="BQ932" s="170"/>
      <c r="BR932" s="170"/>
      <c r="BS932" s="170"/>
      <c r="BT932" s="170"/>
      <c r="BU932" s="170"/>
      <c r="BV932" s="170"/>
      <c r="BW932" s="170"/>
      <c r="BX932" s="170"/>
      <c r="BY932" s="170"/>
      <c r="BZ932" s="170"/>
      <c r="CA932" s="170"/>
      <c r="CB932" s="170"/>
      <c r="CC932" s="170"/>
      <c r="CD932" s="170"/>
      <c r="CE932" s="170"/>
      <c r="CF932" s="170"/>
      <c r="CG932" s="170"/>
      <c r="CH932" s="170"/>
      <c r="CI932" s="170"/>
      <c r="CJ932" s="170"/>
      <c r="CK932" s="170"/>
      <c r="CL932" s="170"/>
      <c r="CM932" s="170"/>
      <c r="CN932" s="170"/>
      <c r="CO932" s="170"/>
      <c r="CP932" s="170"/>
      <c r="CQ932" s="170"/>
      <c r="CR932" s="170"/>
      <c r="CS932" s="170"/>
      <c r="CT932" s="170"/>
      <c r="CU932" s="170"/>
      <c r="CV932" s="170"/>
      <c r="CW932" s="170"/>
      <c r="CX932" s="170"/>
      <c r="CY932" s="170"/>
      <c r="CZ932" s="170"/>
      <c r="DA932" s="170"/>
      <c r="DB932" s="170"/>
      <c r="DC932" s="170"/>
      <c r="DD932" s="170"/>
      <c r="DE932" s="170"/>
      <c r="DF932" s="170"/>
      <c r="DG932" s="170"/>
      <c r="DH932" s="170"/>
      <c r="DI932" s="170"/>
      <c r="DJ932" s="170"/>
      <c r="DK932" s="170"/>
      <c r="DL932" s="170"/>
      <c r="DM932" s="170"/>
      <c r="DN932" s="170"/>
      <c r="DO932" s="170"/>
      <c r="DP932" s="170"/>
      <c r="DQ932" s="170"/>
      <c r="DR932" s="170"/>
      <c r="DS932" s="170"/>
      <c r="DT932" s="170"/>
      <c r="DU932" s="170"/>
      <c r="DV932" s="170"/>
      <c r="DW932" s="170"/>
      <c r="DX932" s="170"/>
      <c r="DY932" s="170"/>
      <c r="DZ932" s="170"/>
      <c r="EA932" s="170"/>
      <c r="EB932" s="170"/>
      <c r="EC932" s="170"/>
      <c r="ED932" s="170"/>
      <c r="EE932" s="170"/>
      <c r="EF932" s="170"/>
      <c r="EG932" s="170"/>
      <c r="EH932" s="170"/>
      <c r="EI932" s="170"/>
      <c r="EJ932" s="170"/>
      <c r="EK932" s="170"/>
      <c r="EL932" s="170"/>
      <c r="EM932" s="170"/>
      <c r="EN932" s="170"/>
      <c r="EO932" s="170"/>
      <c r="EP932" s="170"/>
      <c r="EQ932" s="170"/>
      <c r="ER932" s="170"/>
      <c r="ES932" s="170"/>
      <c r="ET932" s="170"/>
      <c r="EU932" s="170"/>
      <c r="EV932" s="170"/>
      <c r="EW932" s="170"/>
      <c r="EX932" s="170"/>
      <c r="EY932" s="170"/>
      <c r="EZ932" s="170"/>
      <c r="FA932" s="170"/>
      <c r="FB932" s="170"/>
      <c r="FC932" s="170"/>
      <c r="FD932" s="170"/>
      <c r="FE932" s="170"/>
      <c r="FF932" s="170"/>
      <c r="FG932" s="170"/>
      <c r="FH932" s="170"/>
      <c r="FI932" s="170"/>
      <c r="FJ932" s="170"/>
      <c r="FK932" s="170"/>
      <c r="FL932" s="170"/>
      <c r="FM932" s="170"/>
      <c r="FN932" s="170"/>
      <c r="FO932" s="170"/>
      <c r="FP932" s="170"/>
      <c r="FQ932" s="170"/>
      <c r="FR932" s="170"/>
      <c r="FS932" s="170"/>
      <c r="FT932" s="170"/>
      <c r="FU932" s="170"/>
      <c r="FV932" s="170"/>
      <c r="FW932" s="170"/>
      <c r="FX932" s="170"/>
      <c r="FY932" s="170"/>
      <c r="FZ932" s="170"/>
      <c r="GA932" s="170"/>
      <c r="GB932" s="170"/>
      <c r="GC932" s="170"/>
      <c r="GD932" s="170"/>
      <c r="GE932" s="170"/>
      <c r="GF932" s="170"/>
      <c r="GG932" s="170"/>
      <c r="GH932" s="170"/>
    </row>
    <row r="933" customFormat="false" ht="12.75" hidden="false" customHeight="false" outlineLevel="0" collapsed="false">
      <c r="A933" s="179"/>
      <c r="B933" s="160"/>
      <c r="C933" s="160"/>
      <c r="D933" s="160"/>
      <c r="E933" s="160"/>
      <c r="F933" s="160"/>
      <c r="G933" s="160"/>
      <c r="H933" s="159"/>
      <c r="I933" s="181"/>
      <c r="R933" s="159"/>
      <c r="S933" s="169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70"/>
      <c r="BP933" s="170"/>
      <c r="BQ933" s="170"/>
      <c r="BR933" s="170"/>
      <c r="BS933" s="170"/>
      <c r="BT933" s="170"/>
      <c r="BU933" s="170"/>
      <c r="BV933" s="170"/>
      <c r="BW933" s="170"/>
      <c r="BX933" s="170"/>
      <c r="BY933" s="170"/>
      <c r="BZ933" s="170"/>
      <c r="CA933" s="170"/>
      <c r="CB933" s="170"/>
      <c r="CC933" s="170"/>
      <c r="CD933" s="170"/>
      <c r="CE933" s="170"/>
      <c r="CF933" s="170"/>
      <c r="CG933" s="170"/>
      <c r="CH933" s="170"/>
      <c r="CI933" s="170"/>
      <c r="CJ933" s="170"/>
      <c r="CK933" s="170"/>
      <c r="CL933" s="170"/>
      <c r="CM933" s="170"/>
      <c r="CN933" s="170"/>
      <c r="CO933" s="170"/>
      <c r="CP933" s="170"/>
      <c r="CQ933" s="170"/>
      <c r="CR933" s="170"/>
      <c r="CS933" s="170"/>
      <c r="CT933" s="170"/>
      <c r="CU933" s="170"/>
      <c r="CV933" s="170"/>
      <c r="CW933" s="170"/>
      <c r="CX933" s="170"/>
      <c r="CY933" s="170"/>
      <c r="CZ933" s="170"/>
      <c r="DA933" s="170"/>
      <c r="DB933" s="170"/>
      <c r="DC933" s="170"/>
      <c r="DD933" s="170"/>
      <c r="DE933" s="170"/>
      <c r="DF933" s="170"/>
      <c r="DG933" s="170"/>
      <c r="DH933" s="170"/>
      <c r="DI933" s="170"/>
      <c r="DJ933" s="170"/>
      <c r="DK933" s="170"/>
      <c r="DL933" s="170"/>
      <c r="DM933" s="170"/>
      <c r="DN933" s="170"/>
      <c r="DO933" s="170"/>
      <c r="DP933" s="170"/>
      <c r="DQ933" s="170"/>
      <c r="DR933" s="170"/>
      <c r="DS933" s="170"/>
      <c r="DT933" s="170"/>
      <c r="DU933" s="170"/>
      <c r="DV933" s="170"/>
      <c r="DW933" s="170"/>
      <c r="DX933" s="170"/>
      <c r="DY933" s="170"/>
      <c r="DZ933" s="170"/>
      <c r="EA933" s="170"/>
      <c r="EB933" s="170"/>
      <c r="EC933" s="170"/>
      <c r="ED933" s="170"/>
      <c r="EE933" s="170"/>
      <c r="EF933" s="170"/>
      <c r="EG933" s="170"/>
      <c r="EH933" s="170"/>
      <c r="EI933" s="170"/>
      <c r="EJ933" s="170"/>
      <c r="EK933" s="170"/>
      <c r="EL933" s="170"/>
      <c r="EM933" s="170"/>
      <c r="EN933" s="170"/>
      <c r="EO933" s="170"/>
      <c r="EP933" s="170"/>
      <c r="EQ933" s="170"/>
      <c r="ER933" s="170"/>
      <c r="ES933" s="170"/>
      <c r="ET933" s="170"/>
      <c r="EU933" s="170"/>
      <c r="EV933" s="170"/>
      <c r="EW933" s="170"/>
      <c r="EX933" s="170"/>
      <c r="EY933" s="170"/>
      <c r="EZ933" s="170"/>
      <c r="FA933" s="170"/>
      <c r="FB933" s="170"/>
      <c r="FC933" s="170"/>
      <c r="FD933" s="170"/>
      <c r="FE933" s="170"/>
      <c r="FF933" s="170"/>
      <c r="FG933" s="170"/>
      <c r="FH933" s="170"/>
      <c r="FI933" s="170"/>
      <c r="FJ933" s="170"/>
      <c r="FK933" s="170"/>
      <c r="FL933" s="170"/>
      <c r="FM933" s="170"/>
      <c r="FN933" s="170"/>
      <c r="FO933" s="170"/>
      <c r="FP933" s="170"/>
      <c r="FQ933" s="170"/>
      <c r="FR933" s="170"/>
      <c r="FS933" s="170"/>
      <c r="FT933" s="170"/>
      <c r="FU933" s="170"/>
      <c r="FV933" s="170"/>
      <c r="FW933" s="170"/>
      <c r="FX933" s="170"/>
      <c r="FY933" s="170"/>
      <c r="FZ933" s="170"/>
      <c r="GA933" s="170"/>
      <c r="GB933" s="170"/>
      <c r="GC933" s="170"/>
      <c r="GD933" s="170"/>
      <c r="GE933" s="170"/>
      <c r="GF933" s="170"/>
      <c r="GG933" s="170"/>
      <c r="GH933" s="170"/>
    </row>
    <row r="934" customFormat="false" ht="12.75" hidden="false" customHeight="false" outlineLevel="0" collapsed="false">
      <c r="A934" s="179"/>
      <c r="B934" s="160"/>
      <c r="C934" s="160"/>
      <c r="D934" s="160"/>
      <c r="E934" s="160"/>
      <c r="F934" s="160"/>
      <c r="G934" s="160"/>
      <c r="H934" s="159"/>
      <c r="I934" s="181"/>
      <c r="R934" s="159"/>
      <c r="S934" s="169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70"/>
      <c r="BP934" s="170"/>
      <c r="BQ934" s="170"/>
      <c r="BR934" s="170"/>
      <c r="BS934" s="170"/>
      <c r="BT934" s="170"/>
      <c r="BU934" s="170"/>
      <c r="BV934" s="170"/>
      <c r="BW934" s="170"/>
      <c r="BX934" s="170"/>
      <c r="BY934" s="170"/>
      <c r="BZ934" s="170"/>
      <c r="CA934" s="170"/>
      <c r="CB934" s="170"/>
      <c r="CC934" s="170"/>
      <c r="CD934" s="170"/>
      <c r="CE934" s="170"/>
      <c r="CF934" s="170"/>
      <c r="CG934" s="170"/>
      <c r="CH934" s="170"/>
      <c r="CI934" s="170"/>
      <c r="CJ934" s="170"/>
      <c r="CK934" s="170"/>
      <c r="CL934" s="170"/>
      <c r="CM934" s="170"/>
      <c r="CN934" s="170"/>
      <c r="CO934" s="170"/>
      <c r="CP934" s="170"/>
      <c r="CQ934" s="170"/>
      <c r="CR934" s="170"/>
      <c r="CS934" s="170"/>
      <c r="CT934" s="170"/>
      <c r="CU934" s="170"/>
      <c r="CV934" s="170"/>
      <c r="CW934" s="170"/>
      <c r="CX934" s="170"/>
      <c r="CY934" s="170"/>
      <c r="CZ934" s="170"/>
      <c r="DA934" s="170"/>
      <c r="DB934" s="170"/>
      <c r="DC934" s="170"/>
      <c r="DD934" s="170"/>
      <c r="DE934" s="170"/>
      <c r="DF934" s="170"/>
      <c r="DG934" s="170"/>
      <c r="DH934" s="170"/>
      <c r="DI934" s="170"/>
      <c r="DJ934" s="170"/>
      <c r="DK934" s="170"/>
      <c r="DL934" s="170"/>
      <c r="DM934" s="170"/>
      <c r="DN934" s="170"/>
      <c r="DO934" s="170"/>
      <c r="DP934" s="170"/>
      <c r="DQ934" s="170"/>
      <c r="DR934" s="170"/>
      <c r="DS934" s="170"/>
      <c r="DT934" s="170"/>
      <c r="DU934" s="170"/>
      <c r="DV934" s="170"/>
      <c r="DW934" s="170"/>
      <c r="DX934" s="170"/>
      <c r="DY934" s="170"/>
      <c r="DZ934" s="170"/>
      <c r="EA934" s="170"/>
      <c r="EB934" s="170"/>
      <c r="EC934" s="170"/>
      <c r="ED934" s="170"/>
      <c r="EE934" s="170"/>
      <c r="EF934" s="170"/>
      <c r="EG934" s="170"/>
      <c r="EH934" s="170"/>
      <c r="EI934" s="170"/>
      <c r="EJ934" s="170"/>
      <c r="EK934" s="170"/>
      <c r="EL934" s="170"/>
      <c r="EM934" s="170"/>
      <c r="EN934" s="170"/>
      <c r="EO934" s="170"/>
      <c r="EP934" s="170"/>
      <c r="EQ934" s="170"/>
      <c r="ER934" s="170"/>
      <c r="ES934" s="170"/>
      <c r="ET934" s="170"/>
      <c r="EU934" s="170"/>
      <c r="EV934" s="170"/>
      <c r="EW934" s="170"/>
      <c r="EX934" s="170"/>
      <c r="EY934" s="170"/>
      <c r="EZ934" s="170"/>
      <c r="FA934" s="170"/>
      <c r="FB934" s="170"/>
      <c r="FC934" s="170"/>
      <c r="FD934" s="170"/>
      <c r="FE934" s="170"/>
      <c r="FF934" s="170"/>
      <c r="FG934" s="170"/>
      <c r="FH934" s="170"/>
      <c r="FI934" s="170"/>
      <c r="FJ934" s="170"/>
      <c r="FK934" s="170"/>
      <c r="FL934" s="170"/>
      <c r="FM934" s="170"/>
      <c r="FN934" s="170"/>
      <c r="FO934" s="170"/>
      <c r="FP934" s="170"/>
      <c r="FQ934" s="170"/>
      <c r="FR934" s="170"/>
      <c r="FS934" s="170"/>
      <c r="FT934" s="170"/>
      <c r="FU934" s="170"/>
      <c r="FV934" s="170"/>
      <c r="FW934" s="170"/>
      <c r="FX934" s="170"/>
      <c r="FY934" s="170"/>
      <c r="FZ934" s="170"/>
      <c r="GA934" s="170"/>
      <c r="GB934" s="170"/>
      <c r="GC934" s="170"/>
      <c r="GD934" s="170"/>
      <c r="GE934" s="170"/>
      <c r="GF934" s="170"/>
      <c r="GG934" s="170"/>
      <c r="GH934" s="170"/>
    </row>
    <row r="935" customFormat="false" ht="12.75" hidden="false" customHeight="false" outlineLevel="0" collapsed="false">
      <c r="A935" s="179"/>
      <c r="B935" s="160"/>
      <c r="C935" s="160"/>
      <c r="D935" s="160"/>
      <c r="E935" s="160"/>
      <c r="F935" s="160"/>
      <c r="G935" s="160"/>
      <c r="H935" s="159"/>
      <c r="I935" s="181"/>
      <c r="R935" s="159"/>
      <c r="S935" s="169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70"/>
      <c r="BP935" s="170"/>
      <c r="BQ935" s="170"/>
      <c r="BR935" s="170"/>
      <c r="BS935" s="170"/>
      <c r="BT935" s="170"/>
      <c r="BU935" s="170"/>
      <c r="BV935" s="170"/>
      <c r="BW935" s="170"/>
      <c r="BX935" s="170"/>
      <c r="BY935" s="170"/>
      <c r="BZ935" s="170"/>
      <c r="CA935" s="170"/>
      <c r="CB935" s="170"/>
      <c r="CC935" s="170"/>
      <c r="CD935" s="170"/>
      <c r="CE935" s="170"/>
      <c r="CF935" s="170"/>
      <c r="CG935" s="170"/>
      <c r="CH935" s="170"/>
      <c r="CI935" s="170"/>
      <c r="CJ935" s="170"/>
      <c r="CK935" s="170"/>
      <c r="CL935" s="170"/>
      <c r="CM935" s="170"/>
      <c r="CN935" s="170"/>
      <c r="CO935" s="170"/>
      <c r="CP935" s="170"/>
      <c r="CQ935" s="170"/>
      <c r="CR935" s="170"/>
      <c r="CS935" s="170"/>
      <c r="CT935" s="170"/>
      <c r="CU935" s="170"/>
      <c r="CV935" s="170"/>
      <c r="CW935" s="170"/>
      <c r="CX935" s="170"/>
      <c r="CY935" s="170"/>
      <c r="CZ935" s="170"/>
      <c r="DA935" s="170"/>
      <c r="DB935" s="170"/>
      <c r="DC935" s="170"/>
      <c r="DD935" s="170"/>
      <c r="DE935" s="170"/>
      <c r="DF935" s="170"/>
      <c r="DG935" s="170"/>
      <c r="DH935" s="170"/>
      <c r="DI935" s="170"/>
      <c r="DJ935" s="170"/>
      <c r="DK935" s="170"/>
      <c r="DL935" s="170"/>
      <c r="DM935" s="170"/>
      <c r="DN935" s="170"/>
      <c r="DO935" s="170"/>
      <c r="DP935" s="170"/>
      <c r="DQ935" s="170"/>
      <c r="DR935" s="170"/>
      <c r="DS935" s="170"/>
      <c r="DT935" s="170"/>
      <c r="DU935" s="170"/>
      <c r="DV935" s="170"/>
      <c r="DW935" s="170"/>
      <c r="DX935" s="170"/>
      <c r="DY935" s="170"/>
      <c r="DZ935" s="170"/>
      <c r="EA935" s="170"/>
      <c r="EB935" s="170"/>
      <c r="EC935" s="170"/>
      <c r="ED935" s="170"/>
      <c r="EE935" s="170"/>
      <c r="EF935" s="170"/>
      <c r="EG935" s="170"/>
      <c r="EH935" s="170"/>
      <c r="EI935" s="170"/>
      <c r="EJ935" s="170"/>
      <c r="EK935" s="170"/>
      <c r="EL935" s="170"/>
      <c r="EM935" s="170"/>
      <c r="EN935" s="170"/>
      <c r="EO935" s="170"/>
      <c r="EP935" s="170"/>
      <c r="EQ935" s="170"/>
      <c r="ER935" s="170"/>
      <c r="ES935" s="170"/>
      <c r="ET935" s="170"/>
      <c r="EU935" s="170"/>
      <c r="EV935" s="170"/>
      <c r="EW935" s="170"/>
      <c r="EX935" s="170"/>
      <c r="EY935" s="170"/>
      <c r="EZ935" s="170"/>
      <c r="FA935" s="170"/>
      <c r="FB935" s="170"/>
      <c r="FC935" s="170"/>
      <c r="FD935" s="170"/>
      <c r="FE935" s="170"/>
      <c r="FF935" s="170"/>
      <c r="FG935" s="170"/>
      <c r="FH935" s="170"/>
      <c r="FI935" s="170"/>
      <c r="FJ935" s="170"/>
      <c r="FK935" s="170"/>
      <c r="FL935" s="170"/>
      <c r="FM935" s="170"/>
      <c r="FN935" s="170"/>
      <c r="FO935" s="170"/>
      <c r="FP935" s="170"/>
      <c r="FQ935" s="170"/>
      <c r="FR935" s="170"/>
      <c r="FS935" s="170"/>
      <c r="FT935" s="170"/>
      <c r="FU935" s="170"/>
      <c r="FV935" s="170"/>
      <c r="FW935" s="170"/>
      <c r="FX935" s="170"/>
      <c r="FY935" s="170"/>
      <c r="FZ935" s="170"/>
      <c r="GA935" s="170"/>
      <c r="GB935" s="170"/>
      <c r="GC935" s="170"/>
      <c r="GD935" s="170"/>
      <c r="GE935" s="170"/>
      <c r="GF935" s="170"/>
      <c r="GG935" s="170"/>
      <c r="GH935" s="170"/>
    </row>
    <row r="936" customFormat="false" ht="12.75" hidden="false" customHeight="false" outlineLevel="0" collapsed="false">
      <c r="A936" s="179"/>
      <c r="B936" s="160"/>
      <c r="C936" s="160"/>
      <c r="D936" s="160"/>
      <c r="E936" s="160"/>
      <c r="F936" s="160"/>
      <c r="G936" s="160"/>
      <c r="H936" s="159"/>
      <c r="I936" s="181"/>
      <c r="R936" s="159"/>
      <c r="S936" s="169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70"/>
      <c r="BP936" s="170"/>
      <c r="BQ936" s="170"/>
      <c r="BR936" s="170"/>
      <c r="BS936" s="170"/>
      <c r="BT936" s="170"/>
      <c r="BU936" s="170"/>
      <c r="BV936" s="170"/>
      <c r="BW936" s="170"/>
      <c r="BX936" s="170"/>
      <c r="BY936" s="170"/>
      <c r="BZ936" s="170"/>
      <c r="CA936" s="170"/>
      <c r="CB936" s="170"/>
      <c r="CC936" s="170"/>
      <c r="CD936" s="170"/>
      <c r="CE936" s="170"/>
      <c r="CF936" s="170"/>
      <c r="CG936" s="170"/>
      <c r="CH936" s="170"/>
      <c r="CI936" s="170"/>
      <c r="CJ936" s="170"/>
      <c r="CK936" s="170"/>
      <c r="CL936" s="170"/>
      <c r="CM936" s="170"/>
      <c r="CN936" s="170"/>
      <c r="CO936" s="170"/>
      <c r="CP936" s="170"/>
      <c r="CQ936" s="170"/>
      <c r="CR936" s="170"/>
      <c r="CS936" s="170"/>
      <c r="CT936" s="170"/>
      <c r="CU936" s="170"/>
      <c r="CV936" s="170"/>
      <c r="CW936" s="170"/>
      <c r="CX936" s="170"/>
      <c r="CY936" s="170"/>
      <c r="CZ936" s="170"/>
      <c r="DA936" s="170"/>
      <c r="DB936" s="170"/>
      <c r="DC936" s="170"/>
      <c r="DD936" s="170"/>
      <c r="DE936" s="170"/>
      <c r="DF936" s="170"/>
      <c r="DG936" s="170"/>
      <c r="DH936" s="170"/>
      <c r="DI936" s="170"/>
      <c r="DJ936" s="170"/>
      <c r="DK936" s="170"/>
      <c r="DL936" s="170"/>
      <c r="DM936" s="170"/>
      <c r="DN936" s="170"/>
      <c r="DO936" s="170"/>
      <c r="DP936" s="170"/>
      <c r="DQ936" s="170"/>
      <c r="DR936" s="170"/>
      <c r="DS936" s="170"/>
      <c r="DT936" s="170"/>
      <c r="DU936" s="170"/>
      <c r="DV936" s="170"/>
      <c r="DW936" s="170"/>
      <c r="DX936" s="170"/>
      <c r="DY936" s="170"/>
      <c r="DZ936" s="170"/>
      <c r="EA936" s="170"/>
      <c r="EB936" s="170"/>
      <c r="EC936" s="170"/>
      <c r="ED936" s="170"/>
      <c r="EE936" s="170"/>
      <c r="EF936" s="170"/>
      <c r="EG936" s="170"/>
      <c r="EH936" s="170"/>
      <c r="EI936" s="170"/>
      <c r="EJ936" s="170"/>
      <c r="EK936" s="170"/>
      <c r="EL936" s="170"/>
      <c r="EM936" s="170"/>
      <c r="EN936" s="170"/>
      <c r="EO936" s="170"/>
      <c r="EP936" s="170"/>
      <c r="EQ936" s="170"/>
      <c r="ER936" s="170"/>
      <c r="ES936" s="170"/>
      <c r="ET936" s="170"/>
      <c r="EU936" s="170"/>
      <c r="EV936" s="170"/>
      <c r="EW936" s="170"/>
      <c r="EX936" s="170"/>
      <c r="EY936" s="170"/>
      <c r="EZ936" s="170"/>
      <c r="FA936" s="170"/>
      <c r="FB936" s="170"/>
      <c r="FC936" s="170"/>
      <c r="FD936" s="170"/>
      <c r="FE936" s="170"/>
      <c r="FF936" s="170"/>
      <c r="FG936" s="170"/>
      <c r="FH936" s="170"/>
      <c r="FI936" s="170"/>
      <c r="FJ936" s="170"/>
      <c r="FK936" s="170"/>
      <c r="FL936" s="170"/>
      <c r="FM936" s="170"/>
      <c r="FN936" s="170"/>
      <c r="FO936" s="170"/>
      <c r="FP936" s="170"/>
      <c r="FQ936" s="170"/>
      <c r="FR936" s="170"/>
      <c r="FS936" s="170"/>
      <c r="FT936" s="170"/>
      <c r="FU936" s="170"/>
      <c r="FV936" s="170"/>
      <c r="FW936" s="170"/>
      <c r="FX936" s="170"/>
      <c r="FY936" s="170"/>
      <c r="FZ936" s="170"/>
      <c r="GA936" s="170"/>
      <c r="GB936" s="170"/>
      <c r="GC936" s="170"/>
      <c r="GD936" s="170"/>
      <c r="GE936" s="170"/>
      <c r="GF936" s="170"/>
      <c r="GG936" s="170"/>
      <c r="GH936" s="170"/>
    </row>
    <row r="937" customFormat="false" ht="12.75" hidden="false" customHeight="false" outlineLevel="0" collapsed="false">
      <c r="A937" s="179"/>
      <c r="B937" s="160"/>
      <c r="C937" s="160"/>
      <c r="D937" s="160"/>
      <c r="E937" s="160"/>
      <c r="F937" s="160"/>
      <c r="G937" s="160"/>
      <c r="H937" s="159"/>
      <c r="I937" s="181"/>
      <c r="R937" s="159"/>
      <c r="S937" s="169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0"/>
      <c r="CL937" s="170"/>
      <c r="CM937" s="170"/>
      <c r="CN937" s="170"/>
      <c r="CO937" s="170"/>
      <c r="CP937" s="170"/>
      <c r="CQ937" s="170"/>
      <c r="CR937" s="170"/>
      <c r="CS937" s="170"/>
      <c r="CT937" s="170"/>
      <c r="CU937" s="170"/>
      <c r="CV937" s="170"/>
      <c r="CW937" s="170"/>
      <c r="CX937" s="170"/>
      <c r="CY937" s="170"/>
      <c r="CZ937" s="170"/>
      <c r="DA937" s="170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0"/>
      <c r="DS937" s="170"/>
      <c r="DT937" s="170"/>
      <c r="DU937" s="170"/>
      <c r="DV937" s="170"/>
      <c r="DW937" s="170"/>
      <c r="DX937" s="170"/>
      <c r="DY937" s="170"/>
      <c r="DZ937" s="170"/>
      <c r="EA937" s="170"/>
      <c r="EB937" s="170"/>
      <c r="EC937" s="170"/>
      <c r="ED937" s="170"/>
      <c r="EE937" s="170"/>
      <c r="EF937" s="170"/>
      <c r="EG937" s="170"/>
      <c r="EH937" s="170"/>
      <c r="EI937" s="170"/>
      <c r="EJ937" s="170"/>
      <c r="EK937" s="170"/>
      <c r="EL937" s="170"/>
      <c r="EM937" s="170"/>
      <c r="EN937" s="170"/>
      <c r="EO937" s="170"/>
      <c r="EP937" s="170"/>
      <c r="EQ937" s="170"/>
      <c r="ER937" s="170"/>
      <c r="ES937" s="170"/>
      <c r="ET937" s="170"/>
      <c r="EU937" s="170"/>
      <c r="EV937" s="170"/>
      <c r="EW937" s="170"/>
      <c r="EX937" s="170"/>
      <c r="EY937" s="170"/>
      <c r="EZ937" s="170"/>
      <c r="FA937" s="170"/>
      <c r="FB937" s="170"/>
      <c r="FC937" s="170"/>
      <c r="FD937" s="170"/>
      <c r="FE937" s="170"/>
      <c r="FF937" s="170"/>
      <c r="FG937" s="170"/>
      <c r="FH937" s="170"/>
      <c r="FI937" s="170"/>
      <c r="FJ937" s="170"/>
      <c r="FK937" s="170"/>
      <c r="FL937" s="170"/>
      <c r="FM937" s="170"/>
      <c r="FN937" s="170"/>
      <c r="FO937" s="170"/>
      <c r="FP937" s="170"/>
      <c r="FQ937" s="170"/>
      <c r="FR937" s="170"/>
      <c r="FS937" s="170"/>
      <c r="FT937" s="170"/>
      <c r="FU937" s="170"/>
      <c r="FV937" s="170"/>
      <c r="FW937" s="170"/>
      <c r="FX937" s="170"/>
      <c r="FY937" s="170"/>
      <c r="FZ937" s="170"/>
      <c r="GA937" s="170"/>
      <c r="GB937" s="170"/>
      <c r="GC937" s="170"/>
      <c r="GD937" s="170"/>
      <c r="GE937" s="170"/>
      <c r="GF937" s="170"/>
      <c r="GG937" s="170"/>
      <c r="GH937" s="170"/>
    </row>
    <row r="938" customFormat="false" ht="12.75" hidden="false" customHeight="false" outlineLevel="0" collapsed="false">
      <c r="A938" s="179"/>
      <c r="B938" s="160"/>
      <c r="C938" s="160"/>
      <c r="D938" s="160"/>
      <c r="E938" s="160"/>
      <c r="F938" s="160"/>
      <c r="G938" s="160"/>
      <c r="H938" s="159"/>
      <c r="I938" s="181"/>
      <c r="R938" s="159"/>
      <c r="S938" s="169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70"/>
      <c r="BP938" s="170"/>
      <c r="BQ938" s="170"/>
      <c r="BR938" s="170"/>
      <c r="BS938" s="170"/>
      <c r="BT938" s="170"/>
      <c r="BU938" s="170"/>
      <c r="BV938" s="170"/>
      <c r="BW938" s="170"/>
      <c r="BX938" s="170"/>
      <c r="BY938" s="170"/>
      <c r="BZ938" s="170"/>
      <c r="CA938" s="170"/>
      <c r="CB938" s="170"/>
      <c r="CC938" s="170"/>
      <c r="CD938" s="170"/>
      <c r="CE938" s="170"/>
      <c r="CF938" s="170"/>
      <c r="CG938" s="170"/>
      <c r="CH938" s="170"/>
      <c r="CI938" s="170"/>
      <c r="CJ938" s="170"/>
      <c r="CK938" s="170"/>
      <c r="CL938" s="170"/>
      <c r="CM938" s="170"/>
      <c r="CN938" s="170"/>
      <c r="CO938" s="170"/>
      <c r="CP938" s="170"/>
      <c r="CQ938" s="170"/>
      <c r="CR938" s="170"/>
      <c r="CS938" s="170"/>
      <c r="CT938" s="170"/>
      <c r="CU938" s="170"/>
      <c r="CV938" s="170"/>
      <c r="CW938" s="170"/>
      <c r="CX938" s="170"/>
      <c r="CY938" s="170"/>
      <c r="CZ938" s="170"/>
      <c r="DA938" s="170"/>
      <c r="DB938" s="170"/>
      <c r="DC938" s="170"/>
      <c r="DD938" s="170"/>
      <c r="DE938" s="170"/>
      <c r="DF938" s="170"/>
      <c r="DG938" s="170"/>
      <c r="DH938" s="170"/>
      <c r="DI938" s="170"/>
      <c r="DJ938" s="170"/>
      <c r="DK938" s="170"/>
      <c r="DL938" s="170"/>
      <c r="DM938" s="170"/>
      <c r="DN938" s="170"/>
      <c r="DO938" s="170"/>
      <c r="DP938" s="170"/>
      <c r="DQ938" s="170"/>
      <c r="DR938" s="170"/>
      <c r="DS938" s="170"/>
      <c r="DT938" s="170"/>
      <c r="DU938" s="170"/>
      <c r="DV938" s="170"/>
      <c r="DW938" s="170"/>
      <c r="DX938" s="170"/>
      <c r="DY938" s="170"/>
      <c r="DZ938" s="170"/>
      <c r="EA938" s="170"/>
      <c r="EB938" s="170"/>
      <c r="EC938" s="170"/>
      <c r="ED938" s="170"/>
      <c r="EE938" s="170"/>
      <c r="EF938" s="170"/>
      <c r="EG938" s="170"/>
      <c r="EH938" s="170"/>
      <c r="EI938" s="170"/>
      <c r="EJ938" s="170"/>
      <c r="EK938" s="170"/>
      <c r="EL938" s="170"/>
      <c r="EM938" s="170"/>
      <c r="EN938" s="170"/>
      <c r="EO938" s="170"/>
      <c r="EP938" s="170"/>
      <c r="EQ938" s="170"/>
      <c r="ER938" s="170"/>
      <c r="ES938" s="170"/>
      <c r="ET938" s="170"/>
      <c r="EU938" s="170"/>
      <c r="EV938" s="170"/>
      <c r="EW938" s="170"/>
      <c r="EX938" s="170"/>
      <c r="EY938" s="170"/>
      <c r="EZ938" s="170"/>
      <c r="FA938" s="170"/>
      <c r="FB938" s="170"/>
      <c r="FC938" s="170"/>
      <c r="FD938" s="170"/>
      <c r="FE938" s="170"/>
      <c r="FF938" s="170"/>
      <c r="FG938" s="170"/>
      <c r="FH938" s="170"/>
      <c r="FI938" s="170"/>
      <c r="FJ938" s="170"/>
      <c r="FK938" s="170"/>
      <c r="FL938" s="170"/>
      <c r="FM938" s="170"/>
      <c r="FN938" s="170"/>
      <c r="FO938" s="170"/>
      <c r="FP938" s="170"/>
      <c r="FQ938" s="170"/>
      <c r="FR938" s="170"/>
      <c r="FS938" s="170"/>
      <c r="FT938" s="170"/>
      <c r="FU938" s="170"/>
      <c r="FV938" s="170"/>
      <c r="FW938" s="170"/>
      <c r="FX938" s="170"/>
      <c r="FY938" s="170"/>
      <c r="FZ938" s="170"/>
      <c r="GA938" s="170"/>
      <c r="GB938" s="170"/>
      <c r="GC938" s="170"/>
      <c r="GD938" s="170"/>
      <c r="GE938" s="170"/>
      <c r="GF938" s="170"/>
      <c r="GG938" s="170"/>
      <c r="GH938" s="170"/>
    </row>
    <row r="939" customFormat="false" ht="12.75" hidden="false" customHeight="false" outlineLevel="0" collapsed="false">
      <c r="A939" s="179"/>
      <c r="B939" s="160"/>
      <c r="C939" s="160"/>
      <c r="D939" s="160"/>
      <c r="E939" s="160"/>
      <c r="F939" s="160"/>
      <c r="G939" s="160"/>
      <c r="H939" s="159"/>
      <c r="I939" s="181"/>
      <c r="R939" s="159"/>
      <c r="S939" s="169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70"/>
      <c r="BP939" s="170"/>
      <c r="BQ939" s="170"/>
      <c r="BR939" s="170"/>
      <c r="BS939" s="170"/>
      <c r="BT939" s="170"/>
      <c r="BU939" s="170"/>
      <c r="BV939" s="170"/>
      <c r="BW939" s="170"/>
      <c r="BX939" s="170"/>
      <c r="BY939" s="170"/>
      <c r="BZ939" s="170"/>
      <c r="CA939" s="170"/>
      <c r="CB939" s="170"/>
      <c r="CC939" s="170"/>
      <c r="CD939" s="170"/>
      <c r="CE939" s="170"/>
      <c r="CF939" s="170"/>
      <c r="CG939" s="170"/>
      <c r="CH939" s="170"/>
      <c r="CI939" s="170"/>
      <c r="CJ939" s="170"/>
      <c r="CK939" s="170"/>
      <c r="CL939" s="170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0"/>
      <c r="DA939" s="170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0"/>
      <c r="DL939" s="170"/>
      <c r="DM939" s="170"/>
      <c r="DN939" s="170"/>
      <c r="DO939" s="170"/>
      <c r="DP939" s="170"/>
      <c r="DQ939" s="170"/>
      <c r="DR939" s="170"/>
      <c r="DS939" s="170"/>
      <c r="DT939" s="170"/>
      <c r="DU939" s="170"/>
      <c r="DV939" s="170"/>
      <c r="DW939" s="170"/>
      <c r="DX939" s="170"/>
      <c r="DY939" s="170"/>
      <c r="DZ939" s="170"/>
      <c r="EA939" s="170"/>
      <c r="EB939" s="170"/>
      <c r="EC939" s="170"/>
      <c r="ED939" s="170"/>
      <c r="EE939" s="170"/>
      <c r="EF939" s="170"/>
      <c r="EG939" s="170"/>
      <c r="EH939" s="170"/>
      <c r="EI939" s="170"/>
      <c r="EJ939" s="170"/>
      <c r="EK939" s="170"/>
      <c r="EL939" s="170"/>
      <c r="EM939" s="170"/>
      <c r="EN939" s="170"/>
      <c r="EO939" s="170"/>
      <c r="EP939" s="170"/>
      <c r="EQ939" s="170"/>
      <c r="ER939" s="170"/>
      <c r="ES939" s="170"/>
      <c r="ET939" s="170"/>
      <c r="EU939" s="170"/>
      <c r="EV939" s="170"/>
      <c r="EW939" s="170"/>
      <c r="EX939" s="170"/>
      <c r="EY939" s="170"/>
      <c r="EZ939" s="170"/>
      <c r="FA939" s="170"/>
      <c r="FB939" s="170"/>
      <c r="FC939" s="170"/>
      <c r="FD939" s="170"/>
      <c r="FE939" s="170"/>
      <c r="FF939" s="170"/>
      <c r="FG939" s="170"/>
      <c r="FH939" s="170"/>
      <c r="FI939" s="170"/>
      <c r="FJ939" s="170"/>
      <c r="FK939" s="170"/>
      <c r="FL939" s="170"/>
      <c r="FM939" s="170"/>
      <c r="FN939" s="170"/>
      <c r="FO939" s="170"/>
      <c r="FP939" s="170"/>
      <c r="FQ939" s="170"/>
      <c r="FR939" s="170"/>
      <c r="FS939" s="170"/>
      <c r="FT939" s="170"/>
      <c r="FU939" s="170"/>
      <c r="FV939" s="170"/>
      <c r="FW939" s="170"/>
      <c r="FX939" s="170"/>
      <c r="FY939" s="170"/>
      <c r="FZ939" s="170"/>
      <c r="GA939" s="170"/>
      <c r="GB939" s="170"/>
      <c r="GC939" s="170"/>
      <c r="GD939" s="170"/>
      <c r="GE939" s="170"/>
      <c r="GF939" s="170"/>
      <c r="GG939" s="170"/>
      <c r="GH939" s="170"/>
    </row>
    <row r="940" customFormat="false" ht="12.75" hidden="false" customHeight="false" outlineLevel="0" collapsed="false">
      <c r="A940" s="179"/>
      <c r="B940" s="160"/>
      <c r="C940" s="160"/>
      <c r="D940" s="160"/>
      <c r="E940" s="160"/>
      <c r="F940" s="160"/>
      <c r="G940" s="160"/>
      <c r="H940" s="159"/>
      <c r="I940" s="181"/>
      <c r="R940" s="159"/>
      <c r="S940" s="169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70"/>
      <c r="BP940" s="170"/>
      <c r="BQ940" s="170"/>
      <c r="BR940" s="170"/>
      <c r="BS940" s="170"/>
      <c r="BT940" s="170"/>
      <c r="BU940" s="170"/>
      <c r="BV940" s="170"/>
      <c r="BW940" s="170"/>
      <c r="BX940" s="170"/>
      <c r="BY940" s="170"/>
      <c r="BZ940" s="170"/>
      <c r="CA940" s="170"/>
      <c r="CB940" s="170"/>
      <c r="CC940" s="170"/>
      <c r="CD940" s="170"/>
      <c r="CE940" s="170"/>
      <c r="CF940" s="170"/>
      <c r="CG940" s="170"/>
      <c r="CH940" s="170"/>
      <c r="CI940" s="170"/>
      <c r="CJ940" s="170"/>
      <c r="CK940" s="170"/>
      <c r="CL940" s="170"/>
      <c r="CM940" s="170"/>
      <c r="CN940" s="170"/>
      <c r="CO940" s="170"/>
      <c r="CP940" s="170"/>
      <c r="CQ940" s="170"/>
      <c r="CR940" s="170"/>
      <c r="CS940" s="170"/>
      <c r="CT940" s="170"/>
      <c r="CU940" s="170"/>
      <c r="CV940" s="170"/>
      <c r="CW940" s="170"/>
      <c r="CX940" s="170"/>
      <c r="CY940" s="170"/>
      <c r="CZ940" s="170"/>
      <c r="DA940" s="170"/>
      <c r="DB940" s="170"/>
      <c r="DC940" s="170"/>
      <c r="DD940" s="170"/>
      <c r="DE940" s="170"/>
      <c r="DF940" s="170"/>
      <c r="DG940" s="170"/>
      <c r="DH940" s="170"/>
      <c r="DI940" s="170"/>
      <c r="DJ940" s="170"/>
      <c r="DK940" s="170"/>
      <c r="DL940" s="170"/>
      <c r="DM940" s="170"/>
      <c r="DN940" s="170"/>
      <c r="DO940" s="170"/>
      <c r="DP940" s="170"/>
      <c r="DQ940" s="170"/>
      <c r="DR940" s="170"/>
      <c r="DS940" s="170"/>
      <c r="DT940" s="170"/>
      <c r="DU940" s="170"/>
      <c r="DV940" s="170"/>
      <c r="DW940" s="170"/>
      <c r="DX940" s="170"/>
      <c r="DY940" s="170"/>
      <c r="DZ940" s="170"/>
      <c r="EA940" s="170"/>
      <c r="EB940" s="170"/>
      <c r="EC940" s="170"/>
      <c r="ED940" s="170"/>
      <c r="EE940" s="170"/>
      <c r="EF940" s="170"/>
      <c r="EG940" s="170"/>
      <c r="EH940" s="170"/>
      <c r="EI940" s="170"/>
      <c r="EJ940" s="170"/>
      <c r="EK940" s="170"/>
      <c r="EL940" s="170"/>
      <c r="EM940" s="170"/>
      <c r="EN940" s="170"/>
      <c r="EO940" s="170"/>
      <c r="EP940" s="170"/>
      <c r="EQ940" s="170"/>
      <c r="ER940" s="170"/>
      <c r="ES940" s="170"/>
      <c r="ET940" s="170"/>
      <c r="EU940" s="170"/>
      <c r="EV940" s="170"/>
      <c r="EW940" s="170"/>
      <c r="EX940" s="170"/>
      <c r="EY940" s="170"/>
      <c r="EZ940" s="170"/>
      <c r="FA940" s="170"/>
      <c r="FB940" s="170"/>
      <c r="FC940" s="170"/>
      <c r="FD940" s="170"/>
      <c r="FE940" s="170"/>
      <c r="FF940" s="170"/>
      <c r="FG940" s="170"/>
      <c r="FH940" s="170"/>
      <c r="FI940" s="170"/>
      <c r="FJ940" s="170"/>
      <c r="FK940" s="170"/>
      <c r="FL940" s="170"/>
      <c r="FM940" s="170"/>
      <c r="FN940" s="170"/>
      <c r="FO940" s="170"/>
      <c r="FP940" s="170"/>
      <c r="FQ940" s="170"/>
      <c r="FR940" s="170"/>
      <c r="FS940" s="170"/>
      <c r="FT940" s="170"/>
      <c r="FU940" s="170"/>
      <c r="FV940" s="170"/>
      <c r="FW940" s="170"/>
      <c r="FX940" s="170"/>
      <c r="FY940" s="170"/>
      <c r="FZ940" s="170"/>
      <c r="GA940" s="170"/>
      <c r="GB940" s="170"/>
      <c r="GC940" s="170"/>
      <c r="GD940" s="170"/>
      <c r="GE940" s="170"/>
      <c r="GF940" s="170"/>
      <c r="GG940" s="170"/>
      <c r="GH940" s="170"/>
    </row>
    <row r="941" customFormat="false" ht="12.75" hidden="false" customHeight="false" outlineLevel="0" collapsed="false">
      <c r="A941" s="179"/>
      <c r="B941" s="160"/>
      <c r="C941" s="160"/>
      <c r="D941" s="160"/>
      <c r="E941" s="160"/>
      <c r="F941" s="160"/>
      <c r="G941" s="160"/>
      <c r="H941" s="159"/>
      <c r="I941" s="181"/>
      <c r="R941" s="159"/>
      <c r="S941" s="169"/>
      <c r="T941" s="170"/>
      <c r="U941" s="170"/>
      <c r="V941" s="170"/>
      <c r="W941" s="170"/>
      <c r="X941" s="170"/>
      <c r="Y941" s="170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70"/>
      <c r="BP941" s="170"/>
      <c r="BQ941" s="170"/>
      <c r="BR941" s="170"/>
      <c r="BS941" s="170"/>
      <c r="BT941" s="170"/>
      <c r="BU941" s="170"/>
      <c r="BV941" s="170"/>
      <c r="BW941" s="170"/>
      <c r="BX941" s="170"/>
      <c r="BY941" s="170"/>
      <c r="BZ941" s="170"/>
      <c r="CA941" s="170"/>
      <c r="CB941" s="170"/>
      <c r="CC941" s="170"/>
      <c r="CD941" s="170"/>
      <c r="CE941" s="170"/>
      <c r="CF941" s="170"/>
      <c r="CG941" s="170"/>
      <c r="CH941" s="170"/>
      <c r="CI941" s="170"/>
      <c r="CJ941" s="170"/>
      <c r="CK941" s="170"/>
      <c r="CL941" s="170"/>
      <c r="CM941" s="170"/>
      <c r="CN941" s="170"/>
      <c r="CO941" s="170"/>
      <c r="CP941" s="170"/>
      <c r="CQ941" s="170"/>
      <c r="CR941" s="170"/>
      <c r="CS941" s="170"/>
      <c r="CT941" s="170"/>
      <c r="CU941" s="170"/>
      <c r="CV941" s="170"/>
      <c r="CW941" s="170"/>
      <c r="CX941" s="170"/>
      <c r="CY941" s="170"/>
      <c r="CZ941" s="170"/>
      <c r="DA941" s="170"/>
      <c r="DB941" s="170"/>
      <c r="DC941" s="170"/>
      <c r="DD941" s="170"/>
      <c r="DE941" s="170"/>
      <c r="DF941" s="170"/>
      <c r="DG941" s="170"/>
      <c r="DH941" s="170"/>
      <c r="DI941" s="170"/>
      <c r="DJ941" s="170"/>
      <c r="DK941" s="170"/>
      <c r="DL941" s="170"/>
      <c r="DM941" s="170"/>
      <c r="DN941" s="170"/>
      <c r="DO941" s="170"/>
      <c r="DP941" s="170"/>
      <c r="DQ941" s="170"/>
      <c r="DR941" s="170"/>
      <c r="DS941" s="170"/>
      <c r="DT941" s="170"/>
      <c r="DU941" s="170"/>
      <c r="DV941" s="170"/>
      <c r="DW941" s="170"/>
      <c r="DX941" s="170"/>
      <c r="DY941" s="170"/>
      <c r="DZ941" s="170"/>
      <c r="EA941" s="170"/>
      <c r="EB941" s="170"/>
      <c r="EC941" s="170"/>
      <c r="ED941" s="170"/>
      <c r="EE941" s="170"/>
      <c r="EF941" s="170"/>
      <c r="EG941" s="170"/>
      <c r="EH941" s="170"/>
      <c r="EI941" s="170"/>
      <c r="EJ941" s="170"/>
      <c r="EK941" s="170"/>
      <c r="EL941" s="170"/>
      <c r="EM941" s="170"/>
      <c r="EN941" s="170"/>
      <c r="EO941" s="170"/>
      <c r="EP941" s="170"/>
      <c r="EQ941" s="170"/>
      <c r="ER941" s="170"/>
      <c r="ES941" s="170"/>
      <c r="ET941" s="170"/>
      <c r="EU941" s="170"/>
      <c r="EV941" s="170"/>
      <c r="EW941" s="170"/>
      <c r="EX941" s="170"/>
      <c r="EY941" s="170"/>
      <c r="EZ941" s="170"/>
      <c r="FA941" s="170"/>
      <c r="FB941" s="170"/>
      <c r="FC941" s="170"/>
      <c r="FD941" s="170"/>
      <c r="FE941" s="170"/>
      <c r="FF941" s="170"/>
      <c r="FG941" s="170"/>
      <c r="FH941" s="170"/>
      <c r="FI941" s="170"/>
      <c r="FJ941" s="170"/>
      <c r="FK941" s="170"/>
      <c r="FL941" s="170"/>
      <c r="FM941" s="170"/>
      <c r="FN941" s="170"/>
      <c r="FO941" s="170"/>
      <c r="FP941" s="170"/>
      <c r="FQ941" s="170"/>
      <c r="FR941" s="170"/>
      <c r="FS941" s="170"/>
      <c r="FT941" s="170"/>
      <c r="FU941" s="170"/>
      <c r="FV941" s="170"/>
      <c r="FW941" s="170"/>
      <c r="FX941" s="170"/>
      <c r="FY941" s="170"/>
      <c r="FZ941" s="170"/>
      <c r="GA941" s="170"/>
      <c r="GB941" s="170"/>
      <c r="GC941" s="170"/>
      <c r="GD941" s="170"/>
      <c r="GE941" s="170"/>
      <c r="GF941" s="170"/>
      <c r="GG941" s="170"/>
      <c r="GH941" s="170"/>
    </row>
    <row r="942" customFormat="false" ht="12.75" hidden="false" customHeight="false" outlineLevel="0" collapsed="false">
      <c r="A942" s="179"/>
      <c r="B942" s="160"/>
      <c r="C942" s="160"/>
      <c r="D942" s="160"/>
      <c r="E942" s="160"/>
      <c r="F942" s="160"/>
      <c r="G942" s="160"/>
      <c r="H942" s="159"/>
      <c r="I942" s="181"/>
      <c r="R942" s="159"/>
      <c r="S942" s="169"/>
      <c r="T942" s="170"/>
      <c r="U942" s="170"/>
      <c r="V942" s="170"/>
      <c r="W942" s="170"/>
      <c r="X942" s="170"/>
      <c r="Y942" s="170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170"/>
      <c r="AU942" s="170"/>
      <c r="AV942" s="170"/>
      <c r="AW942" s="170"/>
      <c r="AX942" s="170"/>
      <c r="AY942" s="170"/>
      <c r="AZ942" s="170"/>
      <c r="BA942" s="170"/>
      <c r="BB942" s="170"/>
      <c r="BC942" s="170"/>
      <c r="BD942" s="170"/>
      <c r="BE942" s="170"/>
      <c r="BF942" s="170"/>
      <c r="BG942" s="170"/>
      <c r="BH942" s="170"/>
      <c r="BI942" s="170"/>
      <c r="BJ942" s="170"/>
      <c r="BK942" s="170"/>
      <c r="BL942" s="170"/>
      <c r="BM942" s="170"/>
      <c r="BN942" s="170"/>
      <c r="BO942" s="170"/>
      <c r="BP942" s="170"/>
      <c r="BQ942" s="170"/>
      <c r="BR942" s="170"/>
      <c r="BS942" s="170"/>
      <c r="BT942" s="170"/>
      <c r="BU942" s="170"/>
      <c r="BV942" s="170"/>
      <c r="BW942" s="170"/>
      <c r="BX942" s="170"/>
      <c r="BY942" s="170"/>
      <c r="BZ942" s="170"/>
      <c r="CA942" s="170"/>
      <c r="CB942" s="170"/>
      <c r="CC942" s="170"/>
      <c r="CD942" s="170"/>
      <c r="CE942" s="170"/>
      <c r="CF942" s="170"/>
      <c r="CG942" s="170"/>
      <c r="CH942" s="170"/>
      <c r="CI942" s="170"/>
      <c r="CJ942" s="170"/>
      <c r="CK942" s="170"/>
      <c r="CL942" s="170"/>
      <c r="CM942" s="170"/>
      <c r="CN942" s="170"/>
      <c r="CO942" s="170"/>
      <c r="CP942" s="170"/>
      <c r="CQ942" s="170"/>
      <c r="CR942" s="170"/>
      <c r="CS942" s="170"/>
      <c r="CT942" s="170"/>
      <c r="CU942" s="170"/>
      <c r="CV942" s="170"/>
      <c r="CW942" s="170"/>
      <c r="CX942" s="170"/>
      <c r="CY942" s="170"/>
      <c r="CZ942" s="170"/>
      <c r="DA942" s="170"/>
      <c r="DB942" s="170"/>
      <c r="DC942" s="170"/>
      <c r="DD942" s="170"/>
      <c r="DE942" s="170"/>
      <c r="DF942" s="170"/>
      <c r="DG942" s="170"/>
      <c r="DH942" s="170"/>
      <c r="DI942" s="170"/>
      <c r="DJ942" s="170"/>
      <c r="DK942" s="170"/>
      <c r="DL942" s="170"/>
      <c r="DM942" s="170"/>
      <c r="DN942" s="170"/>
      <c r="DO942" s="170"/>
      <c r="DP942" s="170"/>
      <c r="DQ942" s="170"/>
      <c r="DR942" s="170"/>
      <c r="DS942" s="170"/>
      <c r="DT942" s="170"/>
      <c r="DU942" s="170"/>
      <c r="DV942" s="170"/>
      <c r="DW942" s="170"/>
      <c r="DX942" s="170"/>
      <c r="DY942" s="170"/>
      <c r="DZ942" s="170"/>
      <c r="EA942" s="170"/>
      <c r="EB942" s="170"/>
      <c r="EC942" s="170"/>
      <c r="ED942" s="170"/>
      <c r="EE942" s="170"/>
      <c r="EF942" s="170"/>
      <c r="EG942" s="170"/>
      <c r="EH942" s="170"/>
      <c r="EI942" s="170"/>
      <c r="EJ942" s="170"/>
      <c r="EK942" s="170"/>
      <c r="EL942" s="170"/>
      <c r="EM942" s="170"/>
      <c r="EN942" s="170"/>
      <c r="EO942" s="170"/>
      <c r="EP942" s="170"/>
      <c r="EQ942" s="170"/>
      <c r="ER942" s="170"/>
      <c r="ES942" s="170"/>
      <c r="ET942" s="170"/>
      <c r="EU942" s="170"/>
      <c r="EV942" s="170"/>
      <c r="EW942" s="170"/>
      <c r="EX942" s="170"/>
      <c r="EY942" s="170"/>
      <c r="EZ942" s="170"/>
      <c r="FA942" s="170"/>
      <c r="FB942" s="170"/>
      <c r="FC942" s="170"/>
      <c r="FD942" s="170"/>
      <c r="FE942" s="170"/>
      <c r="FF942" s="170"/>
      <c r="FG942" s="170"/>
      <c r="FH942" s="170"/>
      <c r="FI942" s="170"/>
      <c r="FJ942" s="170"/>
      <c r="FK942" s="170"/>
      <c r="FL942" s="170"/>
      <c r="FM942" s="170"/>
      <c r="FN942" s="170"/>
      <c r="FO942" s="170"/>
      <c r="FP942" s="170"/>
      <c r="FQ942" s="170"/>
      <c r="FR942" s="170"/>
      <c r="FS942" s="170"/>
      <c r="FT942" s="170"/>
      <c r="FU942" s="170"/>
      <c r="FV942" s="170"/>
      <c r="FW942" s="170"/>
      <c r="FX942" s="170"/>
      <c r="FY942" s="170"/>
      <c r="FZ942" s="170"/>
      <c r="GA942" s="170"/>
      <c r="GB942" s="170"/>
      <c r="GC942" s="170"/>
      <c r="GD942" s="170"/>
      <c r="GE942" s="170"/>
      <c r="GF942" s="170"/>
      <c r="GG942" s="170"/>
      <c r="GH942" s="170"/>
    </row>
    <row r="943" customFormat="false" ht="12.75" hidden="false" customHeight="false" outlineLevel="0" collapsed="false">
      <c r="A943" s="179"/>
      <c r="B943" s="160"/>
      <c r="C943" s="160"/>
      <c r="D943" s="160"/>
      <c r="E943" s="160"/>
      <c r="F943" s="160"/>
      <c r="G943" s="160"/>
      <c r="H943" s="159"/>
      <c r="I943" s="181"/>
      <c r="R943" s="159"/>
      <c r="S943" s="169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70"/>
      <c r="BP943" s="170"/>
      <c r="BQ943" s="170"/>
      <c r="BR943" s="170"/>
      <c r="BS943" s="170"/>
      <c r="BT943" s="170"/>
      <c r="BU943" s="170"/>
      <c r="BV943" s="170"/>
      <c r="BW943" s="170"/>
      <c r="BX943" s="170"/>
      <c r="BY943" s="170"/>
      <c r="BZ943" s="170"/>
      <c r="CA943" s="170"/>
      <c r="CB943" s="170"/>
      <c r="CC943" s="170"/>
      <c r="CD943" s="170"/>
      <c r="CE943" s="170"/>
      <c r="CF943" s="170"/>
      <c r="CG943" s="170"/>
      <c r="CH943" s="170"/>
      <c r="CI943" s="170"/>
      <c r="CJ943" s="170"/>
      <c r="CK943" s="170"/>
      <c r="CL943" s="170"/>
      <c r="CM943" s="170"/>
      <c r="CN943" s="170"/>
      <c r="CO943" s="170"/>
      <c r="CP943" s="170"/>
      <c r="CQ943" s="170"/>
      <c r="CR943" s="170"/>
      <c r="CS943" s="170"/>
      <c r="CT943" s="170"/>
      <c r="CU943" s="170"/>
      <c r="CV943" s="170"/>
      <c r="CW943" s="170"/>
      <c r="CX943" s="170"/>
      <c r="CY943" s="170"/>
      <c r="CZ943" s="170"/>
      <c r="DA943" s="170"/>
      <c r="DB943" s="170"/>
      <c r="DC943" s="170"/>
      <c r="DD943" s="170"/>
      <c r="DE943" s="170"/>
      <c r="DF943" s="170"/>
      <c r="DG943" s="170"/>
      <c r="DH943" s="170"/>
      <c r="DI943" s="170"/>
      <c r="DJ943" s="170"/>
      <c r="DK943" s="170"/>
      <c r="DL943" s="170"/>
      <c r="DM943" s="170"/>
      <c r="DN943" s="170"/>
      <c r="DO943" s="170"/>
      <c r="DP943" s="170"/>
      <c r="DQ943" s="170"/>
      <c r="DR943" s="170"/>
      <c r="DS943" s="170"/>
      <c r="DT943" s="170"/>
      <c r="DU943" s="170"/>
      <c r="DV943" s="170"/>
      <c r="DW943" s="170"/>
      <c r="DX943" s="170"/>
      <c r="DY943" s="170"/>
      <c r="DZ943" s="170"/>
      <c r="EA943" s="170"/>
      <c r="EB943" s="170"/>
      <c r="EC943" s="170"/>
      <c r="ED943" s="170"/>
      <c r="EE943" s="170"/>
      <c r="EF943" s="170"/>
      <c r="EG943" s="170"/>
      <c r="EH943" s="170"/>
      <c r="EI943" s="170"/>
      <c r="EJ943" s="170"/>
      <c r="EK943" s="170"/>
      <c r="EL943" s="170"/>
      <c r="EM943" s="170"/>
      <c r="EN943" s="170"/>
      <c r="EO943" s="170"/>
      <c r="EP943" s="170"/>
      <c r="EQ943" s="170"/>
      <c r="ER943" s="170"/>
      <c r="ES943" s="170"/>
      <c r="ET943" s="170"/>
      <c r="EU943" s="170"/>
      <c r="EV943" s="170"/>
      <c r="EW943" s="170"/>
      <c r="EX943" s="170"/>
      <c r="EY943" s="170"/>
      <c r="EZ943" s="170"/>
      <c r="FA943" s="170"/>
      <c r="FB943" s="170"/>
      <c r="FC943" s="170"/>
      <c r="FD943" s="170"/>
      <c r="FE943" s="170"/>
      <c r="FF943" s="170"/>
      <c r="FG943" s="170"/>
      <c r="FH943" s="170"/>
      <c r="FI943" s="170"/>
      <c r="FJ943" s="170"/>
      <c r="FK943" s="170"/>
      <c r="FL943" s="170"/>
      <c r="FM943" s="170"/>
      <c r="FN943" s="170"/>
      <c r="FO943" s="170"/>
      <c r="FP943" s="170"/>
      <c r="FQ943" s="170"/>
      <c r="FR943" s="170"/>
      <c r="FS943" s="170"/>
      <c r="FT943" s="170"/>
      <c r="FU943" s="170"/>
      <c r="FV943" s="170"/>
      <c r="FW943" s="170"/>
      <c r="FX943" s="170"/>
      <c r="FY943" s="170"/>
      <c r="FZ943" s="170"/>
      <c r="GA943" s="170"/>
      <c r="GB943" s="170"/>
      <c r="GC943" s="170"/>
      <c r="GD943" s="170"/>
      <c r="GE943" s="170"/>
      <c r="GF943" s="170"/>
      <c r="GG943" s="170"/>
      <c r="GH943" s="170"/>
    </row>
    <row r="944" customFormat="false" ht="12.75" hidden="false" customHeight="false" outlineLevel="0" collapsed="false">
      <c r="A944" s="179"/>
      <c r="B944" s="160"/>
      <c r="C944" s="160"/>
      <c r="D944" s="160"/>
      <c r="E944" s="160"/>
      <c r="F944" s="160"/>
      <c r="G944" s="160"/>
      <c r="H944" s="159"/>
      <c r="I944" s="181"/>
      <c r="R944" s="159"/>
      <c r="S944" s="169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70"/>
      <c r="BP944" s="170"/>
      <c r="BQ944" s="170"/>
      <c r="BR944" s="170"/>
      <c r="BS944" s="170"/>
      <c r="BT944" s="170"/>
      <c r="BU944" s="170"/>
      <c r="BV944" s="170"/>
      <c r="BW944" s="170"/>
      <c r="BX944" s="170"/>
      <c r="BY944" s="170"/>
      <c r="BZ944" s="170"/>
      <c r="CA944" s="170"/>
      <c r="CB944" s="170"/>
      <c r="CC944" s="170"/>
      <c r="CD944" s="170"/>
      <c r="CE944" s="170"/>
      <c r="CF944" s="170"/>
      <c r="CG944" s="170"/>
      <c r="CH944" s="170"/>
      <c r="CI944" s="170"/>
      <c r="CJ944" s="170"/>
      <c r="CK944" s="170"/>
      <c r="CL944" s="170"/>
      <c r="CM944" s="170"/>
      <c r="CN944" s="170"/>
      <c r="CO944" s="170"/>
      <c r="CP944" s="170"/>
      <c r="CQ944" s="170"/>
      <c r="CR944" s="170"/>
      <c r="CS944" s="170"/>
      <c r="CT944" s="170"/>
      <c r="CU944" s="170"/>
      <c r="CV944" s="170"/>
      <c r="CW944" s="170"/>
      <c r="CX944" s="170"/>
      <c r="CY944" s="170"/>
      <c r="CZ944" s="170"/>
      <c r="DA944" s="170"/>
      <c r="DB944" s="170"/>
      <c r="DC944" s="170"/>
      <c r="DD944" s="170"/>
      <c r="DE944" s="170"/>
      <c r="DF944" s="170"/>
      <c r="DG944" s="170"/>
      <c r="DH944" s="170"/>
      <c r="DI944" s="170"/>
      <c r="DJ944" s="170"/>
      <c r="DK944" s="170"/>
      <c r="DL944" s="170"/>
      <c r="DM944" s="170"/>
      <c r="DN944" s="170"/>
      <c r="DO944" s="170"/>
      <c r="DP944" s="170"/>
      <c r="DQ944" s="170"/>
      <c r="DR944" s="170"/>
      <c r="DS944" s="170"/>
      <c r="DT944" s="170"/>
      <c r="DU944" s="170"/>
      <c r="DV944" s="170"/>
      <c r="DW944" s="170"/>
      <c r="DX944" s="170"/>
      <c r="DY944" s="170"/>
      <c r="DZ944" s="170"/>
      <c r="EA944" s="170"/>
      <c r="EB944" s="170"/>
      <c r="EC944" s="170"/>
      <c r="ED944" s="170"/>
      <c r="EE944" s="170"/>
      <c r="EF944" s="170"/>
      <c r="EG944" s="170"/>
      <c r="EH944" s="170"/>
      <c r="EI944" s="170"/>
      <c r="EJ944" s="170"/>
      <c r="EK944" s="170"/>
      <c r="EL944" s="170"/>
      <c r="EM944" s="170"/>
      <c r="EN944" s="170"/>
      <c r="EO944" s="170"/>
      <c r="EP944" s="170"/>
      <c r="EQ944" s="170"/>
      <c r="ER944" s="170"/>
      <c r="ES944" s="170"/>
      <c r="ET944" s="170"/>
      <c r="EU944" s="170"/>
      <c r="EV944" s="170"/>
      <c r="EW944" s="170"/>
      <c r="EX944" s="170"/>
      <c r="EY944" s="170"/>
      <c r="EZ944" s="170"/>
      <c r="FA944" s="170"/>
      <c r="FB944" s="170"/>
      <c r="FC944" s="170"/>
      <c r="FD944" s="170"/>
      <c r="FE944" s="170"/>
      <c r="FF944" s="170"/>
      <c r="FG944" s="170"/>
      <c r="FH944" s="170"/>
      <c r="FI944" s="170"/>
      <c r="FJ944" s="170"/>
      <c r="FK944" s="170"/>
      <c r="FL944" s="170"/>
      <c r="FM944" s="170"/>
      <c r="FN944" s="170"/>
      <c r="FO944" s="170"/>
      <c r="FP944" s="170"/>
      <c r="FQ944" s="170"/>
      <c r="FR944" s="170"/>
      <c r="FS944" s="170"/>
      <c r="FT944" s="170"/>
      <c r="FU944" s="170"/>
      <c r="FV944" s="170"/>
      <c r="FW944" s="170"/>
      <c r="FX944" s="170"/>
      <c r="FY944" s="170"/>
      <c r="FZ944" s="170"/>
      <c r="GA944" s="170"/>
      <c r="GB944" s="170"/>
      <c r="GC944" s="170"/>
      <c r="GD944" s="170"/>
      <c r="GE944" s="170"/>
      <c r="GF944" s="170"/>
      <c r="GG944" s="170"/>
      <c r="GH944" s="170"/>
    </row>
    <row r="945" customFormat="false" ht="12.75" hidden="false" customHeight="false" outlineLevel="0" collapsed="false">
      <c r="A945" s="179"/>
      <c r="B945" s="160"/>
      <c r="C945" s="160"/>
      <c r="D945" s="160"/>
      <c r="E945" s="160"/>
      <c r="F945" s="160"/>
      <c r="G945" s="160"/>
      <c r="H945" s="159"/>
      <c r="I945" s="181"/>
      <c r="R945" s="159"/>
      <c r="S945" s="169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70"/>
      <c r="BP945" s="170"/>
      <c r="BQ945" s="170"/>
      <c r="BR945" s="170"/>
      <c r="BS945" s="170"/>
      <c r="BT945" s="170"/>
      <c r="BU945" s="170"/>
      <c r="BV945" s="170"/>
      <c r="BW945" s="170"/>
      <c r="BX945" s="170"/>
      <c r="BY945" s="170"/>
      <c r="BZ945" s="170"/>
      <c r="CA945" s="170"/>
      <c r="CB945" s="170"/>
      <c r="CC945" s="170"/>
      <c r="CD945" s="170"/>
      <c r="CE945" s="170"/>
      <c r="CF945" s="170"/>
      <c r="CG945" s="170"/>
      <c r="CH945" s="170"/>
      <c r="CI945" s="170"/>
      <c r="CJ945" s="170"/>
      <c r="CK945" s="170"/>
      <c r="CL945" s="170"/>
      <c r="CM945" s="170"/>
      <c r="CN945" s="170"/>
      <c r="CO945" s="170"/>
      <c r="CP945" s="170"/>
      <c r="CQ945" s="170"/>
      <c r="CR945" s="170"/>
      <c r="CS945" s="170"/>
      <c r="CT945" s="170"/>
      <c r="CU945" s="170"/>
      <c r="CV945" s="170"/>
      <c r="CW945" s="170"/>
      <c r="CX945" s="170"/>
      <c r="CY945" s="170"/>
      <c r="CZ945" s="170"/>
      <c r="DA945" s="170"/>
      <c r="DB945" s="170"/>
      <c r="DC945" s="170"/>
      <c r="DD945" s="170"/>
      <c r="DE945" s="170"/>
      <c r="DF945" s="170"/>
      <c r="DG945" s="170"/>
      <c r="DH945" s="170"/>
      <c r="DI945" s="170"/>
      <c r="DJ945" s="170"/>
      <c r="DK945" s="170"/>
      <c r="DL945" s="170"/>
      <c r="DM945" s="170"/>
      <c r="DN945" s="170"/>
      <c r="DO945" s="170"/>
      <c r="DP945" s="170"/>
      <c r="DQ945" s="170"/>
      <c r="DR945" s="170"/>
      <c r="DS945" s="170"/>
      <c r="DT945" s="170"/>
      <c r="DU945" s="170"/>
      <c r="DV945" s="170"/>
      <c r="DW945" s="170"/>
      <c r="DX945" s="170"/>
      <c r="DY945" s="170"/>
      <c r="DZ945" s="170"/>
      <c r="EA945" s="170"/>
      <c r="EB945" s="170"/>
      <c r="EC945" s="170"/>
      <c r="ED945" s="170"/>
      <c r="EE945" s="170"/>
      <c r="EF945" s="170"/>
      <c r="EG945" s="170"/>
      <c r="EH945" s="170"/>
      <c r="EI945" s="170"/>
      <c r="EJ945" s="170"/>
      <c r="EK945" s="170"/>
      <c r="EL945" s="170"/>
      <c r="EM945" s="170"/>
      <c r="EN945" s="170"/>
      <c r="EO945" s="170"/>
      <c r="EP945" s="170"/>
      <c r="EQ945" s="170"/>
      <c r="ER945" s="170"/>
      <c r="ES945" s="170"/>
      <c r="ET945" s="170"/>
      <c r="EU945" s="170"/>
      <c r="EV945" s="170"/>
      <c r="EW945" s="170"/>
      <c r="EX945" s="170"/>
      <c r="EY945" s="170"/>
      <c r="EZ945" s="170"/>
      <c r="FA945" s="170"/>
      <c r="FB945" s="170"/>
      <c r="FC945" s="170"/>
      <c r="FD945" s="170"/>
      <c r="FE945" s="170"/>
      <c r="FF945" s="170"/>
      <c r="FG945" s="170"/>
      <c r="FH945" s="170"/>
      <c r="FI945" s="170"/>
      <c r="FJ945" s="170"/>
      <c r="FK945" s="170"/>
      <c r="FL945" s="170"/>
      <c r="FM945" s="170"/>
      <c r="FN945" s="170"/>
      <c r="FO945" s="170"/>
      <c r="FP945" s="170"/>
      <c r="FQ945" s="170"/>
      <c r="FR945" s="170"/>
      <c r="FS945" s="170"/>
      <c r="FT945" s="170"/>
      <c r="FU945" s="170"/>
      <c r="FV945" s="170"/>
      <c r="FW945" s="170"/>
      <c r="FX945" s="170"/>
      <c r="FY945" s="170"/>
      <c r="FZ945" s="170"/>
      <c r="GA945" s="170"/>
      <c r="GB945" s="170"/>
      <c r="GC945" s="170"/>
      <c r="GD945" s="170"/>
      <c r="GE945" s="170"/>
      <c r="GF945" s="170"/>
      <c r="GG945" s="170"/>
      <c r="GH945" s="170"/>
    </row>
    <row r="946" customFormat="false" ht="12.75" hidden="false" customHeight="false" outlineLevel="0" collapsed="false">
      <c r="A946" s="179"/>
      <c r="B946" s="160"/>
      <c r="C946" s="160"/>
      <c r="D946" s="160"/>
      <c r="E946" s="160"/>
      <c r="F946" s="160"/>
      <c r="G946" s="160"/>
      <c r="H946" s="159"/>
      <c r="I946" s="181"/>
      <c r="R946" s="159"/>
      <c r="S946" s="169"/>
      <c r="T946" s="170"/>
      <c r="U946" s="170"/>
      <c r="V946" s="170"/>
      <c r="W946" s="170"/>
      <c r="X946" s="170"/>
      <c r="Y946" s="170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70"/>
      <c r="BP946" s="170"/>
      <c r="BQ946" s="170"/>
      <c r="BR946" s="170"/>
      <c r="BS946" s="170"/>
      <c r="BT946" s="170"/>
      <c r="BU946" s="170"/>
      <c r="BV946" s="170"/>
      <c r="BW946" s="170"/>
      <c r="BX946" s="170"/>
      <c r="BY946" s="170"/>
      <c r="BZ946" s="170"/>
      <c r="CA946" s="170"/>
      <c r="CB946" s="170"/>
      <c r="CC946" s="170"/>
      <c r="CD946" s="170"/>
      <c r="CE946" s="170"/>
      <c r="CF946" s="170"/>
      <c r="CG946" s="170"/>
      <c r="CH946" s="170"/>
      <c r="CI946" s="170"/>
      <c r="CJ946" s="170"/>
      <c r="CK946" s="170"/>
      <c r="CL946" s="170"/>
      <c r="CM946" s="170"/>
      <c r="CN946" s="170"/>
      <c r="CO946" s="170"/>
      <c r="CP946" s="170"/>
      <c r="CQ946" s="170"/>
      <c r="CR946" s="170"/>
      <c r="CS946" s="170"/>
      <c r="CT946" s="170"/>
      <c r="CU946" s="170"/>
      <c r="CV946" s="170"/>
      <c r="CW946" s="170"/>
      <c r="CX946" s="170"/>
      <c r="CY946" s="170"/>
      <c r="CZ946" s="170"/>
      <c r="DA946" s="170"/>
      <c r="DB946" s="170"/>
      <c r="DC946" s="170"/>
      <c r="DD946" s="170"/>
      <c r="DE946" s="170"/>
      <c r="DF946" s="170"/>
      <c r="DG946" s="170"/>
      <c r="DH946" s="170"/>
      <c r="DI946" s="170"/>
      <c r="DJ946" s="170"/>
      <c r="DK946" s="170"/>
      <c r="DL946" s="170"/>
      <c r="DM946" s="170"/>
      <c r="DN946" s="170"/>
      <c r="DO946" s="170"/>
      <c r="DP946" s="170"/>
      <c r="DQ946" s="170"/>
      <c r="DR946" s="170"/>
      <c r="DS946" s="170"/>
      <c r="DT946" s="170"/>
      <c r="DU946" s="170"/>
      <c r="DV946" s="170"/>
      <c r="DW946" s="170"/>
      <c r="DX946" s="170"/>
      <c r="DY946" s="170"/>
      <c r="DZ946" s="170"/>
      <c r="EA946" s="170"/>
      <c r="EB946" s="170"/>
      <c r="EC946" s="170"/>
      <c r="ED946" s="170"/>
      <c r="EE946" s="170"/>
      <c r="EF946" s="170"/>
      <c r="EG946" s="170"/>
      <c r="EH946" s="170"/>
      <c r="EI946" s="170"/>
      <c r="EJ946" s="170"/>
      <c r="EK946" s="170"/>
      <c r="EL946" s="170"/>
      <c r="EM946" s="170"/>
      <c r="EN946" s="170"/>
      <c r="EO946" s="170"/>
      <c r="EP946" s="170"/>
      <c r="EQ946" s="170"/>
      <c r="ER946" s="170"/>
      <c r="ES946" s="170"/>
      <c r="ET946" s="170"/>
      <c r="EU946" s="170"/>
      <c r="EV946" s="170"/>
      <c r="EW946" s="170"/>
      <c r="EX946" s="170"/>
      <c r="EY946" s="170"/>
      <c r="EZ946" s="170"/>
      <c r="FA946" s="170"/>
      <c r="FB946" s="170"/>
      <c r="FC946" s="170"/>
      <c r="FD946" s="170"/>
      <c r="FE946" s="170"/>
      <c r="FF946" s="170"/>
      <c r="FG946" s="170"/>
      <c r="FH946" s="170"/>
      <c r="FI946" s="170"/>
      <c r="FJ946" s="170"/>
      <c r="FK946" s="170"/>
      <c r="FL946" s="170"/>
      <c r="FM946" s="170"/>
      <c r="FN946" s="170"/>
      <c r="FO946" s="170"/>
      <c r="FP946" s="170"/>
      <c r="FQ946" s="170"/>
      <c r="FR946" s="170"/>
      <c r="FS946" s="170"/>
      <c r="FT946" s="170"/>
      <c r="FU946" s="170"/>
      <c r="FV946" s="170"/>
      <c r="FW946" s="170"/>
      <c r="FX946" s="170"/>
      <c r="FY946" s="170"/>
      <c r="FZ946" s="170"/>
      <c r="GA946" s="170"/>
      <c r="GB946" s="170"/>
      <c r="GC946" s="170"/>
      <c r="GD946" s="170"/>
      <c r="GE946" s="170"/>
      <c r="GF946" s="170"/>
      <c r="GG946" s="170"/>
      <c r="GH946" s="170"/>
    </row>
    <row r="947" customFormat="false" ht="12.75" hidden="false" customHeight="false" outlineLevel="0" collapsed="false">
      <c r="A947" s="179"/>
      <c r="B947" s="160"/>
      <c r="C947" s="160"/>
      <c r="D947" s="160"/>
      <c r="E947" s="160"/>
      <c r="F947" s="160"/>
      <c r="G947" s="160"/>
      <c r="H947" s="159"/>
      <c r="I947" s="181"/>
      <c r="R947" s="159"/>
      <c r="S947" s="169"/>
      <c r="T947" s="170"/>
      <c r="U947" s="170"/>
      <c r="V947" s="170"/>
      <c r="W947" s="170"/>
      <c r="X947" s="170"/>
      <c r="Y947" s="170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170"/>
      <c r="AU947" s="170"/>
      <c r="AV947" s="170"/>
      <c r="AW947" s="170"/>
      <c r="AX947" s="170"/>
      <c r="AY947" s="170"/>
      <c r="AZ947" s="170"/>
      <c r="BA947" s="170"/>
      <c r="BB947" s="170"/>
      <c r="BC947" s="170"/>
      <c r="BD947" s="170"/>
      <c r="BE947" s="170"/>
      <c r="BF947" s="170"/>
      <c r="BG947" s="170"/>
      <c r="BH947" s="170"/>
      <c r="BI947" s="170"/>
      <c r="BJ947" s="170"/>
      <c r="BK947" s="170"/>
      <c r="BL947" s="170"/>
      <c r="BM947" s="170"/>
      <c r="BN947" s="170"/>
      <c r="BO947" s="170"/>
      <c r="BP947" s="170"/>
      <c r="BQ947" s="170"/>
      <c r="BR947" s="170"/>
      <c r="BS947" s="170"/>
      <c r="BT947" s="170"/>
      <c r="BU947" s="170"/>
      <c r="BV947" s="170"/>
      <c r="BW947" s="170"/>
      <c r="BX947" s="170"/>
      <c r="BY947" s="170"/>
      <c r="BZ947" s="170"/>
      <c r="CA947" s="170"/>
      <c r="CB947" s="170"/>
      <c r="CC947" s="170"/>
      <c r="CD947" s="170"/>
      <c r="CE947" s="170"/>
      <c r="CF947" s="170"/>
      <c r="CG947" s="170"/>
      <c r="CH947" s="170"/>
      <c r="CI947" s="170"/>
      <c r="CJ947" s="170"/>
      <c r="CK947" s="170"/>
      <c r="CL947" s="170"/>
      <c r="CM947" s="170"/>
      <c r="CN947" s="170"/>
      <c r="CO947" s="170"/>
      <c r="CP947" s="170"/>
      <c r="CQ947" s="170"/>
      <c r="CR947" s="170"/>
      <c r="CS947" s="170"/>
      <c r="CT947" s="170"/>
      <c r="CU947" s="170"/>
      <c r="CV947" s="170"/>
      <c r="CW947" s="170"/>
      <c r="CX947" s="170"/>
      <c r="CY947" s="170"/>
      <c r="CZ947" s="170"/>
      <c r="DA947" s="170"/>
      <c r="DB947" s="170"/>
      <c r="DC947" s="170"/>
      <c r="DD947" s="170"/>
      <c r="DE947" s="170"/>
      <c r="DF947" s="170"/>
      <c r="DG947" s="170"/>
      <c r="DH947" s="170"/>
      <c r="DI947" s="170"/>
      <c r="DJ947" s="170"/>
      <c r="DK947" s="170"/>
      <c r="DL947" s="170"/>
      <c r="DM947" s="170"/>
      <c r="DN947" s="170"/>
      <c r="DO947" s="170"/>
      <c r="DP947" s="170"/>
      <c r="DQ947" s="170"/>
      <c r="DR947" s="170"/>
      <c r="DS947" s="170"/>
      <c r="DT947" s="170"/>
      <c r="DU947" s="170"/>
      <c r="DV947" s="170"/>
      <c r="DW947" s="170"/>
      <c r="DX947" s="170"/>
      <c r="DY947" s="170"/>
      <c r="DZ947" s="170"/>
      <c r="EA947" s="170"/>
      <c r="EB947" s="170"/>
      <c r="EC947" s="170"/>
      <c r="ED947" s="170"/>
      <c r="EE947" s="170"/>
      <c r="EF947" s="170"/>
      <c r="EG947" s="170"/>
      <c r="EH947" s="170"/>
      <c r="EI947" s="170"/>
      <c r="EJ947" s="170"/>
      <c r="EK947" s="170"/>
      <c r="EL947" s="170"/>
      <c r="EM947" s="170"/>
      <c r="EN947" s="170"/>
      <c r="EO947" s="170"/>
      <c r="EP947" s="170"/>
      <c r="EQ947" s="170"/>
      <c r="ER947" s="170"/>
      <c r="ES947" s="170"/>
      <c r="ET947" s="170"/>
      <c r="EU947" s="170"/>
      <c r="EV947" s="170"/>
      <c r="EW947" s="170"/>
      <c r="EX947" s="170"/>
      <c r="EY947" s="170"/>
      <c r="EZ947" s="170"/>
      <c r="FA947" s="170"/>
      <c r="FB947" s="170"/>
      <c r="FC947" s="170"/>
      <c r="FD947" s="170"/>
      <c r="FE947" s="170"/>
      <c r="FF947" s="170"/>
      <c r="FG947" s="170"/>
      <c r="FH947" s="170"/>
      <c r="FI947" s="170"/>
      <c r="FJ947" s="170"/>
      <c r="FK947" s="170"/>
      <c r="FL947" s="170"/>
      <c r="FM947" s="170"/>
      <c r="FN947" s="170"/>
      <c r="FO947" s="170"/>
      <c r="FP947" s="170"/>
      <c r="FQ947" s="170"/>
      <c r="FR947" s="170"/>
      <c r="FS947" s="170"/>
      <c r="FT947" s="170"/>
      <c r="FU947" s="170"/>
      <c r="FV947" s="170"/>
      <c r="FW947" s="170"/>
      <c r="FX947" s="170"/>
      <c r="FY947" s="170"/>
      <c r="FZ947" s="170"/>
      <c r="GA947" s="170"/>
      <c r="GB947" s="170"/>
      <c r="GC947" s="170"/>
      <c r="GD947" s="170"/>
      <c r="GE947" s="170"/>
      <c r="GF947" s="170"/>
      <c r="GG947" s="170"/>
      <c r="GH947" s="170"/>
    </row>
    <row r="948" customFormat="false" ht="12.75" hidden="false" customHeight="false" outlineLevel="0" collapsed="false">
      <c r="A948" s="179"/>
      <c r="B948" s="160"/>
      <c r="C948" s="160"/>
      <c r="D948" s="160"/>
      <c r="E948" s="160"/>
      <c r="F948" s="160"/>
      <c r="G948" s="160"/>
      <c r="H948" s="159"/>
      <c r="I948" s="181"/>
      <c r="R948" s="159"/>
      <c r="S948" s="169"/>
      <c r="T948" s="170"/>
      <c r="U948" s="170"/>
      <c r="V948" s="170"/>
      <c r="W948" s="170"/>
      <c r="X948" s="170"/>
      <c r="Y948" s="170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70"/>
      <c r="BP948" s="170"/>
      <c r="BQ948" s="170"/>
      <c r="BR948" s="170"/>
      <c r="BS948" s="170"/>
      <c r="BT948" s="170"/>
      <c r="BU948" s="170"/>
      <c r="BV948" s="170"/>
      <c r="BW948" s="170"/>
      <c r="BX948" s="170"/>
      <c r="BY948" s="170"/>
      <c r="BZ948" s="170"/>
      <c r="CA948" s="170"/>
      <c r="CB948" s="170"/>
      <c r="CC948" s="170"/>
      <c r="CD948" s="170"/>
      <c r="CE948" s="170"/>
      <c r="CF948" s="170"/>
      <c r="CG948" s="170"/>
      <c r="CH948" s="170"/>
      <c r="CI948" s="170"/>
      <c r="CJ948" s="170"/>
      <c r="CK948" s="170"/>
      <c r="CL948" s="170"/>
      <c r="CM948" s="170"/>
      <c r="CN948" s="170"/>
      <c r="CO948" s="170"/>
      <c r="CP948" s="170"/>
      <c r="CQ948" s="170"/>
      <c r="CR948" s="170"/>
      <c r="CS948" s="170"/>
      <c r="CT948" s="170"/>
      <c r="CU948" s="170"/>
      <c r="CV948" s="170"/>
      <c r="CW948" s="170"/>
      <c r="CX948" s="170"/>
      <c r="CY948" s="170"/>
      <c r="CZ948" s="170"/>
      <c r="DA948" s="170"/>
      <c r="DB948" s="170"/>
      <c r="DC948" s="170"/>
      <c r="DD948" s="170"/>
      <c r="DE948" s="170"/>
      <c r="DF948" s="170"/>
      <c r="DG948" s="170"/>
      <c r="DH948" s="170"/>
      <c r="DI948" s="170"/>
      <c r="DJ948" s="170"/>
      <c r="DK948" s="170"/>
      <c r="DL948" s="170"/>
      <c r="DM948" s="170"/>
      <c r="DN948" s="170"/>
      <c r="DO948" s="170"/>
      <c r="DP948" s="170"/>
      <c r="DQ948" s="170"/>
      <c r="DR948" s="170"/>
      <c r="DS948" s="170"/>
      <c r="DT948" s="170"/>
      <c r="DU948" s="170"/>
      <c r="DV948" s="170"/>
      <c r="DW948" s="170"/>
      <c r="DX948" s="170"/>
      <c r="DY948" s="170"/>
      <c r="DZ948" s="170"/>
      <c r="EA948" s="170"/>
      <c r="EB948" s="170"/>
      <c r="EC948" s="170"/>
      <c r="ED948" s="170"/>
      <c r="EE948" s="170"/>
      <c r="EF948" s="170"/>
      <c r="EG948" s="170"/>
      <c r="EH948" s="170"/>
      <c r="EI948" s="170"/>
      <c r="EJ948" s="170"/>
      <c r="EK948" s="170"/>
      <c r="EL948" s="170"/>
      <c r="EM948" s="170"/>
      <c r="EN948" s="170"/>
      <c r="EO948" s="170"/>
      <c r="EP948" s="170"/>
      <c r="EQ948" s="170"/>
      <c r="ER948" s="170"/>
      <c r="ES948" s="170"/>
      <c r="ET948" s="170"/>
      <c r="EU948" s="170"/>
      <c r="EV948" s="170"/>
      <c r="EW948" s="170"/>
      <c r="EX948" s="170"/>
      <c r="EY948" s="170"/>
      <c r="EZ948" s="170"/>
      <c r="FA948" s="170"/>
      <c r="FB948" s="170"/>
      <c r="FC948" s="170"/>
      <c r="FD948" s="170"/>
      <c r="FE948" s="170"/>
      <c r="FF948" s="170"/>
      <c r="FG948" s="170"/>
      <c r="FH948" s="170"/>
      <c r="FI948" s="170"/>
      <c r="FJ948" s="170"/>
      <c r="FK948" s="170"/>
      <c r="FL948" s="170"/>
      <c r="FM948" s="170"/>
      <c r="FN948" s="170"/>
      <c r="FO948" s="170"/>
      <c r="FP948" s="170"/>
      <c r="FQ948" s="170"/>
      <c r="FR948" s="170"/>
      <c r="FS948" s="170"/>
      <c r="FT948" s="170"/>
      <c r="FU948" s="170"/>
      <c r="FV948" s="170"/>
      <c r="FW948" s="170"/>
      <c r="FX948" s="170"/>
      <c r="FY948" s="170"/>
      <c r="FZ948" s="170"/>
      <c r="GA948" s="170"/>
      <c r="GB948" s="170"/>
      <c r="GC948" s="170"/>
      <c r="GD948" s="170"/>
      <c r="GE948" s="170"/>
      <c r="GF948" s="170"/>
      <c r="GG948" s="170"/>
      <c r="GH948" s="170"/>
    </row>
    <row r="949" customFormat="false" ht="12.75" hidden="false" customHeight="false" outlineLevel="0" collapsed="false">
      <c r="A949" s="179"/>
      <c r="B949" s="160"/>
      <c r="C949" s="160"/>
      <c r="D949" s="160"/>
      <c r="E949" s="160"/>
      <c r="F949" s="160"/>
      <c r="G949" s="160"/>
      <c r="H949" s="159"/>
      <c r="I949" s="181"/>
      <c r="R949" s="159"/>
      <c r="S949" s="169"/>
      <c r="T949" s="170"/>
      <c r="U949" s="170"/>
      <c r="V949" s="170"/>
      <c r="W949" s="170"/>
      <c r="X949" s="170"/>
      <c r="Y949" s="170"/>
      <c r="Z949" s="170"/>
      <c r="AA949" s="170"/>
      <c r="AB949" s="170"/>
      <c r="AC949" s="170"/>
      <c r="AD949" s="170"/>
      <c r="AE949" s="170"/>
      <c r="AF949" s="170"/>
      <c r="AG949" s="170"/>
      <c r="AH949" s="170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70"/>
      <c r="BP949" s="170"/>
      <c r="BQ949" s="170"/>
      <c r="BR949" s="170"/>
      <c r="BS949" s="170"/>
      <c r="BT949" s="170"/>
      <c r="BU949" s="170"/>
      <c r="BV949" s="170"/>
      <c r="BW949" s="170"/>
      <c r="BX949" s="170"/>
      <c r="BY949" s="170"/>
      <c r="BZ949" s="170"/>
      <c r="CA949" s="170"/>
      <c r="CB949" s="170"/>
      <c r="CC949" s="170"/>
      <c r="CD949" s="170"/>
      <c r="CE949" s="170"/>
      <c r="CF949" s="170"/>
      <c r="CG949" s="170"/>
      <c r="CH949" s="170"/>
      <c r="CI949" s="170"/>
      <c r="CJ949" s="170"/>
      <c r="CK949" s="170"/>
      <c r="CL949" s="170"/>
      <c r="CM949" s="170"/>
      <c r="CN949" s="170"/>
      <c r="CO949" s="170"/>
      <c r="CP949" s="170"/>
      <c r="CQ949" s="170"/>
      <c r="CR949" s="170"/>
      <c r="CS949" s="170"/>
      <c r="CT949" s="170"/>
      <c r="CU949" s="170"/>
      <c r="CV949" s="170"/>
      <c r="CW949" s="170"/>
      <c r="CX949" s="170"/>
      <c r="CY949" s="170"/>
      <c r="CZ949" s="170"/>
      <c r="DA949" s="170"/>
      <c r="DB949" s="170"/>
      <c r="DC949" s="170"/>
      <c r="DD949" s="170"/>
      <c r="DE949" s="170"/>
      <c r="DF949" s="170"/>
      <c r="DG949" s="170"/>
      <c r="DH949" s="170"/>
      <c r="DI949" s="170"/>
      <c r="DJ949" s="170"/>
      <c r="DK949" s="170"/>
      <c r="DL949" s="170"/>
      <c r="DM949" s="170"/>
      <c r="DN949" s="170"/>
      <c r="DO949" s="170"/>
      <c r="DP949" s="170"/>
      <c r="DQ949" s="170"/>
      <c r="DR949" s="170"/>
      <c r="DS949" s="170"/>
      <c r="DT949" s="170"/>
      <c r="DU949" s="170"/>
      <c r="DV949" s="170"/>
      <c r="DW949" s="170"/>
      <c r="DX949" s="170"/>
      <c r="DY949" s="170"/>
      <c r="DZ949" s="170"/>
      <c r="EA949" s="170"/>
      <c r="EB949" s="170"/>
      <c r="EC949" s="170"/>
      <c r="ED949" s="170"/>
      <c r="EE949" s="170"/>
      <c r="EF949" s="170"/>
      <c r="EG949" s="170"/>
      <c r="EH949" s="170"/>
      <c r="EI949" s="170"/>
      <c r="EJ949" s="170"/>
      <c r="EK949" s="170"/>
      <c r="EL949" s="170"/>
      <c r="EM949" s="170"/>
      <c r="EN949" s="170"/>
      <c r="EO949" s="170"/>
      <c r="EP949" s="170"/>
      <c r="EQ949" s="170"/>
      <c r="ER949" s="170"/>
      <c r="ES949" s="170"/>
      <c r="ET949" s="170"/>
      <c r="EU949" s="170"/>
      <c r="EV949" s="170"/>
      <c r="EW949" s="170"/>
      <c r="EX949" s="170"/>
      <c r="EY949" s="170"/>
      <c r="EZ949" s="170"/>
      <c r="FA949" s="170"/>
      <c r="FB949" s="170"/>
      <c r="FC949" s="170"/>
      <c r="FD949" s="170"/>
      <c r="FE949" s="170"/>
      <c r="FF949" s="170"/>
      <c r="FG949" s="170"/>
      <c r="FH949" s="170"/>
      <c r="FI949" s="170"/>
      <c r="FJ949" s="170"/>
      <c r="FK949" s="170"/>
      <c r="FL949" s="170"/>
      <c r="FM949" s="170"/>
      <c r="FN949" s="170"/>
      <c r="FO949" s="170"/>
      <c r="FP949" s="170"/>
      <c r="FQ949" s="170"/>
      <c r="FR949" s="170"/>
      <c r="FS949" s="170"/>
      <c r="FT949" s="170"/>
      <c r="FU949" s="170"/>
      <c r="FV949" s="170"/>
      <c r="FW949" s="170"/>
      <c r="FX949" s="170"/>
      <c r="FY949" s="170"/>
      <c r="FZ949" s="170"/>
      <c r="GA949" s="170"/>
      <c r="GB949" s="170"/>
      <c r="GC949" s="170"/>
      <c r="GD949" s="170"/>
      <c r="GE949" s="170"/>
      <c r="GF949" s="170"/>
      <c r="GG949" s="170"/>
      <c r="GH949" s="170"/>
    </row>
    <row r="950" customFormat="false" ht="12.75" hidden="false" customHeight="false" outlineLevel="0" collapsed="false">
      <c r="A950" s="179"/>
      <c r="B950" s="160"/>
      <c r="C950" s="160"/>
      <c r="D950" s="160"/>
      <c r="E950" s="160"/>
      <c r="F950" s="160"/>
      <c r="G950" s="160"/>
      <c r="H950" s="159"/>
      <c r="I950" s="181"/>
      <c r="R950" s="159"/>
      <c r="S950" s="169"/>
      <c r="T950" s="170"/>
      <c r="U950" s="170"/>
      <c r="V950" s="170"/>
      <c r="W950" s="170"/>
      <c r="X950" s="170"/>
      <c r="Y950" s="170"/>
      <c r="Z950" s="170"/>
      <c r="AA950" s="170"/>
      <c r="AB950" s="170"/>
      <c r="AC950" s="170"/>
      <c r="AD950" s="170"/>
      <c r="AE950" s="170"/>
      <c r="AF950" s="170"/>
      <c r="AG950" s="170"/>
      <c r="AH950" s="170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70"/>
      <c r="BP950" s="170"/>
      <c r="BQ950" s="170"/>
      <c r="BR950" s="170"/>
      <c r="BS950" s="170"/>
      <c r="BT950" s="170"/>
      <c r="BU950" s="170"/>
      <c r="BV950" s="170"/>
      <c r="BW950" s="170"/>
      <c r="BX950" s="170"/>
      <c r="BY950" s="170"/>
      <c r="BZ950" s="170"/>
      <c r="CA950" s="170"/>
      <c r="CB950" s="170"/>
      <c r="CC950" s="170"/>
      <c r="CD950" s="170"/>
      <c r="CE950" s="170"/>
      <c r="CF950" s="170"/>
      <c r="CG950" s="170"/>
      <c r="CH950" s="170"/>
      <c r="CI950" s="170"/>
      <c r="CJ950" s="170"/>
      <c r="CK950" s="170"/>
      <c r="CL950" s="170"/>
      <c r="CM950" s="170"/>
      <c r="CN950" s="170"/>
      <c r="CO950" s="170"/>
      <c r="CP950" s="170"/>
      <c r="CQ950" s="170"/>
      <c r="CR950" s="170"/>
      <c r="CS950" s="170"/>
      <c r="CT950" s="170"/>
      <c r="CU950" s="170"/>
      <c r="CV950" s="170"/>
      <c r="CW950" s="170"/>
      <c r="CX950" s="170"/>
      <c r="CY950" s="170"/>
      <c r="CZ950" s="170"/>
      <c r="DA950" s="170"/>
      <c r="DB950" s="170"/>
      <c r="DC950" s="170"/>
      <c r="DD950" s="170"/>
      <c r="DE950" s="170"/>
      <c r="DF950" s="170"/>
      <c r="DG950" s="170"/>
      <c r="DH950" s="170"/>
      <c r="DI950" s="170"/>
      <c r="DJ950" s="170"/>
      <c r="DK950" s="170"/>
      <c r="DL950" s="170"/>
      <c r="DM950" s="170"/>
      <c r="DN950" s="170"/>
      <c r="DO950" s="170"/>
      <c r="DP950" s="170"/>
      <c r="DQ950" s="170"/>
      <c r="DR950" s="170"/>
      <c r="DS950" s="170"/>
      <c r="DT950" s="170"/>
      <c r="DU950" s="170"/>
      <c r="DV950" s="170"/>
      <c r="DW950" s="170"/>
      <c r="DX950" s="170"/>
      <c r="DY950" s="170"/>
      <c r="DZ950" s="170"/>
      <c r="EA950" s="170"/>
      <c r="EB950" s="170"/>
      <c r="EC950" s="170"/>
      <c r="ED950" s="170"/>
      <c r="EE950" s="170"/>
      <c r="EF950" s="170"/>
      <c r="EG950" s="170"/>
      <c r="EH950" s="170"/>
      <c r="EI950" s="170"/>
      <c r="EJ950" s="170"/>
      <c r="EK950" s="170"/>
      <c r="EL950" s="170"/>
      <c r="EM950" s="170"/>
      <c r="EN950" s="170"/>
      <c r="EO950" s="170"/>
      <c r="EP950" s="170"/>
      <c r="EQ950" s="170"/>
      <c r="ER950" s="170"/>
      <c r="ES950" s="170"/>
      <c r="ET950" s="170"/>
      <c r="EU950" s="170"/>
      <c r="EV950" s="170"/>
      <c r="EW950" s="170"/>
      <c r="EX950" s="170"/>
      <c r="EY950" s="170"/>
      <c r="EZ950" s="170"/>
      <c r="FA950" s="170"/>
      <c r="FB950" s="170"/>
      <c r="FC950" s="170"/>
      <c r="FD950" s="170"/>
      <c r="FE950" s="170"/>
      <c r="FF950" s="170"/>
      <c r="FG950" s="170"/>
      <c r="FH950" s="170"/>
      <c r="FI950" s="170"/>
      <c r="FJ950" s="170"/>
      <c r="FK950" s="170"/>
      <c r="FL950" s="170"/>
      <c r="FM950" s="170"/>
      <c r="FN950" s="170"/>
      <c r="FO950" s="170"/>
      <c r="FP950" s="170"/>
      <c r="FQ950" s="170"/>
      <c r="FR950" s="170"/>
      <c r="FS950" s="170"/>
      <c r="FT950" s="170"/>
      <c r="FU950" s="170"/>
      <c r="FV950" s="170"/>
      <c r="FW950" s="170"/>
      <c r="FX950" s="170"/>
      <c r="FY950" s="170"/>
      <c r="FZ950" s="170"/>
      <c r="GA950" s="170"/>
      <c r="GB950" s="170"/>
      <c r="GC950" s="170"/>
      <c r="GD950" s="170"/>
      <c r="GE950" s="170"/>
      <c r="GF950" s="170"/>
      <c r="GG950" s="170"/>
      <c r="GH950" s="170"/>
    </row>
    <row r="951" customFormat="false" ht="12.75" hidden="false" customHeight="false" outlineLevel="0" collapsed="false">
      <c r="A951" s="179"/>
      <c r="B951" s="160"/>
      <c r="C951" s="160"/>
      <c r="D951" s="160"/>
      <c r="E951" s="160"/>
      <c r="F951" s="160"/>
      <c r="G951" s="160"/>
      <c r="H951" s="159"/>
      <c r="I951" s="181"/>
      <c r="R951" s="159"/>
      <c r="S951" s="169"/>
      <c r="T951" s="170"/>
      <c r="U951" s="170"/>
      <c r="V951" s="170"/>
      <c r="W951" s="170"/>
      <c r="X951" s="170"/>
      <c r="Y951" s="170"/>
      <c r="Z951" s="170"/>
      <c r="AA951" s="170"/>
      <c r="AB951" s="170"/>
      <c r="AC951" s="170"/>
      <c r="AD951" s="170"/>
      <c r="AE951" s="170"/>
      <c r="AF951" s="170"/>
      <c r="AG951" s="170"/>
      <c r="AH951" s="170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70"/>
      <c r="BP951" s="170"/>
      <c r="BQ951" s="170"/>
      <c r="BR951" s="170"/>
      <c r="BS951" s="170"/>
      <c r="BT951" s="170"/>
      <c r="BU951" s="170"/>
      <c r="BV951" s="170"/>
      <c r="BW951" s="170"/>
      <c r="BX951" s="170"/>
      <c r="BY951" s="170"/>
      <c r="BZ951" s="170"/>
      <c r="CA951" s="170"/>
      <c r="CB951" s="170"/>
      <c r="CC951" s="170"/>
      <c r="CD951" s="170"/>
      <c r="CE951" s="170"/>
      <c r="CF951" s="170"/>
      <c r="CG951" s="170"/>
      <c r="CH951" s="170"/>
      <c r="CI951" s="170"/>
      <c r="CJ951" s="170"/>
      <c r="CK951" s="170"/>
      <c r="CL951" s="170"/>
      <c r="CM951" s="170"/>
      <c r="CN951" s="170"/>
      <c r="CO951" s="170"/>
      <c r="CP951" s="170"/>
      <c r="CQ951" s="170"/>
      <c r="CR951" s="170"/>
      <c r="CS951" s="170"/>
      <c r="CT951" s="170"/>
      <c r="CU951" s="170"/>
      <c r="CV951" s="170"/>
      <c r="CW951" s="170"/>
      <c r="CX951" s="170"/>
      <c r="CY951" s="170"/>
      <c r="CZ951" s="170"/>
      <c r="DA951" s="170"/>
      <c r="DB951" s="170"/>
      <c r="DC951" s="170"/>
      <c r="DD951" s="170"/>
      <c r="DE951" s="170"/>
      <c r="DF951" s="170"/>
      <c r="DG951" s="170"/>
      <c r="DH951" s="170"/>
      <c r="DI951" s="170"/>
      <c r="DJ951" s="170"/>
      <c r="DK951" s="170"/>
      <c r="DL951" s="170"/>
      <c r="DM951" s="170"/>
      <c r="DN951" s="170"/>
      <c r="DO951" s="170"/>
      <c r="DP951" s="170"/>
      <c r="DQ951" s="170"/>
      <c r="DR951" s="170"/>
      <c r="DS951" s="170"/>
      <c r="DT951" s="170"/>
      <c r="DU951" s="170"/>
      <c r="DV951" s="170"/>
      <c r="DW951" s="170"/>
      <c r="DX951" s="170"/>
      <c r="DY951" s="170"/>
      <c r="DZ951" s="170"/>
      <c r="EA951" s="170"/>
      <c r="EB951" s="170"/>
      <c r="EC951" s="170"/>
      <c r="ED951" s="170"/>
      <c r="EE951" s="170"/>
      <c r="EF951" s="170"/>
      <c r="EG951" s="170"/>
      <c r="EH951" s="170"/>
      <c r="EI951" s="170"/>
      <c r="EJ951" s="170"/>
      <c r="EK951" s="170"/>
      <c r="EL951" s="170"/>
      <c r="EM951" s="170"/>
      <c r="EN951" s="170"/>
      <c r="EO951" s="170"/>
      <c r="EP951" s="170"/>
      <c r="EQ951" s="170"/>
      <c r="ER951" s="170"/>
      <c r="ES951" s="170"/>
      <c r="ET951" s="170"/>
      <c r="EU951" s="170"/>
      <c r="EV951" s="170"/>
      <c r="EW951" s="170"/>
      <c r="EX951" s="170"/>
      <c r="EY951" s="170"/>
      <c r="EZ951" s="170"/>
      <c r="FA951" s="170"/>
      <c r="FB951" s="170"/>
      <c r="FC951" s="170"/>
      <c r="FD951" s="170"/>
      <c r="FE951" s="170"/>
      <c r="FF951" s="170"/>
      <c r="FG951" s="170"/>
      <c r="FH951" s="170"/>
      <c r="FI951" s="170"/>
      <c r="FJ951" s="170"/>
      <c r="FK951" s="170"/>
      <c r="FL951" s="170"/>
      <c r="FM951" s="170"/>
      <c r="FN951" s="170"/>
      <c r="FO951" s="170"/>
      <c r="FP951" s="170"/>
      <c r="FQ951" s="170"/>
      <c r="FR951" s="170"/>
      <c r="FS951" s="170"/>
      <c r="FT951" s="170"/>
      <c r="FU951" s="170"/>
      <c r="FV951" s="170"/>
      <c r="FW951" s="170"/>
      <c r="FX951" s="170"/>
      <c r="FY951" s="170"/>
      <c r="FZ951" s="170"/>
      <c r="GA951" s="170"/>
      <c r="GB951" s="170"/>
      <c r="GC951" s="170"/>
      <c r="GD951" s="170"/>
      <c r="GE951" s="170"/>
      <c r="GF951" s="170"/>
      <c r="GG951" s="170"/>
      <c r="GH951" s="170"/>
    </row>
    <row r="952" customFormat="false" ht="12.75" hidden="false" customHeight="false" outlineLevel="0" collapsed="false">
      <c r="A952" s="179"/>
      <c r="B952" s="160"/>
      <c r="C952" s="160"/>
      <c r="D952" s="160"/>
      <c r="E952" s="160"/>
      <c r="F952" s="160"/>
      <c r="G952" s="160"/>
      <c r="H952" s="159"/>
      <c r="I952" s="181"/>
      <c r="R952" s="159"/>
      <c r="S952" s="169"/>
      <c r="T952" s="170"/>
      <c r="U952" s="170"/>
      <c r="V952" s="170"/>
      <c r="W952" s="170"/>
      <c r="X952" s="170"/>
      <c r="Y952" s="170"/>
      <c r="Z952" s="170"/>
      <c r="AA952" s="170"/>
      <c r="AB952" s="170"/>
      <c r="AC952" s="170"/>
      <c r="AD952" s="170"/>
      <c r="AE952" s="170"/>
      <c r="AF952" s="170"/>
      <c r="AG952" s="170"/>
      <c r="AH952" s="170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70"/>
      <c r="BP952" s="170"/>
      <c r="BQ952" s="170"/>
      <c r="BR952" s="170"/>
      <c r="BS952" s="170"/>
      <c r="BT952" s="170"/>
      <c r="BU952" s="170"/>
      <c r="BV952" s="170"/>
      <c r="BW952" s="170"/>
      <c r="BX952" s="170"/>
      <c r="BY952" s="170"/>
      <c r="BZ952" s="170"/>
      <c r="CA952" s="170"/>
      <c r="CB952" s="170"/>
      <c r="CC952" s="170"/>
      <c r="CD952" s="170"/>
      <c r="CE952" s="170"/>
      <c r="CF952" s="170"/>
      <c r="CG952" s="170"/>
      <c r="CH952" s="170"/>
      <c r="CI952" s="170"/>
      <c r="CJ952" s="170"/>
      <c r="CK952" s="170"/>
      <c r="CL952" s="170"/>
      <c r="CM952" s="170"/>
      <c r="CN952" s="170"/>
      <c r="CO952" s="170"/>
      <c r="CP952" s="170"/>
      <c r="CQ952" s="170"/>
      <c r="CR952" s="170"/>
      <c r="CS952" s="170"/>
      <c r="CT952" s="170"/>
      <c r="CU952" s="170"/>
      <c r="CV952" s="170"/>
      <c r="CW952" s="170"/>
      <c r="CX952" s="170"/>
      <c r="CY952" s="170"/>
      <c r="CZ952" s="170"/>
      <c r="DA952" s="170"/>
      <c r="DB952" s="170"/>
      <c r="DC952" s="170"/>
      <c r="DD952" s="170"/>
      <c r="DE952" s="170"/>
      <c r="DF952" s="170"/>
      <c r="DG952" s="170"/>
      <c r="DH952" s="170"/>
      <c r="DI952" s="170"/>
      <c r="DJ952" s="170"/>
      <c r="DK952" s="170"/>
      <c r="DL952" s="170"/>
      <c r="DM952" s="170"/>
      <c r="DN952" s="170"/>
      <c r="DO952" s="170"/>
      <c r="DP952" s="170"/>
      <c r="DQ952" s="170"/>
      <c r="DR952" s="170"/>
      <c r="DS952" s="170"/>
      <c r="DT952" s="170"/>
      <c r="DU952" s="170"/>
      <c r="DV952" s="170"/>
      <c r="DW952" s="170"/>
      <c r="DX952" s="170"/>
      <c r="DY952" s="170"/>
      <c r="DZ952" s="170"/>
      <c r="EA952" s="170"/>
      <c r="EB952" s="170"/>
      <c r="EC952" s="170"/>
      <c r="ED952" s="170"/>
      <c r="EE952" s="170"/>
      <c r="EF952" s="170"/>
      <c r="EG952" s="170"/>
      <c r="EH952" s="170"/>
      <c r="EI952" s="170"/>
      <c r="EJ952" s="170"/>
      <c r="EK952" s="170"/>
      <c r="EL952" s="170"/>
      <c r="EM952" s="170"/>
      <c r="EN952" s="170"/>
      <c r="EO952" s="170"/>
      <c r="EP952" s="170"/>
      <c r="EQ952" s="170"/>
      <c r="ER952" s="170"/>
      <c r="ES952" s="170"/>
      <c r="ET952" s="170"/>
      <c r="EU952" s="170"/>
      <c r="EV952" s="170"/>
      <c r="EW952" s="170"/>
      <c r="EX952" s="170"/>
      <c r="EY952" s="170"/>
      <c r="EZ952" s="170"/>
      <c r="FA952" s="170"/>
      <c r="FB952" s="170"/>
      <c r="FC952" s="170"/>
      <c r="FD952" s="170"/>
      <c r="FE952" s="170"/>
      <c r="FF952" s="170"/>
      <c r="FG952" s="170"/>
      <c r="FH952" s="170"/>
      <c r="FI952" s="170"/>
      <c r="FJ952" s="170"/>
      <c r="FK952" s="170"/>
      <c r="FL952" s="170"/>
      <c r="FM952" s="170"/>
      <c r="FN952" s="170"/>
      <c r="FO952" s="170"/>
      <c r="FP952" s="170"/>
      <c r="FQ952" s="170"/>
      <c r="FR952" s="170"/>
      <c r="FS952" s="170"/>
      <c r="FT952" s="170"/>
      <c r="FU952" s="170"/>
      <c r="FV952" s="170"/>
      <c r="FW952" s="170"/>
      <c r="FX952" s="170"/>
      <c r="FY952" s="170"/>
      <c r="FZ952" s="170"/>
      <c r="GA952" s="170"/>
      <c r="GB952" s="170"/>
      <c r="GC952" s="170"/>
      <c r="GD952" s="170"/>
      <c r="GE952" s="170"/>
      <c r="GF952" s="170"/>
      <c r="GG952" s="170"/>
      <c r="GH952" s="170"/>
    </row>
    <row r="953" customFormat="false" ht="12.75" hidden="false" customHeight="false" outlineLevel="0" collapsed="false">
      <c r="A953" s="179"/>
      <c r="B953" s="160"/>
      <c r="C953" s="160"/>
      <c r="D953" s="160"/>
      <c r="E953" s="160"/>
      <c r="F953" s="160"/>
      <c r="G953" s="160"/>
      <c r="H953" s="159"/>
      <c r="I953" s="181"/>
      <c r="R953" s="159"/>
      <c r="S953" s="169"/>
      <c r="T953" s="170"/>
      <c r="U953" s="170"/>
      <c r="V953" s="170"/>
      <c r="W953" s="170"/>
      <c r="X953" s="170"/>
      <c r="Y953" s="170"/>
      <c r="Z953" s="170"/>
      <c r="AA953" s="170"/>
      <c r="AB953" s="170"/>
      <c r="AC953" s="170"/>
      <c r="AD953" s="170"/>
      <c r="AE953" s="170"/>
      <c r="AF953" s="170"/>
      <c r="AG953" s="170"/>
      <c r="AH953" s="170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70"/>
      <c r="BP953" s="170"/>
      <c r="BQ953" s="170"/>
      <c r="BR953" s="170"/>
      <c r="BS953" s="170"/>
      <c r="BT953" s="170"/>
      <c r="BU953" s="170"/>
      <c r="BV953" s="170"/>
      <c r="BW953" s="170"/>
      <c r="BX953" s="170"/>
      <c r="BY953" s="170"/>
      <c r="BZ953" s="170"/>
      <c r="CA953" s="170"/>
      <c r="CB953" s="170"/>
      <c r="CC953" s="170"/>
      <c r="CD953" s="170"/>
      <c r="CE953" s="170"/>
      <c r="CF953" s="170"/>
      <c r="CG953" s="170"/>
      <c r="CH953" s="170"/>
      <c r="CI953" s="170"/>
      <c r="CJ953" s="170"/>
      <c r="CK953" s="170"/>
      <c r="CL953" s="170"/>
      <c r="CM953" s="170"/>
      <c r="CN953" s="170"/>
      <c r="CO953" s="170"/>
      <c r="CP953" s="170"/>
      <c r="CQ953" s="170"/>
      <c r="CR953" s="170"/>
      <c r="CS953" s="170"/>
      <c r="CT953" s="170"/>
      <c r="CU953" s="170"/>
      <c r="CV953" s="170"/>
      <c r="CW953" s="170"/>
      <c r="CX953" s="170"/>
      <c r="CY953" s="170"/>
      <c r="CZ953" s="170"/>
      <c r="DA953" s="170"/>
      <c r="DB953" s="170"/>
      <c r="DC953" s="170"/>
      <c r="DD953" s="170"/>
      <c r="DE953" s="170"/>
      <c r="DF953" s="170"/>
      <c r="DG953" s="170"/>
      <c r="DH953" s="170"/>
      <c r="DI953" s="170"/>
      <c r="DJ953" s="170"/>
      <c r="DK953" s="170"/>
      <c r="DL953" s="170"/>
      <c r="DM953" s="170"/>
      <c r="DN953" s="170"/>
      <c r="DO953" s="170"/>
      <c r="DP953" s="170"/>
      <c r="DQ953" s="170"/>
      <c r="DR953" s="170"/>
      <c r="DS953" s="170"/>
      <c r="DT953" s="170"/>
      <c r="DU953" s="170"/>
      <c r="DV953" s="170"/>
      <c r="DW953" s="170"/>
      <c r="DX953" s="170"/>
      <c r="DY953" s="170"/>
      <c r="DZ953" s="170"/>
      <c r="EA953" s="170"/>
      <c r="EB953" s="170"/>
      <c r="EC953" s="170"/>
      <c r="ED953" s="170"/>
      <c r="EE953" s="170"/>
      <c r="EF953" s="170"/>
      <c r="EG953" s="170"/>
      <c r="EH953" s="170"/>
      <c r="EI953" s="170"/>
      <c r="EJ953" s="170"/>
      <c r="EK953" s="170"/>
      <c r="EL953" s="170"/>
      <c r="EM953" s="170"/>
      <c r="EN953" s="170"/>
      <c r="EO953" s="170"/>
      <c r="EP953" s="170"/>
      <c r="EQ953" s="170"/>
      <c r="ER953" s="170"/>
      <c r="ES953" s="170"/>
      <c r="ET953" s="170"/>
      <c r="EU953" s="170"/>
      <c r="EV953" s="170"/>
      <c r="EW953" s="170"/>
      <c r="EX953" s="170"/>
      <c r="EY953" s="170"/>
      <c r="EZ953" s="170"/>
      <c r="FA953" s="170"/>
      <c r="FB953" s="170"/>
      <c r="FC953" s="170"/>
      <c r="FD953" s="170"/>
      <c r="FE953" s="170"/>
      <c r="FF953" s="170"/>
      <c r="FG953" s="170"/>
      <c r="FH953" s="170"/>
      <c r="FI953" s="170"/>
      <c r="FJ953" s="170"/>
      <c r="FK953" s="170"/>
      <c r="FL953" s="170"/>
      <c r="FM953" s="170"/>
      <c r="FN953" s="170"/>
      <c r="FO953" s="170"/>
      <c r="FP953" s="170"/>
      <c r="FQ953" s="170"/>
      <c r="FR953" s="170"/>
      <c r="FS953" s="170"/>
      <c r="FT953" s="170"/>
      <c r="FU953" s="170"/>
      <c r="FV953" s="170"/>
      <c r="FW953" s="170"/>
      <c r="FX953" s="170"/>
      <c r="FY953" s="170"/>
      <c r="FZ953" s="170"/>
      <c r="GA953" s="170"/>
      <c r="GB953" s="170"/>
      <c r="GC953" s="170"/>
      <c r="GD953" s="170"/>
      <c r="GE953" s="170"/>
      <c r="GF953" s="170"/>
      <c r="GG953" s="170"/>
      <c r="GH953" s="170"/>
    </row>
    <row r="954" customFormat="false" ht="12.75" hidden="false" customHeight="false" outlineLevel="0" collapsed="false">
      <c r="A954" s="179"/>
      <c r="B954" s="160"/>
      <c r="C954" s="160"/>
      <c r="D954" s="160"/>
      <c r="E954" s="160"/>
      <c r="F954" s="160"/>
      <c r="G954" s="160"/>
      <c r="H954" s="159"/>
      <c r="I954" s="181"/>
      <c r="R954" s="159"/>
      <c r="S954" s="169"/>
      <c r="T954" s="170"/>
      <c r="U954" s="170"/>
      <c r="V954" s="170"/>
      <c r="W954" s="170"/>
      <c r="X954" s="170"/>
      <c r="Y954" s="170"/>
      <c r="Z954" s="170"/>
      <c r="AA954" s="170"/>
      <c r="AB954" s="170"/>
      <c r="AC954" s="170"/>
      <c r="AD954" s="170"/>
      <c r="AE954" s="170"/>
      <c r="AF954" s="170"/>
      <c r="AG954" s="170"/>
      <c r="AH954" s="170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70"/>
      <c r="BP954" s="170"/>
      <c r="BQ954" s="170"/>
      <c r="BR954" s="170"/>
      <c r="BS954" s="170"/>
      <c r="BT954" s="170"/>
      <c r="BU954" s="170"/>
      <c r="BV954" s="170"/>
      <c r="BW954" s="170"/>
      <c r="BX954" s="170"/>
      <c r="BY954" s="170"/>
      <c r="BZ954" s="170"/>
      <c r="CA954" s="170"/>
      <c r="CB954" s="170"/>
      <c r="CC954" s="170"/>
      <c r="CD954" s="170"/>
      <c r="CE954" s="170"/>
      <c r="CF954" s="170"/>
      <c r="CG954" s="170"/>
      <c r="CH954" s="170"/>
      <c r="CI954" s="170"/>
      <c r="CJ954" s="170"/>
      <c r="CK954" s="170"/>
      <c r="CL954" s="170"/>
      <c r="CM954" s="170"/>
      <c r="CN954" s="170"/>
      <c r="CO954" s="170"/>
      <c r="CP954" s="170"/>
      <c r="CQ954" s="170"/>
      <c r="CR954" s="170"/>
      <c r="CS954" s="170"/>
      <c r="CT954" s="170"/>
      <c r="CU954" s="170"/>
      <c r="CV954" s="170"/>
      <c r="CW954" s="170"/>
      <c r="CX954" s="170"/>
      <c r="CY954" s="170"/>
      <c r="CZ954" s="170"/>
      <c r="DA954" s="170"/>
      <c r="DB954" s="170"/>
      <c r="DC954" s="170"/>
      <c r="DD954" s="170"/>
      <c r="DE954" s="170"/>
      <c r="DF954" s="170"/>
      <c r="DG954" s="170"/>
      <c r="DH954" s="170"/>
      <c r="DI954" s="170"/>
      <c r="DJ954" s="170"/>
      <c r="DK954" s="170"/>
      <c r="DL954" s="170"/>
      <c r="DM954" s="170"/>
      <c r="DN954" s="170"/>
      <c r="DO954" s="170"/>
      <c r="DP954" s="170"/>
      <c r="DQ954" s="170"/>
      <c r="DR954" s="170"/>
      <c r="DS954" s="170"/>
      <c r="DT954" s="170"/>
      <c r="DU954" s="170"/>
      <c r="DV954" s="170"/>
      <c r="DW954" s="170"/>
      <c r="DX954" s="170"/>
      <c r="DY954" s="170"/>
      <c r="DZ954" s="170"/>
      <c r="EA954" s="170"/>
      <c r="EB954" s="170"/>
      <c r="EC954" s="170"/>
      <c r="ED954" s="170"/>
      <c r="EE954" s="170"/>
      <c r="EF954" s="170"/>
      <c r="EG954" s="170"/>
      <c r="EH954" s="170"/>
      <c r="EI954" s="170"/>
      <c r="EJ954" s="170"/>
      <c r="EK954" s="170"/>
      <c r="EL954" s="170"/>
      <c r="EM954" s="170"/>
      <c r="EN954" s="170"/>
      <c r="EO954" s="170"/>
      <c r="EP954" s="170"/>
      <c r="EQ954" s="170"/>
      <c r="ER954" s="170"/>
      <c r="ES954" s="170"/>
      <c r="ET954" s="170"/>
      <c r="EU954" s="170"/>
      <c r="EV954" s="170"/>
      <c r="EW954" s="170"/>
      <c r="EX954" s="170"/>
      <c r="EY954" s="170"/>
      <c r="EZ954" s="170"/>
      <c r="FA954" s="170"/>
      <c r="FB954" s="170"/>
      <c r="FC954" s="170"/>
      <c r="FD954" s="170"/>
      <c r="FE954" s="170"/>
      <c r="FF954" s="170"/>
      <c r="FG954" s="170"/>
      <c r="FH954" s="170"/>
      <c r="FI954" s="170"/>
      <c r="FJ954" s="170"/>
      <c r="FK954" s="170"/>
      <c r="FL954" s="170"/>
      <c r="FM954" s="170"/>
      <c r="FN954" s="170"/>
      <c r="FO954" s="170"/>
      <c r="FP954" s="170"/>
      <c r="FQ954" s="170"/>
      <c r="FR954" s="170"/>
      <c r="FS954" s="170"/>
      <c r="FT954" s="170"/>
      <c r="FU954" s="170"/>
      <c r="FV954" s="170"/>
      <c r="FW954" s="170"/>
      <c r="FX954" s="170"/>
      <c r="FY954" s="170"/>
      <c r="FZ954" s="170"/>
      <c r="GA954" s="170"/>
      <c r="GB954" s="170"/>
      <c r="GC954" s="170"/>
      <c r="GD954" s="170"/>
      <c r="GE954" s="170"/>
      <c r="GF954" s="170"/>
      <c r="GG954" s="170"/>
      <c r="GH954" s="170"/>
    </row>
    <row r="955" customFormat="false" ht="12.75" hidden="false" customHeight="false" outlineLevel="0" collapsed="false">
      <c r="A955" s="179"/>
      <c r="B955" s="160"/>
      <c r="C955" s="160"/>
      <c r="D955" s="160"/>
      <c r="E955" s="160"/>
      <c r="F955" s="160"/>
      <c r="G955" s="160"/>
      <c r="H955" s="159"/>
      <c r="I955" s="181"/>
      <c r="R955" s="159"/>
      <c r="S955" s="169"/>
      <c r="T955" s="170"/>
      <c r="U955" s="170"/>
      <c r="V955" s="170"/>
      <c r="W955" s="170"/>
      <c r="X955" s="170"/>
      <c r="Y955" s="170"/>
      <c r="Z955" s="170"/>
      <c r="AA955" s="170"/>
      <c r="AB955" s="170"/>
      <c r="AC955" s="170"/>
      <c r="AD955" s="170"/>
      <c r="AE955" s="170"/>
      <c r="AF955" s="170"/>
      <c r="AG955" s="170"/>
      <c r="AH955" s="170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70"/>
      <c r="BP955" s="170"/>
      <c r="BQ955" s="170"/>
      <c r="BR955" s="170"/>
      <c r="BS955" s="170"/>
      <c r="BT955" s="170"/>
      <c r="BU955" s="170"/>
      <c r="BV955" s="170"/>
      <c r="BW955" s="170"/>
      <c r="BX955" s="170"/>
      <c r="BY955" s="170"/>
      <c r="BZ955" s="170"/>
      <c r="CA955" s="170"/>
      <c r="CB955" s="170"/>
      <c r="CC955" s="170"/>
      <c r="CD955" s="170"/>
      <c r="CE955" s="170"/>
      <c r="CF955" s="170"/>
      <c r="CG955" s="170"/>
      <c r="CH955" s="170"/>
      <c r="CI955" s="170"/>
      <c r="CJ955" s="170"/>
      <c r="CK955" s="170"/>
      <c r="CL955" s="170"/>
      <c r="CM955" s="170"/>
      <c r="CN955" s="170"/>
      <c r="CO955" s="170"/>
      <c r="CP955" s="170"/>
      <c r="CQ955" s="170"/>
      <c r="CR955" s="170"/>
      <c r="CS955" s="170"/>
      <c r="CT955" s="170"/>
      <c r="CU955" s="170"/>
      <c r="CV955" s="170"/>
      <c r="CW955" s="170"/>
      <c r="CX955" s="170"/>
      <c r="CY955" s="170"/>
      <c r="CZ955" s="170"/>
      <c r="DA955" s="170"/>
      <c r="DB955" s="170"/>
      <c r="DC955" s="170"/>
      <c r="DD955" s="170"/>
      <c r="DE955" s="170"/>
      <c r="DF955" s="170"/>
      <c r="DG955" s="170"/>
      <c r="DH955" s="170"/>
      <c r="DI955" s="170"/>
      <c r="DJ955" s="170"/>
      <c r="DK955" s="170"/>
      <c r="DL955" s="170"/>
      <c r="DM955" s="170"/>
      <c r="DN955" s="170"/>
      <c r="DO955" s="170"/>
      <c r="DP955" s="170"/>
      <c r="DQ955" s="170"/>
      <c r="DR955" s="170"/>
      <c r="DS955" s="170"/>
      <c r="DT955" s="170"/>
      <c r="DU955" s="170"/>
      <c r="DV955" s="170"/>
      <c r="DW955" s="170"/>
      <c r="DX955" s="170"/>
      <c r="DY955" s="170"/>
      <c r="DZ955" s="170"/>
      <c r="EA955" s="170"/>
      <c r="EB955" s="170"/>
      <c r="EC955" s="170"/>
      <c r="ED955" s="170"/>
      <c r="EE955" s="170"/>
      <c r="EF955" s="170"/>
      <c r="EG955" s="170"/>
      <c r="EH955" s="170"/>
      <c r="EI955" s="170"/>
      <c r="EJ955" s="170"/>
      <c r="EK955" s="170"/>
      <c r="EL955" s="170"/>
      <c r="EM955" s="170"/>
      <c r="EN955" s="170"/>
      <c r="EO955" s="170"/>
      <c r="EP955" s="170"/>
      <c r="EQ955" s="170"/>
      <c r="ER955" s="170"/>
      <c r="ES955" s="170"/>
      <c r="ET955" s="170"/>
      <c r="EU955" s="170"/>
      <c r="EV955" s="170"/>
      <c r="EW955" s="170"/>
      <c r="EX955" s="170"/>
      <c r="EY955" s="170"/>
      <c r="EZ955" s="170"/>
      <c r="FA955" s="170"/>
      <c r="FB955" s="170"/>
      <c r="FC955" s="170"/>
      <c r="FD955" s="170"/>
      <c r="FE955" s="170"/>
      <c r="FF955" s="170"/>
      <c r="FG955" s="170"/>
      <c r="FH955" s="170"/>
      <c r="FI955" s="170"/>
      <c r="FJ955" s="170"/>
      <c r="FK955" s="170"/>
      <c r="FL955" s="170"/>
      <c r="FM955" s="170"/>
      <c r="FN955" s="170"/>
      <c r="FO955" s="170"/>
      <c r="FP955" s="170"/>
      <c r="FQ955" s="170"/>
      <c r="FR955" s="170"/>
      <c r="FS955" s="170"/>
      <c r="FT955" s="170"/>
      <c r="FU955" s="170"/>
      <c r="FV955" s="170"/>
      <c r="FW955" s="170"/>
      <c r="FX955" s="170"/>
      <c r="FY955" s="170"/>
      <c r="FZ955" s="170"/>
      <c r="GA955" s="170"/>
      <c r="GB955" s="170"/>
      <c r="GC955" s="170"/>
      <c r="GD955" s="170"/>
      <c r="GE955" s="170"/>
      <c r="GF955" s="170"/>
      <c r="GG955" s="170"/>
      <c r="GH955" s="170"/>
    </row>
    <row r="956" customFormat="false" ht="12.75" hidden="false" customHeight="false" outlineLevel="0" collapsed="false">
      <c r="A956" s="179"/>
      <c r="B956" s="160"/>
      <c r="C956" s="160"/>
      <c r="D956" s="160"/>
      <c r="E956" s="160"/>
      <c r="F956" s="160"/>
      <c r="G956" s="160"/>
      <c r="H956" s="159"/>
      <c r="I956" s="181"/>
      <c r="R956" s="159"/>
      <c r="S956" s="169"/>
      <c r="T956" s="170"/>
      <c r="U956" s="170"/>
      <c r="V956" s="170"/>
      <c r="W956" s="170"/>
      <c r="X956" s="170"/>
      <c r="Y956" s="170"/>
      <c r="Z956" s="170"/>
      <c r="AA956" s="170"/>
      <c r="AB956" s="170"/>
      <c r="AC956" s="170"/>
      <c r="AD956" s="170"/>
      <c r="AE956" s="170"/>
      <c r="AF956" s="170"/>
      <c r="AG956" s="170"/>
      <c r="AH956" s="170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70"/>
      <c r="BP956" s="170"/>
      <c r="BQ956" s="170"/>
      <c r="BR956" s="170"/>
      <c r="BS956" s="170"/>
      <c r="BT956" s="170"/>
      <c r="BU956" s="170"/>
      <c r="BV956" s="170"/>
      <c r="BW956" s="170"/>
      <c r="BX956" s="170"/>
      <c r="BY956" s="170"/>
      <c r="BZ956" s="170"/>
      <c r="CA956" s="170"/>
      <c r="CB956" s="170"/>
      <c r="CC956" s="170"/>
      <c r="CD956" s="170"/>
      <c r="CE956" s="170"/>
      <c r="CF956" s="170"/>
      <c r="CG956" s="170"/>
      <c r="CH956" s="170"/>
      <c r="CI956" s="170"/>
      <c r="CJ956" s="170"/>
      <c r="CK956" s="170"/>
      <c r="CL956" s="170"/>
      <c r="CM956" s="170"/>
      <c r="CN956" s="170"/>
      <c r="CO956" s="170"/>
      <c r="CP956" s="170"/>
      <c r="CQ956" s="170"/>
      <c r="CR956" s="170"/>
      <c r="CS956" s="170"/>
      <c r="CT956" s="170"/>
      <c r="CU956" s="170"/>
      <c r="CV956" s="170"/>
      <c r="CW956" s="170"/>
      <c r="CX956" s="170"/>
      <c r="CY956" s="170"/>
      <c r="CZ956" s="170"/>
      <c r="DA956" s="170"/>
      <c r="DB956" s="170"/>
      <c r="DC956" s="170"/>
      <c r="DD956" s="170"/>
      <c r="DE956" s="170"/>
      <c r="DF956" s="170"/>
      <c r="DG956" s="170"/>
      <c r="DH956" s="170"/>
      <c r="DI956" s="170"/>
      <c r="DJ956" s="170"/>
      <c r="DK956" s="170"/>
      <c r="DL956" s="170"/>
      <c r="DM956" s="170"/>
      <c r="DN956" s="170"/>
      <c r="DO956" s="170"/>
      <c r="DP956" s="170"/>
      <c r="DQ956" s="170"/>
      <c r="DR956" s="170"/>
      <c r="DS956" s="170"/>
      <c r="DT956" s="170"/>
      <c r="DU956" s="170"/>
      <c r="DV956" s="170"/>
      <c r="DW956" s="170"/>
      <c r="DX956" s="170"/>
      <c r="DY956" s="170"/>
      <c r="DZ956" s="170"/>
      <c r="EA956" s="170"/>
      <c r="EB956" s="170"/>
      <c r="EC956" s="170"/>
      <c r="ED956" s="170"/>
      <c r="EE956" s="170"/>
      <c r="EF956" s="170"/>
      <c r="EG956" s="170"/>
      <c r="EH956" s="170"/>
      <c r="EI956" s="170"/>
      <c r="EJ956" s="170"/>
      <c r="EK956" s="170"/>
      <c r="EL956" s="170"/>
      <c r="EM956" s="170"/>
      <c r="EN956" s="170"/>
      <c r="EO956" s="170"/>
      <c r="EP956" s="170"/>
      <c r="EQ956" s="170"/>
      <c r="ER956" s="170"/>
      <c r="ES956" s="170"/>
      <c r="ET956" s="170"/>
      <c r="EU956" s="170"/>
      <c r="EV956" s="170"/>
      <c r="EW956" s="170"/>
      <c r="EX956" s="170"/>
      <c r="EY956" s="170"/>
      <c r="EZ956" s="170"/>
      <c r="FA956" s="170"/>
      <c r="FB956" s="170"/>
      <c r="FC956" s="170"/>
      <c r="FD956" s="170"/>
      <c r="FE956" s="170"/>
      <c r="FF956" s="170"/>
      <c r="FG956" s="170"/>
      <c r="FH956" s="170"/>
      <c r="FI956" s="170"/>
      <c r="FJ956" s="170"/>
      <c r="FK956" s="170"/>
      <c r="FL956" s="170"/>
      <c r="FM956" s="170"/>
      <c r="FN956" s="170"/>
      <c r="FO956" s="170"/>
      <c r="FP956" s="170"/>
      <c r="FQ956" s="170"/>
      <c r="FR956" s="170"/>
      <c r="FS956" s="170"/>
      <c r="FT956" s="170"/>
      <c r="FU956" s="170"/>
      <c r="FV956" s="170"/>
      <c r="FW956" s="170"/>
      <c r="FX956" s="170"/>
      <c r="FY956" s="170"/>
      <c r="FZ956" s="170"/>
      <c r="GA956" s="170"/>
      <c r="GB956" s="170"/>
      <c r="GC956" s="170"/>
      <c r="GD956" s="170"/>
      <c r="GE956" s="170"/>
      <c r="GF956" s="170"/>
      <c r="GG956" s="170"/>
      <c r="GH956" s="170"/>
    </row>
    <row r="957" customFormat="false" ht="12.75" hidden="false" customHeight="false" outlineLevel="0" collapsed="false">
      <c r="A957" s="179"/>
      <c r="B957" s="160"/>
      <c r="C957" s="160"/>
      <c r="D957" s="160"/>
      <c r="E957" s="160"/>
      <c r="F957" s="160"/>
      <c r="G957" s="160"/>
      <c r="H957" s="159"/>
      <c r="I957" s="181"/>
      <c r="R957" s="159"/>
      <c r="S957" s="169"/>
      <c r="T957" s="170"/>
      <c r="U957" s="170"/>
      <c r="V957" s="170"/>
      <c r="W957" s="170"/>
      <c r="X957" s="170"/>
      <c r="Y957" s="170"/>
      <c r="Z957" s="170"/>
      <c r="AA957" s="170"/>
      <c r="AB957" s="170"/>
      <c r="AC957" s="170"/>
      <c r="AD957" s="170"/>
      <c r="AE957" s="170"/>
      <c r="AF957" s="170"/>
      <c r="AG957" s="170"/>
      <c r="AH957" s="170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70"/>
      <c r="BP957" s="170"/>
      <c r="BQ957" s="170"/>
      <c r="BR957" s="170"/>
      <c r="BS957" s="170"/>
      <c r="BT957" s="170"/>
      <c r="BU957" s="170"/>
      <c r="BV957" s="170"/>
      <c r="BW957" s="170"/>
      <c r="BX957" s="170"/>
      <c r="BY957" s="170"/>
      <c r="BZ957" s="170"/>
      <c r="CA957" s="170"/>
      <c r="CB957" s="170"/>
      <c r="CC957" s="170"/>
      <c r="CD957" s="170"/>
      <c r="CE957" s="170"/>
      <c r="CF957" s="170"/>
      <c r="CG957" s="170"/>
      <c r="CH957" s="170"/>
      <c r="CI957" s="170"/>
      <c r="CJ957" s="170"/>
      <c r="CK957" s="170"/>
      <c r="CL957" s="170"/>
      <c r="CM957" s="170"/>
      <c r="CN957" s="170"/>
      <c r="CO957" s="170"/>
      <c r="CP957" s="170"/>
      <c r="CQ957" s="170"/>
      <c r="CR957" s="170"/>
      <c r="CS957" s="170"/>
      <c r="CT957" s="170"/>
      <c r="CU957" s="170"/>
      <c r="CV957" s="170"/>
      <c r="CW957" s="170"/>
      <c r="CX957" s="170"/>
      <c r="CY957" s="170"/>
      <c r="CZ957" s="170"/>
      <c r="DA957" s="170"/>
      <c r="DB957" s="170"/>
      <c r="DC957" s="170"/>
      <c r="DD957" s="170"/>
      <c r="DE957" s="170"/>
      <c r="DF957" s="170"/>
      <c r="DG957" s="170"/>
      <c r="DH957" s="170"/>
      <c r="DI957" s="170"/>
      <c r="DJ957" s="170"/>
      <c r="DK957" s="170"/>
      <c r="DL957" s="170"/>
      <c r="DM957" s="170"/>
      <c r="DN957" s="170"/>
      <c r="DO957" s="170"/>
      <c r="DP957" s="170"/>
      <c r="DQ957" s="170"/>
      <c r="DR957" s="170"/>
      <c r="DS957" s="170"/>
      <c r="DT957" s="170"/>
      <c r="DU957" s="170"/>
      <c r="DV957" s="170"/>
      <c r="DW957" s="170"/>
      <c r="DX957" s="170"/>
      <c r="DY957" s="170"/>
      <c r="DZ957" s="170"/>
      <c r="EA957" s="170"/>
      <c r="EB957" s="170"/>
      <c r="EC957" s="170"/>
      <c r="ED957" s="170"/>
      <c r="EE957" s="170"/>
      <c r="EF957" s="170"/>
      <c r="EG957" s="170"/>
      <c r="EH957" s="170"/>
      <c r="EI957" s="170"/>
      <c r="EJ957" s="170"/>
      <c r="EK957" s="170"/>
      <c r="EL957" s="170"/>
      <c r="EM957" s="170"/>
      <c r="EN957" s="170"/>
      <c r="EO957" s="170"/>
      <c r="EP957" s="170"/>
      <c r="EQ957" s="170"/>
      <c r="ER957" s="170"/>
      <c r="ES957" s="170"/>
      <c r="ET957" s="170"/>
      <c r="EU957" s="170"/>
      <c r="EV957" s="170"/>
      <c r="EW957" s="170"/>
      <c r="EX957" s="170"/>
      <c r="EY957" s="170"/>
      <c r="EZ957" s="170"/>
      <c r="FA957" s="170"/>
      <c r="FB957" s="170"/>
      <c r="FC957" s="170"/>
      <c r="FD957" s="170"/>
      <c r="FE957" s="170"/>
      <c r="FF957" s="170"/>
      <c r="FG957" s="170"/>
      <c r="FH957" s="170"/>
      <c r="FI957" s="170"/>
      <c r="FJ957" s="170"/>
      <c r="FK957" s="170"/>
      <c r="FL957" s="170"/>
      <c r="FM957" s="170"/>
      <c r="FN957" s="170"/>
      <c r="FO957" s="170"/>
      <c r="FP957" s="170"/>
      <c r="FQ957" s="170"/>
      <c r="FR957" s="170"/>
      <c r="FS957" s="170"/>
      <c r="FT957" s="170"/>
      <c r="FU957" s="170"/>
      <c r="FV957" s="170"/>
      <c r="FW957" s="170"/>
      <c r="FX957" s="170"/>
      <c r="FY957" s="170"/>
      <c r="FZ957" s="170"/>
      <c r="GA957" s="170"/>
      <c r="GB957" s="170"/>
      <c r="GC957" s="170"/>
      <c r="GD957" s="170"/>
      <c r="GE957" s="170"/>
      <c r="GF957" s="170"/>
      <c r="GG957" s="170"/>
      <c r="GH957" s="170"/>
    </row>
    <row r="958" customFormat="false" ht="12.75" hidden="false" customHeight="false" outlineLevel="0" collapsed="false">
      <c r="A958" s="179"/>
      <c r="B958" s="160"/>
      <c r="C958" s="160"/>
      <c r="D958" s="160"/>
      <c r="E958" s="160"/>
      <c r="F958" s="160"/>
      <c r="G958" s="160"/>
      <c r="H958" s="159"/>
      <c r="I958" s="181"/>
      <c r="R958" s="159"/>
      <c r="S958" s="169"/>
      <c r="T958" s="170"/>
      <c r="U958" s="170"/>
      <c r="V958" s="170"/>
      <c r="W958" s="170"/>
      <c r="X958" s="170"/>
      <c r="Y958" s="170"/>
      <c r="Z958" s="170"/>
      <c r="AA958" s="170"/>
      <c r="AB958" s="170"/>
      <c r="AC958" s="170"/>
      <c r="AD958" s="170"/>
      <c r="AE958" s="170"/>
      <c r="AF958" s="170"/>
      <c r="AG958" s="170"/>
      <c r="AH958" s="170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70"/>
      <c r="BP958" s="170"/>
      <c r="BQ958" s="170"/>
      <c r="BR958" s="170"/>
      <c r="BS958" s="170"/>
      <c r="BT958" s="170"/>
      <c r="BU958" s="170"/>
      <c r="BV958" s="170"/>
      <c r="BW958" s="170"/>
      <c r="BX958" s="170"/>
      <c r="BY958" s="170"/>
      <c r="BZ958" s="170"/>
      <c r="CA958" s="170"/>
      <c r="CB958" s="170"/>
      <c r="CC958" s="170"/>
      <c r="CD958" s="170"/>
      <c r="CE958" s="170"/>
      <c r="CF958" s="170"/>
      <c r="CG958" s="170"/>
      <c r="CH958" s="170"/>
      <c r="CI958" s="170"/>
      <c r="CJ958" s="170"/>
      <c r="CK958" s="170"/>
      <c r="CL958" s="170"/>
      <c r="CM958" s="170"/>
      <c r="CN958" s="170"/>
      <c r="CO958" s="170"/>
      <c r="CP958" s="170"/>
      <c r="CQ958" s="170"/>
      <c r="CR958" s="170"/>
      <c r="CS958" s="170"/>
      <c r="CT958" s="170"/>
      <c r="CU958" s="170"/>
      <c r="CV958" s="170"/>
      <c r="CW958" s="170"/>
      <c r="CX958" s="170"/>
      <c r="CY958" s="170"/>
      <c r="CZ958" s="170"/>
      <c r="DA958" s="170"/>
      <c r="DB958" s="170"/>
      <c r="DC958" s="170"/>
      <c r="DD958" s="170"/>
      <c r="DE958" s="170"/>
      <c r="DF958" s="170"/>
      <c r="DG958" s="170"/>
      <c r="DH958" s="170"/>
      <c r="DI958" s="170"/>
      <c r="DJ958" s="170"/>
      <c r="DK958" s="170"/>
      <c r="DL958" s="170"/>
      <c r="DM958" s="170"/>
      <c r="DN958" s="170"/>
      <c r="DO958" s="170"/>
      <c r="DP958" s="170"/>
      <c r="DQ958" s="170"/>
      <c r="DR958" s="170"/>
      <c r="DS958" s="170"/>
      <c r="DT958" s="170"/>
      <c r="DU958" s="170"/>
      <c r="DV958" s="170"/>
      <c r="DW958" s="170"/>
      <c r="DX958" s="170"/>
      <c r="DY958" s="170"/>
      <c r="DZ958" s="170"/>
      <c r="EA958" s="170"/>
      <c r="EB958" s="170"/>
      <c r="EC958" s="170"/>
      <c r="ED958" s="170"/>
      <c r="EE958" s="170"/>
      <c r="EF958" s="170"/>
      <c r="EG958" s="170"/>
      <c r="EH958" s="170"/>
      <c r="EI958" s="170"/>
      <c r="EJ958" s="170"/>
      <c r="EK958" s="170"/>
      <c r="EL958" s="170"/>
      <c r="EM958" s="170"/>
      <c r="EN958" s="170"/>
      <c r="EO958" s="170"/>
      <c r="EP958" s="170"/>
      <c r="EQ958" s="170"/>
      <c r="ER958" s="170"/>
      <c r="ES958" s="170"/>
      <c r="ET958" s="170"/>
      <c r="EU958" s="170"/>
      <c r="EV958" s="170"/>
      <c r="EW958" s="170"/>
      <c r="EX958" s="170"/>
      <c r="EY958" s="170"/>
      <c r="EZ958" s="170"/>
      <c r="FA958" s="170"/>
      <c r="FB958" s="170"/>
      <c r="FC958" s="170"/>
      <c r="FD958" s="170"/>
      <c r="FE958" s="170"/>
      <c r="FF958" s="170"/>
      <c r="FG958" s="170"/>
      <c r="FH958" s="170"/>
      <c r="FI958" s="170"/>
      <c r="FJ958" s="170"/>
      <c r="FK958" s="170"/>
      <c r="FL958" s="170"/>
      <c r="FM958" s="170"/>
      <c r="FN958" s="170"/>
      <c r="FO958" s="170"/>
      <c r="FP958" s="170"/>
      <c r="FQ958" s="170"/>
      <c r="FR958" s="170"/>
      <c r="FS958" s="170"/>
      <c r="FT958" s="170"/>
      <c r="FU958" s="170"/>
      <c r="FV958" s="170"/>
      <c r="FW958" s="170"/>
      <c r="FX958" s="170"/>
      <c r="FY958" s="170"/>
      <c r="FZ958" s="170"/>
      <c r="GA958" s="170"/>
      <c r="GB958" s="170"/>
      <c r="GC958" s="170"/>
      <c r="GD958" s="170"/>
      <c r="GE958" s="170"/>
      <c r="GF958" s="170"/>
      <c r="GG958" s="170"/>
      <c r="GH958" s="170"/>
    </row>
    <row r="959" customFormat="false" ht="12.75" hidden="false" customHeight="false" outlineLevel="0" collapsed="false">
      <c r="A959" s="179"/>
      <c r="B959" s="160"/>
      <c r="C959" s="160"/>
      <c r="D959" s="160"/>
      <c r="E959" s="160"/>
      <c r="F959" s="160"/>
      <c r="G959" s="160"/>
      <c r="H959" s="159"/>
      <c r="I959" s="181"/>
      <c r="R959" s="159"/>
      <c r="S959" s="169"/>
      <c r="T959" s="170"/>
      <c r="U959" s="170"/>
      <c r="V959" s="170"/>
      <c r="W959" s="170"/>
      <c r="X959" s="170"/>
      <c r="Y959" s="170"/>
      <c r="Z959" s="170"/>
      <c r="AA959" s="170"/>
      <c r="AB959" s="170"/>
      <c r="AC959" s="170"/>
      <c r="AD959" s="170"/>
      <c r="AE959" s="170"/>
      <c r="AF959" s="170"/>
      <c r="AG959" s="170"/>
      <c r="AH959" s="170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70"/>
      <c r="BP959" s="170"/>
      <c r="BQ959" s="170"/>
      <c r="BR959" s="170"/>
      <c r="BS959" s="170"/>
      <c r="BT959" s="170"/>
      <c r="BU959" s="170"/>
      <c r="BV959" s="170"/>
      <c r="BW959" s="170"/>
      <c r="BX959" s="170"/>
      <c r="BY959" s="170"/>
      <c r="BZ959" s="170"/>
      <c r="CA959" s="170"/>
      <c r="CB959" s="170"/>
      <c r="CC959" s="170"/>
      <c r="CD959" s="170"/>
      <c r="CE959" s="170"/>
      <c r="CF959" s="170"/>
      <c r="CG959" s="170"/>
      <c r="CH959" s="170"/>
      <c r="CI959" s="170"/>
      <c r="CJ959" s="170"/>
      <c r="CK959" s="170"/>
      <c r="CL959" s="170"/>
      <c r="CM959" s="170"/>
      <c r="CN959" s="170"/>
      <c r="CO959" s="170"/>
      <c r="CP959" s="170"/>
      <c r="CQ959" s="170"/>
      <c r="CR959" s="170"/>
      <c r="CS959" s="170"/>
      <c r="CT959" s="170"/>
      <c r="CU959" s="170"/>
      <c r="CV959" s="170"/>
      <c r="CW959" s="170"/>
      <c r="CX959" s="170"/>
      <c r="CY959" s="170"/>
      <c r="CZ959" s="170"/>
      <c r="DA959" s="170"/>
      <c r="DB959" s="170"/>
      <c r="DC959" s="170"/>
      <c r="DD959" s="170"/>
      <c r="DE959" s="170"/>
      <c r="DF959" s="170"/>
      <c r="DG959" s="170"/>
      <c r="DH959" s="170"/>
      <c r="DI959" s="170"/>
      <c r="DJ959" s="170"/>
      <c r="DK959" s="170"/>
      <c r="DL959" s="170"/>
      <c r="DM959" s="170"/>
      <c r="DN959" s="170"/>
      <c r="DO959" s="170"/>
      <c r="DP959" s="170"/>
      <c r="DQ959" s="170"/>
      <c r="DR959" s="170"/>
      <c r="DS959" s="170"/>
      <c r="DT959" s="170"/>
      <c r="DU959" s="170"/>
      <c r="DV959" s="170"/>
      <c r="DW959" s="170"/>
      <c r="DX959" s="170"/>
      <c r="DY959" s="170"/>
      <c r="DZ959" s="170"/>
      <c r="EA959" s="170"/>
      <c r="EB959" s="170"/>
      <c r="EC959" s="170"/>
      <c r="ED959" s="170"/>
      <c r="EE959" s="170"/>
      <c r="EF959" s="170"/>
      <c r="EG959" s="170"/>
      <c r="EH959" s="170"/>
      <c r="EI959" s="170"/>
      <c r="EJ959" s="170"/>
      <c r="EK959" s="170"/>
      <c r="EL959" s="170"/>
      <c r="EM959" s="170"/>
      <c r="EN959" s="170"/>
      <c r="EO959" s="170"/>
      <c r="EP959" s="170"/>
      <c r="EQ959" s="170"/>
      <c r="ER959" s="170"/>
      <c r="ES959" s="170"/>
      <c r="ET959" s="170"/>
      <c r="EU959" s="170"/>
      <c r="EV959" s="170"/>
      <c r="EW959" s="170"/>
      <c r="EX959" s="170"/>
      <c r="EY959" s="170"/>
      <c r="EZ959" s="170"/>
      <c r="FA959" s="170"/>
      <c r="FB959" s="170"/>
      <c r="FC959" s="170"/>
      <c r="FD959" s="170"/>
      <c r="FE959" s="170"/>
      <c r="FF959" s="170"/>
      <c r="FG959" s="170"/>
      <c r="FH959" s="170"/>
      <c r="FI959" s="170"/>
      <c r="FJ959" s="170"/>
      <c r="FK959" s="170"/>
      <c r="FL959" s="170"/>
      <c r="FM959" s="170"/>
      <c r="FN959" s="170"/>
      <c r="FO959" s="170"/>
      <c r="FP959" s="170"/>
      <c r="FQ959" s="170"/>
      <c r="FR959" s="170"/>
      <c r="FS959" s="170"/>
      <c r="FT959" s="170"/>
      <c r="FU959" s="170"/>
      <c r="FV959" s="170"/>
      <c r="FW959" s="170"/>
      <c r="FX959" s="170"/>
      <c r="FY959" s="170"/>
      <c r="FZ959" s="170"/>
      <c r="GA959" s="170"/>
      <c r="GB959" s="170"/>
      <c r="GC959" s="170"/>
      <c r="GD959" s="170"/>
      <c r="GE959" s="170"/>
      <c r="GF959" s="170"/>
      <c r="GG959" s="170"/>
      <c r="GH959" s="170"/>
    </row>
    <row r="960" customFormat="false" ht="12.75" hidden="false" customHeight="false" outlineLevel="0" collapsed="false">
      <c r="A960" s="179"/>
      <c r="B960" s="160"/>
      <c r="C960" s="160"/>
      <c r="D960" s="160"/>
      <c r="E960" s="160"/>
      <c r="F960" s="160"/>
      <c r="G960" s="160"/>
      <c r="H960" s="159"/>
      <c r="I960" s="181"/>
      <c r="R960" s="159"/>
      <c r="S960" s="169"/>
      <c r="T960" s="170"/>
      <c r="U960" s="170"/>
      <c r="V960" s="170"/>
      <c r="W960" s="170"/>
      <c r="X960" s="170"/>
      <c r="Y960" s="170"/>
      <c r="Z960" s="170"/>
      <c r="AA960" s="170"/>
      <c r="AB960" s="170"/>
      <c r="AC960" s="170"/>
      <c r="AD960" s="170"/>
      <c r="AE960" s="170"/>
      <c r="AF960" s="170"/>
      <c r="AG960" s="170"/>
      <c r="AH960" s="170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70"/>
      <c r="BP960" s="170"/>
      <c r="BQ960" s="170"/>
      <c r="BR960" s="170"/>
      <c r="BS960" s="170"/>
      <c r="BT960" s="170"/>
      <c r="BU960" s="170"/>
      <c r="BV960" s="170"/>
      <c r="BW960" s="170"/>
      <c r="BX960" s="170"/>
      <c r="BY960" s="170"/>
      <c r="BZ960" s="170"/>
      <c r="CA960" s="170"/>
      <c r="CB960" s="170"/>
      <c r="CC960" s="170"/>
      <c r="CD960" s="170"/>
      <c r="CE960" s="170"/>
      <c r="CF960" s="170"/>
      <c r="CG960" s="170"/>
      <c r="CH960" s="170"/>
      <c r="CI960" s="170"/>
      <c r="CJ960" s="170"/>
      <c r="CK960" s="170"/>
      <c r="CL960" s="170"/>
      <c r="CM960" s="170"/>
      <c r="CN960" s="170"/>
      <c r="CO960" s="170"/>
      <c r="CP960" s="170"/>
      <c r="CQ960" s="170"/>
      <c r="CR960" s="170"/>
      <c r="CS960" s="170"/>
      <c r="CT960" s="170"/>
      <c r="CU960" s="170"/>
      <c r="CV960" s="170"/>
      <c r="CW960" s="170"/>
      <c r="CX960" s="170"/>
      <c r="CY960" s="170"/>
      <c r="CZ960" s="170"/>
      <c r="DA960" s="170"/>
      <c r="DB960" s="170"/>
      <c r="DC960" s="170"/>
      <c r="DD960" s="170"/>
      <c r="DE960" s="170"/>
      <c r="DF960" s="170"/>
      <c r="DG960" s="170"/>
      <c r="DH960" s="170"/>
      <c r="DI960" s="170"/>
      <c r="DJ960" s="170"/>
      <c r="DK960" s="170"/>
      <c r="DL960" s="170"/>
      <c r="DM960" s="170"/>
      <c r="DN960" s="170"/>
      <c r="DO960" s="170"/>
      <c r="DP960" s="170"/>
      <c r="DQ960" s="170"/>
      <c r="DR960" s="170"/>
      <c r="DS960" s="170"/>
      <c r="DT960" s="170"/>
      <c r="DU960" s="170"/>
      <c r="DV960" s="170"/>
      <c r="DW960" s="170"/>
      <c r="DX960" s="170"/>
      <c r="DY960" s="170"/>
      <c r="DZ960" s="170"/>
      <c r="EA960" s="170"/>
      <c r="EB960" s="170"/>
      <c r="EC960" s="170"/>
      <c r="ED960" s="170"/>
      <c r="EE960" s="170"/>
      <c r="EF960" s="170"/>
      <c r="EG960" s="170"/>
      <c r="EH960" s="170"/>
      <c r="EI960" s="170"/>
      <c r="EJ960" s="170"/>
      <c r="EK960" s="170"/>
      <c r="EL960" s="170"/>
      <c r="EM960" s="170"/>
      <c r="EN960" s="170"/>
      <c r="EO960" s="170"/>
      <c r="EP960" s="170"/>
      <c r="EQ960" s="170"/>
      <c r="ER960" s="170"/>
      <c r="ES960" s="170"/>
      <c r="ET960" s="170"/>
      <c r="EU960" s="170"/>
      <c r="EV960" s="170"/>
      <c r="EW960" s="170"/>
      <c r="EX960" s="170"/>
      <c r="EY960" s="170"/>
      <c r="EZ960" s="170"/>
      <c r="FA960" s="170"/>
      <c r="FB960" s="170"/>
      <c r="FC960" s="170"/>
      <c r="FD960" s="170"/>
      <c r="FE960" s="170"/>
      <c r="FF960" s="170"/>
      <c r="FG960" s="170"/>
      <c r="FH960" s="170"/>
      <c r="FI960" s="170"/>
      <c r="FJ960" s="170"/>
      <c r="FK960" s="170"/>
      <c r="FL960" s="170"/>
      <c r="FM960" s="170"/>
      <c r="FN960" s="170"/>
      <c r="FO960" s="170"/>
      <c r="FP960" s="170"/>
      <c r="FQ960" s="170"/>
      <c r="FR960" s="170"/>
      <c r="FS960" s="170"/>
      <c r="FT960" s="170"/>
      <c r="FU960" s="170"/>
      <c r="FV960" s="170"/>
      <c r="FW960" s="170"/>
      <c r="FX960" s="170"/>
      <c r="FY960" s="170"/>
      <c r="FZ960" s="170"/>
      <c r="GA960" s="170"/>
      <c r="GB960" s="170"/>
      <c r="GC960" s="170"/>
      <c r="GD960" s="170"/>
      <c r="GE960" s="170"/>
      <c r="GF960" s="170"/>
      <c r="GG960" s="170"/>
      <c r="GH960" s="170"/>
    </row>
    <row r="961" customFormat="false" ht="12.75" hidden="false" customHeight="false" outlineLevel="0" collapsed="false">
      <c r="A961" s="179"/>
      <c r="B961" s="160"/>
      <c r="C961" s="160"/>
      <c r="D961" s="160"/>
      <c r="E961" s="160"/>
      <c r="F961" s="160"/>
      <c r="G961" s="160"/>
      <c r="H961" s="159"/>
      <c r="I961" s="181"/>
      <c r="R961" s="159"/>
      <c r="S961" s="169"/>
      <c r="T961" s="170"/>
      <c r="U961" s="170"/>
      <c r="V961" s="170"/>
      <c r="W961" s="170"/>
      <c r="X961" s="170"/>
      <c r="Y961" s="170"/>
      <c r="Z961" s="170"/>
      <c r="AA961" s="170"/>
      <c r="AB961" s="170"/>
      <c r="AC961" s="170"/>
      <c r="AD961" s="170"/>
      <c r="AE961" s="170"/>
      <c r="AF961" s="170"/>
      <c r="AG961" s="170"/>
      <c r="AH961" s="170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70"/>
      <c r="BP961" s="170"/>
      <c r="BQ961" s="170"/>
      <c r="BR961" s="170"/>
      <c r="BS961" s="170"/>
      <c r="BT961" s="170"/>
      <c r="BU961" s="170"/>
      <c r="BV961" s="170"/>
      <c r="BW961" s="170"/>
      <c r="BX961" s="170"/>
      <c r="BY961" s="170"/>
      <c r="BZ961" s="170"/>
      <c r="CA961" s="170"/>
      <c r="CB961" s="170"/>
      <c r="CC961" s="170"/>
      <c r="CD961" s="170"/>
      <c r="CE961" s="170"/>
      <c r="CF961" s="170"/>
      <c r="CG961" s="170"/>
      <c r="CH961" s="170"/>
      <c r="CI961" s="170"/>
      <c r="CJ961" s="170"/>
      <c r="CK961" s="170"/>
      <c r="CL961" s="170"/>
      <c r="CM961" s="170"/>
      <c r="CN961" s="170"/>
      <c r="CO961" s="170"/>
      <c r="CP961" s="170"/>
      <c r="CQ961" s="170"/>
      <c r="CR961" s="170"/>
      <c r="CS961" s="170"/>
      <c r="CT961" s="170"/>
      <c r="CU961" s="170"/>
      <c r="CV961" s="170"/>
      <c r="CW961" s="170"/>
      <c r="CX961" s="170"/>
      <c r="CY961" s="170"/>
      <c r="CZ961" s="170"/>
      <c r="DA961" s="170"/>
      <c r="DB961" s="170"/>
      <c r="DC961" s="170"/>
      <c r="DD961" s="170"/>
      <c r="DE961" s="170"/>
      <c r="DF961" s="170"/>
      <c r="DG961" s="170"/>
      <c r="DH961" s="170"/>
      <c r="DI961" s="170"/>
      <c r="DJ961" s="170"/>
      <c r="DK961" s="170"/>
      <c r="DL961" s="170"/>
      <c r="DM961" s="170"/>
      <c r="DN961" s="170"/>
      <c r="DO961" s="170"/>
      <c r="DP961" s="170"/>
      <c r="DQ961" s="170"/>
      <c r="DR961" s="170"/>
      <c r="DS961" s="170"/>
      <c r="DT961" s="170"/>
      <c r="DU961" s="170"/>
      <c r="DV961" s="170"/>
      <c r="DW961" s="170"/>
      <c r="DX961" s="170"/>
      <c r="DY961" s="170"/>
      <c r="DZ961" s="170"/>
      <c r="EA961" s="170"/>
      <c r="EB961" s="170"/>
      <c r="EC961" s="170"/>
      <c r="ED961" s="170"/>
      <c r="EE961" s="170"/>
      <c r="EF961" s="170"/>
      <c r="EG961" s="170"/>
      <c r="EH961" s="170"/>
      <c r="EI961" s="170"/>
      <c r="EJ961" s="170"/>
      <c r="EK961" s="170"/>
      <c r="EL961" s="170"/>
      <c r="EM961" s="170"/>
      <c r="EN961" s="170"/>
      <c r="EO961" s="170"/>
      <c r="EP961" s="170"/>
      <c r="EQ961" s="170"/>
      <c r="ER961" s="170"/>
      <c r="ES961" s="170"/>
      <c r="ET961" s="170"/>
      <c r="EU961" s="170"/>
      <c r="EV961" s="170"/>
      <c r="EW961" s="170"/>
      <c r="EX961" s="170"/>
      <c r="EY961" s="170"/>
      <c r="EZ961" s="170"/>
      <c r="FA961" s="170"/>
      <c r="FB961" s="170"/>
      <c r="FC961" s="170"/>
      <c r="FD961" s="170"/>
      <c r="FE961" s="170"/>
      <c r="FF961" s="170"/>
      <c r="FG961" s="170"/>
      <c r="FH961" s="170"/>
      <c r="FI961" s="170"/>
      <c r="FJ961" s="170"/>
      <c r="FK961" s="170"/>
      <c r="FL961" s="170"/>
      <c r="FM961" s="170"/>
      <c r="FN961" s="170"/>
      <c r="FO961" s="170"/>
      <c r="FP961" s="170"/>
      <c r="FQ961" s="170"/>
      <c r="FR961" s="170"/>
      <c r="FS961" s="170"/>
      <c r="FT961" s="170"/>
      <c r="FU961" s="170"/>
      <c r="FV961" s="170"/>
      <c r="FW961" s="170"/>
      <c r="FX961" s="170"/>
      <c r="FY961" s="170"/>
      <c r="FZ961" s="170"/>
      <c r="GA961" s="170"/>
      <c r="GB961" s="170"/>
      <c r="GC961" s="170"/>
      <c r="GD961" s="170"/>
      <c r="GE961" s="170"/>
      <c r="GF961" s="170"/>
      <c r="GG961" s="170"/>
      <c r="GH961" s="170"/>
    </row>
    <row r="962" customFormat="false" ht="12.75" hidden="false" customHeight="false" outlineLevel="0" collapsed="false">
      <c r="A962" s="179"/>
      <c r="B962" s="160"/>
      <c r="C962" s="160"/>
      <c r="D962" s="160"/>
      <c r="E962" s="160"/>
      <c r="F962" s="160"/>
      <c r="G962" s="160"/>
      <c r="H962" s="159"/>
      <c r="I962" s="181"/>
      <c r="R962" s="159"/>
      <c r="S962" s="169"/>
      <c r="T962" s="170"/>
      <c r="U962" s="170"/>
      <c r="V962" s="170"/>
      <c r="W962" s="170"/>
      <c r="X962" s="170"/>
      <c r="Y962" s="170"/>
      <c r="Z962" s="170"/>
      <c r="AA962" s="170"/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70"/>
      <c r="BP962" s="170"/>
      <c r="BQ962" s="170"/>
      <c r="BR962" s="170"/>
      <c r="BS962" s="170"/>
      <c r="BT962" s="170"/>
      <c r="BU962" s="170"/>
      <c r="BV962" s="170"/>
      <c r="BW962" s="170"/>
      <c r="BX962" s="170"/>
      <c r="BY962" s="170"/>
      <c r="BZ962" s="170"/>
      <c r="CA962" s="170"/>
      <c r="CB962" s="170"/>
      <c r="CC962" s="170"/>
      <c r="CD962" s="170"/>
      <c r="CE962" s="170"/>
      <c r="CF962" s="170"/>
      <c r="CG962" s="170"/>
      <c r="CH962" s="170"/>
      <c r="CI962" s="170"/>
      <c r="CJ962" s="170"/>
      <c r="CK962" s="170"/>
      <c r="CL962" s="170"/>
      <c r="CM962" s="170"/>
      <c r="CN962" s="170"/>
      <c r="CO962" s="170"/>
      <c r="CP962" s="170"/>
      <c r="CQ962" s="170"/>
      <c r="CR962" s="170"/>
      <c r="CS962" s="170"/>
      <c r="CT962" s="170"/>
      <c r="CU962" s="170"/>
      <c r="CV962" s="170"/>
      <c r="CW962" s="170"/>
      <c r="CX962" s="170"/>
      <c r="CY962" s="170"/>
      <c r="CZ962" s="170"/>
      <c r="DA962" s="170"/>
      <c r="DB962" s="170"/>
      <c r="DC962" s="170"/>
      <c r="DD962" s="170"/>
      <c r="DE962" s="170"/>
      <c r="DF962" s="170"/>
      <c r="DG962" s="170"/>
      <c r="DH962" s="170"/>
      <c r="DI962" s="170"/>
      <c r="DJ962" s="170"/>
      <c r="DK962" s="170"/>
      <c r="DL962" s="170"/>
      <c r="DM962" s="170"/>
      <c r="DN962" s="170"/>
      <c r="DO962" s="170"/>
      <c r="DP962" s="170"/>
      <c r="DQ962" s="170"/>
      <c r="DR962" s="170"/>
      <c r="DS962" s="170"/>
      <c r="DT962" s="170"/>
      <c r="DU962" s="170"/>
      <c r="DV962" s="170"/>
      <c r="DW962" s="170"/>
      <c r="DX962" s="170"/>
      <c r="DY962" s="170"/>
      <c r="DZ962" s="170"/>
      <c r="EA962" s="170"/>
      <c r="EB962" s="170"/>
      <c r="EC962" s="170"/>
      <c r="ED962" s="170"/>
      <c r="EE962" s="170"/>
      <c r="EF962" s="170"/>
      <c r="EG962" s="170"/>
      <c r="EH962" s="170"/>
      <c r="EI962" s="170"/>
      <c r="EJ962" s="170"/>
      <c r="EK962" s="170"/>
      <c r="EL962" s="170"/>
      <c r="EM962" s="170"/>
      <c r="EN962" s="170"/>
      <c r="EO962" s="170"/>
      <c r="EP962" s="170"/>
      <c r="EQ962" s="170"/>
      <c r="ER962" s="170"/>
      <c r="ES962" s="170"/>
      <c r="ET962" s="170"/>
      <c r="EU962" s="170"/>
      <c r="EV962" s="170"/>
      <c r="EW962" s="170"/>
      <c r="EX962" s="170"/>
      <c r="EY962" s="170"/>
      <c r="EZ962" s="170"/>
      <c r="FA962" s="170"/>
      <c r="FB962" s="170"/>
      <c r="FC962" s="170"/>
      <c r="FD962" s="170"/>
      <c r="FE962" s="170"/>
      <c r="FF962" s="170"/>
      <c r="FG962" s="170"/>
      <c r="FH962" s="170"/>
      <c r="FI962" s="170"/>
      <c r="FJ962" s="170"/>
      <c r="FK962" s="170"/>
      <c r="FL962" s="170"/>
      <c r="FM962" s="170"/>
      <c r="FN962" s="170"/>
      <c r="FO962" s="170"/>
      <c r="FP962" s="170"/>
      <c r="FQ962" s="170"/>
      <c r="FR962" s="170"/>
      <c r="FS962" s="170"/>
      <c r="FT962" s="170"/>
      <c r="FU962" s="170"/>
      <c r="FV962" s="170"/>
      <c r="FW962" s="170"/>
      <c r="FX962" s="170"/>
      <c r="FY962" s="170"/>
      <c r="FZ962" s="170"/>
      <c r="GA962" s="170"/>
      <c r="GB962" s="170"/>
      <c r="GC962" s="170"/>
      <c r="GD962" s="170"/>
      <c r="GE962" s="170"/>
      <c r="GF962" s="170"/>
      <c r="GG962" s="170"/>
      <c r="GH962" s="170"/>
    </row>
    <row r="963" customFormat="false" ht="12.75" hidden="false" customHeight="false" outlineLevel="0" collapsed="false">
      <c r="A963" s="179"/>
      <c r="B963" s="160"/>
      <c r="C963" s="160"/>
      <c r="D963" s="160"/>
      <c r="E963" s="160"/>
      <c r="F963" s="160"/>
      <c r="G963" s="160"/>
      <c r="H963" s="159"/>
      <c r="I963" s="181"/>
      <c r="R963" s="159"/>
      <c r="S963" s="169"/>
      <c r="T963" s="170"/>
      <c r="U963" s="170"/>
      <c r="V963" s="170"/>
      <c r="W963" s="170"/>
      <c r="X963" s="170"/>
      <c r="Y963" s="170"/>
      <c r="Z963" s="170"/>
      <c r="AA963" s="170"/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70"/>
      <c r="BP963" s="170"/>
      <c r="BQ963" s="170"/>
      <c r="BR963" s="170"/>
      <c r="BS963" s="170"/>
      <c r="BT963" s="170"/>
      <c r="BU963" s="170"/>
      <c r="BV963" s="170"/>
      <c r="BW963" s="170"/>
      <c r="BX963" s="170"/>
      <c r="BY963" s="170"/>
      <c r="BZ963" s="170"/>
      <c r="CA963" s="170"/>
      <c r="CB963" s="170"/>
      <c r="CC963" s="170"/>
      <c r="CD963" s="170"/>
      <c r="CE963" s="170"/>
      <c r="CF963" s="170"/>
      <c r="CG963" s="170"/>
      <c r="CH963" s="170"/>
      <c r="CI963" s="170"/>
      <c r="CJ963" s="170"/>
      <c r="CK963" s="170"/>
      <c r="CL963" s="170"/>
      <c r="CM963" s="170"/>
      <c r="CN963" s="170"/>
      <c r="CO963" s="170"/>
      <c r="CP963" s="170"/>
      <c r="CQ963" s="170"/>
      <c r="CR963" s="170"/>
      <c r="CS963" s="170"/>
      <c r="CT963" s="170"/>
      <c r="CU963" s="170"/>
      <c r="CV963" s="170"/>
      <c r="CW963" s="170"/>
      <c r="CX963" s="170"/>
      <c r="CY963" s="170"/>
      <c r="CZ963" s="170"/>
      <c r="DA963" s="170"/>
      <c r="DB963" s="170"/>
      <c r="DC963" s="170"/>
      <c r="DD963" s="170"/>
      <c r="DE963" s="170"/>
      <c r="DF963" s="170"/>
      <c r="DG963" s="170"/>
      <c r="DH963" s="170"/>
      <c r="DI963" s="170"/>
      <c r="DJ963" s="170"/>
      <c r="DK963" s="170"/>
      <c r="DL963" s="170"/>
      <c r="DM963" s="170"/>
      <c r="DN963" s="170"/>
      <c r="DO963" s="170"/>
      <c r="DP963" s="170"/>
      <c r="DQ963" s="170"/>
      <c r="DR963" s="170"/>
      <c r="DS963" s="170"/>
      <c r="DT963" s="170"/>
      <c r="DU963" s="170"/>
      <c r="DV963" s="170"/>
      <c r="DW963" s="170"/>
      <c r="DX963" s="170"/>
      <c r="DY963" s="170"/>
      <c r="DZ963" s="170"/>
      <c r="EA963" s="170"/>
      <c r="EB963" s="170"/>
      <c r="EC963" s="170"/>
      <c r="ED963" s="170"/>
      <c r="EE963" s="170"/>
      <c r="EF963" s="170"/>
      <c r="EG963" s="170"/>
      <c r="EH963" s="170"/>
      <c r="EI963" s="170"/>
      <c r="EJ963" s="170"/>
      <c r="EK963" s="170"/>
      <c r="EL963" s="170"/>
      <c r="EM963" s="170"/>
      <c r="EN963" s="170"/>
      <c r="EO963" s="170"/>
      <c r="EP963" s="170"/>
      <c r="EQ963" s="170"/>
      <c r="ER963" s="170"/>
      <c r="ES963" s="170"/>
      <c r="ET963" s="170"/>
      <c r="EU963" s="170"/>
      <c r="EV963" s="170"/>
      <c r="EW963" s="170"/>
      <c r="EX963" s="170"/>
      <c r="EY963" s="170"/>
      <c r="EZ963" s="170"/>
      <c r="FA963" s="170"/>
      <c r="FB963" s="170"/>
      <c r="FC963" s="170"/>
      <c r="FD963" s="170"/>
      <c r="FE963" s="170"/>
      <c r="FF963" s="170"/>
      <c r="FG963" s="170"/>
      <c r="FH963" s="170"/>
      <c r="FI963" s="170"/>
      <c r="FJ963" s="170"/>
      <c r="FK963" s="170"/>
      <c r="FL963" s="170"/>
      <c r="FM963" s="170"/>
      <c r="FN963" s="170"/>
      <c r="FO963" s="170"/>
      <c r="FP963" s="170"/>
      <c r="FQ963" s="170"/>
      <c r="FR963" s="170"/>
      <c r="FS963" s="170"/>
      <c r="FT963" s="170"/>
      <c r="FU963" s="170"/>
      <c r="FV963" s="170"/>
      <c r="FW963" s="170"/>
      <c r="FX963" s="170"/>
      <c r="FY963" s="170"/>
      <c r="FZ963" s="170"/>
      <c r="GA963" s="170"/>
      <c r="GB963" s="170"/>
      <c r="GC963" s="170"/>
      <c r="GD963" s="170"/>
      <c r="GE963" s="170"/>
      <c r="GF963" s="170"/>
      <c r="GG963" s="170"/>
      <c r="GH963" s="170"/>
    </row>
    <row r="964" customFormat="false" ht="12.75" hidden="false" customHeight="false" outlineLevel="0" collapsed="false">
      <c r="A964" s="179"/>
      <c r="B964" s="160"/>
      <c r="C964" s="160"/>
      <c r="D964" s="160"/>
      <c r="E964" s="160"/>
      <c r="F964" s="160"/>
      <c r="G964" s="160"/>
      <c r="H964" s="159"/>
      <c r="I964" s="181"/>
      <c r="R964" s="159"/>
      <c r="S964" s="169"/>
      <c r="T964" s="170"/>
      <c r="U964" s="170"/>
      <c r="V964" s="170"/>
      <c r="W964" s="170"/>
      <c r="X964" s="170"/>
      <c r="Y964" s="170"/>
      <c r="Z964" s="170"/>
      <c r="AA964" s="170"/>
      <c r="AB964" s="170"/>
      <c r="AC964" s="170"/>
      <c r="AD964" s="170"/>
      <c r="AE964" s="170"/>
      <c r="AF964" s="170"/>
      <c r="AG964" s="170"/>
      <c r="AH964" s="170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70"/>
      <c r="BP964" s="170"/>
      <c r="BQ964" s="170"/>
      <c r="BR964" s="170"/>
      <c r="BS964" s="170"/>
      <c r="BT964" s="170"/>
      <c r="BU964" s="170"/>
      <c r="BV964" s="170"/>
      <c r="BW964" s="170"/>
      <c r="BX964" s="170"/>
      <c r="BY964" s="170"/>
      <c r="BZ964" s="170"/>
      <c r="CA964" s="170"/>
      <c r="CB964" s="170"/>
      <c r="CC964" s="170"/>
      <c r="CD964" s="170"/>
      <c r="CE964" s="170"/>
      <c r="CF964" s="170"/>
      <c r="CG964" s="170"/>
      <c r="CH964" s="170"/>
      <c r="CI964" s="170"/>
      <c r="CJ964" s="170"/>
      <c r="CK964" s="170"/>
      <c r="CL964" s="170"/>
      <c r="CM964" s="170"/>
      <c r="CN964" s="170"/>
      <c r="CO964" s="170"/>
      <c r="CP964" s="170"/>
      <c r="CQ964" s="170"/>
      <c r="CR964" s="170"/>
      <c r="CS964" s="170"/>
      <c r="CT964" s="170"/>
      <c r="CU964" s="170"/>
      <c r="CV964" s="170"/>
      <c r="CW964" s="170"/>
      <c r="CX964" s="170"/>
      <c r="CY964" s="170"/>
      <c r="CZ964" s="170"/>
      <c r="DA964" s="170"/>
      <c r="DB964" s="170"/>
      <c r="DC964" s="170"/>
      <c r="DD964" s="170"/>
      <c r="DE964" s="170"/>
      <c r="DF964" s="170"/>
      <c r="DG964" s="170"/>
      <c r="DH964" s="170"/>
      <c r="DI964" s="170"/>
      <c r="DJ964" s="170"/>
      <c r="DK964" s="170"/>
      <c r="DL964" s="170"/>
      <c r="DM964" s="170"/>
      <c r="DN964" s="170"/>
      <c r="DO964" s="170"/>
      <c r="DP964" s="170"/>
      <c r="DQ964" s="170"/>
      <c r="DR964" s="170"/>
      <c r="DS964" s="170"/>
      <c r="DT964" s="170"/>
      <c r="DU964" s="170"/>
      <c r="DV964" s="170"/>
      <c r="DW964" s="170"/>
      <c r="DX964" s="170"/>
      <c r="DY964" s="170"/>
      <c r="DZ964" s="170"/>
      <c r="EA964" s="170"/>
      <c r="EB964" s="170"/>
      <c r="EC964" s="170"/>
      <c r="ED964" s="170"/>
      <c r="EE964" s="170"/>
      <c r="EF964" s="170"/>
      <c r="EG964" s="170"/>
      <c r="EH964" s="170"/>
      <c r="EI964" s="170"/>
      <c r="EJ964" s="170"/>
      <c r="EK964" s="170"/>
      <c r="EL964" s="170"/>
      <c r="EM964" s="170"/>
      <c r="EN964" s="170"/>
      <c r="EO964" s="170"/>
      <c r="EP964" s="170"/>
      <c r="EQ964" s="170"/>
      <c r="ER964" s="170"/>
      <c r="ES964" s="170"/>
      <c r="ET964" s="170"/>
      <c r="EU964" s="170"/>
      <c r="EV964" s="170"/>
      <c r="EW964" s="170"/>
      <c r="EX964" s="170"/>
      <c r="EY964" s="170"/>
      <c r="EZ964" s="170"/>
      <c r="FA964" s="170"/>
      <c r="FB964" s="170"/>
      <c r="FC964" s="170"/>
      <c r="FD964" s="170"/>
      <c r="FE964" s="170"/>
      <c r="FF964" s="170"/>
      <c r="FG964" s="170"/>
      <c r="FH964" s="170"/>
      <c r="FI964" s="170"/>
      <c r="FJ964" s="170"/>
      <c r="FK964" s="170"/>
      <c r="FL964" s="170"/>
      <c r="FM964" s="170"/>
      <c r="FN964" s="170"/>
      <c r="FO964" s="170"/>
      <c r="FP964" s="170"/>
      <c r="FQ964" s="170"/>
      <c r="FR964" s="170"/>
      <c r="FS964" s="170"/>
      <c r="FT964" s="170"/>
      <c r="FU964" s="170"/>
      <c r="FV964" s="170"/>
      <c r="FW964" s="170"/>
      <c r="FX964" s="170"/>
      <c r="FY964" s="170"/>
      <c r="FZ964" s="170"/>
      <c r="GA964" s="170"/>
      <c r="GB964" s="170"/>
      <c r="GC964" s="170"/>
      <c r="GD964" s="170"/>
      <c r="GE964" s="170"/>
      <c r="GF964" s="170"/>
      <c r="GG964" s="170"/>
      <c r="GH964" s="170"/>
    </row>
    <row r="965" customFormat="false" ht="12.75" hidden="false" customHeight="false" outlineLevel="0" collapsed="false">
      <c r="A965" s="179"/>
      <c r="B965" s="160"/>
      <c r="C965" s="160"/>
      <c r="D965" s="160"/>
      <c r="E965" s="160"/>
      <c r="F965" s="160"/>
      <c r="G965" s="160"/>
      <c r="H965" s="159"/>
      <c r="I965" s="181"/>
      <c r="R965" s="159"/>
      <c r="S965" s="169"/>
      <c r="T965" s="170"/>
      <c r="U965" s="170"/>
      <c r="V965" s="170"/>
      <c r="W965" s="170"/>
      <c r="X965" s="170"/>
      <c r="Y965" s="170"/>
      <c r="Z965" s="170"/>
      <c r="AA965" s="170"/>
      <c r="AB965" s="170"/>
      <c r="AC965" s="170"/>
      <c r="AD965" s="170"/>
      <c r="AE965" s="170"/>
      <c r="AF965" s="170"/>
      <c r="AG965" s="170"/>
      <c r="AH965" s="170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70"/>
      <c r="BP965" s="170"/>
      <c r="BQ965" s="170"/>
      <c r="BR965" s="170"/>
      <c r="BS965" s="170"/>
      <c r="BT965" s="170"/>
      <c r="BU965" s="170"/>
      <c r="BV965" s="170"/>
      <c r="BW965" s="170"/>
      <c r="BX965" s="170"/>
      <c r="BY965" s="170"/>
      <c r="BZ965" s="170"/>
      <c r="CA965" s="170"/>
      <c r="CB965" s="170"/>
      <c r="CC965" s="170"/>
      <c r="CD965" s="170"/>
      <c r="CE965" s="170"/>
      <c r="CF965" s="170"/>
      <c r="CG965" s="170"/>
      <c r="CH965" s="170"/>
      <c r="CI965" s="170"/>
      <c r="CJ965" s="170"/>
      <c r="CK965" s="170"/>
      <c r="CL965" s="170"/>
      <c r="CM965" s="170"/>
      <c r="CN965" s="170"/>
      <c r="CO965" s="170"/>
      <c r="CP965" s="170"/>
      <c r="CQ965" s="170"/>
      <c r="CR965" s="170"/>
      <c r="CS965" s="170"/>
      <c r="CT965" s="170"/>
      <c r="CU965" s="170"/>
      <c r="CV965" s="170"/>
      <c r="CW965" s="170"/>
      <c r="CX965" s="170"/>
      <c r="CY965" s="170"/>
      <c r="CZ965" s="170"/>
      <c r="DA965" s="170"/>
      <c r="DB965" s="170"/>
      <c r="DC965" s="170"/>
      <c r="DD965" s="170"/>
      <c r="DE965" s="170"/>
      <c r="DF965" s="170"/>
      <c r="DG965" s="170"/>
      <c r="DH965" s="170"/>
      <c r="DI965" s="170"/>
      <c r="DJ965" s="170"/>
      <c r="DK965" s="170"/>
      <c r="DL965" s="170"/>
      <c r="DM965" s="170"/>
      <c r="DN965" s="170"/>
      <c r="DO965" s="170"/>
      <c r="DP965" s="170"/>
      <c r="DQ965" s="170"/>
      <c r="DR965" s="170"/>
      <c r="DS965" s="170"/>
      <c r="DT965" s="170"/>
      <c r="DU965" s="170"/>
      <c r="DV965" s="170"/>
      <c r="DW965" s="170"/>
      <c r="DX965" s="170"/>
      <c r="DY965" s="170"/>
      <c r="DZ965" s="170"/>
      <c r="EA965" s="170"/>
      <c r="EB965" s="170"/>
      <c r="EC965" s="170"/>
      <c r="ED965" s="170"/>
      <c r="EE965" s="170"/>
      <c r="EF965" s="170"/>
      <c r="EG965" s="170"/>
      <c r="EH965" s="170"/>
      <c r="EI965" s="170"/>
      <c r="EJ965" s="170"/>
      <c r="EK965" s="170"/>
      <c r="EL965" s="170"/>
      <c r="EM965" s="170"/>
      <c r="EN965" s="170"/>
      <c r="EO965" s="170"/>
      <c r="EP965" s="170"/>
      <c r="EQ965" s="170"/>
      <c r="ER965" s="170"/>
      <c r="ES965" s="170"/>
      <c r="ET965" s="170"/>
      <c r="EU965" s="170"/>
      <c r="EV965" s="170"/>
      <c r="EW965" s="170"/>
      <c r="EX965" s="170"/>
      <c r="EY965" s="170"/>
      <c r="EZ965" s="170"/>
      <c r="FA965" s="170"/>
      <c r="FB965" s="170"/>
      <c r="FC965" s="170"/>
      <c r="FD965" s="170"/>
      <c r="FE965" s="170"/>
      <c r="FF965" s="170"/>
      <c r="FG965" s="170"/>
      <c r="FH965" s="170"/>
      <c r="FI965" s="170"/>
      <c r="FJ965" s="170"/>
      <c r="FK965" s="170"/>
      <c r="FL965" s="170"/>
      <c r="FM965" s="170"/>
      <c r="FN965" s="170"/>
      <c r="FO965" s="170"/>
      <c r="FP965" s="170"/>
      <c r="FQ965" s="170"/>
      <c r="FR965" s="170"/>
      <c r="FS965" s="170"/>
      <c r="FT965" s="170"/>
      <c r="FU965" s="170"/>
      <c r="FV965" s="170"/>
      <c r="FW965" s="170"/>
      <c r="FX965" s="170"/>
      <c r="FY965" s="170"/>
      <c r="FZ965" s="170"/>
      <c r="GA965" s="170"/>
      <c r="GB965" s="170"/>
      <c r="GC965" s="170"/>
      <c r="GD965" s="170"/>
      <c r="GE965" s="170"/>
      <c r="GF965" s="170"/>
      <c r="GG965" s="170"/>
      <c r="GH965" s="170"/>
    </row>
    <row r="966" customFormat="false" ht="12.75" hidden="false" customHeight="false" outlineLevel="0" collapsed="false">
      <c r="A966" s="179"/>
      <c r="B966" s="160"/>
      <c r="C966" s="160"/>
      <c r="D966" s="160"/>
      <c r="E966" s="160"/>
      <c r="F966" s="160"/>
      <c r="G966" s="160"/>
      <c r="H966" s="159"/>
      <c r="I966" s="181"/>
      <c r="R966" s="159"/>
      <c r="S966" s="169"/>
      <c r="T966" s="170"/>
      <c r="U966" s="170"/>
      <c r="V966" s="170"/>
      <c r="W966" s="170"/>
      <c r="X966" s="170"/>
      <c r="Y966" s="170"/>
      <c r="Z966" s="170"/>
      <c r="AA966" s="170"/>
      <c r="AB966" s="170"/>
      <c r="AC966" s="170"/>
      <c r="AD966" s="170"/>
      <c r="AE966" s="170"/>
      <c r="AF966" s="170"/>
      <c r="AG966" s="170"/>
      <c r="AH966" s="170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70"/>
      <c r="BP966" s="170"/>
      <c r="BQ966" s="170"/>
      <c r="BR966" s="170"/>
      <c r="BS966" s="170"/>
      <c r="BT966" s="170"/>
      <c r="BU966" s="170"/>
      <c r="BV966" s="170"/>
      <c r="BW966" s="170"/>
      <c r="BX966" s="170"/>
      <c r="BY966" s="170"/>
      <c r="BZ966" s="170"/>
      <c r="CA966" s="170"/>
      <c r="CB966" s="170"/>
      <c r="CC966" s="170"/>
      <c r="CD966" s="170"/>
      <c r="CE966" s="170"/>
      <c r="CF966" s="170"/>
      <c r="CG966" s="170"/>
      <c r="CH966" s="170"/>
      <c r="CI966" s="170"/>
      <c r="CJ966" s="170"/>
      <c r="CK966" s="170"/>
      <c r="CL966" s="170"/>
      <c r="CM966" s="170"/>
      <c r="CN966" s="170"/>
      <c r="CO966" s="170"/>
      <c r="CP966" s="170"/>
      <c r="CQ966" s="170"/>
      <c r="CR966" s="170"/>
      <c r="CS966" s="170"/>
      <c r="CT966" s="170"/>
      <c r="CU966" s="170"/>
      <c r="CV966" s="170"/>
      <c r="CW966" s="170"/>
      <c r="CX966" s="170"/>
      <c r="CY966" s="170"/>
      <c r="CZ966" s="170"/>
      <c r="DA966" s="170"/>
      <c r="DB966" s="170"/>
      <c r="DC966" s="170"/>
      <c r="DD966" s="170"/>
      <c r="DE966" s="170"/>
      <c r="DF966" s="170"/>
      <c r="DG966" s="170"/>
      <c r="DH966" s="170"/>
      <c r="DI966" s="170"/>
      <c r="DJ966" s="170"/>
      <c r="DK966" s="170"/>
      <c r="DL966" s="170"/>
      <c r="DM966" s="170"/>
      <c r="DN966" s="170"/>
      <c r="DO966" s="170"/>
      <c r="DP966" s="170"/>
      <c r="DQ966" s="170"/>
      <c r="DR966" s="170"/>
      <c r="DS966" s="170"/>
      <c r="DT966" s="170"/>
      <c r="DU966" s="170"/>
      <c r="DV966" s="170"/>
      <c r="DW966" s="170"/>
      <c r="DX966" s="170"/>
      <c r="DY966" s="170"/>
      <c r="DZ966" s="170"/>
      <c r="EA966" s="170"/>
      <c r="EB966" s="170"/>
      <c r="EC966" s="170"/>
      <c r="ED966" s="170"/>
      <c r="EE966" s="170"/>
      <c r="EF966" s="170"/>
      <c r="EG966" s="170"/>
      <c r="EH966" s="170"/>
      <c r="EI966" s="170"/>
      <c r="EJ966" s="170"/>
      <c r="EK966" s="170"/>
      <c r="EL966" s="170"/>
      <c r="EM966" s="170"/>
      <c r="EN966" s="170"/>
      <c r="EO966" s="170"/>
      <c r="EP966" s="170"/>
      <c r="EQ966" s="170"/>
      <c r="ER966" s="170"/>
      <c r="ES966" s="170"/>
      <c r="ET966" s="170"/>
      <c r="EU966" s="170"/>
      <c r="EV966" s="170"/>
      <c r="EW966" s="170"/>
      <c r="EX966" s="170"/>
      <c r="EY966" s="170"/>
      <c r="EZ966" s="170"/>
      <c r="FA966" s="170"/>
      <c r="FB966" s="170"/>
      <c r="FC966" s="170"/>
      <c r="FD966" s="170"/>
      <c r="FE966" s="170"/>
      <c r="FF966" s="170"/>
      <c r="FG966" s="170"/>
      <c r="FH966" s="170"/>
      <c r="FI966" s="170"/>
      <c r="FJ966" s="170"/>
      <c r="FK966" s="170"/>
      <c r="FL966" s="170"/>
      <c r="FM966" s="170"/>
      <c r="FN966" s="170"/>
      <c r="FO966" s="170"/>
      <c r="FP966" s="170"/>
      <c r="FQ966" s="170"/>
      <c r="FR966" s="170"/>
      <c r="FS966" s="170"/>
      <c r="FT966" s="170"/>
      <c r="FU966" s="170"/>
      <c r="FV966" s="170"/>
      <c r="FW966" s="170"/>
      <c r="FX966" s="170"/>
      <c r="FY966" s="170"/>
      <c r="FZ966" s="170"/>
      <c r="GA966" s="170"/>
      <c r="GB966" s="170"/>
      <c r="GC966" s="170"/>
      <c r="GD966" s="170"/>
      <c r="GE966" s="170"/>
      <c r="GF966" s="170"/>
      <c r="GG966" s="170"/>
      <c r="GH966" s="170"/>
    </row>
    <row r="967" customFormat="false" ht="12.75" hidden="false" customHeight="false" outlineLevel="0" collapsed="false">
      <c r="A967" s="179"/>
      <c r="B967" s="160"/>
      <c r="C967" s="160"/>
      <c r="D967" s="160"/>
      <c r="E967" s="160"/>
      <c r="F967" s="160"/>
      <c r="G967" s="160"/>
      <c r="H967" s="159"/>
      <c r="I967" s="181"/>
      <c r="R967" s="159"/>
      <c r="S967" s="169"/>
      <c r="T967" s="170"/>
      <c r="U967" s="170"/>
      <c r="V967" s="170"/>
      <c r="W967" s="170"/>
      <c r="X967" s="170"/>
      <c r="Y967" s="170"/>
      <c r="Z967" s="170"/>
      <c r="AA967" s="170"/>
      <c r="AB967" s="170"/>
      <c r="AC967" s="170"/>
      <c r="AD967" s="170"/>
      <c r="AE967" s="170"/>
      <c r="AF967" s="170"/>
      <c r="AG967" s="170"/>
      <c r="AH967" s="170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70"/>
      <c r="BP967" s="170"/>
      <c r="BQ967" s="170"/>
      <c r="BR967" s="170"/>
      <c r="BS967" s="170"/>
      <c r="BT967" s="170"/>
      <c r="BU967" s="170"/>
      <c r="BV967" s="170"/>
      <c r="BW967" s="170"/>
      <c r="BX967" s="170"/>
      <c r="BY967" s="170"/>
      <c r="BZ967" s="170"/>
      <c r="CA967" s="170"/>
      <c r="CB967" s="170"/>
      <c r="CC967" s="170"/>
      <c r="CD967" s="170"/>
      <c r="CE967" s="170"/>
      <c r="CF967" s="170"/>
      <c r="CG967" s="170"/>
      <c r="CH967" s="170"/>
      <c r="CI967" s="170"/>
      <c r="CJ967" s="170"/>
      <c r="CK967" s="170"/>
      <c r="CL967" s="170"/>
      <c r="CM967" s="170"/>
      <c r="CN967" s="170"/>
      <c r="CO967" s="170"/>
      <c r="CP967" s="170"/>
      <c r="CQ967" s="170"/>
      <c r="CR967" s="170"/>
      <c r="CS967" s="170"/>
      <c r="CT967" s="170"/>
      <c r="CU967" s="170"/>
      <c r="CV967" s="170"/>
      <c r="CW967" s="170"/>
      <c r="CX967" s="170"/>
      <c r="CY967" s="170"/>
      <c r="CZ967" s="170"/>
      <c r="DA967" s="170"/>
      <c r="DB967" s="170"/>
      <c r="DC967" s="170"/>
      <c r="DD967" s="170"/>
      <c r="DE967" s="170"/>
      <c r="DF967" s="170"/>
      <c r="DG967" s="170"/>
      <c r="DH967" s="170"/>
      <c r="DI967" s="170"/>
      <c r="DJ967" s="170"/>
      <c r="DK967" s="170"/>
      <c r="DL967" s="170"/>
      <c r="DM967" s="170"/>
      <c r="DN967" s="170"/>
      <c r="DO967" s="170"/>
      <c r="DP967" s="170"/>
      <c r="DQ967" s="170"/>
      <c r="DR967" s="170"/>
      <c r="DS967" s="170"/>
      <c r="DT967" s="170"/>
      <c r="DU967" s="170"/>
      <c r="DV967" s="170"/>
      <c r="DW967" s="170"/>
      <c r="DX967" s="170"/>
      <c r="DY967" s="170"/>
      <c r="DZ967" s="170"/>
      <c r="EA967" s="170"/>
      <c r="EB967" s="170"/>
      <c r="EC967" s="170"/>
      <c r="ED967" s="170"/>
      <c r="EE967" s="170"/>
      <c r="EF967" s="170"/>
      <c r="EG967" s="170"/>
      <c r="EH967" s="170"/>
      <c r="EI967" s="170"/>
      <c r="EJ967" s="170"/>
      <c r="EK967" s="170"/>
      <c r="EL967" s="170"/>
      <c r="EM967" s="170"/>
      <c r="EN967" s="170"/>
      <c r="EO967" s="170"/>
      <c r="EP967" s="170"/>
      <c r="EQ967" s="170"/>
      <c r="ER967" s="170"/>
      <c r="ES967" s="170"/>
      <c r="ET967" s="170"/>
      <c r="EU967" s="170"/>
      <c r="EV967" s="170"/>
      <c r="EW967" s="170"/>
      <c r="EX967" s="170"/>
      <c r="EY967" s="170"/>
      <c r="EZ967" s="170"/>
      <c r="FA967" s="170"/>
      <c r="FB967" s="170"/>
      <c r="FC967" s="170"/>
      <c r="FD967" s="170"/>
      <c r="FE967" s="170"/>
      <c r="FF967" s="170"/>
      <c r="FG967" s="170"/>
      <c r="FH967" s="170"/>
      <c r="FI967" s="170"/>
      <c r="FJ967" s="170"/>
      <c r="FK967" s="170"/>
      <c r="FL967" s="170"/>
      <c r="FM967" s="170"/>
      <c r="FN967" s="170"/>
      <c r="FO967" s="170"/>
      <c r="FP967" s="170"/>
      <c r="FQ967" s="170"/>
      <c r="FR967" s="170"/>
      <c r="FS967" s="170"/>
      <c r="FT967" s="170"/>
      <c r="FU967" s="170"/>
      <c r="FV967" s="170"/>
      <c r="FW967" s="170"/>
      <c r="FX967" s="170"/>
      <c r="FY967" s="170"/>
      <c r="FZ967" s="170"/>
      <c r="GA967" s="170"/>
      <c r="GB967" s="170"/>
      <c r="GC967" s="170"/>
      <c r="GD967" s="170"/>
      <c r="GE967" s="170"/>
      <c r="GF967" s="170"/>
      <c r="GG967" s="170"/>
      <c r="GH967" s="170"/>
    </row>
    <row r="968" customFormat="false" ht="12.75" hidden="false" customHeight="false" outlineLevel="0" collapsed="false">
      <c r="A968" s="179"/>
      <c r="B968" s="160"/>
      <c r="C968" s="160"/>
      <c r="D968" s="160"/>
      <c r="E968" s="160"/>
      <c r="F968" s="160"/>
      <c r="G968" s="160"/>
      <c r="H968" s="159"/>
      <c r="I968" s="181"/>
      <c r="R968" s="159"/>
      <c r="S968" s="169"/>
      <c r="T968" s="170"/>
      <c r="U968" s="170"/>
      <c r="V968" s="170"/>
      <c r="W968" s="170"/>
      <c r="X968" s="170"/>
      <c r="Y968" s="170"/>
      <c r="Z968" s="170"/>
      <c r="AA968" s="170"/>
      <c r="AB968" s="170"/>
      <c r="AC968" s="170"/>
      <c r="AD968" s="170"/>
      <c r="AE968" s="170"/>
      <c r="AF968" s="170"/>
      <c r="AG968" s="170"/>
      <c r="AH968" s="170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70"/>
      <c r="BP968" s="170"/>
      <c r="BQ968" s="170"/>
      <c r="BR968" s="170"/>
      <c r="BS968" s="170"/>
      <c r="BT968" s="170"/>
      <c r="BU968" s="170"/>
      <c r="BV968" s="170"/>
      <c r="BW968" s="170"/>
      <c r="BX968" s="170"/>
      <c r="BY968" s="170"/>
      <c r="BZ968" s="170"/>
      <c r="CA968" s="170"/>
      <c r="CB968" s="170"/>
      <c r="CC968" s="170"/>
      <c r="CD968" s="170"/>
      <c r="CE968" s="170"/>
      <c r="CF968" s="170"/>
      <c r="CG968" s="170"/>
      <c r="CH968" s="170"/>
      <c r="CI968" s="170"/>
      <c r="CJ968" s="170"/>
      <c r="CK968" s="170"/>
      <c r="CL968" s="170"/>
      <c r="CM968" s="170"/>
      <c r="CN968" s="170"/>
      <c r="CO968" s="170"/>
      <c r="CP968" s="170"/>
      <c r="CQ968" s="170"/>
      <c r="CR968" s="170"/>
      <c r="CS968" s="170"/>
      <c r="CT968" s="170"/>
      <c r="CU968" s="170"/>
      <c r="CV968" s="170"/>
      <c r="CW968" s="170"/>
      <c r="CX968" s="170"/>
      <c r="CY968" s="170"/>
      <c r="CZ968" s="170"/>
      <c r="DA968" s="170"/>
      <c r="DB968" s="170"/>
      <c r="DC968" s="170"/>
      <c r="DD968" s="170"/>
      <c r="DE968" s="170"/>
      <c r="DF968" s="170"/>
      <c r="DG968" s="170"/>
      <c r="DH968" s="170"/>
      <c r="DI968" s="170"/>
      <c r="DJ968" s="170"/>
      <c r="DK968" s="170"/>
      <c r="DL968" s="170"/>
      <c r="DM968" s="170"/>
      <c r="DN968" s="170"/>
      <c r="DO968" s="170"/>
      <c r="DP968" s="170"/>
      <c r="DQ968" s="170"/>
      <c r="DR968" s="170"/>
      <c r="DS968" s="170"/>
      <c r="DT968" s="170"/>
      <c r="DU968" s="170"/>
      <c r="DV968" s="170"/>
      <c r="DW968" s="170"/>
      <c r="DX968" s="170"/>
      <c r="DY968" s="170"/>
      <c r="DZ968" s="170"/>
      <c r="EA968" s="170"/>
      <c r="EB968" s="170"/>
      <c r="EC968" s="170"/>
      <c r="ED968" s="170"/>
      <c r="EE968" s="170"/>
      <c r="EF968" s="170"/>
      <c r="EG968" s="170"/>
      <c r="EH968" s="170"/>
      <c r="EI968" s="170"/>
      <c r="EJ968" s="170"/>
      <c r="EK968" s="170"/>
      <c r="EL968" s="170"/>
      <c r="EM968" s="170"/>
      <c r="EN968" s="170"/>
      <c r="EO968" s="170"/>
      <c r="EP968" s="170"/>
      <c r="EQ968" s="170"/>
      <c r="ER968" s="170"/>
      <c r="ES968" s="170"/>
      <c r="ET968" s="170"/>
      <c r="EU968" s="170"/>
      <c r="EV968" s="170"/>
      <c r="EW968" s="170"/>
      <c r="EX968" s="170"/>
      <c r="EY968" s="170"/>
      <c r="EZ968" s="170"/>
      <c r="FA968" s="170"/>
      <c r="FB968" s="170"/>
      <c r="FC968" s="170"/>
      <c r="FD968" s="170"/>
      <c r="FE968" s="170"/>
      <c r="FF968" s="170"/>
      <c r="FG968" s="170"/>
      <c r="FH968" s="170"/>
      <c r="FI968" s="170"/>
      <c r="FJ968" s="170"/>
      <c r="FK968" s="170"/>
      <c r="FL968" s="170"/>
      <c r="FM968" s="170"/>
      <c r="FN968" s="170"/>
      <c r="FO968" s="170"/>
      <c r="FP968" s="170"/>
      <c r="FQ968" s="170"/>
      <c r="FR968" s="170"/>
      <c r="FS968" s="170"/>
      <c r="FT968" s="170"/>
      <c r="FU968" s="170"/>
      <c r="FV968" s="170"/>
      <c r="FW968" s="170"/>
      <c r="FX968" s="170"/>
      <c r="FY968" s="170"/>
      <c r="FZ968" s="170"/>
      <c r="GA968" s="170"/>
      <c r="GB968" s="170"/>
      <c r="GC968" s="170"/>
      <c r="GD968" s="170"/>
      <c r="GE968" s="170"/>
      <c r="GF968" s="170"/>
      <c r="GG968" s="170"/>
      <c r="GH968" s="170"/>
    </row>
    <row r="969" customFormat="false" ht="12.75" hidden="false" customHeight="false" outlineLevel="0" collapsed="false">
      <c r="A969" s="179"/>
      <c r="B969" s="160"/>
      <c r="C969" s="160"/>
      <c r="D969" s="160"/>
      <c r="E969" s="160"/>
      <c r="F969" s="160"/>
      <c r="G969" s="160"/>
      <c r="H969" s="159"/>
      <c r="I969" s="181"/>
      <c r="R969" s="159"/>
      <c r="S969" s="169"/>
      <c r="T969" s="170"/>
      <c r="U969" s="170"/>
      <c r="V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F969" s="170"/>
      <c r="AG969" s="170"/>
      <c r="AH969" s="170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70"/>
      <c r="BP969" s="170"/>
      <c r="BQ969" s="170"/>
      <c r="BR969" s="170"/>
      <c r="BS969" s="170"/>
      <c r="BT969" s="170"/>
      <c r="BU969" s="170"/>
      <c r="BV969" s="170"/>
      <c r="BW969" s="170"/>
      <c r="BX969" s="170"/>
      <c r="BY969" s="170"/>
      <c r="BZ969" s="170"/>
      <c r="CA969" s="170"/>
      <c r="CB969" s="170"/>
      <c r="CC969" s="170"/>
      <c r="CD969" s="170"/>
      <c r="CE969" s="170"/>
      <c r="CF969" s="170"/>
      <c r="CG969" s="170"/>
      <c r="CH969" s="170"/>
      <c r="CI969" s="170"/>
      <c r="CJ969" s="170"/>
      <c r="CK969" s="170"/>
      <c r="CL969" s="170"/>
      <c r="CM969" s="170"/>
      <c r="CN969" s="170"/>
      <c r="CO969" s="170"/>
      <c r="CP969" s="170"/>
      <c r="CQ969" s="170"/>
      <c r="CR969" s="170"/>
      <c r="CS969" s="170"/>
      <c r="CT969" s="170"/>
      <c r="CU969" s="170"/>
      <c r="CV969" s="170"/>
      <c r="CW969" s="170"/>
      <c r="CX969" s="170"/>
      <c r="CY969" s="170"/>
      <c r="CZ969" s="170"/>
      <c r="DA969" s="170"/>
      <c r="DB969" s="170"/>
      <c r="DC969" s="170"/>
      <c r="DD969" s="170"/>
      <c r="DE969" s="170"/>
      <c r="DF969" s="170"/>
      <c r="DG969" s="170"/>
      <c r="DH969" s="170"/>
      <c r="DI969" s="170"/>
      <c r="DJ969" s="170"/>
      <c r="DK969" s="170"/>
      <c r="DL969" s="170"/>
      <c r="DM969" s="170"/>
      <c r="DN969" s="170"/>
      <c r="DO969" s="170"/>
      <c r="DP969" s="170"/>
      <c r="DQ969" s="170"/>
      <c r="DR969" s="170"/>
      <c r="DS969" s="170"/>
      <c r="DT969" s="170"/>
      <c r="DU969" s="170"/>
      <c r="DV969" s="170"/>
      <c r="DW969" s="170"/>
      <c r="DX969" s="170"/>
      <c r="DY969" s="170"/>
      <c r="DZ969" s="170"/>
      <c r="EA969" s="170"/>
      <c r="EB969" s="170"/>
      <c r="EC969" s="170"/>
      <c r="ED969" s="170"/>
      <c r="EE969" s="170"/>
      <c r="EF969" s="170"/>
      <c r="EG969" s="170"/>
      <c r="EH969" s="170"/>
      <c r="EI969" s="170"/>
      <c r="EJ969" s="170"/>
      <c r="EK969" s="170"/>
      <c r="EL969" s="170"/>
      <c r="EM969" s="170"/>
      <c r="EN969" s="170"/>
      <c r="EO969" s="170"/>
      <c r="EP969" s="170"/>
      <c r="EQ969" s="170"/>
      <c r="ER969" s="170"/>
      <c r="ES969" s="170"/>
      <c r="ET969" s="170"/>
      <c r="EU969" s="170"/>
      <c r="EV969" s="170"/>
      <c r="EW969" s="170"/>
      <c r="EX969" s="170"/>
      <c r="EY969" s="170"/>
      <c r="EZ969" s="170"/>
      <c r="FA969" s="170"/>
      <c r="FB969" s="170"/>
      <c r="FC969" s="170"/>
      <c r="FD969" s="170"/>
      <c r="FE969" s="170"/>
      <c r="FF969" s="170"/>
      <c r="FG969" s="170"/>
      <c r="FH969" s="170"/>
      <c r="FI969" s="170"/>
      <c r="FJ969" s="170"/>
      <c r="FK969" s="170"/>
      <c r="FL969" s="170"/>
      <c r="FM969" s="170"/>
      <c r="FN969" s="170"/>
      <c r="FO969" s="170"/>
      <c r="FP969" s="170"/>
      <c r="FQ969" s="170"/>
      <c r="FR969" s="170"/>
      <c r="FS969" s="170"/>
      <c r="FT969" s="170"/>
      <c r="FU969" s="170"/>
      <c r="FV969" s="170"/>
      <c r="FW969" s="170"/>
      <c r="FX969" s="170"/>
      <c r="FY969" s="170"/>
      <c r="FZ969" s="170"/>
      <c r="GA969" s="170"/>
      <c r="GB969" s="170"/>
      <c r="GC969" s="170"/>
      <c r="GD969" s="170"/>
      <c r="GE969" s="170"/>
      <c r="GF969" s="170"/>
      <c r="GG969" s="170"/>
      <c r="GH969" s="170"/>
    </row>
    <row r="970" customFormat="false" ht="12.75" hidden="false" customHeight="false" outlineLevel="0" collapsed="false">
      <c r="A970" s="179"/>
      <c r="B970" s="160"/>
      <c r="C970" s="160"/>
      <c r="D970" s="160"/>
      <c r="E970" s="160"/>
      <c r="F970" s="160"/>
      <c r="G970" s="160"/>
      <c r="H970" s="159"/>
      <c r="I970" s="181"/>
      <c r="R970" s="159"/>
      <c r="S970" s="169"/>
      <c r="T970" s="170"/>
      <c r="U970" s="170"/>
      <c r="V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F970" s="170"/>
      <c r="AG970" s="170"/>
      <c r="AH970" s="170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70"/>
      <c r="BP970" s="170"/>
      <c r="BQ970" s="170"/>
      <c r="BR970" s="170"/>
      <c r="BS970" s="170"/>
      <c r="BT970" s="170"/>
      <c r="BU970" s="170"/>
      <c r="BV970" s="170"/>
      <c r="BW970" s="170"/>
      <c r="BX970" s="170"/>
      <c r="BY970" s="170"/>
      <c r="BZ970" s="170"/>
      <c r="CA970" s="170"/>
      <c r="CB970" s="170"/>
      <c r="CC970" s="170"/>
      <c r="CD970" s="170"/>
      <c r="CE970" s="170"/>
      <c r="CF970" s="170"/>
      <c r="CG970" s="170"/>
      <c r="CH970" s="170"/>
      <c r="CI970" s="170"/>
      <c r="CJ970" s="170"/>
      <c r="CK970" s="170"/>
      <c r="CL970" s="170"/>
      <c r="CM970" s="170"/>
      <c r="CN970" s="170"/>
      <c r="CO970" s="170"/>
      <c r="CP970" s="170"/>
      <c r="CQ970" s="170"/>
      <c r="CR970" s="170"/>
      <c r="CS970" s="170"/>
      <c r="CT970" s="170"/>
      <c r="CU970" s="170"/>
      <c r="CV970" s="170"/>
      <c r="CW970" s="170"/>
      <c r="CX970" s="170"/>
      <c r="CY970" s="170"/>
      <c r="CZ970" s="170"/>
      <c r="DA970" s="170"/>
      <c r="DB970" s="170"/>
      <c r="DC970" s="170"/>
      <c r="DD970" s="170"/>
      <c r="DE970" s="170"/>
      <c r="DF970" s="170"/>
      <c r="DG970" s="170"/>
      <c r="DH970" s="170"/>
      <c r="DI970" s="170"/>
      <c r="DJ970" s="170"/>
      <c r="DK970" s="170"/>
      <c r="DL970" s="170"/>
      <c r="DM970" s="170"/>
      <c r="DN970" s="170"/>
      <c r="DO970" s="170"/>
      <c r="DP970" s="170"/>
      <c r="DQ970" s="170"/>
      <c r="DR970" s="170"/>
      <c r="DS970" s="170"/>
      <c r="DT970" s="170"/>
      <c r="DU970" s="170"/>
      <c r="DV970" s="170"/>
      <c r="DW970" s="170"/>
      <c r="DX970" s="170"/>
      <c r="DY970" s="170"/>
      <c r="DZ970" s="170"/>
      <c r="EA970" s="170"/>
      <c r="EB970" s="170"/>
      <c r="EC970" s="170"/>
      <c r="ED970" s="170"/>
      <c r="EE970" s="170"/>
      <c r="EF970" s="170"/>
      <c r="EG970" s="170"/>
      <c r="EH970" s="170"/>
      <c r="EI970" s="170"/>
      <c r="EJ970" s="170"/>
      <c r="EK970" s="170"/>
      <c r="EL970" s="170"/>
      <c r="EM970" s="170"/>
      <c r="EN970" s="170"/>
      <c r="EO970" s="170"/>
      <c r="EP970" s="170"/>
      <c r="EQ970" s="170"/>
      <c r="ER970" s="170"/>
      <c r="ES970" s="170"/>
      <c r="ET970" s="170"/>
      <c r="EU970" s="170"/>
      <c r="EV970" s="170"/>
      <c r="EW970" s="170"/>
      <c r="EX970" s="170"/>
      <c r="EY970" s="170"/>
      <c r="EZ970" s="170"/>
      <c r="FA970" s="170"/>
      <c r="FB970" s="170"/>
      <c r="FC970" s="170"/>
      <c r="FD970" s="170"/>
      <c r="FE970" s="170"/>
      <c r="FF970" s="170"/>
      <c r="FG970" s="170"/>
      <c r="FH970" s="170"/>
      <c r="FI970" s="170"/>
      <c r="FJ970" s="170"/>
      <c r="FK970" s="170"/>
      <c r="FL970" s="170"/>
      <c r="FM970" s="170"/>
      <c r="FN970" s="170"/>
      <c r="FO970" s="170"/>
      <c r="FP970" s="170"/>
      <c r="FQ970" s="170"/>
      <c r="FR970" s="170"/>
      <c r="FS970" s="170"/>
      <c r="FT970" s="170"/>
      <c r="FU970" s="170"/>
      <c r="FV970" s="170"/>
      <c r="FW970" s="170"/>
      <c r="FX970" s="170"/>
      <c r="FY970" s="170"/>
      <c r="FZ970" s="170"/>
      <c r="GA970" s="170"/>
      <c r="GB970" s="170"/>
      <c r="GC970" s="170"/>
      <c r="GD970" s="170"/>
      <c r="GE970" s="170"/>
      <c r="GF970" s="170"/>
      <c r="GG970" s="170"/>
      <c r="GH970" s="170"/>
    </row>
    <row r="971" customFormat="false" ht="12.75" hidden="false" customHeight="false" outlineLevel="0" collapsed="false">
      <c r="A971" s="179"/>
      <c r="B971" s="160"/>
      <c r="C971" s="160"/>
      <c r="D971" s="160"/>
      <c r="E971" s="160"/>
      <c r="F971" s="160"/>
      <c r="G971" s="160"/>
      <c r="H971" s="159"/>
      <c r="I971" s="181"/>
      <c r="R971" s="159"/>
      <c r="S971" s="169"/>
      <c r="T971" s="170"/>
      <c r="U971" s="170"/>
      <c r="V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F971" s="170"/>
      <c r="AG971" s="170"/>
      <c r="AH971" s="170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70"/>
      <c r="BP971" s="170"/>
      <c r="BQ971" s="170"/>
      <c r="BR971" s="170"/>
      <c r="BS971" s="170"/>
      <c r="BT971" s="170"/>
      <c r="BU971" s="170"/>
      <c r="BV971" s="170"/>
      <c r="BW971" s="170"/>
      <c r="BX971" s="170"/>
      <c r="BY971" s="170"/>
      <c r="BZ971" s="170"/>
      <c r="CA971" s="170"/>
      <c r="CB971" s="170"/>
      <c r="CC971" s="170"/>
      <c r="CD971" s="170"/>
      <c r="CE971" s="170"/>
      <c r="CF971" s="170"/>
      <c r="CG971" s="170"/>
      <c r="CH971" s="170"/>
      <c r="CI971" s="170"/>
      <c r="CJ971" s="170"/>
      <c r="CK971" s="170"/>
      <c r="CL971" s="170"/>
      <c r="CM971" s="170"/>
      <c r="CN971" s="170"/>
      <c r="CO971" s="170"/>
      <c r="CP971" s="170"/>
      <c r="CQ971" s="170"/>
      <c r="CR971" s="170"/>
      <c r="CS971" s="170"/>
      <c r="CT971" s="170"/>
      <c r="CU971" s="170"/>
      <c r="CV971" s="170"/>
      <c r="CW971" s="170"/>
      <c r="CX971" s="170"/>
      <c r="CY971" s="170"/>
      <c r="CZ971" s="170"/>
      <c r="DA971" s="170"/>
      <c r="DB971" s="170"/>
      <c r="DC971" s="170"/>
      <c r="DD971" s="170"/>
      <c r="DE971" s="170"/>
      <c r="DF971" s="170"/>
      <c r="DG971" s="170"/>
      <c r="DH971" s="170"/>
      <c r="DI971" s="170"/>
      <c r="DJ971" s="170"/>
      <c r="DK971" s="170"/>
      <c r="DL971" s="170"/>
      <c r="DM971" s="170"/>
      <c r="DN971" s="170"/>
      <c r="DO971" s="170"/>
      <c r="DP971" s="170"/>
      <c r="DQ971" s="170"/>
      <c r="DR971" s="170"/>
      <c r="DS971" s="170"/>
      <c r="DT971" s="170"/>
      <c r="DU971" s="170"/>
      <c r="DV971" s="170"/>
      <c r="DW971" s="170"/>
      <c r="DX971" s="170"/>
      <c r="DY971" s="170"/>
      <c r="DZ971" s="170"/>
      <c r="EA971" s="170"/>
      <c r="EB971" s="170"/>
      <c r="EC971" s="170"/>
      <c r="ED971" s="170"/>
      <c r="EE971" s="170"/>
      <c r="EF971" s="170"/>
      <c r="EG971" s="170"/>
      <c r="EH971" s="170"/>
      <c r="EI971" s="170"/>
      <c r="EJ971" s="170"/>
      <c r="EK971" s="170"/>
      <c r="EL971" s="170"/>
      <c r="EM971" s="170"/>
      <c r="EN971" s="170"/>
      <c r="EO971" s="170"/>
      <c r="EP971" s="170"/>
      <c r="EQ971" s="170"/>
      <c r="ER971" s="170"/>
      <c r="ES971" s="170"/>
      <c r="ET971" s="170"/>
      <c r="EU971" s="170"/>
      <c r="EV971" s="170"/>
      <c r="EW971" s="170"/>
      <c r="EX971" s="170"/>
      <c r="EY971" s="170"/>
      <c r="EZ971" s="170"/>
      <c r="FA971" s="170"/>
      <c r="FB971" s="170"/>
      <c r="FC971" s="170"/>
      <c r="FD971" s="170"/>
      <c r="FE971" s="170"/>
      <c r="FF971" s="170"/>
      <c r="FG971" s="170"/>
      <c r="FH971" s="170"/>
      <c r="FI971" s="170"/>
      <c r="FJ971" s="170"/>
      <c r="FK971" s="170"/>
      <c r="FL971" s="170"/>
      <c r="FM971" s="170"/>
      <c r="FN971" s="170"/>
      <c r="FO971" s="170"/>
      <c r="FP971" s="170"/>
      <c r="FQ971" s="170"/>
      <c r="FR971" s="170"/>
      <c r="FS971" s="170"/>
      <c r="FT971" s="170"/>
      <c r="FU971" s="170"/>
      <c r="FV971" s="170"/>
      <c r="FW971" s="170"/>
      <c r="FX971" s="170"/>
      <c r="FY971" s="170"/>
      <c r="FZ971" s="170"/>
      <c r="GA971" s="170"/>
      <c r="GB971" s="170"/>
      <c r="GC971" s="170"/>
      <c r="GD971" s="170"/>
      <c r="GE971" s="170"/>
      <c r="GF971" s="170"/>
      <c r="GG971" s="170"/>
      <c r="GH971" s="170"/>
    </row>
    <row r="972" customFormat="false" ht="12.75" hidden="false" customHeight="false" outlineLevel="0" collapsed="false">
      <c r="A972" s="179"/>
      <c r="B972" s="160"/>
      <c r="C972" s="160"/>
      <c r="D972" s="160"/>
      <c r="E972" s="160"/>
      <c r="F972" s="160"/>
      <c r="G972" s="160"/>
      <c r="H972" s="159"/>
      <c r="I972" s="181"/>
      <c r="R972" s="159"/>
      <c r="S972" s="169"/>
      <c r="T972" s="170"/>
      <c r="U972" s="170"/>
      <c r="V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F972" s="170"/>
      <c r="AG972" s="170"/>
      <c r="AH972" s="170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170"/>
      <c r="BG972" s="170"/>
      <c r="BH972" s="170"/>
      <c r="BI972" s="170"/>
      <c r="BJ972" s="170"/>
      <c r="BK972" s="170"/>
      <c r="BL972" s="170"/>
      <c r="BM972" s="170"/>
      <c r="BN972" s="170"/>
      <c r="BO972" s="170"/>
      <c r="BP972" s="170"/>
      <c r="BQ972" s="170"/>
      <c r="BR972" s="170"/>
      <c r="BS972" s="170"/>
      <c r="BT972" s="170"/>
      <c r="BU972" s="170"/>
      <c r="BV972" s="170"/>
      <c r="BW972" s="170"/>
      <c r="BX972" s="170"/>
      <c r="BY972" s="170"/>
      <c r="BZ972" s="170"/>
      <c r="CA972" s="170"/>
      <c r="CB972" s="170"/>
      <c r="CC972" s="170"/>
      <c r="CD972" s="170"/>
      <c r="CE972" s="170"/>
      <c r="CF972" s="170"/>
      <c r="CG972" s="170"/>
      <c r="CH972" s="170"/>
      <c r="CI972" s="170"/>
      <c r="CJ972" s="170"/>
      <c r="CK972" s="170"/>
      <c r="CL972" s="170"/>
      <c r="CM972" s="170"/>
      <c r="CN972" s="170"/>
      <c r="CO972" s="170"/>
      <c r="CP972" s="170"/>
      <c r="CQ972" s="170"/>
      <c r="CR972" s="170"/>
      <c r="CS972" s="170"/>
      <c r="CT972" s="170"/>
      <c r="CU972" s="170"/>
      <c r="CV972" s="170"/>
      <c r="CW972" s="170"/>
      <c r="CX972" s="170"/>
      <c r="CY972" s="170"/>
      <c r="CZ972" s="170"/>
      <c r="DA972" s="170"/>
      <c r="DB972" s="170"/>
      <c r="DC972" s="170"/>
      <c r="DD972" s="170"/>
      <c r="DE972" s="170"/>
      <c r="DF972" s="170"/>
      <c r="DG972" s="170"/>
      <c r="DH972" s="170"/>
      <c r="DI972" s="170"/>
      <c r="DJ972" s="170"/>
      <c r="DK972" s="170"/>
      <c r="DL972" s="170"/>
      <c r="DM972" s="170"/>
      <c r="DN972" s="170"/>
      <c r="DO972" s="170"/>
      <c r="DP972" s="170"/>
      <c r="DQ972" s="170"/>
      <c r="DR972" s="170"/>
      <c r="DS972" s="170"/>
      <c r="DT972" s="170"/>
      <c r="DU972" s="170"/>
      <c r="DV972" s="170"/>
      <c r="DW972" s="170"/>
      <c r="DX972" s="170"/>
      <c r="DY972" s="170"/>
      <c r="DZ972" s="170"/>
      <c r="EA972" s="170"/>
      <c r="EB972" s="170"/>
      <c r="EC972" s="170"/>
      <c r="ED972" s="170"/>
      <c r="EE972" s="170"/>
      <c r="EF972" s="170"/>
      <c r="EG972" s="170"/>
      <c r="EH972" s="170"/>
      <c r="EI972" s="170"/>
      <c r="EJ972" s="170"/>
      <c r="EK972" s="170"/>
      <c r="EL972" s="170"/>
      <c r="EM972" s="170"/>
      <c r="EN972" s="170"/>
      <c r="EO972" s="170"/>
      <c r="EP972" s="170"/>
      <c r="EQ972" s="170"/>
      <c r="ER972" s="170"/>
      <c r="ES972" s="170"/>
      <c r="ET972" s="170"/>
      <c r="EU972" s="170"/>
      <c r="EV972" s="170"/>
      <c r="EW972" s="170"/>
      <c r="EX972" s="170"/>
      <c r="EY972" s="170"/>
      <c r="EZ972" s="170"/>
      <c r="FA972" s="170"/>
      <c r="FB972" s="170"/>
      <c r="FC972" s="170"/>
      <c r="FD972" s="170"/>
      <c r="FE972" s="170"/>
      <c r="FF972" s="170"/>
      <c r="FG972" s="170"/>
      <c r="FH972" s="170"/>
      <c r="FI972" s="170"/>
      <c r="FJ972" s="170"/>
      <c r="FK972" s="170"/>
      <c r="FL972" s="170"/>
      <c r="FM972" s="170"/>
      <c r="FN972" s="170"/>
      <c r="FO972" s="170"/>
      <c r="FP972" s="170"/>
      <c r="FQ972" s="170"/>
      <c r="FR972" s="170"/>
      <c r="FS972" s="170"/>
      <c r="FT972" s="170"/>
      <c r="FU972" s="170"/>
      <c r="FV972" s="170"/>
      <c r="FW972" s="170"/>
      <c r="FX972" s="170"/>
      <c r="FY972" s="170"/>
      <c r="FZ972" s="170"/>
      <c r="GA972" s="170"/>
      <c r="GB972" s="170"/>
      <c r="GC972" s="170"/>
      <c r="GD972" s="170"/>
      <c r="GE972" s="170"/>
      <c r="GF972" s="170"/>
      <c r="GG972" s="170"/>
      <c r="GH972" s="170"/>
    </row>
    <row r="973" customFormat="false" ht="12.75" hidden="false" customHeight="false" outlineLevel="0" collapsed="false">
      <c r="A973" s="179"/>
      <c r="B973" s="160"/>
      <c r="C973" s="160"/>
      <c r="D973" s="160"/>
      <c r="E973" s="160"/>
      <c r="F973" s="160"/>
      <c r="G973" s="160"/>
      <c r="H973" s="159"/>
      <c r="I973" s="181"/>
      <c r="R973" s="159"/>
      <c r="S973" s="169"/>
      <c r="T973" s="170"/>
      <c r="U973" s="170"/>
      <c r="V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F973" s="170"/>
      <c r="AG973" s="170"/>
      <c r="AH973" s="170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170"/>
      <c r="BG973" s="170"/>
      <c r="BH973" s="170"/>
      <c r="BI973" s="170"/>
      <c r="BJ973" s="170"/>
      <c r="BK973" s="170"/>
      <c r="BL973" s="170"/>
      <c r="BM973" s="170"/>
      <c r="BN973" s="170"/>
      <c r="BO973" s="170"/>
      <c r="BP973" s="170"/>
      <c r="BQ973" s="170"/>
      <c r="BR973" s="170"/>
      <c r="BS973" s="170"/>
      <c r="BT973" s="170"/>
      <c r="BU973" s="170"/>
      <c r="BV973" s="170"/>
      <c r="BW973" s="170"/>
      <c r="BX973" s="170"/>
      <c r="BY973" s="170"/>
      <c r="BZ973" s="170"/>
      <c r="CA973" s="170"/>
      <c r="CB973" s="170"/>
      <c r="CC973" s="170"/>
      <c r="CD973" s="170"/>
      <c r="CE973" s="170"/>
      <c r="CF973" s="170"/>
      <c r="CG973" s="170"/>
      <c r="CH973" s="170"/>
      <c r="CI973" s="170"/>
      <c r="CJ973" s="170"/>
      <c r="CK973" s="170"/>
      <c r="CL973" s="170"/>
      <c r="CM973" s="170"/>
      <c r="CN973" s="170"/>
      <c r="CO973" s="170"/>
      <c r="CP973" s="170"/>
      <c r="CQ973" s="170"/>
      <c r="CR973" s="170"/>
      <c r="CS973" s="170"/>
      <c r="CT973" s="170"/>
      <c r="CU973" s="170"/>
      <c r="CV973" s="170"/>
      <c r="CW973" s="170"/>
      <c r="CX973" s="170"/>
      <c r="CY973" s="170"/>
      <c r="CZ973" s="170"/>
      <c r="DA973" s="170"/>
      <c r="DB973" s="170"/>
      <c r="DC973" s="170"/>
      <c r="DD973" s="170"/>
      <c r="DE973" s="170"/>
      <c r="DF973" s="170"/>
      <c r="DG973" s="170"/>
      <c r="DH973" s="170"/>
      <c r="DI973" s="170"/>
      <c r="DJ973" s="170"/>
      <c r="DK973" s="170"/>
      <c r="DL973" s="170"/>
      <c r="DM973" s="170"/>
      <c r="DN973" s="170"/>
      <c r="DO973" s="170"/>
      <c r="DP973" s="170"/>
      <c r="DQ973" s="170"/>
      <c r="DR973" s="170"/>
      <c r="DS973" s="170"/>
      <c r="DT973" s="170"/>
      <c r="DU973" s="170"/>
      <c r="DV973" s="170"/>
      <c r="DW973" s="170"/>
      <c r="DX973" s="170"/>
      <c r="DY973" s="170"/>
      <c r="DZ973" s="170"/>
      <c r="EA973" s="170"/>
      <c r="EB973" s="170"/>
      <c r="EC973" s="170"/>
      <c r="ED973" s="170"/>
      <c r="EE973" s="170"/>
      <c r="EF973" s="170"/>
      <c r="EG973" s="170"/>
      <c r="EH973" s="170"/>
      <c r="EI973" s="170"/>
      <c r="EJ973" s="170"/>
      <c r="EK973" s="170"/>
      <c r="EL973" s="170"/>
      <c r="EM973" s="170"/>
      <c r="EN973" s="170"/>
      <c r="EO973" s="170"/>
      <c r="EP973" s="170"/>
      <c r="EQ973" s="170"/>
      <c r="ER973" s="170"/>
      <c r="ES973" s="170"/>
      <c r="ET973" s="170"/>
      <c r="EU973" s="170"/>
      <c r="EV973" s="170"/>
      <c r="EW973" s="170"/>
      <c r="EX973" s="170"/>
      <c r="EY973" s="170"/>
      <c r="EZ973" s="170"/>
      <c r="FA973" s="170"/>
      <c r="FB973" s="170"/>
      <c r="FC973" s="170"/>
      <c r="FD973" s="170"/>
      <c r="FE973" s="170"/>
      <c r="FF973" s="170"/>
      <c r="FG973" s="170"/>
      <c r="FH973" s="170"/>
      <c r="FI973" s="170"/>
      <c r="FJ973" s="170"/>
      <c r="FK973" s="170"/>
      <c r="FL973" s="170"/>
      <c r="FM973" s="170"/>
      <c r="FN973" s="170"/>
      <c r="FO973" s="170"/>
      <c r="FP973" s="170"/>
      <c r="FQ973" s="170"/>
      <c r="FR973" s="170"/>
      <c r="FS973" s="170"/>
      <c r="FT973" s="170"/>
      <c r="FU973" s="170"/>
      <c r="FV973" s="170"/>
      <c r="FW973" s="170"/>
      <c r="FX973" s="170"/>
      <c r="FY973" s="170"/>
      <c r="FZ973" s="170"/>
      <c r="GA973" s="170"/>
      <c r="GB973" s="170"/>
      <c r="GC973" s="170"/>
      <c r="GD973" s="170"/>
      <c r="GE973" s="170"/>
      <c r="GF973" s="170"/>
      <c r="GG973" s="170"/>
      <c r="GH973" s="170"/>
    </row>
    <row r="974" customFormat="false" ht="12.75" hidden="false" customHeight="false" outlineLevel="0" collapsed="false">
      <c r="A974" s="179"/>
      <c r="B974" s="160"/>
      <c r="C974" s="160"/>
      <c r="D974" s="160"/>
      <c r="E974" s="160"/>
      <c r="F974" s="160"/>
      <c r="G974" s="160"/>
      <c r="H974" s="159"/>
      <c r="I974" s="181"/>
      <c r="R974" s="159"/>
      <c r="S974" s="169"/>
      <c r="T974" s="170"/>
      <c r="U974" s="170"/>
      <c r="V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F974" s="170"/>
      <c r="AG974" s="170"/>
      <c r="AH974" s="170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170"/>
      <c r="BG974" s="170"/>
      <c r="BH974" s="170"/>
      <c r="BI974" s="170"/>
      <c r="BJ974" s="170"/>
      <c r="BK974" s="170"/>
      <c r="BL974" s="170"/>
      <c r="BM974" s="170"/>
      <c r="BN974" s="170"/>
      <c r="BO974" s="170"/>
      <c r="BP974" s="170"/>
      <c r="BQ974" s="170"/>
      <c r="BR974" s="170"/>
      <c r="BS974" s="170"/>
      <c r="BT974" s="170"/>
      <c r="BU974" s="170"/>
      <c r="BV974" s="170"/>
      <c r="BW974" s="170"/>
      <c r="BX974" s="170"/>
      <c r="BY974" s="170"/>
      <c r="BZ974" s="170"/>
      <c r="CA974" s="170"/>
      <c r="CB974" s="170"/>
      <c r="CC974" s="170"/>
      <c r="CD974" s="170"/>
      <c r="CE974" s="170"/>
      <c r="CF974" s="170"/>
      <c r="CG974" s="170"/>
      <c r="CH974" s="170"/>
      <c r="CI974" s="170"/>
      <c r="CJ974" s="170"/>
      <c r="CK974" s="170"/>
      <c r="CL974" s="170"/>
      <c r="CM974" s="170"/>
      <c r="CN974" s="170"/>
      <c r="CO974" s="170"/>
      <c r="CP974" s="170"/>
      <c r="CQ974" s="170"/>
      <c r="CR974" s="170"/>
      <c r="CS974" s="170"/>
      <c r="CT974" s="170"/>
      <c r="CU974" s="170"/>
      <c r="CV974" s="170"/>
      <c r="CW974" s="170"/>
      <c r="CX974" s="170"/>
      <c r="CY974" s="170"/>
      <c r="CZ974" s="170"/>
      <c r="DA974" s="170"/>
      <c r="DB974" s="170"/>
      <c r="DC974" s="170"/>
      <c r="DD974" s="170"/>
      <c r="DE974" s="170"/>
      <c r="DF974" s="170"/>
      <c r="DG974" s="170"/>
      <c r="DH974" s="170"/>
      <c r="DI974" s="170"/>
      <c r="DJ974" s="170"/>
      <c r="DK974" s="170"/>
      <c r="DL974" s="170"/>
      <c r="DM974" s="170"/>
      <c r="DN974" s="170"/>
      <c r="DO974" s="170"/>
      <c r="DP974" s="170"/>
      <c r="DQ974" s="170"/>
      <c r="DR974" s="170"/>
      <c r="DS974" s="170"/>
      <c r="DT974" s="170"/>
      <c r="DU974" s="170"/>
      <c r="DV974" s="170"/>
      <c r="DW974" s="170"/>
      <c r="DX974" s="170"/>
      <c r="DY974" s="170"/>
      <c r="DZ974" s="170"/>
      <c r="EA974" s="170"/>
      <c r="EB974" s="170"/>
      <c r="EC974" s="170"/>
      <c r="ED974" s="170"/>
      <c r="EE974" s="170"/>
      <c r="EF974" s="170"/>
      <c r="EG974" s="170"/>
      <c r="EH974" s="170"/>
      <c r="EI974" s="170"/>
      <c r="EJ974" s="170"/>
      <c r="EK974" s="170"/>
      <c r="EL974" s="170"/>
      <c r="EM974" s="170"/>
      <c r="EN974" s="170"/>
      <c r="EO974" s="170"/>
      <c r="EP974" s="170"/>
      <c r="EQ974" s="170"/>
      <c r="ER974" s="170"/>
      <c r="ES974" s="170"/>
      <c r="ET974" s="170"/>
      <c r="EU974" s="170"/>
      <c r="EV974" s="170"/>
      <c r="EW974" s="170"/>
      <c r="EX974" s="170"/>
      <c r="EY974" s="170"/>
      <c r="EZ974" s="170"/>
      <c r="FA974" s="170"/>
      <c r="FB974" s="170"/>
      <c r="FC974" s="170"/>
      <c r="FD974" s="170"/>
      <c r="FE974" s="170"/>
      <c r="FF974" s="170"/>
      <c r="FG974" s="170"/>
      <c r="FH974" s="170"/>
      <c r="FI974" s="170"/>
      <c r="FJ974" s="170"/>
      <c r="FK974" s="170"/>
      <c r="FL974" s="170"/>
      <c r="FM974" s="170"/>
      <c r="FN974" s="170"/>
      <c r="FO974" s="170"/>
      <c r="FP974" s="170"/>
      <c r="FQ974" s="170"/>
      <c r="FR974" s="170"/>
      <c r="FS974" s="170"/>
      <c r="FT974" s="170"/>
      <c r="FU974" s="170"/>
      <c r="FV974" s="170"/>
      <c r="FW974" s="170"/>
      <c r="FX974" s="170"/>
      <c r="FY974" s="170"/>
      <c r="FZ974" s="170"/>
      <c r="GA974" s="170"/>
      <c r="GB974" s="170"/>
      <c r="GC974" s="170"/>
      <c r="GD974" s="170"/>
      <c r="GE974" s="170"/>
      <c r="GF974" s="170"/>
      <c r="GG974" s="170"/>
      <c r="GH974" s="170"/>
    </row>
    <row r="975" customFormat="false" ht="12.75" hidden="false" customHeight="false" outlineLevel="0" collapsed="false">
      <c r="A975" s="179"/>
      <c r="B975" s="160"/>
      <c r="C975" s="160"/>
      <c r="D975" s="160"/>
      <c r="E975" s="160"/>
      <c r="F975" s="160"/>
      <c r="G975" s="160"/>
      <c r="H975" s="159"/>
      <c r="I975" s="181"/>
      <c r="R975" s="159"/>
      <c r="S975" s="169"/>
      <c r="T975" s="170"/>
      <c r="U975" s="170"/>
      <c r="V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F975" s="170"/>
      <c r="AG975" s="170"/>
      <c r="AH975" s="170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170"/>
      <c r="BG975" s="170"/>
      <c r="BH975" s="170"/>
      <c r="BI975" s="170"/>
      <c r="BJ975" s="170"/>
      <c r="BK975" s="170"/>
      <c r="BL975" s="170"/>
      <c r="BM975" s="170"/>
      <c r="BN975" s="170"/>
      <c r="BO975" s="170"/>
      <c r="BP975" s="170"/>
      <c r="BQ975" s="170"/>
      <c r="BR975" s="170"/>
      <c r="BS975" s="170"/>
      <c r="BT975" s="170"/>
      <c r="BU975" s="170"/>
      <c r="BV975" s="170"/>
      <c r="BW975" s="170"/>
      <c r="BX975" s="170"/>
      <c r="BY975" s="170"/>
      <c r="BZ975" s="170"/>
      <c r="CA975" s="170"/>
      <c r="CB975" s="170"/>
      <c r="CC975" s="170"/>
      <c r="CD975" s="170"/>
      <c r="CE975" s="170"/>
      <c r="CF975" s="170"/>
      <c r="CG975" s="170"/>
      <c r="CH975" s="170"/>
      <c r="CI975" s="170"/>
      <c r="CJ975" s="170"/>
      <c r="CK975" s="170"/>
      <c r="CL975" s="170"/>
      <c r="CM975" s="170"/>
      <c r="CN975" s="170"/>
      <c r="CO975" s="170"/>
      <c r="CP975" s="170"/>
      <c r="CQ975" s="170"/>
      <c r="CR975" s="170"/>
      <c r="CS975" s="170"/>
      <c r="CT975" s="170"/>
      <c r="CU975" s="170"/>
      <c r="CV975" s="170"/>
      <c r="CW975" s="170"/>
      <c r="CX975" s="170"/>
      <c r="CY975" s="170"/>
      <c r="CZ975" s="170"/>
      <c r="DA975" s="170"/>
      <c r="DB975" s="170"/>
      <c r="DC975" s="170"/>
      <c r="DD975" s="170"/>
      <c r="DE975" s="170"/>
      <c r="DF975" s="170"/>
      <c r="DG975" s="170"/>
      <c r="DH975" s="170"/>
      <c r="DI975" s="170"/>
      <c r="DJ975" s="170"/>
      <c r="DK975" s="170"/>
      <c r="DL975" s="170"/>
      <c r="DM975" s="170"/>
      <c r="DN975" s="170"/>
      <c r="DO975" s="170"/>
      <c r="DP975" s="170"/>
      <c r="DQ975" s="170"/>
      <c r="DR975" s="170"/>
      <c r="DS975" s="170"/>
      <c r="DT975" s="170"/>
      <c r="DU975" s="170"/>
      <c r="DV975" s="170"/>
      <c r="DW975" s="170"/>
      <c r="DX975" s="170"/>
      <c r="DY975" s="170"/>
      <c r="DZ975" s="170"/>
      <c r="EA975" s="170"/>
      <c r="EB975" s="170"/>
      <c r="EC975" s="170"/>
      <c r="ED975" s="170"/>
      <c r="EE975" s="170"/>
      <c r="EF975" s="170"/>
      <c r="EG975" s="170"/>
      <c r="EH975" s="170"/>
      <c r="EI975" s="170"/>
      <c r="EJ975" s="170"/>
      <c r="EK975" s="170"/>
      <c r="EL975" s="170"/>
      <c r="EM975" s="170"/>
      <c r="EN975" s="170"/>
      <c r="EO975" s="170"/>
      <c r="EP975" s="170"/>
      <c r="EQ975" s="170"/>
      <c r="ER975" s="170"/>
      <c r="ES975" s="170"/>
      <c r="ET975" s="170"/>
      <c r="EU975" s="170"/>
      <c r="EV975" s="170"/>
      <c r="EW975" s="170"/>
      <c r="EX975" s="170"/>
      <c r="EY975" s="170"/>
      <c r="EZ975" s="170"/>
      <c r="FA975" s="170"/>
      <c r="FB975" s="170"/>
      <c r="FC975" s="170"/>
      <c r="FD975" s="170"/>
      <c r="FE975" s="170"/>
      <c r="FF975" s="170"/>
      <c r="FG975" s="170"/>
      <c r="FH975" s="170"/>
      <c r="FI975" s="170"/>
      <c r="FJ975" s="170"/>
      <c r="FK975" s="170"/>
      <c r="FL975" s="170"/>
      <c r="FM975" s="170"/>
      <c r="FN975" s="170"/>
      <c r="FO975" s="170"/>
      <c r="FP975" s="170"/>
      <c r="FQ975" s="170"/>
      <c r="FR975" s="170"/>
      <c r="FS975" s="170"/>
      <c r="FT975" s="170"/>
      <c r="FU975" s="170"/>
      <c r="FV975" s="170"/>
      <c r="FW975" s="170"/>
      <c r="FX975" s="170"/>
      <c r="FY975" s="170"/>
      <c r="FZ975" s="170"/>
      <c r="GA975" s="170"/>
      <c r="GB975" s="170"/>
      <c r="GC975" s="170"/>
      <c r="GD975" s="170"/>
      <c r="GE975" s="170"/>
      <c r="GF975" s="170"/>
      <c r="GG975" s="170"/>
      <c r="GH975" s="170"/>
    </row>
    <row r="976" customFormat="false" ht="12.75" hidden="false" customHeight="false" outlineLevel="0" collapsed="false">
      <c r="A976" s="179"/>
      <c r="B976" s="160"/>
      <c r="C976" s="160"/>
      <c r="D976" s="160"/>
      <c r="E976" s="160"/>
      <c r="F976" s="160"/>
      <c r="G976" s="160"/>
      <c r="H976" s="159"/>
      <c r="I976" s="181"/>
      <c r="R976" s="159"/>
      <c r="S976" s="169"/>
      <c r="T976" s="170"/>
      <c r="U976" s="170"/>
      <c r="V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F976" s="170"/>
      <c r="AG976" s="170"/>
      <c r="AH976" s="170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170"/>
      <c r="BG976" s="170"/>
      <c r="BH976" s="170"/>
      <c r="BI976" s="170"/>
      <c r="BJ976" s="170"/>
      <c r="BK976" s="170"/>
      <c r="BL976" s="170"/>
      <c r="BM976" s="170"/>
      <c r="BN976" s="170"/>
      <c r="BO976" s="170"/>
      <c r="BP976" s="170"/>
      <c r="BQ976" s="170"/>
      <c r="BR976" s="170"/>
      <c r="BS976" s="170"/>
      <c r="BT976" s="170"/>
      <c r="BU976" s="170"/>
      <c r="BV976" s="170"/>
      <c r="BW976" s="170"/>
      <c r="BX976" s="170"/>
      <c r="BY976" s="170"/>
      <c r="BZ976" s="170"/>
      <c r="CA976" s="170"/>
      <c r="CB976" s="170"/>
      <c r="CC976" s="170"/>
      <c r="CD976" s="170"/>
      <c r="CE976" s="170"/>
      <c r="CF976" s="170"/>
      <c r="CG976" s="170"/>
      <c r="CH976" s="170"/>
      <c r="CI976" s="170"/>
      <c r="CJ976" s="170"/>
      <c r="CK976" s="170"/>
      <c r="CL976" s="170"/>
      <c r="CM976" s="170"/>
      <c r="CN976" s="170"/>
      <c r="CO976" s="170"/>
      <c r="CP976" s="170"/>
      <c r="CQ976" s="170"/>
      <c r="CR976" s="170"/>
      <c r="CS976" s="170"/>
      <c r="CT976" s="170"/>
      <c r="CU976" s="170"/>
      <c r="CV976" s="170"/>
      <c r="CW976" s="170"/>
      <c r="CX976" s="170"/>
      <c r="CY976" s="170"/>
      <c r="CZ976" s="170"/>
      <c r="DA976" s="170"/>
      <c r="DB976" s="170"/>
      <c r="DC976" s="170"/>
      <c r="DD976" s="170"/>
      <c r="DE976" s="170"/>
      <c r="DF976" s="170"/>
      <c r="DG976" s="170"/>
      <c r="DH976" s="170"/>
      <c r="DI976" s="170"/>
      <c r="DJ976" s="170"/>
      <c r="DK976" s="170"/>
      <c r="DL976" s="170"/>
      <c r="DM976" s="170"/>
      <c r="DN976" s="170"/>
      <c r="DO976" s="170"/>
      <c r="DP976" s="170"/>
      <c r="DQ976" s="170"/>
      <c r="DR976" s="170"/>
      <c r="DS976" s="170"/>
      <c r="DT976" s="170"/>
      <c r="DU976" s="170"/>
      <c r="DV976" s="170"/>
      <c r="DW976" s="170"/>
      <c r="DX976" s="170"/>
      <c r="DY976" s="170"/>
      <c r="DZ976" s="170"/>
      <c r="EA976" s="170"/>
      <c r="EB976" s="170"/>
      <c r="EC976" s="170"/>
      <c r="ED976" s="170"/>
      <c r="EE976" s="170"/>
      <c r="EF976" s="170"/>
      <c r="EG976" s="170"/>
      <c r="EH976" s="170"/>
      <c r="EI976" s="170"/>
      <c r="EJ976" s="170"/>
      <c r="EK976" s="170"/>
      <c r="EL976" s="170"/>
      <c r="EM976" s="170"/>
      <c r="EN976" s="170"/>
      <c r="EO976" s="170"/>
      <c r="EP976" s="170"/>
      <c r="EQ976" s="170"/>
      <c r="ER976" s="170"/>
      <c r="ES976" s="170"/>
      <c r="ET976" s="170"/>
      <c r="EU976" s="170"/>
      <c r="EV976" s="170"/>
      <c r="EW976" s="170"/>
      <c r="EX976" s="170"/>
      <c r="EY976" s="170"/>
      <c r="EZ976" s="170"/>
      <c r="FA976" s="170"/>
      <c r="FB976" s="170"/>
      <c r="FC976" s="170"/>
      <c r="FD976" s="170"/>
      <c r="FE976" s="170"/>
      <c r="FF976" s="170"/>
      <c r="FG976" s="170"/>
      <c r="FH976" s="170"/>
      <c r="FI976" s="170"/>
      <c r="FJ976" s="170"/>
      <c r="FK976" s="170"/>
      <c r="FL976" s="170"/>
      <c r="FM976" s="170"/>
      <c r="FN976" s="170"/>
      <c r="FO976" s="170"/>
      <c r="FP976" s="170"/>
      <c r="FQ976" s="170"/>
      <c r="FR976" s="170"/>
      <c r="FS976" s="170"/>
      <c r="FT976" s="170"/>
      <c r="FU976" s="170"/>
      <c r="FV976" s="170"/>
      <c r="FW976" s="170"/>
      <c r="FX976" s="170"/>
      <c r="FY976" s="170"/>
      <c r="FZ976" s="170"/>
      <c r="GA976" s="170"/>
      <c r="GB976" s="170"/>
      <c r="GC976" s="170"/>
      <c r="GD976" s="170"/>
      <c r="GE976" s="170"/>
      <c r="GF976" s="170"/>
      <c r="GG976" s="170"/>
      <c r="GH976" s="170"/>
    </row>
    <row r="977" customFormat="false" ht="12.75" hidden="false" customHeight="false" outlineLevel="0" collapsed="false">
      <c r="A977" s="179"/>
      <c r="B977" s="160"/>
      <c r="C977" s="160"/>
      <c r="D977" s="160"/>
      <c r="E977" s="160"/>
      <c r="F977" s="160"/>
      <c r="G977" s="160"/>
      <c r="H977" s="159"/>
      <c r="I977" s="181"/>
      <c r="R977" s="159"/>
      <c r="S977" s="169"/>
      <c r="T977" s="170"/>
      <c r="U977" s="170"/>
      <c r="V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F977" s="170"/>
      <c r="AG977" s="170"/>
      <c r="AH977" s="170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170"/>
      <c r="BG977" s="170"/>
      <c r="BH977" s="170"/>
      <c r="BI977" s="170"/>
      <c r="BJ977" s="170"/>
      <c r="BK977" s="170"/>
      <c r="BL977" s="170"/>
      <c r="BM977" s="170"/>
      <c r="BN977" s="170"/>
      <c r="BO977" s="170"/>
      <c r="BP977" s="170"/>
      <c r="BQ977" s="170"/>
      <c r="BR977" s="170"/>
      <c r="BS977" s="170"/>
      <c r="BT977" s="170"/>
      <c r="BU977" s="170"/>
      <c r="BV977" s="170"/>
      <c r="BW977" s="170"/>
      <c r="BX977" s="170"/>
      <c r="BY977" s="170"/>
      <c r="BZ977" s="170"/>
      <c r="CA977" s="170"/>
      <c r="CB977" s="170"/>
      <c r="CC977" s="170"/>
      <c r="CD977" s="170"/>
      <c r="CE977" s="170"/>
      <c r="CF977" s="170"/>
      <c r="CG977" s="170"/>
      <c r="CH977" s="170"/>
      <c r="CI977" s="170"/>
      <c r="CJ977" s="170"/>
      <c r="CK977" s="170"/>
      <c r="CL977" s="170"/>
      <c r="CM977" s="170"/>
      <c r="CN977" s="170"/>
      <c r="CO977" s="170"/>
      <c r="CP977" s="170"/>
      <c r="CQ977" s="170"/>
      <c r="CR977" s="170"/>
      <c r="CS977" s="170"/>
      <c r="CT977" s="170"/>
      <c r="CU977" s="170"/>
      <c r="CV977" s="170"/>
      <c r="CW977" s="170"/>
      <c r="CX977" s="170"/>
      <c r="CY977" s="170"/>
      <c r="CZ977" s="170"/>
      <c r="DA977" s="170"/>
      <c r="DB977" s="170"/>
      <c r="DC977" s="170"/>
      <c r="DD977" s="170"/>
      <c r="DE977" s="170"/>
      <c r="DF977" s="170"/>
      <c r="DG977" s="170"/>
      <c r="DH977" s="170"/>
      <c r="DI977" s="170"/>
      <c r="DJ977" s="170"/>
      <c r="DK977" s="170"/>
      <c r="DL977" s="170"/>
      <c r="DM977" s="170"/>
      <c r="DN977" s="170"/>
      <c r="DO977" s="170"/>
      <c r="DP977" s="170"/>
      <c r="DQ977" s="170"/>
      <c r="DR977" s="170"/>
      <c r="DS977" s="170"/>
      <c r="DT977" s="170"/>
      <c r="DU977" s="170"/>
      <c r="DV977" s="170"/>
      <c r="DW977" s="170"/>
      <c r="DX977" s="170"/>
      <c r="DY977" s="170"/>
      <c r="DZ977" s="170"/>
      <c r="EA977" s="170"/>
      <c r="EB977" s="170"/>
      <c r="EC977" s="170"/>
      <c r="ED977" s="170"/>
      <c r="EE977" s="170"/>
      <c r="EF977" s="170"/>
      <c r="EG977" s="170"/>
      <c r="EH977" s="170"/>
      <c r="EI977" s="170"/>
      <c r="EJ977" s="170"/>
      <c r="EK977" s="170"/>
      <c r="EL977" s="170"/>
      <c r="EM977" s="170"/>
      <c r="EN977" s="170"/>
      <c r="EO977" s="170"/>
      <c r="EP977" s="170"/>
      <c r="EQ977" s="170"/>
      <c r="ER977" s="170"/>
      <c r="ES977" s="170"/>
      <c r="ET977" s="170"/>
      <c r="EU977" s="170"/>
      <c r="EV977" s="170"/>
      <c r="EW977" s="170"/>
      <c r="EX977" s="170"/>
      <c r="EY977" s="170"/>
      <c r="EZ977" s="170"/>
      <c r="FA977" s="170"/>
      <c r="FB977" s="170"/>
      <c r="FC977" s="170"/>
      <c r="FD977" s="170"/>
      <c r="FE977" s="170"/>
      <c r="FF977" s="170"/>
      <c r="FG977" s="170"/>
      <c r="FH977" s="170"/>
      <c r="FI977" s="170"/>
      <c r="FJ977" s="170"/>
      <c r="FK977" s="170"/>
      <c r="FL977" s="170"/>
      <c r="FM977" s="170"/>
      <c r="FN977" s="170"/>
      <c r="FO977" s="170"/>
      <c r="FP977" s="170"/>
      <c r="FQ977" s="170"/>
      <c r="FR977" s="170"/>
      <c r="FS977" s="170"/>
      <c r="FT977" s="170"/>
      <c r="FU977" s="170"/>
      <c r="FV977" s="170"/>
      <c r="FW977" s="170"/>
      <c r="FX977" s="170"/>
      <c r="FY977" s="170"/>
      <c r="FZ977" s="170"/>
      <c r="GA977" s="170"/>
      <c r="GB977" s="170"/>
      <c r="GC977" s="170"/>
      <c r="GD977" s="170"/>
      <c r="GE977" s="170"/>
      <c r="GF977" s="170"/>
      <c r="GG977" s="170"/>
      <c r="GH977" s="170"/>
    </row>
    <row r="978" customFormat="false" ht="12.75" hidden="false" customHeight="false" outlineLevel="0" collapsed="false">
      <c r="A978" s="179"/>
      <c r="B978" s="160"/>
      <c r="C978" s="160"/>
      <c r="D978" s="160"/>
      <c r="E978" s="160"/>
      <c r="F978" s="160"/>
      <c r="G978" s="160"/>
      <c r="H978" s="159"/>
      <c r="I978" s="181"/>
      <c r="R978" s="159"/>
      <c r="S978" s="169"/>
      <c r="T978" s="170"/>
      <c r="U978" s="170"/>
      <c r="V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F978" s="170"/>
      <c r="AG978" s="170"/>
      <c r="AH978" s="170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170"/>
      <c r="BG978" s="170"/>
      <c r="BH978" s="170"/>
      <c r="BI978" s="170"/>
      <c r="BJ978" s="170"/>
      <c r="BK978" s="170"/>
      <c r="BL978" s="170"/>
      <c r="BM978" s="170"/>
      <c r="BN978" s="170"/>
      <c r="BO978" s="170"/>
      <c r="BP978" s="170"/>
      <c r="BQ978" s="170"/>
      <c r="BR978" s="170"/>
      <c r="BS978" s="170"/>
      <c r="BT978" s="170"/>
      <c r="BU978" s="170"/>
      <c r="BV978" s="170"/>
      <c r="BW978" s="170"/>
      <c r="BX978" s="170"/>
      <c r="BY978" s="170"/>
      <c r="BZ978" s="170"/>
      <c r="CA978" s="170"/>
      <c r="CB978" s="170"/>
      <c r="CC978" s="170"/>
      <c r="CD978" s="170"/>
      <c r="CE978" s="170"/>
      <c r="CF978" s="170"/>
      <c r="CG978" s="170"/>
      <c r="CH978" s="170"/>
      <c r="CI978" s="170"/>
      <c r="CJ978" s="170"/>
      <c r="CK978" s="170"/>
      <c r="CL978" s="170"/>
      <c r="CM978" s="170"/>
      <c r="CN978" s="170"/>
      <c r="CO978" s="170"/>
      <c r="CP978" s="170"/>
      <c r="CQ978" s="170"/>
      <c r="CR978" s="170"/>
      <c r="CS978" s="170"/>
      <c r="CT978" s="170"/>
      <c r="CU978" s="170"/>
      <c r="CV978" s="170"/>
      <c r="CW978" s="170"/>
      <c r="CX978" s="170"/>
      <c r="CY978" s="170"/>
      <c r="CZ978" s="170"/>
      <c r="DA978" s="170"/>
      <c r="DB978" s="170"/>
      <c r="DC978" s="170"/>
      <c r="DD978" s="170"/>
      <c r="DE978" s="170"/>
      <c r="DF978" s="170"/>
      <c r="DG978" s="170"/>
      <c r="DH978" s="170"/>
      <c r="DI978" s="170"/>
      <c r="DJ978" s="170"/>
      <c r="DK978" s="170"/>
      <c r="DL978" s="170"/>
      <c r="DM978" s="170"/>
      <c r="DN978" s="170"/>
      <c r="DO978" s="170"/>
      <c r="DP978" s="170"/>
      <c r="DQ978" s="170"/>
      <c r="DR978" s="170"/>
      <c r="DS978" s="170"/>
      <c r="DT978" s="170"/>
      <c r="DU978" s="170"/>
      <c r="DV978" s="170"/>
      <c r="DW978" s="170"/>
      <c r="DX978" s="170"/>
      <c r="DY978" s="170"/>
      <c r="DZ978" s="170"/>
      <c r="EA978" s="170"/>
      <c r="EB978" s="170"/>
      <c r="EC978" s="170"/>
      <c r="ED978" s="170"/>
      <c r="EE978" s="170"/>
      <c r="EF978" s="170"/>
      <c r="EG978" s="170"/>
      <c r="EH978" s="170"/>
      <c r="EI978" s="170"/>
      <c r="EJ978" s="170"/>
      <c r="EK978" s="170"/>
      <c r="EL978" s="170"/>
      <c r="EM978" s="170"/>
      <c r="EN978" s="170"/>
      <c r="EO978" s="170"/>
      <c r="EP978" s="170"/>
      <c r="EQ978" s="170"/>
      <c r="ER978" s="170"/>
      <c r="ES978" s="170"/>
      <c r="ET978" s="170"/>
      <c r="EU978" s="170"/>
      <c r="EV978" s="170"/>
      <c r="EW978" s="170"/>
      <c r="EX978" s="170"/>
      <c r="EY978" s="170"/>
      <c r="EZ978" s="170"/>
      <c r="FA978" s="170"/>
      <c r="FB978" s="170"/>
      <c r="FC978" s="170"/>
      <c r="FD978" s="170"/>
      <c r="FE978" s="170"/>
      <c r="FF978" s="170"/>
      <c r="FG978" s="170"/>
      <c r="FH978" s="170"/>
      <c r="FI978" s="170"/>
      <c r="FJ978" s="170"/>
      <c r="FK978" s="170"/>
      <c r="FL978" s="170"/>
      <c r="FM978" s="170"/>
      <c r="FN978" s="170"/>
      <c r="FO978" s="170"/>
      <c r="FP978" s="170"/>
      <c r="FQ978" s="170"/>
      <c r="FR978" s="170"/>
      <c r="FS978" s="170"/>
      <c r="FT978" s="170"/>
      <c r="FU978" s="170"/>
      <c r="FV978" s="170"/>
      <c r="FW978" s="170"/>
      <c r="FX978" s="170"/>
      <c r="FY978" s="170"/>
      <c r="FZ978" s="170"/>
      <c r="GA978" s="170"/>
      <c r="GB978" s="170"/>
      <c r="GC978" s="170"/>
      <c r="GD978" s="170"/>
      <c r="GE978" s="170"/>
      <c r="GF978" s="170"/>
      <c r="GG978" s="170"/>
      <c r="GH978" s="170"/>
    </row>
    <row r="979" customFormat="false" ht="12.75" hidden="false" customHeight="false" outlineLevel="0" collapsed="false">
      <c r="A979" s="179"/>
      <c r="B979" s="160"/>
      <c r="C979" s="160"/>
      <c r="D979" s="160"/>
      <c r="E979" s="160"/>
      <c r="F979" s="160"/>
      <c r="G979" s="160"/>
      <c r="H979" s="159"/>
      <c r="I979" s="181"/>
      <c r="R979" s="159"/>
      <c r="S979" s="169"/>
      <c r="T979" s="170"/>
      <c r="U979" s="170"/>
      <c r="V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F979" s="170"/>
      <c r="AG979" s="170"/>
      <c r="AH979" s="170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170"/>
      <c r="BG979" s="170"/>
      <c r="BH979" s="170"/>
      <c r="BI979" s="170"/>
      <c r="BJ979" s="170"/>
      <c r="BK979" s="170"/>
      <c r="BL979" s="170"/>
      <c r="BM979" s="170"/>
      <c r="BN979" s="170"/>
      <c r="BO979" s="170"/>
      <c r="BP979" s="170"/>
      <c r="BQ979" s="170"/>
      <c r="BR979" s="170"/>
      <c r="BS979" s="170"/>
      <c r="BT979" s="170"/>
      <c r="BU979" s="170"/>
      <c r="BV979" s="170"/>
      <c r="BW979" s="170"/>
      <c r="BX979" s="170"/>
      <c r="BY979" s="170"/>
      <c r="BZ979" s="170"/>
      <c r="CA979" s="170"/>
      <c r="CB979" s="170"/>
      <c r="CC979" s="170"/>
      <c r="CD979" s="170"/>
      <c r="CE979" s="170"/>
      <c r="CF979" s="170"/>
      <c r="CG979" s="170"/>
      <c r="CH979" s="170"/>
      <c r="CI979" s="170"/>
      <c r="CJ979" s="170"/>
      <c r="CK979" s="170"/>
      <c r="CL979" s="170"/>
      <c r="CM979" s="170"/>
      <c r="CN979" s="170"/>
      <c r="CO979" s="170"/>
      <c r="CP979" s="170"/>
      <c r="CQ979" s="170"/>
      <c r="CR979" s="170"/>
      <c r="CS979" s="170"/>
      <c r="CT979" s="170"/>
      <c r="CU979" s="170"/>
      <c r="CV979" s="170"/>
      <c r="CW979" s="170"/>
      <c r="CX979" s="170"/>
      <c r="CY979" s="170"/>
      <c r="CZ979" s="170"/>
      <c r="DA979" s="170"/>
      <c r="DB979" s="170"/>
      <c r="DC979" s="170"/>
      <c r="DD979" s="170"/>
      <c r="DE979" s="170"/>
      <c r="DF979" s="170"/>
      <c r="DG979" s="170"/>
      <c r="DH979" s="170"/>
      <c r="DI979" s="170"/>
      <c r="DJ979" s="170"/>
      <c r="DK979" s="170"/>
      <c r="DL979" s="170"/>
      <c r="DM979" s="170"/>
      <c r="DN979" s="170"/>
      <c r="DO979" s="170"/>
      <c r="DP979" s="170"/>
      <c r="DQ979" s="170"/>
      <c r="DR979" s="170"/>
      <c r="DS979" s="170"/>
      <c r="DT979" s="170"/>
      <c r="DU979" s="170"/>
      <c r="DV979" s="170"/>
      <c r="DW979" s="170"/>
      <c r="DX979" s="170"/>
      <c r="DY979" s="170"/>
      <c r="DZ979" s="170"/>
      <c r="EA979" s="170"/>
      <c r="EB979" s="170"/>
      <c r="EC979" s="170"/>
      <c r="ED979" s="170"/>
      <c r="EE979" s="170"/>
      <c r="EF979" s="170"/>
      <c r="EG979" s="170"/>
      <c r="EH979" s="170"/>
      <c r="EI979" s="170"/>
      <c r="EJ979" s="170"/>
      <c r="EK979" s="170"/>
      <c r="EL979" s="170"/>
      <c r="EM979" s="170"/>
      <c r="EN979" s="170"/>
      <c r="EO979" s="170"/>
      <c r="EP979" s="170"/>
      <c r="EQ979" s="170"/>
      <c r="ER979" s="170"/>
      <c r="ES979" s="170"/>
      <c r="ET979" s="170"/>
      <c r="EU979" s="170"/>
      <c r="EV979" s="170"/>
      <c r="EW979" s="170"/>
      <c r="EX979" s="170"/>
      <c r="EY979" s="170"/>
      <c r="EZ979" s="170"/>
      <c r="FA979" s="170"/>
      <c r="FB979" s="170"/>
      <c r="FC979" s="170"/>
      <c r="FD979" s="170"/>
      <c r="FE979" s="170"/>
      <c r="FF979" s="170"/>
      <c r="FG979" s="170"/>
      <c r="FH979" s="170"/>
      <c r="FI979" s="170"/>
      <c r="FJ979" s="170"/>
      <c r="FK979" s="170"/>
      <c r="FL979" s="170"/>
      <c r="FM979" s="170"/>
      <c r="FN979" s="170"/>
      <c r="FO979" s="170"/>
      <c r="FP979" s="170"/>
      <c r="FQ979" s="170"/>
      <c r="FR979" s="170"/>
      <c r="FS979" s="170"/>
      <c r="FT979" s="170"/>
      <c r="FU979" s="170"/>
      <c r="FV979" s="170"/>
      <c r="FW979" s="170"/>
      <c r="FX979" s="170"/>
      <c r="FY979" s="170"/>
      <c r="FZ979" s="170"/>
      <c r="GA979" s="170"/>
      <c r="GB979" s="170"/>
      <c r="GC979" s="170"/>
      <c r="GD979" s="170"/>
      <c r="GE979" s="170"/>
      <c r="GF979" s="170"/>
      <c r="GG979" s="170"/>
      <c r="GH979" s="170"/>
    </row>
    <row r="980" customFormat="false" ht="12.75" hidden="false" customHeight="false" outlineLevel="0" collapsed="false">
      <c r="A980" s="179"/>
      <c r="B980" s="160"/>
      <c r="C980" s="160"/>
      <c r="D980" s="160"/>
      <c r="E980" s="160"/>
      <c r="F980" s="160"/>
      <c r="G980" s="160"/>
      <c r="H980" s="159"/>
      <c r="I980" s="181"/>
      <c r="R980" s="159"/>
      <c r="S980" s="169"/>
      <c r="T980" s="170"/>
      <c r="U980" s="170"/>
      <c r="V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F980" s="170"/>
      <c r="AG980" s="170"/>
      <c r="AH980" s="170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170"/>
      <c r="BG980" s="170"/>
      <c r="BH980" s="170"/>
      <c r="BI980" s="170"/>
      <c r="BJ980" s="170"/>
      <c r="BK980" s="170"/>
      <c r="BL980" s="170"/>
      <c r="BM980" s="170"/>
      <c r="BN980" s="170"/>
      <c r="BO980" s="170"/>
      <c r="BP980" s="170"/>
      <c r="BQ980" s="170"/>
      <c r="BR980" s="170"/>
      <c r="BS980" s="170"/>
      <c r="BT980" s="170"/>
      <c r="BU980" s="170"/>
      <c r="BV980" s="170"/>
      <c r="BW980" s="170"/>
      <c r="BX980" s="170"/>
      <c r="BY980" s="170"/>
      <c r="BZ980" s="170"/>
      <c r="CA980" s="170"/>
      <c r="CB980" s="170"/>
      <c r="CC980" s="170"/>
      <c r="CD980" s="170"/>
      <c r="CE980" s="170"/>
      <c r="CF980" s="170"/>
      <c r="CG980" s="170"/>
      <c r="CH980" s="170"/>
      <c r="CI980" s="170"/>
      <c r="CJ980" s="170"/>
      <c r="CK980" s="170"/>
      <c r="CL980" s="170"/>
      <c r="CM980" s="170"/>
      <c r="CN980" s="170"/>
      <c r="CO980" s="170"/>
      <c r="CP980" s="170"/>
      <c r="CQ980" s="170"/>
      <c r="CR980" s="170"/>
      <c r="CS980" s="170"/>
      <c r="CT980" s="170"/>
      <c r="CU980" s="170"/>
      <c r="CV980" s="170"/>
      <c r="CW980" s="170"/>
      <c r="CX980" s="170"/>
      <c r="CY980" s="170"/>
      <c r="CZ980" s="170"/>
      <c r="DA980" s="170"/>
      <c r="DB980" s="170"/>
      <c r="DC980" s="170"/>
      <c r="DD980" s="170"/>
      <c r="DE980" s="170"/>
      <c r="DF980" s="170"/>
      <c r="DG980" s="170"/>
      <c r="DH980" s="170"/>
      <c r="DI980" s="170"/>
      <c r="DJ980" s="170"/>
      <c r="DK980" s="170"/>
      <c r="DL980" s="170"/>
      <c r="DM980" s="170"/>
      <c r="DN980" s="170"/>
      <c r="DO980" s="170"/>
      <c r="DP980" s="170"/>
      <c r="DQ980" s="170"/>
      <c r="DR980" s="170"/>
      <c r="DS980" s="170"/>
      <c r="DT980" s="170"/>
      <c r="DU980" s="170"/>
      <c r="DV980" s="170"/>
      <c r="DW980" s="170"/>
      <c r="DX980" s="170"/>
      <c r="DY980" s="170"/>
      <c r="DZ980" s="170"/>
      <c r="EA980" s="170"/>
      <c r="EB980" s="170"/>
      <c r="EC980" s="170"/>
      <c r="ED980" s="170"/>
      <c r="EE980" s="170"/>
      <c r="EF980" s="170"/>
      <c r="EG980" s="170"/>
      <c r="EH980" s="170"/>
      <c r="EI980" s="170"/>
      <c r="EJ980" s="170"/>
      <c r="EK980" s="170"/>
      <c r="EL980" s="170"/>
      <c r="EM980" s="170"/>
      <c r="EN980" s="170"/>
      <c r="EO980" s="170"/>
      <c r="EP980" s="170"/>
      <c r="EQ980" s="170"/>
      <c r="ER980" s="170"/>
      <c r="ES980" s="170"/>
      <c r="ET980" s="170"/>
      <c r="EU980" s="170"/>
      <c r="EV980" s="170"/>
      <c r="EW980" s="170"/>
      <c r="EX980" s="170"/>
      <c r="EY980" s="170"/>
      <c r="EZ980" s="170"/>
      <c r="FA980" s="170"/>
      <c r="FB980" s="170"/>
      <c r="FC980" s="170"/>
      <c r="FD980" s="170"/>
      <c r="FE980" s="170"/>
      <c r="FF980" s="170"/>
      <c r="FG980" s="170"/>
      <c r="FH980" s="170"/>
      <c r="FI980" s="170"/>
      <c r="FJ980" s="170"/>
      <c r="FK980" s="170"/>
      <c r="FL980" s="170"/>
      <c r="FM980" s="170"/>
      <c r="FN980" s="170"/>
      <c r="FO980" s="170"/>
      <c r="FP980" s="170"/>
      <c r="FQ980" s="170"/>
      <c r="FR980" s="170"/>
      <c r="FS980" s="170"/>
      <c r="FT980" s="170"/>
      <c r="FU980" s="170"/>
      <c r="FV980" s="170"/>
      <c r="FW980" s="170"/>
      <c r="FX980" s="170"/>
      <c r="FY980" s="170"/>
      <c r="FZ980" s="170"/>
      <c r="GA980" s="170"/>
      <c r="GB980" s="170"/>
      <c r="GC980" s="170"/>
      <c r="GD980" s="170"/>
      <c r="GE980" s="170"/>
      <c r="GF980" s="170"/>
      <c r="GG980" s="170"/>
      <c r="GH980" s="170"/>
    </row>
    <row r="981" customFormat="false" ht="12.75" hidden="false" customHeight="false" outlineLevel="0" collapsed="false">
      <c r="A981" s="179"/>
      <c r="B981" s="160"/>
      <c r="C981" s="160"/>
      <c r="D981" s="160"/>
      <c r="E981" s="160"/>
      <c r="F981" s="160"/>
      <c r="G981" s="160"/>
      <c r="H981" s="159"/>
      <c r="I981" s="181"/>
      <c r="R981" s="159"/>
      <c r="S981" s="169"/>
      <c r="T981" s="170"/>
      <c r="U981" s="170"/>
      <c r="V981" s="170"/>
      <c r="W981" s="170"/>
      <c r="X981" s="170"/>
      <c r="Y981" s="170"/>
      <c r="Z981" s="170"/>
      <c r="AA981" s="170"/>
      <c r="AB981" s="170"/>
      <c r="AC981" s="170"/>
      <c r="AD981" s="170"/>
      <c r="AE981" s="170"/>
      <c r="AF981" s="170"/>
      <c r="AG981" s="170"/>
      <c r="AH981" s="170"/>
      <c r="AI981" s="170"/>
      <c r="AJ981" s="170"/>
      <c r="AK981" s="170"/>
      <c r="AL981" s="170"/>
      <c r="AM981" s="170"/>
      <c r="AN981" s="170"/>
      <c r="AO981" s="170"/>
      <c r="AP981" s="170"/>
      <c r="AQ981" s="170"/>
      <c r="AR981" s="170"/>
      <c r="AS981" s="170"/>
      <c r="AT981" s="170"/>
      <c r="AU981" s="170"/>
      <c r="AV981" s="170"/>
      <c r="AW981" s="170"/>
      <c r="AX981" s="170"/>
      <c r="AY981" s="170"/>
      <c r="AZ981" s="170"/>
      <c r="BA981" s="170"/>
      <c r="BB981" s="170"/>
      <c r="BC981" s="170"/>
      <c r="BD981" s="170"/>
      <c r="BE981" s="170"/>
      <c r="BF981" s="170"/>
      <c r="BG981" s="170"/>
      <c r="BH981" s="170"/>
      <c r="BI981" s="170"/>
      <c r="BJ981" s="170"/>
      <c r="BK981" s="170"/>
      <c r="BL981" s="170"/>
      <c r="BM981" s="170"/>
      <c r="BN981" s="170"/>
      <c r="BO981" s="170"/>
      <c r="BP981" s="170"/>
      <c r="BQ981" s="170"/>
      <c r="BR981" s="170"/>
      <c r="BS981" s="170"/>
      <c r="BT981" s="170"/>
      <c r="BU981" s="170"/>
      <c r="BV981" s="170"/>
      <c r="BW981" s="170"/>
      <c r="BX981" s="170"/>
      <c r="BY981" s="170"/>
      <c r="BZ981" s="170"/>
      <c r="CA981" s="170"/>
      <c r="CB981" s="170"/>
      <c r="CC981" s="170"/>
      <c r="CD981" s="170"/>
      <c r="CE981" s="170"/>
      <c r="CF981" s="170"/>
      <c r="CG981" s="170"/>
      <c r="CH981" s="170"/>
      <c r="CI981" s="170"/>
      <c r="CJ981" s="170"/>
      <c r="CK981" s="170"/>
      <c r="CL981" s="170"/>
      <c r="CM981" s="170"/>
      <c r="CN981" s="170"/>
      <c r="CO981" s="170"/>
      <c r="CP981" s="170"/>
      <c r="CQ981" s="170"/>
      <c r="CR981" s="170"/>
      <c r="CS981" s="170"/>
      <c r="CT981" s="170"/>
      <c r="CU981" s="170"/>
      <c r="CV981" s="170"/>
      <c r="CW981" s="170"/>
      <c r="CX981" s="170"/>
      <c r="CY981" s="170"/>
      <c r="CZ981" s="170"/>
      <c r="DA981" s="170"/>
      <c r="DB981" s="170"/>
      <c r="DC981" s="170"/>
      <c r="DD981" s="170"/>
      <c r="DE981" s="170"/>
      <c r="DF981" s="170"/>
      <c r="DG981" s="170"/>
      <c r="DH981" s="170"/>
      <c r="DI981" s="170"/>
      <c r="DJ981" s="170"/>
      <c r="DK981" s="170"/>
      <c r="DL981" s="170"/>
      <c r="DM981" s="170"/>
      <c r="DN981" s="170"/>
      <c r="DO981" s="170"/>
      <c r="DP981" s="170"/>
      <c r="DQ981" s="170"/>
      <c r="DR981" s="170"/>
      <c r="DS981" s="170"/>
      <c r="DT981" s="170"/>
      <c r="DU981" s="170"/>
      <c r="DV981" s="170"/>
      <c r="DW981" s="170"/>
      <c r="DX981" s="170"/>
      <c r="DY981" s="170"/>
      <c r="DZ981" s="170"/>
      <c r="EA981" s="170"/>
      <c r="EB981" s="170"/>
      <c r="EC981" s="170"/>
      <c r="ED981" s="170"/>
      <c r="EE981" s="170"/>
      <c r="EF981" s="170"/>
      <c r="EG981" s="170"/>
      <c r="EH981" s="170"/>
      <c r="EI981" s="170"/>
      <c r="EJ981" s="170"/>
      <c r="EK981" s="170"/>
      <c r="EL981" s="170"/>
      <c r="EM981" s="170"/>
      <c r="EN981" s="170"/>
      <c r="EO981" s="170"/>
      <c r="EP981" s="170"/>
      <c r="EQ981" s="170"/>
      <c r="ER981" s="170"/>
      <c r="ES981" s="170"/>
      <c r="ET981" s="170"/>
      <c r="EU981" s="170"/>
      <c r="EV981" s="170"/>
      <c r="EW981" s="170"/>
      <c r="EX981" s="170"/>
      <c r="EY981" s="170"/>
      <c r="EZ981" s="170"/>
      <c r="FA981" s="170"/>
      <c r="FB981" s="170"/>
      <c r="FC981" s="170"/>
      <c r="FD981" s="170"/>
      <c r="FE981" s="170"/>
      <c r="FF981" s="170"/>
      <c r="FG981" s="170"/>
      <c r="FH981" s="170"/>
      <c r="FI981" s="170"/>
      <c r="FJ981" s="170"/>
      <c r="FK981" s="170"/>
      <c r="FL981" s="170"/>
      <c r="FM981" s="170"/>
      <c r="FN981" s="170"/>
      <c r="FO981" s="170"/>
      <c r="FP981" s="170"/>
      <c r="FQ981" s="170"/>
      <c r="FR981" s="170"/>
      <c r="FS981" s="170"/>
      <c r="FT981" s="170"/>
      <c r="FU981" s="170"/>
      <c r="FV981" s="170"/>
      <c r="FW981" s="170"/>
      <c r="FX981" s="170"/>
      <c r="FY981" s="170"/>
      <c r="FZ981" s="170"/>
      <c r="GA981" s="170"/>
      <c r="GB981" s="170"/>
      <c r="GC981" s="170"/>
      <c r="GD981" s="170"/>
      <c r="GE981" s="170"/>
      <c r="GF981" s="170"/>
      <c r="GG981" s="170"/>
      <c r="GH981" s="170"/>
    </row>
    <row r="982" customFormat="false" ht="12.75" hidden="false" customHeight="false" outlineLevel="0" collapsed="false">
      <c r="A982" s="179"/>
      <c r="B982" s="160"/>
      <c r="C982" s="160"/>
      <c r="D982" s="160"/>
      <c r="E982" s="160"/>
      <c r="F982" s="160"/>
      <c r="G982" s="160"/>
      <c r="H982" s="159"/>
      <c r="I982" s="181"/>
      <c r="R982" s="159"/>
      <c r="S982" s="169"/>
      <c r="T982" s="170"/>
      <c r="U982" s="170"/>
      <c r="V982" s="170"/>
      <c r="W982" s="170"/>
      <c r="X982" s="170"/>
      <c r="Y982" s="170"/>
      <c r="Z982" s="170"/>
      <c r="AA982" s="170"/>
      <c r="AB982" s="170"/>
      <c r="AC982" s="170"/>
      <c r="AD982" s="170"/>
      <c r="AE982" s="170"/>
      <c r="AF982" s="170"/>
      <c r="AG982" s="170"/>
      <c r="AH982" s="170"/>
      <c r="AI982" s="170"/>
      <c r="AJ982" s="170"/>
      <c r="AK982" s="170"/>
      <c r="AL982" s="170"/>
      <c r="AM982" s="170"/>
      <c r="AN982" s="170"/>
      <c r="AO982" s="170"/>
      <c r="AP982" s="170"/>
      <c r="AQ982" s="170"/>
      <c r="AR982" s="170"/>
      <c r="AS982" s="170"/>
      <c r="AT982" s="170"/>
      <c r="AU982" s="170"/>
      <c r="AV982" s="170"/>
      <c r="AW982" s="170"/>
      <c r="AX982" s="170"/>
      <c r="AY982" s="170"/>
      <c r="AZ982" s="170"/>
      <c r="BA982" s="170"/>
      <c r="BB982" s="170"/>
      <c r="BC982" s="170"/>
      <c r="BD982" s="170"/>
      <c r="BE982" s="170"/>
      <c r="BF982" s="170"/>
      <c r="BG982" s="170"/>
      <c r="BH982" s="170"/>
      <c r="BI982" s="170"/>
      <c r="BJ982" s="170"/>
      <c r="BK982" s="170"/>
      <c r="BL982" s="170"/>
      <c r="BM982" s="170"/>
      <c r="BN982" s="170"/>
      <c r="BO982" s="170"/>
      <c r="BP982" s="170"/>
      <c r="BQ982" s="170"/>
      <c r="BR982" s="170"/>
      <c r="BS982" s="170"/>
      <c r="BT982" s="170"/>
      <c r="BU982" s="170"/>
      <c r="BV982" s="170"/>
      <c r="BW982" s="170"/>
      <c r="BX982" s="170"/>
      <c r="BY982" s="170"/>
      <c r="BZ982" s="170"/>
      <c r="CA982" s="170"/>
      <c r="CB982" s="170"/>
      <c r="CC982" s="170"/>
      <c r="CD982" s="170"/>
      <c r="CE982" s="170"/>
      <c r="CF982" s="170"/>
      <c r="CG982" s="170"/>
      <c r="CH982" s="170"/>
      <c r="CI982" s="170"/>
      <c r="CJ982" s="170"/>
      <c r="CK982" s="170"/>
      <c r="CL982" s="170"/>
      <c r="CM982" s="170"/>
      <c r="CN982" s="170"/>
      <c r="CO982" s="170"/>
      <c r="CP982" s="170"/>
      <c r="CQ982" s="170"/>
      <c r="CR982" s="170"/>
      <c r="CS982" s="170"/>
      <c r="CT982" s="170"/>
      <c r="CU982" s="170"/>
      <c r="CV982" s="170"/>
      <c r="CW982" s="170"/>
      <c r="CX982" s="170"/>
      <c r="CY982" s="170"/>
      <c r="CZ982" s="170"/>
      <c r="DA982" s="170"/>
      <c r="DB982" s="170"/>
      <c r="DC982" s="170"/>
      <c r="DD982" s="170"/>
      <c r="DE982" s="170"/>
      <c r="DF982" s="170"/>
      <c r="DG982" s="170"/>
      <c r="DH982" s="170"/>
      <c r="DI982" s="170"/>
      <c r="DJ982" s="170"/>
      <c r="DK982" s="170"/>
      <c r="DL982" s="170"/>
      <c r="DM982" s="170"/>
      <c r="DN982" s="170"/>
      <c r="DO982" s="170"/>
      <c r="DP982" s="170"/>
      <c r="DQ982" s="170"/>
      <c r="DR982" s="170"/>
      <c r="DS982" s="170"/>
      <c r="DT982" s="170"/>
      <c r="DU982" s="170"/>
      <c r="DV982" s="170"/>
      <c r="DW982" s="170"/>
      <c r="DX982" s="170"/>
      <c r="DY982" s="170"/>
      <c r="DZ982" s="170"/>
      <c r="EA982" s="170"/>
      <c r="EB982" s="170"/>
      <c r="EC982" s="170"/>
      <c r="ED982" s="170"/>
      <c r="EE982" s="170"/>
      <c r="EF982" s="170"/>
      <c r="EG982" s="170"/>
      <c r="EH982" s="170"/>
      <c r="EI982" s="170"/>
      <c r="EJ982" s="170"/>
      <c r="EK982" s="170"/>
      <c r="EL982" s="170"/>
      <c r="EM982" s="170"/>
      <c r="EN982" s="170"/>
      <c r="EO982" s="170"/>
      <c r="EP982" s="170"/>
      <c r="EQ982" s="170"/>
      <c r="ER982" s="170"/>
      <c r="ES982" s="170"/>
      <c r="ET982" s="170"/>
      <c r="EU982" s="170"/>
      <c r="EV982" s="170"/>
      <c r="EW982" s="170"/>
      <c r="EX982" s="170"/>
      <c r="EY982" s="170"/>
      <c r="EZ982" s="170"/>
      <c r="FA982" s="170"/>
      <c r="FB982" s="170"/>
      <c r="FC982" s="170"/>
      <c r="FD982" s="170"/>
      <c r="FE982" s="170"/>
      <c r="FF982" s="170"/>
      <c r="FG982" s="170"/>
      <c r="FH982" s="170"/>
      <c r="FI982" s="170"/>
      <c r="FJ982" s="170"/>
      <c r="FK982" s="170"/>
      <c r="FL982" s="170"/>
      <c r="FM982" s="170"/>
      <c r="FN982" s="170"/>
      <c r="FO982" s="170"/>
      <c r="FP982" s="170"/>
      <c r="FQ982" s="170"/>
      <c r="FR982" s="170"/>
      <c r="FS982" s="170"/>
      <c r="FT982" s="170"/>
      <c r="FU982" s="170"/>
      <c r="FV982" s="170"/>
      <c r="FW982" s="170"/>
      <c r="FX982" s="170"/>
      <c r="FY982" s="170"/>
      <c r="FZ982" s="170"/>
      <c r="GA982" s="170"/>
      <c r="GB982" s="170"/>
      <c r="GC982" s="170"/>
      <c r="GD982" s="170"/>
      <c r="GE982" s="170"/>
      <c r="GF982" s="170"/>
      <c r="GG982" s="170"/>
      <c r="GH982" s="170"/>
    </row>
    <row r="983" customFormat="false" ht="12.75" hidden="false" customHeight="false" outlineLevel="0" collapsed="false">
      <c r="A983" s="179"/>
      <c r="B983" s="160"/>
      <c r="C983" s="160"/>
      <c r="D983" s="160"/>
      <c r="E983" s="160"/>
      <c r="F983" s="160"/>
      <c r="G983" s="160"/>
      <c r="H983" s="159"/>
      <c r="I983" s="181"/>
      <c r="R983" s="159"/>
      <c r="S983" s="169"/>
      <c r="T983" s="170"/>
      <c r="U983" s="170"/>
      <c r="V983" s="170"/>
      <c r="W983" s="170"/>
      <c r="X983" s="170"/>
      <c r="Y983" s="170"/>
      <c r="Z983" s="170"/>
      <c r="AA983" s="170"/>
      <c r="AB983" s="170"/>
      <c r="AC983" s="170"/>
      <c r="AD983" s="170"/>
      <c r="AE983" s="170"/>
      <c r="AF983" s="170"/>
      <c r="AG983" s="170"/>
      <c r="AH983" s="170"/>
      <c r="AI983" s="170"/>
      <c r="AJ983" s="170"/>
      <c r="AK983" s="170"/>
      <c r="AL983" s="170"/>
      <c r="AM983" s="170"/>
      <c r="AN983" s="170"/>
      <c r="AO983" s="170"/>
      <c r="AP983" s="170"/>
      <c r="AQ983" s="170"/>
      <c r="AR983" s="170"/>
      <c r="AS983" s="170"/>
      <c r="AT983" s="170"/>
      <c r="AU983" s="170"/>
      <c r="AV983" s="170"/>
      <c r="AW983" s="170"/>
      <c r="AX983" s="170"/>
      <c r="AY983" s="170"/>
      <c r="AZ983" s="170"/>
      <c r="BA983" s="170"/>
      <c r="BB983" s="170"/>
      <c r="BC983" s="170"/>
      <c r="BD983" s="170"/>
      <c r="BE983" s="170"/>
      <c r="BF983" s="170"/>
      <c r="BG983" s="170"/>
      <c r="BH983" s="170"/>
      <c r="BI983" s="170"/>
      <c r="BJ983" s="170"/>
      <c r="BK983" s="170"/>
      <c r="BL983" s="170"/>
      <c r="BM983" s="170"/>
      <c r="BN983" s="170"/>
      <c r="BO983" s="170"/>
      <c r="BP983" s="170"/>
      <c r="BQ983" s="170"/>
      <c r="BR983" s="170"/>
      <c r="BS983" s="170"/>
      <c r="BT983" s="170"/>
      <c r="BU983" s="170"/>
      <c r="BV983" s="170"/>
      <c r="BW983" s="170"/>
      <c r="BX983" s="170"/>
      <c r="BY983" s="170"/>
      <c r="BZ983" s="170"/>
      <c r="CA983" s="170"/>
      <c r="CB983" s="170"/>
      <c r="CC983" s="170"/>
      <c r="CD983" s="170"/>
      <c r="CE983" s="170"/>
      <c r="CF983" s="170"/>
      <c r="CG983" s="170"/>
      <c r="CH983" s="170"/>
      <c r="CI983" s="170"/>
      <c r="CJ983" s="170"/>
      <c r="CK983" s="170"/>
      <c r="CL983" s="170"/>
      <c r="CM983" s="170"/>
      <c r="CN983" s="170"/>
      <c r="CO983" s="170"/>
      <c r="CP983" s="170"/>
      <c r="CQ983" s="170"/>
      <c r="CR983" s="170"/>
      <c r="CS983" s="170"/>
      <c r="CT983" s="170"/>
      <c r="CU983" s="170"/>
      <c r="CV983" s="170"/>
      <c r="CW983" s="170"/>
      <c r="CX983" s="170"/>
      <c r="CY983" s="170"/>
      <c r="CZ983" s="170"/>
      <c r="DA983" s="170"/>
      <c r="DB983" s="170"/>
      <c r="DC983" s="170"/>
      <c r="DD983" s="170"/>
      <c r="DE983" s="170"/>
      <c r="DF983" s="170"/>
      <c r="DG983" s="170"/>
      <c r="DH983" s="170"/>
      <c r="DI983" s="170"/>
      <c r="DJ983" s="170"/>
      <c r="DK983" s="170"/>
      <c r="DL983" s="170"/>
      <c r="DM983" s="170"/>
      <c r="DN983" s="170"/>
      <c r="DO983" s="170"/>
      <c r="DP983" s="170"/>
      <c r="DQ983" s="170"/>
      <c r="DR983" s="170"/>
      <c r="DS983" s="170"/>
      <c r="DT983" s="170"/>
      <c r="DU983" s="170"/>
      <c r="DV983" s="170"/>
      <c r="DW983" s="170"/>
      <c r="DX983" s="170"/>
      <c r="DY983" s="170"/>
      <c r="DZ983" s="170"/>
      <c r="EA983" s="170"/>
      <c r="EB983" s="170"/>
      <c r="EC983" s="170"/>
      <c r="ED983" s="170"/>
      <c r="EE983" s="170"/>
      <c r="EF983" s="170"/>
      <c r="EG983" s="170"/>
      <c r="EH983" s="170"/>
      <c r="EI983" s="170"/>
      <c r="EJ983" s="170"/>
      <c r="EK983" s="170"/>
      <c r="EL983" s="170"/>
      <c r="EM983" s="170"/>
      <c r="EN983" s="170"/>
      <c r="EO983" s="170"/>
      <c r="EP983" s="170"/>
      <c r="EQ983" s="170"/>
      <c r="ER983" s="170"/>
      <c r="ES983" s="170"/>
      <c r="ET983" s="170"/>
      <c r="EU983" s="170"/>
      <c r="EV983" s="170"/>
      <c r="EW983" s="170"/>
      <c r="EX983" s="170"/>
      <c r="EY983" s="170"/>
      <c r="EZ983" s="170"/>
      <c r="FA983" s="170"/>
      <c r="FB983" s="170"/>
      <c r="FC983" s="170"/>
      <c r="FD983" s="170"/>
      <c r="FE983" s="170"/>
      <c r="FF983" s="170"/>
      <c r="FG983" s="170"/>
      <c r="FH983" s="170"/>
      <c r="FI983" s="170"/>
      <c r="FJ983" s="170"/>
      <c r="FK983" s="170"/>
      <c r="FL983" s="170"/>
      <c r="FM983" s="170"/>
      <c r="FN983" s="170"/>
      <c r="FO983" s="170"/>
      <c r="FP983" s="170"/>
      <c r="FQ983" s="170"/>
      <c r="FR983" s="170"/>
      <c r="FS983" s="170"/>
      <c r="FT983" s="170"/>
      <c r="FU983" s="170"/>
      <c r="FV983" s="170"/>
      <c r="FW983" s="170"/>
      <c r="FX983" s="170"/>
      <c r="FY983" s="170"/>
      <c r="FZ983" s="170"/>
      <c r="GA983" s="170"/>
      <c r="GB983" s="170"/>
      <c r="GC983" s="170"/>
      <c r="GD983" s="170"/>
      <c r="GE983" s="170"/>
      <c r="GF983" s="170"/>
      <c r="GG983" s="170"/>
      <c r="GH983" s="170"/>
    </row>
    <row r="984" customFormat="false" ht="12.75" hidden="false" customHeight="false" outlineLevel="0" collapsed="false">
      <c r="A984" s="179"/>
      <c r="B984" s="160"/>
      <c r="C984" s="160"/>
      <c r="D984" s="160"/>
      <c r="E984" s="160"/>
      <c r="F984" s="160"/>
      <c r="G984" s="160"/>
      <c r="H984" s="159"/>
      <c r="I984" s="181"/>
      <c r="R984" s="159"/>
      <c r="S984" s="169"/>
      <c r="T984" s="170"/>
      <c r="U984" s="170"/>
      <c r="V984" s="170"/>
      <c r="W984" s="170"/>
      <c r="X984" s="170"/>
      <c r="Y984" s="170"/>
      <c r="Z984" s="170"/>
      <c r="AA984" s="170"/>
      <c r="AB984" s="170"/>
      <c r="AC984" s="170"/>
      <c r="AD984" s="170"/>
      <c r="AE984" s="170"/>
      <c r="AF984" s="170"/>
      <c r="AG984" s="170"/>
      <c r="AH984" s="170"/>
      <c r="AI984" s="170"/>
      <c r="AJ984" s="170"/>
      <c r="AK984" s="170"/>
      <c r="AL984" s="170"/>
      <c r="AM984" s="170"/>
      <c r="AN984" s="170"/>
      <c r="AO984" s="170"/>
      <c r="AP984" s="170"/>
      <c r="AQ984" s="170"/>
      <c r="AR984" s="170"/>
      <c r="AS984" s="170"/>
      <c r="AT984" s="170"/>
      <c r="AU984" s="170"/>
      <c r="AV984" s="170"/>
      <c r="AW984" s="170"/>
      <c r="AX984" s="170"/>
      <c r="AY984" s="170"/>
      <c r="AZ984" s="170"/>
      <c r="BA984" s="170"/>
      <c r="BB984" s="170"/>
      <c r="BC984" s="170"/>
      <c r="BD984" s="170"/>
      <c r="BE984" s="170"/>
      <c r="BF984" s="170"/>
      <c r="BG984" s="170"/>
      <c r="BH984" s="170"/>
      <c r="BI984" s="170"/>
      <c r="BJ984" s="170"/>
      <c r="BK984" s="170"/>
      <c r="BL984" s="170"/>
      <c r="BM984" s="170"/>
      <c r="BN984" s="170"/>
      <c r="BO984" s="170"/>
      <c r="BP984" s="170"/>
      <c r="BQ984" s="170"/>
      <c r="BR984" s="170"/>
      <c r="BS984" s="170"/>
      <c r="BT984" s="170"/>
      <c r="BU984" s="170"/>
      <c r="BV984" s="170"/>
      <c r="BW984" s="170"/>
      <c r="BX984" s="170"/>
      <c r="BY984" s="170"/>
      <c r="BZ984" s="170"/>
      <c r="CA984" s="170"/>
      <c r="CB984" s="170"/>
      <c r="CC984" s="170"/>
      <c r="CD984" s="170"/>
      <c r="CE984" s="170"/>
      <c r="CF984" s="170"/>
      <c r="CG984" s="170"/>
      <c r="CH984" s="170"/>
      <c r="CI984" s="170"/>
      <c r="CJ984" s="170"/>
      <c r="CK984" s="170"/>
      <c r="CL984" s="170"/>
      <c r="CM984" s="170"/>
      <c r="CN984" s="170"/>
      <c r="CO984" s="170"/>
      <c r="CP984" s="170"/>
      <c r="CQ984" s="170"/>
      <c r="CR984" s="170"/>
      <c r="CS984" s="170"/>
      <c r="CT984" s="170"/>
      <c r="CU984" s="170"/>
      <c r="CV984" s="170"/>
      <c r="CW984" s="170"/>
      <c r="CX984" s="170"/>
      <c r="CY984" s="170"/>
      <c r="CZ984" s="170"/>
      <c r="DA984" s="170"/>
      <c r="DB984" s="170"/>
      <c r="DC984" s="170"/>
      <c r="DD984" s="170"/>
      <c r="DE984" s="170"/>
      <c r="DF984" s="170"/>
      <c r="DG984" s="170"/>
      <c r="DH984" s="170"/>
      <c r="DI984" s="170"/>
      <c r="DJ984" s="170"/>
      <c r="DK984" s="170"/>
      <c r="DL984" s="170"/>
      <c r="DM984" s="170"/>
      <c r="DN984" s="170"/>
      <c r="DO984" s="170"/>
      <c r="DP984" s="170"/>
      <c r="DQ984" s="170"/>
      <c r="DR984" s="170"/>
      <c r="DS984" s="170"/>
      <c r="DT984" s="170"/>
      <c r="DU984" s="170"/>
      <c r="DV984" s="170"/>
      <c r="DW984" s="170"/>
      <c r="DX984" s="170"/>
      <c r="DY984" s="170"/>
      <c r="DZ984" s="170"/>
      <c r="EA984" s="170"/>
      <c r="EB984" s="170"/>
      <c r="EC984" s="170"/>
      <c r="ED984" s="170"/>
      <c r="EE984" s="170"/>
      <c r="EF984" s="170"/>
      <c r="EG984" s="170"/>
      <c r="EH984" s="170"/>
      <c r="EI984" s="170"/>
      <c r="EJ984" s="170"/>
      <c r="EK984" s="170"/>
      <c r="EL984" s="170"/>
      <c r="EM984" s="170"/>
      <c r="EN984" s="170"/>
      <c r="EO984" s="170"/>
      <c r="EP984" s="170"/>
      <c r="EQ984" s="170"/>
      <c r="ER984" s="170"/>
      <c r="ES984" s="170"/>
      <c r="ET984" s="170"/>
      <c r="EU984" s="170"/>
      <c r="EV984" s="170"/>
      <c r="EW984" s="170"/>
      <c r="EX984" s="170"/>
      <c r="EY984" s="170"/>
      <c r="EZ984" s="170"/>
      <c r="FA984" s="170"/>
      <c r="FB984" s="170"/>
      <c r="FC984" s="170"/>
      <c r="FD984" s="170"/>
      <c r="FE984" s="170"/>
      <c r="FF984" s="170"/>
      <c r="FG984" s="170"/>
      <c r="FH984" s="170"/>
      <c r="FI984" s="170"/>
      <c r="FJ984" s="170"/>
      <c r="FK984" s="170"/>
      <c r="FL984" s="170"/>
      <c r="FM984" s="170"/>
      <c r="FN984" s="170"/>
      <c r="FO984" s="170"/>
      <c r="FP984" s="170"/>
      <c r="FQ984" s="170"/>
      <c r="FR984" s="170"/>
      <c r="FS984" s="170"/>
      <c r="FT984" s="170"/>
      <c r="FU984" s="170"/>
      <c r="FV984" s="170"/>
      <c r="FW984" s="170"/>
      <c r="FX984" s="170"/>
      <c r="FY984" s="170"/>
      <c r="FZ984" s="170"/>
      <c r="GA984" s="170"/>
      <c r="GB984" s="170"/>
      <c r="GC984" s="170"/>
      <c r="GD984" s="170"/>
      <c r="GE984" s="170"/>
      <c r="GF984" s="170"/>
      <c r="GG984" s="170"/>
      <c r="GH984" s="170"/>
    </row>
    <row r="985" customFormat="false" ht="12.75" hidden="false" customHeight="false" outlineLevel="0" collapsed="false">
      <c r="A985" s="179"/>
      <c r="B985" s="160"/>
      <c r="C985" s="160"/>
      <c r="D985" s="160"/>
      <c r="E985" s="160"/>
      <c r="F985" s="160"/>
      <c r="G985" s="160"/>
      <c r="H985" s="159"/>
      <c r="I985" s="181"/>
      <c r="R985" s="159"/>
      <c r="S985" s="169"/>
      <c r="T985" s="170"/>
      <c r="U985" s="170"/>
      <c r="V985" s="170"/>
      <c r="W985" s="170"/>
      <c r="X985" s="170"/>
      <c r="Y985" s="170"/>
      <c r="Z985" s="170"/>
      <c r="AA985" s="170"/>
      <c r="AB985" s="170"/>
      <c r="AC985" s="170"/>
      <c r="AD985" s="170"/>
      <c r="AE985" s="170"/>
      <c r="AF985" s="170"/>
      <c r="AG985" s="170"/>
      <c r="AH985" s="170"/>
      <c r="AI985" s="170"/>
      <c r="AJ985" s="170"/>
      <c r="AK985" s="170"/>
      <c r="AL985" s="170"/>
      <c r="AM985" s="170"/>
      <c r="AN985" s="170"/>
      <c r="AO985" s="170"/>
      <c r="AP985" s="170"/>
      <c r="AQ985" s="170"/>
      <c r="AR985" s="170"/>
      <c r="AS985" s="170"/>
      <c r="AT985" s="170"/>
      <c r="AU985" s="170"/>
      <c r="AV985" s="170"/>
      <c r="AW985" s="170"/>
      <c r="AX985" s="170"/>
      <c r="AY985" s="170"/>
      <c r="AZ985" s="170"/>
      <c r="BA985" s="170"/>
      <c r="BB985" s="170"/>
      <c r="BC985" s="170"/>
      <c r="BD985" s="170"/>
      <c r="BE985" s="170"/>
      <c r="BF985" s="170"/>
      <c r="BG985" s="170"/>
      <c r="BH985" s="170"/>
      <c r="BI985" s="170"/>
      <c r="BJ985" s="170"/>
      <c r="BK985" s="170"/>
      <c r="BL985" s="170"/>
      <c r="BM985" s="170"/>
      <c r="BN985" s="170"/>
      <c r="BO985" s="170"/>
      <c r="BP985" s="170"/>
      <c r="BQ985" s="170"/>
      <c r="BR985" s="170"/>
      <c r="BS985" s="170"/>
      <c r="BT985" s="170"/>
      <c r="BU985" s="170"/>
      <c r="BV985" s="170"/>
      <c r="BW985" s="170"/>
      <c r="BX985" s="170"/>
      <c r="BY985" s="170"/>
      <c r="BZ985" s="170"/>
      <c r="CA985" s="170"/>
      <c r="CB985" s="170"/>
      <c r="CC985" s="170"/>
      <c r="CD985" s="170"/>
      <c r="CE985" s="170"/>
      <c r="CF985" s="170"/>
      <c r="CG985" s="170"/>
      <c r="CH985" s="170"/>
      <c r="CI985" s="170"/>
      <c r="CJ985" s="170"/>
      <c r="CK985" s="170"/>
      <c r="CL985" s="170"/>
      <c r="CM985" s="170"/>
      <c r="CN985" s="170"/>
      <c r="CO985" s="170"/>
      <c r="CP985" s="170"/>
      <c r="CQ985" s="170"/>
      <c r="CR985" s="170"/>
      <c r="CS985" s="170"/>
      <c r="CT985" s="170"/>
      <c r="CU985" s="170"/>
      <c r="CV985" s="170"/>
      <c r="CW985" s="170"/>
      <c r="CX985" s="170"/>
      <c r="CY985" s="170"/>
      <c r="CZ985" s="170"/>
      <c r="DA985" s="170"/>
      <c r="DB985" s="170"/>
      <c r="DC985" s="170"/>
      <c r="DD985" s="170"/>
      <c r="DE985" s="170"/>
      <c r="DF985" s="170"/>
      <c r="DG985" s="170"/>
      <c r="DH985" s="170"/>
      <c r="DI985" s="170"/>
      <c r="DJ985" s="170"/>
      <c r="DK985" s="170"/>
      <c r="DL985" s="170"/>
      <c r="DM985" s="170"/>
      <c r="DN985" s="170"/>
      <c r="DO985" s="170"/>
      <c r="DP985" s="170"/>
      <c r="DQ985" s="170"/>
      <c r="DR985" s="170"/>
      <c r="DS985" s="170"/>
      <c r="DT985" s="170"/>
      <c r="DU985" s="170"/>
      <c r="DV985" s="170"/>
      <c r="DW985" s="170"/>
      <c r="DX985" s="170"/>
      <c r="DY985" s="170"/>
      <c r="DZ985" s="170"/>
      <c r="EA985" s="170"/>
      <c r="EB985" s="170"/>
      <c r="EC985" s="170"/>
      <c r="ED985" s="170"/>
      <c r="EE985" s="170"/>
      <c r="EF985" s="170"/>
      <c r="EG985" s="170"/>
      <c r="EH985" s="170"/>
      <c r="EI985" s="170"/>
      <c r="EJ985" s="170"/>
      <c r="EK985" s="170"/>
      <c r="EL985" s="170"/>
      <c r="EM985" s="170"/>
      <c r="EN985" s="170"/>
      <c r="EO985" s="170"/>
      <c r="EP985" s="170"/>
      <c r="EQ985" s="170"/>
      <c r="ER985" s="170"/>
      <c r="ES985" s="170"/>
      <c r="ET985" s="170"/>
      <c r="EU985" s="170"/>
      <c r="EV985" s="170"/>
      <c r="EW985" s="170"/>
      <c r="EX985" s="170"/>
      <c r="EY985" s="170"/>
      <c r="EZ985" s="170"/>
      <c r="FA985" s="170"/>
      <c r="FB985" s="170"/>
      <c r="FC985" s="170"/>
      <c r="FD985" s="170"/>
      <c r="FE985" s="170"/>
      <c r="FF985" s="170"/>
      <c r="FG985" s="170"/>
      <c r="FH985" s="170"/>
      <c r="FI985" s="170"/>
      <c r="FJ985" s="170"/>
      <c r="FK985" s="170"/>
      <c r="FL985" s="170"/>
      <c r="FM985" s="170"/>
      <c r="FN985" s="170"/>
      <c r="FO985" s="170"/>
      <c r="FP985" s="170"/>
      <c r="FQ985" s="170"/>
      <c r="FR985" s="170"/>
      <c r="FS985" s="170"/>
      <c r="FT985" s="170"/>
      <c r="FU985" s="170"/>
      <c r="FV985" s="170"/>
      <c r="FW985" s="170"/>
      <c r="FX985" s="170"/>
      <c r="FY985" s="170"/>
      <c r="FZ985" s="170"/>
      <c r="GA985" s="170"/>
      <c r="GB985" s="170"/>
      <c r="GC985" s="170"/>
      <c r="GD985" s="170"/>
      <c r="GE985" s="170"/>
      <c r="GF985" s="170"/>
      <c r="GG985" s="170"/>
      <c r="GH985" s="170"/>
    </row>
    <row r="986" customFormat="false" ht="12.75" hidden="false" customHeight="false" outlineLevel="0" collapsed="false">
      <c r="A986" s="179"/>
      <c r="B986" s="160"/>
      <c r="C986" s="160"/>
      <c r="D986" s="160"/>
      <c r="E986" s="160"/>
      <c r="F986" s="160"/>
      <c r="G986" s="160"/>
      <c r="H986" s="159"/>
      <c r="I986" s="181"/>
      <c r="R986" s="159"/>
      <c r="S986" s="169"/>
      <c r="T986" s="170"/>
      <c r="U986" s="170"/>
      <c r="V986" s="170"/>
      <c r="W986" s="170"/>
      <c r="X986" s="170"/>
      <c r="Y986" s="170"/>
      <c r="Z986" s="170"/>
      <c r="AA986" s="170"/>
      <c r="AB986" s="170"/>
      <c r="AC986" s="170"/>
      <c r="AD986" s="170"/>
      <c r="AE986" s="170"/>
      <c r="AF986" s="170"/>
      <c r="AG986" s="170"/>
      <c r="AH986" s="170"/>
      <c r="AI986" s="170"/>
      <c r="AJ986" s="170"/>
      <c r="AK986" s="170"/>
      <c r="AL986" s="170"/>
      <c r="AM986" s="170"/>
      <c r="AN986" s="170"/>
      <c r="AO986" s="170"/>
      <c r="AP986" s="170"/>
      <c r="AQ986" s="170"/>
      <c r="AR986" s="170"/>
      <c r="AS986" s="170"/>
      <c r="AT986" s="170"/>
      <c r="AU986" s="170"/>
      <c r="AV986" s="170"/>
      <c r="AW986" s="170"/>
      <c r="AX986" s="170"/>
      <c r="AY986" s="170"/>
      <c r="AZ986" s="170"/>
      <c r="BA986" s="170"/>
      <c r="BB986" s="170"/>
      <c r="BC986" s="170"/>
      <c r="BD986" s="170"/>
      <c r="BE986" s="170"/>
      <c r="BF986" s="170"/>
      <c r="BG986" s="170"/>
      <c r="BH986" s="170"/>
      <c r="BI986" s="170"/>
      <c r="BJ986" s="170"/>
      <c r="BK986" s="170"/>
      <c r="BL986" s="170"/>
      <c r="BM986" s="170"/>
      <c r="BN986" s="170"/>
      <c r="BO986" s="170"/>
      <c r="BP986" s="170"/>
      <c r="BQ986" s="170"/>
      <c r="BR986" s="170"/>
      <c r="BS986" s="170"/>
      <c r="BT986" s="170"/>
      <c r="BU986" s="170"/>
      <c r="BV986" s="170"/>
      <c r="BW986" s="170"/>
      <c r="BX986" s="170"/>
      <c r="BY986" s="170"/>
      <c r="BZ986" s="170"/>
      <c r="CA986" s="170"/>
      <c r="CB986" s="170"/>
      <c r="CC986" s="170"/>
      <c r="CD986" s="170"/>
      <c r="CE986" s="170"/>
      <c r="CF986" s="170"/>
      <c r="CG986" s="170"/>
      <c r="CH986" s="170"/>
      <c r="CI986" s="170"/>
      <c r="CJ986" s="170"/>
      <c r="CK986" s="170"/>
      <c r="CL986" s="170"/>
      <c r="CM986" s="170"/>
      <c r="CN986" s="170"/>
      <c r="CO986" s="170"/>
      <c r="CP986" s="170"/>
      <c r="CQ986" s="170"/>
      <c r="CR986" s="170"/>
      <c r="CS986" s="170"/>
      <c r="CT986" s="170"/>
      <c r="CU986" s="170"/>
      <c r="CV986" s="170"/>
      <c r="CW986" s="170"/>
      <c r="CX986" s="170"/>
      <c r="CY986" s="170"/>
      <c r="CZ986" s="170"/>
      <c r="DA986" s="170"/>
      <c r="DB986" s="170"/>
      <c r="DC986" s="170"/>
      <c r="DD986" s="170"/>
      <c r="DE986" s="170"/>
      <c r="DF986" s="170"/>
      <c r="DG986" s="170"/>
      <c r="DH986" s="170"/>
      <c r="DI986" s="170"/>
      <c r="DJ986" s="170"/>
      <c r="DK986" s="170"/>
      <c r="DL986" s="170"/>
      <c r="DM986" s="170"/>
      <c r="DN986" s="170"/>
      <c r="DO986" s="170"/>
      <c r="DP986" s="170"/>
      <c r="DQ986" s="170"/>
      <c r="DR986" s="170"/>
      <c r="DS986" s="170"/>
      <c r="DT986" s="170"/>
      <c r="DU986" s="170"/>
      <c r="DV986" s="170"/>
      <c r="DW986" s="170"/>
      <c r="DX986" s="170"/>
      <c r="DY986" s="170"/>
      <c r="DZ986" s="170"/>
      <c r="EA986" s="170"/>
      <c r="EB986" s="170"/>
      <c r="EC986" s="170"/>
      <c r="ED986" s="170"/>
      <c r="EE986" s="170"/>
      <c r="EF986" s="170"/>
      <c r="EG986" s="170"/>
      <c r="EH986" s="170"/>
      <c r="EI986" s="170"/>
      <c r="EJ986" s="170"/>
      <c r="EK986" s="170"/>
      <c r="EL986" s="170"/>
      <c r="EM986" s="170"/>
      <c r="EN986" s="170"/>
      <c r="EO986" s="170"/>
      <c r="EP986" s="170"/>
      <c r="EQ986" s="170"/>
      <c r="ER986" s="170"/>
      <c r="ES986" s="170"/>
      <c r="ET986" s="170"/>
      <c r="EU986" s="170"/>
      <c r="EV986" s="170"/>
      <c r="EW986" s="170"/>
      <c r="EX986" s="170"/>
      <c r="EY986" s="170"/>
      <c r="EZ986" s="170"/>
      <c r="FA986" s="170"/>
      <c r="FB986" s="170"/>
      <c r="FC986" s="170"/>
      <c r="FD986" s="170"/>
      <c r="FE986" s="170"/>
      <c r="FF986" s="170"/>
      <c r="FG986" s="170"/>
      <c r="FH986" s="170"/>
      <c r="FI986" s="170"/>
      <c r="FJ986" s="170"/>
      <c r="FK986" s="170"/>
      <c r="FL986" s="170"/>
      <c r="FM986" s="170"/>
      <c r="FN986" s="170"/>
      <c r="FO986" s="170"/>
      <c r="FP986" s="170"/>
      <c r="FQ986" s="170"/>
      <c r="FR986" s="170"/>
      <c r="FS986" s="170"/>
      <c r="FT986" s="170"/>
      <c r="FU986" s="170"/>
      <c r="FV986" s="170"/>
      <c r="FW986" s="170"/>
      <c r="FX986" s="170"/>
      <c r="FY986" s="170"/>
      <c r="FZ986" s="170"/>
      <c r="GA986" s="170"/>
      <c r="GB986" s="170"/>
      <c r="GC986" s="170"/>
      <c r="GD986" s="170"/>
      <c r="GE986" s="170"/>
      <c r="GF986" s="170"/>
      <c r="GG986" s="170"/>
      <c r="GH986" s="170"/>
    </row>
    <row r="987" customFormat="false" ht="12.75" hidden="false" customHeight="false" outlineLevel="0" collapsed="false">
      <c r="A987" s="179"/>
      <c r="B987" s="160"/>
      <c r="C987" s="160"/>
      <c r="D987" s="160"/>
      <c r="E987" s="160"/>
      <c r="F987" s="160"/>
      <c r="G987" s="160"/>
      <c r="H987" s="159"/>
      <c r="I987" s="181"/>
      <c r="R987" s="159"/>
      <c r="S987" s="169"/>
      <c r="T987" s="170"/>
      <c r="U987" s="170"/>
      <c r="V987" s="170"/>
      <c r="W987" s="170"/>
      <c r="X987" s="170"/>
      <c r="Y987" s="170"/>
      <c r="Z987" s="170"/>
      <c r="AA987" s="170"/>
      <c r="AB987" s="170"/>
      <c r="AC987" s="170"/>
      <c r="AD987" s="170"/>
      <c r="AE987" s="170"/>
      <c r="AF987" s="170"/>
      <c r="AG987" s="170"/>
      <c r="AH987" s="170"/>
      <c r="AI987" s="170"/>
      <c r="AJ987" s="170"/>
      <c r="AK987" s="170"/>
      <c r="AL987" s="170"/>
      <c r="AM987" s="170"/>
      <c r="AN987" s="170"/>
      <c r="AO987" s="170"/>
      <c r="AP987" s="170"/>
      <c r="AQ987" s="170"/>
      <c r="AR987" s="170"/>
      <c r="AS987" s="170"/>
      <c r="AT987" s="170"/>
      <c r="AU987" s="170"/>
      <c r="AV987" s="170"/>
      <c r="AW987" s="170"/>
      <c r="AX987" s="170"/>
      <c r="AY987" s="170"/>
      <c r="AZ987" s="170"/>
      <c r="BA987" s="170"/>
      <c r="BB987" s="170"/>
      <c r="BC987" s="170"/>
      <c r="BD987" s="170"/>
      <c r="BE987" s="170"/>
      <c r="BF987" s="170"/>
      <c r="BG987" s="170"/>
      <c r="BH987" s="170"/>
      <c r="BI987" s="170"/>
      <c r="BJ987" s="170"/>
      <c r="BK987" s="170"/>
      <c r="BL987" s="170"/>
      <c r="BM987" s="170"/>
      <c r="BN987" s="170"/>
      <c r="BO987" s="170"/>
      <c r="BP987" s="170"/>
      <c r="BQ987" s="170"/>
      <c r="BR987" s="170"/>
      <c r="BS987" s="170"/>
      <c r="BT987" s="170"/>
      <c r="BU987" s="170"/>
      <c r="BV987" s="170"/>
      <c r="BW987" s="170"/>
      <c r="BX987" s="170"/>
      <c r="BY987" s="170"/>
      <c r="BZ987" s="170"/>
      <c r="CA987" s="170"/>
      <c r="CB987" s="170"/>
      <c r="CC987" s="170"/>
      <c r="CD987" s="170"/>
      <c r="CE987" s="170"/>
      <c r="CF987" s="170"/>
      <c r="CG987" s="170"/>
      <c r="CH987" s="170"/>
      <c r="CI987" s="170"/>
      <c r="CJ987" s="170"/>
      <c r="CK987" s="170"/>
      <c r="CL987" s="170"/>
      <c r="CM987" s="170"/>
      <c r="CN987" s="170"/>
      <c r="CO987" s="170"/>
      <c r="CP987" s="170"/>
      <c r="CQ987" s="170"/>
      <c r="CR987" s="170"/>
      <c r="CS987" s="170"/>
      <c r="CT987" s="170"/>
      <c r="CU987" s="170"/>
      <c r="CV987" s="170"/>
      <c r="CW987" s="170"/>
      <c r="CX987" s="170"/>
      <c r="CY987" s="170"/>
      <c r="CZ987" s="170"/>
      <c r="DA987" s="170"/>
      <c r="DB987" s="170"/>
      <c r="DC987" s="170"/>
      <c r="DD987" s="170"/>
      <c r="DE987" s="170"/>
      <c r="DF987" s="170"/>
      <c r="DG987" s="170"/>
      <c r="DH987" s="170"/>
      <c r="DI987" s="170"/>
      <c r="DJ987" s="170"/>
      <c r="DK987" s="170"/>
      <c r="DL987" s="170"/>
      <c r="DM987" s="170"/>
      <c r="DN987" s="170"/>
      <c r="DO987" s="170"/>
      <c r="DP987" s="170"/>
      <c r="DQ987" s="170"/>
      <c r="DR987" s="170"/>
      <c r="DS987" s="170"/>
      <c r="DT987" s="170"/>
      <c r="DU987" s="170"/>
      <c r="DV987" s="170"/>
      <c r="DW987" s="170"/>
      <c r="DX987" s="170"/>
      <c r="DY987" s="170"/>
      <c r="DZ987" s="170"/>
      <c r="EA987" s="170"/>
      <c r="EB987" s="170"/>
      <c r="EC987" s="170"/>
      <c r="ED987" s="170"/>
      <c r="EE987" s="170"/>
      <c r="EF987" s="170"/>
      <c r="EG987" s="170"/>
      <c r="EH987" s="170"/>
      <c r="EI987" s="170"/>
      <c r="EJ987" s="170"/>
      <c r="EK987" s="170"/>
      <c r="EL987" s="170"/>
      <c r="EM987" s="170"/>
      <c r="EN987" s="170"/>
      <c r="EO987" s="170"/>
      <c r="EP987" s="170"/>
      <c r="EQ987" s="170"/>
      <c r="ER987" s="170"/>
      <c r="ES987" s="170"/>
      <c r="ET987" s="170"/>
      <c r="EU987" s="170"/>
      <c r="EV987" s="170"/>
      <c r="EW987" s="170"/>
      <c r="EX987" s="170"/>
      <c r="EY987" s="170"/>
      <c r="EZ987" s="170"/>
      <c r="FA987" s="170"/>
      <c r="FB987" s="170"/>
      <c r="FC987" s="170"/>
      <c r="FD987" s="170"/>
      <c r="FE987" s="170"/>
      <c r="FF987" s="170"/>
      <c r="FG987" s="170"/>
      <c r="FH987" s="170"/>
      <c r="FI987" s="170"/>
      <c r="FJ987" s="170"/>
      <c r="FK987" s="170"/>
      <c r="FL987" s="170"/>
      <c r="FM987" s="170"/>
      <c r="FN987" s="170"/>
      <c r="FO987" s="170"/>
      <c r="FP987" s="170"/>
      <c r="FQ987" s="170"/>
      <c r="FR987" s="170"/>
      <c r="FS987" s="170"/>
      <c r="FT987" s="170"/>
      <c r="FU987" s="170"/>
      <c r="FV987" s="170"/>
      <c r="FW987" s="170"/>
      <c r="FX987" s="170"/>
      <c r="FY987" s="170"/>
      <c r="FZ987" s="170"/>
      <c r="GA987" s="170"/>
      <c r="GB987" s="170"/>
      <c r="GC987" s="170"/>
      <c r="GD987" s="170"/>
      <c r="GE987" s="170"/>
      <c r="GF987" s="170"/>
      <c r="GG987" s="170"/>
      <c r="GH987" s="170"/>
    </row>
    <row r="988" customFormat="false" ht="12.75" hidden="false" customHeight="false" outlineLevel="0" collapsed="false">
      <c r="A988" s="179"/>
      <c r="B988" s="160"/>
      <c r="C988" s="160"/>
      <c r="D988" s="160"/>
      <c r="E988" s="160"/>
      <c r="F988" s="160"/>
      <c r="G988" s="160"/>
      <c r="H988" s="159"/>
      <c r="I988" s="181"/>
      <c r="R988" s="159"/>
      <c r="S988" s="169"/>
      <c r="T988" s="170"/>
      <c r="U988" s="170"/>
      <c r="V988" s="170"/>
      <c r="W988" s="170"/>
      <c r="X988" s="170"/>
      <c r="Y988" s="170"/>
      <c r="Z988" s="170"/>
      <c r="AA988" s="170"/>
      <c r="AB988" s="170"/>
      <c r="AC988" s="170"/>
      <c r="AD988" s="170"/>
      <c r="AE988" s="170"/>
      <c r="AF988" s="170"/>
      <c r="AG988" s="170"/>
      <c r="AH988" s="170"/>
      <c r="AI988" s="170"/>
      <c r="AJ988" s="170"/>
      <c r="AK988" s="170"/>
      <c r="AL988" s="170"/>
      <c r="AM988" s="170"/>
      <c r="AN988" s="170"/>
      <c r="AO988" s="170"/>
      <c r="AP988" s="170"/>
      <c r="AQ988" s="170"/>
      <c r="AR988" s="170"/>
      <c r="AS988" s="170"/>
      <c r="AT988" s="170"/>
      <c r="AU988" s="170"/>
      <c r="AV988" s="170"/>
      <c r="AW988" s="170"/>
      <c r="AX988" s="170"/>
      <c r="AY988" s="170"/>
      <c r="AZ988" s="170"/>
      <c r="BA988" s="170"/>
      <c r="BB988" s="170"/>
      <c r="BC988" s="170"/>
      <c r="BD988" s="170"/>
      <c r="BE988" s="170"/>
      <c r="BF988" s="170"/>
      <c r="BG988" s="170"/>
      <c r="BH988" s="170"/>
      <c r="BI988" s="170"/>
      <c r="BJ988" s="170"/>
      <c r="BK988" s="170"/>
      <c r="BL988" s="170"/>
      <c r="BM988" s="170"/>
      <c r="BN988" s="170"/>
      <c r="BO988" s="170"/>
      <c r="BP988" s="170"/>
      <c r="BQ988" s="170"/>
      <c r="BR988" s="170"/>
      <c r="BS988" s="170"/>
      <c r="BT988" s="170"/>
      <c r="BU988" s="170"/>
      <c r="BV988" s="170"/>
      <c r="BW988" s="170"/>
      <c r="BX988" s="170"/>
      <c r="BY988" s="170"/>
      <c r="BZ988" s="170"/>
      <c r="CA988" s="170"/>
      <c r="CB988" s="170"/>
      <c r="CC988" s="170"/>
      <c r="CD988" s="170"/>
      <c r="CE988" s="170"/>
      <c r="CF988" s="170"/>
      <c r="CG988" s="170"/>
      <c r="CH988" s="170"/>
      <c r="CI988" s="170"/>
      <c r="CJ988" s="170"/>
      <c r="CK988" s="170"/>
      <c r="CL988" s="170"/>
      <c r="CM988" s="170"/>
      <c r="CN988" s="170"/>
      <c r="CO988" s="170"/>
      <c r="CP988" s="170"/>
      <c r="CQ988" s="170"/>
      <c r="CR988" s="170"/>
      <c r="CS988" s="170"/>
      <c r="CT988" s="170"/>
      <c r="CU988" s="170"/>
      <c r="CV988" s="170"/>
      <c r="CW988" s="170"/>
      <c r="CX988" s="170"/>
      <c r="CY988" s="170"/>
      <c r="CZ988" s="170"/>
      <c r="DA988" s="170"/>
      <c r="DB988" s="170"/>
      <c r="DC988" s="170"/>
      <c r="DD988" s="170"/>
      <c r="DE988" s="170"/>
      <c r="DF988" s="170"/>
      <c r="DG988" s="170"/>
      <c r="DH988" s="170"/>
      <c r="DI988" s="170"/>
      <c r="DJ988" s="170"/>
      <c r="DK988" s="170"/>
      <c r="DL988" s="170"/>
      <c r="DM988" s="170"/>
      <c r="DN988" s="170"/>
      <c r="DO988" s="170"/>
      <c r="DP988" s="170"/>
      <c r="DQ988" s="170"/>
      <c r="DR988" s="170"/>
      <c r="DS988" s="170"/>
      <c r="DT988" s="170"/>
      <c r="DU988" s="170"/>
      <c r="DV988" s="170"/>
      <c r="DW988" s="170"/>
      <c r="DX988" s="170"/>
      <c r="DY988" s="170"/>
      <c r="DZ988" s="170"/>
      <c r="EA988" s="170"/>
      <c r="EB988" s="170"/>
      <c r="EC988" s="170"/>
      <c r="ED988" s="170"/>
      <c r="EE988" s="170"/>
      <c r="EF988" s="170"/>
      <c r="EG988" s="170"/>
      <c r="EH988" s="170"/>
      <c r="EI988" s="170"/>
      <c r="EJ988" s="170"/>
      <c r="EK988" s="170"/>
      <c r="EL988" s="170"/>
      <c r="EM988" s="170"/>
      <c r="EN988" s="170"/>
      <c r="EO988" s="170"/>
      <c r="EP988" s="170"/>
      <c r="EQ988" s="170"/>
      <c r="ER988" s="170"/>
      <c r="ES988" s="170"/>
      <c r="ET988" s="170"/>
      <c r="EU988" s="170"/>
      <c r="EV988" s="170"/>
      <c r="EW988" s="170"/>
      <c r="EX988" s="170"/>
      <c r="EY988" s="170"/>
      <c r="EZ988" s="170"/>
      <c r="FA988" s="170"/>
      <c r="FB988" s="170"/>
      <c r="FC988" s="170"/>
      <c r="FD988" s="170"/>
      <c r="FE988" s="170"/>
      <c r="FF988" s="170"/>
      <c r="FG988" s="170"/>
      <c r="FH988" s="170"/>
      <c r="FI988" s="170"/>
      <c r="FJ988" s="170"/>
      <c r="FK988" s="170"/>
      <c r="FL988" s="170"/>
      <c r="FM988" s="170"/>
      <c r="FN988" s="170"/>
      <c r="FO988" s="170"/>
      <c r="FP988" s="170"/>
      <c r="FQ988" s="170"/>
      <c r="FR988" s="170"/>
      <c r="FS988" s="170"/>
      <c r="FT988" s="170"/>
      <c r="FU988" s="170"/>
      <c r="FV988" s="170"/>
      <c r="FW988" s="170"/>
      <c r="FX988" s="170"/>
      <c r="FY988" s="170"/>
      <c r="FZ988" s="170"/>
      <c r="GA988" s="170"/>
      <c r="GB988" s="170"/>
      <c r="GC988" s="170"/>
      <c r="GD988" s="170"/>
      <c r="GE988" s="170"/>
      <c r="GF988" s="170"/>
      <c r="GG988" s="170"/>
      <c r="GH988" s="170"/>
    </row>
    <row r="989" customFormat="false" ht="12.75" hidden="false" customHeight="false" outlineLevel="0" collapsed="false">
      <c r="A989" s="179"/>
      <c r="B989" s="160"/>
      <c r="C989" s="160"/>
      <c r="D989" s="160"/>
      <c r="E989" s="160"/>
      <c r="F989" s="160"/>
      <c r="G989" s="160"/>
      <c r="H989" s="159"/>
      <c r="I989" s="181"/>
      <c r="R989" s="159"/>
      <c r="S989" s="169"/>
      <c r="T989" s="170"/>
      <c r="U989" s="170"/>
      <c r="V989" s="170"/>
      <c r="W989" s="170"/>
      <c r="X989" s="170"/>
      <c r="Y989" s="170"/>
      <c r="Z989" s="170"/>
      <c r="AA989" s="170"/>
      <c r="AB989" s="170"/>
      <c r="AC989" s="170"/>
      <c r="AD989" s="170"/>
      <c r="AE989" s="170"/>
      <c r="AF989" s="170"/>
      <c r="AG989" s="170"/>
      <c r="AH989" s="170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0"/>
      <c r="BN989" s="170"/>
      <c r="BO989" s="170"/>
      <c r="BP989" s="170"/>
      <c r="BQ989" s="170"/>
      <c r="BR989" s="170"/>
      <c r="BS989" s="170"/>
      <c r="BT989" s="170"/>
      <c r="BU989" s="170"/>
      <c r="BV989" s="170"/>
      <c r="BW989" s="170"/>
      <c r="BX989" s="170"/>
      <c r="BY989" s="170"/>
      <c r="BZ989" s="170"/>
      <c r="CA989" s="170"/>
      <c r="CB989" s="170"/>
      <c r="CC989" s="170"/>
      <c r="CD989" s="170"/>
      <c r="CE989" s="170"/>
      <c r="CF989" s="170"/>
      <c r="CG989" s="170"/>
      <c r="CH989" s="170"/>
      <c r="CI989" s="170"/>
      <c r="CJ989" s="170"/>
      <c r="CK989" s="170"/>
      <c r="CL989" s="170"/>
      <c r="CM989" s="170"/>
      <c r="CN989" s="170"/>
      <c r="CO989" s="170"/>
      <c r="CP989" s="170"/>
      <c r="CQ989" s="170"/>
      <c r="CR989" s="170"/>
      <c r="CS989" s="170"/>
      <c r="CT989" s="170"/>
      <c r="CU989" s="170"/>
      <c r="CV989" s="170"/>
      <c r="CW989" s="170"/>
      <c r="CX989" s="170"/>
      <c r="CY989" s="170"/>
      <c r="CZ989" s="170"/>
      <c r="DA989" s="170"/>
      <c r="DB989" s="170"/>
      <c r="DC989" s="170"/>
      <c r="DD989" s="170"/>
      <c r="DE989" s="170"/>
      <c r="DF989" s="170"/>
      <c r="DG989" s="170"/>
      <c r="DH989" s="170"/>
      <c r="DI989" s="170"/>
      <c r="DJ989" s="170"/>
      <c r="DK989" s="170"/>
      <c r="DL989" s="170"/>
      <c r="DM989" s="170"/>
      <c r="DN989" s="170"/>
      <c r="DO989" s="170"/>
      <c r="DP989" s="170"/>
      <c r="DQ989" s="170"/>
      <c r="DR989" s="170"/>
      <c r="DS989" s="170"/>
      <c r="DT989" s="170"/>
      <c r="DU989" s="170"/>
      <c r="DV989" s="170"/>
      <c r="DW989" s="170"/>
      <c r="DX989" s="170"/>
      <c r="DY989" s="170"/>
      <c r="DZ989" s="170"/>
      <c r="EA989" s="170"/>
      <c r="EB989" s="170"/>
      <c r="EC989" s="170"/>
      <c r="ED989" s="170"/>
      <c r="EE989" s="170"/>
      <c r="EF989" s="170"/>
      <c r="EG989" s="170"/>
      <c r="EH989" s="170"/>
      <c r="EI989" s="170"/>
      <c r="EJ989" s="170"/>
      <c r="EK989" s="170"/>
      <c r="EL989" s="170"/>
      <c r="EM989" s="170"/>
      <c r="EN989" s="170"/>
      <c r="EO989" s="170"/>
      <c r="EP989" s="170"/>
      <c r="EQ989" s="170"/>
      <c r="ER989" s="170"/>
      <c r="ES989" s="170"/>
      <c r="ET989" s="170"/>
      <c r="EU989" s="170"/>
      <c r="EV989" s="170"/>
      <c r="EW989" s="170"/>
      <c r="EX989" s="170"/>
      <c r="EY989" s="170"/>
      <c r="EZ989" s="170"/>
      <c r="FA989" s="170"/>
      <c r="FB989" s="170"/>
      <c r="FC989" s="170"/>
      <c r="FD989" s="170"/>
      <c r="FE989" s="170"/>
      <c r="FF989" s="170"/>
      <c r="FG989" s="170"/>
      <c r="FH989" s="170"/>
      <c r="FI989" s="170"/>
      <c r="FJ989" s="170"/>
      <c r="FK989" s="170"/>
      <c r="FL989" s="170"/>
      <c r="FM989" s="170"/>
      <c r="FN989" s="170"/>
      <c r="FO989" s="170"/>
      <c r="FP989" s="170"/>
      <c r="FQ989" s="170"/>
      <c r="FR989" s="170"/>
      <c r="FS989" s="170"/>
      <c r="FT989" s="170"/>
      <c r="FU989" s="170"/>
      <c r="FV989" s="170"/>
      <c r="FW989" s="170"/>
      <c r="FX989" s="170"/>
      <c r="FY989" s="170"/>
      <c r="FZ989" s="170"/>
      <c r="GA989" s="170"/>
      <c r="GB989" s="170"/>
      <c r="GC989" s="170"/>
      <c r="GD989" s="170"/>
      <c r="GE989" s="170"/>
      <c r="GF989" s="170"/>
      <c r="GG989" s="170"/>
      <c r="GH989" s="170"/>
    </row>
    <row r="990" customFormat="false" ht="12.75" hidden="false" customHeight="false" outlineLevel="0" collapsed="false">
      <c r="A990" s="179"/>
      <c r="B990" s="160"/>
      <c r="C990" s="160"/>
      <c r="D990" s="160"/>
      <c r="E990" s="160"/>
      <c r="F990" s="160"/>
      <c r="G990" s="160"/>
      <c r="H990" s="159"/>
      <c r="I990" s="181"/>
      <c r="R990" s="159"/>
      <c r="S990" s="169"/>
      <c r="T990" s="170"/>
      <c r="U990" s="170"/>
      <c r="V990" s="170"/>
      <c r="W990" s="170"/>
      <c r="X990" s="170"/>
      <c r="Y990" s="170"/>
      <c r="Z990" s="170"/>
      <c r="AA990" s="170"/>
      <c r="AB990" s="170"/>
      <c r="AC990" s="170"/>
      <c r="AD990" s="170"/>
      <c r="AE990" s="170"/>
      <c r="AF990" s="170"/>
      <c r="AG990" s="170"/>
      <c r="AH990" s="170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0"/>
      <c r="BN990" s="170"/>
      <c r="BO990" s="170"/>
      <c r="BP990" s="170"/>
      <c r="BQ990" s="170"/>
      <c r="BR990" s="170"/>
      <c r="BS990" s="170"/>
      <c r="BT990" s="170"/>
      <c r="BU990" s="170"/>
      <c r="BV990" s="170"/>
      <c r="BW990" s="170"/>
      <c r="BX990" s="170"/>
      <c r="BY990" s="170"/>
      <c r="BZ990" s="170"/>
      <c r="CA990" s="170"/>
      <c r="CB990" s="170"/>
      <c r="CC990" s="170"/>
      <c r="CD990" s="170"/>
      <c r="CE990" s="170"/>
      <c r="CF990" s="170"/>
      <c r="CG990" s="170"/>
      <c r="CH990" s="170"/>
      <c r="CI990" s="170"/>
      <c r="CJ990" s="170"/>
      <c r="CK990" s="170"/>
      <c r="CL990" s="170"/>
      <c r="CM990" s="170"/>
      <c r="CN990" s="170"/>
      <c r="CO990" s="170"/>
      <c r="CP990" s="170"/>
      <c r="CQ990" s="170"/>
      <c r="CR990" s="170"/>
      <c r="CS990" s="170"/>
      <c r="CT990" s="170"/>
      <c r="CU990" s="170"/>
      <c r="CV990" s="170"/>
      <c r="CW990" s="170"/>
      <c r="CX990" s="170"/>
      <c r="CY990" s="170"/>
      <c r="CZ990" s="170"/>
      <c r="DA990" s="170"/>
      <c r="DB990" s="170"/>
      <c r="DC990" s="170"/>
      <c r="DD990" s="170"/>
      <c r="DE990" s="170"/>
      <c r="DF990" s="170"/>
      <c r="DG990" s="170"/>
      <c r="DH990" s="170"/>
      <c r="DI990" s="170"/>
      <c r="DJ990" s="170"/>
      <c r="DK990" s="170"/>
      <c r="DL990" s="170"/>
      <c r="DM990" s="170"/>
      <c r="DN990" s="170"/>
      <c r="DO990" s="170"/>
      <c r="DP990" s="170"/>
      <c r="DQ990" s="170"/>
      <c r="DR990" s="170"/>
      <c r="DS990" s="170"/>
      <c r="DT990" s="170"/>
      <c r="DU990" s="170"/>
      <c r="DV990" s="170"/>
      <c r="DW990" s="170"/>
      <c r="DX990" s="170"/>
      <c r="DY990" s="170"/>
      <c r="DZ990" s="170"/>
      <c r="EA990" s="170"/>
      <c r="EB990" s="170"/>
      <c r="EC990" s="170"/>
      <c r="ED990" s="170"/>
      <c r="EE990" s="170"/>
      <c r="EF990" s="170"/>
      <c r="EG990" s="170"/>
      <c r="EH990" s="170"/>
      <c r="EI990" s="170"/>
      <c r="EJ990" s="170"/>
      <c r="EK990" s="170"/>
      <c r="EL990" s="170"/>
      <c r="EM990" s="170"/>
      <c r="EN990" s="170"/>
      <c r="EO990" s="170"/>
      <c r="EP990" s="170"/>
      <c r="EQ990" s="170"/>
      <c r="ER990" s="170"/>
      <c r="ES990" s="170"/>
      <c r="ET990" s="170"/>
      <c r="EU990" s="170"/>
      <c r="EV990" s="170"/>
      <c r="EW990" s="170"/>
      <c r="EX990" s="170"/>
      <c r="EY990" s="170"/>
      <c r="EZ990" s="170"/>
      <c r="FA990" s="170"/>
      <c r="FB990" s="170"/>
      <c r="FC990" s="170"/>
      <c r="FD990" s="170"/>
      <c r="FE990" s="170"/>
      <c r="FF990" s="170"/>
      <c r="FG990" s="170"/>
      <c r="FH990" s="170"/>
      <c r="FI990" s="170"/>
      <c r="FJ990" s="170"/>
      <c r="FK990" s="170"/>
      <c r="FL990" s="170"/>
      <c r="FM990" s="170"/>
      <c r="FN990" s="170"/>
      <c r="FO990" s="170"/>
      <c r="FP990" s="170"/>
      <c r="FQ990" s="170"/>
      <c r="FR990" s="170"/>
      <c r="FS990" s="170"/>
      <c r="FT990" s="170"/>
      <c r="FU990" s="170"/>
      <c r="FV990" s="170"/>
      <c r="FW990" s="170"/>
      <c r="FX990" s="170"/>
      <c r="FY990" s="170"/>
      <c r="FZ990" s="170"/>
      <c r="GA990" s="170"/>
      <c r="GB990" s="170"/>
      <c r="GC990" s="170"/>
      <c r="GD990" s="170"/>
      <c r="GE990" s="170"/>
      <c r="GF990" s="170"/>
      <c r="GG990" s="170"/>
      <c r="GH990" s="170"/>
    </row>
    <row r="991" customFormat="false" ht="12.75" hidden="false" customHeight="false" outlineLevel="0" collapsed="false">
      <c r="A991" s="179"/>
      <c r="B991" s="160"/>
      <c r="C991" s="160"/>
      <c r="D991" s="160"/>
      <c r="E991" s="160"/>
      <c r="F991" s="160"/>
      <c r="G991" s="160"/>
      <c r="H991" s="159"/>
      <c r="I991" s="181"/>
      <c r="R991" s="159"/>
      <c r="S991" s="169"/>
      <c r="T991" s="170"/>
      <c r="U991" s="170"/>
      <c r="V991" s="170"/>
      <c r="W991" s="170"/>
      <c r="X991" s="170"/>
      <c r="Y991" s="170"/>
      <c r="Z991" s="170"/>
      <c r="AA991" s="170"/>
      <c r="AB991" s="170"/>
      <c r="AC991" s="170"/>
      <c r="AD991" s="170"/>
      <c r="AE991" s="170"/>
      <c r="AF991" s="170"/>
      <c r="AG991" s="170"/>
      <c r="AH991" s="170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0"/>
      <c r="BN991" s="170"/>
      <c r="BO991" s="170"/>
      <c r="BP991" s="170"/>
      <c r="BQ991" s="170"/>
      <c r="BR991" s="170"/>
      <c r="BS991" s="170"/>
      <c r="BT991" s="170"/>
      <c r="BU991" s="170"/>
      <c r="BV991" s="170"/>
      <c r="BW991" s="170"/>
      <c r="BX991" s="170"/>
      <c r="BY991" s="170"/>
      <c r="BZ991" s="170"/>
      <c r="CA991" s="170"/>
      <c r="CB991" s="170"/>
      <c r="CC991" s="170"/>
      <c r="CD991" s="170"/>
      <c r="CE991" s="170"/>
      <c r="CF991" s="170"/>
      <c r="CG991" s="170"/>
      <c r="CH991" s="170"/>
      <c r="CI991" s="170"/>
      <c r="CJ991" s="170"/>
      <c r="CK991" s="170"/>
      <c r="CL991" s="170"/>
      <c r="CM991" s="170"/>
      <c r="CN991" s="170"/>
      <c r="CO991" s="170"/>
      <c r="CP991" s="170"/>
      <c r="CQ991" s="170"/>
      <c r="CR991" s="170"/>
      <c r="CS991" s="170"/>
      <c r="CT991" s="170"/>
      <c r="CU991" s="170"/>
      <c r="CV991" s="170"/>
      <c r="CW991" s="170"/>
      <c r="CX991" s="170"/>
      <c r="CY991" s="170"/>
      <c r="CZ991" s="170"/>
      <c r="DA991" s="170"/>
      <c r="DB991" s="170"/>
      <c r="DC991" s="170"/>
      <c r="DD991" s="170"/>
      <c r="DE991" s="170"/>
      <c r="DF991" s="170"/>
      <c r="DG991" s="170"/>
      <c r="DH991" s="170"/>
      <c r="DI991" s="170"/>
      <c r="DJ991" s="170"/>
      <c r="DK991" s="170"/>
      <c r="DL991" s="170"/>
      <c r="DM991" s="170"/>
      <c r="DN991" s="170"/>
      <c r="DO991" s="170"/>
      <c r="DP991" s="170"/>
      <c r="DQ991" s="170"/>
      <c r="DR991" s="170"/>
      <c r="DS991" s="170"/>
      <c r="DT991" s="170"/>
      <c r="DU991" s="170"/>
      <c r="DV991" s="170"/>
      <c r="DW991" s="170"/>
      <c r="DX991" s="170"/>
      <c r="DY991" s="170"/>
      <c r="DZ991" s="170"/>
      <c r="EA991" s="170"/>
      <c r="EB991" s="170"/>
      <c r="EC991" s="170"/>
      <c r="ED991" s="170"/>
      <c r="EE991" s="170"/>
      <c r="EF991" s="170"/>
      <c r="EG991" s="170"/>
      <c r="EH991" s="170"/>
      <c r="EI991" s="170"/>
      <c r="EJ991" s="170"/>
      <c r="EK991" s="170"/>
      <c r="EL991" s="170"/>
      <c r="EM991" s="170"/>
      <c r="EN991" s="170"/>
      <c r="EO991" s="170"/>
      <c r="EP991" s="170"/>
      <c r="EQ991" s="170"/>
      <c r="ER991" s="170"/>
      <c r="ES991" s="170"/>
      <c r="ET991" s="170"/>
      <c r="EU991" s="170"/>
      <c r="EV991" s="170"/>
      <c r="EW991" s="170"/>
      <c r="EX991" s="170"/>
      <c r="EY991" s="170"/>
      <c r="EZ991" s="170"/>
      <c r="FA991" s="170"/>
      <c r="FB991" s="170"/>
      <c r="FC991" s="170"/>
      <c r="FD991" s="170"/>
      <c r="FE991" s="170"/>
      <c r="FF991" s="170"/>
      <c r="FG991" s="170"/>
      <c r="FH991" s="170"/>
      <c r="FI991" s="170"/>
      <c r="FJ991" s="170"/>
      <c r="FK991" s="170"/>
      <c r="FL991" s="170"/>
      <c r="FM991" s="170"/>
      <c r="FN991" s="170"/>
      <c r="FO991" s="170"/>
      <c r="FP991" s="170"/>
      <c r="FQ991" s="170"/>
      <c r="FR991" s="170"/>
      <c r="FS991" s="170"/>
      <c r="FT991" s="170"/>
      <c r="FU991" s="170"/>
      <c r="FV991" s="170"/>
      <c r="FW991" s="170"/>
      <c r="FX991" s="170"/>
      <c r="FY991" s="170"/>
      <c r="FZ991" s="170"/>
      <c r="GA991" s="170"/>
      <c r="GB991" s="170"/>
      <c r="GC991" s="170"/>
      <c r="GD991" s="170"/>
      <c r="GE991" s="170"/>
      <c r="GF991" s="170"/>
      <c r="GG991" s="170"/>
      <c r="GH991" s="170"/>
    </row>
    <row r="992" customFormat="false" ht="12.75" hidden="false" customHeight="false" outlineLevel="0" collapsed="false">
      <c r="A992" s="179"/>
      <c r="B992" s="160"/>
      <c r="C992" s="160"/>
      <c r="D992" s="160"/>
      <c r="E992" s="160"/>
      <c r="F992" s="160"/>
      <c r="G992" s="160"/>
      <c r="H992" s="159"/>
      <c r="I992" s="181"/>
      <c r="R992" s="159"/>
      <c r="S992" s="169"/>
      <c r="T992" s="170"/>
      <c r="U992" s="170"/>
      <c r="V992" s="170"/>
      <c r="W992" s="170"/>
      <c r="X992" s="170"/>
      <c r="Y992" s="170"/>
      <c r="Z992" s="170"/>
      <c r="AA992" s="170"/>
      <c r="AB992" s="170"/>
      <c r="AC992" s="170"/>
      <c r="AD992" s="170"/>
      <c r="AE992" s="170"/>
      <c r="AF992" s="170"/>
      <c r="AG992" s="170"/>
      <c r="AH992" s="170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0"/>
      <c r="BN992" s="170"/>
      <c r="BO992" s="170"/>
      <c r="BP992" s="170"/>
      <c r="BQ992" s="170"/>
      <c r="BR992" s="170"/>
      <c r="BS992" s="170"/>
      <c r="BT992" s="170"/>
      <c r="BU992" s="170"/>
      <c r="BV992" s="170"/>
      <c r="BW992" s="170"/>
      <c r="BX992" s="170"/>
      <c r="BY992" s="170"/>
      <c r="BZ992" s="170"/>
      <c r="CA992" s="170"/>
      <c r="CB992" s="170"/>
      <c r="CC992" s="170"/>
      <c r="CD992" s="170"/>
      <c r="CE992" s="170"/>
      <c r="CF992" s="170"/>
      <c r="CG992" s="170"/>
      <c r="CH992" s="170"/>
      <c r="CI992" s="170"/>
      <c r="CJ992" s="170"/>
      <c r="CK992" s="170"/>
      <c r="CL992" s="170"/>
      <c r="CM992" s="170"/>
      <c r="CN992" s="170"/>
      <c r="CO992" s="170"/>
      <c r="CP992" s="170"/>
      <c r="CQ992" s="170"/>
      <c r="CR992" s="170"/>
      <c r="CS992" s="170"/>
      <c r="CT992" s="170"/>
      <c r="CU992" s="170"/>
      <c r="CV992" s="170"/>
      <c r="CW992" s="170"/>
      <c r="CX992" s="170"/>
      <c r="CY992" s="170"/>
      <c r="CZ992" s="170"/>
      <c r="DA992" s="170"/>
      <c r="DB992" s="170"/>
      <c r="DC992" s="170"/>
      <c r="DD992" s="170"/>
      <c r="DE992" s="170"/>
      <c r="DF992" s="170"/>
      <c r="DG992" s="170"/>
      <c r="DH992" s="170"/>
      <c r="DI992" s="170"/>
      <c r="DJ992" s="170"/>
      <c r="DK992" s="170"/>
      <c r="DL992" s="170"/>
      <c r="DM992" s="170"/>
      <c r="DN992" s="170"/>
      <c r="DO992" s="170"/>
      <c r="DP992" s="170"/>
      <c r="DQ992" s="170"/>
      <c r="DR992" s="170"/>
      <c r="DS992" s="170"/>
      <c r="DT992" s="170"/>
      <c r="DU992" s="170"/>
      <c r="DV992" s="170"/>
      <c r="DW992" s="170"/>
      <c r="DX992" s="170"/>
      <c r="DY992" s="170"/>
      <c r="DZ992" s="170"/>
      <c r="EA992" s="170"/>
      <c r="EB992" s="170"/>
      <c r="EC992" s="170"/>
      <c r="ED992" s="170"/>
      <c r="EE992" s="170"/>
      <c r="EF992" s="170"/>
      <c r="EG992" s="170"/>
      <c r="EH992" s="170"/>
      <c r="EI992" s="170"/>
      <c r="EJ992" s="170"/>
      <c r="EK992" s="170"/>
      <c r="EL992" s="170"/>
      <c r="EM992" s="170"/>
      <c r="EN992" s="170"/>
      <c r="EO992" s="170"/>
      <c r="EP992" s="170"/>
      <c r="EQ992" s="170"/>
      <c r="ER992" s="170"/>
      <c r="ES992" s="170"/>
      <c r="ET992" s="170"/>
      <c r="EU992" s="170"/>
      <c r="EV992" s="170"/>
      <c r="EW992" s="170"/>
      <c r="EX992" s="170"/>
      <c r="EY992" s="170"/>
      <c r="EZ992" s="170"/>
      <c r="FA992" s="170"/>
      <c r="FB992" s="170"/>
      <c r="FC992" s="170"/>
      <c r="FD992" s="170"/>
      <c r="FE992" s="170"/>
      <c r="FF992" s="170"/>
      <c r="FG992" s="170"/>
      <c r="FH992" s="170"/>
      <c r="FI992" s="170"/>
      <c r="FJ992" s="170"/>
      <c r="FK992" s="170"/>
      <c r="FL992" s="170"/>
      <c r="FM992" s="170"/>
      <c r="FN992" s="170"/>
      <c r="FO992" s="170"/>
      <c r="FP992" s="170"/>
      <c r="FQ992" s="170"/>
      <c r="FR992" s="170"/>
      <c r="FS992" s="170"/>
      <c r="FT992" s="170"/>
      <c r="FU992" s="170"/>
      <c r="FV992" s="170"/>
      <c r="FW992" s="170"/>
      <c r="FX992" s="170"/>
      <c r="FY992" s="170"/>
      <c r="FZ992" s="170"/>
      <c r="GA992" s="170"/>
      <c r="GB992" s="170"/>
      <c r="GC992" s="170"/>
      <c r="GD992" s="170"/>
      <c r="GE992" s="170"/>
      <c r="GF992" s="170"/>
      <c r="GG992" s="170"/>
      <c r="GH992" s="170"/>
    </row>
    <row r="993" customFormat="false" ht="12.75" hidden="false" customHeight="false" outlineLevel="0" collapsed="false">
      <c r="A993" s="179"/>
      <c r="B993" s="160"/>
      <c r="C993" s="160"/>
      <c r="D993" s="160"/>
      <c r="E993" s="160"/>
      <c r="F993" s="160"/>
      <c r="G993" s="160"/>
      <c r="H993" s="159"/>
      <c r="I993" s="181"/>
      <c r="R993" s="159"/>
      <c r="S993" s="169"/>
      <c r="T993" s="170"/>
      <c r="U993" s="170"/>
      <c r="V993" s="170"/>
      <c r="W993" s="170"/>
      <c r="X993" s="170"/>
      <c r="Y993" s="170"/>
      <c r="Z993" s="170"/>
      <c r="AA993" s="170"/>
      <c r="AB993" s="170"/>
      <c r="AC993" s="170"/>
      <c r="AD993" s="170"/>
      <c r="AE993" s="170"/>
      <c r="AF993" s="170"/>
      <c r="AG993" s="170"/>
      <c r="AH993" s="170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0"/>
      <c r="BN993" s="170"/>
      <c r="BO993" s="170"/>
      <c r="BP993" s="170"/>
      <c r="BQ993" s="170"/>
      <c r="BR993" s="170"/>
      <c r="BS993" s="170"/>
      <c r="BT993" s="170"/>
      <c r="BU993" s="170"/>
      <c r="BV993" s="170"/>
      <c r="BW993" s="170"/>
      <c r="BX993" s="170"/>
      <c r="BY993" s="170"/>
      <c r="BZ993" s="170"/>
      <c r="CA993" s="170"/>
      <c r="CB993" s="170"/>
      <c r="CC993" s="170"/>
      <c r="CD993" s="170"/>
      <c r="CE993" s="170"/>
      <c r="CF993" s="170"/>
      <c r="CG993" s="170"/>
      <c r="CH993" s="170"/>
      <c r="CI993" s="170"/>
      <c r="CJ993" s="170"/>
      <c r="CK993" s="170"/>
      <c r="CL993" s="170"/>
      <c r="CM993" s="170"/>
      <c r="CN993" s="170"/>
      <c r="CO993" s="170"/>
      <c r="CP993" s="170"/>
      <c r="CQ993" s="170"/>
      <c r="CR993" s="170"/>
      <c r="CS993" s="170"/>
      <c r="CT993" s="170"/>
      <c r="CU993" s="170"/>
      <c r="CV993" s="170"/>
      <c r="CW993" s="170"/>
      <c r="CX993" s="170"/>
      <c r="CY993" s="170"/>
      <c r="CZ993" s="170"/>
      <c r="DA993" s="170"/>
      <c r="DB993" s="170"/>
      <c r="DC993" s="170"/>
      <c r="DD993" s="170"/>
      <c r="DE993" s="170"/>
      <c r="DF993" s="170"/>
      <c r="DG993" s="170"/>
      <c r="DH993" s="170"/>
      <c r="DI993" s="170"/>
      <c r="DJ993" s="170"/>
      <c r="DK993" s="170"/>
      <c r="DL993" s="170"/>
      <c r="DM993" s="170"/>
      <c r="DN993" s="170"/>
      <c r="DO993" s="170"/>
      <c r="DP993" s="170"/>
      <c r="DQ993" s="170"/>
      <c r="DR993" s="170"/>
      <c r="DS993" s="170"/>
      <c r="DT993" s="170"/>
      <c r="DU993" s="170"/>
      <c r="DV993" s="170"/>
      <c r="DW993" s="170"/>
      <c r="DX993" s="170"/>
      <c r="DY993" s="170"/>
      <c r="DZ993" s="170"/>
      <c r="EA993" s="170"/>
      <c r="EB993" s="170"/>
      <c r="EC993" s="170"/>
      <c r="ED993" s="170"/>
      <c r="EE993" s="170"/>
      <c r="EF993" s="170"/>
      <c r="EG993" s="170"/>
      <c r="EH993" s="170"/>
      <c r="EI993" s="170"/>
      <c r="EJ993" s="170"/>
      <c r="EK993" s="170"/>
      <c r="EL993" s="170"/>
      <c r="EM993" s="170"/>
      <c r="EN993" s="170"/>
      <c r="EO993" s="170"/>
      <c r="EP993" s="170"/>
      <c r="EQ993" s="170"/>
      <c r="ER993" s="170"/>
      <c r="ES993" s="170"/>
      <c r="ET993" s="170"/>
      <c r="EU993" s="170"/>
      <c r="EV993" s="170"/>
      <c r="EW993" s="170"/>
      <c r="EX993" s="170"/>
      <c r="EY993" s="170"/>
      <c r="EZ993" s="170"/>
      <c r="FA993" s="170"/>
      <c r="FB993" s="170"/>
      <c r="FC993" s="170"/>
      <c r="FD993" s="170"/>
      <c r="FE993" s="170"/>
      <c r="FF993" s="170"/>
      <c r="FG993" s="170"/>
      <c r="FH993" s="170"/>
      <c r="FI993" s="170"/>
      <c r="FJ993" s="170"/>
      <c r="FK993" s="170"/>
      <c r="FL993" s="170"/>
      <c r="FM993" s="170"/>
      <c r="FN993" s="170"/>
      <c r="FO993" s="170"/>
      <c r="FP993" s="170"/>
      <c r="FQ993" s="170"/>
      <c r="FR993" s="170"/>
      <c r="FS993" s="170"/>
      <c r="FT993" s="170"/>
      <c r="FU993" s="170"/>
      <c r="FV993" s="170"/>
      <c r="FW993" s="170"/>
      <c r="FX993" s="170"/>
      <c r="FY993" s="170"/>
      <c r="FZ993" s="170"/>
      <c r="GA993" s="170"/>
      <c r="GB993" s="170"/>
      <c r="GC993" s="170"/>
      <c r="GD993" s="170"/>
      <c r="GE993" s="170"/>
      <c r="GF993" s="170"/>
      <c r="GG993" s="170"/>
      <c r="GH993" s="170"/>
    </row>
    <row r="994" customFormat="false" ht="12.75" hidden="false" customHeight="false" outlineLevel="0" collapsed="false">
      <c r="A994" s="179"/>
      <c r="B994" s="160"/>
      <c r="C994" s="160"/>
      <c r="D994" s="160"/>
      <c r="E994" s="160"/>
      <c r="F994" s="160"/>
      <c r="G994" s="160"/>
      <c r="H994" s="159"/>
      <c r="I994" s="181"/>
      <c r="R994" s="159"/>
      <c r="S994" s="169"/>
      <c r="T994" s="170"/>
      <c r="U994" s="170"/>
      <c r="V994" s="170"/>
      <c r="W994" s="170"/>
      <c r="X994" s="170"/>
      <c r="Y994" s="170"/>
      <c r="Z994" s="170"/>
      <c r="AA994" s="170"/>
      <c r="AB994" s="170"/>
      <c r="AC994" s="170"/>
      <c r="AD994" s="170"/>
      <c r="AE994" s="170"/>
      <c r="AF994" s="170"/>
      <c r="AG994" s="170"/>
      <c r="AH994" s="170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0"/>
      <c r="BN994" s="170"/>
      <c r="BO994" s="170"/>
      <c r="BP994" s="170"/>
      <c r="BQ994" s="170"/>
      <c r="BR994" s="170"/>
      <c r="BS994" s="170"/>
      <c r="BT994" s="170"/>
      <c r="BU994" s="170"/>
      <c r="BV994" s="170"/>
      <c r="BW994" s="170"/>
      <c r="BX994" s="170"/>
      <c r="BY994" s="170"/>
      <c r="BZ994" s="170"/>
      <c r="CA994" s="170"/>
      <c r="CB994" s="170"/>
      <c r="CC994" s="170"/>
      <c r="CD994" s="170"/>
      <c r="CE994" s="170"/>
      <c r="CF994" s="170"/>
      <c r="CG994" s="170"/>
      <c r="CH994" s="170"/>
      <c r="CI994" s="170"/>
      <c r="CJ994" s="170"/>
      <c r="CK994" s="170"/>
      <c r="CL994" s="170"/>
      <c r="CM994" s="170"/>
      <c r="CN994" s="170"/>
      <c r="CO994" s="170"/>
      <c r="CP994" s="170"/>
      <c r="CQ994" s="170"/>
      <c r="CR994" s="170"/>
      <c r="CS994" s="170"/>
      <c r="CT994" s="170"/>
      <c r="CU994" s="170"/>
      <c r="CV994" s="170"/>
      <c r="CW994" s="170"/>
      <c r="CX994" s="170"/>
      <c r="CY994" s="170"/>
      <c r="CZ994" s="170"/>
      <c r="DA994" s="170"/>
      <c r="DB994" s="170"/>
      <c r="DC994" s="170"/>
      <c r="DD994" s="170"/>
      <c r="DE994" s="170"/>
      <c r="DF994" s="170"/>
      <c r="DG994" s="170"/>
      <c r="DH994" s="170"/>
      <c r="DI994" s="170"/>
      <c r="DJ994" s="170"/>
      <c r="DK994" s="170"/>
      <c r="DL994" s="170"/>
      <c r="DM994" s="170"/>
      <c r="DN994" s="170"/>
      <c r="DO994" s="170"/>
      <c r="DP994" s="170"/>
      <c r="DQ994" s="170"/>
      <c r="DR994" s="170"/>
      <c r="DS994" s="170"/>
      <c r="DT994" s="170"/>
      <c r="DU994" s="170"/>
      <c r="DV994" s="170"/>
      <c r="DW994" s="170"/>
      <c r="DX994" s="170"/>
      <c r="DY994" s="170"/>
      <c r="DZ994" s="170"/>
      <c r="EA994" s="170"/>
      <c r="EB994" s="170"/>
      <c r="EC994" s="170"/>
      <c r="ED994" s="170"/>
      <c r="EE994" s="170"/>
      <c r="EF994" s="170"/>
      <c r="EG994" s="170"/>
      <c r="EH994" s="170"/>
      <c r="EI994" s="170"/>
      <c r="EJ994" s="170"/>
      <c r="EK994" s="170"/>
      <c r="EL994" s="170"/>
      <c r="EM994" s="170"/>
      <c r="EN994" s="170"/>
      <c r="EO994" s="170"/>
      <c r="EP994" s="170"/>
      <c r="EQ994" s="170"/>
      <c r="ER994" s="170"/>
      <c r="ES994" s="170"/>
      <c r="ET994" s="170"/>
      <c r="EU994" s="170"/>
      <c r="EV994" s="170"/>
      <c r="EW994" s="170"/>
      <c r="EX994" s="170"/>
      <c r="EY994" s="170"/>
      <c r="EZ994" s="170"/>
      <c r="FA994" s="170"/>
      <c r="FB994" s="170"/>
      <c r="FC994" s="170"/>
      <c r="FD994" s="170"/>
      <c r="FE994" s="170"/>
      <c r="FF994" s="170"/>
      <c r="FG994" s="170"/>
      <c r="FH994" s="170"/>
      <c r="FI994" s="170"/>
      <c r="FJ994" s="170"/>
      <c r="FK994" s="170"/>
      <c r="FL994" s="170"/>
      <c r="FM994" s="170"/>
      <c r="FN994" s="170"/>
      <c r="FO994" s="170"/>
      <c r="FP994" s="170"/>
      <c r="FQ994" s="170"/>
      <c r="FR994" s="170"/>
      <c r="FS994" s="170"/>
      <c r="FT994" s="170"/>
      <c r="FU994" s="170"/>
      <c r="FV994" s="170"/>
      <c r="FW994" s="170"/>
      <c r="FX994" s="170"/>
      <c r="FY994" s="170"/>
      <c r="FZ994" s="170"/>
      <c r="GA994" s="170"/>
      <c r="GB994" s="170"/>
      <c r="GC994" s="170"/>
      <c r="GD994" s="170"/>
      <c r="GE994" s="170"/>
      <c r="GF994" s="170"/>
      <c r="GG994" s="170"/>
      <c r="GH994" s="170"/>
    </row>
    <row r="995" customFormat="false" ht="12.75" hidden="false" customHeight="false" outlineLevel="0" collapsed="false">
      <c r="A995" s="179"/>
      <c r="B995" s="160"/>
      <c r="C995" s="160"/>
      <c r="D995" s="160"/>
      <c r="E995" s="160"/>
      <c r="F995" s="160"/>
      <c r="G995" s="160"/>
      <c r="H995" s="159"/>
      <c r="I995" s="181"/>
      <c r="R995" s="159"/>
      <c r="S995" s="169"/>
      <c r="T995" s="170"/>
      <c r="U995" s="170"/>
      <c r="V995" s="170"/>
      <c r="W995" s="170"/>
      <c r="X995" s="170"/>
      <c r="Y995" s="170"/>
      <c r="Z995" s="170"/>
      <c r="AA995" s="170"/>
      <c r="AB995" s="170"/>
      <c r="AC995" s="170"/>
      <c r="AD995" s="170"/>
      <c r="AE995" s="170"/>
      <c r="AF995" s="170"/>
      <c r="AG995" s="170"/>
      <c r="AH995" s="170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0"/>
      <c r="BN995" s="170"/>
      <c r="BO995" s="170"/>
      <c r="BP995" s="170"/>
      <c r="BQ995" s="170"/>
      <c r="BR995" s="170"/>
      <c r="BS995" s="170"/>
      <c r="BT995" s="170"/>
      <c r="BU995" s="170"/>
      <c r="BV995" s="170"/>
      <c r="BW995" s="170"/>
      <c r="BX995" s="170"/>
      <c r="BY995" s="170"/>
      <c r="BZ995" s="170"/>
      <c r="CA995" s="170"/>
      <c r="CB995" s="170"/>
      <c r="CC995" s="170"/>
      <c r="CD995" s="170"/>
      <c r="CE995" s="170"/>
      <c r="CF995" s="170"/>
      <c r="CG995" s="170"/>
      <c r="CH995" s="170"/>
      <c r="CI995" s="170"/>
      <c r="CJ995" s="170"/>
      <c r="CK995" s="170"/>
      <c r="CL995" s="170"/>
      <c r="CM995" s="170"/>
      <c r="CN995" s="170"/>
      <c r="CO995" s="170"/>
      <c r="CP995" s="170"/>
      <c r="CQ995" s="170"/>
      <c r="CR995" s="170"/>
      <c r="CS995" s="170"/>
      <c r="CT995" s="170"/>
      <c r="CU995" s="170"/>
      <c r="CV995" s="170"/>
      <c r="CW995" s="170"/>
      <c r="CX995" s="170"/>
      <c r="CY995" s="170"/>
      <c r="CZ995" s="170"/>
      <c r="DA995" s="170"/>
      <c r="DB995" s="170"/>
      <c r="DC995" s="170"/>
      <c r="DD995" s="170"/>
      <c r="DE995" s="170"/>
      <c r="DF995" s="170"/>
      <c r="DG995" s="170"/>
      <c r="DH995" s="170"/>
      <c r="DI995" s="170"/>
      <c r="DJ995" s="170"/>
      <c r="DK995" s="170"/>
      <c r="DL995" s="170"/>
      <c r="DM995" s="170"/>
      <c r="DN995" s="170"/>
      <c r="DO995" s="170"/>
      <c r="DP995" s="170"/>
      <c r="DQ995" s="170"/>
      <c r="DR995" s="170"/>
      <c r="DS995" s="170"/>
      <c r="DT995" s="170"/>
      <c r="DU995" s="170"/>
      <c r="DV995" s="170"/>
      <c r="DW995" s="170"/>
      <c r="DX995" s="170"/>
      <c r="DY995" s="170"/>
      <c r="DZ995" s="170"/>
      <c r="EA995" s="170"/>
      <c r="EB995" s="170"/>
      <c r="EC995" s="170"/>
      <c r="ED995" s="170"/>
      <c r="EE995" s="170"/>
      <c r="EF995" s="170"/>
      <c r="EG995" s="170"/>
      <c r="EH995" s="170"/>
      <c r="EI995" s="170"/>
      <c r="EJ995" s="170"/>
      <c r="EK995" s="170"/>
      <c r="EL995" s="170"/>
      <c r="EM995" s="170"/>
      <c r="EN995" s="170"/>
      <c r="EO995" s="170"/>
      <c r="EP995" s="170"/>
      <c r="EQ995" s="170"/>
      <c r="ER995" s="170"/>
      <c r="ES995" s="170"/>
      <c r="ET995" s="170"/>
      <c r="EU995" s="170"/>
      <c r="EV995" s="170"/>
      <c r="EW995" s="170"/>
      <c r="EX995" s="170"/>
      <c r="EY995" s="170"/>
      <c r="EZ995" s="170"/>
      <c r="FA995" s="170"/>
      <c r="FB995" s="170"/>
      <c r="FC995" s="170"/>
      <c r="FD995" s="170"/>
      <c r="FE995" s="170"/>
      <c r="FF995" s="170"/>
      <c r="FG995" s="170"/>
      <c r="FH995" s="170"/>
      <c r="FI995" s="170"/>
      <c r="FJ995" s="170"/>
      <c r="FK995" s="170"/>
      <c r="FL995" s="170"/>
      <c r="FM995" s="170"/>
      <c r="FN995" s="170"/>
      <c r="FO995" s="170"/>
      <c r="FP995" s="170"/>
      <c r="FQ995" s="170"/>
      <c r="FR995" s="170"/>
      <c r="FS995" s="170"/>
      <c r="FT995" s="170"/>
      <c r="FU995" s="170"/>
      <c r="FV995" s="170"/>
      <c r="FW995" s="170"/>
      <c r="FX995" s="170"/>
      <c r="FY995" s="170"/>
      <c r="FZ995" s="170"/>
      <c r="GA995" s="170"/>
      <c r="GB995" s="170"/>
      <c r="GC995" s="170"/>
      <c r="GD995" s="170"/>
      <c r="GE995" s="170"/>
      <c r="GF995" s="170"/>
      <c r="GG995" s="170"/>
      <c r="GH995" s="170"/>
    </row>
    <row r="996" customFormat="false" ht="12.75" hidden="false" customHeight="false" outlineLevel="0" collapsed="false">
      <c r="A996" s="179"/>
      <c r="B996" s="160"/>
      <c r="C996" s="160"/>
      <c r="D996" s="160"/>
      <c r="E996" s="160"/>
      <c r="F996" s="160"/>
      <c r="G996" s="160"/>
      <c r="H996" s="159"/>
      <c r="I996" s="181"/>
      <c r="R996" s="159"/>
      <c r="S996" s="169"/>
      <c r="T996" s="170"/>
      <c r="U996" s="170"/>
      <c r="V996" s="170"/>
      <c r="W996" s="170"/>
      <c r="X996" s="170"/>
      <c r="Y996" s="170"/>
      <c r="Z996" s="170"/>
      <c r="AA996" s="170"/>
      <c r="AB996" s="170"/>
      <c r="AC996" s="170"/>
      <c r="AD996" s="170"/>
      <c r="AE996" s="170"/>
      <c r="AF996" s="170"/>
      <c r="AG996" s="170"/>
      <c r="AH996" s="170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0"/>
      <c r="BN996" s="170"/>
      <c r="BO996" s="170"/>
      <c r="BP996" s="170"/>
      <c r="BQ996" s="170"/>
      <c r="BR996" s="170"/>
      <c r="BS996" s="170"/>
      <c r="BT996" s="170"/>
      <c r="BU996" s="170"/>
      <c r="BV996" s="170"/>
      <c r="BW996" s="170"/>
      <c r="BX996" s="170"/>
      <c r="BY996" s="170"/>
      <c r="BZ996" s="170"/>
      <c r="CA996" s="170"/>
      <c r="CB996" s="170"/>
      <c r="CC996" s="170"/>
      <c r="CD996" s="170"/>
      <c r="CE996" s="170"/>
      <c r="CF996" s="170"/>
      <c r="CG996" s="170"/>
      <c r="CH996" s="170"/>
      <c r="CI996" s="170"/>
      <c r="CJ996" s="170"/>
      <c r="CK996" s="170"/>
      <c r="CL996" s="170"/>
      <c r="CM996" s="170"/>
      <c r="CN996" s="170"/>
      <c r="CO996" s="170"/>
      <c r="CP996" s="170"/>
      <c r="CQ996" s="170"/>
      <c r="CR996" s="170"/>
      <c r="CS996" s="170"/>
      <c r="CT996" s="170"/>
      <c r="CU996" s="170"/>
      <c r="CV996" s="170"/>
      <c r="CW996" s="170"/>
      <c r="CX996" s="170"/>
      <c r="CY996" s="170"/>
      <c r="CZ996" s="170"/>
      <c r="DA996" s="170"/>
      <c r="DB996" s="170"/>
      <c r="DC996" s="170"/>
      <c r="DD996" s="170"/>
      <c r="DE996" s="170"/>
      <c r="DF996" s="170"/>
      <c r="DG996" s="170"/>
      <c r="DH996" s="170"/>
      <c r="DI996" s="170"/>
      <c r="DJ996" s="170"/>
      <c r="DK996" s="170"/>
      <c r="DL996" s="170"/>
      <c r="DM996" s="170"/>
      <c r="DN996" s="170"/>
      <c r="DO996" s="170"/>
      <c r="DP996" s="170"/>
      <c r="DQ996" s="170"/>
      <c r="DR996" s="170"/>
      <c r="DS996" s="170"/>
      <c r="DT996" s="170"/>
      <c r="DU996" s="170"/>
      <c r="DV996" s="170"/>
      <c r="DW996" s="170"/>
      <c r="DX996" s="170"/>
      <c r="DY996" s="170"/>
      <c r="DZ996" s="170"/>
      <c r="EA996" s="170"/>
      <c r="EB996" s="170"/>
      <c r="EC996" s="170"/>
      <c r="ED996" s="170"/>
      <c r="EE996" s="170"/>
      <c r="EF996" s="170"/>
      <c r="EG996" s="170"/>
      <c r="EH996" s="170"/>
      <c r="EI996" s="170"/>
      <c r="EJ996" s="170"/>
      <c r="EK996" s="170"/>
      <c r="EL996" s="170"/>
      <c r="EM996" s="170"/>
      <c r="EN996" s="170"/>
      <c r="EO996" s="170"/>
      <c r="EP996" s="170"/>
      <c r="EQ996" s="170"/>
      <c r="ER996" s="170"/>
      <c r="ES996" s="170"/>
      <c r="ET996" s="170"/>
      <c r="EU996" s="170"/>
      <c r="EV996" s="170"/>
      <c r="EW996" s="170"/>
      <c r="EX996" s="170"/>
      <c r="EY996" s="170"/>
      <c r="EZ996" s="170"/>
      <c r="FA996" s="170"/>
      <c r="FB996" s="170"/>
      <c r="FC996" s="170"/>
      <c r="FD996" s="170"/>
      <c r="FE996" s="170"/>
      <c r="FF996" s="170"/>
      <c r="FG996" s="170"/>
      <c r="FH996" s="170"/>
      <c r="FI996" s="170"/>
      <c r="FJ996" s="170"/>
      <c r="FK996" s="170"/>
      <c r="FL996" s="170"/>
      <c r="FM996" s="170"/>
      <c r="FN996" s="170"/>
      <c r="FO996" s="170"/>
      <c r="FP996" s="170"/>
      <c r="FQ996" s="170"/>
      <c r="FR996" s="170"/>
      <c r="FS996" s="170"/>
      <c r="FT996" s="170"/>
      <c r="FU996" s="170"/>
      <c r="FV996" s="170"/>
      <c r="FW996" s="170"/>
      <c r="FX996" s="170"/>
      <c r="FY996" s="170"/>
      <c r="FZ996" s="170"/>
      <c r="GA996" s="170"/>
      <c r="GB996" s="170"/>
      <c r="GC996" s="170"/>
      <c r="GD996" s="170"/>
      <c r="GE996" s="170"/>
      <c r="GF996" s="170"/>
      <c r="GG996" s="170"/>
      <c r="GH996" s="170"/>
    </row>
    <row r="997" customFormat="false" ht="12.75" hidden="false" customHeight="false" outlineLevel="0" collapsed="false">
      <c r="A997" s="179"/>
      <c r="B997" s="160"/>
      <c r="C997" s="160"/>
      <c r="D997" s="160"/>
      <c r="E997" s="160"/>
      <c r="F997" s="160"/>
      <c r="G997" s="160"/>
      <c r="H997" s="159"/>
      <c r="I997" s="181"/>
      <c r="R997" s="159"/>
      <c r="S997" s="169"/>
      <c r="T997" s="170"/>
      <c r="U997" s="170"/>
      <c r="V997" s="170"/>
      <c r="W997" s="170"/>
      <c r="X997" s="170"/>
      <c r="Y997" s="170"/>
      <c r="Z997" s="170"/>
      <c r="AA997" s="170"/>
      <c r="AB997" s="170"/>
      <c r="AC997" s="170"/>
      <c r="AD997" s="170"/>
      <c r="AE997" s="170"/>
      <c r="AF997" s="170"/>
      <c r="AG997" s="170"/>
      <c r="AH997" s="170"/>
      <c r="AI997" s="170"/>
      <c r="AJ997" s="170"/>
      <c r="AK997" s="170"/>
      <c r="AL997" s="170"/>
      <c r="AM997" s="170"/>
      <c r="AN997" s="170"/>
      <c r="AO997" s="170"/>
      <c r="AP997" s="170"/>
      <c r="AQ997" s="170"/>
      <c r="AR997" s="170"/>
      <c r="AS997" s="170"/>
      <c r="AT997" s="170"/>
      <c r="AU997" s="170"/>
      <c r="AV997" s="170"/>
      <c r="AW997" s="170"/>
      <c r="AX997" s="170"/>
      <c r="AY997" s="170"/>
      <c r="AZ997" s="170"/>
      <c r="BA997" s="170"/>
      <c r="BB997" s="170"/>
      <c r="BC997" s="170"/>
      <c r="BD997" s="170"/>
      <c r="BE997" s="170"/>
      <c r="BF997" s="170"/>
      <c r="BG997" s="170"/>
      <c r="BH997" s="170"/>
      <c r="BI997" s="170"/>
      <c r="BJ997" s="170"/>
      <c r="BK997" s="170"/>
      <c r="BL997" s="170"/>
      <c r="BM997" s="170"/>
      <c r="BN997" s="170"/>
      <c r="BO997" s="170"/>
      <c r="BP997" s="170"/>
      <c r="BQ997" s="170"/>
      <c r="BR997" s="170"/>
      <c r="BS997" s="170"/>
      <c r="BT997" s="170"/>
      <c r="BU997" s="170"/>
      <c r="BV997" s="170"/>
      <c r="BW997" s="170"/>
      <c r="BX997" s="170"/>
      <c r="BY997" s="170"/>
      <c r="BZ997" s="170"/>
      <c r="CA997" s="170"/>
      <c r="CB997" s="170"/>
      <c r="CC997" s="170"/>
      <c r="CD997" s="170"/>
      <c r="CE997" s="170"/>
      <c r="CF997" s="170"/>
      <c r="CG997" s="170"/>
      <c r="CH997" s="170"/>
      <c r="CI997" s="170"/>
      <c r="CJ997" s="170"/>
      <c r="CK997" s="170"/>
      <c r="CL997" s="170"/>
      <c r="CM997" s="170"/>
      <c r="CN997" s="170"/>
      <c r="CO997" s="170"/>
      <c r="CP997" s="170"/>
      <c r="CQ997" s="170"/>
      <c r="CR997" s="170"/>
      <c r="CS997" s="170"/>
      <c r="CT997" s="170"/>
      <c r="CU997" s="170"/>
      <c r="CV997" s="170"/>
      <c r="CW997" s="170"/>
      <c r="CX997" s="170"/>
      <c r="CY997" s="170"/>
      <c r="CZ997" s="170"/>
      <c r="DA997" s="170"/>
      <c r="DB997" s="170"/>
      <c r="DC997" s="170"/>
      <c r="DD997" s="170"/>
      <c r="DE997" s="170"/>
      <c r="DF997" s="170"/>
      <c r="DG997" s="170"/>
      <c r="DH997" s="170"/>
      <c r="DI997" s="170"/>
      <c r="DJ997" s="170"/>
      <c r="DK997" s="170"/>
      <c r="DL997" s="170"/>
      <c r="DM997" s="170"/>
      <c r="DN997" s="170"/>
      <c r="DO997" s="170"/>
      <c r="DP997" s="170"/>
      <c r="DQ997" s="170"/>
      <c r="DR997" s="170"/>
      <c r="DS997" s="170"/>
      <c r="DT997" s="170"/>
      <c r="DU997" s="170"/>
      <c r="DV997" s="170"/>
      <c r="DW997" s="170"/>
      <c r="DX997" s="170"/>
      <c r="DY997" s="170"/>
      <c r="DZ997" s="170"/>
      <c r="EA997" s="170"/>
      <c r="EB997" s="170"/>
      <c r="EC997" s="170"/>
      <c r="ED997" s="170"/>
      <c r="EE997" s="170"/>
      <c r="EF997" s="170"/>
      <c r="EG997" s="170"/>
      <c r="EH997" s="170"/>
      <c r="EI997" s="170"/>
      <c r="EJ997" s="170"/>
      <c r="EK997" s="170"/>
      <c r="EL997" s="170"/>
      <c r="EM997" s="170"/>
      <c r="EN997" s="170"/>
      <c r="EO997" s="170"/>
      <c r="EP997" s="170"/>
      <c r="EQ997" s="170"/>
      <c r="ER997" s="170"/>
      <c r="ES997" s="170"/>
      <c r="ET997" s="170"/>
      <c r="EU997" s="170"/>
      <c r="EV997" s="170"/>
      <c r="EW997" s="170"/>
      <c r="EX997" s="170"/>
      <c r="EY997" s="170"/>
      <c r="EZ997" s="170"/>
      <c r="FA997" s="170"/>
      <c r="FB997" s="170"/>
      <c r="FC997" s="170"/>
      <c r="FD997" s="170"/>
      <c r="FE997" s="170"/>
      <c r="FF997" s="170"/>
      <c r="FG997" s="170"/>
      <c r="FH997" s="170"/>
      <c r="FI997" s="170"/>
      <c r="FJ997" s="170"/>
      <c r="FK997" s="170"/>
      <c r="FL997" s="170"/>
      <c r="FM997" s="170"/>
      <c r="FN997" s="170"/>
      <c r="FO997" s="170"/>
      <c r="FP997" s="170"/>
      <c r="FQ997" s="170"/>
      <c r="FR997" s="170"/>
      <c r="FS997" s="170"/>
      <c r="FT997" s="170"/>
      <c r="FU997" s="170"/>
      <c r="FV997" s="170"/>
      <c r="FW997" s="170"/>
      <c r="FX997" s="170"/>
      <c r="FY997" s="170"/>
      <c r="FZ997" s="170"/>
      <c r="GA997" s="170"/>
      <c r="GB997" s="170"/>
      <c r="GC997" s="170"/>
      <c r="GD997" s="170"/>
      <c r="GE997" s="170"/>
      <c r="GF997" s="170"/>
      <c r="GG997" s="170"/>
      <c r="GH997" s="170"/>
    </row>
    <row r="998" customFormat="false" ht="12.75" hidden="false" customHeight="false" outlineLevel="0" collapsed="false">
      <c r="A998" s="179"/>
      <c r="B998" s="160"/>
      <c r="C998" s="160"/>
      <c r="D998" s="160"/>
      <c r="E998" s="160"/>
      <c r="F998" s="160"/>
      <c r="G998" s="160"/>
      <c r="H998" s="159"/>
      <c r="I998" s="181"/>
      <c r="R998" s="159"/>
      <c r="S998" s="169"/>
      <c r="T998" s="170"/>
      <c r="U998" s="170"/>
      <c r="V998" s="170"/>
      <c r="W998" s="170"/>
      <c r="X998" s="170"/>
      <c r="Y998" s="170"/>
      <c r="Z998" s="170"/>
      <c r="AA998" s="170"/>
      <c r="AB998" s="170"/>
      <c r="AC998" s="170"/>
      <c r="AD998" s="170"/>
      <c r="AE998" s="170"/>
      <c r="AF998" s="170"/>
      <c r="AG998" s="170"/>
      <c r="AH998" s="170"/>
      <c r="AI998" s="170"/>
      <c r="AJ998" s="170"/>
      <c r="AK998" s="170"/>
      <c r="AL998" s="170"/>
      <c r="AM998" s="170"/>
      <c r="AN998" s="170"/>
      <c r="AO998" s="170"/>
      <c r="AP998" s="170"/>
      <c r="AQ998" s="170"/>
      <c r="AR998" s="170"/>
      <c r="AS998" s="170"/>
      <c r="AT998" s="170"/>
      <c r="AU998" s="170"/>
      <c r="AV998" s="170"/>
      <c r="AW998" s="170"/>
      <c r="AX998" s="170"/>
      <c r="AY998" s="170"/>
      <c r="AZ998" s="170"/>
      <c r="BA998" s="170"/>
      <c r="BB998" s="170"/>
      <c r="BC998" s="170"/>
      <c r="BD998" s="170"/>
      <c r="BE998" s="170"/>
      <c r="BF998" s="170"/>
      <c r="BG998" s="170"/>
      <c r="BH998" s="170"/>
      <c r="BI998" s="170"/>
      <c r="BJ998" s="170"/>
      <c r="BK998" s="170"/>
      <c r="BL998" s="170"/>
      <c r="BM998" s="170"/>
      <c r="BN998" s="170"/>
      <c r="BO998" s="170"/>
      <c r="BP998" s="170"/>
      <c r="BQ998" s="170"/>
      <c r="BR998" s="170"/>
      <c r="BS998" s="170"/>
      <c r="BT998" s="170"/>
      <c r="BU998" s="170"/>
      <c r="BV998" s="170"/>
      <c r="BW998" s="170"/>
      <c r="BX998" s="170"/>
      <c r="BY998" s="170"/>
      <c r="BZ998" s="170"/>
      <c r="CA998" s="170"/>
      <c r="CB998" s="170"/>
      <c r="CC998" s="170"/>
      <c r="CD998" s="170"/>
      <c r="CE998" s="170"/>
      <c r="CF998" s="170"/>
      <c r="CG998" s="170"/>
      <c r="CH998" s="170"/>
      <c r="CI998" s="170"/>
      <c r="CJ998" s="170"/>
      <c r="CK998" s="170"/>
      <c r="CL998" s="170"/>
      <c r="CM998" s="170"/>
      <c r="CN998" s="170"/>
      <c r="CO998" s="170"/>
      <c r="CP998" s="170"/>
      <c r="CQ998" s="170"/>
      <c r="CR998" s="170"/>
      <c r="CS998" s="170"/>
      <c r="CT998" s="170"/>
      <c r="CU998" s="170"/>
      <c r="CV998" s="170"/>
      <c r="CW998" s="170"/>
      <c r="CX998" s="170"/>
      <c r="CY998" s="170"/>
      <c r="CZ998" s="170"/>
      <c r="DA998" s="170"/>
      <c r="DB998" s="170"/>
      <c r="DC998" s="170"/>
      <c r="DD998" s="170"/>
      <c r="DE998" s="170"/>
      <c r="DF998" s="170"/>
      <c r="DG998" s="170"/>
      <c r="DH998" s="170"/>
      <c r="DI998" s="170"/>
      <c r="DJ998" s="170"/>
      <c r="DK998" s="170"/>
      <c r="DL998" s="170"/>
      <c r="DM998" s="170"/>
      <c r="DN998" s="170"/>
      <c r="DO998" s="170"/>
      <c r="DP998" s="170"/>
      <c r="DQ998" s="170"/>
      <c r="DR998" s="170"/>
      <c r="DS998" s="170"/>
      <c r="DT998" s="170"/>
      <c r="DU998" s="170"/>
      <c r="DV998" s="170"/>
      <c r="DW998" s="170"/>
      <c r="DX998" s="170"/>
      <c r="DY998" s="170"/>
      <c r="DZ998" s="170"/>
      <c r="EA998" s="170"/>
      <c r="EB998" s="170"/>
      <c r="EC998" s="170"/>
      <c r="ED998" s="170"/>
      <c r="EE998" s="170"/>
      <c r="EF998" s="170"/>
      <c r="EG998" s="170"/>
      <c r="EH998" s="170"/>
      <c r="EI998" s="170"/>
      <c r="EJ998" s="170"/>
      <c r="EK998" s="170"/>
      <c r="EL998" s="170"/>
      <c r="EM998" s="170"/>
      <c r="EN998" s="170"/>
      <c r="EO998" s="170"/>
      <c r="EP998" s="170"/>
      <c r="EQ998" s="170"/>
      <c r="ER998" s="170"/>
      <c r="ES998" s="170"/>
      <c r="ET998" s="170"/>
      <c r="EU998" s="170"/>
      <c r="EV998" s="170"/>
      <c r="EW998" s="170"/>
      <c r="EX998" s="170"/>
      <c r="EY998" s="170"/>
      <c r="EZ998" s="170"/>
      <c r="FA998" s="170"/>
      <c r="FB998" s="170"/>
      <c r="FC998" s="170"/>
      <c r="FD998" s="170"/>
      <c r="FE998" s="170"/>
      <c r="FF998" s="170"/>
      <c r="FG998" s="170"/>
      <c r="FH998" s="170"/>
      <c r="FI998" s="170"/>
      <c r="FJ998" s="170"/>
      <c r="FK998" s="170"/>
      <c r="FL998" s="170"/>
      <c r="FM998" s="170"/>
      <c r="FN998" s="170"/>
      <c r="FO998" s="170"/>
      <c r="FP998" s="170"/>
      <c r="FQ998" s="170"/>
      <c r="FR998" s="170"/>
      <c r="FS998" s="170"/>
      <c r="FT998" s="170"/>
      <c r="FU998" s="170"/>
      <c r="FV998" s="170"/>
      <c r="FW998" s="170"/>
      <c r="FX998" s="170"/>
      <c r="FY998" s="170"/>
      <c r="FZ998" s="170"/>
      <c r="GA998" s="170"/>
      <c r="GB998" s="170"/>
      <c r="GC998" s="170"/>
      <c r="GD998" s="170"/>
      <c r="GE998" s="170"/>
      <c r="GF998" s="170"/>
      <c r="GG998" s="170"/>
      <c r="GH998" s="170"/>
    </row>
    <row r="999" customFormat="false" ht="12.75" hidden="false" customHeight="false" outlineLevel="0" collapsed="false">
      <c r="A999" s="179"/>
      <c r="B999" s="160"/>
      <c r="C999" s="160"/>
      <c r="D999" s="160"/>
      <c r="E999" s="160"/>
      <c r="F999" s="160"/>
      <c r="G999" s="160"/>
      <c r="H999" s="159"/>
      <c r="I999" s="181"/>
      <c r="R999" s="159"/>
      <c r="S999" s="169"/>
      <c r="T999" s="170"/>
      <c r="U999" s="170"/>
      <c r="V999" s="170"/>
      <c r="W999" s="170"/>
      <c r="X999" s="170"/>
      <c r="Y999" s="170"/>
      <c r="Z999" s="170"/>
      <c r="AA999" s="170"/>
      <c r="AB999" s="170"/>
      <c r="AC999" s="170"/>
      <c r="AD999" s="170"/>
      <c r="AE999" s="170"/>
      <c r="AF999" s="170"/>
      <c r="AG999" s="170"/>
      <c r="AH999" s="170"/>
      <c r="AI999" s="170"/>
      <c r="AJ999" s="170"/>
      <c r="AK999" s="170"/>
      <c r="AL999" s="170"/>
      <c r="AM999" s="170"/>
      <c r="AN999" s="170"/>
      <c r="AO999" s="170"/>
      <c r="AP999" s="170"/>
      <c r="AQ999" s="170"/>
      <c r="AR999" s="170"/>
      <c r="AS999" s="170"/>
      <c r="AT999" s="170"/>
      <c r="AU999" s="170"/>
      <c r="AV999" s="170"/>
      <c r="AW999" s="170"/>
      <c r="AX999" s="170"/>
      <c r="AY999" s="170"/>
      <c r="AZ999" s="170"/>
      <c r="BA999" s="170"/>
      <c r="BB999" s="170"/>
      <c r="BC999" s="170"/>
      <c r="BD999" s="170"/>
      <c r="BE999" s="170"/>
      <c r="BF999" s="170"/>
      <c r="BG999" s="170"/>
      <c r="BH999" s="170"/>
      <c r="BI999" s="170"/>
      <c r="BJ999" s="170"/>
      <c r="BK999" s="170"/>
      <c r="BL999" s="170"/>
      <c r="BM999" s="170"/>
      <c r="BN999" s="170"/>
      <c r="BO999" s="170"/>
      <c r="BP999" s="170"/>
      <c r="BQ999" s="170"/>
      <c r="BR999" s="170"/>
      <c r="BS999" s="170"/>
      <c r="BT999" s="170"/>
      <c r="BU999" s="170"/>
      <c r="BV999" s="170"/>
      <c r="BW999" s="170"/>
      <c r="BX999" s="170"/>
      <c r="BY999" s="170"/>
      <c r="BZ999" s="170"/>
      <c r="CA999" s="170"/>
      <c r="CB999" s="170"/>
      <c r="CC999" s="170"/>
      <c r="CD999" s="170"/>
      <c r="CE999" s="170"/>
      <c r="CF999" s="170"/>
      <c r="CG999" s="170"/>
      <c r="CH999" s="170"/>
      <c r="CI999" s="170"/>
      <c r="CJ999" s="170"/>
      <c r="CK999" s="170"/>
      <c r="CL999" s="170"/>
      <c r="CM999" s="170"/>
      <c r="CN999" s="170"/>
      <c r="CO999" s="170"/>
      <c r="CP999" s="170"/>
      <c r="CQ999" s="170"/>
      <c r="CR999" s="170"/>
      <c r="CS999" s="170"/>
      <c r="CT999" s="170"/>
      <c r="CU999" s="170"/>
      <c r="CV999" s="170"/>
      <c r="CW999" s="170"/>
      <c r="CX999" s="170"/>
      <c r="CY999" s="170"/>
      <c r="CZ999" s="170"/>
      <c r="DA999" s="170"/>
      <c r="DB999" s="170"/>
      <c r="DC999" s="170"/>
      <c r="DD999" s="170"/>
      <c r="DE999" s="170"/>
      <c r="DF999" s="170"/>
      <c r="DG999" s="170"/>
      <c r="DH999" s="170"/>
      <c r="DI999" s="170"/>
      <c r="DJ999" s="170"/>
      <c r="DK999" s="170"/>
      <c r="DL999" s="170"/>
      <c r="DM999" s="170"/>
      <c r="DN999" s="170"/>
      <c r="DO999" s="170"/>
      <c r="DP999" s="170"/>
      <c r="DQ999" s="170"/>
      <c r="DR999" s="170"/>
      <c r="DS999" s="170"/>
      <c r="DT999" s="170"/>
      <c r="DU999" s="170"/>
      <c r="DV999" s="170"/>
      <c r="DW999" s="170"/>
      <c r="DX999" s="170"/>
      <c r="DY999" s="170"/>
      <c r="DZ999" s="170"/>
      <c r="EA999" s="170"/>
      <c r="EB999" s="170"/>
      <c r="EC999" s="170"/>
      <c r="ED999" s="170"/>
      <c r="EE999" s="170"/>
      <c r="EF999" s="170"/>
      <c r="EG999" s="170"/>
      <c r="EH999" s="170"/>
      <c r="EI999" s="170"/>
      <c r="EJ999" s="170"/>
      <c r="EK999" s="170"/>
      <c r="EL999" s="170"/>
      <c r="EM999" s="170"/>
      <c r="EN999" s="170"/>
      <c r="EO999" s="170"/>
      <c r="EP999" s="170"/>
      <c r="EQ999" s="170"/>
      <c r="ER999" s="170"/>
      <c r="ES999" s="170"/>
      <c r="ET999" s="170"/>
      <c r="EU999" s="170"/>
      <c r="EV999" s="170"/>
      <c r="EW999" s="170"/>
      <c r="EX999" s="170"/>
      <c r="EY999" s="170"/>
      <c r="EZ999" s="170"/>
      <c r="FA999" s="170"/>
      <c r="FB999" s="170"/>
      <c r="FC999" s="170"/>
      <c r="FD999" s="170"/>
      <c r="FE999" s="170"/>
      <c r="FF999" s="170"/>
      <c r="FG999" s="170"/>
      <c r="FH999" s="170"/>
      <c r="FI999" s="170"/>
      <c r="FJ999" s="170"/>
      <c r="FK999" s="170"/>
      <c r="FL999" s="170"/>
      <c r="FM999" s="170"/>
      <c r="FN999" s="170"/>
      <c r="FO999" s="170"/>
      <c r="FP999" s="170"/>
      <c r="FQ999" s="170"/>
      <c r="FR999" s="170"/>
      <c r="FS999" s="170"/>
      <c r="FT999" s="170"/>
      <c r="FU999" s="170"/>
      <c r="FV999" s="170"/>
      <c r="FW999" s="170"/>
      <c r="FX999" s="170"/>
      <c r="FY999" s="170"/>
      <c r="FZ999" s="170"/>
      <c r="GA999" s="170"/>
      <c r="GB999" s="170"/>
      <c r="GC999" s="170"/>
      <c r="GD999" s="170"/>
      <c r="GE999" s="170"/>
      <c r="GF999" s="170"/>
      <c r="GG999" s="170"/>
      <c r="GH999" s="170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D9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6" activeCellId="0" sqref="C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64" width="9.7"/>
    <col collapsed="false" customWidth="true" hidden="false" outlineLevel="0" max="18" min="2" style="158" width="7.7"/>
    <col collapsed="false" customWidth="true" hidden="false" outlineLevel="0" max="19" min="19" style="165" width="17.99"/>
    <col collapsed="false" customWidth="true" hidden="false" outlineLevel="0" max="160" min="20" style="166" width="8.7"/>
  </cols>
  <sheetData>
    <row r="1" customFormat="false" ht="16.5" hidden="false" customHeight="false" outlineLevel="0" collapsed="false">
      <c r="A1" s="167" t="s">
        <v>260</v>
      </c>
      <c r="B1" s="167"/>
      <c r="C1" s="167"/>
      <c r="D1" s="167"/>
      <c r="E1" s="167"/>
      <c r="F1" s="167"/>
      <c r="G1" s="167"/>
      <c r="H1" s="167"/>
      <c r="I1" s="168" t="s">
        <v>261</v>
      </c>
      <c r="J1" s="168"/>
      <c r="K1" s="168"/>
      <c r="L1" s="168"/>
      <c r="M1" s="168"/>
      <c r="N1" s="168"/>
      <c r="O1" s="168"/>
      <c r="P1" s="168"/>
      <c r="Q1" s="168"/>
      <c r="R1" s="168"/>
      <c r="S1" s="169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</row>
    <row r="2" customFormat="false" ht="12.75" hidden="false" customHeight="false" outlineLevel="0" collapsed="false">
      <c r="A2" s="171" t="s">
        <v>262</v>
      </c>
      <c r="B2" s="171" t="s">
        <v>263</v>
      </c>
      <c r="C2" s="171"/>
      <c r="D2" s="171"/>
      <c r="E2" s="171" t="s">
        <v>264</v>
      </c>
      <c r="F2" s="171" t="s">
        <v>265</v>
      </c>
      <c r="G2" s="171" t="s">
        <v>266</v>
      </c>
      <c r="H2" s="171" t="s">
        <v>266</v>
      </c>
      <c r="I2" s="172" t="s">
        <v>267</v>
      </c>
      <c r="J2" s="173"/>
      <c r="K2" s="154" t="s">
        <v>259</v>
      </c>
      <c r="L2" s="154"/>
      <c r="M2" s="154"/>
      <c r="N2" s="154"/>
      <c r="O2" s="154"/>
      <c r="P2" s="154"/>
      <c r="Q2" s="154"/>
      <c r="R2" s="154"/>
      <c r="S2" s="169" t="n">
        <v>-0.3</v>
      </c>
      <c r="T2" s="170" t="n">
        <v>-0.2</v>
      </c>
      <c r="U2" s="170" t="n">
        <v>-0.1</v>
      </c>
      <c r="V2" s="170" t="n">
        <v>-0.05</v>
      </c>
      <c r="W2" s="170" t="n">
        <v>0.05</v>
      </c>
      <c r="X2" s="170" t="n">
        <v>0.1</v>
      </c>
      <c r="Y2" s="170" t="n">
        <v>0.2</v>
      </c>
      <c r="Z2" s="170" t="n">
        <v>0.3</v>
      </c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</row>
    <row r="3" customFormat="false" ht="13.5" hidden="false" customHeight="false" outlineLevel="0" collapsed="false">
      <c r="A3" s="174" t="s">
        <v>31</v>
      </c>
      <c r="B3" s="175" t="s">
        <v>268</v>
      </c>
      <c r="C3" s="175" t="s">
        <v>269</v>
      </c>
      <c r="D3" s="175" t="s">
        <v>270</v>
      </c>
      <c r="E3" s="175" t="s">
        <v>271</v>
      </c>
      <c r="F3" s="175" t="s">
        <v>264</v>
      </c>
      <c r="G3" s="175" t="s">
        <v>272</v>
      </c>
      <c r="H3" s="176" t="s">
        <v>273</v>
      </c>
      <c r="I3" s="177" t="s">
        <v>271</v>
      </c>
      <c r="J3" s="175" t="s">
        <v>274</v>
      </c>
      <c r="K3" s="155" t="n">
        <v>-0.3</v>
      </c>
      <c r="L3" s="156" t="n">
        <v>-0.2</v>
      </c>
      <c r="M3" s="156" t="n">
        <f aca="false">U2</f>
        <v>-0.1</v>
      </c>
      <c r="N3" s="156" t="n">
        <f aca="false">V2</f>
        <v>-0.05</v>
      </c>
      <c r="O3" s="156" t="n">
        <f aca="false">W2</f>
        <v>0.05</v>
      </c>
      <c r="P3" s="156" t="n">
        <f aca="false">X2</f>
        <v>0.1</v>
      </c>
      <c r="Q3" s="156" t="n">
        <v>0.2</v>
      </c>
      <c r="R3" s="157" t="n">
        <v>0.3</v>
      </c>
      <c r="S3" s="178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</row>
    <row r="4" customFormat="false" ht="12.75" hidden="false" customHeight="false" outlineLevel="0" collapsed="false">
      <c r="A4" s="179" t="n">
        <v>36708</v>
      </c>
      <c r="B4" s="160" t="n">
        <v>0</v>
      </c>
      <c r="C4" s="160" t="n">
        <v>0</v>
      </c>
      <c r="D4" s="160" t="n">
        <v>0</v>
      </c>
      <c r="E4" s="160" t="n">
        <v>0</v>
      </c>
      <c r="F4" s="160" t="n">
        <v>0</v>
      </c>
      <c r="G4" s="160" t="n">
        <v>0</v>
      </c>
      <c r="H4" s="180" t="n">
        <v>0</v>
      </c>
      <c r="I4" s="181" t="n">
        <v>0</v>
      </c>
      <c r="J4" s="158" t="n">
        <v>0</v>
      </c>
      <c r="K4" s="158" t="n">
        <v>0</v>
      </c>
      <c r="L4" s="158" t="n">
        <v>0</v>
      </c>
      <c r="M4" s="158" t="n">
        <v>0</v>
      </c>
      <c r="N4" s="158" t="n">
        <v>0</v>
      </c>
      <c r="O4" s="158" t="n">
        <v>0</v>
      </c>
      <c r="P4" s="158" t="n">
        <v>0</v>
      </c>
      <c r="Q4" s="158" t="n">
        <v>0</v>
      </c>
      <c r="R4" s="159" t="n">
        <v>0</v>
      </c>
      <c r="S4" s="169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</row>
    <row r="5" customFormat="false" ht="12.75" hidden="false" customHeight="false" outlineLevel="0" collapsed="false">
      <c r="A5" s="179" t="n">
        <v>36739</v>
      </c>
      <c r="B5" s="160" t="n">
        <v>52.9885631</v>
      </c>
      <c r="C5" s="160" t="n">
        <v>0</v>
      </c>
      <c r="D5" s="160" t="n">
        <v>31.98380563</v>
      </c>
      <c r="E5" s="160" t="n">
        <v>21.00475747</v>
      </c>
      <c r="F5" s="160" t="n">
        <v>21.00475747</v>
      </c>
      <c r="G5" s="160" t="n">
        <v>0</v>
      </c>
      <c r="H5" s="159" t="n">
        <v>0</v>
      </c>
      <c r="I5" s="181" t="n">
        <v>0.4352394654</v>
      </c>
      <c r="J5" s="158" t="n">
        <v>-0.62702504</v>
      </c>
      <c r="K5" s="158" t="n">
        <f aca="false">'HEDGE QUANTITIES'!K5-'WEST HEDGE QUANTITIES'!K5</f>
        <v>-299.68648306</v>
      </c>
      <c r="L5" s="158" t="n">
        <f aca="false">'HEDGE QUANTITIES'!L5-'WEST HEDGE QUANTITIES'!L5</f>
        <v>-190.01490699</v>
      </c>
      <c r="M5" s="158" t="n">
        <f aca="false">'HEDGE QUANTITIES'!M5-'WEST HEDGE QUANTITIES'!M5</f>
        <v>-90.15369854</v>
      </c>
      <c r="N5" s="158" t="n">
        <f aca="false">'HEDGE QUANTITIES'!N5-'WEST HEDGE QUANTITIES'!N5</f>
        <v>-43.88674231</v>
      </c>
      <c r="O5" s="158" t="n">
        <f aca="false">'HEDGE QUANTITIES'!O5-'WEST HEDGE QUANTITIES'!O5</f>
        <v>41.57848711</v>
      </c>
      <c r="P5" s="158" t="n">
        <f aca="false">'HEDGE QUANTITIES'!P5-'WEST HEDGE QUANTITIES'!P5</f>
        <v>80.93621345</v>
      </c>
      <c r="Q5" s="158" t="n">
        <f aca="false">'HEDGE QUANTITIES'!Q5-'WEST HEDGE QUANTITIES'!Q5</f>
        <v>153.38973791</v>
      </c>
      <c r="R5" s="158" t="n">
        <f aca="false">'HEDGE QUANTITIES'!R5-'WEST HEDGE QUANTITIES'!R5</f>
        <v>218.20284054</v>
      </c>
      <c r="S5" s="169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</row>
    <row r="6" customFormat="false" ht="12.75" hidden="false" customHeight="false" outlineLevel="0" collapsed="false">
      <c r="A6" s="179" t="n">
        <v>36770</v>
      </c>
      <c r="B6" s="160" t="n">
        <v>-24.36836887</v>
      </c>
      <c r="C6" s="160" t="n">
        <v>0</v>
      </c>
      <c r="D6" s="160" t="n">
        <v>-419.80099288</v>
      </c>
      <c r="E6" s="160" t="n">
        <v>395.43262401</v>
      </c>
      <c r="F6" s="160" t="n">
        <v>395.43262401</v>
      </c>
      <c r="G6" s="160" t="n">
        <v>0</v>
      </c>
      <c r="H6" s="159" t="n">
        <v>0</v>
      </c>
      <c r="I6" s="181" t="n">
        <v>-2.2414287656</v>
      </c>
      <c r="J6" s="158" t="n">
        <v>0.73140117</v>
      </c>
      <c r="K6" s="158" t="n">
        <f aca="false">'HEDGE QUANTITIES'!K6-'WEST HEDGE QUANTITIES'!K6</f>
        <v>-138.27617962</v>
      </c>
      <c r="L6" s="158" t="n">
        <f aca="false">'HEDGE QUANTITIES'!L6-'WEST HEDGE QUANTITIES'!L6</f>
        <v>-88.17285586</v>
      </c>
      <c r="M6" s="158" t="n">
        <f aca="false">'HEDGE QUANTITIES'!M6-'WEST HEDGE QUANTITIES'!M6</f>
        <v>-42.10474885</v>
      </c>
      <c r="N6" s="158" t="n">
        <f aca="false">'HEDGE QUANTITIES'!N6-'WEST HEDGE QUANTITIES'!N6</f>
        <v>-20.56422841</v>
      </c>
      <c r="O6" s="158" t="n">
        <f aca="false">'HEDGE QUANTITIES'!O6-'WEST HEDGE QUANTITIES'!O6</f>
        <v>19.60720378</v>
      </c>
      <c r="P6" s="158" t="n">
        <f aca="false">'HEDGE QUANTITIES'!P6-'WEST HEDGE QUANTITIES'!P6</f>
        <v>38.27986301</v>
      </c>
      <c r="Q6" s="158" t="n">
        <f aca="false">'HEDGE QUANTITIES'!Q6-'WEST HEDGE QUANTITIES'!Q6</f>
        <v>72.92028891</v>
      </c>
      <c r="R6" s="158" t="n">
        <f aca="false">'HEDGE QUANTITIES'!R6-'WEST HEDGE QUANTITIES'!R6</f>
        <v>104.14039783</v>
      </c>
      <c r="S6" s="169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</row>
    <row r="7" customFormat="false" ht="12.75" hidden="false" customHeight="false" outlineLevel="0" collapsed="false">
      <c r="A7" s="179" t="n">
        <v>36800</v>
      </c>
      <c r="B7" s="160" t="n">
        <v>11.61075419</v>
      </c>
      <c r="C7" s="160" t="n">
        <v>0</v>
      </c>
      <c r="D7" s="160" t="n">
        <v>-303.73609509</v>
      </c>
      <c r="E7" s="160" t="n">
        <v>315.34684928</v>
      </c>
      <c r="F7" s="160" t="n">
        <v>315.34684928</v>
      </c>
      <c r="G7" s="160" t="n">
        <v>0</v>
      </c>
      <c r="H7" s="159" t="n">
        <v>0</v>
      </c>
      <c r="I7" s="181" t="n">
        <v>-3.6085411166</v>
      </c>
      <c r="J7" s="158" t="n">
        <v>0.84844149</v>
      </c>
      <c r="K7" s="158" t="n">
        <f aca="false">'HEDGE QUANTITIES'!K7-'WEST HEDGE QUANTITIES'!K7</f>
        <v>-74.37629822</v>
      </c>
      <c r="L7" s="158" t="n">
        <f aca="false">'HEDGE QUANTITIES'!L7-'WEST HEDGE QUANTITIES'!L7</f>
        <v>-47.78313005</v>
      </c>
      <c r="M7" s="158" t="n">
        <f aca="false">'HEDGE QUANTITIES'!M7-'WEST HEDGE QUANTITIES'!M7</f>
        <v>-22.98377003</v>
      </c>
      <c r="N7" s="158" t="n">
        <f aca="false">'HEDGE QUANTITIES'!N7-'WEST HEDGE QUANTITIES'!N7</f>
        <v>-11.26507371</v>
      </c>
      <c r="O7" s="158" t="n">
        <f aca="false">'HEDGE QUANTITIES'!O7-'WEST HEDGE QUANTITIES'!O7</f>
        <v>10.81439878</v>
      </c>
      <c r="P7" s="158" t="n">
        <f aca="false">'HEDGE QUANTITIES'!P7-'WEST HEDGE QUANTITIES'!P7</f>
        <v>21.18289098</v>
      </c>
      <c r="Q7" s="158" t="n">
        <f aca="false">'HEDGE QUANTITIES'!Q7-'WEST HEDGE QUANTITIES'!Q7</f>
        <v>40.60929873</v>
      </c>
      <c r="R7" s="158" t="n">
        <f aca="false">'HEDGE QUANTITIES'!R7-'WEST HEDGE QUANTITIES'!R7</f>
        <v>58.34697401</v>
      </c>
      <c r="S7" s="169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</row>
    <row r="8" customFormat="false" ht="12.75" hidden="false" customHeight="false" outlineLevel="0" collapsed="false">
      <c r="A8" s="179" t="n">
        <v>36831</v>
      </c>
      <c r="B8" s="160" t="n">
        <v>16.22720302</v>
      </c>
      <c r="C8" s="160" t="n">
        <v>0</v>
      </c>
      <c r="D8" s="160" t="n">
        <v>-326.61808509</v>
      </c>
      <c r="E8" s="160" t="n">
        <v>342.84528811</v>
      </c>
      <c r="F8" s="160" t="n">
        <v>342.84528811</v>
      </c>
      <c r="G8" s="160" t="n">
        <v>0</v>
      </c>
      <c r="H8" s="159" t="n">
        <v>0</v>
      </c>
      <c r="I8" s="181" t="n">
        <v>-0.7624420381</v>
      </c>
      <c r="J8" s="158" t="n">
        <v>0.16101833</v>
      </c>
      <c r="K8" s="158" t="n">
        <f aca="false">'HEDGE QUANTITIES'!K8-'WEST HEDGE QUANTITIES'!K8</f>
        <v>-31.5411909</v>
      </c>
      <c r="L8" s="158" t="n">
        <f aca="false">'HEDGE QUANTITIES'!L8-'WEST HEDGE QUANTITIES'!L8</f>
        <v>-20.53663307</v>
      </c>
      <c r="M8" s="158" t="n">
        <f aca="false">'HEDGE QUANTITIES'!M8-'WEST HEDGE QUANTITIES'!M8</f>
        <v>-10.02851687</v>
      </c>
      <c r="N8" s="158" t="n">
        <f aca="false">'HEDGE QUANTITIES'!N8-'WEST HEDGE QUANTITIES'!N8</f>
        <v>-4.95538008</v>
      </c>
      <c r="O8" s="158" t="n">
        <f aca="false">'HEDGE QUANTITIES'!O8-'WEST HEDGE QUANTITIES'!O8</f>
        <v>4.83984156</v>
      </c>
      <c r="P8" s="158" t="n">
        <f aca="false">'HEDGE QUANTITIES'!P8-'WEST HEDGE QUANTITIES'!P8</f>
        <v>9.5664058</v>
      </c>
      <c r="Q8" s="158" t="n">
        <f aca="false">'HEDGE QUANTITIES'!Q8-'WEST HEDGE QUANTITIES'!Q8</f>
        <v>18.68888308</v>
      </c>
      <c r="R8" s="158" t="n">
        <f aca="false">'HEDGE QUANTITIES'!R8-'WEST HEDGE QUANTITIES'!R8</f>
        <v>27.38597546</v>
      </c>
      <c r="S8" s="169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/>
      <c r="EU8" s="170"/>
      <c r="EV8" s="170"/>
      <c r="EW8" s="170"/>
      <c r="EX8" s="170"/>
      <c r="EY8" s="170"/>
      <c r="EZ8" s="170"/>
      <c r="FA8" s="170"/>
      <c r="FB8" s="170"/>
      <c r="FC8" s="170"/>
      <c r="FD8" s="170"/>
    </row>
    <row r="9" customFormat="false" ht="12.75" hidden="false" customHeight="false" outlineLevel="0" collapsed="false">
      <c r="A9" s="179" t="n">
        <v>36861</v>
      </c>
      <c r="B9" s="160" t="n">
        <v>-0.72309312</v>
      </c>
      <c r="C9" s="160" t="n">
        <v>0</v>
      </c>
      <c r="D9" s="160" t="n">
        <v>-298.33931727</v>
      </c>
      <c r="E9" s="160" t="n">
        <v>297.61622415</v>
      </c>
      <c r="F9" s="160" t="n">
        <v>297.61622415</v>
      </c>
      <c r="G9" s="160" t="n">
        <v>0</v>
      </c>
      <c r="H9" s="159" t="n">
        <v>0</v>
      </c>
      <c r="I9" s="181" t="n">
        <v>-0.1886793804</v>
      </c>
      <c r="J9" s="158" t="n">
        <v>0.05023497</v>
      </c>
      <c r="K9" s="158" t="n">
        <f aca="false">'HEDGE QUANTITIES'!K9-'WEST HEDGE QUANTITIES'!K9</f>
        <v>-36.78287092</v>
      </c>
      <c r="L9" s="158" t="n">
        <f aca="false">'HEDGE QUANTITIES'!L9-'WEST HEDGE QUANTITIES'!L9</f>
        <v>-24.32090362</v>
      </c>
      <c r="M9" s="158" t="n">
        <f aca="false">'HEDGE QUANTITIES'!M9-'WEST HEDGE QUANTITIES'!M9</f>
        <v>-12.06377883</v>
      </c>
      <c r="N9" s="158" t="n">
        <f aca="false">'HEDGE QUANTITIES'!N9-'WEST HEDGE QUANTITIES'!N9</f>
        <v>-6.0081425</v>
      </c>
      <c r="O9" s="158" t="n">
        <f aca="false">'HEDGE QUANTITIES'!O9-'WEST HEDGE QUANTITIES'!O9</f>
        <v>5.96136516</v>
      </c>
      <c r="P9" s="158" t="n">
        <f aca="false">'HEDGE QUANTITIES'!P9-'WEST HEDGE QUANTITIES'!P9</f>
        <v>11.87679042</v>
      </c>
      <c r="Q9" s="158" t="n">
        <f aca="false">'HEDGE QUANTITIES'!Q9-'WEST HEDGE QUANTITIES'!Q9</f>
        <v>23.57223023</v>
      </c>
      <c r="R9" s="158" t="n">
        <f aca="false">'HEDGE QUANTITIES'!R9-'WEST HEDGE QUANTITIES'!R9</f>
        <v>35.09018177</v>
      </c>
      <c r="S9" s="169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  <c r="ER9" s="170"/>
      <c r="ES9" s="170"/>
      <c r="ET9" s="170"/>
      <c r="EU9" s="170"/>
      <c r="EV9" s="170"/>
      <c r="EW9" s="170"/>
      <c r="EX9" s="170"/>
      <c r="EY9" s="170"/>
      <c r="EZ9" s="170"/>
      <c r="FA9" s="170"/>
      <c r="FB9" s="170"/>
      <c r="FC9" s="170"/>
      <c r="FD9" s="170"/>
    </row>
    <row r="10" customFormat="false" ht="12.75" hidden="false" customHeight="false" outlineLevel="0" collapsed="false">
      <c r="A10" s="179" t="n">
        <v>36892</v>
      </c>
      <c r="B10" s="160" t="n">
        <v>11.32726596</v>
      </c>
      <c r="C10" s="160" t="n">
        <v>0</v>
      </c>
      <c r="D10" s="160" t="n">
        <v>-109.63270777</v>
      </c>
      <c r="E10" s="160" t="n">
        <v>120.95997373</v>
      </c>
      <c r="F10" s="160" t="n">
        <v>120.95997373</v>
      </c>
      <c r="G10" s="160" t="n">
        <v>0</v>
      </c>
      <c r="H10" s="159" t="n">
        <v>0</v>
      </c>
      <c r="I10" s="181" t="n">
        <v>0.8345958177</v>
      </c>
      <c r="J10" s="158" t="n">
        <v>-0.09158758</v>
      </c>
      <c r="K10" s="158" t="n">
        <f aca="false">'HEDGE QUANTITIES'!K10-'WEST HEDGE QUANTITIES'!K10</f>
        <v>-45.56007867</v>
      </c>
      <c r="L10" s="158" t="n">
        <f aca="false">'HEDGE QUANTITIES'!L10-'WEST HEDGE QUANTITIES'!L10</f>
        <v>-30.2592581</v>
      </c>
      <c r="M10" s="158" t="n">
        <f aca="false">'HEDGE QUANTITIES'!M10-'WEST HEDGE QUANTITIES'!M10</f>
        <v>-15.07015104</v>
      </c>
      <c r="N10" s="158" t="n">
        <f aca="false">'HEDGE QUANTITIES'!N10-'WEST HEDGE QUANTITIES'!N10</f>
        <v>-7.51980161</v>
      </c>
      <c r="O10" s="158" t="n">
        <f aca="false">'HEDGE QUANTITIES'!O10-'WEST HEDGE QUANTITIES'!O10</f>
        <v>7.4872894</v>
      </c>
      <c r="P10" s="158" t="n">
        <f aca="false">'HEDGE QUANTITIES'!P10-'WEST HEDGE QUANTITIES'!P10</f>
        <v>14.94088024</v>
      </c>
      <c r="Q10" s="158" t="n">
        <f aca="false">'HEDGE QUANTITIES'!Q10-'WEST HEDGE QUANTITIES'!Q10</f>
        <v>29.74192548</v>
      </c>
      <c r="R10" s="158" t="n">
        <f aca="false">'HEDGE QUANTITIES'!R10-'WEST HEDGE QUANTITIES'!R10</f>
        <v>44.39257803</v>
      </c>
      <c r="S10" s="169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/>
      <c r="EW10" s="170"/>
      <c r="EX10" s="170"/>
      <c r="EY10" s="170"/>
      <c r="EZ10" s="170"/>
      <c r="FA10" s="170"/>
      <c r="FB10" s="170"/>
      <c r="FC10" s="170"/>
      <c r="FD10" s="170"/>
    </row>
    <row r="11" customFormat="false" ht="12.75" hidden="false" customHeight="false" outlineLevel="0" collapsed="false">
      <c r="A11" s="179" t="n">
        <v>36923</v>
      </c>
      <c r="B11" s="160" t="n">
        <v>42.84824796</v>
      </c>
      <c r="C11" s="160" t="n">
        <v>0</v>
      </c>
      <c r="D11" s="160" t="n">
        <v>-155.59687168</v>
      </c>
      <c r="E11" s="160" t="n">
        <v>198.44511964</v>
      </c>
      <c r="F11" s="160" t="n">
        <v>198.44511964</v>
      </c>
      <c r="G11" s="160" t="n">
        <v>0</v>
      </c>
      <c r="H11" s="159" t="n">
        <v>0</v>
      </c>
      <c r="I11" s="181" t="n">
        <v>0.3701460831</v>
      </c>
      <c r="J11" s="158" t="n">
        <v>-0.00832056</v>
      </c>
      <c r="K11" s="158" t="n">
        <f aca="false">'HEDGE QUANTITIES'!K11-'WEST HEDGE QUANTITIES'!K11</f>
        <v>-31.4650971</v>
      </c>
      <c r="L11" s="158" t="n">
        <f aca="false">'HEDGE QUANTITIES'!L11-'WEST HEDGE QUANTITIES'!L11</f>
        <v>-20.67902216</v>
      </c>
      <c r="M11" s="158" t="n">
        <f aca="false">'HEDGE QUANTITIES'!M11-'WEST HEDGE QUANTITIES'!M11</f>
        <v>-10.19773853</v>
      </c>
      <c r="N11" s="158" t="n">
        <f aca="false">'HEDGE QUANTITIES'!N11-'WEST HEDGE QUANTITIES'!N11</f>
        <v>-5.0645355</v>
      </c>
      <c r="O11" s="158" t="n">
        <f aca="false">'HEDGE QUANTITIES'!O11-'WEST HEDGE QUANTITIES'!O11</f>
        <v>4.99781243</v>
      </c>
      <c r="P11" s="158" t="n">
        <f aca="false">'HEDGE QUANTITIES'!P11-'WEST HEDGE QUANTITIES'!P11</f>
        <v>9.93110601</v>
      </c>
      <c r="Q11" s="158" t="n">
        <f aca="false">'HEDGE QUANTITIES'!Q11-'WEST HEDGE QUANTITIES'!Q11</f>
        <v>19.61328051</v>
      </c>
      <c r="R11" s="158" t="n">
        <f aca="false">'HEDGE QUANTITIES'!R11-'WEST HEDGE QUANTITIES'!R11</f>
        <v>29.06322655</v>
      </c>
      <c r="S11" s="169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/>
      <c r="FA11" s="170"/>
      <c r="FB11" s="170"/>
      <c r="FC11" s="170"/>
      <c r="FD11" s="170"/>
    </row>
    <row r="12" customFormat="false" ht="12.75" hidden="false" customHeight="false" outlineLevel="0" collapsed="false">
      <c r="A12" s="179" t="n">
        <v>36951</v>
      </c>
      <c r="B12" s="160" t="n">
        <v>35.92687179</v>
      </c>
      <c r="C12" s="160" t="n">
        <v>0</v>
      </c>
      <c r="D12" s="160" t="n">
        <v>-106.73286074</v>
      </c>
      <c r="E12" s="160" t="n">
        <v>142.65973253</v>
      </c>
      <c r="F12" s="160" t="n">
        <v>142.65973253</v>
      </c>
      <c r="G12" s="160" t="n">
        <v>0</v>
      </c>
      <c r="H12" s="159" t="n">
        <v>0</v>
      </c>
      <c r="I12" s="181" t="n">
        <v>-0.1187860942</v>
      </c>
      <c r="J12" s="158" t="n">
        <v>0.03489906</v>
      </c>
      <c r="K12" s="158" t="n">
        <f aca="false">'HEDGE QUANTITIES'!K12-'WEST HEDGE QUANTITIES'!K12</f>
        <v>-35.2231427</v>
      </c>
      <c r="L12" s="158" t="n">
        <f aca="false">'HEDGE QUANTITIES'!L12-'WEST HEDGE QUANTITIES'!L12</f>
        <v>-23.22349012</v>
      </c>
      <c r="M12" s="158" t="n">
        <f aca="false">'HEDGE QUANTITIES'!M12-'WEST HEDGE QUANTITIES'!M12</f>
        <v>-11.48242423</v>
      </c>
      <c r="N12" s="158" t="n">
        <f aca="false">'HEDGE QUANTITIES'!N12-'WEST HEDGE QUANTITIES'!N12</f>
        <v>-5.70873829</v>
      </c>
      <c r="O12" s="158" t="n">
        <f aca="false">'HEDGE QUANTITIES'!O12-'WEST HEDGE QUANTITIES'!O12</f>
        <v>5.64398949</v>
      </c>
      <c r="P12" s="158" t="n">
        <f aca="false">'HEDGE QUANTITIES'!P12-'WEST HEDGE QUANTITIES'!P12</f>
        <v>11.2235327</v>
      </c>
      <c r="Q12" s="158" t="n">
        <f aca="false">'HEDGE QUANTITIES'!Q12-'WEST HEDGE QUANTITIES'!Q12</f>
        <v>22.19221419</v>
      </c>
      <c r="R12" s="158" t="n">
        <f aca="false">'HEDGE QUANTITIES'!R12-'WEST HEDGE QUANTITIES'!R12</f>
        <v>32.91047395</v>
      </c>
      <c r="S12" s="169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170"/>
      <c r="EK12" s="170"/>
      <c r="EL12" s="170"/>
      <c r="EM12" s="170"/>
      <c r="EN12" s="170"/>
      <c r="EO12" s="170"/>
      <c r="EP12" s="170"/>
      <c r="EQ12" s="170"/>
      <c r="ER12" s="170"/>
      <c r="ES12" s="170"/>
      <c r="ET12" s="170"/>
      <c r="EU12" s="170"/>
      <c r="EV12" s="170"/>
      <c r="EW12" s="170"/>
      <c r="EX12" s="170"/>
      <c r="EY12" s="170"/>
      <c r="EZ12" s="170"/>
      <c r="FA12" s="170"/>
      <c r="FB12" s="170"/>
      <c r="FC12" s="170"/>
      <c r="FD12" s="170"/>
    </row>
    <row r="13" customFormat="false" ht="12.75" hidden="false" customHeight="false" outlineLevel="0" collapsed="false">
      <c r="A13" s="179" t="n">
        <v>36982</v>
      </c>
      <c r="B13" s="160" t="n">
        <v>38.27045731</v>
      </c>
      <c r="C13" s="160" t="n">
        <v>0</v>
      </c>
      <c r="D13" s="160" t="n">
        <v>-94.27623975</v>
      </c>
      <c r="E13" s="160" t="n">
        <v>132.54669706</v>
      </c>
      <c r="F13" s="160" t="n">
        <v>132.54669706</v>
      </c>
      <c r="G13" s="160" t="n">
        <v>0</v>
      </c>
      <c r="H13" s="159" t="n">
        <v>0</v>
      </c>
      <c r="I13" s="181" t="n">
        <v>-0.5226477356</v>
      </c>
      <c r="J13" s="158" t="n">
        <v>0.06550744</v>
      </c>
      <c r="K13" s="158" t="n">
        <f aca="false">'HEDGE QUANTITIES'!K13-'WEST HEDGE QUANTITIES'!K13</f>
        <v>5.24076285</v>
      </c>
      <c r="L13" s="158" t="n">
        <f aca="false">'HEDGE QUANTITIES'!L13-'WEST HEDGE QUANTITIES'!L13</f>
        <v>3.26137539</v>
      </c>
      <c r="M13" s="158" t="n">
        <f aca="false">'HEDGE QUANTITIES'!M13-'WEST HEDGE QUANTITIES'!M13</f>
        <v>1.51998627</v>
      </c>
      <c r="N13" s="158" t="n">
        <f aca="false">'HEDGE QUANTITIES'!N13-'WEST HEDGE QUANTITIES'!N13</f>
        <v>0.7333011</v>
      </c>
      <c r="O13" s="158" t="n">
        <f aca="false">'HEDGE QUANTITIES'!O13-'WEST HEDGE QUANTITIES'!O13</f>
        <v>-0.68161241</v>
      </c>
      <c r="P13" s="158" t="n">
        <f aca="false">'HEDGE QUANTITIES'!P13-'WEST HEDGE QUANTITIES'!P13</f>
        <v>-1.31323344</v>
      </c>
      <c r="Q13" s="158" t="n">
        <f aca="false">'HEDGE QUANTITIES'!Q13-'WEST HEDGE QUANTITIES'!Q13</f>
        <v>-2.43195835</v>
      </c>
      <c r="R13" s="158" t="n">
        <f aca="false">'HEDGE QUANTITIES'!R13-'WEST HEDGE QUANTITIES'!R13</f>
        <v>-3.37025042</v>
      </c>
      <c r="S13" s="169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</row>
    <row r="14" customFormat="false" ht="12.75" hidden="false" customHeight="false" outlineLevel="0" collapsed="false">
      <c r="A14" s="179" t="n">
        <v>37012</v>
      </c>
      <c r="B14" s="160" t="n">
        <v>51.43607989</v>
      </c>
      <c r="C14" s="160" t="n">
        <v>0</v>
      </c>
      <c r="D14" s="160" t="n">
        <v>-93.27909137</v>
      </c>
      <c r="E14" s="160" t="n">
        <v>144.71517126</v>
      </c>
      <c r="F14" s="160" t="n">
        <v>144.71517126</v>
      </c>
      <c r="G14" s="160" t="n">
        <v>0</v>
      </c>
      <c r="H14" s="159" t="n">
        <v>0</v>
      </c>
      <c r="I14" s="181" t="n">
        <v>-0.394371943</v>
      </c>
      <c r="J14" s="158" t="n">
        <v>0.05380479</v>
      </c>
      <c r="K14" s="158" t="n">
        <f aca="false">'HEDGE QUANTITIES'!K14-'WEST HEDGE QUANTITIES'!K14</f>
        <v>3.91019277</v>
      </c>
      <c r="L14" s="158" t="n">
        <f aca="false">'HEDGE QUANTITIES'!L14-'WEST HEDGE QUANTITIES'!L14</f>
        <v>2.25863922</v>
      </c>
      <c r="M14" s="158" t="n">
        <f aca="false">'HEDGE QUANTITIES'!M14-'WEST HEDGE QUANTITIES'!M14</f>
        <v>0.96758226</v>
      </c>
      <c r="N14" s="158" t="n">
        <f aca="false">'HEDGE QUANTITIES'!N14-'WEST HEDGE QUANTITIES'!N14</f>
        <v>0.44564152</v>
      </c>
      <c r="O14" s="158" t="n">
        <f aca="false">'HEDGE QUANTITIES'!O14-'WEST HEDGE QUANTITIES'!O14</f>
        <v>-0.37363365</v>
      </c>
      <c r="P14" s="158" t="n">
        <f aca="false">'HEDGE QUANTITIES'!P14-'WEST HEDGE QUANTITIES'!P14</f>
        <v>-0.68034057</v>
      </c>
      <c r="Q14" s="158" t="n">
        <f aca="false">'HEDGE QUANTITIES'!Q14-'WEST HEDGE QUANTITIES'!Q14</f>
        <v>-1.11002332</v>
      </c>
      <c r="R14" s="158" t="n">
        <f aca="false">'HEDGE QUANTITIES'!R14-'WEST HEDGE QUANTITIES'!R14</f>
        <v>-1.32211647</v>
      </c>
      <c r="S14" s="169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170"/>
      <c r="EK14" s="170"/>
      <c r="EL14" s="170"/>
      <c r="EM14" s="170"/>
      <c r="EN14" s="170"/>
      <c r="EO14" s="170"/>
      <c r="EP14" s="170"/>
      <c r="EQ14" s="170"/>
      <c r="ER14" s="170"/>
      <c r="ES14" s="170"/>
      <c r="ET14" s="170"/>
      <c r="EU14" s="170"/>
      <c r="EV14" s="170"/>
      <c r="EW14" s="170"/>
      <c r="EX14" s="170"/>
      <c r="EY14" s="170"/>
      <c r="EZ14" s="170"/>
      <c r="FA14" s="170"/>
      <c r="FB14" s="170"/>
      <c r="FC14" s="170"/>
      <c r="FD14" s="170"/>
    </row>
    <row r="15" customFormat="false" ht="12.75" hidden="false" customHeight="false" outlineLevel="0" collapsed="false">
      <c r="A15" s="179" t="n">
        <v>37043</v>
      </c>
      <c r="B15" s="160" t="n">
        <v>5.01530059</v>
      </c>
      <c r="C15" s="160" t="n">
        <v>0</v>
      </c>
      <c r="D15" s="160" t="n">
        <v>9.11684851</v>
      </c>
      <c r="E15" s="160" t="n">
        <v>-4.10154792</v>
      </c>
      <c r="F15" s="160" t="n">
        <v>-4.10154792</v>
      </c>
      <c r="G15" s="160" t="n">
        <v>0</v>
      </c>
      <c r="H15" s="159" t="n">
        <v>0</v>
      </c>
      <c r="I15" s="181" t="n">
        <v>-0.363385914</v>
      </c>
      <c r="J15" s="158" t="n">
        <v>0.01708367</v>
      </c>
      <c r="K15" s="158" t="n">
        <f aca="false">'HEDGE QUANTITIES'!K15-'WEST HEDGE QUANTITIES'!K15</f>
        <v>-4.77864089</v>
      </c>
      <c r="L15" s="158" t="n">
        <f aca="false">'HEDGE QUANTITIES'!L15-'WEST HEDGE QUANTITIES'!L15</f>
        <v>-3.43745494</v>
      </c>
      <c r="M15" s="158" t="n">
        <f aca="false">'HEDGE QUANTITIES'!M15-'WEST HEDGE QUANTITIES'!M15</f>
        <v>-1.83043209</v>
      </c>
      <c r="N15" s="158" t="n">
        <f aca="false">'HEDGE QUANTITIES'!N15-'WEST HEDGE QUANTITIES'!N15</f>
        <v>-0.940527</v>
      </c>
      <c r="O15" s="158" t="n">
        <f aca="false">'HEDGE QUANTITIES'!O15-'WEST HEDGE QUANTITIES'!O15</f>
        <v>0.98608754</v>
      </c>
      <c r="P15" s="158" t="n">
        <f aca="false">'HEDGE QUANTITIES'!P15-'WEST HEDGE QUANTITIES'!P15</f>
        <v>2.01211485</v>
      </c>
      <c r="Q15" s="158" t="n">
        <f aca="false">'HEDGE QUANTITIES'!Q15-'WEST HEDGE QUANTITIES'!Q15</f>
        <v>4.1637462</v>
      </c>
      <c r="R15" s="158" t="n">
        <f aca="false">'HEDGE QUANTITIES'!R15-'WEST HEDGE QUANTITIES'!R15</f>
        <v>6.4190127</v>
      </c>
      <c r="S15" s="169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/>
      <c r="FB15" s="170"/>
      <c r="FC15" s="170"/>
      <c r="FD15" s="170"/>
    </row>
    <row r="16" customFormat="false" ht="12.75" hidden="false" customHeight="false" outlineLevel="0" collapsed="false">
      <c r="A16" s="179" t="n">
        <v>37073</v>
      </c>
      <c r="B16" s="160" t="n">
        <v>6.65772406</v>
      </c>
      <c r="C16" s="160" t="n">
        <v>0</v>
      </c>
      <c r="D16" s="160" t="n">
        <v>9.01820018</v>
      </c>
      <c r="E16" s="160" t="n">
        <v>-2.36047612</v>
      </c>
      <c r="F16" s="160" t="n">
        <v>-2.36047612</v>
      </c>
      <c r="G16" s="160" t="n">
        <v>0</v>
      </c>
      <c r="H16" s="159" t="n">
        <v>0</v>
      </c>
      <c r="I16" s="181" t="n">
        <v>-0.3540622248</v>
      </c>
      <c r="J16" s="158" t="n">
        <v>0.01378919</v>
      </c>
      <c r="K16" s="158" t="n">
        <f aca="false">'HEDGE QUANTITIES'!K16-'WEST HEDGE QUANTITIES'!K16</f>
        <v>-4.35099987</v>
      </c>
      <c r="L16" s="158" t="n">
        <f aca="false">'HEDGE QUANTITIES'!L16-'WEST HEDGE QUANTITIES'!L16</f>
        <v>-3.1464641</v>
      </c>
      <c r="M16" s="158" t="n">
        <f aca="false">'HEDGE QUANTITIES'!M16-'WEST HEDGE QUANTITIES'!M16</f>
        <v>-1.68241509</v>
      </c>
      <c r="N16" s="158" t="n">
        <f aca="false">'HEDGE QUANTITIES'!N16-'WEST HEDGE QUANTITIES'!N16</f>
        <v>-0.86596029</v>
      </c>
      <c r="O16" s="158" t="n">
        <f aca="false">'HEDGE QUANTITIES'!O16-'WEST HEDGE QUANTITIES'!O16</f>
        <v>0.91052671</v>
      </c>
      <c r="P16" s="158" t="n">
        <f aca="false">'HEDGE QUANTITIES'!P16-'WEST HEDGE QUANTITIES'!P16</f>
        <v>1.8605204</v>
      </c>
      <c r="Q16" s="158" t="n">
        <f aca="false">'HEDGE QUANTITIES'!Q16-'WEST HEDGE QUANTITIES'!Q16</f>
        <v>3.85818331</v>
      </c>
      <c r="R16" s="158" t="n">
        <f aca="false">'HEDGE QUANTITIES'!R16-'WEST HEDGE QUANTITIES'!R16</f>
        <v>5.95846014</v>
      </c>
      <c r="S16" s="169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170"/>
      <c r="EK16" s="170"/>
      <c r="EL16" s="170"/>
      <c r="EM16" s="170"/>
      <c r="EN16" s="170"/>
      <c r="EO16" s="170"/>
      <c r="EP16" s="170"/>
      <c r="EQ16" s="170"/>
      <c r="ER16" s="170"/>
      <c r="ES16" s="170"/>
      <c r="ET16" s="170"/>
      <c r="EU16" s="170"/>
      <c r="EV16" s="170"/>
      <c r="EW16" s="170"/>
      <c r="EX16" s="170"/>
      <c r="EY16" s="170"/>
      <c r="EZ16" s="170"/>
      <c r="FA16" s="170"/>
      <c r="FB16" s="170"/>
      <c r="FC16" s="170"/>
      <c r="FD16" s="170"/>
    </row>
    <row r="17" customFormat="false" ht="12.75" hidden="false" customHeight="false" outlineLevel="0" collapsed="false">
      <c r="A17" s="179" t="n">
        <v>37104</v>
      </c>
      <c r="B17" s="160" t="n">
        <v>6.34351817</v>
      </c>
      <c r="C17" s="160" t="n">
        <v>0</v>
      </c>
      <c r="D17" s="160" t="n">
        <v>9.21382972</v>
      </c>
      <c r="E17" s="160" t="n">
        <v>-2.87031155</v>
      </c>
      <c r="F17" s="160" t="n">
        <v>-2.87031155</v>
      </c>
      <c r="G17" s="160" t="n">
        <v>0</v>
      </c>
      <c r="H17" s="159" t="n">
        <v>0</v>
      </c>
      <c r="I17" s="181" t="n">
        <v>-0.1755460137</v>
      </c>
      <c r="J17" s="158" t="n">
        <v>0.00632209</v>
      </c>
      <c r="K17" s="158" t="n">
        <f aca="false">'HEDGE QUANTITIES'!K17-'WEST HEDGE QUANTITIES'!K17</f>
        <v>-0.6148683</v>
      </c>
      <c r="L17" s="158" t="n">
        <f aca="false">'HEDGE QUANTITIES'!L17-'WEST HEDGE QUANTITIES'!L17</f>
        <v>-0.49186968</v>
      </c>
      <c r="M17" s="158" t="n">
        <f aca="false">'HEDGE QUANTITIES'!M17-'WEST HEDGE QUANTITIES'!M17</f>
        <v>-0.27954594</v>
      </c>
      <c r="N17" s="158" t="n">
        <f aca="false">'HEDGE QUANTITIES'!N17-'WEST HEDGE QUANTITIES'!N17</f>
        <v>-0.14680137</v>
      </c>
      <c r="O17" s="158" t="n">
        <f aca="false">'HEDGE QUANTITIES'!O17-'WEST HEDGE QUANTITIES'!O17</f>
        <v>0.15819285</v>
      </c>
      <c r="P17" s="158" t="n">
        <f aca="false">'HEDGE QUANTITIES'!P17-'WEST HEDGE QUANTITIES'!P17</f>
        <v>0.32492101</v>
      </c>
      <c r="Q17" s="158" t="n">
        <f aca="false">'HEDGE QUANTITIES'!Q17-'WEST HEDGE QUANTITIES'!Q17</f>
        <v>0.67196522</v>
      </c>
      <c r="R17" s="158" t="n">
        <f aca="false">'HEDGE QUANTITIES'!R17-'WEST HEDGE QUANTITIES'!R17</f>
        <v>1.02259022</v>
      </c>
      <c r="S17" s="169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170"/>
      <c r="EK17" s="170"/>
      <c r="EL17" s="170"/>
      <c r="EM17" s="170"/>
      <c r="EN17" s="170"/>
      <c r="EO17" s="170"/>
      <c r="EP17" s="170"/>
      <c r="EQ17" s="170"/>
      <c r="ER17" s="170"/>
      <c r="ES17" s="170"/>
      <c r="ET17" s="170"/>
      <c r="EU17" s="170"/>
      <c r="EV17" s="170"/>
      <c r="EW17" s="170"/>
      <c r="EX17" s="170"/>
      <c r="EY17" s="170"/>
      <c r="EZ17" s="170"/>
      <c r="FA17" s="170"/>
      <c r="FB17" s="170"/>
      <c r="FC17" s="170"/>
      <c r="FD17" s="170"/>
    </row>
    <row r="18" customFormat="false" ht="12.75" hidden="false" customHeight="false" outlineLevel="0" collapsed="false">
      <c r="A18" s="179" t="n">
        <v>37135</v>
      </c>
      <c r="B18" s="160" t="n">
        <v>3.66485427</v>
      </c>
      <c r="C18" s="160" t="n">
        <v>0</v>
      </c>
      <c r="D18" s="160" t="n">
        <v>31.02076278</v>
      </c>
      <c r="E18" s="160" t="n">
        <v>-27.35590851</v>
      </c>
      <c r="F18" s="160" t="n">
        <v>-27.35590851</v>
      </c>
      <c r="G18" s="160" t="n">
        <v>0</v>
      </c>
      <c r="H18" s="159" t="n">
        <v>0</v>
      </c>
      <c r="I18" s="181" t="n">
        <v>-0.2693343166</v>
      </c>
      <c r="J18" s="158" t="n">
        <v>0.0037062</v>
      </c>
      <c r="K18" s="158" t="n">
        <f aca="false">'HEDGE QUANTITIES'!K18-'WEST HEDGE QUANTITIES'!K18</f>
        <v>-1.16525582</v>
      </c>
      <c r="L18" s="158" t="n">
        <f aca="false">'HEDGE QUANTITIES'!L18-'WEST HEDGE QUANTITIES'!L18</f>
        <v>-0.81450358</v>
      </c>
      <c r="M18" s="158" t="n">
        <f aca="false">'HEDGE QUANTITIES'!M18-'WEST HEDGE QUANTITIES'!M18</f>
        <v>-0.42070898</v>
      </c>
      <c r="N18" s="158" t="n">
        <f aca="false">'HEDGE QUANTITIES'!N18-'WEST HEDGE QUANTITIES'!N18</f>
        <v>-0.21270739</v>
      </c>
      <c r="O18" s="158" t="n">
        <f aca="false">'HEDGE QUANTITIES'!O18-'WEST HEDGE QUANTITIES'!O18</f>
        <v>0.21543094</v>
      </c>
      <c r="P18" s="158" t="n">
        <f aca="false">'HEDGE QUANTITIES'!P18-'WEST HEDGE QUANTITIES'!P18</f>
        <v>0.43126551</v>
      </c>
      <c r="Q18" s="158" t="n">
        <f aca="false">'HEDGE QUANTITIES'!Q18-'WEST HEDGE QUANTITIES'!Q18</f>
        <v>0.85519225</v>
      </c>
      <c r="R18" s="158" t="n">
        <f aca="false">'HEDGE QUANTITIES'!R18-'WEST HEDGE QUANTITIES'!R18</f>
        <v>1.25800028</v>
      </c>
      <c r="S18" s="169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170"/>
      <c r="EK18" s="170"/>
      <c r="EL18" s="170"/>
      <c r="EM18" s="170"/>
      <c r="EN18" s="170"/>
      <c r="EO18" s="170"/>
      <c r="EP18" s="170"/>
      <c r="EQ18" s="170"/>
      <c r="ER18" s="170"/>
      <c r="ES18" s="170"/>
      <c r="ET18" s="170"/>
      <c r="EU18" s="170"/>
      <c r="EV18" s="170"/>
      <c r="EW18" s="170"/>
      <c r="EX18" s="170"/>
      <c r="EY18" s="170"/>
      <c r="EZ18" s="170"/>
      <c r="FA18" s="170"/>
      <c r="FB18" s="170"/>
      <c r="FC18" s="170"/>
      <c r="FD18" s="170"/>
    </row>
    <row r="19" customFormat="false" ht="12.75" hidden="false" customHeight="false" outlineLevel="0" collapsed="false">
      <c r="A19" s="179" t="n">
        <v>37165</v>
      </c>
      <c r="B19" s="160" t="n">
        <v>0.35812373</v>
      </c>
      <c r="C19" s="160" t="n">
        <v>0</v>
      </c>
      <c r="D19" s="160" t="n">
        <v>52.20308327</v>
      </c>
      <c r="E19" s="160" t="n">
        <v>-51.84495954</v>
      </c>
      <c r="F19" s="160" t="n">
        <v>-51.84495954</v>
      </c>
      <c r="G19" s="160" t="n">
        <v>0</v>
      </c>
      <c r="H19" s="159" t="n">
        <v>0</v>
      </c>
      <c r="I19" s="181" t="n">
        <v>-0.358792219</v>
      </c>
      <c r="J19" s="158" t="n">
        <v>0.00068177</v>
      </c>
      <c r="K19" s="158" t="n">
        <f aca="false">'HEDGE QUANTITIES'!K19-'WEST HEDGE QUANTITIES'!K19</f>
        <v>-3.05407054</v>
      </c>
      <c r="L19" s="158" t="n">
        <f aca="false">'HEDGE QUANTITIES'!L19-'WEST HEDGE QUANTITIES'!L19</f>
        <v>-1.96911844</v>
      </c>
      <c r="M19" s="158" t="n">
        <f aca="false">'HEDGE QUANTITIES'!M19-'WEST HEDGE QUANTITIES'!M19</f>
        <v>-0.94868869</v>
      </c>
      <c r="N19" s="158" t="n">
        <f aca="false">'HEDGE QUANTITIES'!N19-'WEST HEDGE QUANTITIES'!N19</f>
        <v>-0.46494006</v>
      </c>
      <c r="O19" s="158" t="n">
        <f aca="false">'HEDGE QUANTITIES'!O19-'WEST HEDGE QUANTITIES'!O19</f>
        <v>0.44524164</v>
      </c>
      <c r="P19" s="158" t="n">
        <f aca="false">'HEDGE QUANTITIES'!P19-'WEST HEDGE QUANTITIES'!P19</f>
        <v>0.86927837</v>
      </c>
      <c r="Q19" s="158" t="n">
        <f aca="false">'HEDGE QUANTITIES'!Q19-'WEST HEDGE QUANTITIES'!Q19</f>
        <v>1.65074834</v>
      </c>
      <c r="R19" s="158" t="n">
        <f aca="false">'HEDGE QUANTITIES'!R19-'WEST HEDGE QUANTITIES'!R19</f>
        <v>2.34018788</v>
      </c>
      <c r="S19" s="169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  <c r="EQ19" s="170"/>
      <c r="ER19" s="170"/>
      <c r="ES19" s="170"/>
      <c r="ET19" s="170"/>
      <c r="EU19" s="170"/>
      <c r="EV19" s="170"/>
      <c r="EW19" s="170"/>
      <c r="EX19" s="170"/>
      <c r="EY19" s="170"/>
      <c r="EZ19" s="170"/>
      <c r="FA19" s="170"/>
      <c r="FB19" s="170"/>
      <c r="FC19" s="170"/>
      <c r="FD19" s="170"/>
    </row>
    <row r="20" customFormat="false" ht="12.75" hidden="false" customHeight="false" outlineLevel="0" collapsed="false">
      <c r="A20" s="179" t="n">
        <v>37196</v>
      </c>
      <c r="B20" s="160" t="n">
        <v>-0.65178314</v>
      </c>
      <c r="C20" s="160" t="n">
        <v>0</v>
      </c>
      <c r="D20" s="160" t="n">
        <v>53.85817419</v>
      </c>
      <c r="E20" s="160" t="n">
        <v>-54.50995733</v>
      </c>
      <c r="F20" s="160" t="n">
        <v>-54.50995733</v>
      </c>
      <c r="G20" s="160" t="n">
        <v>0</v>
      </c>
      <c r="H20" s="159" t="n">
        <v>0</v>
      </c>
      <c r="I20" s="181" t="n">
        <v>-0.4200372544</v>
      </c>
      <c r="J20" s="158" t="n">
        <v>0.00117541</v>
      </c>
      <c r="K20" s="158" t="n">
        <f aca="false">'HEDGE QUANTITIES'!K20-'WEST HEDGE QUANTITIES'!K20</f>
        <v>-6.49621086</v>
      </c>
      <c r="L20" s="158" t="n">
        <f aca="false">'HEDGE QUANTITIES'!L20-'WEST HEDGE QUANTITIES'!L20</f>
        <v>-4.06735811</v>
      </c>
      <c r="M20" s="158" t="n">
        <f aca="false">'HEDGE QUANTITIES'!M20-'WEST HEDGE QUANTITIES'!M20</f>
        <v>-1.90161714</v>
      </c>
      <c r="N20" s="158" t="n">
        <f aca="false">'HEDGE QUANTITIES'!N20-'WEST HEDGE QUANTITIES'!N20</f>
        <v>-0.91796992</v>
      </c>
      <c r="O20" s="158" t="n">
        <f aca="false">'HEDGE QUANTITIES'!O20-'WEST HEDGE QUANTITIES'!O20</f>
        <v>0.85269578</v>
      </c>
      <c r="P20" s="158" t="n">
        <f aca="false">'HEDGE QUANTITIES'!P20-'WEST HEDGE QUANTITIES'!P20</f>
        <v>1.64083179</v>
      </c>
      <c r="Q20" s="158" t="n">
        <f aca="false">'HEDGE QUANTITIES'!Q20-'WEST HEDGE QUANTITIES'!Q20</f>
        <v>3.02703685</v>
      </c>
      <c r="R20" s="158" t="n">
        <f aca="false">'HEDGE QUANTITIES'!R20-'WEST HEDGE QUANTITIES'!R20</f>
        <v>4.1670822</v>
      </c>
      <c r="S20" s="169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170"/>
      <c r="EK20" s="170"/>
      <c r="EL20" s="170"/>
      <c r="EM20" s="170"/>
      <c r="EN20" s="170"/>
      <c r="EO20" s="170"/>
      <c r="EP20" s="170"/>
      <c r="EQ20" s="170"/>
      <c r="ER20" s="170"/>
      <c r="ES20" s="170"/>
      <c r="ET20" s="170"/>
      <c r="EU20" s="170"/>
      <c r="EV20" s="170"/>
      <c r="EW20" s="170"/>
      <c r="EX20" s="170"/>
      <c r="EY20" s="170"/>
      <c r="EZ20" s="170"/>
      <c r="FA20" s="170"/>
      <c r="FB20" s="170"/>
      <c r="FC20" s="170"/>
      <c r="FD20" s="170"/>
    </row>
    <row r="21" customFormat="false" ht="12.75" hidden="false" customHeight="false" outlineLevel="0" collapsed="false">
      <c r="A21" s="179" t="n">
        <v>37226</v>
      </c>
      <c r="B21" s="160" t="n">
        <v>2.93445188</v>
      </c>
      <c r="C21" s="160" t="n">
        <v>0</v>
      </c>
      <c r="D21" s="160" t="n">
        <v>60.38598183</v>
      </c>
      <c r="E21" s="160" t="n">
        <v>-57.45152995</v>
      </c>
      <c r="F21" s="160" t="n">
        <v>-57.45152995</v>
      </c>
      <c r="G21" s="160" t="n">
        <v>0</v>
      </c>
      <c r="H21" s="159" t="n">
        <v>0</v>
      </c>
      <c r="I21" s="181" t="n">
        <v>-0.4071735145</v>
      </c>
      <c r="J21" s="158" t="n">
        <v>-0.0002588</v>
      </c>
      <c r="K21" s="158" t="n">
        <f aca="false">'HEDGE QUANTITIES'!K21-'WEST HEDGE QUANTITIES'!K21</f>
        <v>-6.85674031</v>
      </c>
      <c r="L21" s="158" t="n">
        <f aca="false">'HEDGE QUANTITIES'!L21-'WEST HEDGE QUANTITIES'!L21</f>
        <v>-4.23927322</v>
      </c>
      <c r="M21" s="158" t="n">
        <f aca="false">'HEDGE QUANTITIES'!M21-'WEST HEDGE QUANTITIES'!M21</f>
        <v>-1.95665763</v>
      </c>
      <c r="N21" s="158" t="n">
        <f aca="false">'HEDGE QUANTITIES'!N21-'WEST HEDGE QUANTITIES'!N21</f>
        <v>-0.93824962</v>
      </c>
      <c r="O21" s="158" t="n">
        <f aca="false">'HEDGE QUANTITIES'!O21-'WEST HEDGE QUANTITIES'!O21</f>
        <v>0.85961797</v>
      </c>
      <c r="P21" s="158" t="n">
        <f aca="false">'HEDGE QUANTITIES'!P21-'WEST HEDGE QUANTITIES'!P21</f>
        <v>1.64216435</v>
      </c>
      <c r="Q21" s="158" t="n">
        <f aca="false">'HEDGE QUANTITIES'!Q21-'WEST HEDGE QUANTITIES'!Q21</f>
        <v>2.98293523</v>
      </c>
      <c r="R21" s="158" t="n">
        <f aca="false">'HEDGE QUANTITIES'!R21-'WEST HEDGE QUANTITIES'!R21</f>
        <v>4.03772358</v>
      </c>
      <c r="S21" s="169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/>
      <c r="FD21" s="170"/>
    </row>
    <row r="22" customFormat="false" ht="12.75" hidden="false" customHeight="false" outlineLevel="0" collapsed="false">
      <c r="A22" s="179" t="n">
        <v>37257</v>
      </c>
      <c r="B22" s="160" t="n">
        <v>5.18333232</v>
      </c>
      <c r="C22" s="160" t="n">
        <v>0</v>
      </c>
      <c r="D22" s="160" t="n">
        <v>89.79321151</v>
      </c>
      <c r="E22" s="160" t="n">
        <v>-84.60987919</v>
      </c>
      <c r="F22" s="160" t="n">
        <v>-84.60987919</v>
      </c>
      <c r="G22" s="160" t="n">
        <v>0</v>
      </c>
      <c r="H22" s="159" t="n">
        <v>0</v>
      </c>
      <c r="I22" s="181" t="n">
        <v>-1.1411207938</v>
      </c>
      <c r="J22" s="158" t="n">
        <v>0.01208944</v>
      </c>
      <c r="K22" s="158" t="n">
        <f aca="false">'HEDGE QUANTITIES'!K22-'WEST HEDGE QUANTITIES'!K22</f>
        <v>-4.51498623</v>
      </c>
      <c r="L22" s="158" t="n">
        <f aca="false">'HEDGE QUANTITIES'!L22-'WEST HEDGE QUANTITIES'!L22</f>
        <v>-2.62976369</v>
      </c>
      <c r="M22" s="158" t="n">
        <f aca="false">'HEDGE QUANTITIES'!M22-'WEST HEDGE QUANTITIES'!M22</f>
        <v>-1.13319218</v>
      </c>
      <c r="N22" s="158" t="n">
        <f aca="false">'HEDGE QUANTITIES'!N22-'WEST HEDGE QUANTITIES'!N22</f>
        <v>-0.52278689</v>
      </c>
      <c r="O22" s="158" t="n">
        <f aca="false">'HEDGE QUANTITIES'!O22-'WEST HEDGE QUANTITIES'!O22</f>
        <v>0.43843511</v>
      </c>
      <c r="P22" s="158" t="n">
        <f aca="false">'HEDGE QUANTITIES'!P22-'WEST HEDGE QUANTITIES'!P22</f>
        <v>0.79570669</v>
      </c>
      <c r="Q22" s="158" t="n">
        <f aca="false">'HEDGE QUANTITIES'!Q22-'WEST HEDGE QUANTITIES'!Q22</f>
        <v>1.27949973</v>
      </c>
      <c r="R22" s="158" t="n">
        <f aca="false">'HEDGE QUANTITIES'!R22-'WEST HEDGE QUANTITIES'!R22</f>
        <v>1.47732763</v>
      </c>
      <c r="S22" s="169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</row>
    <row r="23" customFormat="false" ht="12.75" hidden="false" customHeight="false" outlineLevel="0" collapsed="false">
      <c r="A23" s="179" t="n">
        <v>37288</v>
      </c>
      <c r="B23" s="160" t="n">
        <v>2.89640128</v>
      </c>
      <c r="C23" s="160" t="n">
        <v>0</v>
      </c>
      <c r="D23" s="160" t="n">
        <v>90.86047206</v>
      </c>
      <c r="E23" s="160" t="n">
        <v>-87.96407078</v>
      </c>
      <c r="F23" s="160" t="n">
        <v>-87.96407078</v>
      </c>
      <c r="G23" s="160" t="n">
        <v>0</v>
      </c>
      <c r="H23" s="159" t="n">
        <v>0</v>
      </c>
      <c r="I23" s="181" t="n">
        <v>-1.0643950415</v>
      </c>
      <c r="J23" s="158" t="n">
        <v>0.00849534</v>
      </c>
      <c r="K23" s="158" t="n">
        <f aca="false">'HEDGE QUANTITIES'!K23-'WEST HEDGE QUANTITIES'!K23</f>
        <v>-4.67923167</v>
      </c>
      <c r="L23" s="158" t="n">
        <f aca="false">'HEDGE QUANTITIES'!L23-'WEST HEDGE QUANTITIES'!L23</f>
        <v>-2.75790139</v>
      </c>
      <c r="M23" s="158" t="n">
        <f aca="false">'HEDGE QUANTITIES'!M23-'WEST HEDGE QUANTITIES'!M23</f>
        <v>-1.20586267</v>
      </c>
      <c r="N23" s="158" t="n">
        <f aca="false">'HEDGE QUANTITIES'!N23-'WEST HEDGE QUANTITIES'!N23</f>
        <v>-0.56114292</v>
      </c>
      <c r="O23" s="158" t="n">
        <f aca="false">'HEDGE QUANTITIES'!O23-'WEST HEDGE QUANTITIES'!O23</f>
        <v>0.48056535</v>
      </c>
      <c r="P23" s="158" t="n">
        <f aca="false">'HEDGE QUANTITIES'!P23-'WEST HEDGE QUANTITIES'!P23</f>
        <v>0.88341482</v>
      </c>
      <c r="Q23" s="158" t="n">
        <f aca="false">'HEDGE QUANTITIES'!Q23-'WEST HEDGE QUANTITIES'!Q23</f>
        <v>1.46795627</v>
      </c>
      <c r="R23" s="158" t="n">
        <f aca="false">'HEDGE QUANTITIES'!R23-'WEST HEDGE QUANTITIES'!R23</f>
        <v>1.77765609</v>
      </c>
      <c r="S23" s="169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</row>
    <row r="24" customFormat="false" ht="12.75" hidden="false" customHeight="false" outlineLevel="0" collapsed="false">
      <c r="A24" s="179" t="n">
        <v>37316</v>
      </c>
      <c r="B24" s="160" t="n">
        <v>5.2297371</v>
      </c>
      <c r="C24" s="160" t="n">
        <v>0</v>
      </c>
      <c r="D24" s="160" t="n">
        <v>47.47839184</v>
      </c>
      <c r="E24" s="160" t="n">
        <v>-42.24865474</v>
      </c>
      <c r="F24" s="160" t="n">
        <v>-42.24865474</v>
      </c>
      <c r="G24" s="160" t="n">
        <v>0</v>
      </c>
      <c r="H24" s="159" t="n">
        <v>0</v>
      </c>
      <c r="I24" s="181" t="n">
        <v>-0.1982637722</v>
      </c>
      <c r="J24" s="158" t="n">
        <v>-0.00340322</v>
      </c>
      <c r="K24" s="158" t="n">
        <f aca="false">'HEDGE QUANTITIES'!K24-'WEST HEDGE QUANTITIES'!K24</f>
        <v>-4.99687937</v>
      </c>
      <c r="L24" s="158" t="n">
        <f aca="false">'HEDGE QUANTITIES'!L24-'WEST HEDGE QUANTITIES'!L24</f>
        <v>-3.00207567</v>
      </c>
      <c r="M24" s="158" t="n">
        <f aca="false">'HEDGE QUANTITIES'!M24-'WEST HEDGE QUANTITIES'!M24</f>
        <v>-1.34229914</v>
      </c>
      <c r="N24" s="158" t="n">
        <f aca="false">'HEDGE QUANTITIES'!N24-'WEST HEDGE QUANTITIES'!N24</f>
        <v>-0.632523</v>
      </c>
      <c r="O24" s="158" t="n">
        <f aca="false">'HEDGE QUANTITIES'!O24-'WEST HEDGE QUANTITIES'!O24</f>
        <v>0.55752093</v>
      </c>
      <c r="P24" s="158" t="n">
        <f aca="false">'HEDGE QUANTITIES'!P24-'WEST HEDGE QUANTITIES'!P24</f>
        <v>1.04238252</v>
      </c>
      <c r="Q24" s="158" t="n">
        <f aca="false">'HEDGE QUANTITIES'!Q24-'WEST HEDGE QUANTITIES'!Q24</f>
        <v>1.80419181</v>
      </c>
      <c r="R24" s="158" t="n">
        <f aca="false">'HEDGE QUANTITIES'!R24-'WEST HEDGE QUANTITIES'!R24</f>
        <v>2.30563441</v>
      </c>
      <c r="S24" s="169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0"/>
      <c r="FB24" s="170"/>
      <c r="FC24" s="170"/>
      <c r="FD24" s="170"/>
    </row>
    <row r="25" customFormat="false" ht="12.75" hidden="false" customHeight="false" outlineLevel="0" collapsed="false">
      <c r="A25" s="179" t="n">
        <v>37347</v>
      </c>
      <c r="B25" s="160" t="n">
        <v>3.10097712</v>
      </c>
      <c r="C25" s="160" t="n">
        <v>0</v>
      </c>
      <c r="D25" s="160" t="n">
        <v>42.26434169</v>
      </c>
      <c r="E25" s="160" t="n">
        <v>-39.16336457</v>
      </c>
      <c r="F25" s="160" t="n">
        <v>-39.16336457</v>
      </c>
      <c r="G25" s="160" t="n">
        <v>0</v>
      </c>
      <c r="H25" s="159" t="n">
        <v>0</v>
      </c>
      <c r="I25" s="181" t="n">
        <v>-0.2564785697</v>
      </c>
      <c r="J25" s="158" t="n">
        <v>-0.00201281</v>
      </c>
      <c r="K25" s="158" t="n">
        <f aca="false">'HEDGE QUANTITIES'!K25-'WEST HEDGE QUANTITIES'!K25</f>
        <v>-0.45533526</v>
      </c>
      <c r="L25" s="158" t="n">
        <f aca="false">'HEDGE QUANTITIES'!L25-'WEST HEDGE QUANTITIES'!L25</f>
        <v>-0.04053259</v>
      </c>
      <c r="M25" s="158" t="n">
        <f aca="false">'HEDGE QUANTITIES'!M25-'WEST HEDGE QUANTITIES'!M25</f>
        <v>0.10372708</v>
      </c>
      <c r="N25" s="158" t="n">
        <f aca="false">'HEDGE QUANTITIES'!N25-'WEST HEDGE QUANTITIES'!N25</f>
        <v>0.08146536</v>
      </c>
      <c r="O25" s="158" t="n">
        <f aca="false">'HEDGE QUANTITIES'!O25-'WEST HEDGE QUANTITIES'!O25</f>
        <v>-0.13804615</v>
      </c>
      <c r="P25" s="158" t="n">
        <f aca="false">'HEDGE QUANTITIES'!P25-'WEST HEDGE QUANTITIES'!P25</f>
        <v>-0.33003105</v>
      </c>
      <c r="Q25" s="158" t="n">
        <f aca="false">'HEDGE QUANTITIES'!Q25-'WEST HEDGE QUANTITIES'!Q25</f>
        <v>-0.86522491</v>
      </c>
      <c r="R25" s="158" t="n">
        <f aca="false">'HEDGE QUANTITIES'!R25-'WEST HEDGE QUANTITIES'!R25</f>
        <v>-1.58496537</v>
      </c>
      <c r="S25" s="169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170"/>
      <c r="EK25" s="170"/>
      <c r="EL25" s="170"/>
      <c r="EM25" s="170"/>
      <c r="EN25" s="170"/>
      <c r="EO25" s="170"/>
      <c r="EP25" s="170"/>
      <c r="EQ25" s="170"/>
      <c r="ER25" s="170"/>
      <c r="ES25" s="170"/>
      <c r="ET25" s="170"/>
      <c r="EU25" s="170"/>
      <c r="EV25" s="170"/>
      <c r="EW25" s="170"/>
      <c r="EX25" s="170"/>
      <c r="EY25" s="170"/>
      <c r="EZ25" s="170"/>
      <c r="FA25" s="170"/>
      <c r="FB25" s="170"/>
      <c r="FC25" s="170"/>
      <c r="FD25" s="170"/>
    </row>
    <row r="26" customFormat="false" ht="12.75" hidden="false" customHeight="false" outlineLevel="0" collapsed="false">
      <c r="A26" s="179" t="n">
        <v>37377</v>
      </c>
      <c r="B26" s="160" t="n">
        <v>0.54729247</v>
      </c>
      <c r="C26" s="160" t="n">
        <v>0</v>
      </c>
      <c r="D26" s="160" t="n">
        <v>41.90794538</v>
      </c>
      <c r="E26" s="160" t="n">
        <v>-41.36065291</v>
      </c>
      <c r="F26" s="160" t="n">
        <v>-41.36065291</v>
      </c>
      <c r="G26" s="160" t="n">
        <v>0</v>
      </c>
      <c r="H26" s="159" t="n">
        <v>0</v>
      </c>
      <c r="I26" s="181" t="n">
        <v>-0.2659573162</v>
      </c>
      <c r="J26" s="158" t="n">
        <v>-0.00281809</v>
      </c>
      <c r="K26" s="158" t="n">
        <f aca="false">'HEDGE QUANTITIES'!K26-'WEST HEDGE QUANTITIES'!K26</f>
        <v>-0.56249889</v>
      </c>
      <c r="L26" s="158" t="n">
        <f aca="false">'HEDGE QUANTITIES'!L26-'WEST HEDGE QUANTITIES'!L26</f>
        <v>-0.11755146</v>
      </c>
      <c r="M26" s="158" t="n">
        <f aca="false">'HEDGE QUANTITIES'!M26-'WEST HEDGE QUANTITIES'!M26</f>
        <v>0.06254845</v>
      </c>
      <c r="N26" s="158" t="n">
        <f aca="false">'HEDGE QUANTITIES'!N26-'WEST HEDGE QUANTITIES'!N26</f>
        <v>0.06023478</v>
      </c>
      <c r="O26" s="158" t="n">
        <f aca="false">'HEDGE QUANTITIES'!O26-'WEST HEDGE QUANTITIES'!O26</f>
        <v>-0.1155938</v>
      </c>
      <c r="P26" s="158" t="n">
        <f aca="false">'HEDGE QUANTITIES'!P26-'WEST HEDGE QUANTITIES'!P26</f>
        <v>-0.28394982</v>
      </c>
      <c r="Q26" s="158" t="n">
        <f aca="false">'HEDGE QUANTITIES'!Q26-'WEST HEDGE QUANTITIES'!Q26</f>
        <v>-0.76860221</v>
      </c>
      <c r="R26" s="158" t="n">
        <f aca="false">'HEDGE QUANTITIES'!R26-'WEST HEDGE QUANTITIES'!R26</f>
        <v>-1.43384743</v>
      </c>
      <c r="S26" s="169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0"/>
      <c r="FB26" s="170"/>
      <c r="FC26" s="170"/>
      <c r="FD26" s="170"/>
    </row>
    <row r="27" customFormat="false" ht="12.75" hidden="false" customHeight="false" outlineLevel="0" collapsed="false">
      <c r="A27" s="179" t="n">
        <v>37408</v>
      </c>
      <c r="B27" s="160" t="n">
        <v>-2.03246809</v>
      </c>
      <c r="C27" s="160" t="n">
        <v>0</v>
      </c>
      <c r="D27" s="160" t="n">
        <v>13.18288691</v>
      </c>
      <c r="E27" s="160" t="n">
        <v>-15.215355</v>
      </c>
      <c r="F27" s="160" t="n">
        <v>-15.215355</v>
      </c>
      <c r="G27" s="160" t="n">
        <v>0</v>
      </c>
      <c r="H27" s="159" t="n">
        <v>0</v>
      </c>
      <c r="I27" s="181" t="n">
        <v>0.6992267847</v>
      </c>
      <c r="J27" s="158" t="n">
        <v>-0.01385638</v>
      </c>
      <c r="K27" s="158" t="n">
        <f aca="false">'HEDGE QUANTITIES'!K27-'WEST HEDGE QUANTITIES'!K27</f>
        <v>1.37448803</v>
      </c>
      <c r="L27" s="158" t="n">
        <f aca="false">'HEDGE QUANTITIES'!L27-'WEST HEDGE QUANTITIES'!L27</f>
        <v>1.14838046</v>
      </c>
      <c r="M27" s="158" t="n">
        <f aca="false">'HEDGE QUANTITIES'!M27-'WEST HEDGE QUANTITIES'!M27</f>
        <v>0.68223803</v>
      </c>
      <c r="N27" s="158" t="n">
        <f aca="false">'HEDGE QUANTITIES'!N27-'WEST HEDGE QUANTITIES'!N27</f>
        <v>0.36668152</v>
      </c>
      <c r="O27" s="158" t="n">
        <f aca="false">'HEDGE QUANTITIES'!O27-'WEST HEDGE QUANTITIES'!O27</f>
        <v>-0.41500549</v>
      </c>
      <c r="P27" s="158" t="n">
        <f aca="false">'HEDGE QUANTITIES'!P27-'WEST HEDGE QUANTITIES'!P27</f>
        <v>-0.8756144</v>
      </c>
      <c r="Q27" s="158" t="n">
        <f aca="false">'HEDGE QUANTITIES'!Q27-'WEST HEDGE QUANTITIES'!Q27</f>
        <v>-1.9231714</v>
      </c>
      <c r="R27" s="158" t="n">
        <f aca="false">'HEDGE QUANTITIES'!R27-'WEST HEDGE QUANTITIES'!R27</f>
        <v>-3.1225601</v>
      </c>
      <c r="S27" s="169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170"/>
      <c r="EK27" s="170"/>
      <c r="EL27" s="170"/>
      <c r="EM27" s="170"/>
      <c r="EN27" s="170"/>
      <c r="EO27" s="170"/>
      <c r="EP27" s="170"/>
      <c r="EQ27" s="170"/>
      <c r="ER27" s="170"/>
      <c r="ES27" s="170"/>
      <c r="ET27" s="170"/>
      <c r="EU27" s="170"/>
      <c r="EV27" s="170"/>
      <c r="EW27" s="170"/>
      <c r="EX27" s="170"/>
      <c r="EY27" s="170"/>
      <c r="EZ27" s="170"/>
      <c r="FA27" s="170"/>
      <c r="FB27" s="170"/>
      <c r="FC27" s="170"/>
      <c r="FD27" s="170"/>
    </row>
    <row r="28" customFormat="false" ht="12.75" hidden="false" customHeight="false" outlineLevel="0" collapsed="false">
      <c r="A28" s="179" t="n">
        <v>37438</v>
      </c>
      <c r="B28" s="160" t="n">
        <v>-2.18674805</v>
      </c>
      <c r="C28" s="160" t="n">
        <v>0</v>
      </c>
      <c r="D28" s="160" t="n">
        <v>13.97534117</v>
      </c>
      <c r="E28" s="160" t="n">
        <v>-16.16208922</v>
      </c>
      <c r="F28" s="160" t="n">
        <v>-16.16208922</v>
      </c>
      <c r="G28" s="160" t="n">
        <v>0</v>
      </c>
      <c r="H28" s="159" t="n">
        <v>0</v>
      </c>
      <c r="I28" s="181" t="n">
        <v>0.679561479</v>
      </c>
      <c r="J28" s="158" t="n">
        <v>-0.01315924</v>
      </c>
      <c r="K28" s="158" t="n">
        <f aca="false">'HEDGE QUANTITIES'!K28-'WEST HEDGE QUANTITIES'!K28</f>
        <v>7.91986411</v>
      </c>
      <c r="L28" s="158" t="n">
        <f aca="false">'HEDGE QUANTITIES'!L28-'WEST HEDGE QUANTITIES'!L28</f>
        <v>5.33452225</v>
      </c>
      <c r="M28" s="158" t="n">
        <f aca="false">'HEDGE QUANTITIES'!M28-'WEST HEDGE QUANTITIES'!M28</f>
        <v>2.69034959</v>
      </c>
      <c r="N28" s="158" t="n">
        <f aca="false">'HEDGE QUANTITIES'!N28-'WEST HEDGE QUANTITIES'!N28</f>
        <v>1.35019297</v>
      </c>
      <c r="O28" s="158" t="n">
        <f aca="false">'HEDGE QUANTITIES'!O28-'WEST HEDGE QUANTITIES'!O28</f>
        <v>-1.35879501</v>
      </c>
      <c r="P28" s="158" t="n">
        <f aca="false">'HEDGE QUANTITIES'!P28-'WEST HEDGE QUANTITIES'!P28</f>
        <v>-2.72481628</v>
      </c>
      <c r="Q28" s="158" t="n">
        <f aca="false">'HEDGE QUANTITIES'!Q28-'WEST HEDGE QUANTITIES'!Q28</f>
        <v>-5.47332286</v>
      </c>
      <c r="R28" s="158" t="n">
        <f aca="false">'HEDGE QUANTITIES'!R28-'WEST HEDGE QUANTITIES'!R28</f>
        <v>-8.23562069</v>
      </c>
      <c r="S28" s="169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</row>
    <row r="29" customFormat="false" ht="12.75" hidden="false" customHeight="false" outlineLevel="0" collapsed="false">
      <c r="A29" s="179" t="n">
        <v>37469</v>
      </c>
      <c r="B29" s="160" t="n">
        <v>-2.40573174</v>
      </c>
      <c r="C29" s="160" t="n">
        <v>0</v>
      </c>
      <c r="D29" s="160" t="n">
        <v>12.53764938</v>
      </c>
      <c r="E29" s="160" t="n">
        <v>-14.94338112</v>
      </c>
      <c r="F29" s="160" t="n">
        <v>-14.94338112</v>
      </c>
      <c r="G29" s="160" t="n">
        <v>0</v>
      </c>
      <c r="H29" s="159" t="n">
        <v>0</v>
      </c>
      <c r="I29" s="181" t="n">
        <v>0.6519690397</v>
      </c>
      <c r="J29" s="158" t="n">
        <v>-0.01206944</v>
      </c>
      <c r="K29" s="158" t="n">
        <f aca="false">'HEDGE QUANTITIES'!K29-'WEST HEDGE QUANTITIES'!K29</f>
        <v>1.42318499</v>
      </c>
      <c r="L29" s="158" t="n">
        <f aca="false">'HEDGE QUANTITIES'!L29-'WEST HEDGE QUANTITIES'!L29</f>
        <v>0.93337054</v>
      </c>
      <c r="M29" s="158" t="n">
        <f aca="false">'HEDGE QUANTITIES'!M29-'WEST HEDGE QUANTITIES'!M29</f>
        <v>0.45902575</v>
      </c>
      <c r="N29" s="158" t="n">
        <f aca="false">'HEDGE QUANTITIES'!N29-'WEST HEDGE QUANTITIES'!N29</f>
        <v>0.22760906</v>
      </c>
      <c r="O29" s="158" t="n">
        <f aca="false">'HEDGE QUANTITIES'!O29-'WEST HEDGE QUANTITIES'!O29</f>
        <v>-0.22383709</v>
      </c>
      <c r="P29" s="158" t="n">
        <f aca="false">'HEDGE QUANTITIES'!P29-'WEST HEDGE QUANTITIES'!P29</f>
        <v>-0.44393922</v>
      </c>
      <c r="Q29" s="158" t="n">
        <f aca="false">'HEDGE QUANTITIES'!Q29-'WEST HEDGE QUANTITIES'!Q29</f>
        <v>-0.87309133</v>
      </c>
      <c r="R29" s="158" t="n">
        <f aca="false">'HEDGE QUANTITIES'!R29-'WEST HEDGE QUANTITIES'!R29</f>
        <v>-1.28776873</v>
      </c>
      <c r="S29" s="169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</row>
    <row r="30" customFormat="false" ht="12.75" hidden="false" customHeight="false" outlineLevel="0" collapsed="false">
      <c r="A30" s="179" t="n">
        <v>37500</v>
      </c>
      <c r="B30" s="160" t="n">
        <v>-2.60824034</v>
      </c>
      <c r="C30" s="160" t="n">
        <v>0</v>
      </c>
      <c r="D30" s="160" t="n">
        <v>13.49899649</v>
      </c>
      <c r="E30" s="160" t="n">
        <v>-16.10723683</v>
      </c>
      <c r="F30" s="160" t="n">
        <v>-16.10723683</v>
      </c>
      <c r="G30" s="160" t="n">
        <v>0</v>
      </c>
      <c r="H30" s="159" t="n">
        <v>0</v>
      </c>
      <c r="I30" s="181" t="n">
        <v>0.655952792</v>
      </c>
      <c r="J30" s="158" t="n">
        <v>-0.01198796</v>
      </c>
      <c r="K30" s="158" t="n">
        <f aca="false">'HEDGE QUANTITIES'!K30-'WEST HEDGE QUANTITIES'!K30</f>
        <v>1.57362776</v>
      </c>
      <c r="L30" s="158" t="n">
        <f aca="false">'HEDGE QUANTITIES'!L30-'WEST HEDGE QUANTITIES'!L30</f>
        <v>1.03175097</v>
      </c>
      <c r="M30" s="158" t="n">
        <f aca="false">'HEDGE QUANTITIES'!M30-'WEST HEDGE QUANTITIES'!M30</f>
        <v>0.50727927</v>
      </c>
      <c r="N30" s="158" t="n">
        <f aca="false">'HEDGE QUANTITIES'!N30-'WEST HEDGE QUANTITIES'!N30</f>
        <v>0.25150566</v>
      </c>
      <c r="O30" s="158" t="n">
        <f aca="false">'HEDGE QUANTITIES'!O30-'WEST HEDGE QUANTITIES'!O30</f>
        <v>-0.24727202</v>
      </c>
      <c r="P30" s="158" t="n">
        <f aca="false">'HEDGE QUANTITIES'!P30-'WEST HEDGE QUANTITIES'!P30</f>
        <v>-0.49033455</v>
      </c>
      <c r="Q30" s="158" t="n">
        <f aca="false">'HEDGE QUANTITIES'!Q30-'WEST HEDGE QUANTITIES'!Q30</f>
        <v>-0.96394065</v>
      </c>
      <c r="R30" s="158" t="n">
        <f aca="false">'HEDGE QUANTITIES'!R30-'WEST HEDGE QUANTITIES'!R30</f>
        <v>-1.42114227</v>
      </c>
      <c r="S30" s="169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</row>
    <row r="31" customFormat="false" ht="12.75" hidden="false" customHeight="false" outlineLevel="0" collapsed="false">
      <c r="A31" s="179" t="n">
        <v>37530</v>
      </c>
      <c r="B31" s="160" t="n">
        <v>-2.44416945</v>
      </c>
      <c r="C31" s="160" t="n">
        <v>0</v>
      </c>
      <c r="D31" s="160" t="n">
        <v>13.43150939</v>
      </c>
      <c r="E31" s="160" t="n">
        <v>-15.87567884</v>
      </c>
      <c r="F31" s="160" t="n">
        <v>-15.87567884</v>
      </c>
      <c r="G31" s="160" t="n">
        <v>0</v>
      </c>
      <c r="H31" s="159" t="n">
        <v>0</v>
      </c>
      <c r="I31" s="181" t="n">
        <v>0.6510085134</v>
      </c>
      <c r="J31" s="158" t="n">
        <v>-0.01150334</v>
      </c>
      <c r="K31" s="158" t="n">
        <f aca="false">'HEDGE QUANTITIES'!K31-'WEST HEDGE QUANTITIES'!K31</f>
        <v>7.97477173</v>
      </c>
      <c r="L31" s="158" t="n">
        <f aca="false">'HEDGE QUANTITIES'!L31-'WEST HEDGE QUANTITIES'!L31</f>
        <v>5.1342841</v>
      </c>
      <c r="M31" s="158" t="n">
        <f aca="false">'HEDGE QUANTITIES'!M31-'WEST HEDGE QUANTITIES'!M31</f>
        <v>2.47965114</v>
      </c>
      <c r="N31" s="158" t="n">
        <f aca="false">'HEDGE QUANTITIES'!N31-'WEST HEDGE QUANTITIES'!N31</f>
        <v>1.21862202</v>
      </c>
      <c r="O31" s="158" t="n">
        <f aca="false">'HEDGE QUANTITIES'!O31-'WEST HEDGE QUANTITIES'!O31</f>
        <v>-1.17753464</v>
      </c>
      <c r="P31" s="158" t="n">
        <f aca="false">'HEDGE QUANTITIES'!P31-'WEST HEDGE QUANTITIES'!P31</f>
        <v>-2.31527412</v>
      </c>
      <c r="Q31" s="158" t="n">
        <f aca="false">'HEDGE QUANTITIES'!Q31-'WEST HEDGE QUANTITIES'!Q31</f>
        <v>-4.47640513</v>
      </c>
      <c r="R31" s="158" t="n">
        <f aca="false">'HEDGE QUANTITIES'!R31-'WEST HEDGE QUANTITIES'!R31</f>
        <v>-6.49319257</v>
      </c>
      <c r="S31" s="169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</row>
    <row r="32" customFormat="false" ht="12.75" hidden="false" customHeight="false" outlineLevel="0" collapsed="false">
      <c r="A32" s="179" t="n">
        <v>37561</v>
      </c>
      <c r="B32" s="160" t="n">
        <v>-2.35341173</v>
      </c>
      <c r="C32" s="160" t="n">
        <v>0</v>
      </c>
      <c r="D32" s="160" t="n">
        <v>11.9156416</v>
      </c>
      <c r="E32" s="160" t="n">
        <v>-14.26905333</v>
      </c>
      <c r="F32" s="160" t="n">
        <v>-14.26905333</v>
      </c>
      <c r="G32" s="160" t="n">
        <v>0</v>
      </c>
      <c r="H32" s="159" t="n">
        <v>0</v>
      </c>
      <c r="I32" s="181" t="n">
        <v>0.6353456289</v>
      </c>
      <c r="J32" s="158" t="n">
        <v>-0.01067245</v>
      </c>
      <c r="K32" s="158" t="n">
        <f aca="false">'HEDGE QUANTITIES'!K32-'WEST HEDGE QUANTITIES'!K32</f>
        <v>1.79853562</v>
      </c>
      <c r="L32" s="158" t="n">
        <f aca="false">'HEDGE QUANTITIES'!L32-'WEST HEDGE QUANTITIES'!L32</f>
        <v>1.18127519</v>
      </c>
      <c r="M32" s="158" t="n">
        <f aca="false">'HEDGE QUANTITIES'!M32-'WEST HEDGE QUANTITIES'!M32</f>
        <v>0.5814871</v>
      </c>
      <c r="N32" s="158" t="n">
        <f aca="false">'HEDGE QUANTITIES'!N32-'WEST HEDGE QUANTITIES'!N32</f>
        <v>0.28838105</v>
      </c>
      <c r="O32" s="158" t="n">
        <f aca="false">'HEDGE QUANTITIES'!O32-'WEST HEDGE QUANTITIES'!O32</f>
        <v>-0.28362381</v>
      </c>
      <c r="P32" s="158" t="n">
        <f aca="false">'HEDGE QUANTITIES'!P32-'WEST HEDGE QUANTITIES'!P32</f>
        <v>-0.56246992</v>
      </c>
      <c r="Q32" s="158" t="n">
        <f aca="false">'HEDGE QUANTITIES'!Q32-'WEST HEDGE QUANTITIES'!Q32</f>
        <v>-1.10579457</v>
      </c>
      <c r="R32" s="158" t="n">
        <f aca="false">'HEDGE QUANTITIES'!R32-'WEST HEDGE QUANTITIES'!R32</f>
        <v>-1.63000766</v>
      </c>
      <c r="S32" s="169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</row>
    <row r="33" customFormat="false" ht="12.75" hidden="false" customHeight="false" outlineLevel="0" collapsed="false">
      <c r="A33" s="179" t="n">
        <v>37591</v>
      </c>
      <c r="B33" s="160" t="n">
        <v>-2.20524312</v>
      </c>
      <c r="C33" s="160" t="n">
        <v>0</v>
      </c>
      <c r="D33" s="160" t="n">
        <v>12.99950225</v>
      </c>
      <c r="E33" s="160" t="n">
        <v>-15.20474537</v>
      </c>
      <c r="F33" s="160" t="n">
        <v>-15.20474537</v>
      </c>
      <c r="G33" s="160" t="n">
        <v>0</v>
      </c>
      <c r="H33" s="159" t="n">
        <v>0</v>
      </c>
      <c r="I33" s="181" t="n">
        <v>0.6491413394</v>
      </c>
      <c r="J33" s="158" t="n">
        <v>-0.01081157</v>
      </c>
      <c r="K33" s="158" t="n">
        <f aca="false">'HEDGE QUANTITIES'!K33-'WEST HEDGE QUANTITIES'!K33</f>
        <v>1.81852103</v>
      </c>
      <c r="L33" s="158" t="n">
        <f aca="false">'HEDGE QUANTITIES'!L33-'WEST HEDGE QUANTITIES'!L33</f>
        <v>1.19558834</v>
      </c>
      <c r="M33" s="158" t="n">
        <f aca="false">'HEDGE QUANTITIES'!M33-'WEST HEDGE QUANTITIES'!M33</f>
        <v>0.58911172</v>
      </c>
      <c r="N33" s="158" t="n">
        <f aca="false">'HEDGE QUANTITIES'!N33-'WEST HEDGE QUANTITIES'!N33</f>
        <v>0.29231004</v>
      </c>
      <c r="O33" s="158" t="n">
        <f aca="false">'HEDGE QUANTITIES'!O33-'WEST HEDGE QUANTITIES'!O33</f>
        <v>-0.28770326</v>
      </c>
      <c r="P33" s="158" t="n">
        <f aca="false">'HEDGE QUANTITIES'!P33-'WEST HEDGE QUANTITIES'!P33</f>
        <v>-0.57075985</v>
      </c>
      <c r="Q33" s="158" t="n">
        <f aca="false">'HEDGE QUANTITIES'!Q33-'WEST HEDGE QUANTITIES'!Q33</f>
        <v>-1.12282926</v>
      </c>
      <c r="R33" s="158" t="n">
        <f aca="false">'HEDGE QUANTITIES'!R33-'WEST HEDGE QUANTITIES'!R33</f>
        <v>-1.65610561</v>
      </c>
      <c r="S33" s="169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  <c r="EQ33" s="170"/>
      <c r="ER33" s="170"/>
      <c r="ES33" s="170"/>
      <c r="ET33" s="170"/>
      <c r="EU33" s="170"/>
      <c r="EV33" s="170"/>
      <c r="EW33" s="170"/>
      <c r="EX33" s="170"/>
      <c r="EY33" s="170"/>
      <c r="EZ33" s="170"/>
      <c r="FA33" s="170"/>
      <c r="FB33" s="170"/>
      <c r="FC33" s="170"/>
      <c r="FD33" s="170"/>
    </row>
    <row r="34" customFormat="false" ht="12.75" hidden="false" customHeight="false" outlineLevel="0" collapsed="false">
      <c r="A34" s="179" t="n">
        <v>37622</v>
      </c>
      <c r="B34" s="160" t="n">
        <v>2.1466148</v>
      </c>
      <c r="C34" s="160" t="n">
        <v>0</v>
      </c>
      <c r="D34" s="160" t="n">
        <v>21.05186617</v>
      </c>
      <c r="E34" s="160" t="n">
        <v>-18.90525137</v>
      </c>
      <c r="F34" s="160" t="n">
        <v>-18.90525137</v>
      </c>
      <c r="G34" s="160" t="n">
        <v>0</v>
      </c>
      <c r="H34" s="159" t="n">
        <v>0</v>
      </c>
      <c r="I34" s="181" t="n">
        <v>0.3111449827</v>
      </c>
      <c r="J34" s="158" t="n">
        <v>-0.00737403</v>
      </c>
      <c r="K34" s="158" t="n">
        <f aca="false">'HEDGE QUANTITIES'!K34-'WEST HEDGE QUANTITIES'!K34</f>
        <v>1.77187757</v>
      </c>
      <c r="L34" s="158" t="n">
        <f aca="false">'HEDGE QUANTITIES'!L34-'WEST HEDGE QUANTITIES'!L34</f>
        <v>1.16432412</v>
      </c>
      <c r="M34" s="158" t="n">
        <f aca="false">'HEDGE QUANTITIES'!M34-'WEST HEDGE QUANTITIES'!M34</f>
        <v>0.57342543</v>
      </c>
      <c r="N34" s="158" t="n">
        <f aca="false">'HEDGE QUANTITIES'!N34-'WEST HEDGE QUANTITIES'!N34</f>
        <v>0.28445143</v>
      </c>
      <c r="O34" s="158" t="n">
        <f aca="false">'HEDGE QUANTITIES'!O34-'WEST HEDGE QUANTITIES'!O34</f>
        <v>-0.27988067</v>
      </c>
      <c r="P34" s="158" t="n">
        <f aca="false">'HEDGE QUANTITIES'!P34-'WEST HEDGE QUANTITIES'!P34</f>
        <v>-0.55516469</v>
      </c>
      <c r="Q34" s="158" t="n">
        <f aca="false">'HEDGE QUANTITIES'!Q34-'WEST HEDGE QUANTITIES'!Q34</f>
        <v>-1.09188749</v>
      </c>
      <c r="R34" s="158" t="n">
        <f aca="false">'HEDGE QUANTITIES'!R34-'WEST HEDGE QUANTITIES'!R34</f>
        <v>-1.61015456</v>
      </c>
      <c r="S34" s="169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  <c r="EQ34" s="170"/>
      <c r="ER34" s="170"/>
      <c r="ES34" s="170"/>
      <c r="ET34" s="170"/>
      <c r="EU34" s="170"/>
      <c r="EV34" s="170"/>
      <c r="EW34" s="170"/>
      <c r="EX34" s="170"/>
      <c r="EY34" s="170"/>
      <c r="EZ34" s="170"/>
      <c r="FA34" s="170"/>
      <c r="FB34" s="170"/>
      <c r="FC34" s="170"/>
      <c r="FD34" s="170"/>
    </row>
    <row r="35" customFormat="false" ht="12.75" hidden="false" customHeight="false" outlineLevel="0" collapsed="false">
      <c r="A35" s="179" t="n">
        <v>37653</v>
      </c>
      <c r="B35" s="160" t="n">
        <v>-8.69575576</v>
      </c>
      <c r="C35" s="160" t="n">
        <v>0</v>
      </c>
      <c r="D35" s="160" t="n">
        <v>22.36437014</v>
      </c>
      <c r="E35" s="160" t="n">
        <v>-31.0601259</v>
      </c>
      <c r="F35" s="160" t="n">
        <v>-31.0601259</v>
      </c>
      <c r="G35" s="160" t="n">
        <v>0</v>
      </c>
      <c r="H35" s="159" t="n">
        <v>0</v>
      </c>
      <c r="I35" s="181" t="n">
        <v>-0.2479112097</v>
      </c>
      <c r="J35" s="158" t="n">
        <v>-0.00304565</v>
      </c>
      <c r="K35" s="158" t="n">
        <f aca="false">'HEDGE QUANTITIES'!K35-'WEST HEDGE QUANTITIES'!K35</f>
        <v>1.70640013</v>
      </c>
      <c r="L35" s="158" t="n">
        <f aca="false">'HEDGE QUANTITIES'!L35-'WEST HEDGE QUANTITIES'!L35</f>
        <v>1.1220062</v>
      </c>
      <c r="M35" s="158" t="n">
        <f aca="false">'HEDGE QUANTITIES'!M35-'WEST HEDGE QUANTITIES'!M35</f>
        <v>0.55288547</v>
      </c>
      <c r="N35" s="158" t="n">
        <f aca="false">'HEDGE QUANTITIES'!N35-'WEST HEDGE QUANTITIES'!N35</f>
        <v>0.27434129</v>
      </c>
      <c r="O35" s="158" t="n">
        <f aca="false">'HEDGE QUANTITIES'!O35-'WEST HEDGE QUANTITIES'!O35</f>
        <v>-0.27009941</v>
      </c>
      <c r="P35" s="158" t="n">
        <f aca="false">'HEDGE QUANTITIES'!P35-'WEST HEDGE QUANTITIES'!P35</f>
        <v>-0.53592421</v>
      </c>
      <c r="Q35" s="158" t="n">
        <f aca="false">'HEDGE QUANTITIES'!Q35-'WEST HEDGE QUANTITIES'!Q35</f>
        <v>-1.05466748</v>
      </c>
      <c r="R35" s="158" t="n">
        <f aca="false">'HEDGE QUANTITIES'!R35-'WEST HEDGE QUANTITIES'!R35</f>
        <v>-1.55616846</v>
      </c>
      <c r="S35" s="169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  <c r="EQ35" s="170"/>
      <c r="ER35" s="170"/>
      <c r="ES35" s="170"/>
      <c r="ET35" s="170"/>
      <c r="EU35" s="170"/>
      <c r="EV35" s="170"/>
      <c r="EW35" s="170"/>
      <c r="EX35" s="170"/>
      <c r="EY35" s="170"/>
      <c r="EZ35" s="170"/>
      <c r="FA35" s="170"/>
      <c r="FB35" s="170"/>
      <c r="FC35" s="170"/>
      <c r="FD35" s="170"/>
    </row>
    <row r="36" customFormat="false" ht="12.75" hidden="false" customHeight="false" outlineLevel="0" collapsed="false">
      <c r="A36" s="179" t="n">
        <v>37681</v>
      </c>
      <c r="B36" s="160" t="n">
        <v>0.53405796</v>
      </c>
      <c r="C36" s="160" t="n">
        <v>0</v>
      </c>
      <c r="D36" s="160" t="n">
        <v>-3.20582578</v>
      </c>
      <c r="E36" s="160" t="n">
        <v>3.73988374</v>
      </c>
      <c r="F36" s="160" t="n">
        <v>3.73988374</v>
      </c>
      <c r="G36" s="160" t="n">
        <v>0</v>
      </c>
      <c r="H36" s="159" t="n">
        <v>0</v>
      </c>
      <c r="I36" s="181" t="n">
        <v>-0.3003075394</v>
      </c>
      <c r="J36" s="158" t="n">
        <v>0.00476636</v>
      </c>
      <c r="K36" s="158" t="n">
        <f aca="false">'HEDGE QUANTITIES'!K36-'WEST HEDGE QUANTITIES'!K36</f>
        <v>1.64830409</v>
      </c>
      <c r="L36" s="158" t="n">
        <f aca="false">'HEDGE QUANTITIES'!L36-'WEST HEDGE QUANTITIES'!L36</f>
        <v>1.08422976</v>
      </c>
      <c r="M36" s="158" t="n">
        <f aca="false">'HEDGE QUANTITIES'!M36-'WEST HEDGE QUANTITIES'!M36</f>
        <v>0.53445527</v>
      </c>
      <c r="N36" s="158" t="n">
        <f aca="false">'HEDGE QUANTITIES'!N36-'WEST HEDGE QUANTITIES'!N36</f>
        <v>0.26525499</v>
      </c>
      <c r="O36" s="158" t="n">
        <f aca="false">'HEDGE QUANTITIES'!O36-'WEST HEDGE QUANTITIES'!O36</f>
        <v>-0.26126531</v>
      </c>
      <c r="P36" s="158" t="n">
        <f aca="false">'HEDGE QUANTITIES'!P36-'WEST HEDGE QUANTITIES'!P36</f>
        <v>-0.51850698</v>
      </c>
      <c r="Q36" s="158" t="n">
        <f aca="false">'HEDGE QUANTITIES'!Q36-'WEST HEDGE QUANTITIES'!Q36</f>
        <v>-1.0208303</v>
      </c>
      <c r="R36" s="158" t="n">
        <f aca="false">'HEDGE QUANTITIES'!R36-'WEST HEDGE QUANTITIES'!R36</f>
        <v>-1.50689257</v>
      </c>
      <c r="S36" s="169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170"/>
      <c r="EK36" s="170"/>
      <c r="EL36" s="170"/>
      <c r="EM36" s="170"/>
      <c r="EN36" s="170"/>
      <c r="EO36" s="170"/>
      <c r="EP36" s="170"/>
      <c r="EQ36" s="170"/>
      <c r="ER36" s="170"/>
      <c r="ES36" s="170"/>
      <c r="ET36" s="170"/>
      <c r="EU36" s="170"/>
      <c r="EV36" s="170"/>
      <c r="EW36" s="170"/>
      <c r="EX36" s="170"/>
      <c r="EY36" s="170"/>
      <c r="EZ36" s="170"/>
      <c r="FA36" s="170"/>
      <c r="FB36" s="170"/>
      <c r="FC36" s="170"/>
      <c r="FD36" s="170"/>
    </row>
    <row r="37" customFormat="false" ht="12.75" hidden="false" customHeight="false" outlineLevel="0" collapsed="false">
      <c r="A37" s="179" t="n">
        <v>37712</v>
      </c>
      <c r="B37" s="160" t="n">
        <v>-1.02816452</v>
      </c>
      <c r="C37" s="160" t="n">
        <v>0</v>
      </c>
      <c r="D37" s="160" t="n">
        <v>-4.60217979</v>
      </c>
      <c r="E37" s="160" t="n">
        <v>3.57401527</v>
      </c>
      <c r="F37" s="160" t="n">
        <v>3.57401527</v>
      </c>
      <c r="G37" s="160" t="n">
        <v>0</v>
      </c>
      <c r="H37" s="159" t="n">
        <v>0</v>
      </c>
      <c r="I37" s="181" t="n">
        <v>-0.3010010343</v>
      </c>
      <c r="J37" s="158" t="n">
        <v>0.00445236</v>
      </c>
      <c r="K37" s="158" t="n">
        <f aca="false">'HEDGE QUANTITIES'!K37-'WEST HEDGE QUANTITIES'!K37</f>
        <v>1.59614133</v>
      </c>
      <c r="L37" s="158" t="n">
        <f aca="false">'HEDGE QUANTITIES'!L37-'WEST HEDGE QUANTITIES'!L37</f>
        <v>1.04945533</v>
      </c>
      <c r="M37" s="158" t="n">
        <f aca="false">'HEDGE QUANTITIES'!M37-'WEST HEDGE QUANTITIES'!M37</f>
        <v>0.5171009</v>
      </c>
      <c r="N37" s="158" t="n">
        <f aca="false">'HEDGE QUANTITIES'!N37-'WEST HEDGE QUANTITIES'!N37</f>
        <v>0.25660983</v>
      </c>
      <c r="O37" s="158" t="n">
        <f aca="false">'HEDGE QUANTITIES'!O37-'WEST HEDGE QUANTITIES'!O37</f>
        <v>-0.25269806</v>
      </c>
      <c r="P37" s="158" t="n">
        <f aca="false">'HEDGE QUANTITIES'!P37-'WEST HEDGE QUANTITIES'!P37</f>
        <v>-0.50146264</v>
      </c>
      <c r="Q37" s="158" t="n">
        <f aca="false">'HEDGE QUANTITIES'!Q37-'WEST HEDGE QUANTITIES'!Q37</f>
        <v>-0.98714767</v>
      </c>
      <c r="R37" s="158" t="n">
        <f aca="false">'HEDGE QUANTITIES'!R37-'WEST HEDGE QUANTITIES'!R37</f>
        <v>-1.45705071</v>
      </c>
      <c r="S37" s="169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  <c r="EQ37" s="170"/>
      <c r="ER37" s="170"/>
      <c r="ES37" s="170"/>
      <c r="ET37" s="170"/>
      <c r="EU37" s="170"/>
      <c r="EV37" s="170"/>
      <c r="EW37" s="170"/>
      <c r="EX37" s="170"/>
      <c r="EY37" s="170"/>
      <c r="EZ37" s="170"/>
      <c r="FA37" s="170"/>
      <c r="FB37" s="170"/>
      <c r="FC37" s="170"/>
      <c r="FD37" s="170"/>
    </row>
    <row r="38" customFormat="false" ht="12.75" hidden="false" customHeight="false" outlineLevel="0" collapsed="false">
      <c r="A38" s="179" t="n">
        <v>37742</v>
      </c>
      <c r="B38" s="160" t="n">
        <v>-13.17456274</v>
      </c>
      <c r="C38" s="160" t="n">
        <v>0</v>
      </c>
      <c r="D38" s="160" t="n">
        <v>-5.28910261</v>
      </c>
      <c r="E38" s="160" t="n">
        <v>-7.88546013</v>
      </c>
      <c r="F38" s="160" t="n">
        <v>-7.88546013</v>
      </c>
      <c r="G38" s="160" t="n">
        <v>0</v>
      </c>
      <c r="H38" s="159" t="n">
        <v>0</v>
      </c>
      <c r="I38" s="181" t="n">
        <v>-0.8186955067</v>
      </c>
      <c r="J38" s="158" t="n">
        <v>0.00735423</v>
      </c>
      <c r="K38" s="158" t="n">
        <f aca="false">'HEDGE QUANTITIES'!K38-'WEST HEDGE QUANTITIES'!K38</f>
        <v>1.70741373</v>
      </c>
      <c r="L38" s="158" t="n">
        <f aca="false">'HEDGE QUANTITIES'!L38-'WEST HEDGE QUANTITIES'!L38</f>
        <v>1.12188491</v>
      </c>
      <c r="M38" s="158" t="n">
        <f aca="false">'HEDGE QUANTITIES'!M38-'WEST HEDGE QUANTITIES'!M38</f>
        <v>0.55238989</v>
      </c>
      <c r="N38" s="158" t="n">
        <f aca="false">'HEDGE QUANTITIES'!N38-'WEST HEDGE QUANTITIES'!N38</f>
        <v>0.27402275</v>
      </c>
      <c r="O38" s="158" t="n">
        <f aca="false">'HEDGE QUANTITIES'!O38-'WEST HEDGE QUANTITIES'!O38</f>
        <v>-0.26963384</v>
      </c>
      <c r="P38" s="158" t="n">
        <f aca="false">'HEDGE QUANTITIES'!P38-'WEST HEDGE QUANTITIES'!P38</f>
        <v>-0.53484605</v>
      </c>
      <c r="Q38" s="158" t="n">
        <f aca="false">'HEDGE QUANTITIES'!Q38-'WEST HEDGE QUANTITIES'!Q38</f>
        <v>-1.05193645</v>
      </c>
      <c r="R38" s="158" t="n">
        <f aca="false">'HEDGE QUANTITIES'!R38-'WEST HEDGE QUANTITIES'!R38</f>
        <v>-1.55122825</v>
      </c>
      <c r="S38" s="169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</row>
    <row r="39" customFormat="false" ht="12.75" hidden="false" customHeight="false" outlineLevel="0" collapsed="false">
      <c r="A39" s="179" t="n">
        <v>37773</v>
      </c>
      <c r="B39" s="160" t="n">
        <v>-0.23825382</v>
      </c>
      <c r="C39" s="160" t="n">
        <v>0</v>
      </c>
      <c r="D39" s="160" t="n">
        <v>-5.21450768</v>
      </c>
      <c r="E39" s="160" t="n">
        <v>4.97625386</v>
      </c>
      <c r="F39" s="160" t="n">
        <v>4.97625386</v>
      </c>
      <c r="G39" s="160" t="n">
        <v>0</v>
      </c>
      <c r="H39" s="159" t="n">
        <v>0</v>
      </c>
      <c r="I39" s="181" t="n">
        <v>-0.3648218004</v>
      </c>
      <c r="J39" s="158" t="n">
        <v>0.00483447</v>
      </c>
      <c r="K39" s="158" t="n">
        <f aca="false">'HEDGE QUANTITIES'!K39-'WEST HEDGE QUANTITIES'!K39</f>
        <v>1.64772795</v>
      </c>
      <c r="L39" s="158" t="n">
        <f aca="false">'HEDGE QUANTITIES'!L39-'WEST HEDGE QUANTITIES'!L39</f>
        <v>1.08359214</v>
      </c>
      <c r="M39" s="158" t="n">
        <f aca="false">'HEDGE QUANTITIES'!M39-'WEST HEDGE QUANTITIES'!M39</f>
        <v>0.53407736</v>
      </c>
      <c r="N39" s="158" t="n">
        <f aca="false">'HEDGE QUANTITIES'!N39-'WEST HEDGE QUANTITIES'!N39</f>
        <v>0.26506058</v>
      </c>
      <c r="O39" s="158" t="n">
        <f aca="false">'HEDGE QUANTITIES'!O39-'WEST HEDGE QUANTITIES'!O39</f>
        <v>-0.26107925</v>
      </c>
      <c r="P39" s="158" t="n">
        <f aca="false">'HEDGE QUANTITIES'!P39-'WEST HEDGE QUANTITIES'!P39</f>
        <v>-0.51815674</v>
      </c>
      <c r="Q39" s="158" t="n">
        <f aca="false">'HEDGE QUANTITIES'!Q39-'WEST HEDGE QUANTITIES'!Q39</f>
        <v>-1.02025491</v>
      </c>
      <c r="R39" s="158" t="n">
        <f aca="false">'HEDGE QUANTITIES'!R39-'WEST HEDGE QUANTITIES'!R39</f>
        <v>-1.50624437</v>
      </c>
      <c r="S39" s="169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</row>
    <row r="40" customFormat="false" ht="12.75" hidden="false" customHeight="false" outlineLevel="0" collapsed="false">
      <c r="A40" s="179" t="n">
        <v>37803</v>
      </c>
      <c r="B40" s="160" t="n">
        <v>-0.24793646</v>
      </c>
      <c r="C40" s="160" t="n">
        <v>0</v>
      </c>
      <c r="D40" s="160" t="n">
        <v>-5.38109668</v>
      </c>
      <c r="E40" s="160" t="n">
        <v>5.13316022</v>
      </c>
      <c r="F40" s="160" t="n">
        <v>5.13316022</v>
      </c>
      <c r="G40" s="160" t="n">
        <v>0</v>
      </c>
      <c r="H40" s="159" t="n">
        <v>0</v>
      </c>
      <c r="I40" s="181" t="n">
        <v>-0.3812234256</v>
      </c>
      <c r="J40" s="158" t="n">
        <v>0.00489577</v>
      </c>
      <c r="K40" s="158" t="n">
        <f aca="false">'HEDGE QUANTITIES'!K40-'WEST HEDGE QUANTITIES'!K40</f>
        <v>1.72606808</v>
      </c>
      <c r="L40" s="158" t="n">
        <f aca="false">'HEDGE QUANTITIES'!L40-'WEST HEDGE QUANTITIES'!L40</f>
        <v>1.13548724</v>
      </c>
      <c r="M40" s="158" t="n">
        <f aca="false">'HEDGE QUANTITIES'!M40-'WEST HEDGE QUANTITIES'!M40</f>
        <v>0.55999098</v>
      </c>
      <c r="N40" s="158" t="n">
        <f aca="false">'HEDGE QUANTITIES'!N40-'WEST HEDGE QUANTITIES'!N40</f>
        <v>0.27803931</v>
      </c>
      <c r="O40" s="158" t="n">
        <f aca="false">'HEDGE QUANTITIES'!O40-'WEST HEDGE QUANTITIES'!O40</f>
        <v>-0.27410033</v>
      </c>
      <c r="P40" s="158" t="n">
        <f aca="false">'HEDGE QUANTITIES'!P40-'WEST HEDGE QUANTITIES'!P40</f>
        <v>-0.54424354</v>
      </c>
      <c r="Q40" s="158" t="n">
        <f aca="false">'HEDGE QUANTITIES'!Q40-'WEST HEDGE QUANTITIES'!Q40</f>
        <v>-1.07255264</v>
      </c>
      <c r="R40" s="158" t="n">
        <f aca="false">'HEDGE QUANTITIES'!R40-'WEST HEDGE QUANTITIES'!R40</f>
        <v>-1.58484616</v>
      </c>
      <c r="S40" s="169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0"/>
      <c r="FB40" s="170"/>
      <c r="FC40" s="170"/>
      <c r="FD40" s="170"/>
    </row>
    <row r="41" customFormat="false" ht="12.75" hidden="false" customHeight="false" outlineLevel="0" collapsed="false">
      <c r="A41" s="179" t="n">
        <v>37834</v>
      </c>
      <c r="B41" s="160" t="n">
        <v>-0.35769016</v>
      </c>
      <c r="C41" s="160" t="n">
        <v>0</v>
      </c>
      <c r="D41" s="160" t="n">
        <v>-5.29806204</v>
      </c>
      <c r="E41" s="160" t="n">
        <v>4.94037188</v>
      </c>
      <c r="F41" s="160" t="n">
        <v>4.94037188</v>
      </c>
      <c r="G41" s="160" t="n">
        <v>0</v>
      </c>
      <c r="H41" s="159" t="n">
        <v>0</v>
      </c>
      <c r="I41" s="181" t="n">
        <v>-0.3562554778</v>
      </c>
      <c r="J41" s="158" t="n">
        <v>0.00452297</v>
      </c>
      <c r="K41" s="158" t="n">
        <f aca="false">'HEDGE QUANTITIES'!K41-'WEST HEDGE QUANTITIES'!K41</f>
        <v>-0.24437736</v>
      </c>
      <c r="L41" s="158" t="n">
        <f aca="false">'HEDGE QUANTITIES'!L41-'WEST HEDGE QUANTITIES'!L41</f>
        <v>-0.15216293</v>
      </c>
      <c r="M41" s="158" t="n">
        <f aca="false">'HEDGE QUANTITIES'!M41-'WEST HEDGE QUANTITIES'!M41</f>
        <v>-0.0709567</v>
      </c>
      <c r="N41" s="158" t="n">
        <f aca="false">'HEDGE QUANTITIES'!N41-'WEST HEDGE QUANTITIES'!N41</f>
        <v>-0.03424236</v>
      </c>
      <c r="O41" s="158" t="n">
        <f aca="false">'HEDGE QUANTITIES'!O41-'WEST HEDGE QUANTITIES'!O41</f>
        <v>0.03185695</v>
      </c>
      <c r="P41" s="158" t="n">
        <f aca="false">'HEDGE QUANTITIES'!P41-'WEST HEDGE QUANTITIES'!P41</f>
        <v>0.06141229</v>
      </c>
      <c r="Q41" s="158" t="n">
        <f aca="false">'HEDGE QUANTITIES'!Q41-'WEST HEDGE QUANTITIES'!Q41</f>
        <v>0.11394034</v>
      </c>
      <c r="R41" s="158" t="n">
        <f aca="false">'HEDGE QUANTITIES'!R41-'WEST HEDGE QUANTITIES'!R41</f>
        <v>0.15823157</v>
      </c>
      <c r="S41" s="169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</row>
    <row r="42" customFormat="false" ht="12.75" hidden="false" customHeight="false" outlineLevel="0" collapsed="false">
      <c r="A42" s="179" t="n">
        <v>37865</v>
      </c>
      <c r="B42" s="160" t="n">
        <v>-0.67103114</v>
      </c>
      <c r="C42" s="160" t="n">
        <v>0</v>
      </c>
      <c r="D42" s="160" t="n">
        <v>-5.64062689</v>
      </c>
      <c r="E42" s="160" t="n">
        <v>4.96959575</v>
      </c>
      <c r="F42" s="160" t="n">
        <v>4.96959575</v>
      </c>
      <c r="G42" s="160" t="n">
        <v>0</v>
      </c>
      <c r="H42" s="159" t="n">
        <v>0</v>
      </c>
      <c r="I42" s="181" t="n">
        <v>-0.3683531948</v>
      </c>
      <c r="J42" s="158" t="n">
        <v>0.0045524</v>
      </c>
      <c r="K42" s="158" t="n">
        <f aca="false">'HEDGE QUANTITIES'!K42-'WEST HEDGE QUANTITIES'!K42</f>
        <v>-0.21995432</v>
      </c>
      <c r="L42" s="158" t="n">
        <f aca="false">'HEDGE QUANTITIES'!L42-'WEST HEDGE QUANTITIES'!L42</f>
        <v>-0.13604918</v>
      </c>
      <c r="M42" s="158" t="n">
        <f aca="false">'HEDGE QUANTITIES'!M42-'WEST HEDGE QUANTITIES'!M42</f>
        <v>-0.0630135</v>
      </c>
      <c r="N42" s="158" t="n">
        <f aca="false">'HEDGE QUANTITIES'!N42-'WEST HEDGE QUANTITIES'!N42</f>
        <v>-0.03030389</v>
      </c>
      <c r="O42" s="158" t="n">
        <f aca="false">'HEDGE QUANTITIES'!O42-'WEST HEDGE QUANTITIES'!O42</f>
        <v>0.02799263</v>
      </c>
      <c r="P42" s="158" t="n">
        <f aca="false">'HEDGE QUANTITIES'!P42-'WEST HEDGE QUANTITIES'!P42</f>
        <v>0.05376465</v>
      </c>
      <c r="Q42" s="158" t="n">
        <f aca="false">'HEDGE QUANTITIES'!Q42-'WEST HEDGE QUANTITIES'!Q42</f>
        <v>0.09899179</v>
      </c>
      <c r="R42" s="158" t="n">
        <f aca="false">'HEDGE QUANTITIES'!R42-'WEST HEDGE QUANTITIES'!R42</f>
        <v>0.13633983</v>
      </c>
      <c r="S42" s="169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  <c r="EQ42" s="170"/>
      <c r="ER42" s="170"/>
      <c r="ES42" s="170"/>
      <c r="ET42" s="170"/>
      <c r="EU42" s="170"/>
      <c r="EV42" s="170"/>
      <c r="EW42" s="170"/>
      <c r="EX42" s="170"/>
      <c r="EY42" s="170"/>
      <c r="EZ42" s="170"/>
      <c r="FA42" s="170"/>
      <c r="FB42" s="170"/>
      <c r="FC42" s="170"/>
      <c r="FD42" s="170"/>
    </row>
    <row r="43" customFormat="false" ht="12.75" hidden="false" customHeight="false" outlineLevel="0" collapsed="false">
      <c r="A43" s="179" t="n">
        <v>37895</v>
      </c>
      <c r="B43" s="160" t="n">
        <v>-0.67565457</v>
      </c>
      <c r="C43" s="160" t="n">
        <v>0</v>
      </c>
      <c r="D43" s="160" t="n">
        <v>-5.51465458</v>
      </c>
      <c r="E43" s="160" t="n">
        <v>4.83900001</v>
      </c>
      <c r="F43" s="160" t="n">
        <v>4.83900001</v>
      </c>
      <c r="G43" s="160" t="n">
        <v>0</v>
      </c>
      <c r="H43" s="159" t="n">
        <v>0</v>
      </c>
      <c r="I43" s="181" t="n">
        <v>-0.3663620881</v>
      </c>
      <c r="J43" s="158" t="n">
        <v>0.00440632</v>
      </c>
      <c r="K43" s="158" t="n">
        <f aca="false">'HEDGE QUANTITIES'!K43-'WEST HEDGE QUANTITIES'!K43</f>
        <v>-0.49350644</v>
      </c>
      <c r="L43" s="158" t="n">
        <f aca="false">'HEDGE QUANTITIES'!L43-'WEST HEDGE QUANTITIES'!L43</f>
        <v>-0.314999</v>
      </c>
      <c r="M43" s="158" t="n">
        <f aca="false">'HEDGE QUANTITIES'!M43-'WEST HEDGE QUANTITIES'!M43</f>
        <v>-0.15083793</v>
      </c>
      <c r="N43" s="158" t="n">
        <f aca="false">'HEDGE QUANTITIES'!N43-'WEST HEDGE QUANTITIES'!N43</f>
        <v>-0.07381358</v>
      </c>
      <c r="O43" s="158" t="n">
        <f aca="false">'HEDGE QUANTITIES'!O43-'WEST HEDGE QUANTITIES'!O43</f>
        <v>0.07071594</v>
      </c>
      <c r="P43" s="158" t="n">
        <f aca="false">'HEDGE QUANTITIES'!P43-'WEST HEDGE QUANTITIES'!P43</f>
        <v>0.13844247</v>
      </c>
      <c r="Q43" s="158" t="n">
        <f aca="false">'HEDGE QUANTITIES'!Q43-'WEST HEDGE QUANTITIES'!Q43</f>
        <v>0.26533809</v>
      </c>
      <c r="R43" s="158" t="n">
        <f aca="false">'HEDGE QUANTITIES'!R43-'WEST HEDGE QUANTITIES'!R43</f>
        <v>0.38146876</v>
      </c>
      <c r="S43" s="169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</row>
    <row r="44" customFormat="false" ht="12.75" hidden="false" customHeight="false" outlineLevel="0" collapsed="false">
      <c r="A44" s="179" t="n">
        <v>37926</v>
      </c>
      <c r="B44" s="160" t="n">
        <v>-0.85536282</v>
      </c>
      <c r="C44" s="160" t="n">
        <v>0</v>
      </c>
      <c r="D44" s="160" t="n">
        <v>-5.53741633</v>
      </c>
      <c r="E44" s="160" t="n">
        <v>4.68205351</v>
      </c>
      <c r="F44" s="160" t="n">
        <v>4.68205351</v>
      </c>
      <c r="G44" s="160" t="n">
        <v>0</v>
      </c>
      <c r="H44" s="159" t="n">
        <v>0</v>
      </c>
      <c r="I44" s="181" t="n">
        <v>-0.3573673901</v>
      </c>
      <c r="J44" s="158" t="n">
        <v>0.00420496</v>
      </c>
      <c r="K44" s="158" t="n">
        <f aca="false">'HEDGE QUANTITIES'!K44-'WEST HEDGE QUANTITIES'!K44</f>
        <v>0.12702559</v>
      </c>
      <c r="L44" s="158" t="n">
        <f aca="false">'HEDGE QUANTITIES'!L44-'WEST HEDGE QUANTITIES'!L44</f>
        <v>0.07727257</v>
      </c>
      <c r="M44" s="158" t="n">
        <f aca="false">'HEDGE QUANTITIES'!M44-'WEST HEDGE QUANTITIES'!M44</f>
        <v>0.03533488</v>
      </c>
      <c r="N44" s="158" t="n">
        <f aca="false">'HEDGE QUANTITIES'!N44-'WEST HEDGE QUANTITIES'!N44</f>
        <v>0.01691292</v>
      </c>
      <c r="O44" s="158" t="n">
        <f aca="false">'HEDGE QUANTITIES'!O44-'WEST HEDGE QUANTITIES'!O44</f>
        <v>-0.01553571</v>
      </c>
      <c r="P44" s="158" t="n">
        <f aca="false">'HEDGE QUANTITIES'!P44-'WEST HEDGE QUANTITIES'!P44</f>
        <v>-0.02981836</v>
      </c>
      <c r="Q44" s="158" t="n">
        <f aca="false">'HEDGE QUANTITIES'!Q44-'WEST HEDGE QUANTITIES'!Q44</f>
        <v>-0.05508349</v>
      </c>
      <c r="R44" s="158" t="n">
        <f aca="false">'HEDGE QUANTITIES'!R44-'WEST HEDGE QUANTITIES'!R44</f>
        <v>-0.07664154</v>
      </c>
      <c r="S44" s="169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</row>
    <row r="45" customFormat="false" ht="12.75" hidden="false" customHeight="false" outlineLevel="0" collapsed="false">
      <c r="A45" s="179" t="n">
        <v>37956</v>
      </c>
      <c r="B45" s="160" t="n">
        <v>-0.10816184</v>
      </c>
      <c r="C45" s="160" t="n">
        <v>0</v>
      </c>
      <c r="D45" s="160" t="n">
        <v>-4.76680055</v>
      </c>
      <c r="E45" s="160" t="n">
        <v>4.65863871</v>
      </c>
      <c r="F45" s="160" t="n">
        <v>4.65863871</v>
      </c>
      <c r="G45" s="160" t="n">
        <v>0</v>
      </c>
      <c r="H45" s="159" t="n">
        <v>0</v>
      </c>
      <c r="I45" s="181" t="n">
        <v>-0.3582125448</v>
      </c>
      <c r="J45" s="158" t="n">
        <v>0.00413506</v>
      </c>
      <c r="K45" s="158" t="n">
        <f aca="false">'HEDGE QUANTITIES'!K45-'WEST HEDGE QUANTITIES'!K45</f>
        <v>0.17029126</v>
      </c>
      <c r="L45" s="158" t="n">
        <f aca="false">'HEDGE QUANTITIES'!L45-'WEST HEDGE QUANTITIES'!L45</f>
        <v>0.10549846</v>
      </c>
      <c r="M45" s="158" t="n">
        <f aca="false">'HEDGE QUANTITIES'!M45-'WEST HEDGE QUANTITIES'!M45</f>
        <v>0.04914263</v>
      </c>
      <c r="N45" s="158" t="n">
        <f aca="false">'HEDGE QUANTITIES'!N45-'WEST HEDGE QUANTITIES'!N45</f>
        <v>0.02374145</v>
      </c>
      <c r="O45" s="158" t="n">
        <f aca="false">'HEDGE QUANTITIES'!O45-'WEST HEDGE QUANTITIES'!O45</f>
        <v>-0.02221582</v>
      </c>
      <c r="P45" s="158" t="n">
        <f aca="false">'HEDGE QUANTITIES'!P45-'WEST HEDGE QUANTITIES'!P45</f>
        <v>-0.04303255</v>
      </c>
      <c r="Q45" s="158" t="n">
        <f aca="false">'HEDGE QUANTITIES'!Q45-'WEST HEDGE QUANTITIES'!Q45</f>
        <v>-0.08093884</v>
      </c>
      <c r="R45" s="158" t="n">
        <f aca="false">'HEDGE QUANTITIES'!R45-'WEST HEDGE QUANTITIES'!R45</f>
        <v>-0.1145875</v>
      </c>
      <c r="S45" s="169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</row>
    <row r="46" customFormat="false" ht="12.75" hidden="false" customHeight="false" outlineLevel="0" collapsed="false">
      <c r="A46" s="179" t="n">
        <v>37987</v>
      </c>
      <c r="B46" s="160" t="n">
        <v>-2.45233928</v>
      </c>
      <c r="C46" s="160" t="n">
        <v>0</v>
      </c>
      <c r="D46" s="160" t="n">
        <v>-6.17895134</v>
      </c>
      <c r="E46" s="160" t="n">
        <v>3.72661206</v>
      </c>
      <c r="F46" s="160" t="n">
        <v>3.72661206</v>
      </c>
      <c r="G46" s="160" t="n">
        <v>0</v>
      </c>
      <c r="H46" s="159" t="n">
        <v>0</v>
      </c>
      <c r="I46" s="181" t="n">
        <v>-0.2926320989</v>
      </c>
      <c r="J46" s="158" t="n">
        <v>0.00339942</v>
      </c>
      <c r="K46" s="158" t="n">
        <f aca="false">'HEDGE QUANTITIES'!K46-'WEST HEDGE QUANTITIES'!K46</f>
        <v>0.14683937</v>
      </c>
      <c r="L46" s="158" t="n">
        <f aca="false">'HEDGE QUANTITIES'!L46-'WEST HEDGE QUANTITIES'!L46</f>
        <v>0.09018179</v>
      </c>
      <c r="M46" s="158" t="n">
        <f aca="false">'HEDGE QUANTITIES'!M46-'WEST HEDGE QUANTITIES'!M46</f>
        <v>0.04164331</v>
      </c>
      <c r="N46" s="158" t="n">
        <f aca="false">'HEDGE QUANTITIES'!N46-'WEST HEDGE QUANTITIES'!N46</f>
        <v>0.02003134</v>
      </c>
      <c r="O46" s="158" t="n">
        <f aca="false">'HEDGE QUANTITIES'!O46-'WEST HEDGE QUANTITIES'!O46</f>
        <v>-0.01858421</v>
      </c>
      <c r="P46" s="158" t="n">
        <f aca="false">'HEDGE QUANTITIES'!P46-'WEST HEDGE QUANTITIES'!P46</f>
        <v>-0.03584693</v>
      </c>
      <c r="Q46" s="158" t="n">
        <f aca="false">'HEDGE QUANTITIES'!Q46-'WEST HEDGE QUANTITIES'!Q46</f>
        <v>-0.06687369</v>
      </c>
      <c r="R46" s="158" t="n">
        <f aca="false">'HEDGE QUANTITIES'!R46-'WEST HEDGE QUANTITIES'!R46</f>
        <v>-0.09393928</v>
      </c>
      <c r="S46" s="169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0"/>
      <c r="FB46" s="170"/>
      <c r="FC46" s="170"/>
      <c r="FD46" s="170"/>
    </row>
    <row r="47" customFormat="false" ht="12.75" hidden="false" customHeight="false" outlineLevel="0" collapsed="false">
      <c r="A47" s="179" t="n">
        <v>38018</v>
      </c>
      <c r="B47" s="160" t="n">
        <v>-4.1815813</v>
      </c>
      <c r="C47" s="160" t="n">
        <v>0</v>
      </c>
      <c r="D47" s="160" t="n">
        <v>-3.584311</v>
      </c>
      <c r="E47" s="160" t="n">
        <v>-0.5972703</v>
      </c>
      <c r="F47" s="160" t="n">
        <v>-0.5972703</v>
      </c>
      <c r="G47" s="160" t="n">
        <v>0</v>
      </c>
      <c r="H47" s="159" t="n">
        <v>0</v>
      </c>
      <c r="I47" s="181" t="n">
        <v>-0.3615987708</v>
      </c>
      <c r="J47" s="158" t="n">
        <v>0.00300928</v>
      </c>
      <c r="K47" s="158" t="n">
        <f aca="false">'HEDGE QUANTITIES'!K47-'WEST HEDGE QUANTITIES'!K47</f>
        <v>0.14725202</v>
      </c>
      <c r="L47" s="158" t="n">
        <f aca="false">'HEDGE QUANTITIES'!L47-'WEST HEDGE QUANTITIES'!L47</f>
        <v>0.09084712</v>
      </c>
      <c r="M47" s="158" t="n">
        <f aca="false">'HEDGE QUANTITIES'!M47-'WEST HEDGE QUANTITIES'!M47</f>
        <v>0.04215169</v>
      </c>
      <c r="N47" s="158" t="n">
        <f aca="false">'HEDGE QUANTITIES'!N47-'WEST HEDGE QUANTITIES'!N47</f>
        <v>0.02032608</v>
      </c>
      <c r="O47" s="158" t="n">
        <f aca="false">'HEDGE QUANTITIES'!O47-'WEST HEDGE QUANTITIES'!O47</f>
        <v>-0.01895362</v>
      </c>
      <c r="P47" s="158" t="n">
        <f aca="false">'HEDGE QUANTITIES'!P47-'WEST HEDGE QUANTITIES'!P47</f>
        <v>-0.03665461</v>
      </c>
      <c r="Q47" s="158" t="n">
        <f aca="false">'HEDGE QUANTITIES'!Q47-'WEST HEDGE QUANTITIES'!Q47</f>
        <v>-0.06874206</v>
      </c>
      <c r="R47" s="158" t="n">
        <f aca="false">'HEDGE QUANTITIES'!R47-'WEST HEDGE QUANTITIES'!R47</f>
        <v>-0.09708024</v>
      </c>
      <c r="S47" s="169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  <c r="EQ47" s="170"/>
      <c r="ER47" s="170"/>
      <c r="ES47" s="170"/>
      <c r="ET47" s="170"/>
      <c r="EU47" s="170"/>
      <c r="EV47" s="170"/>
      <c r="EW47" s="170"/>
      <c r="EX47" s="170"/>
      <c r="EY47" s="170"/>
      <c r="EZ47" s="170"/>
      <c r="FA47" s="170"/>
      <c r="FB47" s="170"/>
      <c r="FC47" s="170"/>
      <c r="FD47" s="170"/>
    </row>
    <row r="48" customFormat="false" ht="12.75" hidden="false" customHeight="false" outlineLevel="0" collapsed="false">
      <c r="A48" s="179" t="n">
        <v>38047</v>
      </c>
      <c r="B48" s="160" t="n">
        <v>2.28286166</v>
      </c>
      <c r="C48" s="160" t="n">
        <v>0</v>
      </c>
      <c r="D48" s="160" t="n">
        <v>2.91209051</v>
      </c>
      <c r="E48" s="160" t="n">
        <v>-0.62922885</v>
      </c>
      <c r="F48" s="160" t="n">
        <v>-0.62922885</v>
      </c>
      <c r="G48" s="160" t="n">
        <v>0</v>
      </c>
      <c r="H48" s="159" t="n">
        <v>0</v>
      </c>
      <c r="I48" s="181" t="n">
        <v>-0.3505872825</v>
      </c>
      <c r="J48" s="158" t="n">
        <v>0.00289131</v>
      </c>
      <c r="K48" s="158" t="n">
        <f aca="false">'HEDGE QUANTITIES'!K48-'WEST HEDGE QUANTITIES'!K48</f>
        <v>0.14148574</v>
      </c>
      <c r="L48" s="158" t="n">
        <f aca="false">'HEDGE QUANTITIES'!L48-'WEST HEDGE QUANTITIES'!L48</f>
        <v>0.08734305</v>
      </c>
      <c r="M48" s="158" t="n">
        <f aca="false">'HEDGE QUANTITIES'!M48-'WEST HEDGE QUANTITIES'!M48</f>
        <v>0.04055558</v>
      </c>
      <c r="N48" s="158" t="n">
        <f aca="false">'HEDGE QUANTITIES'!N48-'WEST HEDGE QUANTITIES'!N48</f>
        <v>0.01956444</v>
      </c>
      <c r="O48" s="158" t="n">
        <f aca="false">'HEDGE QUANTITIES'!O48-'WEST HEDGE QUANTITIES'!O48</f>
        <v>-0.01825998</v>
      </c>
      <c r="P48" s="158" t="n">
        <f aca="false">'HEDGE QUANTITIES'!P48-'WEST HEDGE QUANTITIES'!P48</f>
        <v>-0.03533059</v>
      </c>
      <c r="Q48" s="158" t="n">
        <f aca="false">'HEDGE QUANTITIES'!Q48-'WEST HEDGE QUANTITIES'!Q48</f>
        <v>-0.06632922</v>
      </c>
      <c r="R48" s="158" t="n">
        <f aca="false">'HEDGE QUANTITIES'!R48-'WEST HEDGE QUANTITIES'!R48</f>
        <v>-0.09378021</v>
      </c>
      <c r="S48" s="169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  <c r="EQ48" s="170"/>
      <c r="ER48" s="170"/>
      <c r="ES48" s="170"/>
      <c r="ET48" s="170"/>
      <c r="EU48" s="170"/>
      <c r="EV48" s="170"/>
      <c r="EW48" s="170"/>
      <c r="EX48" s="170"/>
      <c r="EY48" s="170"/>
      <c r="EZ48" s="170"/>
      <c r="FA48" s="170"/>
      <c r="FB48" s="170"/>
      <c r="FC48" s="170"/>
      <c r="FD48" s="170"/>
    </row>
    <row r="49" customFormat="false" ht="12.75" hidden="false" customHeight="false" outlineLevel="0" collapsed="false">
      <c r="A49" s="179" t="n">
        <v>38078</v>
      </c>
      <c r="B49" s="160" t="n">
        <v>1.54767051</v>
      </c>
      <c r="C49" s="160" t="n">
        <v>0</v>
      </c>
      <c r="D49" s="160" t="n">
        <v>2.14485089</v>
      </c>
      <c r="E49" s="160" t="n">
        <v>-0.59718038</v>
      </c>
      <c r="F49" s="160" t="n">
        <v>-0.59718038</v>
      </c>
      <c r="G49" s="160" t="n">
        <v>0</v>
      </c>
      <c r="H49" s="159" t="n">
        <v>0</v>
      </c>
      <c r="I49" s="181" t="n">
        <v>-0.3513096912</v>
      </c>
      <c r="J49" s="158" t="n">
        <v>0.00276012</v>
      </c>
      <c r="K49" s="158" t="n">
        <f aca="false">'HEDGE QUANTITIES'!K49-'WEST HEDGE QUANTITIES'!K49</f>
        <v>0.12262115</v>
      </c>
      <c r="L49" s="158" t="n">
        <f aca="false">'HEDGE QUANTITIES'!L49-'WEST HEDGE QUANTITIES'!L49</f>
        <v>0.0753306</v>
      </c>
      <c r="M49" s="158" t="n">
        <f aca="false">'HEDGE QUANTITIES'!M49-'WEST HEDGE QUANTITIES'!M49</f>
        <v>0.03481413</v>
      </c>
      <c r="N49" s="158" t="n">
        <f aca="false">'HEDGE QUANTITIES'!N49-'WEST HEDGE QUANTITIES'!N49</f>
        <v>0.01675671</v>
      </c>
      <c r="O49" s="158" t="n">
        <f aca="false">'HEDGE QUANTITIES'!O49-'WEST HEDGE QUANTITIES'!O49</f>
        <v>-0.01557201</v>
      </c>
      <c r="P49" s="158" t="n">
        <f aca="false">'HEDGE QUANTITIES'!P49-'WEST HEDGE QUANTITIES'!P49</f>
        <v>-0.03006823</v>
      </c>
      <c r="Q49" s="158" t="n">
        <f aca="false">'HEDGE QUANTITIES'!Q49-'WEST HEDGE QUANTITIES'!Q49</f>
        <v>-0.05623544</v>
      </c>
      <c r="R49" s="158" t="n">
        <f aca="false">'HEDGE QUANTITIES'!R49-'WEST HEDGE QUANTITIES'!R49</f>
        <v>-0.07924078</v>
      </c>
      <c r="S49" s="169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  <c r="EQ49" s="170"/>
      <c r="ER49" s="170"/>
      <c r="ES49" s="170"/>
      <c r="ET49" s="170"/>
      <c r="EU49" s="170"/>
      <c r="EV49" s="170"/>
      <c r="EW49" s="170"/>
      <c r="EX49" s="170"/>
      <c r="EY49" s="170"/>
      <c r="EZ49" s="170"/>
      <c r="FA49" s="170"/>
      <c r="FB49" s="170"/>
      <c r="FC49" s="170"/>
      <c r="FD49" s="170"/>
    </row>
    <row r="50" customFormat="false" ht="12.75" hidden="false" customHeight="false" outlineLevel="0" collapsed="false">
      <c r="A50" s="179" t="n">
        <v>38108</v>
      </c>
      <c r="B50" s="160" t="n">
        <v>0.01175683</v>
      </c>
      <c r="C50" s="160" t="n">
        <v>0</v>
      </c>
      <c r="D50" s="160" t="n">
        <v>0.60133571</v>
      </c>
      <c r="E50" s="160" t="n">
        <v>-0.58957888</v>
      </c>
      <c r="F50" s="160" t="n">
        <v>-0.58957888</v>
      </c>
      <c r="G50" s="160" t="n">
        <v>0</v>
      </c>
      <c r="H50" s="159" t="n">
        <v>0</v>
      </c>
      <c r="I50" s="181" t="n">
        <v>-0.3395547538</v>
      </c>
      <c r="J50" s="158" t="n">
        <v>0.00261386</v>
      </c>
      <c r="K50" s="158" t="n">
        <f aca="false">'HEDGE QUANTITIES'!K50-'WEST HEDGE QUANTITIES'!K50</f>
        <v>0.10174947</v>
      </c>
      <c r="L50" s="158" t="n">
        <f aca="false">'HEDGE QUANTITIES'!L50-'WEST HEDGE QUANTITIES'!L50</f>
        <v>0.0617098</v>
      </c>
      <c r="M50" s="158" t="n">
        <f aca="false">'HEDGE QUANTITIES'!M50-'WEST HEDGE QUANTITIES'!M50</f>
        <v>0.02815023</v>
      </c>
      <c r="N50" s="158" t="n">
        <f aca="false">'HEDGE QUANTITIES'!N50-'WEST HEDGE QUANTITIES'!N50</f>
        <v>0.01346125</v>
      </c>
      <c r="O50" s="158" t="n">
        <f aca="false">'HEDGE QUANTITIES'!O50-'WEST HEDGE QUANTITIES'!O50</f>
        <v>-0.01234895</v>
      </c>
      <c r="P50" s="158" t="n">
        <f aca="false">'HEDGE QUANTITIES'!P50-'WEST HEDGE QUANTITIES'!P50</f>
        <v>-0.02369401</v>
      </c>
      <c r="Q50" s="158" t="n">
        <f aca="false">'HEDGE QUANTITIES'!Q50-'WEST HEDGE QUANTITIES'!Q50</f>
        <v>-0.04377167</v>
      </c>
      <c r="R50" s="158" t="n">
        <f aca="false">'HEDGE QUANTITIES'!R50-'WEST HEDGE QUANTITIES'!R50</f>
        <v>-0.06096564</v>
      </c>
      <c r="S50" s="169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170"/>
      <c r="FC50" s="170"/>
      <c r="FD50" s="170"/>
    </row>
    <row r="51" customFormat="false" ht="12.75" hidden="false" customHeight="false" outlineLevel="0" collapsed="false">
      <c r="A51" s="179" t="n">
        <v>38139</v>
      </c>
      <c r="B51" s="160" t="n">
        <v>-0.93660737</v>
      </c>
      <c r="C51" s="160" t="n">
        <v>0</v>
      </c>
      <c r="D51" s="160" t="n">
        <v>-5.78040198</v>
      </c>
      <c r="E51" s="160" t="n">
        <v>4.84379461</v>
      </c>
      <c r="F51" s="160" t="n">
        <v>4.84379461</v>
      </c>
      <c r="G51" s="160" t="n">
        <v>0</v>
      </c>
      <c r="H51" s="159" t="n">
        <v>0</v>
      </c>
      <c r="I51" s="181" t="n">
        <v>-0.1310348812</v>
      </c>
      <c r="J51" s="158" t="n">
        <v>0.00206991</v>
      </c>
      <c r="K51" s="158" t="n">
        <f aca="false">'HEDGE QUANTITIES'!K51-'WEST HEDGE QUANTITIES'!K51</f>
        <v>0.01550083</v>
      </c>
      <c r="L51" s="158" t="n">
        <f aca="false">'HEDGE QUANTITIES'!L51-'WEST HEDGE QUANTITIES'!L51</f>
        <v>0.00625428</v>
      </c>
      <c r="M51" s="158" t="n">
        <f aca="false">'HEDGE QUANTITIES'!M51-'WEST HEDGE QUANTITIES'!M51</f>
        <v>0.00140792</v>
      </c>
      <c r="N51" s="158" t="n">
        <f aca="false">'HEDGE QUANTITIES'!N51-'WEST HEDGE QUANTITIES'!N51</f>
        <v>0.00032935</v>
      </c>
      <c r="O51" s="158" t="n">
        <f aca="false">'HEDGE QUANTITIES'!O51-'WEST HEDGE QUANTITIES'!O51</f>
        <v>0.00031894</v>
      </c>
      <c r="P51" s="158" t="n">
        <f aca="false">'HEDGE QUANTITIES'!P51-'WEST HEDGE QUANTITIES'!P51</f>
        <v>0.00119247</v>
      </c>
      <c r="Q51" s="158" t="n">
        <f aca="false">'HEDGE QUANTITIES'!Q51-'WEST HEDGE QUANTITIES'!Q51</f>
        <v>0.00426281</v>
      </c>
      <c r="R51" s="158" t="n">
        <f aca="false">'HEDGE QUANTITIES'!R51-'WEST HEDGE QUANTITIES'!R51</f>
        <v>0.00859485</v>
      </c>
      <c r="S51" s="169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170"/>
      <c r="EK51" s="170"/>
      <c r="EL51" s="170"/>
      <c r="EM51" s="170"/>
      <c r="EN51" s="170"/>
      <c r="EO51" s="170"/>
      <c r="EP51" s="170"/>
      <c r="EQ51" s="170"/>
      <c r="ER51" s="170"/>
      <c r="ES51" s="170"/>
      <c r="ET51" s="170"/>
      <c r="EU51" s="170"/>
      <c r="EV51" s="170"/>
      <c r="EW51" s="170"/>
      <c r="EX51" s="170"/>
      <c r="EY51" s="170"/>
      <c r="EZ51" s="170"/>
      <c r="FA51" s="170"/>
      <c r="FB51" s="170"/>
      <c r="FC51" s="170"/>
      <c r="FD51" s="170"/>
    </row>
    <row r="52" customFormat="false" ht="12.75" hidden="false" customHeight="false" outlineLevel="0" collapsed="false">
      <c r="A52" s="179" t="n">
        <v>38169</v>
      </c>
      <c r="B52" s="160" t="n">
        <v>-0.51626</v>
      </c>
      <c r="C52" s="160" t="n">
        <v>0</v>
      </c>
      <c r="D52" s="160" t="n">
        <v>-5.71654941</v>
      </c>
      <c r="E52" s="160" t="n">
        <v>5.20028941</v>
      </c>
      <c r="F52" s="160" t="n">
        <v>5.20028941</v>
      </c>
      <c r="G52" s="160" t="n">
        <v>0</v>
      </c>
      <c r="H52" s="159" t="n">
        <v>0</v>
      </c>
      <c r="I52" s="181" t="n">
        <v>-0.143457068</v>
      </c>
      <c r="J52" s="158" t="n">
        <v>0.00220597</v>
      </c>
      <c r="K52" s="158" t="n">
        <f aca="false">'HEDGE QUANTITIES'!K52-'WEST HEDGE QUANTITIES'!K52</f>
        <v>0.1671674</v>
      </c>
      <c r="L52" s="158" t="n">
        <f aca="false">'HEDGE QUANTITIES'!L52-'WEST HEDGE QUANTITIES'!L52</f>
        <v>0.10835108</v>
      </c>
      <c r="M52" s="158" t="n">
        <f aca="false">'HEDGE QUANTITIES'!M52-'WEST HEDGE QUANTITIES'!M52</f>
        <v>0.05285839</v>
      </c>
      <c r="N52" s="158" t="n">
        <f aca="false">'HEDGE QUANTITIES'!N52-'WEST HEDGE QUANTITIES'!N52</f>
        <v>0.02613898</v>
      </c>
      <c r="O52" s="158" t="n">
        <f aca="false">'HEDGE QUANTITIES'!O52-'WEST HEDGE QUANTITIES'!O52</f>
        <v>-0.02562916</v>
      </c>
      <c r="P52" s="158" t="n">
        <f aca="false">'HEDGE QUANTITIES'!P52-'WEST HEDGE QUANTITIES'!P52</f>
        <v>-0.0508132</v>
      </c>
      <c r="Q52" s="158" t="n">
        <f aca="false">'HEDGE QUANTITIES'!Q52-'WEST HEDGE QUANTITIES'!Q52</f>
        <v>-0.10007799</v>
      </c>
      <c r="R52" s="158" t="n">
        <f aca="false">'HEDGE QUANTITIES'!R52-'WEST HEDGE QUANTITIES'!R52</f>
        <v>-0.14820807</v>
      </c>
      <c r="S52" s="169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0"/>
      <c r="FB52" s="170"/>
      <c r="FC52" s="170"/>
      <c r="FD52" s="170"/>
    </row>
    <row r="53" customFormat="false" ht="12.75" hidden="false" customHeight="false" outlineLevel="0" collapsed="false">
      <c r="A53" s="179" t="n">
        <v>38200</v>
      </c>
      <c r="B53" s="160" t="n">
        <v>-1.00897146</v>
      </c>
      <c r="C53" s="160" t="n">
        <v>0</v>
      </c>
      <c r="D53" s="160" t="n">
        <v>-5.6977394</v>
      </c>
      <c r="E53" s="160" t="n">
        <v>4.68876794</v>
      </c>
      <c r="F53" s="160" t="n">
        <v>4.68876794</v>
      </c>
      <c r="G53" s="160" t="n">
        <v>0</v>
      </c>
      <c r="H53" s="159" t="n">
        <v>0</v>
      </c>
      <c r="I53" s="181" t="n">
        <v>-0.127351234</v>
      </c>
      <c r="J53" s="158" t="n">
        <v>0.0019743</v>
      </c>
      <c r="K53" s="158" t="n">
        <f aca="false">'HEDGE QUANTITIES'!K53-'WEST HEDGE QUANTITIES'!K53</f>
        <v>0.64257518</v>
      </c>
      <c r="L53" s="158" t="n">
        <f aca="false">'HEDGE QUANTITIES'!L53-'WEST HEDGE QUANTITIES'!L53</f>
        <v>0.41685478</v>
      </c>
      <c r="M53" s="158" t="n">
        <f aca="false">'HEDGE QUANTITIES'!M53-'WEST HEDGE QUANTITIES'!M53</f>
        <v>0.20303073</v>
      </c>
      <c r="N53" s="158" t="n">
        <f aca="false">'HEDGE QUANTITIES'!N53-'WEST HEDGE QUANTITIES'!N53</f>
        <v>0.10023064</v>
      </c>
      <c r="O53" s="158" t="n">
        <f aca="false">'HEDGE QUANTITIES'!O53-'WEST HEDGE QUANTITIES'!O53</f>
        <v>-0.09778136</v>
      </c>
      <c r="P53" s="158" t="n">
        <f aca="false">'HEDGE QUANTITIES'!P53-'WEST HEDGE QUANTITIES'!P53</f>
        <v>-0.19322697</v>
      </c>
      <c r="Q53" s="158" t="n">
        <f aca="false">'HEDGE QUANTITIES'!Q53-'WEST HEDGE QUANTITIES'!Q53</f>
        <v>-0.37753335</v>
      </c>
      <c r="R53" s="158" t="n">
        <f aca="false">'HEDGE QUANTITIES'!R53-'WEST HEDGE QUANTITIES'!R53</f>
        <v>-0.55370414</v>
      </c>
      <c r="S53" s="169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</row>
    <row r="54" customFormat="false" ht="12.75" hidden="false" customHeight="false" outlineLevel="0" collapsed="false">
      <c r="A54" s="179" t="n">
        <v>38231</v>
      </c>
      <c r="B54" s="160" t="n">
        <v>-1.16310746</v>
      </c>
      <c r="C54" s="160" t="n">
        <v>0</v>
      </c>
      <c r="D54" s="160" t="n">
        <v>-5.93813479</v>
      </c>
      <c r="E54" s="160" t="n">
        <v>4.77502733</v>
      </c>
      <c r="F54" s="160" t="n">
        <v>4.77502733</v>
      </c>
      <c r="G54" s="160" t="n">
        <v>0</v>
      </c>
      <c r="H54" s="159" t="n">
        <v>0</v>
      </c>
      <c r="I54" s="181" t="n">
        <v>-0.1328122118</v>
      </c>
      <c r="J54" s="158" t="n">
        <v>0.00200553</v>
      </c>
      <c r="K54" s="158" t="n">
        <f aca="false">'HEDGE QUANTITIES'!K54-'WEST HEDGE QUANTITIES'!K54</f>
        <v>0.73137401</v>
      </c>
      <c r="L54" s="158" t="n">
        <f aca="false">'HEDGE QUANTITIES'!L54-'WEST HEDGE QUANTITIES'!L54</f>
        <v>0.47413132</v>
      </c>
      <c r="M54" s="158" t="n">
        <f aca="false">'HEDGE QUANTITIES'!M54-'WEST HEDGE QUANTITIES'!M54</f>
        <v>0.23071834</v>
      </c>
      <c r="N54" s="158" t="n">
        <f aca="false">'HEDGE QUANTITIES'!N54-'WEST HEDGE QUANTITIES'!N54</f>
        <v>0.11383934</v>
      </c>
      <c r="O54" s="158" t="n">
        <f aca="false">'HEDGE QUANTITIES'!O54-'WEST HEDGE QUANTITIES'!O54</f>
        <v>-0.11092606</v>
      </c>
      <c r="P54" s="158" t="n">
        <f aca="false">'HEDGE QUANTITIES'!P54-'WEST HEDGE QUANTITIES'!P54</f>
        <v>-0.21905916</v>
      </c>
      <c r="Q54" s="158" t="n">
        <f aca="false">'HEDGE QUANTITIES'!Q54-'WEST HEDGE QUANTITIES'!Q54</f>
        <v>-0.4273991</v>
      </c>
      <c r="R54" s="158" t="n">
        <f aca="false">'HEDGE QUANTITIES'!R54-'WEST HEDGE QUANTITIES'!R54</f>
        <v>-0.62586963</v>
      </c>
      <c r="S54" s="169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  <c r="EQ54" s="170"/>
      <c r="ER54" s="170"/>
      <c r="ES54" s="170"/>
      <c r="ET54" s="170"/>
      <c r="EU54" s="170"/>
      <c r="EV54" s="170"/>
      <c r="EW54" s="170"/>
      <c r="EX54" s="170"/>
      <c r="EY54" s="170"/>
      <c r="EZ54" s="170"/>
      <c r="FA54" s="170"/>
      <c r="FB54" s="170"/>
      <c r="FC54" s="170"/>
      <c r="FD54" s="170"/>
    </row>
    <row r="55" customFormat="false" ht="12.75" hidden="false" customHeight="false" outlineLevel="0" collapsed="false">
      <c r="A55" s="179" t="n">
        <v>38261</v>
      </c>
      <c r="B55" s="160" t="n">
        <v>-1.13303993</v>
      </c>
      <c r="C55" s="160" t="n">
        <v>0</v>
      </c>
      <c r="D55" s="160" t="n">
        <v>-5.80854799</v>
      </c>
      <c r="E55" s="160" t="n">
        <v>4.67550806</v>
      </c>
      <c r="F55" s="160" t="n">
        <v>4.67550806</v>
      </c>
      <c r="G55" s="160" t="n">
        <v>0</v>
      </c>
      <c r="H55" s="159" t="n">
        <v>0</v>
      </c>
      <c r="I55" s="181" t="n">
        <v>-0.1329579746</v>
      </c>
      <c r="J55" s="158" t="n">
        <v>0.00196451</v>
      </c>
      <c r="K55" s="158" t="n">
        <f aca="false">'HEDGE QUANTITIES'!K55-'WEST HEDGE QUANTITIES'!K55</f>
        <v>0.63361196</v>
      </c>
      <c r="L55" s="158" t="n">
        <f aca="false">'HEDGE QUANTITIES'!L55-'WEST HEDGE QUANTITIES'!L55</f>
        <v>0.40745151</v>
      </c>
      <c r="M55" s="158" t="n">
        <f aca="false">'HEDGE QUANTITIES'!M55-'WEST HEDGE QUANTITIES'!M55</f>
        <v>0.19670275</v>
      </c>
      <c r="N55" s="158" t="n">
        <f aca="false">'HEDGE QUANTITIES'!N55-'WEST HEDGE QUANTITIES'!N55</f>
        <v>0.09667677</v>
      </c>
      <c r="O55" s="158" t="n">
        <f aca="false">'HEDGE QUANTITIES'!O55-'WEST HEDGE QUANTITIES'!O55</f>
        <v>-0.09348138</v>
      </c>
      <c r="P55" s="158" t="n">
        <f aca="false">'HEDGE QUANTITIES'!P55-'WEST HEDGE QUANTITIES'!P55</f>
        <v>-0.18391454</v>
      </c>
      <c r="Q55" s="158" t="n">
        <f aca="false">'HEDGE QUANTITIES'!Q55-'WEST HEDGE QUANTITIES'!Q55</f>
        <v>-0.35619182</v>
      </c>
      <c r="R55" s="158" t="n">
        <f aca="false">'HEDGE QUANTITIES'!R55-'WEST HEDGE QUANTITIES'!R55</f>
        <v>-0.51787916</v>
      </c>
      <c r="S55" s="169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  <c r="EQ55" s="170"/>
      <c r="ER55" s="170"/>
      <c r="ES55" s="170"/>
      <c r="ET55" s="170"/>
      <c r="EU55" s="170"/>
      <c r="EV55" s="170"/>
      <c r="EW55" s="170"/>
      <c r="EX55" s="170"/>
      <c r="EY55" s="170"/>
      <c r="EZ55" s="170"/>
      <c r="FA55" s="170"/>
      <c r="FB55" s="170"/>
      <c r="FC55" s="170"/>
      <c r="FD55" s="170"/>
    </row>
    <row r="56" customFormat="false" ht="12.75" hidden="false" customHeight="false" outlineLevel="0" collapsed="false">
      <c r="A56" s="179" t="n">
        <v>38292</v>
      </c>
      <c r="B56" s="160" t="n">
        <v>-1.07561213</v>
      </c>
      <c r="C56" s="160" t="n">
        <v>0</v>
      </c>
      <c r="D56" s="160" t="n">
        <v>-5.6791964</v>
      </c>
      <c r="E56" s="160" t="n">
        <v>4.60358427</v>
      </c>
      <c r="F56" s="160" t="n">
        <v>4.60358427</v>
      </c>
      <c r="G56" s="160" t="n">
        <v>0</v>
      </c>
      <c r="H56" s="159" t="n">
        <v>0</v>
      </c>
      <c r="I56" s="181" t="n">
        <v>-0.1341362351</v>
      </c>
      <c r="J56" s="158" t="n">
        <v>0.00192957</v>
      </c>
      <c r="K56" s="158" t="n">
        <f aca="false">'HEDGE QUANTITIES'!K56-'WEST HEDGE QUANTITIES'!K56</f>
        <v>0.76338104</v>
      </c>
      <c r="L56" s="158" t="n">
        <f aca="false">'HEDGE QUANTITIES'!L56-'WEST HEDGE QUANTITIES'!L56</f>
        <v>0.49104656</v>
      </c>
      <c r="M56" s="158" t="n">
        <f aca="false">'HEDGE QUANTITIES'!M56-'WEST HEDGE QUANTITIES'!M56</f>
        <v>0.23706879</v>
      </c>
      <c r="N56" s="158" t="n">
        <f aca="false">'HEDGE QUANTITIES'!N56-'WEST HEDGE QUANTITIES'!N56</f>
        <v>0.11650802</v>
      </c>
      <c r="O56" s="158" t="n">
        <f aca="false">'HEDGE QUANTITIES'!O56-'WEST HEDGE QUANTITIES'!O56</f>
        <v>-0.11262274</v>
      </c>
      <c r="P56" s="158" t="n">
        <f aca="false">'HEDGE QUANTITIES'!P56-'WEST HEDGE QUANTITIES'!P56</f>
        <v>-0.22152198</v>
      </c>
      <c r="Q56" s="158" t="n">
        <f aca="false">'HEDGE QUANTITIES'!Q56-'WEST HEDGE QUANTITIES'!Q56</f>
        <v>-0.42876781</v>
      </c>
      <c r="R56" s="158" t="n">
        <f aca="false">'HEDGE QUANTITIES'!R56-'WEST HEDGE QUANTITIES'!R56</f>
        <v>-0.62291435</v>
      </c>
      <c r="S56" s="169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  <c r="EQ56" s="170"/>
      <c r="ER56" s="170"/>
      <c r="ES56" s="170"/>
      <c r="ET56" s="170"/>
      <c r="EU56" s="170"/>
      <c r="EV56" s="170"/>
      <c r="EW56" s="170"/>
      <c r="EX56" s="170"/>
      <c r="EY56" s="170"/>
      <c r="EZ56" s="170"/>
      <c r="FA56" s="170"/>
      <c r="FB56" s="170"/>
      <c r="FC56" s="170"/>
      <c r="FD56" s="170"/>
    </row>
    <row r="57" customFormat="false" ht="12.75" hidden="false" customHeight="false" outlineLevel="0" collapsed="false">
      <c r="A57" s="179" t="n">
        <v>38322</v>
      </c>
      <c r="B57" s="160" t="n">
        <v>-1.03201824</v>
      </c>
      <c r="C57" s="160" t="n">
        <v>0</v>
      </c>
      <c r="D57" s="160" t="n">
        <v>-5.44312974</v>
      </c>
      <c r="E57" s="160" t="n">
        <v>4.4111115</v>
      </c>
      <c r="F57" s="160" t="n">
        <v>4.4111115</v>
      </c>
      <c r="G57" s="160" t="n">
        <v>0</v>
      </c>
      <c r="H57" s="159" t="n">
        <v>0</v>
      </c>
      <c r="I57" s="181" t="n">
        <v>-0.1271616702</v>
      </c>
      <c r="J57" s="158" t="n">
        <v>0.00183351</v>
      </c>
      <c r="K57" s="158" t="n">
        <f aca="false">'HEDGE QUANTITIES'!K57-'WEST HEDGE QUANTITIES'!K57</f>
        <v>0.12601493</v>
      </c>
      <c r="L57" s="158" t="n">
        <f aca="false">'HEDGE QUANTITIES'!L57-'WEST HEDGE QUANTITIES'!L57</f>
        <v>0.0826673</v>
      </c>
      <c r="M57" s="158" t="n">
        <f aca="false">'HEDGE QUANTITIES'!M57-'WEST HEDGE QUANTITIES'!M57</f>
        <v>0.04075798</v>
      </c>
      <c r="N57" s="158" t="n">
        <f aca="false">'HEDGE QUANTITIES'!N57-'WEST HEDGE QUANTITIES'!N57</f>
        <v>0.02025213</v>
      </c>
      <c r="O57" s="158" t="n">
        <f aca="false">'HEDGE QUANTITIES'!O57-'WEST HEDGE QUANTITIES'!O57</f>
        <v>-0.02003042</v>
      </c>
      <c r="P57" s="158" t="n">
        <f aca="false">'HEDGE QUANTITIES'!P57-'WEST HEDGE QUANTITIES'!P57</f>
        <v>-0.03986919</v>
      </c>
      <c r="Q57" s="158" t="n">
        <f aca="false">'HEDGE QUANTITIES'!Q57-'WEST HEDGE QUANTITIES'!Q57</f>
        <v>-0.07908234</v>
      </c>
      <c r="R57" s="158" t="n">
        <f aca="false">'HEDGE QUANTITIES'!R57-'WEST HEDGE QUANTITIES'!R57</f>
        <v>-0.11783955</v>
      </c>
      <c r="S57" s="169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  <c r="EQ57" s="170"/>
      <c r="ER57" s="170"/>
      <c r="ES57" s="170"/>
      <c r="ET57" s="170"/>
      <c r="EU57" s="170"/>
      <c r="EV57" s="170"/>
      <c r="EW57" s="170"/>
      <c r="EX57" s="170"/>
      <c r="EY57" s="170"/>
      <c r="EZ57" s="170"/>
      <c r="FA57" s="170"/>
      <c r="FB57" s="170"/>
      <c r="FC57" s="170"/>
      <c r="FD57" s="170"/>
    </row>
    <row r="58" customFormat="false" ht="12.75" hidden="false" customHeight="false" outlineLevel="0" collapsed="false">
      <c r="A58" s="179" t="n">
        <v>38353</v>
      </c>
      <c r="B58" s="160" t="n">
        <v>-2.14412625</v>
      </c>
      <c r="C58" s="160" t="n">
        <v>0</v>
      </c>
      <c r="D58" s="160" t="n">
        <v>-5.18644725</v>
      </c>
      <c r="E58" s="160" t="n">
        <v>3.042321</v>
      </c>
      <c r="F58" s="160" t="n">
        <v>3.042321</v>
      </c>
      <c r="G58" s="160" t="n">
        <v>0</v>
      </c>
      <c r="H58" s="159" t="n">
        <v>0</v>
      </c>
      <c r="I58" s="181" t="n">
        <v>-0.0806355909</v>
      </c>
      <c r="J58" s="158" t="n">
        <v>0.00126393</v>
      </c>
      <c r="K58" s="158" t="n">
        <f aca="false">'HEDGE QUANTITIES'!K58-'WEST HEDGE QUANTITIES'!K58</f>
        <v>0.11182333</v>
      </c>
      <c r="L58" s="158" t="n">
        <f aca="false">'HEDGE QUANTITIES'!L58-'WEST HEDGE QUANTITIES'!L58</f>
        <v>0.07371712</v>
      </c>
      <c r="M58" s="158" t="n">
        <f aca="false">'HEDGE QUANTITIES'!M58-'WEST HEDGE QUANTITIES'!M58</f>
        <v>0.03651597</v>
      </c>
      <c r="N58" s="158" t="n">
        <f aca="false">'HEDGE QUANTITIES'!N58-'WEST HEDGE QUANTITIES'!N58</f>
        <v>0.01818545</v>
      </c>
      <c r="O58" s="158" t="n">
        <f aca="false">'HEDGE QUANTITIES'!O58-'WEST HEDGE QUANTITIES'!O58</f>
        <v>-0.01806488</v>
      </c>
      <c r="P58" s="158" t="n">
        <f aca="false">'HEDGE QUANTITIES'!P58-'WEST HEDGE QUANTITIES'!P58</f>
        <v>-0.03603226</v>
      </c>
      <c r="Q58" s="158" t="n">
        <f aca="false">'HEDGE QUANTITIES'!Q58-'WEST HEDGE QUANTITIES'!Q58</f>
        <v>-0.0717584</v>
      </c>
      <c r="R58" s="158" t="n">
        <f aca="false">'HEDGE QUANTITIES'!R58-'WEST HEDGE QUANTITIES'!R58</f>
        <v>-0.10732947</v>
      </c>
      <c r="S58" s="169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  <c r="EQ58" s="170"/>
      <c r="ER58" s="170"/>
      <c r="ES58" s="170"/>
      <c r="ET58" s="170"/>
      <c r="EU58" s="170"/>
      <c r="EV58" s="170"/>
      <c r="EW58" s="170"/>
      <c r="EX58" s="170"/>
      <c r="EY58" s="170"/>
      <c r="EZ58" s="170"/>
      <c r="FA58" s="170"/>
      <c r="FB58" s="170"/>
      <c r="FC58" s="170"/>
      <c r="FD58" s="170"/>
    </row>
    <row r="59" customFormat="false" ht="12.75" hidden="false" customHeight="false" outlineLevel="0" collapsed="false">
      <c r="A59" s="179" t="n">
        <v>38384</v>
      </c>
      <c r="B59" s="160" t="n">
        <v>-1.05973485</v>
      </c>
      <c r="C59" s="160" t="n">
        <v>0</v>
      </c>
      <c r="D59" s="160" t="n">
        <v>-3.53451242</v>
      </c>
      <c r="E59" s="160" t="n">
        <v>2.47477757</v>
      </c>
      <c r="F59" s="160" t="n">
        <v>2.47477757</v>
      </c>
      <c r="G59" s="160" t="n">
        <v>0</v>
      </c>
      <c r="H59" s="159" t="n">
        <v>0</v>
      </c>
      <c r="I59" s="181" t="n">
        <v>-0.1298829701</v>
      </c>
      <c r="J59" s="158" t="n">
        <v>0.00142622</v>
      </c>
      <c r="K59" s="158" t="n">
        <f aca="false">'HEDGE QUANTITIES'!K59-'WEST HEDGE QUANTITIES'!K59</f>
        <v>0.10703424</v>
      </c>
      <c r="L59" s="158" t="n">
        <f aca="false">'HEDGE QUANTITIES'!L59-'WEST HEDGE QUANTITIES'!L59</f>
        <v>0.07066916</v>
      </c>
      <c r="M59" s="158" t="n">
        <f aca="false">'HEDGE QUANTITIES'!M59-'WEST HEDGE QUANTITIES'!M59</f>
        <v>0.03506444</v>
      </c>
      <c r="N59" s="158" t="n">
        <f aca="false">'HEDGE QUANTITIES'!N59-'WEST HEDGE QUANTITIES'!N59</f>
        <v>0.01747772</v>
      </c>
      <c r="O59" s="158" t="n">
        <f aca="false">'HEDGE QUANTITIES'!O59-'WEST HEDGE QUANTITIES'!O59</f>
        <v>-0.01739299</v>
      </c>
      <c r="P59" s="158" t="n">
        <f aca="false">'HEDGE QUANTITIES'!P59-'WEST HEDGE QUANTITIES'!P59</f>
        <v>-0.03472393</v>
      </c>
      <c r="Q59" s="158" t="n">
        <f aca="false">'HEDGE QUANTITIES'!Q59-'WEST HEDGE QUANTITIES'!Q59</f>
        <v>-0.06928177</v>
      </c>
      <c r="R59" s="158" t="n">
        <f aca="false">'HEDGE QUANTITIES'!R59-'WEST HEDGE QUANTITIES'!R59</f>
        <v>-0.10382027</v>
      </c>
      <c r="S59" s="169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170"/>
      <c r="EK59" s="170"/>
      <c r="EL59" s="170"/>
      <c r="EM59" s="170"/>
      <c r="EN59" s="170"/>
      <c r="EO59" s="170"/>
      <c r="EP59" s="170"/>
      <c r="EQ59" s="170"/>
      <c r="ER59" s="170"/>
      <c r="ES59" s="170"/>
      <c r="ET59" s="170"/>
      <c r="EU59" s="170"/>
      <c r="EV59" s="170"/>
      <c r="EW59" s="170"/>
      <c r="EX59" s="170"/>
      <c r="EY59" s="170"/>
      <c r="EZ59" s="170"/>
      <c r="FA59" s="170"/>
      <c r="FB59" s="170"/>
      <c r="FC59" s="170"/>
      <c r="FD59" s="170"/>
    </row>
    <row r="60" customFormat="false" ht="12.75" hidden="false" customHeight="false" outlineLevel="0" collapsed="false">
      <c r="A60" s="179" t="n">
        <v>38412</v>
      </c>
      <c r="B60" s="160" t="n">
        <v>1.34773226</v>
      </c>
      <c r="C60" s="160" t="n">
        <v>0</v>
      </c>
      <c r="D60" s="160" t="n">
        <v>-1.17352139</v>
      </c>
      <c r="E60" s="160" t="n">
        <v>2.52125365</v>
      </c>
      <c r="F60" s="160" t="n">
        <v>2.52125365</v>
      </c>
      <c r="G60" s="160" t="n">
        <v>0</v>
      </c>
      <c r="H60" s="159" t="n">
        <v>0</v>
      </c>
      <c r="I60" s="181" t="n">
        <v>-0.1205360639</v>
      </c>
      <c r="J60" s="158" t="n">
        <v>0.00136914</v>
      </c>
      <c r="K60" s="158" t="n">
        <f aca="false">'HEDGE QUANTITIES'!K60-'WEST HEDGE QUANTITIES'!K60</f>
        <v>0.09910229</v>
      </c>
      <c r="L60" s="158" t="n">
        <f aca="false">'HEDGE QUANTITIES'!L60-'WEST HEDGE QUANTITIES'!L60</f>
        <v>0.06550733</v>
      </c>
      <c r="M60" s="158" t="n">
        <f aca="false">'HEDGE QUANTITIES'!M60-'WEST HEDGE QUANTITIES'!M60</f>
        <v>0.03254667</v>
      </c>
      <c r="N60" s="158" t="n">
        <f aca="false">'HEDGE QUANTITIES'!N60-'WEST HEDGE QUANTITIES'!N60</f>
        <v>0.01623454</v>
      </c>
      <c r="O60" s="158" t="n">
        <f aca="false">'HEDGE QUANTITIES'!O60-'WEST HEDGE QUANTITIES'!O60</f>
        <v>-0.01618095</v>
      </c>
      <c r="P60" s="158" t="n">
        <f aca="false">'HEDGE QUANTITIES'!P60-'WEST HEDGE QUANTITIES'!P60</f>
        <v>-0.03233051</v>
      </c>
      <c r="Q60" s="158" t="n">
        <f aca="false">'HEDGE QUANTITIES'!Q60-'WEST HEDGE QUANTITIES'!Q60</f>
        <v>-0.06461571</v>
      </c>
      <c r="R60" s="158" t="n">
        <f aca="false">'HEDGE QUANTITIES'!R60-'WEST HEDGE QUANTITIES'!R60</f>
        <v>-0.09699775</v>
      </c>
      <c r="S60" s="169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</row>
    <row r="61" customFormat="false" ht="12.75" hidden="false" customHeight="false" outlineLevel="0" collapsed="false">
      <c r="A61" s="179" t="n">
        <v>38443</v>
      </c>
      <c r="B61" s="160" t="n">
        <v>1.36596071</v>
      </c>
      <c r="C61" s="160" t="n">
        <v>0</v>
      </c>
      <c r="D61" s="160" t="n">
        <v>-1.24010888</v>
      </c>
      <c r="E61" s="160" t="n">
        <v>2.60606959</v>
      </c>
      <c r="F61" s="160" t="n">
        <v>2.60606959</v>
      </c>
      <c r="G61" s="160" t="n">
        <v>0</v>
      </c>
      <c r="H61" s="159" t="n">
        <v>0</v>
      </c>
      <c r="I61" s="181" t="n">
        <v>-0.1232855554</v>
      </c>
      <c r="J61" s="158" t="n">
        <v>0.00136496</v>
      </c>
      <c r="K61" s="158" t="n">
        <f aca="false">'HEDGE QUANTITIES'!K61-'WEST HEDGE QUANTITIES'!K61</f>
        <v>-0.25010653</v>
      </c>
      <c r="L61" s="158" t="n">
        <f aca="false">'HEDGE QUANTITIES'!L61-'WEST HEDGE QUANTITIES'!L61</f>
        <v>-0.15960429</v>
      </c>
      <c r="M61" s="158" t="n">
        <f aca="false">'HEDGE QUANTITIES'!M61-'WEST HEDGE QUANTITIES'!M61</f>
        <v>-0.07624129</v>
      </c>
      <c r="N61" s="158" t="n">
        <f aca="false">'HEDGE QUANTITIES'!N61-'WEST HEDGE QUANTITIES'!N61</f>
        <v>-0.03723459</v>
      </c>
      <c r="O61" s="158" t="n">
        <f aca="false">'HEDGE QUANTITIES'!O61-'WEST HEDGE QUANTITIES'!O61</f>
        <v>0.03547633</v>
      </c>
      <c r="P61" s="158" t="n">
        <f aca="false">'HEDGE QUANTITIES'!P61-'WEST HEDGE QUANTITIES'!P61</f>
        <v>0.06921202</v>
      </c>
      <c r="Q61" s="158" t="n">
        <f aca="false">'HEDGE QUANTITIES'!Q61-'WEST HEDGE QUANTITIES'!Q61</f>
        <v>0.13154954</v>
      </c>
      <c r="R61" s="158" t="n">
        <f aca="false">'HEDGE QUANTITIES'!R61-'WEST HEDGE QUANTITIES'!R61</f>
        <v>0.18721818</v>
      </c>
      <c r="S61" s="169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  <c r="EQ61" s="170"/>
      <c r="ER61" s="170"/>
      <c r="ES61" s="170"/>
      <c r="ET61" s="170"/>
      <c r="EU61" s="170"/>
      <c r="EV61" s="170"/>
      <c r="EW61" s="170"/>
      <c r="EX61" s="170"/>
      <c r="EY61" s="170"/>
      <c r="EZ61" s="170"/>
      <c r="FA61" s="170"/>
      <c r="FB61" s="170"/>
      <c r="FC61" s="170"/>
      <c r="FD61" s="170"/>
    </row>
    <row r="62" customFormat="false" ht="12.75" hidden="false" customHeight="false" outlineLevel="0" collapsed="false">
      <c r="A62" s="179" t="n">
        <v>38473</v>
      </c>
      <c r="B62" s="160" t="n">
        <v>0.21243467</v>
      </c>
      <c r="C62" s="160" t="n">
        <v>0</v>
      </c>
      <c r="D62" s="160" t="n">
        <v>-3.30135123</v>
      </c>
      <c r="E62" s="160" t="n">
        <v>3.5137859</v>
      </c>
      <c r="F62" s="160" t="n">
        <v>3.5137859</v>
      </c>
      <c r="G62" s="160" t="n">
        <v>0</v>
      </c>
      <c r="H62" s="159" t="n">
        <v>0</v>
      </c>
      <c r="I62" s="181" t="n">
        <v>-0.1060427254</v>
      </c>
      <c r="J62" s="158" t="n">
        <v>0.00144887</v>
      </c>
      <c r="K62" s="158" t="n">
        <f aca="false">'HEDGE QUANTITIES'!K62-'WEST HEDGE QUANTITIES'!K62</f>
        <v>-0.26533671</v>
      </c>
      <c r="L62" s="158" t="n">
        <f aca="false">'HEDGE QUANTITIES'!L62-'WEST HEDGE QUANTITIES'!L62</f>
        <v>-0.16985393</v>
      </c>
      <c r="M62" s="158" t="n">
        <f aca="false">'HEDGE QUANTITIES'!M62-'WEST HEDGE QUANTITIES'!M62</f>
        <v>-0.08140073</v>
      </c>
      <c r="N62" s="158" t="n">
        <f aca="false">'HEDGE QUANTITIES'!N62-'WEST HEDGE QUANTITIES'!N62</f>
        <v>-0.03982061</v>
      </c>
      <c r="O62" s="158" t="n">
        <f aca="false">'HEDGE QUANTITIES'!O62-'WEST HEDGE QUANTITIES'!O62</f>
        <v>0.03807048</v>
      </c>
      <c r="P62" s="158" t="n">
        <f aca="false">'HEDGE QUANTITIES'!P62-'WEST HEDGE QUANTITIES'!P62</f>
        <v>0.07440435</v>
      </c>
      <c r="Q62" s="158" t="n">
        <f aca="false">'HEDGE QUANTITIES'!Q62-'WEST HEDGE QUANTITIES'!Q62</f>
        <v>0.14193466</v>
      </c>
      <c r="R62" s="158" t="n">
        <f aca="false">'HEDGE QUANTITIES'!R62-'WEST HEDGE QUANTITIES'!R62</f>
        <v>0.20276809</v>
      </c>
      <c r="S62" s="169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  <c r="EQ62" s="170"/>
      <c r="ER62" s="170"/>
      <c r="ES62" s="170"/>
      <c r="ET62" s="170"/>
      <c r="EU62" s="170"/>
      <c r="EV62" s="170"/>
      <c r="EW62" s="170"/>
      <c r="EX62" s="170"/>
      <c r="EY62" s="170"/>
      <c r="EZ62" s="170"/>
      <c r="FA62" s="170"/>
      <c r="FB62" s="170"/>
      <c r="FC62" s="170"/>
      <c r="FD62" s="170"/>
    </row>
    <row r="63" customFormat="false" ht="12.75" hidden="false" customHeight="false" outlineLevel="0" collapsed="false">
      <c r="A63" s="179" t="n">
        <v>38504</v>
      </c>
      <c r="B63" s="160" t="n">
        <v>1.65517239</v>
      </c>
      <c r="C63" s="160" t="n">
        <v>0</v>
      </c>
      <c r="D63" s="160" t="n">
        <v>-2.42758632</v>
      </c>
      <c r="E63" s="160" t="n">
        <v>4.08275871</v>
      </c>
      <c r="F63" s="160" t="n">
        <v>4.08275871</v>
      </c>
      <c r="G63" s="160" t="n">
        <v>0</v>
      </c>
      <c r="H63" s="159" t="n">
        <v>0</v>
      </c>
      <c r="I63" s="181" t="n">
        <v>-0.1229806177</v>
      </c>
      <c r="J63" s="158" t="n">
        <v>0.00162284</v>
      </c>
      <c r="K63" s="158" t="n">
        <f aca="false">'HEDGE QUANTITIES'!K63-'WEST HEDGE QUANTITIES'!K63</f>
        <v>-0.25779304</v>
      </c>
      <c r="L63" s="158" t="n">
        <f aca="false">'HEDGE QUANTITIES'!L63-'WEST HEDGE QUANTITIES'!L63</f>
        <v>-0.16534998</v>
      </c>
      <c r="M63" s="158" t="n">
        <f aca="false">'HEDGE QUANTITIES'!M63-'WEST HEDGE QUANTITIES'!M63</f>
        <v>-0.0794043</v>
      </c>
      <c r="N63" s="158" t="n">
        <f aca="false">'HEDGE QUANTITIES'!N63-'WEST HEDGE QUANTITIES'!N63</f>
        <v>-0.03888479</v>
      </c>
      <c r="O63" s="158" t="n">
        <f aca="false">'HEDGE QUANTITIES'!O63-'WEST HEDGE QUANTITIES'!O63</f>
        <v>0.03725624</v>
      </c>
      <c r="P63" s="158" t="n">
        <f aca="false">'HEDGE QUANTITIES'!P63-'WEST HEDGE QUANTITIES'!P63</f>
        <v>0.07289402</v>
      </c>
      <c r="Q63" s="158" t="n">
        <f aca="false">'HEDGE QUANTITIES'!Q63-'WEST HEDGE QUANTITIES'!Q63</f>
        <v>0.13937257</v>
      </c>
      <c r="R63" s="158" t="n">
        <f aca="false">'HEDGE QUANTITIES'!R63-'WEST HEDGE QUANTITIES'!R63</f>
        <v>0.19958333</v>
      </c>
      <c r="S63" s="169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170"/>
      <c r="EK63" s="170"/>
      <c r="EL63" s="170"/>
      <c r="EM63" s="170"/>
      <c r="EN63" s="170"/>
      <c r="EO63" s="170"/>
      <c r="EP63" s="170"/>
      <c r="EQ63" s="170"/>
      <c r="ER63" s="170"/>
      <c r="ES63" s="170"/>
      <c r="ET63" s="170"/>
      <c r="EU63" s="170"/>
      <c r="EV63" s="170"/>
      <c r="EW63" s="170"/>
      <c r="EX63" s="170"/>
      <c r="EY63" s="170"/>
      <c r="EZ63" s="170"/>
      <c r="FA63" s="170"/>
      <c r="FB63" s="170"/>
      <c r="FC63" s="170"/>
      <c r="FD63" s="170"/>
    </row>
    <row r="64" customFormat="false" ht="12.75" hidden="false" customHeight="false" outlineLevel="0" collapsed="false">
      <c r="A64" s="179" t="n">
        <v>38534</v>
      </c>
      <c r="B64" s="160" t="n">
        <v>1.64635617</v>
      </c>
      <c r="C64" s="160" t="n">
        <v>0</v>
      </c>
      <c r="D64" s="160" t="n">
        <v>-2.75092478</v>
      </c>
      <c r="E64" s="160" t="n">
        <v>4.39728095</v>
      </c>
      <c r="F64" s="160" t="n">
        <v>4.39728095</v>
      </c>
      <c r="G64" s="160" t="n">
        <v>0</v>
      </c>
      <c r="H64" s="159" t="n">
        <v>0</v>
      </c>
      <c r="I64" s="181" t="n">
        <v>-0.1313053354</v>
      </c>
      <c r="J64" s="158" t="n">
        <v>0.00171888</v>
      </c>
      <c r="K64" s="158" t="n">
        <f aca="false">'HEDGE QUANTITIES'!K64-'WEST HEDGE QUANTITIES'!K64</f>
        <v>-0.07058319</v>
      </c>
      <c r="L64" s="158" t="n">
        <f aca="false">'HEDGE QUANTITIES'!L64-'WEST HEDGE QUANTITIES'!L64</f>
        <v>-0.04126525</v>
      </c>
      <c r="M64" s="158" t="n">
        <f aca="false">'HEDGE QUANTITIES'!M64-'WEST HEDGE QUANTITIES'!M64</f>
        <v>-0.01775243</v>
      </c>
      <c r="N64" s="158" t="n">
        <f aca="false">'HEDGE QUANTITIES'!N64-'WEST HEDGE QUANTITIES'!N64</f>
        <v>-0.0081616</v>
      </c>
      <c r="O64" s="158" t="n">
        <f aca="false">'HEDGE QUANTITIES'!O64-'WEST HEDGE QUANTITIES'!O64</f>
        <v>0.0067478</v>
      </c>
      <c r="P64" s="158" t="n">
        <f aca="false">'HEDGE QUANTITIES'!P64-'WEST HEDGE QUANTITIES'!P64</f>
        <v>0.01210061</v>
      </c>
      <c r="Q64" s="158" t="n">
        <f aca="false">'HEDGE QUANTITIES'!Q64-'WEST HEDGE QUANTITIES'!Q64</f>
        <v>0.01871112</v>
      </c>
      <c r="R64" s="158" t="n">
        <f aca="false">'HEDGE QUANTITIES'!R64-'WEST HEDGE QUANTITIES'!R64</f>
        <v>0.02003641</v>
      </c>
      <c r="S64" s="169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170"/>
      <c r="EK64" s="170"/>
      <c r="EL64" s="170"/>
      <c r="EM64" s="170"/>
      <c r="EN64" s="170"/>
      <c r="EO64" s="170"/>
      <c r="EP64" s="170"/>
      <c r="EQ64" s="170"/>
      <c r="ER64" s="170"/>
      <c r="ES64" s="170"/>
      <c r="ET64" s="170"/>
      <c r="EU64" s="170"/>
      <c r="EV64" s="170"/>
      <c r="EW64" s="170"/>
      <c r="EX64" s="170"/>
      <c r="EY64" s="170"/>
      <c r="EZ64" s="170"/>
      <c r="FA64" s="170"/>
      <c r="FB64" s="170"/>
      <c r="FC64" s="170"/>
      <c r="FD64" s="170"/>
    </row>
    <row r="65" customFormat="false" ht="12.75" hidden="false" customHeight="false" outlineLevel="0" collapsed="false">
      <c r="A65" s="179" t="n">
        <v>38565</v>
      </c>
      <c r="B65" s="160" t="n">
        <v>1.49165134</v>
      </c>
      <c r="C65" s="160" t="n">
        <v>0</v>
      </c>
      <c r="D65" s="160" t="n">
        <v>-2.53613499</v>
      </c>
      <c r="E65" s="160" t="n">
        <v>4.02778633</v>
      </c>
      <c r="F65" s="160" t="n">
        <v>4.02778633</v>
      </c>
      <c r="G65" s="160" t="n">
        <v>0</v>
      </c>
      <c r="H65" s="159" t="n">
        <v>0</v>
      </c>
      <c r="I65" s="181" t="n">
        <v>-0.1243051852</v>
      </c>
      <c r="J65" s="158" t="n">
        <v>0.00157859</v>
      </c>
      <c r="K65" s="158" t="n">
        <f aca="false">'HEDGE QUANTITIES'!K65-'WEST HEDGE QUANTITIES'!K65</f>
        <v>-0.09492424</v>
      </c>
      <c r="L65" s="158" t="n">
        <f aca="false">'HEDGE QUANTITIES'!L65-'WEST HEDGE QUANTITIES'!L65</f>
        <v>-0.05706872</v>
      </c>
      <c r="M65" s="158" t="n">
        <f aca="false">'HEDGE QUANTITIES'!M65-'WEST HEDGE QUANTITIES'!M65</f>
        <v>-0.02543751</v>
      </c>
      <c r="N65" s="158" t="n">
        <f aca="false">'HEDGE QUANTITIES'!N65-'WEST HEDGE QUANTITIES'!N65</f>
        <v>-0.01194923</v>
      </c>
      <c r="O65" s="158" t="n">
        <f aca="false">'HEDGE QUANTITIES'!O65-'WEST HEDGE QUANTITIES'!O65</f>
        <v>0.01042454</v>
      </c>
      <c r="P65" s="158" t="n">
        <f aca="false">'HEDGE QUANTITIES'!P65-'WEST HEDGE QUANTITIES'!P65</f>
        <v>0.01934231</v>
      </c>
      <c r="Q65" s="158" t="n">
        <f aca="false">'HEDGE QUANTITIES'!Q65-'WEST HEDGE QUANTITIES'!Q65</f>
        <v>0.03274492</v>
      </c>
      <c r="R65" s="158" t="n">
        <f aca="false">'HEDGE QUANTITIES'!R65-'WEST HEDGE QUANTITIES'!R65</f>
        <v>0.04041019</v>
      </c>
      <c r="S65" s="169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170"/>
      <c r="EK65" s="170"/>
      <c r="EL65" s="170"/>
      <c r="EM65" s="170"/>
      <c r="EN65" s="170"/>
      <c r="EO65" s="170"/>
      <c r="EP65" s="170"/>
      <c r="EQ65" s="170"/>
      <c r="ER65" s="170"/>
      <c r="ES65" s="170"/>
      <c r="ET65" s="170"/>
      <c r="EU65" s="170"/>
      <c r="EV65" s="170"/>
      <c r="EW65" s="170"/>
      <c r="EX65" s="170"/>
      <c r="EY65" s="170"/>
      <c r="EZ65" s="170"/>
      <c r="FA65" s="170"/>
      <c r="FB65" s="170"/>
      <c r="FC65" s="170"/>
      <c r="FD65" s="170"/>
    </row>
    <row r="66" customFormat="false" ht="12.75" hidden="false" customHeight="false" outlineLevel="0" collapsed="false">
      <c r="A66" s="179" t="n">
        <v>38596</v>
      </c>
      <c r="B66" s="160" t="n">
        <v>1.16548572</v>
      </c>
      <c r="C66" s="160" t="n">
        <v>0</v>
      </c>
      <c r="D66" s="160" t="n">
        <v>-2.87650788</v>
      </c>
      <c r="E66" s="160" t="n">
        <v>4.0419936</v>
      </c>
      <c r="F66" s="160" t="n">
        <v>4.0419936</v>
      </c>
      <c r="G66" s="160" t="n">
        <v>0</v>
      </c>
      <c r="H66" s="159" t="n">
        <v>0</v>
      </c>
      <c r="I66" s="181" t="n">
        <v>-0.1220898248</v>
      </c>
      <c r="J66" s="158" t="n">
        <v>0.00157366</v>
      </c>
      <c r="K66" s="158" t="n">
        <f aca="false">'HEDGE QUANTITIES'!K66-'WEST HEDGE QUANTITIES'!K66</f>
        <v>-0.08168497</v>
      </c>
      <c r="L66" s="158" t="n">
        <f aca="false">'HEDGE QUANTITIES'!L66-'WEST HEDGE QUANTITIES'!L66</f>
        <v>-0.04856779</v>
      </c>
      <c r="M66" s="158" t="n">
        <f aca="false">'HEDGE QUANTITIES'!M66-'WEST HEDGE QUANTITIES'!M66</f>
        <v>-0.02135817</v>
      </c>
      <c r="N66" s="158" t="n">
        <f aca="false">'HEDGE QUANTITIES'!N66-'WEST HEDGE QUANTITIES'!N66</f>
        <v>-0.00995364</v>
      </c>
      <c r="O66" s="158" t="n">
        <f aca="false">'HEDGE QUANTITIES'!O66-'WEST HEDGE QUANTITIES'!O66</f>
        <v>0.00851912</v>
      </c>
      <c r="P66" s="158" t="n">
        <f aca="false">'HEDGE QUANTITIES'!P66-'WEST HEDGE QUANTITIES'!P66</f>
        <v>0.01562332</v>
      </c>
      <c r="Q66" s="158" t="n">
        <f aca="false">'HEDGE QUANTITIES'!Q66-'WEST HEDGE QUANTITIES'!Q66</f>
        <v>0.02567886</v>
      </c>
      <c r="R66" s="158" t="n">
        <f aca="false">'HEDGE QUANTITIES'!R66-'WEST HEDGE QUANTITIES'!R66</f>
        <v>0.03037477</v>
      </c>
      <c r="S66" s="169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</row>
    <row r="67" customFormat="false" ht="12.75" hidden="false" customHeight="false" outlineLevel="0" collapsed="false">
      <c r="A67" s="179" t="n">
        <v>38626</v>
      </c>
      <c r="B67" s="160" t="n">
        <v>1.08913804</v>
      </c>
      <c r="C67" s="160" t="n">
        <v>0</v>
      </c>
      <c r="D67" s="160" t="n">
        <v>-2.87446179</v>
      </c>
      <c r="E67" s="160" t="n">
        <v>3.96359983</v>
      </c>
      <c r="F67" s="160" t="n">
        <v>3.96359983</v>
      </c>
      <c r="G67" s="160" t="n">
        <v>0</v>
      </c>
      <c r="H67" s="159" t="n">
        <v>0</v>
      </c>
      <c r="I67" s="181" t="n">
        <v>-0.1218344569</v>
      </c>
      <c r="J67" s="158" t="n">
        <v>0.00154407</v>
      </c>
      <c r="K67" s="158" t="n">
        <f aca="false">'HEDGE QUANTITIES'!K67-'WEST HEDGE QUANTITIES'!K67</f>
        <v>-0.27866451</v>
      </c>
      <c r="L67" s="158" t="n">
        <f aca="false">'HEDGE QUANTITIES'!L67-'WEST HEDGE QUANTITIES'!L67</f>
        <v>-0.17849083</v>
      </c>
      <c r="M67" s="158" t="n">
        <f aca="false">'HEDGE QUANTITIES'!M67-'WEST HEDGE QUANTITIES'!M67</f>
        <v>-0.08559935</v>
      </c>
      <c r="N67" s="158" t="n">
        <f aca="false">'HEDGE QUANTITIES'!N67-'WEST HEDGE QUANTITIES'!N67</f>
        <v>-0.04189064</v>
      </c>
      <c r="O67" s="158" t="n">
        <f aca="false">'HEDGE QUANTITIES'!O67-'WEST HEDGE QUANTITIES'!O67</f>
        <v>0.04008316</v>
      </c>
      <c r="P67" s="158" t="n">
        <f aca="false">'HEDGE QUANTITIES'!P67-'WEST HEDGE QUANTITIES'!P67</f>
        <v>0.07837337</v>
      </c>
      <c r="Q67" s="158" t="n">
        <f aca="false">'HEDGE QUANTITIES'!Q67-'WEST HEDGE QUANTITIES'!Q67</f>
        <v>0.14965123</v>
      </c>
      <c r="R67" s="158" t="n">
        <f aca="false">'HEDGE QUANTITIES'!R67-'WEST HEDGE QUANTITIES'!R67</f>
        <v>0.21401731</v>
      </c>
      <c r="S67" s="169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  <c r="EQ67" s="170"/>
      <c r="ER67" s="170"/>
      <c r="ES67" s="170"/>
      <c r="ET67" s="170"/>
      <c r="EU67" s="170"/>
      <c r="EV67" s="170"/>
      <c r="EW67" s="170"/>
      <c r="EX67" s="170"/>
      <c r="EY67" s="170"/>
      <c r="EZ67" s="170"/>
      <c r="FA67" s="170"/>
      <c r="FB67" s="170"/>
      <c r="FC67" s="170"/>
      <c r="FD67" s="170"/>
    </row>
    <row r="68" customFormat="false" ht="12.75" hidden="false" customHeight="false" outlineLevel="0" collapsed="false">
      <c r="A68" s="179" t="n">
        <v>38657</v>
      </c>
      <c r="B68" s="160" t="n">
        <v>-1.12099745</v>
      </c>
      <c r="C68" s="160" t="n">
        <v>0</v>
      </c>
      <c r="D68" s="160" t="n">
        <v>-1.58942283</v>
      </c>
      <c r="E68" s="160" t="n">
        <v>0.46842538</v>
      </c>
      <c r="F68" s="160" t="n">
        <v>0.46842538</v>
      </c>
      <c r="G68" s="160" t="n">
        <v>0</v>
      </c>
      <c r="H68" s="159" t="n">
        <v>0</v>
      </c>
      <c r="I68" s="181" t="n">
        <v>-0.0632164519</v>
      </c>
      <c r="J68" s="158" t="n">
        <v>0.00040135</v>
      </c>
      <c r="K68" s="158" t="n">
        <f aca="false">'HEDGE QUANTITIES'!K68-'WEST HEDGE QUANTITIES'!K68</f>
        <v>-0.2658393</v>
      </c>
      <c r="L68" s="158" t="n">
        <f aca="false">'HEDGE QUANTITIES'!L68-'WEST HEDGE QUANTITIES'!L68</f>
        <v>-0.17032973</v>
      </c>
      <c r="M68" s="158" t="n">
        <f aca="false">'HEDGE QUANTITIES'!M68-'WEST HEDGE QUANTITIES'!M68</f>
        <v>-0.08170029</v>
      </c>
      <c r="N68" s="158" t="n">
        <f aca="false">'HEDGE QUANTITIES'!N68-'WEST HEDGE QUANTITIES'!N68</f>
        <v>-0.03998425</v>
      </c>
      <c r="O68" s="158" t="n">
        <f aca="false">'HEDGE QUANTITIES'!O68-'WEST HEDGE QUANTITIES'!O68</f>
        <v>0.03825877</v>
      </c>
      <c r="P68" s="158" t="n">
        <f aca="false">'HEDGE QUANTITIES'!P68-'WEST HEDGE QUANTITIES'!P68</f>
        <v>0.07480269</v>
      </c>
      <c r="Q68" s="158" t="n">
        <f aca="false">'HEDGE QUANTITIES'!Q68-'WEST HEDGE QUANTITIES'!Q68</f>
        <v>0.14280753</v>
      </c>
      <c r="R68" s="158" t="n">
        <f aca="false">'HEDGE QUANTITIES'!R68-'WEST HEDGE QUANTITIES'!R68</f>
        <v>0.20417077</v>
      </c>
      <c r="S68" s="169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170"/>
      <c r="EK68" s="170"/>
      <c r="EL68" s="170"/>
      <c r="EM68" s="170"/>
      <c r="EN68" s="170"/>
      <c r="EO68" s="170"/>
      <c r="EP68" s="170"/>
      <c r="EQ68" s="170"/>
      <c r="ER68" s="170"/>
      <c r="ES68" s="170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</row>
    <row r="69" customFormat="false" ht="12.75" hidden="false" customHeight="false" outlineLevel="0" collapsed="false">
      <c r="A69" s="179" t="n">
        <v>38687</v>
      </c>
      <c r="B69" s="160" t="n">
        <v>-1.0603847</v>
      </c>
      <c r="C69" s="160" t="n">
        <v>0</v>
      </c>
      <c r="D69" s="160" t="n">
        <v>-1.37564931</v>
      </c>
      <c r="E69" s="160" t="n">
        <v>0.31526461</v>
      </c>
      <c r="F69" s="160" t="n">
        <v>0.31526461</v>
      </c>
      <c r="G69" s="160" t="n">
        <v>0</v>
      </c>
      <c r="H69" s="159" t="n">
        <v>0</v>
      </c>
      <c r="I69" s="181" t="n">
        <v>-0.06216222</v>
      </c>
      <c r="J69" s="158" t="n">
        <v>0.0003589</v>
      </c>
      <c r="K69" s="158" t="n">
        <f aca="false">'HEDGE QUANTITIES'!K69-'WEST HEDGE QUANTITIES'!K69</f>
        <v>-0.26313053</v>
      </c>
      <c r="L69" s="158" t="n">
        <f aca="false">'HEDGE QUANTITIES'!L69-'WEST HEDGE QUANTITIES'!L69</f>
        <v>-0.16823022</v>
      </c>
      <c r="M69" s="158" t="n">
        <f aca="false">'HEDGE QUANTITIES'!M69-'WEST HEDGE QUANTITIES'!M69</f>
        <v>-0.08050639</v>
      </c>
      <c r="N69" s="158" t="n">
        <f aca="false">'HEDGE QUANTITIES'!N69-'WEST HEDGE QUANTITIES'!N69</f>
        <v>-0.03935192</v>
      </c>
      <c r="O69" s="158" t="n">
        <f aca="false">'HEDGE QUANTITIES'!O69-'WEST HEDGE QUANTITIES'!O69</f>
        <v>0.03755736</v>
      </c>
      <c r="P69" s="158" t="n">
        <f aca="false">'HEDGE QUANTITIES'!P69-'WEST HEDGE QUANTITIES'!P69</f>
        <v>0.07333258</v>
      </c>
      <c r="Q69" s="158" t="n">
        <f aca="false">'HEDGE QUANTITIES'!Q69-'WEST HEDGE QUANTITIES'!Q69</f>
        <v>0.13960607</v>
      </c>
      <c r="R69" s="158" t="n">
        <f aca="false">'HEDGE QUANTITIES'!R69-'WEST HEDGE QUANTITIES'!R69</f>
        <v>0.19899385</v>
      </c>
      <c r="S69" s="169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170"/>
      <c r="EK69" s="170"/>
      <c r="EL69" s="170"/>
      <c r="EM69" s="170"/>
      <c r="EN69" s="170"/>
      <c r="EO69" s="170"/>
      <c r="EP69" s="170"/>
      <c r="EQ69" s="170"/>
      <c r="ER69" s="170"/>
      <c r="ES69" s="170"/>
      <c r="ET69" s="170"/>
      <c r="EU69" s="170"/>
      <c r="EV69" s="170"/>
      <c r="EW69" s="170"/>
      <c r="EX69" s="170"/>
      <c r="EY69" s="170"/>
      <c r="EZ69" s="170"/>
      <c r="FA69" s="170"/>
      <c r="FB69" s="170"/>
      <c r="FC69" s="170"/>
      <c r="FD69" s="170"/>
    </row>
    <row r="70" customFormat="false" ht="12.75" hidden="false" customHeight="false" outlineLevel="0" collapsed="false">
      <c r="A70" s="179" t="n">
        <v>38718</v>
      </c>
      <c r="B70" s="160" t="n">
        <v>-1.25921329</v>
      </c>
      <c r="C70" s="160" t="n">
        <v>0</v>
      </c>
      <c r="D70" s="160" t="n">
        <v>-1.49336474</v>
      </c>
      <c r="E70" s="160" t="n">
        <v>0.23415145</v>
      </c>
      <c r="F70" s="160" t="n">
        <v>0.23415145</v>
      </c>
      <c r="G70" s="160" t="n">
        <v>0</v>
      </c>
      <c r="H70" s="159" t="n">
        <v>0</v>
      </c>
      <c r="I70" s="181" t="n">
        <v>-0.0668473829</v>
      </c>
      <c r="J70" s="158" t="n">
        <v>0.00035832</v>
      </c>
      <c r="K70" s="158" t="n">
        <f aca="false">'HEDGE QUANTITIES'!K70-'WEST HEDGE QUANTITIES'!K70</f>
        <v>-0.26012378</v>
      </c>
      <c r="L70" s="158" t="n">
        <f aca="false">'HEDGE QUANTITIES'!L70-'WEST HEDGE QUANTITIES'!L70</f>
        <v>-0.16636644</v>
      </c>
      <c r="M70" s="158" t="n">
        <f aca="false">'HEDGE QUANTITIES'!M70-'WEST HEDGE QUANTITIES'!M70</f>
        <v>-0.07965152</v>
      </c>
      <c r="N70" s="158" t="n">
        <f aca="false">'HEDGE QUANTITIES'!N70-'WEST HEDGE QUANTITIES'!N70</f>
        <v>-0.03894474</v>
      </c>
      <c r="O70" s="158" t="n">
        <f aca="false">'HEDGE QUANTITIES'!O70-'WEST HEDGE QUANTITIES'!O70</f>
        <v>0.03719213</v>
      </c>
      <c r="P70" s="158" t="n">
        <f aca="false">'HEDGE QUANTITIES'!P70-'WEST HEDGE QUANTITIES'!P70</f>
        <v>0.07264528</v>
      </c>
      <c r="Q70" s="158" t="n">
        <f aca="false">'HEDGE QUANTITIES'!Q70-'WEST HEDGE QUANTITIES'!Q70</f>
        <v>0.13840716</v>
      </c>
      <c r="R70" s="158" t="n">
        <f aca="false">'HEDGE QUANTITIES'!R70-'WEST HEDGE QUANTITIES'!R70</f>
        <v>0.19746262</v>
      </c>
      <c r="S70" s="169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  <c r="EI70" s="170"/>
      <c r="EJ70" s="170"/>
      <c r="EK70" s="170"/>
      <c r="EL70" s="170"/>
      <c r="EM70" s="170"/>
      <c r="EN70" s="170"/>
      <c r="EO70" s="170"/>
      <c r="EP70" s="170"/>
      <c r="EQ70" s="170"/>
      <c r="ER70" s="170"/>
      <c r="ES70" s="170"/>
      <c r="ET70" s="170"/>
      <c r="EU70" s="170"/>
      <c r="EV70" s="170"/>
      <c r="EW70" s="170"/>
      <c r="EX70" s="170"/>
      <c r="EY70" s="170"/>
      <c r="EZ70" s="170"/>
      <c r="FA70" s="170"/>
      <c r="FB70" s="170"/>
      <c r="FC70" s="170"/>
      <c r="FD70" s="170"/>
    </row>
    <row r="71" customFormat="false" ht="12.75" hidden="false" customHeight="false" outlineLevel="0" collapsed="false">
      <c r="A71" s="179" t="n">
        <v>38749</v>
      </c>
      <c r="B71" s="160" t="n">
        <v>-1.09410892</v>
      </c>
      <c r="C71" s="160" t="n">
        <v>0</v>
      </c>
      <c r="D71" s="160" t="n">
        <v>-0.85152428</v>
      </c>
      <c r="E71" s="160" t="n">
        <v>-0.24258464</v>
      </c>
      <c r="F71" s="160" t="n">
        <v>-0.24258464</v>
      </c>
      <c r="G71" s="160" t="n">
        <v>0</v>
      </c>
      <c r="H71" s="159" t="n">
        <v>0</v>
      </c>
      <c r="I71" s="181" t="n">
        <v>-0.1352327423</v>
      </c>
      <c r="J71" s="158" t="n">
        <v>0.00056657</v>
      </c>
      <c r="K71" s="158" t="n">
        <f aca="false">'HEDGE QUANTITIES'!K71-'WEST HEDGE QUANTITIES'!K71</f>
        <v>-0.26895581</v>
      </c>
      <c r="L71" s="158" t="n">
        <f aca="false">'HEDGE QUANTITIES'!L71-'WEST HEDGE QUANTITIES'!L71</f>
        <v>-0.17210471</v>
      </c>
      <c r="M71" s="158" t="n">
        <f aca="false">'HEDGE QUANTITIES'!M71-'WEST HEDGE QUANTITIES'!M71</f>
        <v>-0.08244457</v>
      </c>
      <c r="N71" s="158" t="n">
        <f aca="false">'HEDGE QUANTITIES'!N71-'WEST HEDGE QUANTITIES'!N71</f>
        <v>-0.04032206</v>
      </c>
      <c r="O71" s="158" t="n">
        <f aca="false">'HEDGE QUANTITIES'!O71-'WEST HEDGE QUANTITIES'!O71</f>
        <v>0.0385309</v>
      </c>
      <c r="P71" s="158" t="n">
        <f aca="false">'HEDGE QUANTITIES'!P71-'WEST HEDGE QUANTITIES'!P71</f>
        <v>0.07528406</v>
      </c>
      <c r="Q71" s="158" t="n">
        <f aca="false">'HEDGE QUANTITIES'!Q71-'WEST HEDGE QUANTITIES'!Q71</f>
        <v>0.14352975</v>
      </c>
      <c r="R71" s="158" t="n">
        <f aca="false">'HEDGE QUANTITIES'!R71-'WEST HEDGE QUANTITIES'!R71</f>
        <v>0.20491458</v>
      </c>
      <c r="S71" s="169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170"/>
      <c r="EK71" s="170"/>
      <c r="EL71" s="170"/>
      <c r="EM71" s="170"/>
      <c r="EN71" s="170"/>
      <c r="EO71" s="170"/>
      <c r="EP71" s="170"/>
      <c r="EQ71" s="170"/>
      <c r="ER71" s="170"/>
      <c r="ES71" s="170"/>
      <c r="ET71" s="170"/>
      <c r="EU71" s="170"/>
      <c r="EV71" s="170"/>
      <c r="EW71" s="170"/>
      <c r="EX71" s="170"/>
      <c r="EY71" s="170"/>
      <c r="EZ71" s="170"/>
      <c r="FA71" s="170"/>
      <c r="FB71" s="170"/>
      <c r="FC71" s="170"/>
      <c r="FD71" s="170"/>
    </row>
    <row r="72" customFormat="false" ht="12.75" hidden="false" customHeight="false" outlineLevel="0" collapsed="false">
      <c r="A72" s="179" t="n">
        <v>38777</v>
      </c>
      <c r="B72" s="160" t="n">
        <v>-1.07534648</v>
      </c>
      <c r="C72" s="160" t="n">
        <v>0</v>
      </c>
      <c r="D72" s="160" t="n">
        <v>-0.95723011</v>
      </c>
      <c r="E72" s="160" t="n">
        <v>-0.11811637</v>
      </c>
      <c r="F72" s="160" t="n">
        <v>-0.11811637</v>
      </c>
      <c r="G72" s="160" t="n">
        <v>0</v>
      </c>
      <c r="H72" s="159" t="n">
        <v>0</v>
      </c>
      <c r="I72" s="181" t="n">
        <v>-0.1276964912</v>
      </c>
      <c r="J72" s="158" t="n">
        <v>0.00055289</v>
      </c>
      <c r="K72" s="158" t="n">
        <f aca="false">'HEDGE QUANTITIES'!K72-'WEST HEDGE QUANTITIES'!K72</f>
        <v>-0.26836738</v>
      </c>
      <c r="L72" s="158" t="n">
        <f aca="false">'HEDGE QUANTITIES'!L72-'WEST HEDGE QUANTITIES'!L72</f>
        <v>-0.17181145</v>
      </c>
      <c r="M72" s="158" t="n">
        <f aca="false">'HEDGE QUANTITIES'!M72-'WEST HEDGE QUANTITIES'!M72</f>
        <v>-0.08234611</v>
      </c>
      <c r="N72" s="158" t="n">
        <f aca="false">'HEDGE QUANTITIES'!N72-'WEST HEDGE QUANTITIES'!N72</f>
        <v>-0.04028458</v>
      </c>
      <c r="O72" s="158" t="n">
        <f aca="false">'HEDGE QUANTITIES'!O72-'WEST HEDGE QUANTITIES'!O72</f>
        <v>0.03851628</v>
      </c>
      <c r="P72" s="158" t="n">
        <f aca="false">'HEDGE QUANTITIES'!P72-'WEST HEDGE QUANTITIES'!P72</f>
        <v>0.07527699</v>
      </c>
      <c r="Q72" s="158" t="n">
        <f aca="false">'HEDGE QUANTITIES'!Q72-'WEST HEDGE QUANTITIES'!Q72</f>
        <v>0.1436014</v>
      </c>
      <c r="R72" s="158" t="n">
        <f aca="false">'HEDGE QUANTITIES'!R72-'WEST HEDGE QUANTITIES'!R72</f>
        <v>0.2051447</v>
      </c>
      <c r="S72" s="169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  <c r="EI72" s="170"/>
      <c r="EJ72" s="170"/>
      <c r="EK72" s="170"/>
      <c r="EL72" s="170"/>
      <c r="EM72" s="170"/>
      <c r="EN72" s="170"/>
      <c r="EO72" s="170"/>
      <c r="EP72" s="170"/>
      <c r="EQ72" s="170"/>
      <c r="ER72" s="170"/>
      <c r="ES72" s="170"/>
      <c r="ET72" s="170"/>
      <c r="EU72" s="170"/>
      <c r="EV72" s="170"/>
      <c r="EW72" s="170"/>
      <c r="EX72" s="170"/>
      <c r="EY72" s="170"/>
      <c r="EZ72" s="170"/>
      <c r="FA72" s="170"/>
      <c r="FB72" s="170"/>
      <c r="FC72" s="170"/>
      <c r="FD72" s="170"/>
    </row>
    <row r="73" customFormat="false" ht="12.75" hidden="false" customHeight="false" outlineLevel="0" collapsed="false">
      <c r="A73" s="179" t="n">
        <v>38808</v>
      </c>
      <c r="B73" s="160" t="n">
        <v>-0.50642813</v>
      </c>
      <c r="C73" s="160" t="n">
        <v>0</v>
      </c>
      <c r="D73" s="160" t="n">
        <v>-0.73761531</v>
      </c>
      <c r="E73" s="160" t="n">
        <v>0.23118718</v>
      </c>
      <c r="F73" s="160" t="n">
        <v>0.23118718</v>
      </c>
      <c r="G73" s="160" t="n">
        <v>0</v>
      </c>
      <c r="H73" s="159" t="n">
        <v>0</v>
      </c>
      <c r="I73" s="181" t="n">
        <v>-0.0964251517</v>
      </c>
      <c r="J73" s="158" t="n">
        <v>0.0004185</v>
      </c>
      <c r="K73" s="158" t="n">
        <f aca="false">'HEDGE QUANTITIES'!K73-'WEST HEDGE QUANTITIES'!K73</f>
        <v>-0.25613421</v>
      </c>
      <c r="L73" s="158" t="n">
        <f aca="false">'HEDGE QUANTITIES'!L73-'WEST HEDGE QUANTITIES'!L73</f>
        <v>-0.16410141</v>
      </c>
      <c r="M73" s="158" t="n">
        <f aca="false">'HEDGE QUANTITIES'!M73-'WEST HEDGE QUANTITIES'!M73</f>
        <v>-0.07870864</v>
      </c>
      <c r="N73" s="158" t="n">
        <f aca="false">'HEDGE QUANTITIES'!N73-'WEST HEDGE QUANTITIES'!N73</f>
        <v>-0.03851918</v>
      </c>
      <c r="O73" s="158" t="n">
        <f aca="false">'HEDGE QUANTITIES'!O73-'WEST HEDGE QUANTITIES'!O73</f>
        <v>0.03685524</v>
      </c>
      <c r="P73" s="158" t="n">
        <f aca="false">'HEDGE QUANTITIES'!P73-'WEST HEDGE QUANTITIES'!P73</f>
        <v>0.07205693</v>
      </c>
      <c r="Q73" s="158" t="n">
        <f aca="false">'HEDGE QUANTITIES'!Q73-'WEST HEDGE QUANTITIES'!Q73</f>
        <v>0.1375593</v>
      </c>
      <c r="R73" s="158" t="n">
        <f aca="false">'HEDGE QUANTITIES'!R73-'WEST HEDGE QUANTITIES'!R73</f>
        <v>0.19665797</v>
      </c>
      <c r="S73" s="169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  <c r="EI73" s="170"/>
      <c r="EJ73" s="170"/>
      <c r="EK73" s="170"/>
      <c r="EL73" s="170"/>
      <c r="EM73" s="170"/>
      <c r="EN73" s="170"/>
      <c r="EO73" s="170"/>
      <c r="EP73" s="170"/>
      <c r="EQ73" s="170"/>
      <c r="ER73" s="170"/>
      <c r="ES73" s="170"/>
      <c r="ET73" s="170"/>
      <c r="EU73" s="170"/>
      <c r="EV73" s="170"/>
      <c r="EW73" s="170"/>
      <c r="EX73" s="170"/>
      <c r="EY73" s="170"/>
      <c r="EZ73" s="170"/>
      <c r="FA73" s="170"/>
      <c r="FB73" s="170"/>
      <c r="FC73" s="170"/>
      <c r="FD73" s="170"/>
    </row>
    <row r="74" customFormat="false" ht="12.75" hidden="false" customHeight="false" outlineLevel="0" collapsed="false">
      <c r="A74" s="179" t="n">
        <v>38838</v>
      </c>
      <c r="B74" s="160" t="n">
        <v>-1.28063867</v>
      </c>
      <c r="C74" s="160" t="n">
        <v>0</v>
      </c>
      <c r="D74" s="160" t="n">
        <v>-1.69932864</v>
      </c>
      <c r="E74" s="160" t="n">
        <v>0.41868997</v>
      </c>
      <c r="F74" s="160" t="n">
        <v>0.41868997</v>
      </c>
      <c r="G74" s="160" t="n">
        <v>0</v>
      </c>
      <c r="H74" s="159" t="n">
        <v>0</v>
      </c>
      <c r="I74" s="181" t="n">
        <v>-0.0561984315</v>
      </c>
      <c r="J74" s="158" t="n">
        <v>0.00029992</v>
      </c>
      <c r="K74" s="158" t="n">
        <f aca="false">'HEDGE QUANTITIES'!K74-'WEST HEDGE QUANTITIES'!K74</f>
        <v>-0.27014688</v>
      </c>
      <c r="L74" s="158" t="n">
        <f aca="false">'HEDGE QUANTITIES'!L74-'WEST HEDGE QUANTITIES'!L74</f>
        <v>-0.17343525</v>
      </c>
      <c r="M74" s="158" t="n">
        <f aca="false">'HEDGE QUANTITIES'!M74-'WEST HEDGE QUANTITIES'!M74</f>
        <v>-0.08336416</v>
      </c>
      <c r="N74" s="158" t="n">
        <f aca="false">'HEDGE QUANTITIES'!N74-'WEST HEDGE QUANTITIES'!N74</f>
        <v>-0.04084279</v>
      </c>
      <c r="O74" s="158" t="n">
        <f aca="false">'HEDGE QUANTITIES'!O74-'WEST HEDGE QUANTITIES'!O74</f>
        <v>0.03916812</v>
      </c>
      <c r="P74" s="158" t="n">
        <f aca="false">'HEDGE QUANTITIES'!P74-'WEST HEDGE QUANTITIES'!P74</f>
        <v>0.07666971</v>
      </c>
      <c r="Q74" s="158" t="n">
        <f aca="false">'HEDGE QUANTITIES'!Q74-'WEST HEDGE QUANTITIES'!Q74</f>
        <v>0.14672471</v>
      </c>
      <c r="R74" s="158" t="n">
        <f aca="false">'HEDGE QUANTITIES'!R74-'WEST HEDGE QUANTITIES'!R74</f>
        <v>0.21030076</v>
      </c>
      <c r="S74" s="169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  <c r="EI74" s="170"/>
      <c r="EJ74" s="170"/>
      <c r="EK74" s="170"/>
      <c r="EL74" s="170"/>
      <c r="EM74" s="170"/>
      <c r="EN74" s="170"/>
      <c r="EO74" s="170"/>
      <c r="EP74" s="170"/>
      <c r="EQ74" s="170"/>
      <c r="ER74" s="170"/>
      <c r="ES74" s="170"/>
      <c r="ET74" s="170"/>
      <c r="EU74" s="170"/>
      <c r="EV74" s="170"/>
      <c r="EW74" s="170"/>
      <c r="EX74" s="170"/>
      <c r="EY74" s="170"/>
      <c r="EZ74" s="170"/>
      <c r="FA74" s="170"/>
      <c r="FB74" s="170"/>
      <c r="FC74" s="170"/>
      <c r="FD74" s="170"/>
    </row>
    <row r="75" customFormat="false" ht="12.75" hidden="false" customHeight="false" outlineLevel="0" collapsed="false">
      <c r="A75" s="179" t="n">
        <v>38869</v>
      </c>
      <c r="B75" s="160" t="n">
        <v>-0.8454013</v>
      </c>
      <c r="C75" s="160" t="n">
        <v>0</v>
      </c>
      <c r="D75" s="160" t="n">
        <v>-1.26804622</v>
      </c>
      <c r="E75" s="160" t="n">
        <v>0.42264492</v>
      </c>
      <c r="F75" s="160" t="n">
        <v>0.42264492</v>
      </c>
      <c r="G75" s="160" t="n">
        <v>0</v>
      </c>
      <c r="H75" s="159" t="n">
        <v>0</v>
      </c>
      <c r="I75" s="181" t="n">
        <v>-0.0358461439</v>
      </c>
      <c r="J75" s="158" t="n">
        <v>0.00022077</v>
      </c>
      <c r="K75" s="158" t="n">
        <f aca="false">'HEDGE QUANTITIES'!K75-'WEST HEDGE QUANTITIES'!K75</f>
        <v>-0.26225698</v>
      </c>
      <c r="L75" s="158" t="n">
        <f aca="false">'HEDGE QUANTITIES'!L75-'WEST HEDGE QUANTITIES'!L75</f>
        <v>-0.16867702</v>
      </c>
      <c r="M75" s="158" t="n">
        <f aca="false">'HEDGE QUANTITIES'!M75-'WEST HEDGE QUANTITIES'!M75</f>
        <v>-0.08123009</v>
      </c>
      <c r="N75" s="158" t="n">
        <f aca="false">'HEDGE QUANTITIES'!N75-'WEST HEDGE QUANTITIES'!N75</f>
        <v>-0.03983577</v>
      </c>
      <c r="O75" s="158" t="n">
        <f aca="false">'HEDGE QUANTITIES'!O75-'WEST HEDGE QUANTITIES'!O75</f>
        <v>0.03827844</v>
      </c>
      <c r="P75" s="158" t="n">
        <f aca="false">'HEDGE QUANTITIES'!P75-'WEST HEDGE QUANTITIES'!P75</f>
        <v>0.07500474</v>
      </c>
      <c r="Q75" s="158" t="n">
        <f aca="false">'HEDGE QUANTITIES'!Q75-'WEST HEDGE QUANTITIES'!Q75</f>
        <v>0.14384004</v>
      </c>
      <c r="R75" s="158" t="n">
        <f aca="false">'HEDGE QUANTITIES'!R75-'WEST HEDGE QUANTITIES'!R75</f>
        <v>0.20661596</v>
      </c>
      <c r="S75" s="169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  <c r="ET75" s="170"/>
      <c r="EU75" s="170"/>
      <c r="EV75" s="170"/>
      <c r="EW75" s="170"/>
      <c r="EX75" s="170"/>
      <c r="EY75" s="170"/>
      <c r="EZ75" s="170"/>
      <c r="FA75" s="170"/>
      <c r="FB75" s="170"/>
      <c r="FC75" s="170"/>
      <c r="FD75" s="170"/>
    </row>
    <row r="76" customFormat="false" ht="12.75" hidden="false" customHeight="false" outlineLevel="0" collapsed="false">
      <c r="A76" s="179" t="n">
        <v>38899</v>
      </c>
      <c r="B76" s="160" t="n">
        <v>-0.77382021</v>
      </c>
      <c r="C76" s="160" t="n">
        <v>0</v>
      </c>
      <c r="D76" s="160" t="n">
        <v>-1.37583294</v>
      </c>
      <c r="E76" s="160" t="n">
        <v>0.60201273</v>
      </c>
      <c r="F76" s="160" t="n">
        <v>0.60201273</v>
      </c>
      <c r="G76" s="160" t="n">
        <v>0</v>
      </c>
      <c r="H76" s="159" t="n">
        <v>0</v>
      </c>
      <c r="I76" s="181" t="n">
        <v>-0.0372188575</v>
      </c>
      <c r="J76" s="158" t="n">
        <v>0.00026196</v>
      </c>
      <c r="K76" s="158" t="n">
        <f aca="false">'HEDGE QUANTITIES'!K76-'WEST HEDGE QUANTITIES'!K76</f>
        <v>-0.10932819</v>
      </c>
      <c r="L76" s="158" t="n">
        <f aca="false">'HEDGE QUANTITIES'!L76-'WEST HEDGE QUANTITIES'!L76</f>
        <v>-0.06742171</v>
      </c>
      <c r="M76" s="158" t="n">
        <f aca="false">'HEDGE QUANTITIES'!M76-'WEST HEDGE QUANTITIES'!M76</f>
        <v>-0.03096507</v>
      </c>
      <c r="N76" s="158" t="n">
        <f aca="false">'HEDGE QUANTITIES'!N76-'WEST HEDGE QUANTITIES'!N76</f>
        <v>-0.01479627</v>
      </c>
      <c r="O76" s="158" t="n">
        <f aca="false">'HEDGE QUANTITIES'!O76-'WEST HEDGE QUANTITIES'!O76</f>
        <v>0.01342921</v>
      </c>
      <c r="P76" s="158" t="n">
        <f aca="false">'HEDGE QUANTITIES'!P76-'WEST HEDGE QUANTITIES'!P76</f>
        <v>0.02550045</v>
      </c>
      <c r="Q76" s="158" t="n">
        <f aca="false">'HEDGE QUANTITIES'!Q76-'WEST HEDGE QUANTITIES'!Q76</f>
        <v>0.04562176</v>
      </c>
      <c r="R76" s="158" t="n">
        <f aca="false">'HEDGE QUANTITIES'!R76-'WEST HEDGE QUANTITIES'!R76</f>
        <v>0.06049827</v>
      </c>
      <c r="S76" s="169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170"/>
      <c r="EK76" s="170"/>
      <c r="EL76" s="170"/>
      <c r="EM76" s="170"/>
      <c r="EN76" s="170"/>
      <c r="EO76" s="170"/>
      <c r="EP76" s="170"/>
      <c r="EQ76" s="170"/>
      <c r="ER76" s="170"/>
      <c r="ES76" s="170"/>
      <c r="ET76" s="170"/>
      <c r="EU76" s="170"/>
      <c r="EV76" s="170"/>
      <c r="EW76" s="170"/>
      <c r="EX76" s="170"/>
      <c r="EY76" s="170"/>
      <c r="EZ76" s="170"/>
      <c r="FA76" s="170"/>
      <c r="FB76" s="170"/>
      <c r="FC76" s="170"/>
      <c r="FD76" s="170"/>
    </row>
    <row r="77" customFormat="false" ht="12.75" hidden="false" customHeight="false" outlineLevel="0" collapsed="false">
      <c r="A77" s="179" t="n">
        <v>38930</v>
      </c>
      <c r="B77" s="160" t="n">
        <v>-0.74655841</v>
      </c>
      <c r="C77" s="160" t="n">
        <v>0</v>
      </c>
      <c r="D77" s="160" t="n">
        <v>-1.27156444</v>
      </c>
      <c r="E77" s="160" t="n">
        <v>0.52500603</v>
      </c>
      <c r="F77" s="160" t="n">
        <v>0.52500603</v>
      </c>
      <c r="G77" s="160" t="n">
        <v>0</v>
      </c>
      <c r="H77" s="159" t="n">
        <v>0</v>
      </c>
      <c r="I77" s="181" t="n">
        <v>-0.045898109</v>
      </c>
      <c r="J77" s="158" t="n">
        <v>0.00027522</v>
      </c>
      <c r="K77" s="158" t="n">
        <f aca="false">'HEDGE QUANTITIES'!K77-'WEST HEDGE QUANTITIES'!K77</f>
        <v>-0.13221228</v>
      </c>
      <c r="L77" s="158" t="n">
        <f aca="false">'HEDGE QUANTITIES'!L77-'WEST HEDGE QUANTITIES'!L77</f>
        <v>-0.08245221</v>
      </c>
      <c r="M77" s="158" t="n">
        <f aca="false">'HEDGE QUANTITIES'!M77-'WEST HEDGE QUANTITIES'!M77</f>
        <v>-0.03836176</v>
      </c>
      <c r="N77" s="158" t="n">
        <f aca="false">'HEDGE QUANTITIES'!N77-'WEST HEDGE QUANTITIES'!N77</f>
        <v>-0.01846402</v>
      </c>
      <c r="O77" s="158" t="n">
        <f aca="false">'HEDGE QUANTITIES'!O77-'WEST HEDGE QUANTITIES'!O77</f>
        <v>0.01703393</v>
      </c>
      <c r="P77" s="158" t="n">
        <f aca="false">'HEDGE QUANTITIES'!P77-'WEST HEDGE QUANTITIES'!P77</f>
        <v>0.03264533</v>
      </c>
      <c r="Q77" s="158" t="n">
        <f aca="false">'HEDGE QUANTITIES'!Q77-'WEST HEDGE QUANTITIES'!Q77</f>
        <v>0.05964762</v>
      </c>
      <c r="R77" s="158" t="n">
        <f aca="false">'HEDGE QUANTITIES'!R77-'WEST HEDGE QUANTITIES'!R77</f>
        <v>0.08113157</v>
      </c>
      <c r="S77" s="169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  <c r="EF77" s="170"/>
      <c r="EG77" s="170"/>
      <c r="EH77" s="170"/>
      <c r="EI77" s="170"/>
      <c r="EJ77" s="170"/>
      <c r="EK77" s="170"/>
      <c r="EL77" s="170"/>
      <c r="EM77" s="170"/>
      <c r="EN77" s="170"/>
      <c r="EO77" s="170"/>
      <c r="EP77" s="170"/>
      <c r="EQ77" s="170"/>
      <c r="ER77" s="170"/>
      <c r="ES77" s="170"/>
      <c r="ET77" s="170"/>
      <c r="EU77" s="170"/>
      <c r="EV77" s="170"/>
      <c r="EW77" s="170"/>
      <c r="EX77" s="170"/>
      <c r="EY77" s="170"/>
      <c r="EZ77" s="170"/>
      <c r="FA77" s="170"/>
      <c r="FB77" s="170"/>
      <c r="FC77" s="170"/>
      <c r="FD77" s="170"/>
    </row>
    <row r="78" customFormat="false" ht="12.75" hidden="false" customHeight="false" outlineLevel="0" collapsed="false">
      <c r="A78" s="179" t="n">
        <v>38961</v>
      </c>
      <c r="B78" s="160" t="n">
        <v>-1.0614709</v>
      </c>
      <c r="C78" s="160" t="n">
        <v>0</v>
      </c>
      <c r="D78" s="160" t="n">
        <v>-1.58795997</v>
      </c>
      <c r="E78" s="160" t="n">
        <v>0.52648907</v>
      </c>
      <c r="F78" s="160" t="n">
        <v>0.52648907</v>
      </c>
      <c r="G78" s="160" t="n">
        <v>0</v>
      </c>
      <c r="H78" s="159" t="n">
        <v>0</v>
      </c>
      <c r="I78" s="181" t="n">
        <v>-0.048967392</v>
      </c>
      <c r="J78" s="158" t="n">
        <v>0.00028399</v>
      </c>
      <c r="K78" s="158" t="n">
        <f aca="false">'HEDGE QUANTITIES'!K78-'WEST HEDGE QUANTITIES'!K78</f>
        <v>-0.10803835</v>
      </c>
      <c r="L78" s="158" t="n">
        <f aca="false">'HEDGE QUANTITIES'!L78-'WEST HEDGE QUANTITIES'!L78</f>
        <v>-0.0664132</v>
      </c>
      <c r="M78" s="158" t="n">
        <f aca="false">'HEDGE QUANTITIES'!M78-'WEST HEDGE QUANTITIES'!M78</f>
        <v>-0.03040007</v>
      </c>
      <c r="N78" s="158" t="n">
        <f aca="false">'HEDGE QUANTITIES'!N78-'WEST HEDGE QUANTITIES'!N78</f>
        <v>-0.0145009</v>
      </c>
      <c r="O78" s="158" t="n">
        <f aca="false">'HEDGE QUANTITIES'!O78-'WEST HEDGE QUANTITIES'!O78</f>
        <v>0.01311215</v>
      </c>
      <c r="P78" s="158" t="n">
        <f aca="false">'HEDGE QUANTITIES'!P78-'WEST HEDGE QUANTITIES'!P78</f>
        <v>0.02484844</v>
      </c>
      <c r="Q78" s="158" t="n">
        <f aca="false">'HEDGE QUANTITIES'!Q78-'WEST HEDGE QUANTITIES'!Q78</f>
        <v>0.04425974</v>
      </c>
      <c r="R78" s="158" t="n">
        <f aca="false">'HEDGE QUANTITIES'!R78-'WEST HEDGE QUANTITIES'!R78</f>
        <v>0.05839222</v>
      </c>
      <c r="S78" s="169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</row>
    <row r="79" customFormat="false" ht="12.75" hidden="false" customHeight="false" outlineLevel="0" collapsed="false">
      <c r="A79" s="179" t="n">
        <v>38991</v>
      </c>
      <c r="B79" s="160" t="n">
        <v>-1.0743729</v>
      </c>
      <c r="C79" s="160" t="n">
        <v>0</v>
      </c>
      <c r="D79" s="160" t="n">
        <v>-1.5873895</v>
      </c>
      <c r="E79" s="160" t="n">
        <v>0.5130166</v>
      </c>
      <c r="F79" s="160" t="n">
        <v>0.5130166</v>
      </c>
      <c r="G79" s="160" t="n">
        <v>0</v>
      </c>
      <c r="H79" s="159" t="n">
        <v>0</v>
      </c>
      <c r="I79" s="181" t="n">
        <v>-0.0507565848</v>
      </c>
      <c r="J79" s="158" t="n">
        <v>0.00028524</v>
      </c>
      <c r="K79" s="158" t="n">
        <f aca="false">'HEDGE QUANTITIES'!K79-'WEST HEDGE QUANTITIES'!K79</f>
        <v>-0.28109699</v>
      </c>
      <c r="L79" s="158" t="n">
        <f aca="false">'HEDGE QUANTITIES'!L79-'WEST HEDGE QUANTITIES'!L79</f>
        <v>-0.18053091</v>
      </c>
      <c r="M79" s="158" t="n">
        <f aca="false">'HEDGE QUANTITIES'!M79-'WEST HEDGE QUANTITIES'!M79</f>
        <v>-0.08681521</v>
      </c>
      <c r="N79" s="158" t="n">
        <f aca="false">'HEDGE QUANTITIES'!N79-'WEST HEDGE QUANTITIES'!N79</f>
        <v>-0.04254501</v>
      </c>
      <c r="O79" s="158" t="n">
        <f aca="false">'HEDGE QUANTITIES'!O79-'WEST HEDGE QUANTITIES'!O79</f>
        <v>0.04082531</v>
      </c>
      <c r="P79" s="158" t="n">
        <f aca="false">'HEDGE QUANTITIES'!P79-'WEST HEDGE QUANTITIES'!P79</f>
        <v>0.07994041</v>
      </c>
      <c r="Q79" s="158" t="n">
        <f aca="false">'HEDGE QUANTITIES'!Q79-'WEST HEDGE QUANTITIES'!Q79</f>
        <v>0.15309625</v>
      </c>
      <c r="R79" s="158" t="n">
        <f aca="false">'HEDGE QUANTITIES'!R79-'WEST HEDGE QUANTITIES'!R79</f>
        <v>0.21961179</v>
      </c>
      <c r="S79" s="169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</row>
    <row r="80" customFormat="false" ht="12.75" hidden="false" customHeight="false" outlineLevel="0" collapsed="false">
      <c r="A80" s="179" t="n">
        <v>39022</v>
      </c>
      <c r="B80" s="160" t="n">
        <v>-1.39225455</v>
      </c>
      <c r="C80" s="160" t="n">
        <v>0</v>
      </c>
      <c r="D80" s="160" t="n">
        <v>-1.89739549</v>
      </c>
      <c r="E80" s="160" t="n">
        <v>0.50514094</v>
      </c>
      <c r="F80" s="160" t="n">
        <v>0.50514094</v>
      </c>
      <c r="G80" s="160" t="n">
        <v>0</v>
      </c>
      <c r="H80" s="159" t="n">
        <v>0</v>
      </c>
      <c r="I80" s="181" t="n">
        <v>-0.0477853313</v>
      </c>
      <c r="J80" s="158" t="n">
        <v>0.00027087</v>
      </c>
      <c r="K80" s="158" t="n">
        <f aca="false">'HEDGE QUANTITIES'!K80-'WEST HEDGE QUANTITIES'!K80</f>
        <v>-0.26639544</v>
      </c>
      <c r="L80" s="158" t="n">
        <f aca="false">'HEDGE QUANTITIES'!L80-'WEST HEDGE QUANTITIES'!L80</f>
        <v>-0.17114889</v>
      </c>
      <c r="M80" s="158" t="n">
        <f aca="false">'HEDGE QUANTITIES'!M80-'WEST HEDGE QUANTITIES'!M80</f>
        <v>-0.08232254</v>
      </c>
      <c r="N80" s="158" t="n">
        <f aca="false">'HEDGE QUANTITIES'!N80-'WEST HEDGE QUANTITIES'!N80</f>
        <v>-0.04034628</v>
      </c>
      <c r="O80" s="158" t="n">
        <f aca="false">'HEDGE QUANTITIES'!O80-'WEST HEDGE QUANTITIES'!O80</f>
        <v>0.03871806</v>
      </c>
      <c r="P80" s="158" t="n">
        <f aca="false">'HEDGE QUANTITIES'!P80-'WEST HEDGE QUANTITIES'!P80</f>
        <v>0.0758138</v>
      </c>
      <c r="Q80" s="158" t="n">
        <f aca="false">'HEDGE QUANTITIES'!Q80-'WEST HEDGE QUANTITIES'!Q80</f>
        <v>0.14518095</v>
      </c>
      <c r="R80" s="158" t="n">
        <f aca="false">'HEDGE QUANTITIES'!R80-'WEST HEDGE QUANTITIES'!R80</f>
        <v>0.20821983</v>
      </c>
      <c r="S80" s="169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  <c r="EF80" s="170"/>
      <c r="EG80" s="170"/>
      <c r="EH80" s="170"/>
      <c r="EI80" s="170"/>
      <c r="EJ80" s="170"/>
      <c r="EK80" s="170"/>
      <c r="EL80" s="170"/>
      <c r="EM80" s="170"/>
      <c r="EN80" s="170"/>
      <c r="EO80" s="170"/>
      <c r="EP80" s="170"/>
      <c r="EQ80" s="170"/>
      <c r="ER80" s="170"/>
      <c r="ES80" s="170"/>
      <c r="ET80" s="170"/>
      <c r="EU80" s="170"/>
      <c r="EV80" s="170"/>
      <c r="EW80" s="170"/>
      <c r="EX80" s="170"/>
      <c r="EY80" s="170"/>
      <c r="EZ80" s="170"/>
      <c r="FA80" s="170"/>
      <c r="FB80" s="170"/>
      <c r="FC80" s="170"/>
      <c r="FD80" s="170"/>
    </row>
    <row r="81" customFormat="false" ht="12.75" hidden="false" customHeight="false" outlineLevel="0" collapsed="false">
      <c r="A81" s="179" t="n">
        <v>39052</v>
      </c>
      <c r="B81" s="160" t="n">
        <v>-1.1149772</v>
      </c>
      <c r="C81" s="160" t="n">
        <v>0</v>
      </c>
      <c r="D81" s="160" t="n">
        <v>-1.48137185</v>
      </c>
      <c r="E81" s="160" t="n">
        <v>0.36639465</v>
      </c>
      <c r="F81" s="160" t="n">
        <v>0.36639465</v>
      </c>
      <c r="G81" s="160" t="n">
        <v>0</v>
      </c>
      <c r="H81" s="159" t="n">
        <v>0</v>
      </c>
      <c r="I81" s="181" t="n">
        <v>-0.0486636757</v>
      </c>
      <c r="J81" s="158" t="n">
        <v>0.00024249</v>
      </c>
      <c r="K81" s="158" t="n">
        <f aca="false">'HEDGE QUANTITIES'!K81-'WEST HEDGE QUANTITIES'!K81</f>
        <v>-0.26575655</v>
      </c>
      <c r="L81" s="158" t="n">
        <f aca="false">'HEDGE QUANTITIES'!L81-'WEST HEDGE QUANTITIES'!L81</f>
        <v>-0.17055056</v>
      </c>
      <c r="M81" s="158" t="n">
        <f aca="false">'HEDGE QUANTITIES'!M81-'WEST HEDGE QUANTITIES'!M81</f>
        <v>-0.08193595</v>
      </c>
      <c r="N81" s="158" t="n">
        <f aca="false">'HEDGE QUANTITIES'!N81-'WEST HEDGE QUANTITIES'!N81</f>
        <v>-0.04013104</v>
      </c>
      <c r="O81" s="158" t="n">
        <f aca="false">'HEDGE QUANTITIES'!O81-'WEST HEDGE QUANTITIES'!O81</f>
        <v>0.03845896</v>
      </c>
      <c r="P81" s="158" t="n">
        <f aca="false">'HEDGE QUANTITIES'!P81-'WEST HEDGE QUANTITIES'!P81</f>
        <v>0.07525212</v>
      </c>
      <c r="Q81" s="158" t="n">
        <f aca="false">'HEDGE QUANTITIES'!Q81-'WEST HEDGE QUANTITIES'!Q81</f>
        <v>0.14388527</v>
      </c>
      <c r="R81" s="158" t="n">
        <f aca="false">'HEDGE QUANTITIES'!R81-'WEST HEDGE QUANTITIES'!R81</f>
        <v>0.2060229</v>
      </c>
      <c r="S81" s="169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  <c r="EF81" s="170"/>
      <c r="EG81" s="170"/>
      <c r="EH81" s="170"/>
      <c r="EI81" s="170"/>
      <c r="EJ81" s="170"/>
      <c r="EK81" s="170"/>
      <c r="EL81" s="170"/>
      <c r="EM81" s="170"/>
      <c r="EN81" s="170"/>
      <c r="EO81" s="170"/>
      <c r="EP81" s="170"/>
      <c r="EQ81" s="170"/>
      <c r="ER81" s="170"/>
      <c r="ES81" s="170"/>
      <c r="ET81" s="170"/>
      <c r="EU81" s="170"/>
      <c r="EV81" s="170"/>
      <c r="EW81" s="170"/>
      <c r="EX81" s="170"/>
      <c r="EY81" s="170"/>
      <c r="EZ81" s="170"/>
      <c r="FA81" s="170"/>
      <c r="FB81" s="170"/>
      <c r="FC81" s="170"/>
      <c r="FD81" s="170"/>
    </row>
    <row r="82" customFormat="false" ht="12.75" hidden="false" customHeight="false" outlineLevel="0" collapsed="false">
      <c r="A82" s="179" t="n">
        <v>39083</v>
      </c>
      <c r="B82" s="160" t="n">
        <v>-1.04945311</v>
      </c>
      <c r="C82" s="160" t="n">
        <v>0</v>
      </c>
      <c r="D82" s="160" t="n">
        <v>-1.36660762</v>
      </c>
      <c r="E82" s="160" t="n">
        <v>0.31715451</v>
      </c>
      <c r="F82" s="160" t="n">
        <v>0.31715451</v>
      </c>
      <c r="G82" s="160" t="n">
        <v>0</v>
      </c>
      <c r="H82" s="159" t="n">
        <v>0</v>
      </c>
      <c r="I82" s="181" t="n">
        <v>-0.0549208239</v>
      </c>
      <c r="J82" s="158" t="n">
        <v>0.00025116</v>
      </c>
      <c r="K82" s="158" t="n">
        <f aca="false">'HEDGE QUANTITIES'!K82-'WEST HEDGE QUANTITIES'!K82</f>
        <v>-0.26145251</v>
      </c>
      <c r="L82" s="158" t="n">
        <f aca="false">'HEDGE QUANTITIES'!L82-'WEST HEDGE QUANTITIES'!L82</f>
        <v>-0.16745402</v>
      </c>
      <c r="M82" s="158" t="n">
        <f aca="false">'HEDGE QUANTITIES'!M82-'WEST HEDGE QUANTITIES'!M82</f>
        <v>-0.08028862</v>
      </c>
      <c r="N82" s="158" t="n">
        <f aca="false">'HEDGE QUANTITIES'!N82-'WEST HEDGE QUANTITIES'!N82</f>
        <v>-0.03928517</v>
      </c>
      <c r="O82" s="158" t="n">
        <f aca="false">'HEDGE QUANTITIES'!O82-'WEST HEDGE QUANTITIES'!O82</f>
        <v>0.03757354</v>
      </c>
      <c r="P82" s="158" t="n">
        <f aca="false">'HEDGE QUANTITIES'!P82-'WEST HEDGE QUANTITIES'!P82</f>
        <v>0.07344617</v>
      </c>
      <c r="Q82" s="158" t="n">
        <f aca="false">'HEDGE QUANTITIES'!Q82-'WEST HEDGE QUANTITIES'!Q82</f>
        <v>0.14015012</v>
      </c>
      <c r="R82" s="158" t="n">
        <f aca="false">'HEDGE QUANTITIES'!R82-'WEST HEDGE QUANTITIES'!R82</f>
        <v>0.20026689</v>
      </c>
      <c r="S82" s="169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  <c r="EF82" s="170"/>
      <c r="EG82" s="170"/>
      <c r="EH82" s="170"/>
      <c r="EI82" s="170"/>
      <c r="EJ82" s="170"/>
      <c r="EK82" s="170"/>
      <c r="EL82" s="170"/>
      <c r="EM82" s="170"/>
      <c r="EN82" s="170"/>
      <c r="EO82" s="170"/>
      <c r="EP82" s="170"/>
      <c r="EQ82" s="170"/>
      <c r="ER82" s="170"/>
      <c r="ES82" s="170"/>
      <c r="ET82" s="170"/>
      <c r="EU82" s="170"/>
      <c r="EV82" s="170"/>
      <c r="EW82" s="170"/>
      <c r="EX82" s="170"/>
      <c r="EY82" s="170"/>
      <c r="EZ82" s="170"/>
      <c r="FA82" s="170"/>
      <c r="FB82" s="170"/>
      <c r="FC82" s="170"/>
      <c r="FD82" s="170"/>
    </row>
    <row r="83" customFormat="false" ht="12.75" hidden="false" customHeight="false" outlineLevel="0" collapsed="false">
      <c r="A83" s="179" t="n">
        <v>39114</v>
      </c>
      <c r="B83" s="160" t="n">
        <v>-0.25655487</v>
      </c>
      <c r="C83" s="160" t="n">
        <v>0</v>
      </c>
      <c r="D83" s="160" t="n">
        <v>-0.30391529</v>
      </c>
      <c r="E83" s="160" t="n">
        <v>0.04736042</v>
      </c>
      <c r="F83" s="160" t="n">
        <v>0.04736042</v>
      </c>
      <c r="G83" s="160" t="n">
        <v>0</v>
      </c>
      <c r="H83" s="159" t="n">
        <v>0</v>
      </c>
      <c r="I83" s="181" t="n">
        <v>-0.1180878913</v>
      </c>
      <c r="J83" s="158" t="n">
        <v>0.00040024</v>
      </c>
      <c r="R83" s="159"/>
      <c r="S83" s="169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  <c r="EF83" s="170"/>
      <c r="EG83" s="170"/>
      <c r="EH83" s="170"/>
      <c r="EI83" s="170"/>
      <c r="EJ83" s="170"/>
      <c r="EK83" s="170"/>
      <c r="EL83" s="170"/>
      <c r="EM83" s="170"/>
      <c r="EN83" s="170"/>
      <c r="EO83" s="170"/>
      <c r="EP83" s="170"/>
      <c r="EQ83" s="170"/>
      <c r="ER83" s="170"/>
      <c r="ES83" s="170"/>
      <c r="ET83" s="170"/>
      <c r="EU83" s="170"/>
      <c r="EV83" s="170"/>
      <c r="EW83" s="170"/>
      <c r="EX83" s="170"/>
      <c r="EY83" s="170"/>
      <c r="EZ83" s="170"/>
      <c r="FA83" s="170"/>
      <c r="FB83" s="170"/>
      <c r="FC83" s="170"/>
      <c r="FD83" s="170"/>
    </row>
    <row r="84" customFormat="false" ht="12.75" hidden="false" customHeight="false" outlineLevel="0" collapsed="false">
      <c r="A84" s="179" t="n">
        <v>39142</v>
      </c>
      <c r="B84" s="160" t="n">
        <v>0.03606277</v>
      </c>
      <c r="C84" s="160" t="n">
        <v>0</v>
      </c>
      <c r="D84" s="160" t="n">
        <v>-0.10443205</v>
      </c>
      <c r="E84" s="160" t="n">
        <v>0.14049482</v>
      </c>
      <c r="F84" s="160" t="n">
        <v>0.14049482</v>
      </c>
      <c r="G84" s="160" t="n">
        <v>0</v>
      </c>
      <c r="H84" s="159" t="n">
        <v>0</v>
      </c>
      <c r="I84" s="181" t="n">
        <v>-0.1077984644</v>
      </c>
      <c r="J84" s="158" t="n">
        <v>0.00038171</v>
      </c>
      <c r="R84" s="159"/>
      <c r="S84" s="169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  <c r="EF84" s="170"/>
      <c r="EG84" s="170"/>
      <c r="EH84" s="170"/>
      <c r="EI84" s="170"/>
      <c r="EJ84" s="170"/>
      <c r="EK84" s="170"/>
      <c r="EL84" s="170"/>
      <c r="EM84" s="170"/>
      <c r="EN84" s="170"/>
      <c r="EO84" s="170"/>
      <c r="EP84" s="170"/>
      <c r="EQ84" s="170"/>
      <c r="ER84" s="170"/>
      <c r="ES84" s="170"/>
      <c r="ET84" s="170"/>
      <c r="EU84" s="170"/>
      <c r="EV84" s="170"/>
      <c r="EW84" s="170"/>
      <c r="EX84" s="170"/>
      <c r="EY84" s="170"/>
      <c r="EZ84" s="170"/>
      <c r="FA84" s="170"/>
      <c r="FB84" s="170"/>
      <c r="FC84" s="170"/>
      <c r="FD84" s="170"/>
    </row>
    <row r="85" customFormat="false" ht="12.75" hidden="false" customHeight="false" outlineLevel="0" collapsed="false">
      <c r="A85" s="179" t="n">
        <v>39173</v>
      </c>
      <c r="B85" s="160" t="n">
        <v>0.36209958</v>
      </c>
      <c r="C85" s="160" t="n">
        <v>0</v>
      </c>
      <c r="D85" s="160" t="n">
        <v>0.19625245</v>
      </c>
      <c r="E85" s="160" t="n">
        <v>0.16584713</v>
      </c>
      <c r="F85" s="160" t="n">
        <v>0.16584713</v>
      </c>
      <c r="G85" s="160" t="n">
        <v>0</v>
      </c>
      <c r="H85" s="159" t="n">
        <v>0</v>
      </c>
      <c r="I85" s="181" t="n">
        <v>-0.088164562</v>
      </c>
      <c r="J85" s="158" t="n">
        <v>0.00031903</v>
      </c>
      <c r="R85" s="159"/>
      <c r="S85" s="169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  <c r="EF85" s="170"/>
      <c r="EG85" s="170"/>
      <c r="EH85" s="170"/>
      <c r="EI85" s="170"/>
      <c r="EJ85" s="170"/>
      <c r="EK85" s="170"/>
      <c r="EL85" s="170"/>
      <c r="EM85" s="170"/>
      <c r="EN85" s="170"/>
      <c r="EO85" s="170"/>
      <c r="EP85" s="170"/>
      <c r="EQ85" s="170"/>
      <c r="ER85" s="170"/>
      <c r="ES85" s="170"/>
      <c r="ET85" s="170"/>
      <c r="EU85" s="170"/>
      <c r="EV85" s="170"/>
      <c r="EW85" s="170"/>
      <c r="EX85" s="170"/>
      <c r="EY85" s="170"/>
      <c r="EZ85" s="170"/>
      <c r="FA85" s="170"/>
      <c r="FB85" s="170"/>
      <c r="FC85" s="170"/>
      <c r="FD85" s="170"/>
    </row>
    <row r="86" customFormat="false" ht="12.75" hidden="false" customHeight="false" outlineLevel="0" collapsed="false">
      <c r="A86" s="179" t="n">
        <v>39203</v>
      </c>
      <c r="B86" s="160" t="n">
        <v>-0.09056652</v>
      </c>
      <c r="C86" s="160" t="n">
        <v>0</v>
      </c>
      <c r="D86" s="160" t="n">
        <v>-0.41885526</v>
      </c>
      <c r="E86" s="160" t="n">
        <v>0.32828874</v>
      </c>
      <c r="F86" s="160" t="n">
        <v>0.32828874</v>
      </c>
      <c r="G86" s="160" t="n">
        <v>0</v>
      </c>
      <c r="H86" s="159" t="n">
        <v>0</v>
      </c>
      <c r="I86" s="181" t="n">
        <v>-0.0509274888</v>
      </c>
      <c r="J86" s="158" t="n">
        <v>0.00023182</v>
      </c>
      <c r="R86" s="159"/>
      <c r="S86" s="169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  <c r="EF86" s="170"/>
      <c r="EG86" s="170"/>
      <c r="EH86" s="170"/>
      <c r="EI86" s="170"/>
      <c r="EJ86" s="170"/>
      <c r="EK86" s="170"/>
      <c r="EL86" s="170"/>
      <c r="EM86" s="170"/>
      <c r="EN86" s="170"/>
      <c r="EO86" s="170"/>
      <c r="EP86" s="170"/>
      <c r="EQ86" s="170"/>
      <c r="ER86" s="170"/>
      <c r="ES86" s="170"/>
      <c r="ET86" s="170"/>
      <c r="EU86" s="170"/>
      <c r="EV86" s="170"/>
      <c r="EW86" s="170"/>
      <c r="EX86" s="170"/>
      <c r="EY86" s="170"/>
      <c r="EZ86" s="170"/>
      <c r="FA86" s="170"/>
      <c r="FB86" s="170"/>
      <c r="FC86" s="170"/>
      <c r="FD86" s="170"/>
    </row>
    <row r="87" customFormat="false" ht="12.75" hidden="false" customHeight="false" outlineLevel="0" collapsed="false">
      <c r="A87" s="179" t="n">
        <v>39234</v>
      </c>
      <c r="B87" s="160" t="n">
        <v>0.52048871</v>
      </c>
      <c r="C87" s="160" t="n">
        <v>0</v>
      </c>
      <c r="D87" s="160" t="n">
        <v>0.17504745</v>
      </c>
      <c r="E87" s="160" t="n">
        <v>0.34544126</v>
      </c>
      <c r="F87" s="160" t="n">
        <v>0.34544126</v>
      </c>
      <c r="G87" s="160" t="n">
        <v>0</v>
      </c>
      <c r="H87" s="159" t="n">
        <v>0</v>
      </c>
      <c r="I87" s="181" t="n">
        <v>-0.0352311238</v>
      </c>
      <c r="J87" s="158" t="n">
        <v>0.00018376</v>
      </c>
      <c r="R87" s="159"/>
      <c r="S87" s="169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170"/>
      <c r="EK87" s="170"/>
      <c r="EL87" s="170"/>
      <c r="EM87" s="170"/>
      <c r="EN87" s="170"/>
      <c r="EO87" s="170"/>
      <c r="EP87" s="170"/>
      <c r="EQ87" s="170"/>
      <c r="ER87" s="170"/>
      <c r="ES87" s="170"/>
      <c r="ET87" s="170"/>
      <c r="EU87" s="170"/>
      <c r="EV87" s="170"/>
      <c r="EW87" s="170"/>
      <c r="EX87" s="170"/>
      <c r="EY87" s="170"/>
      <c r="EZ87" s="170"/>
      <c r="FA87" s="170"/>
      <c r="FB87" s="170"/>
      <c r="FC87" s="170"/>
      <c r="FD87" s="170"/>
    </row>
    <row r="88" customFormat="false" ht="12.75" hidden="false" customHeight="false" outlineLevel="0" collapsed="false">
      <c r="A88" s="179" t="n">
        <v>39264</v>
      </c>
      <c r="B88" s="160" t="n">
        <v>0.56740192</v>
      </c>
      <c r="C88" s="160" t="n">
        <v>0</v>
      </c>
      <c r="D88" s="160" t="n">
        <v>0.06741442</v>
      </c>
      <c r="E88" s="160" t="n">
        <v>0.4999875</v>
      </c>
      <c r="F88" s="160" t="n">
        <v>0.4999875</v>
      </c>
      <c r="G88" s="160" t="n">
        <v>0</v>
      </c>
      <c r="H88" s="159" t="n">
        <v>0</v>
      </c>
      <c r="I88" s="181" t="n">
        <v>-0.0364929696</v>
      </c>
      <c r="J88" s="158" t="n">
        <v>0.00021918</v>
      </c>
      <c r="R88" s="159"/>
      <c r="S88" s="169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170"/>
      <c r="EK88" s="170"/>
      <c r="EL88" s="170"/>
      <c r="EM88" s="170"/>
      <c r="EN88" s="170"/>
      <c r="EO88" s="170"/>
      <c r="EP88" s="170"/>
      <c r="EQ88" s="170"/>
      <c r="ER88" s="170"/>
      <c r="ES88" s="170"/>
      <c r="ET88" s="170"/>
      <c r="EU88" s="170"/>
      <c r="EV88" s="170"/>
      <c r="EW88" s="170"/>
      <c r="EX88" s="170"/>
      <c r="EY88" s="170"/>
      <c r="EZ88" s="170"/>
      <c r="FA88" s="170"/>
      <c r="FB88" s="170"/>
      <c r="FC88" s="170"/>
      <c r="FD88" s="170"/>
    </row>
    <row r="89" customFormat="false" ht="12.75" hidden="false" customHeight="false" outlineLevel="0" collapsed="false">
      <c r="A89" s="179" t="n">
        <v>39295</v>
      </c>
      <c r="B89" s="160" t="n">
        <v>0.4883442</v>
      </c>
      <c r="C89" s="160" t="n">
        <v>0</v>
      </c>
      <c r="D89" s="160" t="n">
        <v>0.06427898</v>
      </c>
      <c r="E89" s="160" t="n">
        <v>0.42406522</v>
      </c>
      <c r="F89" s="160" t="n">
        <v>0.42406522</v>
      </c>
      <c r="G89" s="160" t="n">
        <v>0</v>
      </c>
      <c r="H89" s="159" t="n">
        <v>0</v>
      </c>
      <c r="I89" s="181" t="n">
        <v>-0.0434659164</v>
      </c>
      <c r="J89" s="158" t="n">
        <v>0.00022324</v>
      </c>
      <c r="R89" s="159"/>
      <c r="S89" s="169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  <c r="EF89" s="170"/>
      <c r="EG89" s="170"/>
      <c r="EH89" s="170"/>
      <c r="EI89" s="170"/>
      <c r="EJ89" s="170"/>
      <c r="EK89" s="170"/>
      <c r="EL89" s="170"/>
      <c r="EM89" s="170"/>
      <c r="EN89" s="170"/>
      <c r="EO89" s="170"/>
      <c r="EP89" s="170"/>
      <c r="EQ89" s="170"/>
      <c r="ER89" s="170"/>
      <c r="ES89" s="170"/>
      <c r="ET89" s="170"/>
      <c r="EU89" s="170"/>
      <c r="EV89" s="170"/>
      <c r="EW89" s="170"/>
      <c r="EX89" s="170"/>
      <c r="EY89" s="170"/>
      <c r="EZ89" s="170"/>
      <c r="FA89" s="170"/>
      <c r="FB89" s="170"/>
      <c r="FC89" s="170"/>
      <c r="FD89" s="170"/>
    </row>
    <row r="90" customFormat="false" ht="12.75" hidden="false" customHeight="false" outlineLevel="0" collapsed="false">
      <c r="A90" s="179" t="n">
        <v>39326</v>
      </c>
      <c r="B90" s="160" t="n">
        <v>0.1947416</v>
      </c>
      <c r="C90" s="160" t="n">
        <v>0</v>
      </c>
      <c r="D90" s="160" t="n">
        <v>-0.23005019</v>
      </c>
      <c r="E90" s="160" t="n">
        <v>0.42479179</v>
      </c>
      <c r="F90" s="160" t="n">
        <v>0.42479179</v>
      </c>
      <c r="G90" s="160" t="n">
        <v>0</v>
      </c>
      <c r="H90" s="159" t="n">
        <v>0</v>
      </c>
      <c r="I90" s="181" t="n">
        <v>-0.0460713099</v>
      </c>
      <c r="J90" s="158" t="n">
        <v>0.00022985</v>
      </c>
      <c r="R90" s="159"/>
      <c r="S90" s="169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  <c r="EF90" s="170"/>
      <c r="EG90" s="170"/>
      <c r="EH90" s="170"/>
      <c r="EI90" s="170"/>
      <c r="EJ90" s="170"/>
      <c r="EK90" s="170"/>
      <c r="EL90" s="170"/>
      <c r="EM90" s="170"/>
      <c r="EN90" s="170"/>
      <c r="EO90" s="170"/>
      <c r="EP90" s="170"/>
      <c r="EQ90" s="170"/>
      <c r="ER90" s="170"/>
      <c r="ES90" s="170"/>
      <c r="ET90" s="170"/>
      <c r="EU90" s="170"/>
      <c r="EV90" s="170"/>
      <c r="EW90" s="170"/>
      <c r="EX90" s="170"/>
      <c r="EY90" s="170"/>
      <c r="EZ90" s="170"/>
      <c r="FA90" s="170"/>
      <c r="FB90" s="170"/>
      <c r="FC90" s="170"/>
      <c r="FD90" s="170"/>
    </row>
    <row r="91" customFormat="false" ht="12.75" hidden="false" customHeight="false" outlineLevel="0" collapsed="false">
      <c r="A91" s="179" t="n">
        <v>39356</v>
      </c>
      <c r="B91" s="160" t="n">
        <v>0.18678761</v>
      </c>
      <c r="C91" s="160" t="n">
        <v>0</v>
      </c>
      <c r="D91" s="160" t="n">
        <v>-0.23126971</v>
      </c>
      <c r="E91" s="160" t="n">
        <v>0.41805732</v>
      </c>
      <c r="F91" s="160" t="n">
        <v>0.41805732</v>
      </c>
      <c r="G91" s="160" t="n">
        <v>0</v>
      </c>
      <c r="H91" s="159" t="n">
        <v>0</v>
      </c>
      <c r="I91" s="181" t="n">
        <v>-0.0471104259</v>
      </c>
      <c r="J91" s="158" t="n">
        <v>0.00023</v>
      </c>
      <c r="R91" s="159"/>
      <c r="S91" s="169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  <c r="EF91" s="170"/>
      <c r="EG91" s="170"/>
      <c r="EH91" s="170"/>
      <c r="EI91" s="170"/>
      <c r="EJ91" s="170"/>
      <c r="EK91" s="170"/>
      <c r="EL91" s="170"/>
      <c r="EM91" s="170"/>
      <c r="EN91" s="170"/>
      <c r="EO91" s="170"/>
      <c r="EP91" s="170"/>
      <c r="EQ91" s="170"/>
      <c r="ER91" s="170"/>
      <c r="ES91" s="170"/>
      <c r="ET91" s="170"/>
      <c r="EU91" s="170"/>
      <c r="EV91" s="170"/>
      <c r="EW91" s="170"/>
      <c r="EX91" s="170"/>
      <c r="EY91" s="170"/>
      <c r="EZ91" s="170"/>
      <c r="FA91" s="170"/>
      <c r="FB91" s="170"/>
      <c r="FC91" s="170"/>
      <c r="FD91" s="170"/>
    </row>
    <row r="92" customFormat="false" ht="12.75" hidden="false" customHeight="false" outlineLevel="0" collapsed="false">
      <c r="A92" s="179" t="n">
        <v>39387</v>
      </c>
      <c r="B92" s="160" t="n">
        <v>0.20250987</v>
      </c>
      <c r="C92" s="160" t="n">
        <v>0</v>
      </c>
      <c r="D92" s="160" t="n">
        <v>-0.2324629</v>
      </c>
      <c r="E92" s="160" t="n">
        <v>0.43497277</v>
      </c>
      <c r="F92" s="160" t="n">
        <v>0.43497277</v>
      </c>
      <c r="G92" s="160" t="n">
        <v>0</v>
      </c>
      <c r="H92" s="159" t="n">
        <v>0</v>
      </c>
      <c r="I92" s="181" t="n">
        <v>-0.0429383439</v>
      </c>
      <c r="J92" s="158" t="n">
        <v>0.00021945</v>
      </c>
      <c r="R92" s="159"/>
      <c r="S92" s="169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  <c r="EF92" s="170"/>
      <c r="EG92" s="170"/>
      <c r="EH92" s="170"/>
      <c r="EI92" s="170"/>
      <c r="EJ92" s="170"/>
      <c r="EK92" s="170"/>
      <c r="EL92" s="170"/>
      <c r="EM92" s="170"/>
      <c r="EN92" s="170"/>
      <c r="EO92" s="170"/>
      <c r="EP92" s="170"/>
      <c r="EQ92" s="170"/>
      <c r="ER92" s="170"/>
      <c r="ES92" s="170"/>
      <c r="ET92" s="170"/>
      <c r="EU92" s="170"/>
      <c r="EV92" s="170"/>
      <c r="EW92" s="170"/>
      <c r="EX92" s="170"/>
      <c r="EY92" s="170"/>
      <c r="EZ92" s="170"/>
      <c r="FA92" s="170"/>
      <c r="FB92" s="170"/>
      <c r="FC92" s="170"/>
      <c r="FD92" s="170"/>
    </row>
    <row r="93" customFormat="false" ht="12.75" hidden="false" customHeight="false" outlineLevel="0" collapsed="false">
      <c r="A93" s="179" t="n">
        <v>39417</v>
      </c>
      <c r="B93" s="160" t="n">
        <v>0.26711548</v>
      </c>
      <c r="C93" s="160" t="n">
        <v>0</v>
      </c>
      <c r="D93" s="160" t="n">
        <v>-0.02598341</v>
      </c>
      <c r="E93" s="160" t="n">
        <v>0.29309889</v>
      </c>
      <c r="F93" s="160" t="n">
        <v>0.29309889</v>
      </c>
      <c r="G93" s="160" t="n">
        <v>0</v>
      </c>
      <c r="H93" s="159" t="n">
        <v>0</v>
      </c>
      <c r="I93" s="181" t="n">
        <v>-0.0455390285</v>
      </c>
      <c r="J93" s="158" t="n">
        <v>0.0001957</v>
      </c>
      <c r="R93" s="159"/>
      <c r="S93" s="169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  <c r="EF93" s="170"/>
      <c r="EG93" s="170"/>
      <c r="EH93" s="170"/>
      <c r="EI93" s="170"/>
      <c r="EJ93" s="170"/>
      <c r="EK93" s="170"/>
      <c r="EL93" s="170"/>
      <c r="EM93" s="170"/>
      <c r="EN93" s="170"/>
      <c r="EO93" s="170"/>
      <c r="EP93" s="170"/>
      <c r="EQ93" s="170"/>
      <c r="ER93" s="170"/>
      <c r="ES93" s="170"/>
      <c r="ET93" s="170"/>
      <c r="EU93" s="170"/>
      <c r="EV93" s="170"/>
      <c r="EW93" s="170"/>
      <c r="EX93" s="170"/>
      <c r="EY93" s="170"/>
      <c r="EZ93" s="170"/>
      <c r="FA93" s="170"/>
      <c r="FB93" s="170"/>
      <c r="FC93" s="170"/>
      <c r="FD93" s="170"/>
    </row>
    <row r="94" customFormat="false" ht="12.75" hidden="false" customHeight="false" outlineLevel="0" collapsed="false">
      <c r="A94" s="179" t="n">
        <v>39448</v>
      </c>
      <c r="B94" s="160" t="n">
        <v>0.04256464</v>
      </c>
      <c r="C94" s="160" t="n">
        <v>0</v>
      </c>
      <c r="D94" s="160" t="n">
        <v>-0.20730504</v>
      </c>
      <c r="E94" s="160" t="n">
        <v>0.24986968</v>
      </c>
      <c r="F94" s="160" t="n">
        <v>0.24986968</v>
      </c>
      <c r="G94" s="160" t="n">
        <v>0</v>
      </c>
      <c r="H94" s="159" t="n">
        <v>0</v>
      </c>
      <c r="I94" s="181" t="n">
        <v>-0.0499028455</v>
      </c>
      <c r="J94" s="158" t="n">
        <v>0.00019772</v>
      </c>
      <c r="R94" s="159"/>
      <c r="S94" s="169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  <c r="EF94" s="170"/>
      <c r="EG94" s="170"/>
      <c r="EH94" s="170"/>
      <c r="EI94" s="170"/>
      <c r="EJ94" s="170"/>
      <c r="EK94" s="170"/>
      <c r="EL94" s="170"/>
      <c r="EM94" s="170"/>
      <c r="EN94" s="170"/>
      <c r="EO94" s="170"/>
      <c r="EP94" s="170"/>
      <c r="EQ94" s="170"/>
      <c r="ER94" s="170"/>
      <c r="ES94" s="170"/>
      <c r="ET94" s="170"/>
      <c r="EU94" s="170"/>
      <c r="EV94" s="170"/>
      <c r="EW94" s="170"/>
      <c r="EX94" s="170"/>
      <c r="EY94" s="170"/>
      <c r="EZ94" s="170"/>
      <c r="FA94" s="170"/>
      <c r="FB94" s="170"/>
      <c r="FC94" s="170"/>
      <c r="FD94" s="170"/>
    </row>
    <row r="95" customFormat="false" ht="12.75" hidden="false" customHeight="false" outlineLevel="0" collapsed="false">
      <c r="A95" s="179" t="n">
        <v>39479</v>
      </c>
      <c r="B95" s="160" t="n">
        <v>-0.00157023</v>
      </c>
      <c r="C95" s="160" t="n">
        <v>0</v>
      </c>
      <c r="D95" s="160" t="n">
        <v>0.00056376</v>
      </c>
      <c r="E95" s="160" t="n">
        <v>-0.00213399</v>
      </c>
      <c r="F95" s="160" t="n">
        <v>-0.00213399</v>
      </c>
      <c r="G95" s="160" t="n">
        <v>0</v>
      </c>
      <c r="H95" s="159" t="n">
        <v>0</v>
      </c>
      <c r="I95" s="181" t="n">
        <v>-0.108102585</v>
      </c>
      <c r="J95" s="158" t="n">
        <v>0.00030948</v>
      </c>
      <c r="R95" s="159"/>
      <c r="S95" s="169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  <c r="EF95" s="170"/>
      <c r="EG95" s="170"/>
      <c r="EH95" s="170"/>
      <c r="EI95" s="170"/>
      <c r="EJ95" s="170"/>
      <c r="EK95" s="170"/>
      <c r="EL95" s="170"/>
      <c r="EM95" s="170"/>
      <c r="EN95" s="170"/>
      <c r="EO95" s="170"/>
      <c r="EP95" s="170"/>
      <c r="EQ95" s="170"/>
      <c r="ER95" s="170"/>
      <c r="ES95" s="170"/>
      <c r="ET95" s="170"/>
      <c r="EU95" s="170"/>
      <c r="EV95" s="170"/>
      <c r="EW95" s="170"/>
      <c r="EX95" s="170"/>
      <c r="EY95" s="170"/>
      <c r="EZ95" s="170"/>
      <c r="FA95" s="170"/>
      <c r="FB95" s="170"/>
      <c r="FC95" s="170"/>
      <c r="FD95" s="170"/>
    </row>
    <row r="96" customFormat="false" ht="12.75" hidden="false" customHeight="false" outlineLevel="0" collapsed="false">
      <c r="A96" s="179" t="n">
        <v>39508</v>
      </c>
      <c r="B96" s="160" t="n">
        <v>0.01252156</v>
      </c>
      <c r="C96" s="160" t="n">
        <v>0</v>
      </c>
      <c r="D96" s="160" t="n">
        <v>-0.41394807</v>
      </c>
      <c r="E96" s="160" t="n">
        <v>0.42646963</v>
      </c>
      <c r="F96" s="160" t="n">
        <v>0.42646963</v>
      </c>
      <c r="G96" s="160" t="n">
        <v>0</v>
      </c>
      <c r="H96" s="159" t="n">
        <v>0</v>
      </c>
      <c r="I96" s="181" t="n">
        <v>-0.0115704341</v>
      </c>
      <c r="J96" s="158" t="n">
        <v>0.00012376</v>
      </c>
      <c r="R96" s="159"/>
      <c r="S96" s="169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  <c r="EF96" s="170"/>
      <c r="EG96" s="170"/>
      <c r="EH96" s="170"/>
      <c r="EI96" s="170"/>
      <c r="EJ96" s="170"/>
      <c r="EK96" s="170"/>
      <c r="EL96" s="170"/>
      <c r="EM96" s="170"/>
      <c r="EN96" s="170"/>
      <c r="EO96" s="170"/>
      <c r="EP96" s="170"/>
      <c r="EQ96" s="170"/>
      <c r="ER96" s="170"/>
      <c r="ES96" s="170"/>
      <c r="ET96" s="170"/>
      <c r="EU96" s="170"/>
      <c r="EV96" s="170"/>
      <c r="EW96" s="170"/>
      <c r="EX96" s="170"/>
      <c r="EY96" s="170"/>
      <c r="EZ96" s="170"/>
      <c r="FA96" s="170"/>
      <c r="FB96" s="170"/>
      <c r="FC96" s="170"/>
      <c r="FD96" s="170"/>
    </row>
    <row r="97" customFormat="false" ht="12.75" hidden="false" customHeight="false" outlineLevel="0" collapsed="false">
      <c r="A97" s="179" t="n">
        <v>39539</v>
      </c>
      <c r="B97" s="160" t="n">
        <v>0.08868524</v>
      </c>
      <c r="C97" s="160" t="n">
        <v>0</v>
      </c>
      <c r="D97" s="160" t="n">
        <v>-0.31008775</v>
      </c>
      <c r="E97" s="160" t="n">
        <v>0.39877299</v>
      </c>
      <c r="F97" s="160" t="n">
        <v>0.39877299</v>
      </c>
      <c r="G97" s="160" t="n">
        <v>0</v>
      </c>
      <c r="H97" s="159" t="n">
        <v>0</v>
      </c>
      <c r="I97" s="181" t="n">
        <v>-0.0083356982</v>
      </c>
      <c r="J97" s="158" t="n">
        <v>0.00010834</v>
      </c>
      <c r="R97" s="159"/>
      <c r="S97" s="169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170"/>
      <c r="EK97" s="170"/>
      <c r="EL97" s="170"/>
      <c r="EM97" s="170"/>
      <c r="EN97" s="170"/>
      <c r="EO97" s="170"/>
      <c r="EP97" s="170"/>
      <c r="EQ97" s="170"/>
      <c r="ER97" s="170"/>
      <c r="ES97" s="170"/>
      <c r="ET97" s="170"/>
      <c r="EU97" s="170"/>
      <c r="EV97" s="170"/>
      <c r="EW97" s="170"/>
      <c r="EX97" s="170"/>
      <c r="EY97" s="170"/>
      <c r="EZ97" s="170"/>
      <c r="FA97" s="170"/>
      <c r="FB97" s="170"/>
      <c r="FC97" s="170"/>
      <c r="FD97" s="170"/>
    </row>
    <row r="98" customFormat="false" ht="12.75" hidden="false" customHeight="false" outlineLevel="0" collapsed="false">
      <c r="A98" s="179" t="n">
        <v>39569</v>
      </c>
      <c r="B98" s="160" t="n">
        <v>-0.12384475</v>
      </c>
      <c r="C98" s="160" t="n">
        <v>0</v>
      </c>
      <c r="D98" s="160" t="n">
        <v>-0.51634306</v>
      </c>
      <c r="E98" s="160" t="n">
        <v>0.39249831</v>
      </c>
      <c r="F98" s="160" t="n">
        <v>0.39249831</v>
      </c>
      <c r="G98" s="160" t="n">
        <v>0</v>
      </c>
      <c r="H98" s="159" t="n">
        <v>0</v>
      </c>
      <c r="I98" s="181" t="n">
        <v>-0.008884908</v>
      </c>
      <c r="J98" s="158" t="n">
        <v>0.00010824</v>
      </c>
      <c r="R98" s="159"/>
      <c r="S98" s="169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  <c r="EF98" s="170"/>
      <c r="EG98" s="170"/>
      <c r="EH98" s="170"/>
      <c r="EI98" s="170"/>
      <c r="EJ98" s="170"/>
      <c r="EK98" s="170"/>
      <c r="EL98" s="170"/>
      <c r="EM98" s="170"/>
      <c r="EN98" s="170"/>
      <c r="EO98" s="170"/>
      <c r="EP98" s="170"/>
      <c r="EQ98" s="170"/>
      <c r="ER98" s="170"/>
      <c r="ES98" s="170"/>
      <c r="ET98" s="170"/>
      <c r="EU98" s="170"/>
      <c r="EV98" s="170"/>
      <c r="EW98" s="170"/>
      <c r="EX98" s="170"/>
      <c r="EY98" s="170"/>
      <c r="EZ98" s="170"/>
      <c r="FA98" s="170"/>
      <c r="FB98" s="170"/>
      <c r="FC98" s="170"/>
      <c r="FD98" s="170"/>
    </row>
    <row r="99" customFormat="false" ht="12.75" hidden="false" customHeight="false" outlineLevel="0" collapsed="false">
      <c r="A99" s="179" t="n">
        <v>39600</v>
      </c>
      <c r="B99" s="160" t="n">
        <v>-0.00838576</v>
      </c>
      <c r="C99" s="160" t="n">
        <v>0</v>
      </c>
      <c r="D99" s="160" t="n">
        <v>-0.41259253</v>
      </c>
      <c r="E99" s="160" t="n">
        <v>0.40420677</v>
      </c>
      <c r="F99" s="160" t="n">
        <v>0.40420677</v>
      </c>
      <c r="G99" s="160" t="n">
        <v>0</v>
      </c>
      <c r="H99" s="159" t="n">
        <v>0</v>
      </c>
      <c r="I99" s="181" t="n">
        <v>0.0009707148</v>
      </c>
      <c r="J99" s="158" t="n">
        <v>8.311E-005</v>
      </c>
      <c r="R99" s="159"/>
      <c r="S99" s="169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  <c r="EF99" s="170"/>
      <c r="EG99" s="170"/>
      <c r="EH99" s="170"/>
      <c r="EI99" s="170"/>
      <c r="EJ99" s="170"/>
      <c r="EK99" s="170"/>
      <c r="EL99" s="170"/>
      <c r="EM99" s="170"/>
      <c r="EN99" s="170"/>
      <c r="EO99" s="170"/>
      <c r="EP99" s="170"/>
      <c r="EQ99" s="170"/>
      <c r="ER99" s="170"/>
      <c r="ES99" s="170"/>
      <c r="ET99" s="170"/>
      <c r="EU99" s="170"/>
      <c r="EV99" s="170"/>
      <c r="EW99" s="170"/>
      <c r="EX99" s="170"/>
      <c r="EY99" s="170"/>
      <c r="EZ99" s="170"/>
      <c r="FA99" s="170"/>
      <c r="FB99" s="170"/>
      <c r="FC99" s="170"/>
      <c r="FD99" s="170"/>
    </row>
    <row r="100" customFormat="false" ht="12.75" hidden="false" customHeight="false" outlineLevel="0" collapsed="false">
      <c r="A100" s="179" t="n">
        <v>39630</v>
      </c>
      <c r="B100" s="160" t="n">
        <v>-0.07571806</v>
      </c>
      <c r="C100" s="160" t="n">
        <v>0</v>
      </c>
      <c r="D100" s="160" t="n">
        <v>-0.61819066</v>
      </c>
      <c r="E100" s="160" t="n">
        <v>0.5424726</v>
      </c>
      <c r="F100" s="160" t="n">
        <v>0.5424726</v>
      </c>
      <c r="G100" s="160" t="n">
        <v>0</v>
      </c>
      <c r="H100" s="159" t="n">
        <v>0</v>
      </c>
      <c r="I100" s="181" t="n">
        <v>0.0011323757</v>
      </c>
      <c r="J100" s="158" t="n">
        <v>0.00011206</v>
      </c>
      <c r="R100" s="159"/>
      <c r="S100" s="169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  <c r="EF100" s="170"/>
      <c r="EG100" s="170"/>
      <c r="EH100" s="170"/>
      <c r="EI100" s="170"/>
      <c r="EJ100" s="170"/>
      <c r="EK100" s="170"/>
      <c r="EL100" s="170"/>
      <c r="EM100" s="170"/>
      <c r="EN100" s="170"/>
      <c r="EO100" s="170"/>
      <c r="EP100" s="170"/>
      <c r="EQ100" s="170"/>
      <c r="ER100" s="170"/>
      <c r="ES100" s="170"/>
      <c r="ET100" s="170"/>
      <c r="EU100" s="170"/>
      <c r="EV100" s="170"/>
      <c r="EW100" s="170"/>
      <c r="EX100" s="170"/>
      <c r="EY100" s="170"/>
      <c r="EZ100" s="170"/>
      <c r="FA100" s="170"/>
      <c r="FB100" s="170"/>
      <c r="FC100" s="170"/>
      <c r="FD100" s="170"/>
    </row>
    <row r="101" customFormat="false" ht="12.75" hidden="false" customHeight="false" outlineLevel="0" collapsed="false">
      <c r="A101" s="179" t="n">
        <v>39661</v>
      </c>
      <c r="B101" s="160" t="n">
        <v>-0.03286854</v>
      </c>
      <c r="C101" s="160" t="n">
        <v>0</v>
      </c>
      <c r="D101" s="160" t="n">
        <v>-0.51440818</v>
      </c>
      <c r="E101" s="160" t="n">
        <v>0.48153964</v>
      </c>
      <c r="F101" s="160" t="n">
        <v>0.48153964</v>
      </c>
      <c r="G101" s="160" t="n">
        <v>0</v>
      </c>
      <c r="H101" s="159" t="n">
        <v>0</v>
      </c>
      <c r="I101" s="181" t="n">
        <v>-0.0032643391</v>
      </c>
      <c r="J101" s="158" t="n">
        <v>0.00011112</v>
      </c>
      <c r="R101" s="159"/>
      <c r="S101" s="169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  <c r="EF101" s="170"/>
      <c r="EG101" s="170"/>
      <c r="EH101" s="170"/>
      <c r="EI101" s="170"/>
      <c r="EJ101" s="170"/>
      <c r="EK101" s="170"/>
      <c r="EL101" s="170"/>
      <c r="EM101" s="170"/>
      <c r="EN101" s="170"/>
      <c r="EO101" s="170"/>
      <c r="EP101" s="170"/>
      <c r="EQ101" s="170"/>
      <c r="ER101" s="170"/>
      <c r="ES101" s="170"/>
      <c r="ET101" s="170"/>
      <c r="EU101" s="170"/>
      <c r="EV101" s="170"/>
      <c r="EW101" s="170"/>
      <c r="EX101" s="170"/>
      <c r="EY101" s="170"/>
      <c r="EZ101" s="170"/>
      <c r="FA101" s="170"/>
      <c r="FB101" s="170"/>
      <c r="FC101" s="170"/>
      <c r="FD101" s="170"/>
    </row>
    <row r="102" customFormat="false" ht="12.75" hidden="false" customHeight="false" outlineLevel="0" collapsed="false">
      <c r="A102" s="179" t="n">
        <v>39692</v>
      </c>
      <c r="B102" s="160" t="n">
        <v>-0.12837668</v>
      </c>
      <c r="C102" s="160" t="n">
        <v>0</v>
      </c>
      <c r="D102" s="160" t="n">
        <v>-0.61671871</v>
      </c>
      <c r="E102" s="160" t="n">
        <v>0.48834203</v>
      </c>
      <c r="F102" s="160" t="n">
        <v>0.48834203</v>
      </c>
      <c r="G102" s="160" t="n">
        <v>0</v>
      </c>
      <c r="H102" s="159" t="n">
        <v>0</v>
      </c>
      <c r="I102" s="181" t="n">
        <v>-0.0039435295</v>
      </c>
      <c r="J102" s="158" t="n">
        <v>0.00011432</v>
      </c>
      <c r="R102" s="159"/>
      <c r="S102" s="169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170"/>
      <c r="EK102" s="170"/>
      <c r="EL102" s="170"/>
      <c r="EM102" s="170"/>
      <c r="EN102" s="170"/>
      <c r="EO102" s="170"/>
      <c r="EP102" s="170"/>
      <c r="EQ102" s="170"/>
      <c r="ER102" s="170"/>
      <c r="ES102" s="170"/>
      <c r="ET102" s="170"/>
      <c r="EU102" s="170"/>
      <c r="EV102" s="170"/>
      <c r="EW102" s="170"/>
      <c r="EX102" s="170"/>
      <c r="EY102" s="170"/>
      <c r="EZ102" s="170"/>
      <c r="FA102" s="170"/>
      <c r="FB102" s="170"/>
      <c r="FC102" s="170"/>
      <c r="FD102" s="170"/>
    </row>
    <row r="103" customFormat="false" ht="12.75" hidden="false" customHeight="false" outlineLevel="0" collapsed="false">
      <c r="A103" s="179" t="n">
        <v>39722</v>
      </c>
      <c r="B103" s="160" t="n">
        <v>-0.12910744</v>
      </c>
      <c r="C103" s="160" t="n">
        <v>0</v>
      </c>
      <c r="D103" s="160" t="n">
        <v>-0.61589065</v>
      </c>
      <c r="E103" s="160" t="n">
        <v>0.48678321</v>
      </c>
      <c r="F103" s="160" t="n">
        <v>0.48678321</v>
      </c>
      <c r="G103" s="160" t="n">
        <v>0</v>
      </c>
      <c r="H103" s="159" t="n">
        <v>0</v>
      </c>
      <c r="I103" s="181" t="n">
        <v>-0.0041950751</v>
      </c>
      <c r="J103" s="158" t="n">
        <v>0.00011458</v>
      </c>
      <c r="R103" s="159"/>
      <c r="S103" s="169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170"/>
      <c r="EK103" s="170"/>
      <c r="EL103" s="170"/>
      <c r="EM103" s="170"/>
      <c r="EN103" s="170"/>
      <c r="EO103" s="170"/>
      <c r="EP103" s="170"/>
      <c r="EQ103" s="170"/>
      <c r="ER103" s="170"/>
      <c r="ES103" s="170"/>
      <c r="ET103" s="170"/>
      <c r="EU103" s="170"/>
      <c r="EV103" s="170"/>
      <c r="EW103" s="170"/>
      <c r="EX103" s="170"/>
      <c r="EY103" s="170"/>
      <c r="EZ103" s="170"/>
      <c r="FA103" s="170"/>
      <c r="FB103" s="170"/>
      <c r="FC103" s="170"/>
      <c r="FD103" s="170"/>
    </row>
    <row r="104" customFormat="false" ht="12.75" hidden="false" customHeight="false" outlineLevel="0" collapsed="false">
      <c r="A104" s="179" t="n">
        <v>39753</v>
      </c>
      <c r="B104" s="160" t="n">
        <v>-0.01002168</v>
      </c>
      <c r="C104" s="160" t="n">
        <v>0</v>
      </c>
      <c r="D104" s="160" t="n">
        <v>-0.512449</v>
      </c>
      <c r="E104" s="160" t="n">
        <v>0.50242732</v>
      </c>
      <c r="F104" s="160" t="n">
        <v>0.50242732</v>
      </c>
      <c r="G104" s="160" t="n">
        <v>0</v>
      </c>
      <c r="H104" s="159" t="n">
        <v>0</v>
      </c>
      <c r="I104" s="181" t="n">
        <v>-0.0017999351</v>
      </c>
      <c r="J104" s="158" t="n">
        <v>0.00011154</v>
      </c>
      <c r="R104" s="159"/>
      <c r="S104" s="169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  <c r="EF104" s="170"/>
      <c r="EG104" s="170"/>
      <c r="EH104" s="170"/>
      <c r="EI104" s="170"/>
      <c r="EJ104" s="170"/>
      <c r="EK104" s="170"/>
      <c r="EL104" s="170"/>
      <c r="EM104" s="170"/>
      <c r="EN104" s="170"/>
      <c r="EO104" s="170"/>
      <c r="EP104" s="170"/>
      <c r="EQ104" s="170"/>
      <c r="ER104" s="170"/>
      <c r="ES104" s="170"/>
      <c r="ET104" s="170"/>
      <c r="EU104" s="170"/>
      <c r="EV104" s="170"/>
      <c r="EW104" s="170"/>
      <c r="EX104" s="170"/>
      <c r="EY104" s="170"/>
      <c r="EZ104" s="170"/>
      <c r="FA104" s="170"/>
      <c r="FB104" s="170"/>
      <c r="FC104" s="170"/>
      <c r="FD104" s="170"/>
    </row>
    <row r="105" customFormat="false" ht="12.75" hidden="false" customHeight="false" outlineLevel="0" collapsed="false">
      <c r="A105" s="179" t="n">
        <v>39783</v>
      </c>
      <c r="B105" s="160" t="n">
        <v>-0.02107965</v>
      </c>
      <c r="C105" s="160" t="n">
        <v>0</v>
      </c>
      <c r="D105" s="160" t="n">
        <v>-0.40963001</v>
      </c>
      <c r="E105" s="160" t="n">
        <v>0.38855036</v>
      </c>
      <c r="F105" s="160" t="n">
        <v>0.38855036</v>
      </c>
      <c r="G105" s="160" t="n">
        <v>0</v>
      </c>
      <c r="H105" s="159" t="n">
        <v>0</v>
      </c>
      <c r="I105" s="181" t="n">
        <v>-0.0022601452</v>
      </c>
      <c r="J105" s="158" t="n">
        <v>8.851E-005</v>
      </c>
      <c r="R105" s="159"/>
      <c r="S105" s="169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170"/>
      <c r="EK105" s="170"/>
      <c r="EL105" s="170"/>
      <c r="EM105" s="170"/>
      <c r="EN105" s="170"/>
      <c r="EO105" s="170"/>
      <c r="EP105" s="170"/>
      <c r="EQ105" s="170"/>
      <c r="ER105" s="170"/>
      <c r="ES105" s="170"/>
      <c r="ET105" s="170"/>
      <c r="EU105" s="170"/>
      <c r="EV105" s="170"/>
      <c r="EW105" s="170"/>
      <c r="EX105" s="170"/>
      <c r="EY105" s="170"/>
      <c r="EZ105" s="170"/>
      <c r="FA105" s="170"/>
      <c r="FB105" s="170"/>
      <c r="FC105" s="170"/>
      <c r="FD105" s="170"/>
    </row>
    <row r="106" customFormat="false" ht="12.75" hidden="false" customHeight="false" outlineLevel="0" collapsed="false">
      <c r="A106" s="179" t="n">
        <v>39814</v>
      </c>
      <c r="B106" s="160" t="n">
        <v>0.06267544</v>
      </c>
      <c r="C106" s="160" t="n">
        <v>0</v>
      </c>
      <c r="D106" s="160" t="n">
        <v>-0.30671659</v>
      </c>
      <c r="E106" s="160" t="n">
        <v>0.36939203</v>
      </c>
      <c r="F106" s="160" t="n">
        <v>0.36939203</v>
      </c>
      <c r="G106" s="160" t="n">
        <v>0</v>
      </c>
      <c r="H106" s="159" t="n">
        <v>0</v>
      </c>
      <c r="I106" s="181" t="n">
        <v>-0.0036148176</v>
      </c>
      <c r="J106" s="158" t="n">
        <v>8.793E-005</v>
      </c>
      <c r="R106" s="159"/>
      <c r="S106" s="169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  <c r="EF106" s="170"/>
      <c r="EG106" s="170"/>
      <c r="EH106" s="170"/>
      <c r="EI106" s="170"/>
      <c r="EJ106" s="170"/>
      <c r="EK106" s="170"/>
      <c r="EL106" s="170"/>
      <c r="EM106" s="170"/>
      <c r="EN106" s="170"/>
      <c r="EO106" s="170"/>
      <c r="EP106" s="170"/>
      <c r="EQ106" s="170"/>
      <c r="ER106" s="170"/>
      <c r="ES106" s="170"/>
      <c r="ET106" s="170"/>
      <c r="EU106" s="170"/>
      <c r="EV106" s="170"/>
      <c r="EW106" s="170"/>
      <c r="EX106" s="170"/>
      <c r="EY106" s="170"/>
      <c r="EZ106" s="170"/>
      <c r="FA106" s="170"/>
      <c r="FB106" s="170"/>
      <c r="FC106" s="170"/>
      <c r="FD106" s="170"/>
    </row>
    <row r="107" customFormat="false" ht="12.75" hidden="false" customHeight="false" outlineLevel="0" collapsed="false">
      <c r="A107" s="179" t="n">
        <v>39845</v>
      </c>
      <c r="B107" s="160" t="n">
        <v>0.06682697</v>
      </c>
      <c r="C107" s="160" t="n">
        <v>0</v>
      </c>
      <c r="D107" s="160" t="n">
        <v>-0.30643784</v>
      </c>
      <c r="E107" s="160" t="n">
        <v>0.37326481</v>
      </c>
      <c r="F107" s="160" t="n">
        <v>0.37326481</v>
      </c>
      <c r="G107" s="160" t="n">
        <v>0</v>
      </c>
      <c r="H107" s="159" t="n">
        <v>0</v>
      </c>
      <c r="I107" s="181" t="n">
        <v>-0.006401658</v>
      </c>
      <c r="J107" s="158" t="n">
        <v>9.585E-005</v>
      </c>
      <c r="R107" s="159"/>
      <c r="S107" s="169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170"/>
      <c r="EK107" s="170"/>
      <c r="EL107" s="170"/>
      <c r="EM107" s="170"/>
      <c r="EN107" s="170"/>
      <c r="EO107" s="170"/>
      <c r="EP107" s="170"/>
      <c r="EQ107" s="170"/>
      <c r="ER107" s="170"/>
      <c r="ES107" s="170"/>
      <c r="ET107" s="170"/>
      <c r="EU107" s="170"/>
      <c r="EV107" s="170"/>
      <c r="EW107" s="170"/>
      <c r="EX107" s="170"/>
      <c r="EY107" s="170"/>
      <c r="EZ107" s="170"/>
      <c r="FA107" s="170"/>
      <c r="FB107" s="170"/>
      <c r="FC107" s="170"/>
      <c r="FD107" s="170"/>
    </row>
    <row r="108" customFormat="false" ht="12.75" hidden="false" customHeight="false" outlineLevel="0" collapsed="false">
      <c r="A108" s="179" t="n">
        <v>39873</v>
      </c>
      <c r="B108" s="160" t="n">
        <v>0.05523867</v>
      </c>
      <c r="C108" s="160" t="n">
        <v>0</v>
      </c>
      <c r="D108" s="160" t="n">
        <v>-0.3060325</v>
      </c>
      <c r="E108" s="160" t="n">
        <v>0.36127117</v>
      </c>
      <c r="F108" s="160" t="n">
        <v>0.36127117</v>
      </c>
      <c r="G108" s="160" t="n">
        <v>0</v>
      </c>
      <c r="H108" s="159" t="n">
        <v>0</v>
      </c>
      <c r="I108" s="181" t="n">
        <v>-0.0082227521</v>
      </c>
      <c r="J108" s="158" t="n">
        <v>9.772E-005</v>
      </c>
      <c r="R108" s="159"/>
      <c r="S108" s="169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  <c r="EF108" s="170"/>
      <c r="EG108" s="170"/>
      <c r="EH108" s="170"/>
      <c r="EI108" s="170"/>
      <c r="EJ108" s="170"/>
      <c r="EK108" s="170"/>
      <c r="EL108" s="170"/>
      <c r="EM108" s="170"/>
      <c r="EN108" s="170"/>
      <c r="EO108" s="170"/>
      <c r="EP108" s="170"/>
      <c r="EQ108" s="170"/>
      <c r="ER108" s="170"/>
      <c r="ES108" s="170"/>
      <c r="ET108" s="170"/>
      <c r="EU108" s="170"/>
      <c r="EV108" s="170"/>
      <c r="EW108" s="170"/>
      <c r="EX108" s="170"/>
      <c r="EY108" s="170"/>
      <c r="EZ108" s="170"/>
      <c r="FA108" s="170"/>
      <c r="FB108" s="170"/>
      <c r="FC108" s="170"/>
      <c r="FD108" s="170"/>
    </row>
    <row r="109" customFormat="false" ht="12.75" hidden="false" customHeight="false" outlineLevel="0" collapsed="false">
      <c r="A109" s="179" t="n">
        <v>39904</v>
      </c>
      <c r="B109" s="160" t="n">
        <v>0.02481138</v>
      </c>
      <c r="C109" s="160" t="n">
        <v>0</v>
      </c>
      <c r="D109" s="160" t="n">
        <v>-0.30561838</v>
      </c>
      <c r="E109" s="160" t="n">
        <v>0.33042976</v>
      </c>
      <c r="F109" s="160" t="n">
        <v>0.33042976</v>
      </c>
      <c r="G109" s="160" t="n">
        <v>0</v>
      </c>
      <c r="H109" s="159" t="n">
        <v>0</v>
      </c>
      <c r="I109" s="181" t="n">
        <v>-0.0054311823</v>
      </c>
      <c r="J109" s="158" t="n">
        <v>8.397E-005</v>
      </c>
      <c r="R109" s="159"/>
      <c r="S109" s="169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  <c r="EF109" s="170"/>
      <c r="EG109" s="170"/>
      <c r="EH109" s="170"/>
      <c r="EI109" s="170"/>
      <c r="EJ109" s="170"/>
      <c r="EK109" s="170"/>
      <c r="EL109" s="170"/>
      <c r="EM109" s="170"/>
      <c r="EN109" s="170"/>
      <c r="EO109" s="170"/>
      <c r="EP109" s="170"/>
      <c r="EQ109" s="170"/>
      <c r="ER109" s="170"/>
      <c r="ES109" s="170"/>
      <c r="ET109" s="170"/>
      <c r="EU109" s="170"/>
      <c r="EV109" s="170"/>
      <c r="EW109" s="170"/>
      <c r="EX109" s="170"/>
      <c r="EY109" s="170"/>
      <c r="EZ109" s="170"/>
      <c r="FA109" s="170"/>
      <c r="FB109" s="170"/>
      <c r="FC109" s="170"/>
      <c r="FD109" s="170"/>
    </row>
    <row r="110" customFormat="false" ht="12.75" hidden="false" customHeight="false" outlineLevel="0" collapsed="false">
      <c r="A110" s="179" t="n">
        <v>39934</v>
      </c>
      <c r="B110" s="160" t="n">
        <v>0.02624459</v>
      </c>
      <c r="C110" s="160" t="n">
        <v>0</v>
      </c>
      <c r="D110" s="160" t="n">
        <v>-0.30539046</v>
      </c>
      <c r="E110" s="160" t="n">
        <v>0.33163505</v>
      </c>
      <c r="F110" s="160" t="n">
        <v>0.33163505</v>
      </c>
      <c r="G110" s="160" t="n">
        <v>0</v>
      </c>
      <c r="H110" s="159" t="n">
        <v>0</v>
      </c>
      <c r="I110" s="181" t="n">
        <v>-0.0065779202</v>
      </c>
      <c r="J110" s="158" t="n">
        <v>8.692E-005</v>
      </c>
      <c r="R110" s="159"/>
      <c r="S110" s="169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  <c r="EF110" s="170"/>
      <c r="EG110" s="170"/>
      <c r="EH110" s="170"/>
      <c r="EI110" s="170"/>
      <c r="EJ110" s="170"/>
      <c r="EK110" s="170"/>
      <c r="EL110" s="170"/>
      <c r="EM110" s="170"/>
      <c r="EN110" s="170"/>
      <c r="EO110" s="170"/>
      <c r="EP110" s="170"/>
      <c r="EQ110" s="170"/>
      <c r="ER110" s="170"/>
      <c r="ES110" s="170"/>
      <c r="ET110" s="170"/>
      <c r="EU110" s="170"/>
      <c r="EV110" s="170"/>
      <c r="EW110" s="170"/>
      <c r="EX110" s="170"/>
      <c r="EY110" s="170"/>
      <c r="EZ110" s="170"/>
      <c r="FA110" s="170"/>
      <c r="FB110" s="170"/>
      <c r="FC110" s="170"/>
      <c r="FD110" s="170"/>
    </row>
    <row r="111" customFormat="false" ht="12.75" hidden="false" customHeight="false" outlineLevel="0" collapsed="false">
      <c r="A111" s="179" t="n">
        <v>39965</v>
      </c>
      <c r="B111" s="160" t="n">
        <v>-0.05815724</v>
      </c>
      <c r="C111" s="160" t="n">
        <v>0</v>
      </c>
      <c r="D111" s="160" t="n">
        <v>-0.40674755</v>
      </c>
      <c r="E111" s="160" t="n">
        <v>0.34859031</v>
      </c>
      <c r="F111" s="160" t="n">
        <v>0.34859031</v>
      </c>
      <c r="G111" s="160" t="n">
        <v>0</v>
      </c>
      <c r="H111" s="159" t="n">
        <v>0</v>
      </c>
      <c r="I111" s="181" t="n">
        <v>0.0012250407</v>
      </c>
      <c r="J111" s="158" t="n">
        <v>7.115E-005</v>
      </c>
      <c r="R111" s="159"/>
      <c r="S111" s="169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  <c r="EF111" s="170"/>
      <c r="EG111" s="170"/>
      <c r="EH111" s="170"/>
      <c r="EI111" s="170"/>
      <c r="EJ111" s="170"/>
      <c r="EK111" s="170"/>
      <c r="EL111" s="170"/>
      <c r="EM111" s="170"/>
      <c r="EN111" s="170"/>
      <c r="EO111" s="170"/>
      <c r="EP111" s="170"/>
      <c r="EQ111" s="170"/>
      <c r="ER111" s="170"/>
      <c r="ES111" s="170"/>
      <c r="ET111" s="170"/>
      <c r="EU111" s="170"/>
      <c r="EV111" s="170"/>
      <c r="EW111" s="170"/>
      <c r="EX111" s="170"/>
      <c r="EY111" s="170"/>
      <c r="EZ111" s="170"/>
      <c r="FA111" s="170"/>
      <c r="FB111" s="170"/>
      <c r="FC111" s="170"/>
      <c r="FD111" s="170"/>
    </row>
    <row r="112" customFormat="false" ht="12.75" hidden="false" customHeight="false" outlineLevel="0" collapsed="false">
      <c r="A112" s="179" t="n">
        <v>39995</v>
      </c>
      <c r="B112" s="160" t="n">
        <v>0.06156497</v>
      </c>
      <c r="C112" s="160" t="n">
        <v>0</v>
      </c>
      <c r="D112" s="160" t="n">
        <v>-0.40628028</v>
      </c>
      <c r="E112" s="160" t="n">
        <v>0.46784525</v>
      </c>
      <c r="F112" s="160" t="n">
        <v>0.46784525</v>
      </c>
      <c r="G112" s="160" t="n">
        <v>0</v>
      </c>
      <c r="H112" s="159" t="n">
        <v>0</v>
      </c>
      <c r="I112" s="181" t="n">
        <v>0.0014660795</v>
      </c>
      <c r="J112" s="158" t="n">
        <v>9.597E-005</v>
      </c>
      <c r="R112" s="159"/>
      <c r="S112" s="169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  <c r="EF112" s="170"/>
      <c r="EG112" s="170"/>
      <c r="EH112" s="170"/>
      <c r="EI112" s="170"/>
      <c r="EJ112" s="170"/>
      <c r="EK112" s="170"/>
      <c r="EL112" s="170"/>
      <c r="EM112" s="170"/>
      <c r="EN112" s="170"/>
      <c r="EO112" s="170"/>
      <c r="EP112" s="170"/>
      <c r="EQ112" s="170"/>
      <c r="ER112" s="170"/>
      <c r="ES112" s="170"/>
      <c r="ET112" s="170"/>
      <c r="EU112" s="170"/>
      <c r="EV112" s="170"/>
      <c r="EW112" s="170"/>
      <c r="EX112" s="170"/>
      <c r="EY112" s="170"/>
      <c r="EZ112" s="170"/>
      <c r="FA112" s="170"/>
      <c r="FB112" s="170"/>
      <c r="FC112" s="170"/>
      <c r="FD112" s="170"/>
    </row>
    <row r="113" customFormat="false" ht="12.75" hidden="false" customHeight="false" outlineLevel="0" collapsed="false">
      <c r="A113" s="179" t="n">
        <v>40026</v>
      </c>
      <c r="B113" s="160" t="n">
        <v>0.0059482</v>
      </c>
      <c r="C113" s="160" t="n">
        <v>0</v>
      </c>
      <c r="D113" s="160" t="n">
        <v>-0.40571496</v>
      </c>
      <c r="E113" s="160" t="n">
        <v>0.41166316</v>
      </c>
      <c r="F113" s="160" t="n">
        <v>0.41166316</v>
      </c>
      <c r="G113" s="160" t="n">
        <v>0</v>
      </c>
      <c r="H113" s="159" t="n">
        <v>0</v>
      </c>
      <c r="I113" s="181" t="n">
        <v>-0.0022054368</v>
      </c>
      <c r="J113" s="158" t="n">
        <v>9.294E-005</v>
      </c>
      <c r="R113" s="159"/>
      <c r="S113" s="169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  <c r="EF113" s="170"/>
      <c r="EG113" s="170"/>
      <c r="EH113" s="170"/>
      <c r="EI113" s="170"/>
      <c r="EJ113" s="170"/>
      <c r="EK113" s="170"/>
      <c r="EL113" s="170"/>
      <c r="EM113" s="170"/>
      <c r="EN113" s="170"/>
      <c r="EO113" s="170"/>
      <c r="EP113" s="170"/>
      <c r="EQ113" s="170"/>
      <c r="ER113" s="170"/>
      <c r="ES113" s="170"/>
      <c r="ET113" s="170"/>
      <c r="EU113" s="170"/>
      <c r="EV113" s="170"/>
      <c r="EW113" s="170"/>
      <c r="EX113" s="170"/>
      <c r="EY113" s="170"/>
      <c r="EZ113" s="170"/>
      <c r="FA113" s="170"/>
      <c r="FB113" s="170"/>
      <c r="FC113" s="170"/>
      <c r="FD113" s="170"/>
    </row>
    <row r="114" customFormat="false" ht="12.75" hidden="false" customHeight="false" outlineLevel="0" collapsed="false">
      <c r="A114" s="179" t="n">
        <v>40057</v>
      </c>
      <c r="B114" s="160" t="n">
        <v>0.01172532</v>
      </c>
      <c r="C114" s="160" t="n">
        <v>0</v>
      </c>
      <c r="D114" s="160" t="n">
        <v>-0.40522467</v>
      </c>
      <c r="E114" s="160" t="n">
        <v>0.41694999</v>
      </c>
      <c r="F114" s="160" t="n">
        <v>0.41694999</v>
      </c>
      <c r="G114" s="160" t="n">
        <v>0</v>
      </c>
      <c r="H114" s="159" t="n">
        <v>0</v>
      </c>
      <c r="I114" s="181" t="n">
        <v>-0.0027681084</v>
      </c>
      <c r="J114" s="158" t="n">
        <v>9.538E-005</v>
      </c>
      <c r="R114" s="159"/>
      <c r="S114" s="169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170"/>
      <c r="EK114" s="170"/>
      <c r="EL114" s="170"/>
      <c r="EM114" s="170"/>
      <c r="EN114" s="170"/>
      <c r="EO114" s="170"/>
      <c r="EP114" s="170"/>
      <c r="EQ114" s="170"/>
      <c r="ER114" s="170"/>
      <c r="ES114" s="170"/>
      <c r="ET114" s="170"/>
      <c r="EU114" s="170"/>
      <c r="EV114" s="170"/>
      <c r="EW114" s="170"/>
      <c r="EX114" s="170"/>
      <c r="EY114" s="170"/>
      <c r="EZ114" s="170"/>
      <c r="FA114" s="170"/>
      <c r="FB114" s="170"/>
      <c r="FC114" s="170"/>
      <c r="FD114" s="170"/>
    </row>
    <row r="115" customFormat="false" ht="12.75" hidden="false" customHeight="false" outlineLevel="0" collapsed="false">
      <c r="A115" s="179" t="n">
        <v>40087</v>
      </c>
      <c r="B115" s="160" t="n">
        <v>0.01101</v>
      </c>
      <c r="C115" s="160" t="n">
        <v>0</v>
      </c>
      <c r="D115" s="160" t="n">
        <v>-0.40473584</v>
      </c>
      <c r="E115" s="160" t="n">
        <v>0.41574584</v>
      </c>
      <c r="F115" s="160" t="n">
        <v>0.41574584</v>
      </c>
      <c r="G115" s="160" t="n">
        <v>0</v>
      </c>
      <c r="H115" s="159" t="n">
        <v>0</v>
      </c>
      <c r="I115" s="181" t="n">
        <v>-0.0029513779</v>
      </c>
      <c r="J115" s="158" t="n">
        <v>9.552E-005</v>
      </c>
      <c r="R115" s="159"/>
      <c r="S115" s="169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  <c r="EF115" s="170"/>
      <c r="EG115" s="170"/>
      <c r="EH115" s="170"/>
      <c r="EI115" s="170"/>
      <c r="EJ115" s="170"/>
      <c r="EK115" s="170"/>
      <c r="EL115" s="170"/>
      <c r="EM115" s="170"/>
      <c r="EN115" s="170"/>
      <c r="EO115" s="170"/>
      <c r="EP115" s="170"/>
      <c r="EQ115" s="170"/>
      <c r="ER115" s="170"/>
      <c r="ES115" s="170"/>
      <c r="ET115" s="170"/>
      <c r="EU115" s="170"/>
      <c r="EV115" s="170"/>
      <c r="EW115" s="170"/>
      <c r="EX115" s="170"/>
      <c r="EY115" s="170"/>
      <c r="EZ115" s="170"/>
      <c r="FA115" s="170"/>
      <c r="FB115" s="170"/>
      <c r="FC115" s="170"/>
      <c r="FD115" s="170"/>
    </row>
    <row r="116" customFormat="false" ht="12.75" hidden="false" customHeight="false" outlineLevel="0" collapsed="false">
      <c r="A116" s="179" t="n">
        <v>40118</v>
      </c>
      <c r="B116" s="160" t="n">
        <v>0.02788661</v>
      </c>
      <c r="C116" s="160" t="n">
        <v>0</v>
      </c>
      <c r="D116" s="160" t="n">
        <v>-0.40418547</v>
      </c>
      <c r="E116" s="160" t="n">
        <v>0.43207208</v>
      </c>
      <c r="F116" s="160" t="n">
        <v>0.43207208</v>
      </c>
      <c r="G116" s="160" t="n">
        <v>0</v>
      </c>
      <c r="H116" s="159" t="n">
        <v>0</v>
      </c>
      <c r="I116" s="181" t="n">
        <v>-0.0008587784</v>
      </c>
      <c r="J116" s="158" t="n">
        <v>9.406E-005</v>
      </c>
      <c r="R116" s="159"/>
      <c r="S116" s="169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170"/>
      <c r="EK116" s="170"/>
      <c r="EL116" s="170"/>
      <c r="EM116" s="170"/>
      <c r="EN116" s="170"/>
      <c r="EO116" s="170"/>
      <c r="EP116" s="170"/>
      <c r="EQ116" s="170"/>
      <c r="ER116" s="170"/>
      <c r="ES116" s="170"/>
      <c r="ET116" s="170"/>
      <c r="EU116" s="170"/>
      <c r="EV116" s="170"/>
      <c r="EW116" s="170"/>
      <c r="EX116" s="170"/>
      <c r="EY116" s="170"/>
      <c r="EZ116" s="170"/>
      <c r="FA116" s="170"/>
      <c r="FB116" s="170"/>
      <c r="FC116" s="170"/>
      <c r="FD116" s="170"/>
    </row>
    <row r="117" customFormat="false" ht="12.75" hidden="false" customHeight="false" outlineLevel="0" collapsed="false">
      <c r="A117" s="179" t="n">
        <v>40148</v>
      </c>
      <c r="B117" s="160" t="n">
        <v>0.03077046</v>
      </c>
      <c r="C117" s="160" t="n">
        <v>0</v>
      </c>
      <c r="D117" s="160" t="n">
        <v>-0.30268452</v>
      </c>
      <c r="E117" s="160" t="n">
        <v>0.33345498</v>
      </c>
      <c r="F117" s="160" t="n">
        <v>0.33345498</v>
      </c>
      <c r="G117" s="160" t="n">
        <v>0</v>
      </c>
      <c r="H117" s="159" t="n">
        <v>0</v>
      </c>
      <c r="I117" s="181" t="n">
        <v>-0.0013454049</v>
      </c>
      <c r="J117" s="158" t="n">
        <v>7.419E-005</v>
      </c>
      <c r="R117" s="159"/>
      <c r="S117" s="169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  <c r="EF117" s="170"/>
      <c r="EG117" s="170"/>
      <c r="EH117" s="170"/>
      <c r="EI117" s="170"/>
      <c r="EJ117" s="170"/>
      <c r="EK117" s="170"/>
      <c r="EL117" s="170"/>
      <c r="EM117" s="170"/>
      <c r="EN117" s="170"/>
      <c r="EO117" s="170"/>
      <c r="EP117" s="170"/>
      <c r="EQ117" s="170"/>
      <c r="ER117" s="170"/>
      <c r="ES117" s="170"/>
      <c r="ET117" s="170"/>
      <c r="EU117" s="170"/>
      <c r="EV117" s="170"/>
      <c r="EW117" s="170"/>
      <c r="EX117" s="170"/>
      <c r="EY117" s="170"/>
      <c r="EZ117" s="170"/>
      <c r="FA117" s="170"/>
      <c r="FB117" s="170"/>
      <c r="FC117" s="170"/>
      <c r="FD117" s="170"/>
    </row>
    <row r="118" customFormat="false" ht="12.75" hidden="false" customHeight="false" outlineLevel="0" collapsed="false">
      <c r="A118" s="179" t="n">
        <v>40179</v>
      </c>
      <c r="B118" s="160" t="n">
        <v>0.01475541</v>
      </c>
      <c r="C118" s="160" t="n">
        <v>0</v>
      </c>
      <c r="D118" s="160" t="n">
        <v>-0.30234022</v>
      </c>
      <c r="E118" s="160" t="n">
        <v>0.31709563</v>
      </c>
      <c r="F118" s="160" t="n">
        <v>0.31709563</v>
      </c>
      <c r="G118" s="160" t="n">
        <v>0</v>
      </c>
      <c r="H118" s="159" t="n">
        <v>0</v>
      </c>
      <c r="I118" s="181" t="n">
        <v>-0.0022611504</v>
      </c>
      <c r="J118" s="158" t="n">
        <v>7.284E-005</v>
      </c>
      <c r="R118" s="159"/>
      <c r="S118" s="169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170"/>
      <c r="EK118" s="170"/>
      <c r="EL118" s="170"/>
      <c r="EM118" s="170"/>
      <c r="EN118" s="170"/>
      <c r="EO118" s="170"/>
      <c r="EP118" s="170"/>
      <c r="EQ118" s="170"/>
      <c r="ER118" s="170"/>
      <c r="ES118" s="170"/>
      <c r="ET118" s="170"/>
      <c r="EU118" s="170"/>
      <c r="EV118" s="170"/>
      <c r="EW118" s="170"/>
      <c r="EX118" s="170"/>
      <c r="EY118" s="170"/>
      <c r="EZ118" s="170"/>
      <c r="FA118" s="170"/>
      <c r="FB118" s="170"/>
      <c r="FC118" s="170"/>
      <c r="FD118" s="170"/>
    </row>
    <row r="119" customFormat="false" ht="12.75" hidden="false" customHeight="false" outlineLevel="0" collapsed="false">
      <c r="A119" s="179" t="n">
        <v>40210</v>
      </c>
      <c r="B119" s="160" t="n">
        <v>0.01839744</v>
      </c>
      <c r="C119" s="160" t="n">
        <v>0</v>
      </c>
      <c r="D119" s="160" t="n">
        <v>-0.30205095</v>
      </c>
      <c r="E119" s="160" t="n">
        <v>0.32044839</v>
      </c>
      <c r="F119" s="160" t="n">
        <v>0.32044839</v>
      </c>
      <c r="G119" s="160" t="n">
        <v>0</v>
      </c>
      <c r="H119" s="159" t="n">
        <v>0</v>
      </c>
      <c r="I119" s="181" t="n">
        <v>-0.0042553261</v>
      </c>
      <c r="J119" s="158" t="n">
        <v>7.794E-005</v>
      </c>
      <c r="R119" s="159"/>
      <c r="S119" s="169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170"/>
      <c r="EK119" s="170"/>
      <c r="EL119" s="170"/>
      <c r="EM119" s="170"/>
      <c r="EN119" s="170"/>
      <c r="EO119" s="170"/>
      <c r="EP119" s="170"/>
      <c r="EQ119" s="170"/>
      <c r="ER119" s="170"/>
      <c r="ES119" s="170"/>
      <c r="ET119" s="170"/>
      <c r="EU119" s="170"/>
      <c r="EV119" s="170"/>
      <c r="EW119" s="170"/>
      <c r="EX119" s="170"/>
      <c r="EY119" s="170"/>
      <c r="EZ119" s="170"/>
      <c r="FA119" s="170"/>
      <c r="FB119" s="170"/>
      <c r="FC119" s="170"/>
      <c r="FD119" s="170"/>
    </row>
    <row r="120" customFormat="false" ht="12.75" hidden="false" customHeight="false" outlineLevel="0" collapsed="false">
      <c r="A120" s="179" t="n">
        <v>40238</v>
      </c>
      <c r="B120" s="160" t="n">
        <v>0.01209584</v>
      </c>
      <c r="C120" s="160" t="n">
        <v>0</v>
      </c>
      <c r="D120" s="160" t="n">
        <v>-0.30020135</v>
      </c>
      <c r="E120" s="160" t="n">
        <v>0.31229719</v>
      </c>
      <c r="F120" s="160" t="n">
        <v>0.31229719</v>
      </c>
      <c r="G120" s="160" t="n">
        <v>0</v>
      </c>
      <c r="H120" s="159" t="n">
        <v>0</v>
      </c>
      <c r="I120" s="181" t="n">
        <v>-0.0057709224</v>
      </c>
      <c r="J120" s="158" t="n">
        <v>7.909E-005</v>
      </c>
      <c r="R120" s="159"/>
      <c r="S120" s="169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  <c r="EF120" s="170"/>
      <c r="EG120" s="170"/>
      <c r="EH120" s="170"/>
      <c r="EI120" s="170"/>
      <c r="EJ120" s="170"/>
      <c r="EK120" s="170"/>
      <c r="EL120" s="170"/>
      <c r="EM120" s="170"/>
      <c r="EN120" s="170"/>
      <c r="EO120" s="170"/>
      <c r="EP120" s="170"/>
      <c r="EQ120" s="170"/>
      <c r="ER120" s="170"/>
      <c r="ES120" s="170"/>
      <c r="ET120" s="170"/>
      <c r="EU120" s="170"/>
      <c r="EV120" s="170"/>
      <c r="EW120" s="170"/>
      <c r="EX120" s="170"/>
      <c r="EY120" s="170"/>
      <c r="EZ120" s="170"/>
      <c r="FA120" s="170"/>
      <c r="FB120" s="170"/>
      <c r="FC120" s="170"/>
      <c r="FD120" s="170"/>
    </row>
    <row r="121" customFormat="false" ht="12.75" hidden="false" customHeight="false" outlineLevel="0" collapsed="false">
      <c r="A121" s="179" t="n">
        <v>40269</v>
      </c>
      <c r="B121" s="160" t="n">
        <v>-0.0157106</v>
      </c>
      <c r="C121" s="160" t="n">
        <v>0</v>
      </c>
      <c r="D121" s="160" t="n">
        <v>-0.30122003</v>
      </c>
      <c r="E121" s="160" t="n">
        <v>0.28550943</v>
      </c>
      <c r="F121" s="160" t="n">
        <v>0.28550943</v>
      </c>
      <c r="G121" s="160" t="n">
        <v>0</v>
      </c>
      <c r="H121" s="159" t="n">
        <v>0</v>
      </c>
      <c r="I121" s="181" t="n">
        <v>-0.0033605626</v>
      </c>
      <c r="J121" s="158" t="n">
        <v>6.813E-005</v>
      </c>
      <c r="R121" s="159"/>
      <c r="S121" s="169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  <c r="EF121" s="170"/>
      <c r="EG121" s="170"/>
      <c r="EH121" s="170"/>
      <c r="EI121" s="170"/>
      <c r="EJ121" s="170"/>
      <c r="EK121" s="170"/>
      <c r="EL121" s="170"/>
      <c r="EM121" s="170"/>
      <c r="EN121" s="170"/>
      <c r="EO121" s="170"/>
      <c r="EP121" s="170"/>
      <c r="EQ121" s="170"/>
      <c r="ER121" s="170"/>
      <c r="ES121" s="170"/>
      <c r="ET121" s="170"/>
      <c r="EU121" s="170"/>
      <c r="EV121" s="170"/>
      <c r="EW121" s="170"/>
      <c r="EX121" s="170"/>
      <c r="EY121" s="170"/>
      <c r="EZ121" s="170"/>
      <c r="FA121" s="170"/>
      <c r="FB121" s="170"/>
      <c r="FC121" s="170"/>
      <c r="FD121" s="170"/>
    </row>
    <row r="122" customFormat="false" ht="12.75" hidden="false" customHeight="false" outlineLevel="0" collapsed="false">
      <c r="A122" s="179" t="n">
        <v>40299</v>
      </c>
      <c r="B122" s="160" t="n">
        <v>-0.02539293</v>
      </c>
      <c r="C122" s="160" t="n">
        <v>0</v>
      </c>
      <c r="D122" s="160" t="n">
        <v>-0.3009848</v>
      </c>
      <c r="E122" s="160" t="n">
        <v>0.27559187</v>
      </c>
      <c r="F122" s="160" t="n">
        <v>0.27559187</v>
      </c>
      <c r="G122" s="160" t="n">
        <v>0</v>
      </c>
      <c r="H122" s="159" t="n">
        <v>0</v>
      </c>
      <c r="I122" s="181" t="n">
        <v>-0.0043634402</v>
      </c>
      <c r="J122" s="158" t="n">
        <v>6.804E-005</v>
      </c>
      <c r="R122" s="159"/>
      <c r="S122" s="169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170"/>
      <c r="EK122" s="170"/>
      <c r="EL122" s="170"/>
      <c r="EM122" s="170"/>
      <c r="EN122" s="170"/>
      <c r="EO122" s="170"/>
      <c r="EP122" s="170"/>
      <c r="EQ122" s="170"/>
      <c r="ER122" s="170"/>
      <c r="ES122" s="170"/>
      <c r="ET122" s="170"/>
      <c r="EU122" s="170"/>
      <c r="EV122" s="170"/>
      <c r="EW122" s="170"/>
      <c r="EX122" s="170"/>
      <c r="EY122" s="170"/>
      <c r="EZ122" s="170"/>
      <c r="FA122" s="170"/>
      <c r="FB122" s="170"/>
      <c r="FC122" s="170"/>
      <c r="FD122" s="170"/>
    </row>
    <row r="123" customFormat="false" ht="12.75" hidden="false" customHeight="false" outlineLevel="0" collapsed="false">
      <c r="A123" s="179" t="n">
        <v>40330</v>
      </c>
      <c r="B123" s="160" t="n">
        <v>-0.10184374</v>
      </c>
      <c r="C123" s="160" t="n">
        <v>0</v>
      </c>
      <c r="D123" s="160" t="n">
        <v>-0.40087175</v>
      </c>
      <c r="E123" s="160" t="n">
        <v>0.29902801</v>
      </c>
      <c r="F123" s="160" t="n">
        <v>0.29902801</v>
      </c>
      <c r="G123" s="160" t="n">
        <v>0</v>
      </c>
      <c r="H123" s="159" t="n">
        <v>0</v>
      </c>
      <c r="I123" s="181" t="n">
        <v>0.0029862032</v>
      </c>
      <c r="J123" s="158" t="n">
        <v>5.749E-005</v>
      </c>
      <c r="R123" s="159"/>
      <c r="S123" s="169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  <c r="EF123" s="170"/>
      <c r="EG123" s="170"/>
      <c r="EH123" s="170"/>
      <c r="EI123" s="170"/>
      <c r="EJ123" s="170"/>
      <c r="EK123" s="170"/>
      <c r="EL123" s="170"/>
      <c r="EM123" s="170"/>
      <c r="EN123" s="170"/>
      <c r="EO123" s="170"/>
      <c r="EP123" s="170"/>
      <c r="EQ123" s="170"/>
      <c r="ER123" s="170"/>
      <c r="ES123" s="170"/>
      <c r="ET123" s="170"/>
      <c r="EU123" s="170"/>
      <c r="EV123" s="170"/>
      <c r="EW123" s="170"/>
      <c r="EX123" s="170"/>
      <c r="EY123" s="170"/>
      <c r="EZ123" s="170"/>
      <c r="FA123" s="170"/>
      <c r="FB123" s="170"/>
      <c r="FC123" s="170"/>
      <c r="FD123" s="170"/>
    </row>
    <row r="124" customFormat="false" ht="12.75" hidden="false" customHeight="false" outlineLevel="0" collapsed="false">
      <c r="A124" s="179" t="n">
        <v>40360</v>
      </c>
      <c r="B124" s="160" t="n">
        <v>0.00115046</v>
      </c>
      <c r="C124" s="160" t="n">
        <v>0</v>
      </c>
      <c r="D124" s="160" t="n">
        <v>-0.40045655</v>
      </c>
      <c r="E124" s="160" t="n">
        <v>0.40160701</v>
      </c>
      <c r="F124" s="160" t="n">
        <v>0.40160701</v>
      </c>
      <c r="G124" s="160" t="n">
        <v>0</v>
      </c>
      <c r="H124" s="159" t="n">
        <v>0</v>
      </c>
      <c r="I124" s="181" t="n">
        <v>0.0038290445</v>
      </c>
      <c r="J124" s="158" t="n">
        <v>7.767E-005</v>
      </c>
      <c r="R124" s="159"/>
      <c r="S124" s="169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  <c r="DZ124" s="170"/>
      <c r="EA124" s="170"/>
      <c r="EB124" s="170"/>
      <c r="EC124" s="170"/>
      <c r="ED124" s="170"/>
      <c r="EE124" s="170"/>
      <c r="EF124" s="170"/>
      <c r="EG124" s="170"/>
      <c r="EH124" s="170"/>
      <c r="EI124" s="170"/>
      <c r="EJ124" s="170"/>
      <c r="EK124" s="170"/>
      <c r="EL124" s="170"/>
      <c r="EM124" s="170"/>
      <c r="EN124" s="170"/>
      <c r="EO124" s="170"/>
      <c r="EP124" s="170"/>
      <c r="EQ124" s="170"/>
      <c r="ER124" s="170"/>
      <c r="ES124" s="170"/>
      <c r="ET124" s="170"/>
      <c r="EU124" s="170"/>
      <c r="EV124" s="170"/>
      <c r="EW124" s="170"/>
      <c r="EX124" s="170"/>
      <c r="EY124" s="170"/>
      <c r="EZ124" s="170"/>
      <c r="FA124" s="170"/>
      <c r="FB124" s="170"/>
      <c r="FC124" s="170"/>
      <c r="FD124" s="170"/>
    </row>
    <row r="125" customFormat="false" ht="12.75" hidden="false" customHeight="false" outlineLevel="0" collapsed="false">
      <c r="A125" s="179" t="n">
        <v>40391</v>
      </c>
      <c r="B125" s="160" t="n">
        <v>-0.04700553</v>
      </c>
      <c r="C125" s="160" t="n">
        <v>0</v>
      </c>
      <c r="D125" s="160" t="n">
        <v>-0.39994586</v>
      </c>
      <c r="E125" s="160" t="n">
        <v>0.35294033</v>
      </c>
      <c r="F125" s="160" t="n">
        <v>0.35294033</v>
      </c>
      <c r="G125" s="160" t="n">
        <v>0</v>
      </c>
      <c r="H125" s="159" t="n">
        <v>0</v>
      </c>
      <c r="I125" s="181" t="n">
        <v>0.0001903758</v>
      </c>
      <c r="J125" s="158" t="n">
        <v>7.488E-005</v>
      </c>
      <c r="R125" s="159"/>
      <c r="S125" s="169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170"/>
      <c r="EK125" s="170"/>
      <c r="EL125" s="170"/>
      <c r="EM125" s="170"/>
      <c r="EN125" s="170"/>
      <c r="EO125" s="170"/>
      <c r="EP125" s="170"/>
      <c r="EQ125" s="170"/>
      <c r="ER125" s="170"/>
      <c r="ES125" s="170"/>
      <c r="ET125" s="170"/>
      <c r="EU125" s="170"/>
      <c r="EV125" s="170"/>
      <c r="EW125" s="170"/>
      <c r="EX125" s="170"/>
      <c r="EY125" s="170"/>
      <c r="EZ125" s="170"/>
      <c r="FA125" s="170"/>
      <c r="FB125" s="170"/>
      <c r="FC125" s="170"/>
      <c r="FD125" s="170"/>
    </row>
    <row r="126" customFormat="false" ht="12.75" hidden="false" customHeight="false" outlineLevel="0" collapsed="false">
      <c r="A126" s="179" t="n">
        <v>40422</v>
      </c>
      <c r="B126" s="160" t="n">
        <v>-0.0422114</v>
      </c>
      <c r="C126" s="160" t="n">
        <v>0</v>
      </c>
      <c r="D126" s="160" t="n">
        <v>-0.39952792</v>
      </c>
      <c r="E126" s="160" t="n">
        <v>0.35731652</v>
      </c>
      <c r="F126" s="160" t="n">
        <v>0.35731652</v>
      </c>
      <c r="G126" s="160" t="n">
        <v>0</v>
      </c>
      <c r="H126" s="159" t="n">
        <v>0</v>
      </c>
      <c r="I126" s="181" t="n">
        <v>-0.0003066429</v>
      </c>
      <c r="J126" s="158" t="n">
        <v>7.683E-005</v>
      </c>
      <c r="R126" s="159"/>
      <c r="S126" s="169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  <c r="EF126" s="170"/>
      <c r="EG126" s="170"/>
      <c r="EH126" s="170"/>
      <c r="EI126" s="170"/>
      <c r="EJ126" s="170"/>
      <c r="EK126" s="170"/>
      <c r="EL126" s="170"/>
      <c r="EM126" s="170"/>
      <c r="EN126" s="170"/>
      <c r="EO126" s="170"/>
      <c r="EP126" s="170"/>
      <c r="EQ126" s="170"/>
      <c r="ER126" s="170"/>
      <c r="ES126" s="170"/>
      <c r="ET126" s="170"/>
      <c r="EU126" s="170"/>
      <c r="EV126" s="170"/>
      <c r="EW126" s="170"/>
      <c r="EX126" s="170"/>
      <c r="EY126" s="170"/>
      <c r="EZ126" s="170"/>
      <c r="FA126" s="170"/>
      <c r="FB126" s="170"/>
      <c r="FC126" s="170"/>
      <c r="FD126" s="170"/>
    </row>
    <row r="127" customFormat="false" ht="12.75" hidden="false" customHeight="false" outlineLevel="0" collapsed="false">
      <c r="A127" s="179" t="n">
        <v>40452</v>
      </c>
      <c r="B127" s="160" t="n">
        <v>-0.04228036</v>
      </c>
      <c r="C127" s="160" t="n">
        <v>0</v>
      </c>
      <c r="D127" s="160" t="n">
        <v>-0.39910811</v>
      </c>
      <c r="E127" s="160" t="n">
        <v>0.35682775</v>
      </c>
      <c r="F127" s="160" t="n">
        <v>0.35682775</v>
      </c>
      <c r="G127" s="160" t="n">
        <v>0</v>
      </c>
      <c r="H127" s="159" t="n">
        <v>0</v>
      </c>
      <c r="I127" s="181" t="n">
        <v>-0.0004759756</v>
      </c>
      <c r="J127" s="158" t="n">
        <v>7.707E-005</v>
      </c>
      <c r="R127" s="159"/>
      <c r="S127" s="169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  <c r="EF127" s="170"/>
      <c r="EG127" s="170"/>
      <c r="EH127" s="170"/>
      <c r="EI127" s="170"/>
      <c r="EJ127" s="170"/>
      <c r="EK127" s="170"/>
      <c r="EL127" s="170"/>
      <c r="EM127" s="170"/>
      <c r="EN127" s="170"/>
      <c r="EO127" s="170"/>
      <c r="EP127" s="170"/>
      <c r="EQ127" s="170"/>
      <c r="ER127" s="170"/>
      <c r="ES127" s="170"/>
      <c r="ET127" s="170"/>
      <c r="EU127" s="170"/>
      <c r="EV127" s="170"/>
      <c r="EW127" s="170"/>
      <c r="EX127" s="170"/>
      <c r="EY127" s="170"/>
      <c r="EZ127" s="170"/>
      <c r="FA127" s="170"/>
      <c r="FB127" s="170"/>
      <c r="FC127" s="170"/>
      <c r="FD127" s="170"/>
    </row>
    <row r="128" customFormat="false" ht="12.75" hidden="false" customHeight="false" outlineLevel="0" collapsed="false">
      <c r="A128" s="179" t="n">
        <v>40483</v>
      </c>
      <c r="B128" s="160" t="n">
        <v>-0.02687143</v>
      </c>
      <c r="C128" s="160" t="n">
        <v>0</v>
      </c>
      <c r="D128" s="160" t="n">
        <v>-0.39863156</v>
      </c>
      <c r="E128" s="160" t="n">
        <v>0.37176013</v>
      </c>
      <c r="F128" s="160" t="n">
        <v>0.37176013</v>
      </c>
      <c r="G128" s="160" t="n">
        <v>0</v>
      </c>
      <c r="H128" s="159" t="n">
        <v>0</v>
      </c>
      <c r="I128" s="181" t="n">
        <v>0.0015103406</v>
      </c>
      <c r="J128" s="158" t="n">
        <v>7.626E-005</v>
      </c>
      <c r="R128" s="159"/>
      <c r="S128" s="169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  <c r="DZ128" s="170"/>
      <c r="EA128" s="170"/>
      <c r="EB128" s="170"/>
      <c r="EC128" s="170"/>
      <c r="ED128" s="170"/>
      <c r="EE128" s="170"/>
      <c r="EF128" s="170"/>
      <c r="EG128" s="170"/>
      <c r="EH128" s="170"/>
      <c r="EI128" s="170"/>
      <c r="EJ128" s="170"/>
      <c r="EK128" s="170"/>
      <c r="EL128" s="170"/>
      <c r="EM128" s="170"/>
      <c r="EN128" s="170"/>
      <c r="EO128" s="170"/>
      <c r="EP128" s="170"/>
      <c r="EQ128" s="170"/>
      <c r="ER128" s="170"/>
      <c r="ES128" s="170"/>
      <c r="ET128" s="170"/>
      <c r="EU128" s="170"/>
      <c r="EV128" s="170"/>
      <c r="EW128" s="170"/>
      <c r="EX128" s="170"/>
      <c r="EY128" s="170"/>
      <c r="EZ128" s="170"/>
      <c r="FA128" s="170"/>
      <c r="FB128" s="170"/>
      <c r="FC128" s="170"/>
      <c r="FD128" s="170"/>
    </row>
    <row r="129" customFormat="false" ht="12.75" hidden="false" customHeight="false" outlineLevel="0" collapsed="false">
      <c r="A129" s="179" t="n">
        <v>40513</v>
      </c>
      <c r="B129" s="160" t="n">
        <v>-0.01159119</v>
      </c>
      <c r="C129" s="160" t="n">
        <v>0</v>
      </c>
      <c r="D129" s="160" t="n">
        <v>-0.29860282</v>
      </c>
      <c r="E129" s="160" t="n">
        <v>0.28701163</v>
      </c>
      <c r="F129" s="160" t="n">
        <v>0.28701163</v>
      </c>
      <c r="G129" s="160" t="n">
        <v>0</v>
      </c>
      <c r="H129" s="159" t="n">
        <v>0</v>
      </c>
      <c r="I129" s="181" t="n">
        <v>0.0005579949</v>
      </c>
      <c r="J129" s="158" t="n">
        <v>6.012E-005</v>
      </c>
      <c r="R129" s="159"/>
      <c r="S129" s="169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170"/>
      <c r="EK129" s="170"/>
      <c r="EL129" s="170"/>
      <c r="EM129" s="170"/>
      <c r="EN129" s="170"/>
      <c r="EO129" s="170"/>
      <c r="EP129" s="170"/>
      <c r="EQ129" s="170"/>
      <c r="ER129" s="170"/>
      <c r="ES129" s="170"/>
      <c r="ET129" s="170"/>
      <c r="EU129" s="170"/>
      <c r="EV129" s="170"/>
      <c r="EW129" s="170"/>
      <c r="EX129" s="170"/>
      <c r="EY129" s="170"/>
      <c r="EZ129" s="170"/>
      <c r="FA129" s="170"/>
      <c r="FB129" s="170"/>
      <c r="FC129" s="170"/>
      <c r="FD129" s="170"/>
    </row>
    <row r="130" customFormat="false" ht="12.75" hidden="false" customHeight="false" outlineLevel="0" collapsed="false">
      <c r="A130" s="179" t="n">
        <v>40544</v>
      </c>
      <c r="B130" s="160" t="n">
        <v>-0.02464443</v>
      </c>
      <c r="C130" s="160" t="n">
        <v>0</v>
      </c>
      <c r="D130" s="160" t="n">
        <v>-0.29825272</v>
      </c>
      <c r="E130" s="160" t="n">
        <v>0.27360829</v>
      </c>
      <c r="F130" s="160" t="n">
        <v>0.27360829</v>
      </c>
      <c r="G130" s="160" t="n">
        <v>0</v>
      </c>
      <c r="H130" s="159" t="n">
        <v>0</v>
      </c>
      <c r="I130" s="181" t="n">
        <v>-0.0003152038</v>
      </c>
      <c r="J130" s="158" t="n">
        <v>5.903E-005</v>
      </c>
      <c r="R130" s="159"/>
      <c r="S130" s="169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170"/>
      <c r="EK130" s="170"/>
      <c r="EL130" s="170"/>
      <c r="EM130" s="170"/>
      <c r="EN130" s="170"/>
      <c r="EO130" s="170"/>
      <c r="EP130" s="170"/>
      <c r="EQ130" s="170"/>
      <c r="ER130" s="170"/>
      <c r="ES130" s="170"/>
      <c r="ET130" s="170"/>
      <c r="EU130" s="170"/>
      <c r="EV130" s="170"/>
      <c r="EW130" s="170"/>
      <c r="EX130" s="170"/>
      <c r="EY130" s="170"/>
      <c r="EZ130" s="170"/>
      <c r="FA130" s="170"/>
      <c r="FB130" s="170"/>
      <c r="FC130" s="170"/>
      <c r="FD130" s="170"/>
    </row>
    <row r="131" customFormat="false" ht="12.75" hidden="false" customHeight="false" outlineLevel="0" collapsed="false">
      <c r="A131" s="179" t="n">
        <v>40575</v>
      </c>
      <c r="B131" s="160" t="n">
        <v>-0.02210354</v>
      </c>
      <c r="C131" s="160" t="n">
        <v>0</v>
      </c>
      <c r="D131" s="160" t="n">
        <v>-0.29800153</v>
      </c>
      <c r="E131" s="160" t="n">
        <v>0.27589799</v>
      </c>
      <c r="F131" s="160" t="n">
        <v>0.27589799</v>
      </c>
      <c r="G131" s="160" t="n">
        <v>0</v>
      </c>
      <c r="H131" s="159" t="n">
        <v>0</v>
      </c>
      <c r="I131" s="181" t="n">
        <v>-0.0022984233</v>
      </c>
      <c r="J131" s="158" t="n">
        <v>6.344E-005</v>
      </c>
      <c r="R131" s="159"/>
      <c r="S131" s="169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  <c r="DZ131" s="170"/>
      <c r="EA131" s="170"/>
      <c r="EB131" s="170"/>
      <c r="EC131" s="170"/>
      <c r="ED131" s="170"/>
      <c r="EE131" s="170"/>
      <c r="EF131" s="170"/>
      <c r="EG131" s="170"/>
      <c r="EH131" s="170"/>
      <c r="EI131" s="170"/>
      <c r="EJ131" s="170"/>
      <c r="EK131" s="170"/>
      <c r="EL131" s="170"/>
      <c r="EM131" s="170"/>
      <c r="EN131" s="170"/>
      <c r="EO131" s="170"/>
      <c r="EP131" s="170"/>
      <c r="EQ131" s="170"/>
      <c r="ER131" s="170"/>
      <c r="ES131" s="170"/>
      <c r="ET131" s="170"/>
      <c r="EU131" s="170"/>
      <c r="EV131" s="170"/>
      <c r="EW131" s="170"/>
      <c r="EX131" s="170"/>
      <c r="EY131" s="170"/>
      <c r="EZ131" s="170"/>
      <c r="FA131" s="170"/>
      <c r="FB131" s="170"/>
      <c r="FC131" s="170"/>
      <c r="FD131" s="170"/>
    </row>
    <row r="132" customFormat="false" ht="12.75" hidden="false" customHeight="false" outlineLevel="0" collapsed="false">
      <c r="A132" s="179" t="n">
        <v>40603</v>
      </c>
      <c r="B132" s="160" t="n">
        <v>-0.03141017</v>
      </c>
      <c r="C132" s="160" t="n">
        <v>0</v>
      </c>
      <c r="D132" s="160" t="n">
        <v>-0.2977242</v>
      </c>
      <c r="E132" s="160" t="n">
        <v>0.26631403</v>
      </c>
      <c r="F132" s="160" t="n">
        <v>0.26631403</v>
      </c>
      <c r="G132" s="160" t="n">
        <v>0</v>
      </c>
      <c r="H132" s="159" t="n">
        <v>0</v>
      </c>
      <c r="I132" s="181" t="n">
        <v>-0.0038606354</v>
      </c>
      <c r="J132" s="158" t="n">
        <v>6.44E-005</v>
      </c>
      <c r="R132" s="159"/>
      <c r="S132" s="169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</row>
    <row r="133" customFormat="false" ht="12.75" hidden="false" customHeight="false" outlineLevel="0" collapsed="false">
      <c r="A133" s="179" t="n">
        <v>40634</v>
      </c>
      <c r="B133" s="160" t="n">
        <v>-0.05281773</v>
      </c>
      <c r="C133" s="160" t="n">
        <v>0</v>
      </c>
      <c r="D133" s="160" t="n">
        <v>-0.29730571</v>
      </c>
      <c r="E133" s="160" t="n">
        <v>0.24448798</v>
      </c>
      <c r="F133" s="160" t="n">
        <v>0.24448798</v>
      </c>
      <c r="G133" s="160" t="n">
        <v>0</v>
      </c>
      <c r="H133" s="159" t="n">
        <v>0</v>
      </c>
      <c r="I133" s="181" t="n">
        <v>-0.0020355026</v>
      </c>
      <c r="J133" s="158" t="n">
        <v>5.613E-005</v>
      </c>
      <c r="R133" s="159"/>
      <c r="S133" s="169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170"/>
      <c r="EK133" s="170"/>
      <c r="EL133" s="170"/>
      <c r="EM133" s="170"/>
      <c r="EN133" s="170"/>
      <c r="EO133" s="170"/>
      <c r="EP133" s="170"/>
      <c r="EQ133" s="170"/>
      <c r="ER133" s="170"/>
      <c r="ES133" s="170"/>
      <c r="ET133" s="170"/>
      <c r="EU133" s="170"/>
      <c r="EV133" s="170"/>
      <c r="EW133" s="170"/>
      <c r="EX133" s="170"/>
      <c r="EY133" s="170"/>
      <c r="EZ133" s="170"/>
      <c r="FA133" s="170"/>
      <c r="FB133" s="170"/>
      <c r="FC133" s="170"/>
      <c r="FD133" s="170"/>
    </row>
    <row r="134" customFormat="false" ht="12.75" hidden="false" customHeight="false" outlineLevel="0" collapsed="false">
      <c r="A134" s="179" t="n">
        <v>40664</v>
      </c>
      <c r="B134" s="160" t="n">
        <v>-0.05473042</v>
      </c>
      <c r="C134" s="160" t="n">
        <v>0</v>
      </c>
      <c r="D134" s="160" t="n">
        <v>-0.29715375</v>
      </c>
      <c r="E134" s="160" t="n">
        <v>0.24242333</v>
      </c>
      <c r="F134" s="160" t="n">
        <v>0.24242333</v>
      </c>
      <c r="G134" s="160" t="n">
        <v>0</v>
      </c>
      <c r="H134" s="159" t="n">
        <v>0</v>
      </c>
      <c r="I134" s="181" t="n">
        <v>-0.0030825074</v>
      </c>
      <c r="J134" s="158" t="n">
        <v>5.764E-005</v>
      </c>
      <c r="R134" s="159"/>
      <c r="S134" s="169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170"/>
      <c r="EK134" s="170"/>
      <c r="EL134" s="170"/>
      <c r="EM134" s="170"/>
      <c r="EN134" s="170"/>
      <c r="EO134" s="170"/>
      <c r="EP134" s="170"/>
      <c r="EQ134" s="170"/>
      <c r="ER134" s="170"/>
      <c r="ES134" s="170"/>
      <c r="ET134" s="170"/>
      <c r="EU134" s="170"/>
      <c r="EV134" s="170"/>
      <c r="EW134" s="170"/>
      <c r="EX134" s="170"/>
      <c r="EY134" s="170"/>
      <c r="EZ134" s="170"/>
      <c r="FA134" s="170"/>
      <c r="FB134" s="170"/>
      <c r="FC134" s="170"/>
      <c r="FD134" s="170"/>
    </row>
    <row r="135" customFormat="false" ht="12.75" hidden="false" customHeight="false" outlineLevel="0" collapsed="false">
      <c r="A135" s="179" t="n">
        <v>40695</v>
      </c>
      <c r="B135" s="160" t="n">
        <v>-0.03576464</v>
      </c>
      <c r="C135" s="160" t="n">
        <v>0</v>
      </c>
      <c r="D135" s="160" t="n">
        <v>-0.29680774</v>
      </c>
      <c r="E135" s="160" t="n">
        <v>0.2610431</v>
      </c>
      <c r="F135" s="160" t="n">
        <v>0.2610431</v>
      </c>
      <c r="G135" s="160" t="n">
        <v>0</v>
      </c>
      <c r="H135" s="159" t="n">
        <v>0</v>
      </c>
      <c r="I135" s="181" t="n">
        <v>0.0027964948</v>
      </c>
      <c r="J135" s="158" t="n">
        <v>5.033E-005</v>
      </c>
      <c r="R135" s="159"/>
      <c r="S135" s="169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170"/>
      <c r="EK135" s="170"/>
      <c r="EL135" s="170"/>
      <c r="EM135" s="170"/>
      <c r="EN135" s="170"/>
      <c r="EO135" s="170"/>
      <c r="EP135" s="170"/>
      <c r="EQ135" s="170"/>
      <c r="ER135" s="170"/>
      <c r="ES135" s="170"/>
      <c r="ET135" s="170"/>
      <c r="EU135" s="170"/>
      <c r="EV135" s="170"/>
      <c r="EW135" s="170"/>
      <c r="EX135" s="170"/>
      <c r="EY135" s="170"/>
      <c r="EZ135" s="170"/>
      <c r="FA135" s="170"/>
      <c r="FB135" s="170"/>
      <c r="FC135" s="170"/>
      <c r="FD135" s="170"/>
    </row>
    <row r="136" customFormat="false" ht="12.75" hidden="false" customHeight="false" outlineLevel="0" collapsed="false">
      <c r="A136" s="179" t="n">
        <v>40725</v>
      </c>
      <c r="B136" s="160" t="n">
        <v>-0.04484788</v>
      </c>
      <c r="C136" s="160" t="n">
        <v>0</v>
      </c>
      <c r="D136" s="160" t="n">
        <v>-0.395513</v>
      </c>
      <c r="E136" s="160" t="n">
        <v>0.35066512</v>
      </c>
      <c r="F136" s="160" t="n">
        <v>0.35066512</v>
      </c>
      <c r="G136" s="160" t="n">
        <v>0</v>
      </c>
      <c r="H136" s="159" t="n">
        <v>0</v>
      </c>
      <c r="I136" s="181" t="n">
        <v>0.0035877347</v>
      </c>
      <c r="J136" s="158" t="n">
        <v>6.798E-005</v>
      </c>
      <c r="R136" s="159"/>
      <c r="S136" s="169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170"/>
      <c r="EK136" s="170"/>
      <c r="EL136" s="170"/>
      <c r="EM136" s="170"/>
      <c r="EN136" s="170"/>
      <c r="EO136" s="170"/>
      <c r="EP136" s="170"/>
      <c r="EQ136" s="170"/>
      <c r="ER136" s="170"/>
      <c r="ES136" s="170"/>
      <c r="ET136" s="170"/>
      <c r="EU136" s="170"/>
      <c r="EV136" s="170"/>
      <c r="EW136" s="170"/>
      <c r="EX136" s="170"/>
      <c r="EY136" s="170"/>
      <c r="EZ136" s="170"/>
      <c r="FA136" s="170"/>
      <c r="FB136" s="170"/>
      <c r="FC136" s="170"/>
      <c r="FD136" s="170"/>
    </row>
    <row r="137" customFormat="false" ht="12.75" hidden="false" customHeight="false" outlineLevel="0" collapsed="false">
      <c r="A137" s="179" t="n">
        <v>40756</v>
      </c>
      <c r="B137" s="160" t="n">
        <v>-0.08924667</v>
      </c>
      <c r="C137" s="160" t="n">
        <v>0</v>
      </c>
      <c r="D137" s="160" t="n">
        <v>-0.39502964</v>
      </c>
      <c r="E137" s="160" t="n">
        <v>0.30578297</v>
      </c>
      <c r="F137" s="160" t="n">
        <v>0.30578297</v>
      </c>
      <c r="G137" s="160" t="n">
        <v>0</v>
      </c>
      <c r="H137" s="159" t="n">
        <v>0</v>
      </c>
      <c r="I137" s="181" t="n">
        <v>0.0004742759</v>
      </c>
      <c r="J137" s="158" t="n">
        <v>6.431E-005</v>
      </c>
      <c r="R137" s="159"/>
      <c r="S137" s="169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170"/>
      <c r="EK137" s="170"/>
      <c r="EL137" s="170"/>
      <c r="EM137" s="170"/>
      <c r="EN137" s="170"/>
      <c r="EO137" s="170"/>
      <c r="EP137" s="170"/>
      <c r="EQ137" s="170"/>
      <c r="ER137" s="170"/>
      <c r="ES137" s="170"/>
      <c r="ET137" s="170"/>
      <c r="EU137" s="170"/>
      <c r="EV137" s="170"/>
      <c r="EW137" s="170"/>
      <c r="EX137" s="170"/>
      <c r="EY137" s="170"/>
      <c r="EZ137" s="170"/>
      <c r="FA137" s="170"/>
      <c r="FB137" s="170"/>
      <c r="FC137" s="170"/>
      <c r="FD137" s="170"/>
    </row>
    <row r="138" customFormat="false" ht="12.75" hidden="false" customHeight="false" outlineLevel="0" collapsed="false">
      <c r="A138" s="179" t="n">
        <v>40787</v>
      </c>
      <c r="B138" s="160" t="n">
        <v>-0.08541947</v>
      </c>
      <c r="C138" s="160" t="n">
        <v>0</v>
      </c>
      <c r="D138" s="160" t="n">
        <v>-0.39470388</v>
      </c>
      <c r="E138" s="160" t="n">
        <v>0.30928441</v>
      </c>
      <c r="F138" s="160" t="n">
        <v>0.30928441</v>
      </c>
      <c r="G138" s="160" t="n">
        <v>0</v>
      </c>
      <c r="H138" s="159" t="n">
        <v>0</v>
      </c>
      <c r="I138" s="181" t="n">
        <v>5.64614E-005</v>
      </c>
      <c r="J138" s="158" t="n">
        <v>6.584E-005</v>
      </c>
      <c r="R138" s="159"/>
      <c r="S138" s="169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170"/>
      <c r="EK138" s="170"/>
      <c r="EL138" s="170"/>
      <c r="EM138" s="170"/>
      <c r="EN138" s="170"/>
      <c r="EO138" s="170"/>
      <c r="EP138" s="170"/>
      <c r="EQ138" s="170"/>
      <c r="ER138" s="170"/>
      <c r="ES138" s="170"/>
      <c r="ET138" s="170"/>
      <c r="EU138" s="170"/>
      <c r="EV138" s="170"/>
      <c r="EW138" s="170"/>
      <c r="EX138" s="170"/>
      <c r="EY138" s="170"/>
      <c r="EZ138" s="170"/>
      <c r="FA138" s="170"/>
      <c r="FB138" s="170"/>
      <c r="FC138" s="170"/>
      <c r="FD138" s="170"/>
    </row>
    <row r="139" customFormat="false" ht="12.75" hidden="false" customHeight="false" outlineLevel="0" collapsed="false">
      <c r="A139" s="179" t="n">
        <v>40817</v>
      </c>
      <c r="B139" s="160" t="n">
        <v>-0.08521089</v>
      </c>
      <c r="C139" s="160" t="n">
        <v>0</v>
      </c>
      <c r="D139" s="160" t="n">
        <v>-0.39419963</v>
      </c>
      <c r="E139" s="160" t="n">
        <v>0.30898874</v>
      </c>
      <c r="F139" s="160" t="n">
        <v>0.30898874</v>
      </c>
      <c r="G139" s="160" t="n">
        <v>0</v>
      </c>
      <c r="H139" s="159" t="n">
        <v>0</v>
      </c>
      <c r="I139" s="181" t="n">
        <v>-6.45245E-005</v>
      </c>
      <c r="J139" s="158" t="n">
        <v>6.6E-005</v>
      </c>
      <c r="R139" s="159"/>
      <c r="S139" s="169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170"/>
      <c r="EK139" s="170"/>
      <c r="EL139" s="170"/>
      <c r="EM139" s="170"/>
      <c r="EN139" s="170"/>
      <c r="EO139" s="170"/>
      <c r="EP139" s="170"/>
      <c r="EQ139" s="170"/>
      <c r="ER139" s="170"/>
      <c r="ES139" s="170"/>
      <c r="ET139" s="170"/>
      <c r="EU139" s="170"/>
      <c r="EV139" s="170"/>
      <c r="EW139" s="170"/>
      <c r="EX139" s="170"/>
      <c r="EY139" s="170"/>
      <c r="EZ139" s="170"/>
      <c r="FA139" s="170"/>
      <c r="FB139" s="170"/>
      <c r="FC139" s="170"/>
      <c r="FD139" s="170"/>
    </row>
    <row r="140" customFormat="false" ht="12.75" hidden="false" customHeight="false" outlineLevel="0" collapsed="false">
      <c r="A140" s="179" t="n">
        <v>40848</v>
      </c>
      <c r="B140" s="160" t="n">
        <v>0.0284156</v>
      </c>
      <c r="C140" s="160" t="n">
        <v>0</v>
      </c>
      <c r="D140" s="160" t="n">
        <v>-0.29521133</v>
      </c>
      <c r="E140" s="160" t="n">
        <v>0.32362693</v>
      </c>
      <c r="F140" s="160" t="n">
        <v>0.32362693</v>
      </c>
      <c r="G140" s="160" t="n">
        <v>0</v>
      </c>
      <c r="H140" s="159" t="n">
        <v>0</v>
      </c>
      <c r="I140" s="181" t="n">
        <v>0.0016856596</v>
      </c>
      <c r="J140" s="158" t="n">
        <v>6.592E-005</v>
      </c>
      <c r="R140" s="159"/>
      <c r="S140" s="169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170"/>
      <c r="EK140" s="170"/>
      <c r="EL140" s="170"/>
      <c r="EM140" s="170"/>
      <c r="EN140" s="170"/>
      <c r="EO140" s="170"/>
      <c r="EP140" s="170"/>
      <c r="EQ140" s="170"/>
      <c r="ER140" s="170"/>
      <c r="ES140" s="170"/>
      <c r="ET140" s="170"/>
      <c r="EU140" s="170"/>
      <c r="EV140" s="170"/>
      <c r="EW140" s="170"/>
      <c r="EX140" s="170"/>
      <c r="EY140" s="170"/>
      <c r="EZ140" s="170"/>
      <c r="FA140" s="170"/>
      <c r="FB140" s="170"/>
      <c r="FC140" s="170"/>
      <c r="FD140" s="170"/>
    </row>
    <row r="141" customFormat="false" ht="12.75" hidden="false" customHeight="false" outlineLevel="0" collapsed="false">
      <c r="A141" s="179" t="n">
        <v>40878</v>
      </c>
      <c r="B141" s="160" t="n">
        <v>0.05290182</v>
      </c>
      <c r="C141" s="160" t="n">
        <v>0</v>
      </c>
      <c r="D141" s="160" t="n">
        <v>-0.19672663</v>
      </c>
      <c r="E141" s="160" t="n">
        <v>0.24962845</v>
      </c>
      <c r="F141" s="160" t="n">
        <v>0.24962845</v>
      </c>
      <c r="G141" s="160" t="n">
        <v>0</v>
      </c>
      <c r="H141" s="159" t="n">
        <v>0</v>
      </c>
      <c r="I141" s="181" t="n">
        <v>0.0008213793</v>
      </c>
      <c r="J141" s="158" t="n">
        <v>5.174E-005</v>
      </c>
      <c r="R141" s="159"/>
      <c r="S141" s="169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170"/>
      <c r="EK141" s="170"/>
      <c r="EL141" s="170"/>
      <c r="EM141" s="170"/>
      <c r="EN141" s="170"/>
      <c r="EO141" s="170"/>
      <c r="EP141" s="170"/>
      <c r="EQ141" s="170"/>
      <c r="ER141" s="170"/>
      <c r="ES141" s="170"/>
      <c r="ET141" s="170"/>
      <c r="EU141" s="170"/>
      <c r="EV141" s="170"/>
      <c r="EW141" s="170"/>
      <c r="EX141" s="170"/>
      <c r="EY141" s="170"/>
      <c r="EZ141" s="170"/>
      <c r="FA141" s="170"/>
      <c r="FB141" s="170"/>
      <c r="FC141" s="170"/>
      <c r="FD141" s="170"/>
    </row>
    <row r="142" customFormat="false" ht="12.75" hidden="false" customHeight="false" outlineLevel="0" collapsed="false">
      <c r="A142" s="179" t="n">
        <v>40909</v>
      </c>
      <c r="B142" s="160" t="n">
        <v>0.04136514</v>
      </c>
      <c r="C142" s="160" t="n">
        <v>0</v>
      </c>
      <c r="D142" s="160" t="n">
        <v>-0.19654249</v>
      </c>
      <c r="E142" s="160" t="n">
        <v>0.23790763</v>
      </c>
      <c r="F142" s="160" t="n">
        <v>0.23790763</v>
      </c>
      <c r="G142" s="160" t="n">
        <v>0</v>
      </c>
      <c r="H142" s="159" t="n">
        <v>0</v>
      </c>
      <c r="I142" s="181" t="n">
        <v>0.0002351302</v>
      </c>
      <c r="J142" s="158" t="n">
        <v>5.034E-005</v>
      </c>
      <c r="R142" s="159"/>
      <c r="S142" s="169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  <c r="DZ142" s="170"/>
      <c r="EA142" s="170"/>
      <c r="EB142" s="170"/>
      <c r="EC142" s="170"/>
      <c r="ED142" s="170"/>
      <c r="EE142" s="170"/>
      <c r="EF142" s="170"/>
      <c r="EG142" s="170"/>
      <c r="EH142" s="170"/>
      <c r="EI142" s="170"/>
      <c r="EJ142" s="170"/>
      <c r="EK142" s="170"/>
      <c r="EL142" s="170"/>
      <c r="EM142" s="170"/>
      <c r="EN142" s="170"/>
      <c r="EO142" s="170"/>
      <c r="EP142" s="170"/>
      <c r="EQ142" s="170"/>
      <c r="ER142" s="170"/>
      <c r="ES142" s="170"/>
      <c r="ET142" s="170"/>
      <c r="EU142" s="170"/>
      <c r="EV142" s="170"/>
      <c r="EW142" s="170"/>
      <c r="EX142" s="170"/>
      <c r="EY142" s="170"/>
      <c r="EZ142" s="170"/>
      <c r="FA142" s="170"/>
      <c r="FB142" s="170"/>
      <c r="FC142" s="170"/>
      <c r="FD142" s="170"/>
    </row>
    <row r="143" customFormat="false" ht="12.75" hidden="false" customHeight="false" outlineLevel="0" collapsed="false">
      <c r="A143" s="179" t="n">
        <v>40940</v>
      </c>
      <c r="B143" s="160" t="n">
        <v>-0.05542596</v>
      </c>
      <c r="C143" s="160" t="n">
        <v>0</v>
      </c>
      <c r="D143" s="160" t="n">
        <v>-0.2944246</v>
      </c>
      <c r="E143" s="160" t="n">
        <v>0.23899864</v>
      </c>
      <c r="F143" s="160" t="n">
        <v>0.23899864</v>
      </c>
      <c r="G143" s="160" t="n">
        <v>0</v>
      </c>
      <c r="H143" s="159" t="n">
        <v>0</v>
      </c>
      <c r="I143" s="181" t="n">
        <v>-0.001313626</v>
      </c>
      <c r="J143" s="158" t="n">
        <v>5.338E-005</v>
      </c>
      <c r="R143" s="159"/>
      <c r="S143" s="169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  <c r="DZ143" s="170"/>
      <c r="EA143" s="170"/>
      <c r="EB143" s="170"/>
      <c r="EC143" s="170"/>
      <c r="ED143" s="170"/>
      <c r="EE143" s="170"/>
      <c r="EF143" s="170"/>
      <c r="EG143" s="170"/>
      <c r="EH143" s="170"/>
      <c r="EI143" s="170"/>
      <c r="EJ143" s="170"/>
      <c r="EK143" s="170"/>
      <c r="EL143" s="170"/>
      <c r="EM143" s="170"/>
      <c r="EN143" s="170"/>
      <c r="EO143" s="170"/>
      <c r="EP143" s="170"/>
      <c r="EQ143" s="170"/>
      <c r="ER143" s="170"/>
      <c r="ES143" s="170"/>
      <c r="ET143" s="170"/>
      <c r="EU143" s="170"/>
      <c r="EV143" s="170"/>
      <c r="EW143" s="170"/>
      <c r="EX143" s="170"/>
      <c r="EY143" s="170"/>
      <c r="EZ143" s="170"/>
      <c r="FA143" s="170"/>
      <c r="FB143" s="170"/>
      <c r="FC143" s="170"/>
      <c r="FD143" s="170"/>
    </row>
    <row r="144" customFormat="false" ht="12.75" hidden="false" customHeight="false" outlineLevel="0" collapsed="false">
      <c r="A144" s="179" t="n">
        <v>40969</v>
      </c>
      <c r="B144" s="160" t="n">
        <v>-0.06428518</v>
      </c>
      <c r="C144" s="160" t="n">
        <v>0</v>
      </c>
      <c r="D144" s="160" t="n">
        <v>-0.29413211</v>
      </c>
      <c r="E144" s="160" t="n">
        <v>0.22984693</v>
      </c>
      <c r="F144" s="160" t="n">
        <v>0.22984693</v>
      </c>
      <c r="G144" s="160" t="n">
        <v>0</v>
      </c>
      <c r="H144" s="159" t="n">
        <v>0</v>
      </c>
      <c r="I144" s="181" t="n">
        <v>-0.0026638402</v>
      </c>
      <c r="J144" s="158" t="n">
        <v>5.382E-005</v>
      </c>
      <c r="R144" s="159"/>
      <c r="S144" s="169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  <c r="DZ144" s="170"/>
      <c r="EA144" s="170"/>
      <c r="EB144" s="170"/>
      <c r="EC144" s="170"/>
      <c r="ED144" s="170"/>
      <c r="EE144" s="170"/>
      <c r="EF144" s="170"/>
      <c r="EG144" s="170"/>
      <c r="EH144" s="170"/>
      <c r="EI144" s="170"/>
      <c r="EJ144" s="170"/>
      <c r="EK144" s="170"/>
      <c r="EL144" s="170"/>
      <c r="EM144" s="170"/>
      <c r="EN144" s="170"/>
      <c r="EO144" s="170"/>
      <c r="EP144" s="170"/>
      <c r="EQ144" s="170"/>
      <c r="ER144" s="170"/>
      <c r="ES144" s="170"/>
      <c r="ET144" s="170"/>
      <c r="EU144" s="170"/>
      <c r="EV144" s="170"/>
      <c r="EW144" s="170"/>
      <c r="EX144" s="170"/>
      <c r="EY144" s="170"/>
      <c r="EZ144" s="170"/>
      <c r="FA144" s="170"/>
      <c r="FB144" s="170"/>
      <c r="FC144" s="170"/>
      <c r="FD144" s="170"/>
    </row>
    <row r="145" customFormat="false" ht="12.75" hidden="false" customHeight="false" outlineLevel="0" collapsed="false">
      <c r="A145" s="179" t="n">
        <v>41000</v>
      </c>
      <c r="B145" s="160" t="n">
        <v>-0.07629018</v>
      </c>
      <c r="C145" s="160" t="n">
        <v>0</v>
      </c>
      <c r="D145" s="160" t="n">
        <v>-0.29374939</v>
      </c>
      <c r="E145" s="160" t="n">
        <v>0.21745921</v>
      </c>
      <c r="F145" s="160" t="n">
        <v>0.21745921</v>
      </c>
      <c r="G145" s="160" t="n">
        <v>0</v>
      </c>
      <c r="H145" s="159" t="n">
        <v>0</v>
      </c>
      <c r="I145" s="181" t="n">
        <v>-0.0014531054</v>
      </c>
      <c r="J145" s="158" t="n">
        <v>4.898E-005</v>
      </c>
      <c r="R145" s="159"/>
      <c r="S145" s="169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  <c r="DZ145" s="170"/>
      <c r="EA145" s="170"/>
      <c r="EB145" s="170"/>
      <c r="EC145" s="170"/>
      <c r="ED145" s="170"/>
      <c r="EE145" s="170"/>
      <c r="EF145" s="170"/>
      <c r="EG145" s="170"/>
      <c r="EH145" s="170"/>
      <c r="EI145" s="170"/>
      <c r="EJ145" s="170"/>
      <c r="EK145" s="170"/>
      <c r="EL145" s="170"/>
      <c r="EM145" s="170"/>
      <c r="EN145" s="170"/>
      <c r="EO145" s="170"/>
      <c r="EP145" s="170"/>
      <c r="EQ145" s="170"/>
      <c r="ER145" s="170"/>
      <c r="ES145" s="170"/>
      <c r="ET145" s="170"/>
      <c r="EU145" s="170"/>
      <c r="EV145" s="170"/>
      <c r="EW145" s="170"/>
      <c r="EX145" s="170"/>
      <c r="EY145" s="170"/>
      <c r="EZ145" s="170"/>
      <c r="FA145" s="170"/>
      <c r="FB145" s="170"/>
      <c r="FC145" s="170"/>
      <c r="FD145" s="170"/>
    </row>
    <row r="146" customFormat="false" ht="12.75" hidden="false" customHeight="false" outlineLevel="0" collapsed="false">
      <c r="A146" s="179" t="n">
        <v>41030</v>
      </c>
      <c r="B146" s="160" t="n">
        <v>-0.08511799</v>
      </c>
      <c r="C146" s="160" t="n">
        <v>0</v>
      </c>
      <c r="D146" s="160" t="n">
        <v>-0.29352241</v>
      </c>
      <c r="E146" s="160" t="n">
        <v>0.20840442</v>
      </c>
      <c r="F146" s="160" t="n">
        <v>0.20840442</v>
      </c>
      <c r="G146" s="160" t="n">
        <v>0</v>
      </c>
      <c r="H146" s="159" t="n">
        <v>0</v>
      </c>
      <c r="I146" s="181" t="n">
        <v>-0.0023045206</v>
      </c>
      <c r="J146" s="158" t="n">
        <v>4.849E-005</v>
      </c>
      <c r="R146" s="159"/>
      <c r="S146" s="169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  <c r="DZ146" s="170"/>
      <c r="EA146" s="170"/>
      <c r="EB146" s="170"/>
      <c r="EC146" s="170"/>
      <c r="ED146" s="170"/>
      <c r="EE146" s="170"/>
      <c r="EF146" s="170"/>
      <c r="EG146" s="170"/>
      <c r="EH146" s="170"/>
      <c r="EI146" s="170"/>
      <c r="EJ146" s="170"/>
      <c r="EK146" s="170"/>
      <c r="EL146" s="170"/>
      <c r="EM146" s="170"/>
      <c r="EN146" s="170"/>
      <c r="EO146" s="170"/>
      <c r="EP146" s="170"/>
      <c r="EQ146" s="170"/>
      <c r="ER146" s="170"/>
      <c r="ES146" s="170"/>
      <c r="ET146" s="170"/>
      <c r="EU146" s="170"/>
      <c r="EV146" s="170"/>
      <c r="EW146" s="170"/>
      <c r="EX146" s="170"/>
      <c r="EY146" s="170"/>
      <c r="EZ146" s="170"/>
      <c r="FA146" s="170"/>
      <c r="FB146" s="170"/>
      <c r="FC146" s="170"/>
      <c r="FD146" s="170"/>
    </row>
    <row r="147" customFormat="false" ht="12.75" hidden="false" customHeight="false" outlineLevel="0" collapsed="false">
      <c r="A147" s="179" t="n">
        <v>41061</v>
      </c>
      <c r="B147" s="160" t="n">
        <v>0.0316829</v>
      </c>
      <c r="C147" s="160" t="n">
        <v>0</v>
      </c>
      <c r="D147" s="160" t="n">
        <v>-0.19553766</v>
      </c>
      <c r="E147" s="160" t="n">
        <v>0.22722056</v>
      </c>
      <c r="F147" s="160" t="n">
        <v>0.22722056</v>
      </c>
      <c r="G147" s="160" t="n">
        <v>0</v>
      </c>
      <c r="H147" s="159" t="n">
        <v>0</v>
      </c>
      <c r="I147" s="181" t="n">
        <v>0.0027704814</v>
      </c>
      <c r="J147" s="158" t="n">
        <v>4.36E-005</v>
      </c>
      <c r="R147" s="159"/>
      <c r="S147" s="169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  <c r="EQ147" s="170"/>
      <c r="ER147" s="170"/>
      <c r="ES147" s="170"/>
      <c r="ET147" s="170"/>
      <c r="EU147" s="170"/>
      <c r="EV147" s="170"/>
      <c r="EW147" s="170"/>
      <c r="EX147" s="170"/>
      <c r="EY147" s="170"/>
      <c r="EZ147" s="170"/>
      <c r="FA147" s="170"/>
      <c r="FB147" s="170"/>
      <c r="FC147" s="170"/>
      <c r="FD147" s="170"/>
    </row>
    <row r="148" customFormat="false" ht="12.75" hidden="false" customHeight="false" outlineLevel="0" collapsed="false">
      <c r="A148" s="179" t="n">
        <v>41091</v>
      </c>
      <c r="B148" s="160" t="n">
        <v>0.01224456</v>
      </c>
      <c r="C148" s="160" t="n">
        <v>0</v>
      </c>
      <c r="D148" s="160" t="n">
        <v>-0.29294165</v>
      </c>
      <c r="E148" s="160" t="n">
        <v>0.30518621</v>
      </c>
      <c r="F148" s="160" t="n">
        <v>0.30518621</v>
      </c>
      <c r="G148" s="160" t="n">
        <v>0</v>
      </c>
      <c r="H148" s="159" t="n">
        <v>0</v>
      </c>
      <c r="I148" s="181" t="n">
        <v>0.0035611916</v>
      </c>
      <c r="J148" s="158" t="n">
        <v>5.887E-005</v>
      </c>
      <c r="R148" s="159"/>
      <c r="S148" s="169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  <c r="DZ148" s="170"/>
      <c r="EA148" s="170"/>
      <c r="EB148" s="170"/>
      <c r="EC148" s="170"/>
      <c r="ED148" s="170"/>
      <c r="EE148" s="170"/>
      <c r="EF148" s="170"/>
      <c r="EG148" s="170"/>
      <c r="EH148" s="170"/>
      <c r="EI148" s="170"/>
      <c r="EJ148" s="170"/>
      <c r="EK148" s="170"/>
      <c r="EL148" s="170"/>
      <c r="EM148" s="170"/>
      <c r="EN148" s="170"/>
      <c r="EO148" s="170"/>
      <c r="EP148" s="170"/>
      <c r="EQ148" s="170"/>
      <c r="ER148" s="170"/>
      <c r="ES148" s="170"/>
      <c r="ET148" s="170"/>
      <c r="EU148" s="170"/>
      <c r="EV148" s="170"/>
      <c r="EW148" s="170"/>
      <c r="EX148" s="170"/>
      <c r="EY148" s="170"/>
      <c r="EZ148" s="170"/>
      <c r="FA148" s="170"/>
      <c r="FB148" s="170"/>
      <c r="FC148" s="170"/>
      <c r="FD148" s="170"/>
    </row>
    <row r="149" customFormat="false" ht="12.75" hidden="false" customHeight="false" outlineLevel="0" collapsed="false">
      <c r="A149" s="179" t="n">
        <v>41122</v>
      </c>
      <c r="B149" s="160" t="n">
        <v>-0.02870871</v>
      </c>
      <c r="C149" s="160" t="n">
        <v>0</v>
      </c>
      <c r="D149" s="160" t="n">
        <v>-0.29260863</v>
      </c>
      <c r="E149" s="160" t="n">
        <v>0.26389992</v>
      </c>
      <c r="F149" s="160" t="n">
        <v>0.26389992</v>
      </c>
      <c r="G149" s="160" t="n">
        <v>0</v>
      </c>
      <c r="H149" s="159" t="n">
        <v>0</v>
      </c>
      <c r="I149" s="181" t="n">
        <v>0.0008644621</v>
      </c>
      <c r="J149" s="158" t="n">
        <v>5.476E-005</v>
      </c>
      <c r="R149" s="159"/>
      <c r="S149" s="169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  <c r="DZ149" s="170"/>
      <c r="EA149" s="170"/>
      <c r="EB149" s="170"/>
      <c r="EC149" s="170"/>
      <c r="ED149" s="170"/>
      <c r="EE149" s="170"/>
      <c r="EF149" s="170"/>
      <c r="EG149" s="170"/>
      <c r="EH149" s="170"/>
      <c r="EI149" s="170"/>
      <c r="EJ149" s="170"/>
      <c r="EK149" s="170"/>
      <c r="EL149" s="170"/>
      <c r="EM149" s="170"/>
      <c r="EN149" s="170"/>
      <c r="EO149" s="170"/>
      <c r="EP149" s="170"/>
      <c r="EQ149" s="170"/>
      <c r="ER149" s="170"/>
      <c r="ES149" s="170"/>
      <c r="ET149" s="170"/>
      <c r="EU149" s="170"/>
      <c r="EV149" s="170"/>
      <c r="EW149" s="170"/>
      <c r="EX149" s="170"/>
      <c r="EY149" s="170"/>
      <c r="EZ149" s="170"/>
      <c r="FA149" s="170"/>
      <c r="FB149" s="170"/>
      <c r="FC149" s="170"/>
      <c r="FD149" s="170"/>
    </row>
    <row r="150" customFormat="false" ht="12.75" hidden="false" customHeight="false" outlineLevel="0" collapsed="false">
      <c r="A150" s="179" t="n">
        <v>41153</v>
      </c>
      <c r="B150" s="160" t="n">
        <v>-0.02547648</v>
      </c>
      <c r="C150" s="160" t="n">
        <v>0</v>
      </c>
      <c r="D150" s="160" t="n">
        <v>-0.29236829</v>
      </c>
      <c r="E150" s="160" t="n">
        <v>0.26689181</v>
      </c>
      <c r="F150" s="160" t="n">
        <v>0.26689181</v>
      </c>
      <c r="G150" s="160" t="n">
        <v>0</v>
      </c>
      <c r="H150" s="159" t="n">
        <v>0</v>
      </c>
      <c r="I150" s="181" t="n">
        <v>0.0005272205</v>
      </c>
      <c r="J150" s="158" t="n">
        <v>5.598E-005</v>
      </c>
      <c r="R150" s="159"/>
      <c r="S150" s="169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170"/>
      <c r="EF150" s="170"/>
      <c r="EG150" s="170"/>
      <c r="EH150" s="170"/>
      <c r="EI150" s="170"/>
      <c r="EJ150" s="170"/>
      <c r="EK150" s="170"/>
      <c r="EL150" s="170"/>
      <c r="EM150" s="170"/>
      <c r="EN150" s="170"/>
      <c r="EO150" s="170"/>
      <c r="EP150" s="170"/>
      <c r="EQ150" s="170"/>
      <c r="ER150" s="170"/>
      <c r="ES150" s="170"/>
      <c r="ET150" s="170"/>
      <c r="EU150" s="170"/>
      <c r="EV150" s="170"/>
      <c r="EW150" s="170"/>
      <c r="EX150" s="170"/>
      <c r="EY150" s="170"/>
      <c r="EZ150" s="170"/>
      <c r="FA150" s="170"/>
      <c r="FB150" s="170"/>
      <c r="FC150" s="170"/>
      <c r="FD150" s="170"/>
    </row>
    <row r="151" customFormat="false" ht="12.75" hidden="false" customHeight="false" outlineLevel="0" collapsed="false">
      <c r="A151" s="179" t="n">
        <v>41183</v>
      </c>
      <c r="B151" s="160" t="n">
        <v>-0.02536247</v>
      </c>
      <c r="C151" s="160" t="n">
        <v>0</v>
      </c>
      <c r="D151" s="160" t="n">
        <v>-0.29201929</v>
      </c>
      <c r="E151" s="160" t="n">
        <v>0.26665682</v>
      </c>
      <c r="F151" s="160" t="n">
        <v>0.26665682</v>
      </c>
      <c r="G151" s="160" t="n">
        <v>0</v>
      </c>
      <c r="H151" s="159" t="n">
        <v>0</v>
      </c>
      <c r="I151" s="181" t="n">
        <v>0.0004339232</v>
      </c>
      <c r="J151" s="158" t="n">
        <v>5.61E-005</v>
      </c>
      <c r="R151" s="159"/>
      <c r="S151" s="169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  <c r="DZ151" s="170"/>
      <c r="EA151" s="170"/>
      <c r="EB151" s="170"/>
      <c r="EC151" s="170"/>
      <c r="ED151" s="170"/>
      <c r="EE151" s="170"/>
      <c r="EF151" s="170"/>
      <c r="EG151" s="170"/>
      <c r="EH151" s="170"/>
      <c r="EI151" s="170"/>
      <c r="EJ151" s="170"/>
      <c r="EK151" s="170"/>
      <c r="EL151" s="170"/>
      <c r="EM151" s="170"/>
      <c r="EN151" s="170"/>
      <c r="EO151" s="170"/>
      <c r="EP151" s="170"/>
      <c r="EQ151" s="170"/>
      <c r="ER151" s="170"/>
      <c r="ES151" s="170"/>
      <c r="ET151" s="170"/>
      <c r="EU151" s="170"/>
      <c r="EV151" s="170"/>
      <c r="EW151" s="170"/>
      <c r="EX151" s="170"/>
      <c r="EY151" s="170"/>
      <c r="EZ151" s="170"/>
      <c r="FA151" s="170"/>
      <c r="FB151" s="170"/>
      <c r="FC151" s="170"/>
      <c r="FD151" s="170"/>
    </row>
    <row r="152" customFormat="false" ht="12.75" hidden="false" customHeight="false" outlineLevel="0" collapsed="false">
      <c r="A152" s="179" t="n">
        <v>41214</v>
      </c>
      <c r="B152" s="160" t="n">
        <v>-0.01067753</v>
      </c>
      <c r="C152" s="160" t="n">
        <v>0</v>
      </c>
      <c r="D152" s="160" t="n">
        <v>-0.29170173</v>
      </c>
      <c r="E152" s="160" t="n">
        <v>0.2810242</v>
      </c>
      <c r="F152" s="160" t="n">
        <v>0.2810242</v>
      </c>
      <c r="G152" s="160" t="n">
        <v>0</v>
      </c>
      <c r="H152" s="159" t="n">
        <v>0</v>
      </c>
      <c r="I152" s="181" t="n">
        <v>0.0019780185</v>
      </c>
      <c r="J152" s="158" t="n">
        <v>5.658E-005</v>
      </c>
      <c r="R152" s="159"/>
      <c r="S152" s="169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  <c r="DZ152" s="170"/>
      <c r="EA152" s="170"/>
      <c r="EB152" s="170"/>
      <c r="EC152" s="170"/>
      <c r="ED152" s="170"/>
      <c r="EE152" s="170"/>
      <c r="EF152" s="170"/>
      <c r="EG152" s="170"/>
      <c r="EH152" s="170"/>
      <c r="EI152" s="170"/>
      <c r="EJ152" s="170"/>
      <c r="EK152" s="170"/>
      <c r="EL152" s="170"/>
      <c r="EM152" s="170"/>
      <c r="EN152" s="170"/>
      <c r="EO152" s="170"/>
      <c r="EP152" s="170"/>
      <c r="EQ152" s="170"/>
      <c r="ER152" s="170"/>
      <c r="ES152" s="170"/>
      <c r="ET152" s="170"/>
      <c r="EU152" s="170"/>
      <c r="EV152" s="170"/>
      <c r="EW152" s="170"/>
      <c r="EX152" s="170"/>
      <c r="EY152" s="170"/>
      <c r="EZ152" s="170"/>
      <c r="FA152" s="170"/>
      <c r="FB152" s="170"/>
      <c r="FC152" s="170"/>
      <c r="FD152" s="170"/>
    </row>
    <row r="153" customFormat="false" ht="12.75" hidden="false" customHeight="false" outlineLevel="0" collapsed="false">
      <c r="A153" s="179" t="n">
        <v>41244</v>
      </c>
      <c r="B153" s="160" t="n">
        <v>0.02219637</v>
      </c>
      <c r="C153" s="160" t="n">
        <v>0</v>
      </c>
      <c r="D153" s="160" t="n">
        <v>-0.19439492</v>
      </c>
      <c r="E153" s="160" t="n">
        <v>0.21659129</v>
      </c>
      <c r="F153" s="160" t="n">
        <v>0.21659129</v>
      </c>
      <c r="G153" s="160" t="n">
        <v>0</v>
      </c>
      <c r="H153" s="159" t="n">
        <v>0</v>
      </c>
      <c r="I153" s="181" t="n">
        <v>0.001147437</v>
      </c>
      <c r="J153" s="158" t="n">
        <v>4.425E-005</v>
      </c>
      <c r="R153" s="159"/>
      <c r="S153" s="169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170"/>
      <c r="EF153" s="170"/>
      <c r="EG153" s="170"/>
      <c r="EH153" s="170"/>
      <c r="EI153" s="170"/>
      <c r="EJ153" s="170"/>
      <c r="EK153" s="170"/>
      <c r="EL153" s="170"/>
      <c r="EM153" s="170"/>
      <c r="EN153" s="170"/>
      <c r="EO153" s="170"/>
      <c r="EP153" s="170"/>
      <c r="EQ153" s="170"/>
      <c r="ER153" s="170"/>
      <c r="ES153" s="170"/>
      <c r="ET153" s="170"/>
      <c r="EU153" s="170"/>
      <c r="EV153" s="170"/>
      <c r="EW153" s="170"/>
      <c r="EX153" s="170"/>
      <c r="EY153" s="170"/>
      <c r="EZ153" s="170"/>
      <c r="FA153" s="170"/>
      <c r="FB153" s="170"/>
      <c r="FC153" s="170"/>
      <c r="FD153" s="170"/>
    </row>
    <row r="154" customFormat="false" ht="12.75" hidden="false" customHeight="false" outlineLevel="0" collapsed="false">
      <c r="A154" s="179" t="n">
        <v>41275</v>
      </c>
      <c r="B154" s="160" t="n">
        <v>0.01213267</v>
      </c>
      <c r="C154" s="160" t="n">
        <v>0</v>
      </c>
      <c r="D154" s="160" t="n">
        <v>-0.19418473</v>
      </c>
      <c r="E154" s="160" t="n">
        <v>0.2063174</v>
      </c>
      <c r="F154" s="160" t="n">
        <v>0.2063174</v>
      </c>
      <c r="G154" s="160" t="n">
        <v>0</v>
      </c>
      <c r="H154" s="159" t="n">
        <v>0</v>
      </c>
      <c r="I154" s="181" t="n">
        <v>0.0007483749</v>
      </c>
      <c r="J154" s="158" t="n">
        <v>4.277E-005</v>
      </c>
      <c r="R154" s="159"/>
      <c r="S154" s="169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  <c r="DZ154" s="170"/>
      <c r="EA154" s="170"/>
      <c r="EB154" s="170"/>
      <c r="EC154" s="170"/>
      <c r="ED154" s="170"/>
      <c r="EE154" s="170"/>
      <c r="EF154" s="170"/>
      <c r="EG154" s="170"/>
      <c r="EH154" s="170"/>
      <c r="EI154" s="170"/>
      <c r="EJ154" s="170"/>
      <c r="EK154" s="170"/>
      <c r="EL154" s="170"/>
      <c r="EM154" s="170"/>
      <c r="EN154" s="170"/>
      <c r="EO154" s="170"/>
      <c r="EP154" s="170"/>
      <c r="EQ154" s="170"/>
      <c r="ER154" s="170"/>
      <c r="ES154" s="170"/>
      <c r="ET154" s="170"/>
      <c r="EU154" s="170"/>
      <c r="EV154" s="170"/>
      <c r="EW154" s="170"/>
      <c r="EX154" s="170"/>
      <c r="EY154" s="170"/>
      <c r="EZ154" s="170"/>
      <c r="FA154" s="170"/>
      <c r="FB154" s="170"/>
      <c r="FC154" s="170"/>
      <c r="FD154" s="170"/>
    </row>
    <row r="155" customFormat="false" ht="12.75" hidden="false" customHeight="false" outlineLevel="0" collapsed="false">
      <c r="A155" s="179" t="n">
        <v>41306</v>
      </c>
      <c r="B155" s="160" t="n">
        <v>0.01273028</v>
      </c>
      <c r="C155" s="160" t="n">
        <v>0</v>
      </c>
      <c r="D155" s="160" t="n">
        <v>-0.194048</v>
      </c>
      <c r="E155" s="160" t="n">
        <v>0.20677828</v>
      </c>
      <c r="F155" s="160" t="n">
        <v>0.20677828</v>
      </c>
      <c r="G155" s="160" t="n">
        <v>0</v>
      </c>
      <c r="H155" s="159" t="n">
        <v>0</v>
      </c>
      <c r="I155" s="181" t="n">
        <v>-0.0004594056</v>
      </c>
      <c r="J155" s="158" t="n">
        <v>4.487E-005</v>
      </c>
      <c r="R155" s="159"/>
      <c r="S155" s="169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170"/>
      <c r="EK155" s="170"/>
      <c r="EL155" s="170"/>
      <c r="EM155" s="170"/>
      <c r="EN155" s="170"/>
      <c r="EO155" s="170"/>
      <c r="EP155" s="170"/>
      <c r="EQ155" s="170"/>
      <c r="ER155" s="170"/>
      <c r="ES155" s="170"/>
      <c r="ET155" s="170"/>
      <c r="EU155" s="170"/>
      <c r="EV155" s="170"/>
      <c r="EW155" s="170"/>
      <c r="EX155" s="170"/>
      <c r="EY155" s="170"/>
      <c r="EZ155" s="170"/>
      <c r="FA155" s="170"/>
      <c r="FB155" s="170"/>
      <c r="FC155" s="170"/>
      <c r="FD155" s="170"/>
    </row>
    <row r="156" customFormat="false" ht="12.75" hidden="false" customHeight="false" outlineLevel="0" collapsed="false">
      <c r="A156" s="179" t="n">
        <v>41334</v>
      </c>
      <c r="B156" s="160" t="n">
        <v>0.00422499</v>
      </c>
      <c r="C156" s="160" t="n">
        <v>0</v>
      </c>
      <c r="D156" s="160" t="n">
        <v>-0.19386499</v>
      </c>
      <c r="E156" s="160" t="n">
        <v>0.19808998</v>
      </c>
      <c r="F156" s="160" t="n">
        <v>0.19808998</v>
      </c>
      <c r="G156" s="160" t="n">
        <v>0</v>
      </c>
      <c r="H156" s="159" t="n">
        <v>0</v>
      </c>
      <c r="I156" s="181" t="n">
        <v>-0.0016320386</v>
      </c>
      <c r="J156" s="158" t="n">
        <v>4.495E-005</v>
      </c>
      <c r="R156" s="159"/>
      <c r="S156" s="169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  <c r="DZ156" s="170"/>
      <c r="EA156" s="170"/>
      <c r="EB156" s="170"/>
      <c r="EC156" s="170"/>
      <c r="ED156" s="170"/>
      <c r="EE156" s="170"/>
      <c r="EF156" s="170"/>
      <c r="EG156" s="170"/>
      <c r="EH156" s="170"/>
      <c r="EI156" s="170"/>
      <c r="EJ156" s="170"/>
      <c r="EK156" s="170"/>
      <c r="EL156" s="170"/>
      <c r="EM156" s="170"/>
      <c r="EN156" s="170"/>
      <c r="EO156" s="170"/>
      <c r="EP156" s="170"/>
      <c r="EQ156" s="170"/>
      <c r="ER156" s="170"/>
      <c r="ES156" s="170"/>
      <c r="ET156" s="170"/>
      <c r="EU156" s="170"/>
      <c r="EV156" s="170"/>
      <c r="EW156" s="170"/>
      <c r="EX156" s="170"/>
      <c r="EY156" s="170"/>
      <c r="EZ156" s="170"/>
      <c r="FA156" s="170"/>
      <c r="FB156" s="170"/>
      <c r="FC156" s="170"/>
      <c r="FD156" s="170"/>
    </row>
    <row r="157" customFormat="false" ht="12.75" hidden="false" customHeight="false" outlineLevel="0" collapsed="false">
      <c r="A157" s="179" t="n">
        <v>41365</v>
      </c>
      <c r="B157" s="160" t="n">
        <v>0.08634068</v>
      </c>
      <c r="C157" s="160" t="n">
        <v>0</v>
      </c>
      <c r="D157" s="160" t="n">
        <v>-0.09670556</v>
      </c>
      <c r="E157" s="160" t="n">
        <v>0.18304624</v>
      </c>
      <c r="F157" s="160" t="n">
        <v>0.18304624</v>
      </c>
      <c r="G157" s="160" t="n">
        <v>0</v>
      </c>
      <c r="H157" s="159" t="n">
        <v>0</v>
      </c>
      <c r="I157" s="181" t="n">
        <v>-0.0005622927</v>
      </c>
      <c r="J157" s="158" t="n">
        <v>3.996E-005</v>
      </c>
      <c r="R157" s="159"/>
      <c r="S157" s="169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</row>
    <row r="158" customFormat="false" ht="12.75" hidden="false" customHeight="false" outlineLevel="0" collapsed="false">
      <c r="A158" s="179" t="n">
        <v>41395</v>
      </c>
      <c r="B158" s="160" t="n">
        <v>-0.01468379</v>
      </c>
      <c r="C158" s="160" t="n">
        <v>0</v>
      </c>
      <c r="D158" s="160" t="n">
        <v>-0.19349005</v>
      </c>
      <c r="E158" s="160" t="n">
        <v>0.17880626</v>
      </c>
      <c r="F158" s="160" t="n">
        <v>0.17880626</v>
      </c>
      <c r="G158" s="160" t="n">
        <v>0</v>
      </c>
      <c r="H158" s="159" t="n">
        <v>0</v>
      </c>
      <c r="I158" s="181" t="n">
        <v>-0.001560448</v>
      </c>
      <c r="J158" s="158" t="n">
        <v>4.064E-005</v>
      </c>
      <c r="R158" s="159"/>
      <c r="S158" s="169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  <c r="DZ158" s="170"/>
      <c r="EA158" s="170"/>
      <c r="EB158" s="170"/>
      <c r="EC158" s="170"/>
      <c r="ED158" s="170"/>
      <c r="EE158" s="170"/>
      <c r="EF158" s="170"/>
      <c r="EG158" s="170"/>
      <c r="EH158" s="170"/>
      <c r="EI158" s="170"/>
      <c r="EJ158" s="170"/>
      <c r="EK158" s="170"/>
      <c r="EL158" s="170"/>
      <c r="EM158" s="170"/>
      <c r="EN158" s="170"/>
      <c r="EO158" s="170"/>
      <c r="EP158" s="170"/>
      <c r="EQ158" s="170"/>
      <c r="ER158" s="170"/>
      <c r="ES158" s="170"/>
      <c r="ET158" s="170"/>
      <c r="EU158" s="170"/>
      <c r="EV158" s="170"/>
      <c r="EW158" s="170"/>
      <c r="EX158" s="170"/>
      <c r="EY158" s="170"/>
      <c r="EZ158" s="170"/>
      <c r="FA158" s="170"/>
      <c r="FB158" s="170"/>
      <c r="FC158" s="170"/>
      <c r="FD158" s="170"/>
    </row>
    <row r="159" customFormat="false" ht="12.75" hidden="false" customHeight="false" outlineLevel="0" collapsed="false">
      <c r="A159" s="179" t="n">
        <v>41426</v>
      </c>
      <c r="B159" s="160" t="n">
        <v>-0.01923745</v>
      </c>
      <c r="C159" s="160" t="n">
        <v>0</v>
      </c>
      <c r="D159" s="160" t="n">
        <v>-0.09679504</v>
      </c>
      <c r="E159" s="160" t="n">
        <v>0.07755759</v>
      </c>
      <c r="F159" s="160" t="n">
        <v>0.07755759</v>
      </c>
      <c r="G159" s="160" t="n">
        <v>0</v>
      </c>
      <c r="H159" s="159" t="n">
        <v>0</v>
      </c>
      <c r="I159" s="181" t="n">
        <v>0.0044266023</v>
      </c>
      <c r="J159" s="158" t="n">
        <v>9.43E-006</v>
      </c>
      <c r="R159" s="159"/>
      <c r="S159" s="169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  <c r="DZ159" s="170"/>
      <c r="EA159" s="170"/>
      <c r="EB159" s="170"/>
      <c r="EC159" s="170"/>
      <c r="ED159" s="170"/>
      <c r="EE159" s="170"/>
      <c r="EF159" s="170"/>
      <c r="EG159" s="170"/>
      <c r="EH159" s="170"/>
      <c r="EI159" s="170"/>
      <c r="EJ159" s="170"/>
      <c r="EK159" s="170"/>
      <c r="EL159" s="170"/>
      <c r="EM159" s="170"/>
      <c r="EN159" s="170"/>
      <c r="EO159" s="170"/>
      <c r="EP159" s="170"/>
      <c r="EQ159" s="170"/>
      <c r="ER159" s="170"/>
      <c r="ES159" s="170"/>
      <c r="ET159" s="170"/>
      <c r="EU159" s="170"/>
      <c r="EV159" s="170"/>
      <c r="EW159" s="170"/>
      <c r="EX159" s="170"/>
      <c r="EY159" s="170"/>
      <c r="EZ159" s="170"/>
      <c r="FA159" s="170"/>
      <c r="FB159" s="170"/>
      <c r="FC159" s="170"/>
      <c r="FD159" s="170"/>
    </row>
    <row r="160" customFormat="false" ht="12.75" hidden="false" customHeight="false" outlineLevel="0" collapsed="false">
      <c r="A160" s="179" t="n">
        <v>41456</v>
      </c>
      <c r="B160" s="160" t="n">
        <v>0.00851342</v>
      </c>
      <c r="C160" s="160" t="n">
        <v>0</v>
      </c>
      <c r="D160" s="160" t="n">
        <v>-0.09667469</v>
      </c>
      <c r="E160" s="160" t="n">
        <v>0.10518811</v>
      </c>
      <c r="F160" s="160" t="n">
        <v>0.10518811</v>
      </c>
      <c r="G160" s="160" t="n">
        <v>0</v>
      </c>
      <c r="H160" s="159" t="n">
        <v>0</v>
      </c>
      <c r="I160" s="181" t="n">
        <v>0.0058342211</v>
      </c>
      <c r="J160" s="158" t="n">
        <v>1.312E-005</v>
      </c>
      <c r="R160" s="159"/>
      <c r="S160" s="169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  <c r="DZ160" s="170"/>
      <c r="EA160" s="170"/>
      <c r="EB160" s="170"/>
      <c r="EC160" s="170"/>
      <c r="ED160" s="170"/>
      <c r="EE160" s="170"/>
      <c r="EF160" s="170"/>
      <c r="EG160" s="170"/>
      <c r="EH160" s="170"/>
      <c r="EI160" s="170"/>
      <c r="EJ160" s="170"/>
      <c r="EK160" s="170"/>
      <c r="EL160" s="170"/>
      <c r="EM160" s="170"/>
      <c r="EN160" s="170"/>
      <c r="EO160" s="170"/>
      <c r="EP160" s="170"/>
      <c r="EQ160" s="170"/>
      <c r="ER160" s="170"/>
      <c r="ES160" s="170"/>
      <c r="ET160" s="170"/>
      <c r="EU160" s="170"/>
      <c r="EV160" s="170"/>
      <c r="EW160" s="170"/>
      <c r="EX160" s="170"/>
      <c r="EY160" s="170"/>
      <c r="EZ160" s="170"/>
      <c r="FA160" s="170"/>
      <c r="FB160" s="170"/>
      <c r="FC160" s="170"/>
      <c r="FD160" s="170"/>
    </row>
    <row r="161" customFormat="false" ht="12.75" hidden="false" customHeight="false" outlineLevel="0" collapsed="false">
      <c r="A161" s="179" t="n">
        <v>41487</v>
      </c>
      <c r="B161" s="160" t="n">
        <v>-0.02607851</v>
      </c>
      <c r="C161" s="160" t="n">
        <v>0</v>
      </c>
      <c r="D161" s="160" t="n">
        <v>-0.09656887</v>
      </c>
      <c r="E161" s="160" t="n">
        <v>0.07049036</v>
      </c>
      <c r="F161" s="160" t="n">
        <v>0.07049036</v>
      </c>
      <c r="G161" s="160" t="n">
        <v>0</v>
      </c>
      <c r="H161" s="159" t="n">
        <v>0</v>
      </c>
      <c r="I161" s="181" t="n">
        <v>0.0041759279</v>
      </c>
      <c r="J161" s="158" t="n">
        <v>8.42E-006</v>
      </c>
      <c r="R161" s="159"/>
      <c r="S161" s="169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  <c r="DZ161" s="170"/>
      <c r="EA161" s="170"/>
      <c r="EB161" s="170"/>
      <c r="EC161" s="170"/>
      <c r="ED161" s="170"/>
      <c r="EE161" s="170"/>
      <c r="EF161" s="170"/>
      <c r="EG161" s="170"/>
      <c r="EH161" s="170"/>
      <c r="EI161" s="170"/>
      <c r="EJ161" s="170"/>
      <c r="EK161" s="170"/>
      <c r="EL161" s="170"/>
      <c r="EM161" s="170"/>
      <c r="EN161" s="170"/>
      <c r="EO161" s="170"/>
      <c r="EP161" s="170"/>
      <c r="EQ161" s="170"/>
      <c r="ER161" s="170"/>
      <c r="ES161" s="170"/>
      <c r="ET161" s="170"/>
      <c r="EU161" s="170"/>
      <c r="EV161" s="170"/>
      <c r="EW161" s="170"/>
      <c r="EX161" s="170"/>
      <c r="EY161" s="170"/>
      <c r="EZ161" s="170"/>
      <c r="FA161" s="170"/>
      <c r="FB161" s="170"/>
      <c r="FC161" s="170"/>
      <c r="FD161" s="170"/>
    </row>
    <row r="162" customFormat="false" ht="12.75" hidden="false" customHeight="false" outlineLevel="0" collapsed="false">
      <c r="A162" s="179" t="n">
        <v>41518</v>
      </c>
      <c r="B162" s="160" t="n">
        <v>-0.02783273</v>
      </c>
      <c r="C162" s="160" t="n">
        <v>0</v>
      </c>
      <c r="D162" s="160" t="n">
        <v>-0.09648053</v>
      </c>
      <c r="E162" s="160" t="n">
        <v>0.0686478</v>
      </c>
      <c r="F162" s="160" t="n">
        <v>0.0686478</v>
      </c>
      <c r="G162" s="160" t="n">
        <v>0</v>
      </c>
      <c r="H162" s="159" t="n">
        <v>0</v>
      </c>
      <c r="I162" s="181" t="n">
        <v>0.0040507694</v>
      </c>
      <c r="J162" s="158" t="n">
        <v>8.26E-006</v>
      </c>
      <c r="R162" s="159"/>
      <c r="S162" s="169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  <c r="DZ162" s="170"/>
      <c r="EA162" s="170"/>
      <c r="EB162" s="170"/>
      <c r="EC162" s="170"/>
      <c r="ED162" s="170"/>
      <c r="EE162" s="170"/>
      <c r="EF162" s="170"/>
      <c r="EG162" s="170"/>
      <c r="EH162" s="170"/>
      <c r="EI162" s="170"/>
      <c r="EJ162" s="170"/>
      <c r="EK162" s="170"/>
      <c r="EL162" s="170"/>
      <c r="EM162" s="170"/>
      <c r="EN162" s="170"/>
      <c r="EO162" s="170"/>
      <c r="EP162" s="170"/>
      <c r="EQ162" s="170"/>
      <c r="ER162" s="170"/>
      <c r="ES162" s="170"/>
      <c r="ET162" s="170"/>
      <c r="EU162" s="170"/>
      <c r="EV162" s="170"/>
      <c r="EW162" s="170"/>
      <c r="EX162" s="170"/>
      <c r="EY162" s="170"/>
      <c r="EZ162" s="170"/>
      <c r="FA162" s="170"/>
      <c r="FB162" s="170"/>
      <c r="FC162" s="170"/>
      <c r="FD162" s="170"/>
    </row>
    <row r="163" customFormat="false" ht="12.75" hidden="false" customHeight="false" outlineLevel="0" collapsed="false">
      <c r="A163" s="179" t="n">
        <v>41548</v>
      </c>
      <c r="B163" s="160" t="n">
        <v>-0.0271561</v>
      </c>
      <c r="C163" s="160" t="n">
        <v>0</v>
      </c>
      <c r="D163" s="160" t="n">
        <v>-0.0964059</v>
      </c>
      <c r="E163" s="160" t="n">
        <v>0.0692498</v>
      </c>
      <c r="F163" s="160" t="n">
        <v>0.0692498</v>
      </c>
      <c r="G163" s="160" t="n">
        <v>0</v>
      </c>
      <c r="H163" s="159" t="n">
        <v>0</v>
      </c>
      <c r="I163" s="181" t="n">
        <v>0.0040981049</v>
      </c>
      <c r="J163" s="158" t="n">
        <v>8.36E-006</v>
      </c>
      <c r="R163" s="159"/>
      <c r="S163" s="169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  <c r="DZ163" s="170"/>
      <c r="EA163" s="170"/>
      <c r="EB163" s="170"/>
      <c r="EC163" s="170"/>
      <c r="ED163" s="170"/>
      <c r="EE163" s="170"/>
      <c r="EF163" s="170"/>
      <c r="EG163" s="170"/>
      <c r="EH163" s="170"/>
      <c r="EI163" s="170"/>
      <c r="EJ163" s="170"/>
      <c r="EK163" s="170"/>
      <c r="EL163" s="170"/>
      <c r="EM163" s="170"/>
      <c r="EN163" s="170"/>
      <c r="EO163" s="170"/>
      <c r="EP163" s="170"/>
      <c r="EQ163" s="170"/>
      <c r="ER163" s="170"/>
      <c r="ES163" s="170"/>
      <c r="ET163" s="170"/>
      <c r="EU163" s="170"/>
      <c r="EV163" s="170"/>
      <c r="EW163" s="170"/>
      <c r="EX163" s="170"/>
      <c r="EY163" s="170"/>
      <c r="EZ163" s="170"/>
      <c r="FA163" s="170"/>
      <c r="FB163" s="170"/>
      <c r="FC163" s="170"/>
      <c r="FD163" s="170"/>
    </row>
    <row r="164" customFormat="false" ht="12.75" hidden="false" customHeight="false" outlineLevel="0" collapsed="false">
      <c r="A164" s="179" t="n">
        <v>41579</v>
      </c>
      <c r="B164" s="160" t="n">
        <v>-0.00608465</v>
      </c>
      <c r="C164" s="160" t="n">
        <v>0</v>
      </c>
      <c r="D164" s="160" t="n">
        <v>-0.09629198</v>
      </c>
      <c r="E164" s="160" t="n">
        <v>0.09020733</v>
      </c>
      <c r="F164" s="160" t="n">
        <v>0.09020733</v>
      </c>
      <c r="G164" s="160" t="n">
        <v>0</v>
      </c>
      <c r="H164" s="159" t="n">
        <v>0</v>
      </c>
      <c r="I164" s="181" t="n">
        <v>0.0052728212</v>
      </c>
      <c r="J164" s="158" t="n">
        <v>1.104E-005</v>
      </c>
      <c r="R164" s="159"/>
      <c r="S164" s="169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  <c r="DZ164" s="170"/>
      <c r="EA164" s="170"/>
      <c r="EB164" s="170"/>
      <c r="EC164" s="170"/>
      <c r="ED164" s="170"/>
      <c r="EE164" s="170"/>
      <c r="EF164" s="170"/>
      <c r="EG164" s="170"/>
      <c r="EH164" s="170"/>
      <c r="EI164" s="170"/>
      <c r="EJ164" s="170"/>
      <c r="EK164" s="170"/>
      <c r="EL164" s="170"/>
      <c r="EM164" s="170"/>
      <c r="EN164" s="170"/>
      <c r="EO164" s="170"/>
      <c r="EP164" s="170"/>
      <c r="EQ164" s="170"/>
      <c r="ER164" s="170"/>
      <c r="ES164" s="170"/>
      <c r="ET164" s="170"/>
      <c r="EU164" s="170"/>
      <c r="EV164" s="170"/>
      <c r="EW164" s="170"/>
      <c r="EX164" s="170"/>
      <c r="EY164" s="170"/>
      <c r="EZ164" s="170"/>
      <c r="FA164" s="170"/>
      <c r="FB164" s="170"/>
      <c r="FC164" s="170"/>
      <c r="FD164" s="170"/>
    </row>
    <row r="165" customFormat="false" ht="12.75" hidden="false" customHeight="false" outlineLevel="0" collapsed="false">
      <c r="A165" s="179" t="n">
        <v>41609</v>
      </c>
      <c r="B165" s="160" t="n">
        <v>-0.03131231</v>
      </c>
      <c r="C165" s="160" t="n">
        <v>0</v>
      </c>
      <c r="D165" s="160" t="n">
        <v>-0.0962316</v>
      </c>
      <c r="E165" s="160" t="n">
        <v>0.06491929</v>
      </c>
      <c r="F165" s="160" t="n">
        <v>0.06491929</v>
      </c>
      <c r="G165" s="160" t="n">
        <v>0</v>
      </c>
      <c r="H165" s="159" t="n">
        <v>0</v>
      </c>
      <c r="I165" s="181" t="n">
        <v>0.0039960671</v>
      </c>
      <c r="J165" s="158" t="n">
        <v>7.67E-006</v>
      </c>
      <c r="R165" s="159"/>
      <c r="S165" s="169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  <c r="DZ165" s="170"/>
      <c r="EA165" s="170"/>
      <c r="EB165" s="170"/>
      <c r="EC165" s="170"/>
      <c r="ED165" s="170"/>
      <c r="EE165" s="170"/>
      <c r="EF165" s="170"/>
      <c r="EG165" s="170"/>
      <c r="EH165" s="170"/>
      <c r="EI165" s="170"/>
      <c r="EJ165" s="170"/>
      <c r="EK165" s="170"/>
      <c r="EL165" s="170"/>
      <c r="EM165" s="170"/>
      <c r="EN165" s="170"/>
      <c r="EO165" s="170"/>
      <c r="EP165" s="170"/>
      <c r="EQ165" s="170"/>
      <c r="ER165" s="170"/>
      <c r="ES165" s="170"/>
      <c r="ET165" s="170"/>
      <c r="EU165" s="170"/>
      <c r="EV165" s="170"/>
      <c r="EW165" s="170"/>
      <c r="EX165" s="170"/>
      <c r="EY165" s="170"/>
      <c r="EZ165" s="170"/>
      <c r="FA165" s="170"/>
      <c r="FB165" s="170"/>
      <c r="FC165" s="170"/>
      <c r="FD165" s="170"/>
    </row>
    <row r="166" customFormat="false" ht="12.75" hidden="false" customHeight="false" outlineLevel="0" collapsed="false">
      <c r="A166" s="179" t="n">
        <v>41640</v>
      </c>
      <c r="B166" s="160" t="n">
        <v>-0.03651813</v>
      </c>
      <c r="C166" s="160" t="n">
        <v>0</v>
      </c>
      <c r="D166" s="160" t="n">
        <v>-0.09611239</v>
      </c>
      <c r="E166" s="160" t="n">
        <v>0.05959426</v>
      </c>
      <c r="F166" s="160" t="n">
        <v>0.05959426</v>
      </c>
      <c r="G166" s="160" t="n">
        <v>0</v>
      </c>
      <c r="H166" s="159" t="n">
        <v>0</v>
      </c>
      <c r="I166" s="181" t="n">
        <v>0.0041709545</v>
      </c>
      <c r="J166" s="158" t="n">
        <v>6.31E-006</v>
      </c>
      <c r="R166" s="159"/>
      <c r="S166" s="169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170"/>
      <c r="EK166" s="170"/>
      <c r="EL166" s="170"/>
      <c r="EM166" s="170"/>
      <c r="EN166" s="170"/>
      <c r="EO166" s="170"/>
      <c r="EP166" s="170"/>
      <c r="EQ166" s="170"/>
      <c r="ER166" s="170"/>
      <c r="ES166" s="170"/>
      <c r="ET166" s="170"/>
      <c r="EU166" s="170"/>
      <c r="EV166" s="170"/>
      <c r="EW166" s="170"/>
      <c r="EX166" s="170"/>
      <c r="EY166" s="170"/>
      <c r="EZ166" s="170"/>
      <c r="FA166" s="170"/>
      <c r="FB166" s="170"/>
      <c r="FC166" s="170"/>
      <c r="FD166" s="170"/>
    </row>
    <row r="167" customFormat="false" ht="12.75" hidden="false" customHeight="false" outlineLevel="0" collapsed="false">
      <c r="A167" s="179" t="n">
        <v>41671</v>
      </c>
      <c r="B167" s="160" t="n">
        <v>-0.04290873</v>
      </c>
      <c r="C167" s="160" t="n">
        <v>0</v>
      </c>
      <c r="D167" s="160" t="n">
        <v>-0.09604628</v>
      </c>
      <c r="E167" s="160" t="n">
        <v>0.05313755</v>
      </c>
      <c r="F167" s="160" t="n">
        <v>0.05313755</v>
      </c>
      <c r="G167" s="160" t="n">
        <v>0</v>
      </c>
      <c r="H167" s="159" t="n">
        <v>0</v>
      </c>
      <c r="I167" s="181" t="n">
        <v>0.0041180034</v>
      </c>
      <c r="J167" s="158" t="n">
        <v>5.06E-006</v>
      </c>
      <c r="R167" s="159"/>
      <c r="S167" s="169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  <c r="DZ167" s="170"/>
      <c r="EA167" s="170"/>
      <c r="EB167" s="170"/>
      <c r="EC167" s="170"/>
      <c r="ED167" s="170"/>
      <c r="EE167" s="170"/>
      <c r="EF167" s="170"/>
      <c r="EG167" s="170"/>
      <c r="EH167" s="170"/>
      <c r="EI167" s="170"/>
      <c r="EJ167" s="170"/>
      <c r="EK167" s="170"/>
      <c r="EL167" s="170"/>
      <c r="EM167" s="170"/>
      <c r="EN167" s="170"/>
      <c r="EO167" s="170"/>
      <c r="EP167" s="170"/>
      <c r="EQ167" s="170"/>
      <c r="ER167" s="170"/>
      <c r="ES167" s="170"/>
      <c r="ET167" s="170"/>
      <c r="EU167" s="170"/>
      <c r="EV167" s="170"/>
      <c r="EW167" s="170"/>
      <c r="EX167" s="170"/>
      <c r="EY167" s="170"/>
      <c r="EZ167" s="170"/>
      <c r="FA167" s="170"/>
      <c r="FB167" s="170"/>
      <c r="FC167" s="170"/>
      <c r="FD167" s="170"/>
    </row>
    <row r="168" customFormat="false" ht="12.75" hidden="false" customHeight="false" outlineLevel="0" collapsed="false">
      <c r="A168" s="179" t="n">
        <v>41699</v>
      </c>
      <c r="B168" s="160" t="n">
        <v>0.04443484</v>
      </c>
      <c r="C168" s="160" t="n">
        <v>0</v>
      </c>
      <c r="D168" s="160" t="n">
        <v>0</v>
      </c>
      <c r="E168" s="160" t="n">
        <v>0.04443484</v>
      </c>
      <c r="F168" s="160" t="n">
        <v>0.04443484</v>
      </c>
      <c r="G168" s="160" t="n">
        <v>0</v>
      </c>
      <c r="H168" s="159" t="n">
        <v>0</v>
      </c>
      <c r="I168" s="181" t="n">
        <v>0.0034526984</v>
      </c>
      <c r="J168" s="158" t="n">
        <v>4.25E-006</v>
      </c>
      <c r="R168" s="159"/>
      <c r="S168" s="169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  <c r="DZ168" s="170"/>
      <c r="EA168" s="170"/>
      <c r="EB168" s="170"/>
      <c r="EC168" s="170"/>
      <c r="ED168" s="170"/>
      <c r="EE168" s="170"/>
      <c r="EF168" s="170"/>
      <c r="EG168" s="170"/>
      <c r="EH168" s="170"/>
      <c r="EI168" s="170"/>
      <c r="EJ168" s="170"/>
      <c r="EK168" s="170"/>
      <c r="EL168" s="170"/>
      <c r="EM168" s="170"/>
      <c r="EN168" s="170"/>
      <c r="EO168" s="170"/>
      <c r="EP168" s="170"/>
      <c r="EQ168" s="170"/>
      <c r="ER168" s="170"/>
      <c r="ES168" s="170"/>
      <c r="ET168" s="170"/>
      <c r="EU168" s="170"/>
      <c r="EV168" s="170"/>
      <c r="EW168" s="170"/>
      <c r="EX168" s="170"/>
      <c r="EY168" s="170"/>
      <c r="EZ168" s="170"/>
      <c r="FA168" s="170"/>
      <c r="FB168" s="170"/>
      <c r="FC168" s="170"/>
      <c r="FD168" s="170"/>
    </row>
    <row r="169" customFormat="false" ht="12.75" hidden="false" customHeight="false" outlineLevel="0" collapsed="false">
      <c r="A169" s="179" t="n">
        <v>41730</v>
      </c>
      <c r="B169" s="160" t="n">
        <v>0.04714092</v>
      </c>
      <c r="C169" s="160" t="n">
        <v>0</v>
      </c>
      <c r="D169" s="160" t="n">
        <v>0</v>
      </c>
      <c r="E169" s="160" t="n">
        <v>0.04714092</v>
      </c>
      <c r="F169" s="160" t="n">
        <v>0.04714092</v>
      </c>
      <c r="G169" s="160" t="n">
        <v>0</v>
      </c>
      <c r="H169" s="159" t="n">
        <v>0</v>
      </c>
      <c r="I169" s="181" t="n">
        <v>0.0033788852</v>
      </c>
      <c r="J169" s="158" t="n">
        <v>4.97E-006</v>
      </c>
      <c r="R169" s="159"/>
      <c r="S169" s="169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  <c r="DZ169" s="170"/>
      <c r="EA169" s="170"/>
      <c r="EB169" s="170"/>
      <c r="EC169" s="170"/>
      <c r="ED169" s="170"/>
      <c r="EE169" s="170"/>
      <c r="EF169" s="170"/>
      <c r="EG169" s="170"/>
      <c r="EH169" s="170"/>
      <c r="EI169" s="170"/>
      <c r="EJ169" s="170"/>
      <c r="EK169" s="170"/>
      <c r="EL169" s="170"/>
      <c r="EM169" s="170"/>
      <c r="EN169" s="170"/>
      <c r="EO169" s="170"/>
      <c r="EP169" s="170"/>
      <c r="EQ169" s="170"/>
      <c r="ER169" s="170"/>
      <c r="ES169" s="170"/>
      <c r="ET169" s="170"/>
      <c r="EU169" s="170"/>
      <c r="EV169" s="170"/>
      <c r="EW169" s="170"/>
      <c r="EX169" s="170"/>
      <c r="EY169" s="170"/>
      <c r="EZ169" s="170"/>
      <c r="FA169" s="170"/>
      <c r="FB169" s="170"/>
      <c r="FC169" s="170"/>
      <c r="FD169" s="170"/>
    </row>
    <row r="170" customFormat="false" ht="12.75" hidden="false" customHeight="false" outlineLevel="0" collapsed="false">
      <c r="A170" s="179" t="n">
        <v>41760</v>
      </c>
      <c r="B170" s="160" t="n">
        <v>-0.06201492</v>
      </c>
      <c r="C170" s="160" t="n">
        <v>0</v>
      </c>
      <c r="D170" s="160" t="n">
        <v>-0.09579577</v>
      </c>
      <c r="E170" s="160" t="n">
        <v>0.03378085</v>
      </c>
      <c r="F170" s="160" t="n">
        <v>0.03378085</v>
      </c>
      <c r="G170" s="160" t="n">
        <v>0</v>
      </c>
      <c r="H170" s="159" t="n">
        <v>0</v>
      </c>
      <c r="I170" s="181" t="n">
        <v>0.0021957442</v>
      </c>
      <c r="J170" s="158" t="n">
        <v>3.92E-006</v>
      </c>
      <c r="R170" s="159"/>
      <c r="S170" s="169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  <c r="DZ170" s="170"/>
      <c r="EA170" s="170"/>
      <c r="EB170" s="170"/>
      <c r="EC170" s="170"/>
      <c r="ED170" s="170"/>
      <c r="EE170" s="170"/>
      <c r="EF170" s="170"/>
      <c r="EG170" s="170"/>
      <c r="EH170" s="170"/>
      <c r="EI170" s="170"/>
      <c r="EJ170" s="170"/>
      <c r="EK170" s="170"/>
      <c r="EL170" s="170"/>
      <c r="EM170" s="170"/>
      <c r="EN170" s="170"/>
      <c r="EO170" s="170"/>
      <c r="EP170" s="170"/>
      <c r="EQ170" s="170"/>
      <c r="ER170" s="170"/>
      <c r="ES170" s="170"/>
      <c r="ET170" s="170"/>
      <c r="EU170" s="170"/>
      <c r="EV170" s="170"/>
      <c r="EW170" s="170"/>
      <c r="EX170" s="170"/>
      <c r="EY170" s="170"/>
      <c r="EZ170" s="170"/>
      <c r="FA170" s="170"/>
      <c r="FB170" s="170"/>
      <c r="FC170" s="170"/>
      <c r="FD170" s="170"/>
    </row>
    <row r="171" customFormat="false" ht="12.75" hidden="false" customHeight="false" outlineLevel="0" collapsed="false">
      <c r="A171" s="179" t="n">
        <v>41791</v>
      </c>
      <c r="B171" s="160" t="n">
        <v>-0.02442339</v>
      </c>
      <c r="C171" s="160" t="n">
        <v>0</v>
      </c>
      <c r="D171" s="160" t="n">
        <v>-0.09569849</v>
      </c>
      <c r="E171" s="160" t="n">
        <v>0.0712751</v>
      </c>
      <c r="F171" s="160" t="n">
        <v>0.0712751</v>
      </c>
      <c r="G171" s="160" t="n">
        <v>0</v>
      </c>
      <c r="H171" s="159" t="n">
        <v>0</v>
      </c>
      <c r="I171" s="181" t="n">
        <v>0.0039531535</v>
      </c>
      <c r="J171" s="158" t="n">
        <v>9.3E-006</v>
      </c>
      <c r="R171" s="159"/>
      <c r="S171" s="169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170"/>
      <c r="EK171" s="170"/>
      <c r="EL171" s="170"/>
      <c r="EM171" s="170"/>
      <c r="EN171" s="170"/>
      <c r="EO171" s="170"/>
      <c r="EP171" s="170"/>
      <c r="EQ171" s="170"/>
      <c r="ER171" s="170"/>
      <c r="ES171" s="170"/>
      <c r="ET171" s="170"/>
      <c r="EU171" s="170"/>
      <c r="EV171" s="170"/>
      <c r="EW171" s="170"/>
      <c r="EX171" s="170"/>
      <c r="EY171" s="170"/>
      <c r="EZ171" s="170"/>
      <c r="FA171" s="170"/>
      <c r="FB171" s="170"/>
      <c r="FC171" s="170"/>
      <c r="FD171" s="170"/>
    </row>
    <row r="172" customFormat="false" ht="12.75" hidden="false" customHeight="false" outlineLevel="0" collapsed="false">
      <c r="A172" s="179" t="n">
        <v>41821</v>
      </c>
      <c r="B172" s="160" t="n">
        <v>0.00084186</v>
      </c>
      <c r="C172" s="160" t="n">
        <v>0</v>
      </c>
      <c r="D172" s="160" t="n">
        <v>-0.09561844</v>
      </c>
      <c r="E172" s="160" t="n">
        <v>0.0964603</v>
      </c>
      <c r="F172" s="160" t="n">
        <v>0.0964603</v>
      </c>
      <c r="G172" s="160" t="n">
        <v>0</v>
      </c>
      <c r="H172" s="159" t="n">
        <v>0</v>
      </c>
      <c r="I172" s="181" t="n">
        <v>0.0052113484</v>
      </c>
      <c r="J172" s="158" t="n">
        <v>1.285E-005</v>
      </c>
      <c r="R172" s="159"/>
      <c r="S172" s="169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  <c r="DZ172" s="170"/>
      <c r="EA172" s="170"/>
      <c r="EB172" s="170"/>
      <c r="EC172" s="170"/>
      <c r="ED172" s="170"/>
      <c r="EE172" s="170"/>
      <c r="EF172" s="170"/>
      <c r="EG172" s="170"/>
      <c r="EH172" s="170"/>
      <c r="EI172" s="170"/>
      <c r="EJ172" s="170"/>
      <c r="EK172" s="170"/>
      <c r="EL172" s="170"/>
      <c r="EM172" s="170"/>
      <c r="EN172" s="170"/>
      <c r="EO172" s="170"/>
      <c r="EP172" s="170"/>
      <c r="EQ172" s="170"/>
      <c r="ER172" s="170"/>
      <c r="ES172" s="170"/>
      <c r="ET172" s="170"/>
      <c r="EU172" s="170"/>
      <c r="EV172" s="170"/>
      <c r="EW172" s="170"/>
      <c r="EX172" s="170"/>
      <c r="EY172" s="170"/>
      <c r="EZ172" s="170"/>
      <c r="FA172" s="170"/>
      <c r="FB172" s="170"/>
      <c r="FC172" s="170"/>
      <c r="FD172" s="170"/>
    </row>
    <row r="173" customFormat="false" ht="12.75" hidden="false" customHeight="false" outlineLevel="0" collapsed="false">
      <c r="A173" s="179" t="n">
        <v>41852</v>
      </c>
      <c r="B173" s="160" t="n">
        <v>-0.03072518</v>
      </c>
      <c r="C173" s="160" t="n">
        <v>0</v>
      </c>
      <c r="D173" s="160" t="n">
        <v>-0.09551574</v>
      </c>
      <c r="E173" s="160" t="n">
        <v>0.06479056</v>
      </c>
      <c r="F173" s="160" t="n">
        <v>0.06479056</v>
      </c>
      <c r="G173" s="160" t="n">
        <v>0</v>
      </c>
      <c r="H173" s="159" t="n">
        <v>0</v>
      </c>
      <c r="I173" s="181" t="n">
        <v>0.0037358062</v>
      </c>
      <c r="J173" s="158" t="n">
        <v>8.31E-006</v>
      </c>
      <c r="R173" s="159"/>
      <c r="S173" s="169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  <c r="DZ173" s="170"/>
      <c r="EA173" s="170"/>
      <c r="EB173" s="170"/>
      <c r="EC173" s="170"/>
      <c r="ED173" s="170"/>
      <c r="EE173" s="170"/>
      <c r="EF173" s="170"/>
      <c r="EG173" s="170"/>
      <c r="EH173" s="170"/>
      <c r="EI173" s="170"/>
      <c r="EJ173" s="170"/>
      <c r="EK173" s="170"/>
      <c r="EL173" s="170"/>
      <c r="EM173" s="170"/>
      <c r="EN173" s="170"/>
      <c r="EO173" s="170"/>
      <c r="EP173" s="170"/>
      <c r="EQ173" s="170"/>
      <c r="ER173" s="170"/>
      <c r="ES173" s="170"/>
      <c r="ET173" s="170"/>
      <c r="EU173" s="170"/>
      <c r="EV173" s="170"/>
      <c r="EW173" s="170"/>
      <c r="EX173" s="170"/>
      <c r="EY173" s="170"/>
      <c r="EZ173" s="170"/>
      <c r="FA173" s="170"/>
      <c r="FB173" s="170"/>
      <c r="FC173" s="170"/>
      <c r="FD173" s="170"/>
    </row>
    <row r="174" customFormat="false" ht="12.75" hidden="false" customHeight="false" outlineLevel="0" collapsed="false">
      <c r="A174" s="179" t="n">
        <v>41883</v>
      </c>
      <c r="B174" s="160" t="n">
        <v>-0.03234987</v>
      </c>
      <c r="C174" s="160" t="n">
        <v>0</v>
      </c>
      <c r="D174" s="160" t="n">
        <v>-0.09543027</v>
      </c>
      <c r="E174" s="160" t="n">
        <v>0.0630804</v>
      </c>
      <c r="F174" s="160" t="n">
        <v>0.0630804</v>
      </c>
      <c r="G174" s="160" t="n">
        <v>0</v>
      </c>
      <c r="H174" s="159" t="n">
        <v>0</v>
      </c>
      <c r="I174" s="181" t="n">
        <v>0.003622782</v>
      </c>
      <c r="J174" s="158" t="n">
        <v>8.15E-006</v>
      </c>
      <c r="R174" s="159"/>
      <c r="S174" s="169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  <c r="DZ174" s="170"/>
      <c r="EA174" s="170"/>
      <c r="EB174" s="170"/>
      <c r="EC174" s="170"/>
      <c r="ED174" s="170"/>
      <c r="EE174" s="170"/>
      <c r="EF174" s="170"/>
      <c r="EG174" s="170"/>
      <c r="EH174" s="170"/>
      <c r="EI174" s="170"/>
      <c r="EJ174" s="170"/>
      <c r="EK174" s="170"/>
      <c r="EL174" s="170"/>
      <c r="EM174" s="170"/>
      <c r="EN174" s="170"/>
      <c r="EO174" s="170"/>
      <c r="EP174" s="170"/>
      <c r="EQ174" s="170"/>
      <c r="ER174" s="170"/>
      <c r="ES174" s="170"/>
      <c r="ET174" s="170"/>
      <c r="EU174" s="170"/>
      <c r="EV174" s="170"/>
      <c r="EW174" s="170"/>
      <c r="EX174" s="170"/>
      <c r="EY174" s="170"/>
      <c r="EZ174" s="170"/>
      <c r="FA174" s="170"/>
      <c r="FB174" s="170"/>
      <c r="FC174" s="170"/>
      <c r="FD174" s="170"/>
    </row>
    <row r="175" customFormat="false" ht="12.75" hidden="false" customHeight="false" outlineLevel="0" collapsed="false">
      <c r="A175" s="179" t="n">
        <v>41913</v>
      </c>
      <c r="B175" s="160" t="n">
        <v>-0.03167834</v>
      </c>
      <c r="C175" s="160" t="n">
        <v>0</v>
      </c>
      <c r="D175" s="160" t="n">
        <v>-0.09532229</v>
      </c>
      <c r="E175" s="160" t="n">
        <v>0.06364395</v>
      </c>
      <c r="F175" s="160" t="n">
        <v>0.06364395</v>
      </c>
      <c r="G175" s="160" t="n">
        <v>0</v>
      </c>
      <c r="H175" s="159" t="n">
        <v>0</v>
      </c>
      <c r="I175" s="181" t="n">
        <v>0.003665395</v>
      </c>
      <c r="J175" s="158" t="n">
        <v>8.24E-006</v>
      </c>
      <c r="R175" s="159"/>
      <c r="S175" s="169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170"/>
      <c r="EJ175" s="170"/>
      <c r="EK175" s="170"/>
      <c r="EL175" s="170"/>
      <c r="EM175" s="170"/>
      <c r="EN175" s="170"/>
      <c r="EO175" s="170"/>
      <c r="EP175" s="170"/>
      <c r="EQ175" s="170"/>
      <c r="ER175" s="170"/>
      <c r="ES175" s="170"/>
      <c r="ET175" s="170"/>
      <c r="EU175" s="170"/>
      <c r="EV175" s="170"/>
      <c r="EW175" s="170"/>
      <c r="EX175" s="170"/>
      <c r="EY175" s="170"/>
      <c r="EZ175" s="170"/>
      <c r="FA175" s="170"/>
      <c r="FB175" s="170"/>
      <c r="FC175" s="170"/>
      <c r="FD175" s="170"/>
    </row>
    <row r="176" customFormat="false" ht="12.75" hidden="false" customHeight="false" outlineLevel="0" collapsed="false">
      <c r="A176" s="179" t="n">
        <v>41944</v>
      </c>
      <c r="B176" s="160" t="n">
        <v>-0.01226463</v>
      </c>
      <c r="C176" s="160" t="n">
        <v>0</v>
      </c>
      <c r="D176" s="160" t="n">
        <v>-0.09521171</v>
      </c>
      <c r="E176" s="160" t="n">
        <v>0.08294708</v>
      </c>
      <c r="F176" s="160" t="n">
        <v>0.08294708</v>
      </c>
      <c r="G176" s="160" t="n">
        <v>0</v>
      </c>
      <c r="H176" s="159" t="n">
        <v>0</v>
      </c>
      <c r="I176" s="181" t="n">
        <v>0.004716067</v>
      </c>
      <c r="J176" s="158" t="n">
        <v>1.086E-005</v>
      </c>
      <c r="R176" s="159"/>
      <c r="S176" s="169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  <c r="DZ176" s="170"/>
      <c r="EA176" s="170"/>
      <c r="EB176" s="170"/>
      <c r="EC176" s="170"/>
      <c r="ED176" s="170"/>
      <c r="EE176" s="170"/>
      <c r="EF176" s="170"/>
      <c r="EG176" s="170"/>
      <c r="EH176" s="170"/>
      <c r="EI176" s="170"/>
      <c r="EJ176" s="170"/>
      <c r="EK176" s="170"/>
      <c r="EL176" s="170"/>
      <c r="EM176" s="170"/>
      <c r="EN176" s="170"/>
      <c r="EO176" s="170"/>
      <c r="EP176" s="170"/>
      <c r="EQ176" s="170"/>
      <c r="ER176" s="170"/>
      <c r="ES176" s="170"/>
      <c r="ET176" s="170"/>
      <c r="EU176" s="170"/>
      <c r="EV176" s="170"/>
      <c r="EW176" s="170"/>
      <c r="EX176" s="170"/>
      <c r="EY176" s="170"/>
      <c r="EZ176" s="170"/>
      <c r="FA176" s="170"/>
      <c r="FB176" s="170"/>
      <c r="FC176" s="170"/>
      <c r="FD176" s="170"/>
    </row>
    <row r="177" customFormat="false" ht="12.75" hidden="false" customHeight="false" outlineLevel="0" collapsed="false">
      <c r="A177" s="179" t="n">
        <v>41974</v>
      </c>
      <c r="B177" s="160" t="n">
        <v>-0.03445965</v>
      </c>
      <c r="C177" s="160" t="n">
        <v>0</v>
      </c>
      <c r="D177" s="160" t="n">
        <v>-0.09515182</v>
      </c>
      <c r="E177" s="160" t="n">
        <v>0.06069217</v>
      </c>
      <c r="F177" s="160" t="n">
        <v>0.06069217</v>
      </c>
      <c r="G177" s="160" t="n">
        <v>0</v>
      </c>
      <c r="H177" s="159" t="n">
        <v>0</v>
      </c>
      <c r="I177" s="181" t="n">
        <v>0.0035510298</v>
      </c>
      <c r="J177" s="158" t="n">
        <v>7.83E-006</v>
      </c>
      <c r="R177" s="159"/>
      <c r="S177" s="169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  <c r="DZ177" s="170"/>
      <c r="EA177" s="170"/>
      <c r="EB177" s="170"/>
      <c r="EC177" s="170"/>
      <c r="ED177" s="170"/>
      <c r="EE177" s="170"/>
      <c r="EF177" s="170"/>
      <c r="EG177" s="170"/>
      <c r="EH177" s="170"/>
      <c r="EI177" s="170"/>
      <c r="EJ177" s="170"/>
      <c r="EK177" s="170"/>
      <c r="EL177" s="170"/>
      <c r="EM177" s="170"/>
      <c r="EN177" s="170"/>
      <c r="EO177" s="170"/>
      <c r="EP177" s="170"/>
      <c r="EQ177" s="170"/>
      <c r="ER177" s="170"/>
      <c r="ES177" s="170"/>
      <c r="ET177" s="170"/>
      <c r="EU177" s="170"/>
      <c r="EV177" s="170"/>
      <c r="EW177" s="170"/>
      <c r="EX177" s="170"/>
      <c r="EY177" s="170"/>
      <c r="EZ177" s="170"/>
      <c r="FA177" s="170"/>
      <c r="FB177" s="170"/>
      <c r="FC177" s="170"/>
      <c r="FD177" s="170"/>
    </row>
    <row r="178" customFormat="false" ht="12.75" hidden="false" customHeight="false" outlineLevel="0" collapsed="false">
      <c r="A178" s="179" t="n">
        <v>42005</v>
      </c>
      <c r="B178" s="160" t="n">
        <v>0.05552639</v>
      </c>
      <c r="C178" s="160" t="n">
        <v>0</v>
      </c>
      <c r="D178" s="160" t="n">
        <v>0</v>
      </c>
      <c r="E178" s="160" t="n">
        <v>0.05552639</v>
      </c>
      <c r="F178" s="160" t="n">
        <v>0.05552639</v>
      </c>
      <c r="G178" s="160" t="n">
        <v>0</v>
      </c>
      <c r="H178" s="159" t="n">
        <v>0</v>
      </c>
      <c r="I178" s="181" t="n">
        <v>0.0037291582</v>
      </c>
      <c r="J178" s="158" t="n">
        <v>6.51E-006</v>
      </c>
      <c r="R178" s="159"/>
      <c r="S178" s="169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  <c r="DZ178" s="170"/>
      <c r="EA178" s="170"/>
      <c r="EB178" s="170"/>
      <c r="EC178" s="170"/>
      <c r="ED178" s="170"/>
      <c r="EE178" s="170"/>
      <c r="EF178" s="170"/>
      <c r="EG178" s="170"/>
      <c r="EH178" s="170"/>
      <c r="EI178" s="170"/>
      <c r="EJ178" s="170"/>
      <c r="EK178" s="170"/>
      <c r="EL178" s="170"/>
      <c r="EM178" s="170"/>
      <c r="EN178" s="170"/>
      <c r="EO178" s="170"/>
      <c r="EP178" s="170"/>
      <c r="EQ178" s="170"/>
      <c r="ER178" s="170"/>
      <c r="ES178" s="170"/>
      <c r="ET178" s="170"/>
      <c r="EU178" s="170"/>
      <c r="EV178" s="170"/>
      <c r="EW178" s="170"/>
      <c r="EX178" s="170"/>
      <c r="EY178" s="170"/>
      <c r="EZ178" s="170"/>
      <c r="FA178" s="170"/>
      <c r="FB178" s="170"/>
      <c r="FC178" s="170"/>
      <c r="FD178" s="170"/>
    </row>
    <row r="179" customFormat="false" ht="12.75" hidden="false" customHeight="false" outlineLevel="0" collapsed="false">
      <c r="A179" s="179" t="n">
        <v>42036</v>
      </c>
      <c r="B179" s="160" t="n">
        <v>0.04990215</v>
      </c>
      <c r="C179" s="160" t="n">
        <v>0</v>
      </c>
      <c r="D179" s="160" t="n">
        <v>0</v>
      </c>
      <c r="E179" s="160" t="n">
        <v>0.04990215</v>
      </c>
      <c r="F179" s="160" t="n">
        <v>0.04990215</v>
      </c>
      <c r="G179" s="160" t="n">
        <v>0</v>
      </c>
      <c r="H179" s="159" t="n">
        <v>0</v>
      </c>
      <c r="I179" s="181" t="n">
        <v>0.0036898848</v>
      </c>
      <c r="J179" s="158" t="n">
        <v>5.4E-006</v>
      </c>
      <c r="R179" s="159"/>
      <c r="S179" s="169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170"/>
      <c r="EJ179" s="170"/>
      <c r="EK179" s="170"/>
      <c r="EL179" s="170"/>
      <c r="EM179" s="170"/>
      <c r="EN179" s="170"/>
      <c r="EO179" s="170"/>
      <c r="EP179" s="170"/>
      <c r="EQ179" s="170"/>
      <c r="ER179" s="170"/>
      <c r="ES179" s="170"/>
      <c r="ET179" s="170"/>
      <c r="EU179" s="170"/>
      <c r="EV179" s="170"/>
      <c r="EW179" s="170"/>
      <c r="EX179" s="170"/>
      <c r="EY179" s="170"/>
      <c r="EZ179" s="170"/>
      <c r="FA179" s="170"/>
      <c r="FB179" s="170"/>
      <c r="FC179" s="170"/>
      <c r="FD179" s="170"/>
    </row>
    <row r="180" customFormat="false" ht="12.75" hidden="false" customHeight="false" outlineLevel="0" collapsed="false">
      <c r="A180" s="179" t="n">
        <v>42064</v>
      </c>
      <c r="B180" s="160" t="n">
        <v>0.04186385</v>
      </c>
      <c r="C180" s="160" t="n">
        <v>0</v>
      </c>
      <c r="D180" s="160" t="n">
        <v>0</v>
      </c>
      <c r="E180" s="160" t="n">
        <v>0.04186385</v>
      </c>
      <c r="F180" s="160" t="n">
        <v>0.04186385</v>
      </c>
      <c r="G180" s="160" t="n">
        <v>0</v>
      </c>
      <c r="H180" s="159" t="n">
        <v>0</v>
      </c>
      <c r="I180" s="181" t="n">
        <v>0.0030893606</v>
      </c>
      <c r="J180" s="158" t="n">
        <v>4.57E-006</v>
      </c>
      <c r="R180" s="159"/>
      <c r="S180" s="169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  <c r="DZ180" s="170"/>
      <c r="EA180" s="170"/>
      <c r="EB180" s="170"/>
      <c r="EC180" s="170"/>
      <c r="ED180" s="170"/>
      <c r="EE180" s="170"/>
      <c r="EF180" s="170"/>
      <c r="EG180" s="170"/>
      <c r="EH180" s="170"/>
      <c r="EI180" s="170"/>
      <c r="EJ180" s="170"/>
      <c r="EK180" s="170"/>
      <c r="EL180" s="170"/>
      <c r="EM180" s="170"/>
      <c r="EN180" s="170"/>
      <c r="EO180" s="170"/>
      <c r="EP180" s="170"/>
      <c r="EQ180" s="170"/>
      <c r="ER180" s="170"/>
      <c r="ES180" s="170"/>
      <c r="ET180" s="170"/>
      <c r="EU180" s="170"/>
      <c r="EV180" s="170"/>
      <c r="EW180" s="170"/>
      <c r="EX180" s="170"/>
      <c r="EY180" s="170"/>
      <c r="EZ180" s="170"/>
      <c r="FA180" s="170"/>
      <c r="FB180" s="170"/>
      <c r="FC180" s="170"/>
      <c r="FD180" s="170"/>
    </row>
    <row r="181" customFormat="false" ht="12.75" hidden="false" customHeight="false" outlineLevel="0" collapsed="false">
      <c r="A181" s="179" t="n">
        <v>42095</v>
      </c>
      <c r="B181" s="160" t="n">
        <v>0.04409455</v>
      </c>
      <c r="C181" s="160" t="n">
        <v>0</v>
      </c>
      <c r="D181" s="160" t="n">
        <v>0</v>
      </c>
      <c r="E181" s="160" t="n">
        <v>0.04409455</v>
      </c>
      <c r="F181" s="160" t="n">
        <v>0.04409455</v>
      </c>
      <c r="G181" s="160" t="n">
        <v>0</v>
      </c>
      <c r="H181" s="159" t="n">
        <v>0</v>
      </c>
      <c r="I181" s="181" t="n">
        <v>0.003022031</v>
      </c>
      <c r="J181" s="158" t="n">
        <v>5.16E-006</v>
      </c>
      <c r="R181" s="159"/>
      <c r="S181" s="169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  <c r="DZ181" s="170"/>
      <c r="EA181" s="170"/>
      <c r="EB181" s="170"/>
      <c r="EC181" s="170"/>
      <c r="ED181" s="170"/>
      <c r="EE181" s="170"/>
      <c r="EF181" s="170"/>
      <c r="EG181" s="170"/>
      <c r="EH181" s="170"/>
      <c r="EI181" s="170"/>
      <c r="EJ181" s="170"/>
      <c r="EK181" s="170"/>
      <c r="EL181" s="170"/>
      <c r="EM181" s="170"/>
      <c r="EN181" s="170"/>
      <c r="EO181" s="170"/>
      <c r="EP181" s="170"/>
      <c r="EQ181" s="170"/>
      <c r="ER181" s="170"/>
      <c r="ES181" s="170"/>
      <c r="ET181" s="170"/>
      <c r="EU181" s="170"/>
      <c r="EV181" s="170"/>
      <c r="EW181" s="170"/>
      <c r="EX181" s="170"/>
      <c r="EY181" s="170"/>
      <c r="EZ181" s="170"/>
      <c r="FA181" s="170"/>
      <c r="FB181" s="170"/>
      <c r="FC181" s="170"/>
      <c r="FD181" s="170"/>
    </row>
    <row r="182" customFormat="false" ht="12.75" hidden="false" customHeight="false" outlineLevel="0" collapsed="false">
      <c r="A182" s="179" t="n">
        <v>42125</v>
      </c>
      <c r="B182" s="160" t="n">
        <v>-0.06344799</v>
      </c>
      <c r="C182" s="160" t="n">
        <v>0</v>
      </c>
      <c r="D182" s="160" t="n">
        <v>-0.09482131</v>
      </c>
      <c r="E182" s="160" t="n">
        <v>0.03137332</v>
      </c>
      <c r="F182" s="160" t="n">
        <v>0.03137332</v>
      </c>
      <c r="G182" s="160" t="n">
        <v>0</v>
      </c>
      <c r="H182" s="159" t="n">
        <v>0</v>
      </c>
      <c r="I182" s="181" t="n">
        <v>0.0019619548</v>
      </c>
      <c r="J182" s="158" t="n">
        <v>3.95E-006</v>
      </c>
      <c r="R182" s="159"/>
      <c r="S182" s="169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  <c r="DZ182" s="170"/>
      <c r="EA182" s="170"/>
      <c r="EB182" s="170"/>
      <c r="EC182" s="170"/>
      <c r="ED182" s="170"/>
      <c r="EE182" s="170"/>
      <c r="EF182" s="170"/>
      <c r="EG182" s="170"/>
      <c r="EH182" s="170"/>
      <c r="EI182" s="170"/>
      <c r="EJ182" s="170"/>
      <c r="EK182" s="170"/>
      <c r="EL182" s="170"/>
      <c r="EM182" s="170"/>
      <c r="EN182" s="170"/>
      <c r="EO182" s="170"/>
      <c r="EP182" s="170"/>
      <c r="EQ182" s="170"/>
      <c r="ER182" s="170"/>
      <c r="ES182" s="170"/>
      <c r="ET182" s="170"/>
      <c r="EU182" s="170"/>
      <c r="EV182" s="170"/>
      <c r="EW182" s="170"/>
      <c r="EX182" s="170"/>
      <c r="EY182" s="170"/>
      <c r="EZ182" s="170"/>
      <c r="FA182" s="170"/>
      <c r="FB182" s="170"/>
      <c r="FC182" s="170"/>
      <c r="FD182" s="170"/>
    </row>
    <row r="183" customFormat="false" ht="12.75" hidden="false" customHeight="false" outlineLevel="0" collapsed="false">
      <c r="A183" s="179" t="n">
        <v>42156</v>
      </c>
      <c r="B183" s="160" t="n">
        <v>-0.02917055</v>
      </c>
      <c r="C183" s="160" t="n">
        <v>0</v>
      </c>
      <c r="D183" s="160" t="n">
        <v>-0.09475644</v>
      </c>
      <c r="E183" s="160" t="n">
        <v>0.06558589</v>
      </c>
      <c r="F183" s="160" t="n">
        <v>0.06558589</v>
      </c>
      <c r="G183" s="160" t="n">
        <v>0</v>
      </c>
      <c r="H183" s="159" t="n">
        <v>0</v>
      </c>
      <c r="I183" s="181" t="n">
        <v>0.0035308642</v>
      </c>
      <c r="J183" s="158" t="n">
        <v>9.07E-006</v>
      </c>
      <c r="R183" s="159"/>
      <c r="S183" s="169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  <c r="DZ183" s="170"/>
      <c r="EA183" s="170"/>
      <c r="EB183" s="170"/>
      <c r="EC183" s="170"/>
      <c r="ED183" s="170"/>
      <c r="EE183" s="170"/>
      <c r="EF183" s="170"/>
      <c r="EG183" s="170"/>
      <c r="EH183" s="170"/>
      <c r="EI183" s="170"/>
      <c r="EJ183" s="170"/>
      <c r="EK183" s="170"/>
      <c r="EL183" s="170"/>
      <c r="EM183" s="170"/>
      <c r="EN183" s="170"/>
      <c r="EO183" s="170"/>
      <c r="EP183" s="170"/>
      <c r="EQ183" s="170"/>
      <c r="ER183" s="170"/>
      <c r="ES183" s="170"/>
      <c r="ET183" s="170"/>
      <c r="EU183" s="170"/>
      <c r="EV183" s="170"/>
      <c r="EW183" s="170"/>
      <c r="EX183" s="170"/>
      <c r="EY183" s="170"/>
      <c r="EZ183" s="170"/>
      <c r="FA183" s="170"/>
      <c r="FB183" s="170"/>
      <c r="FC183" s="170"/>
      <c r="FD183" s="170"/>
    </row>
    <row r="184" customFormat="false" ht="12.75" hidden="false" customHeight="false" outlineLevel="0" collapsed="false">
      <c r="A184" s="179" t="n">
        <v>42186</v>
      </c>
      <c r="B184" s="160" t="n">
        <v>-0.00610603</v>
      </c>
      <c r="C184" s="160" t="n">
        <v>0</v>
      </c>
      <c r="D184" s="160" t="n">
        <v>-0.09470821</v>
      </c>
      <c r="E184" s="160" t="n">
        <v>0.08860218</v>
      </c>
      <c r="F184" s="160" t="n">
        <v>0.08860218</v>
      </c>
      <c r="G184" s="160" t="n">
        <v>0</v>
      </c>
      <c r="H184" s="159" t="n">
        <v>0</v>
      </c>
      <c r="I184" s="181" t="n">
        <v>0.0046571237</v>
      </c>
      <c r="J184" s="158" t="n">
        <v>1.245E-005</v>
      </c>
      <c r="R184" s="159"/>
      <c r="S184" s="169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  <c r="DZ184" s="170"/>
      <c r="EA184" s="170"/>
      <c r="EB184" s="170"/>
      <c r="EC184" s="170"/>
      <c r="ED184" s="170"/>
      <c r="EE184" s="170"/>
      <c r="EF184" s="170"/>
      <c r="EG184" s="170"/>
      <c r="EH184" s="170"/>
      <c r="EI184" s="170"/>
      <c r="EJ184" s="170"/>
      <c r="EK184" s="170"/>
      <c r="EL184" s="170"/>
      <c r="EM184" s="170"/>
      <c r="EN184" s="170"/>
      <c r="EO184" s="170"/>
      <c r="EP184" s="170"/>
      <c r="EQ184" s="170"/>
      <c r="ER184" s="170"/>
      <c r="ES184" s="170"/>
      <c r="ET184" s="170"/>
      <c r="EU184" s="170"/>
      <c r="EV184" s="170"/>
      <c r="EW184" s="170"/>
      <c r="EX184" s="170"/>
      <c r="EY184" s="170"/>
      <c r="EZ184" s="170"/>
      <c r="FA184" s="170"/>
      <c r="FB184" s="170"/>
      <c r="FC184" s="170"/>
      <c r="FD184" s="170"/>
    </row>
    <row r="185" customFormat="false" ht="12.75" hidden="false" customHeight="false" outlineLevel="0" collapsed="false">
      <c r="A185" s="179" t="n">
        <v>42217</v>
      </c>
      <c r="B185" s="160" t="n">
        <v>-0.0350123</v>
      </c>
      <c r="C185" s="160" t="n">
        <v>0</v>
      </c>
      <c r="D185" s="160" t="n">
        <v>-0.09463713</v>
      </c>
      <c r="E185" s="160" t="n">
        <v>0.05962483</v>
      </c>
      <c r="F185" s="160" t="n">
        <v>0.05962483</v>
      </c>
      <c r="G185" s="160" t="n">
        <v>0</v>
      </c>
      <c r="H185" s="159" t="n">
        <v>0</v>
      </c>
      <c r="I185" s="181" t="n">
        <v>0.0033414825</v>
      </c>
      <c r="J185" s="158" t="n">
        <v>8.12E-006</v>
      </c>
      <c r="R185" s="159"/>
      <c r="S185" s="169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  <c r="DZ185" s="170"/>
      <c r="EA185" s="170"/>
      <c r="EB185" s="170"/>
      <c r="EC185" s="170"/>
      <c r="ED185" s="170"/>
      <c r="EE185" s="170"/>
      <c r="EF185" s="170"/>
      <c r="EG185" s="170"/>
      <c r="EH185" s="170"/>
      <c r="EI185" s="170"/>
      <c r="EJ185" s="170"/>
      <c r="EK185" s="170"/>
      <c r="EL185" s="170"/>
      <c r="EM185" s="170"/>
      <c r="EN185" s="170"/>
      <c r="EO185" s="170"/>
      <c r="EP185" s="170"/>
      <c r="EQ185" s="170"/>
      <c r="ER185" s="170"/>
      <c r="ES185" s="170"/>
      <c r="ET185" s="170"/>
      <c r="EU185" s="170"/>
      <c r="EV185" s="170"/>
      <c r="EW185" s="170"/>
      <c r="EX185" s="170"/>
      <c r="EY185" s="170"/>
      <c r="EZ185" s="170"/>
      <c r="FA185" s="170"/>
      <c r="FB185" s="170"/>
      <c r="FC185" s="170"/>
      <c r="FD185" s="170"/>
    </row>
    <row r="186" customFormat="false" ht="12.75" hidden="false" customHeight="false" outlineLevel="0" collapsed="false">
      <c r="A186" s="179" t="n">
        <v>42248</v>
      </c>
      <c r="B186" s="160" t="n">
        <v>-0.03654679</v>
      </c>
      <c r="C186" s="160" t="n">
        <v>0</v>
      </c>
      <c r="D186" s="160" t="n">
        <v>-0.09458278</v>
      </c>
      <c r="E186" s="160" t="n">
        <v>0.05803599</v>
      </c>
      <c r="F186" s="160" t="n">
        <v>0.05803599</v>
      </c>
      <c r="G186" s="160" t="n">
        <v>0</v>
      </c>
      <c r="H186" s="159" t="n">
        <v>0</v>
      </c>
      <c r="I186" s="181" t="n">
        <v>0.0032394102</v>
      </c>
      <c r="J186" s="158" t="n">
        <v>7.94E-006</v>
      </c>
      <c r="R186" s="159"/>
      <c r="S186" s="169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  <c r="DZ186" s="170"/>
      <c r="EA186" s="170"/>
      <c r="EB186" s="170"/>
      <c r="EC186" s="170"/>
      <c r="ED186" s="170"/>
      <c r="EE186" s="170"/>
      <c r="EF186" s="170"/>
      <c r="EG186" s="170"/>
      <c r="EH186" s="170"/>
      <c r="EI186" s="170"/>
      <c r="EJ186" s="170"/>
      <c r="EK186" s="170"/>
      <c r="EL186" s="170"/>
      <c r="EM186" s="170"/>
      <c r="EN186" s="170"/>
      <c r="EO186" s="170"/>
      <c r="EP186" s="170"/>
      <c r="EQ186" s="170"/>
      <c r="ER186" s="170"/>
      <c r="ES186" s="170"/>
      <c r="ET186" s="170"/>
      <c r="EU186" s="170"/>
      <c r="EV186" s="170"/>
      <c r="EW186" s="170"/>
      <c r="EX186" s="170"/>
      <c r="EY186" s="170"/>
      <c r="EZ186" s="170"/>
      <c r="FA186" s="170"/>
      <c r="FB186" s="170"/>
      <c r="FC186" s="170"/>
      <c r="FD186" s="170"/>
    </row>
    <row r="187" customFormat="false" ht="12.75" hidden="false" customHeight="false" outlineLevel="0" collapsed="false">
      <c r="A187" s="179" t="n">
        <v>42278</v>
      </c>
      <c r="B187" s="160" t="n">
        <v>-0.0359423</v>
      </c>
      <c r="C187" s="160" t="n">
        <v>0</v>
      </c>
      <c r="D187" s="160" t="n">
        <v>-0.09450571</v>
      </c>
      <c r="E187" s="160" t="n">
        <v>0.05856341</v>
      </c>
      <c r="F187" s="160" t="n">
        <v>0.05856341</v>
      </c>
      <c r="G187" s="160" t="n">
        <v>0</v>
      </c>
      <c r="H187" s="159" t="n">
        <v>0</v>
      </c>
      <c r="I187" s="181" t="n">
        <v>0.0032777456</v>
      </c>
      <c r="J187" s="158" t="n">
        <v>8.03E-006</v>
      </c>
      <c r="R187" s="159"/>
      <c r="S187" s="169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  <c r="DZ187" s="170"/>
      <c r="EA187" s="170"/>
      <c r="EB187" s="170"/>
      <c r="EC187" s="170"/>
      <c r="ED187" s="170"/>
      <c r="EE187" s="170"/>
      <c r="EF187" s="170"/>
      <c r="EG187" s="170"/>
      <c r="EH187" s="170"/>
      <c r="EI187" s="170"/>
      <c r="EJ187" s="170"/>
      <c r="EK187" s="170"/>
      <c r="EL187" s="170"/>
      <c r="EM187" s="170"/>
      <c r="EN187" s="170"/>
      <c r="EO187" s="170"/>
      <c r="EP187" s="170"/>
      <c r="EQ187" s="170"/>
      <c r="ER187" s="170"/>
      <c r="ES187" s="170"/>
      <c r="ET187" s="170"/>
      <c r="EU187" s="170"/>
      <c r="EV187" s="170"/>
      <c r="EW187" s="170"/>
      <c r="EX187" s="170"/>
      <c r="EY187" s="170"/>
      <c r="EZ187" s="170"/>
      <c r="FA187" s="170"/>
      <c r="FB187" s="170"/>
      <c r="FC187" s="170"/>
      <c r="FD187" s="170"/>
    </row>
    <row r="188" customFormat="false" ht="12.75" hidden="false" customHeight="false" outlineLevel="0" collapsed="false">
      <c r="A188" s="179" t="n">
        <v>42309</v>
      </c>
      <c r="B188" s="160" t="n">
        <v>-0.01810525</v>
      </c>
      <c r="C188" s="160" t="n">
        <v>0</v>
      </c>
      <c r="D188" s="160" t="n">
        <v>-0.09445681</v>
      </c>
      <c r="E188" s="160" t="n">
        <v>0.07635156</v>
      </c>
      <c r="F188" s="160" t="n">
        <v>0.07635156</v>
      </c>
      <c r="G188" s="160" t="n">
        <v>0</v>
      </c>
      <c r="H188" s="159" t="n">
        <v>0</v>
      </c>
      <c r="I188" s="181" t="n">
        <v>0.004215662</v>
      </c>
      <c r="J188" s="158" t="n">
        <v>1.057E-005</v>
      </c>
      <c r="R188" s="159"/>
      <c r="S188" s="169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  <c r="DZ188" s="170"/>
      <c r="EA188" s="170"/>
      <c r="EB188" s="170"/>
      <c r="EC188" s="170"/>
      <c r="ED188" s="170"/>
      <c r="EE188" s="170"/>
      <c r="EF188" s="170"/>
      <c r="EG188" s="170"/>
      <c r="EH188" s="170"/>
      <c r="EI188" s="170"/>
      <c r="EJ188" s="170"/>
      <c r="EK188" s="170"/>
      <c r="EL188" s="170"/>
      <c r="EM188" s="170"/>
      <c r="EN188" s="170"/>
      <c r="EO188" s="170"/>
      <c r="EP188" s="170"/>
      <c r="EQ188" s="170"/>
      <c r="ER188" s="170"/>
      <c r="ES188" s="170"/>
      <c r="ET188" s="170"/>
      <c r="EU188" s="170"/>
      <c r="EV188" s="170"/>
      <c r="EW188" s="170"/>
      <c r="EX188" s="170"/>
      <c r="EY188" s="170"/>
      <c r="EZ188" s="170"/>
      <c r="FA188" s="170"/>
      <c r="FB188" s="170"/>
      <c r="FC188" s="170"/>
      <c r="FD188" s="170"/>
    </row>
    <row r="189" customFormat="false" ht="12.75" hidden="false" customHeight="false" outlineLevel="0" collapsed="false">
      <c r="A189" s="179" t="n">
        <v>42339</v>
      </c>
      <c r="B189" s="160" t="n">
        <v>-0.03846291</v>
      </c>
      <c r="C189" s="160" t="n">
        <v>0</v>
      </c>
      <c r="D189" s="160" t="n">
        <v>-0.09442433</v>
      </c>
      <c r="E189" s="160" t="n">
        <v>0.05596142</v>
      </c>
      <c r="F189" s="160" t="n">
        <v>0.05596142</v>
      </c>
      <c r="G189" s="160" t="n">
        <v>0</v>
      </c>
      <c r="H189" s="159" t="n">
        <v>0</v>
      </c>
      <c r="I189" s="181" t="n">
        <v>0.0031712763</v>
      </c>
      <c r="J189" s="158" t="n">
        <v>7.66E-006</v>
      </c>
      <c r="R189" s="159"/>
      <c r="S189" s="169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  <c r="DZ189" s="170"/>
      <c r="EA189" s="170"/>
      <c r="EB189" s="170"/>
      <c r="EC189" s="170"/>
      <c r="ED189" s="170"/>
      <c r="EE189" s="170"/>
      <c r="EF189" s="170"/>
      <c r="EG189" s="170"/>
      <c r="EH189" s="170"/>
      <c r="EI189" s="170"/>
      <c r="EJ189" s="170"/>
      <c r="EK189" s="170"/>
      <c r="EL189" s="170"/>
      <c r="EM189" s="170"/>
      <c r="EN189" s="170"/>
      <c r="EO189" s="170"/>
      <c r="EP189" s="170"/>
      <c r="EQ189" s="170"/>
      <c r="ER189" s="170"/>
      <c r="ES189" s="170"/>
      <c r="ET189" s="170"/>
      <c r="EU189" s="170"/>
      <c r="EV189" s="170"/>
      <c r="EW189" s="170"/>
      <c r="EX189" s="170"/>
      <c r="EY189" s="170"/>
      <c r="EZ189" s="170"/>
      <c r="FA189" s="170"/>
      <c r="FB189" s="170"/>
      <c r="FC189" s="170"/>
      <c r="FD189" s="170"/>
    </row>
    <row r="190" customFormat="false" ht="12.75" hidden="false" customHeight="false" outlineLevel="0" collapsed="false">
      <c r="A190" s="179" t="n">
        <v>42370</v>
      </c>
      <c r="B190" s="160" t="n">
        <v>0.05172936</v>
      </c>
      <c r="C190" s="160" t="n">
        <v>0</v>
      </c>
      <c r="D190" s="160" t="n">
        <v>0</v>
      </c>
      <c r="E190" s="160" t="n">
        <v>0.05172936</v>
      </c>
      <c r="F190" s="160" t="n">
        <v>0.05172936</v>
      </c>
      <c r="G190" s="160" t="n">
        <v>0</v>
      </c>
      <c r="H190" s="159" t="n">
        <v>0</v>
      </c>
      <c r="I190" s="181" t="n">
        <v>0.003334025</v>
      </c>
      <c r="J190" s="158" t="n">
        <v>6.57E-006</v>
      </c>
      <c r="R190" s="159"/>
      <c r="S190" s="169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  <c r="DZ190" s="170"/>
      <c r="EA190" s="170"/>
      <c r="EB190" s="170"/>
      <c r="EC190" s="170"/>
      <c r="ED190" s="170"/>
      <c r="EE190" s="170"/>
      <c r="EF190" s="170"/>
      <c r="EG190" s="170"/>
      <c r="EH190" s="170"/>
      <c r="EI190" s="170"/>
      <c r="EJ190" s="170"/>
      <c r="EK190" s="170"/>
      <c r="EL190" s="170"/>
      <c r="EM190" s="170"/>
      <c r="EN190" s="170"/>
      <c r="EO190" s="170"/>
      <c r="EP190" s="170"/>
      <c r="EQ190" s="170"/>
      <c r="ER190" s="170"/>
      <c r="ES190" s="170"/>
      <c r="ET190" s="170"/>
      <c r="EU190" s="170"/>
      <c r="EV190" s="170"/>
      <c r="EW190" s="170"/>
      <c r="EX190" s="170"/>
      <c r="EY190" s="170"/>
      <c r="EZ190" s="170"/>
      <c r="FA190" s="170"/>
      <c r="FB190" s="170"/>
      <c r="FC190" s="170"/>
      <c r="FD190" s="170"/>
    </row>
    <row r="191" customFormat="false" ht="12.75" hidden="false" customHeight="false" outlineLevel="0" collapsed="false">
      <c r="A191" s="179" t="n">
        <v>42401</v>
      </c>
      <c r="B191" s="160" t="n">
        <v>0.04680757</v>
      </c>
      <c r="C191" s="160" t="n">
        <v>0</v>
      </c>
      <c r="D191" s="160" t="n">
        <v>0</v>
      </c>
      <c r="E191" s="160" t="n">
        <v>0.04680757</v>
      </c>
      <c r="F191" s="160" t="n">
        <v>0.04680757</v>
      </c>
      <c r="G191" s="160" t="n">
        <v>0</v>
      </c>
      <c r="H191" s="159" t="n">
        <v>0</v>
      </c>
      <c r="I191" s="181" t="n">
        <v>0.0033029792</v>
      </c>
      <c r="J191" s="158" t="n">
        <v>5.59E-006</v>
      </c>
      <c r="R191" s="159"/>
      <c r="S191" s="169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  <c r="DZ191" s="170"/>
      <c r="EA191" s="170"/>
      <c r="EB191" s="170"/>
      <c r="EC191" s="170"/>
      <c r="ED191" s="170"/>
      <c r="EE191" s="170"/>
      <c r="EF191" s="170"/>
      <c r="EG191" s="170"/>
      <c r="EH191" s="170"/>
      <c r="EI191" s="170"/>
      <c r="EJ191" s="170"/>
      <c r="EK191" s="170"/>
      <c r="EL191" s="170"/>
      <c r="EM191" s="170"/>
      <c r="EN191" s="170"/>
      <c r="EO191" s="170"/>
      <c r="EP191" s="170"/>
      <c r="EQ191" s="170"/>
      <c r="ER191" s="170"/>
      <c r="ES191" s="170"/>
      <c r="ET191" s="170"/>
      <c r="EU191" s="170"/>
      <c r="EV191" s="170"/>
      <c r="EW191" s="170"/>
      <c r="EX191" s="170"/>
      <c r="EY191" s="170"/>
      <c r="EZ191" s="170"/>
      <c r="FA191" s="170"/>
      <c r="FB191" s="170"/>
      <c r="FC191" s="170"/>
      <c r="FD191" s="170"/>
    </row>
    <row r="192" customFormat="false" ht="12.75" hidden="false" customHeight="false" outlineLevel="0" collapsed="false">
      <c r="A192" s="179" t="n">
        <v>42430</v>
      </c>
      <c r="B192" s="160" t="n">
        <v>0.039337</v>
      </c>
      <c r="C192" s="160" t="n">
        <v>0</v>
      </c>
      <c r="D192" s="160" t="n">
        <v>0</v>
      </c>
      <c r="E192" s="160" t="n">
        <v>0.039337</v>
      </c>
      <c r="F192" s="160" t="n">
        <v>0.039337</v>
      </c>
      <c r="G192" s="160" t="n">
        <v>0</v>
      </c>
      <c r="H192" s="159" t="n">
        <v>0</v>
      </c>
      <c r="I192" s="181" t="n">
        <v>0.0027642966</v>
      </c>
      <c r="J192" s="158" t="n">
        <v>4.73E-006</v>
      </c>
      <c r="R192" s="159"/>
      <c r="S192" s="169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  <c r="DZ192" s="170"/>
      <c r="EA192" s="170"/>
      <c r="EB192" s="170"/>
      <c r="EC192" s="170"/>
      <c r="ED192" s="170"/>
      <c r="EE192" s="170"/>
      <c r="EF192" s="170"/>
      <c r="EG192" s="170"/>
      <c r="EH192" s="170"/>
      <c r="EI192" s="170"/>
      <c r="EJ192" s="170"/>
      <c r="EK192" s="170"/>
      <c r="EL192" s="170"/>
      <c r="EM192" s="170"/>
      <c r="EN192" s="170"/>
      <c r="EO192" s="170"/>
      <c r="EP192" s="170"/>
      <c r="EQ192" s="170"/>
      <c r="ER192" s="170"/>
      <c r="ES192" s="170"/>
      <c r="ET192" s="170"/>
      <c r="EU192" s="170"/>
      <c r="EV192" s="170"/>
      <c r="EW192" s="170"/>
      <c r="EX192" s="170"/>
      <c r="EY192" s="170"/>
      <c r="EZ192" s="170"/>
      <c r="FA192" s="170"/>
      <c r="FB192" s="170"/>
      <c r="FC192" s="170"/>
      <c r="FD192" s="170"/>
    </row>
    <row r="193" customFormat="false" ht="12.75" hidden="false" customHeight="false" outlineLevel="0" collapsed="false">
      <c r="A193" s="179" t="n">
        <v>42461</v>
      </c>
      <c r="B193" s="160" t="n">
        <v>0.04116451</v>
      </c>
      <c r="C193" s="160" t="n">
        <v>0</v>
      </c>
      <c r="D193" s="160" t="n">
        <v>0</v>
      </c>
      <c r="E193" s="160" t="n">
        <v>0.04116451</v>
      </c>
      <c r="F193" s="160" t="n">
        <v>0.04116451</v>
      </c>
      <c r="G193" s="160" t="n">
        <v>0</v>
      </c>
      <c r="H193" s="159" t="n">
        <v>0</v>
      </c>
      <c r="I193" s="181" t="n">
        <v>0.0027024807</v>
      </c>
      <c r="J193" s="158" t="n">
        <v>5.22E-006</v>
      </c>
      <c r="R193" s="159"/>
      <c r="S193" s="169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  <c r="DZ193" s="170"/>
      <c r="EA193" s="170"/>
      <c r="EB193" s="170"/>
      <c r="EC193" s="170"/>
      <c r="ED193" s="170"/>
      <c r="EE193" s="170"/>
      <c r="EF193" s="170"/>
      <c r="EG193" s="170"/>
      <c r="EH193" s="170"/>
      <c r="EI193" s="170"/>
      <c r="EJ193" s="170"/>
      <c r="EK193" s="170"/>
      <c r="EL193" s="170"/>
      <c r="EM193" s="170"/>
      <c r="EN193" s="170"/>
      <c r="EO193" s="170"/>
      <c r="EP193" s="170"/>
      <c r="EQ193" s="170"/>
      <c r="ER193" s="170"/>
      <c r="ES193" s="170"/>
      <c r="ET193" s="170"/>
      <c r="EU193" s="170"/>
      <c r="EV193" s="170"/>
      <c r="EW193" s="170"/>
      <c r="EX193" s="170"/>
      <c r="EY193" s="170"/>
      <c r="EZ193" s="170"/>
      <c r="FA193" s="170"/>
      <c r="FB193" s="170"/>
      <c r="FC193" s="170"/>
      <c r="FD193" s="170"/>
    </row>
    <row r="194" customFormat="false" ht="12.75" hidden="false" customHeight="false" outlineLevel="0" collapsed="false">
      <c r="A194" s="179" t="n">
        <v>42491</v>
      </c>
      <c r="B194" s="160" t="n">
        <v>0.02910003</v>
      </c>
      <c r="C194" s="160" t="n">
        <v>0</v>
      </c>
      <c r="D194" s="160" t="n">
        <v>0</v>
      </c>
      <c r="E194" s="160" t="n">
        <v>0.02910003</v>
      </c>
      <c r="F194" s="160" t="n">
        <v>0.02910003</v>
      </c>
      <c r="G194" s="160" t="n">
        <v>0</v>
      </c>
      <c r="H194" s="159" t="n">
        <v>0</v>
      </c>
      <c r="I194" s="181" t="n">
        <v>0.0017527849</v>
      </c>
      <c r="J194" s="158" t="n">
        <v>3.91E-006</v>
      </c>
      <c r="R194" s="159"/>
      <c r="S194" s="169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  <c r="DZ194" s="170"/>
      <c r="EA194" s="170"/>
      <c r="EB194" s="170"/>
      <c r="EC194" s="170"/>
      <c r="ED194" s="170"/>
      <c r="EE194" s="170"/>
      <c r="EF194" s="170"/>
      <c r="EG194" s="170"/>
      <c r="EH194" s="170"/>
      <c r="EI194" s="170"/>
      <c r="EJ194" s="170"/>
      <c r="EK194" s="170"/>
      <c r="EL194" s="170"/>
      <c r="EM194" s="170"/>
      <c r="EN194" s="170"/>
      <c r="EO194" s="170"/>
      <c r="EP194" s="170"/>
      <c r="EQ194" s="170"/>
      <c r="ER194" s="170"/>
      <c r="ES194" s="170"/>
      <c r="ET194" s="170"/>
      <c r="EU194" s="170"/>
      <c r="EV194" s="170"/>
      <c r="EW194" s="170"/>
      <c r="EX194" s="170"/>
      <c r="EY194" s="170"/>
      <c r="EZ194" s="170"/>
      <c r="FA194" s="170"/>
      <c r="FB194" s="170"/>
      <c r="FC194" s="170"/>
      <c r="FD194" s="170"/>
    </row>
    <row r="195" customFormat="false" ht="12.75" hidden="false" customHeight="false" outlineLevel="0" collapsed="false">
      <c r="A195" s="179" t="n">
        <v>42522</v>
      </c>
      <c r="B195" s="160" t="n">
        <v>0.06031466</v>
      </c>
      <c r="C195" s="160" t="n">
        <v>0</v>
      </c>
      <c r="D195" s="160" t="n">
        <v>0</v>
      </c>
      <c r="E195" s="160" t="n">
        <v>0.06031466</v>
      </c>
      <c r="F195" s="160" t="n">
        <v>0.06031466</v>
      </c>
      <c r="G195" s="160" t="n">
        <v>0</v>
      </c>
      <c r="H195" s="159" t="n">
        <v>0</v>
      </c>
      <c r="I195" s="181" t="n">
        <v>0.0031514826</v>
      </c>
      <c r="J195" s="158" t="n">
        <v>8.75E-006</v>
      </c>
      <c r="R195" s="159"/>
      <c r="S195" s="169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  <c r="DZ195" s="170"/>
      <c r="EA195" s="170"/>
      <c r="EB195" s="170"/>
      <c r="EC195" s="170"/>
      <c r="ED195" s="170"/>
      <c r="EE195" s="170"/>
      <c r="EF195" s="170"/>
      <c r="EG195" s="170"/>
      <c r="EH195" s="170"/>
      <c r="EI195" s="170"/>
      <c r="EJ195" s="170"/>
      <c r="EK195" s="170"/>
      <c r="EL195" s="170"/>
      <c r="EM195" s="170"/>
      <c r="EN195" s="170"/>
      <c r="EO195" s="170"/>
      <c r="EP195" s="170"/>
      <c r="EQ195" s="170"/>
      <c r="ER195" s="170"/>
      <c r="ES195" s="170"/>
      <c r="ET195" s="170"/>
      <c r="EU195" s="170"/>
      <c r="EV195" s="170"/>
      <c r="EW195" s="170"/>
      <c r="EX195" s="170"/>
      <c r="EY195" s="170"/>
      <c r="EZ195" s="170"/>
      <c r="FA195" s="170"/>
      <c r="FB195" s="170"/>
      <c r="FC195" s="170"/>
      <c r="FD195" s="170"/>
    </row>
    <row r="196" customFormat="false" ht="12.75" hidden="false" customHeight="false" outlineLevel="0" collapsed="false">
      <c r="A196" s="179" t="n">
        <v>42552</v>
      </c>
      <c r="B196" s="160" t="n">
        <v>0.08138723</v>
      </c>
      <c r="C196" s="160" t="n">
        <v>0</v>
      </c>
      <c r="D196" s="160" t="n">
        <v>0</v>
      </c>
      <c r="E196" s="160" t="n">
        <v>0.08138723</v>
      </c>
      <c r="F196" s="160" t="n">
        <v>0.08138723</v>
      </c>
      <c r="G196" s="160" t="n">
        <v>0</v>
      </c>
      <c r="H196" s="159" t="n">
        <v>0</v>
      </c>
      <c r="I196" s="181" t="n">
        <v>0.0041633498</v>
      </c>
      <c r="J196" s="158" t="n">
        <v>1.195E-005</v>
      </c>
      <c r="R196" s="159"/>
      <c r="S196" s="169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  <c r="DZ196" s="170"/>
      <c r="EA196" s="170"/>
      <c r="EB196" s="170"/>
      <c r="EC196" s="170"/>
      <c r="ED196" s="170"/>
      <c r="EE196" s="170"/>
      <c r="EF196" s="170"/>
      <c r="EG196" s="170"/>
      <c r="EH196" s="170"/>
      <c r="EI196" s="170"/>
      <c r="EJ196" s="170"/>
      <c r="EK196" s="170"/>
      <c r="EL196" s="170"/>
      <c r="EM196" s="170"/>
      <c r="EN196" s="170"/>
      <c r="EO196" s="170"/>
      <c r="EP196" s="170"/>
      <c r="EQ196" s="170"/>
      <c r="ER196" s="170"/>
      <c r="ES196" s="170"/>
      <c r="ET196" s="170"/>
      <c r="EU196" s="170"/>
      <c r="EV196" s="170"/>
      <c r="EW196" s="170"/>
      <c r="EX196" s="170"/>
      <c r="EY196" s="170"/>
      <c r="EZ196" s="170"/>
      <c r="FA196" s="170"/>
      <c r="FB196" s="170"/>
      <c r="FC196" s="170"/>
      <c r="FD196" s="170"/>
    </row>
    <row r="197" customFormat="false" ht="12.75" hidden="false" customHeight="false" outlineLevel="0" collapsed="false">
      <c r="A197" s="179" t="n">
        <v>42583</v>
      </c>
      <c r="B197" s="160" t="n">
        <v>0.03619768</v>
      </c>
      <c r="C197" s="160" t="n">
        <v>0</v>
      </c>
      <c r="D197" s="160" t="n">
        <v>0</v>
      </c>
      <c r="E197" s="160" t="n">
        <v>0.03619768</v>
      </c>
      <c r="F197" s="160" t="n">
        <v>0.03619768</v>
      </c>
      <c r="G197" s="160" t="n">
        <v>0</v>
      </c>
      <c r="H197" s="159" t="n">
        <v>0</v>
      </c>
      <c r="I197" s="181" t="n">
        <v>0.0019721849</v>
      </c>
      <c r="J197" s="158" t="n">
        <v>5.17E-006</v>
      </c>
      <c r="R197" s="159"/>
      <c r="S197" s="169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  <c r="DZ197" s="170"/>
      <c r="EA197" s="170"/>
      <c r="EB197" s="170"/>
      <c r="EC197" s="170"/>
      <c r="ED197" s="170"/>
      <c r="EE197" s="170"/>
      <c r="EF197" s="170"/>
      <c r="EG197" s="170"/>
      <c r="EH197" s="170"/>
      <c r="EI197" s="170"/>
      <c r="EJ197" s="170"/>
      <c r="EK197" s="170"/>
      <c r="EL197" s="170"/>
      <c r="EM197" s="170"/>
      <c r="EN197" s="170"/>
      <c r="EO197" s="170"/>
      <c r="EP197" s="170"/>
      <c r="EQ197" s="170"/>
      <c r="ER197" s="170"/>
      <c r="ES197" s="170"/>
      <c r="ET197" s="170"/>
      <c r="EU197" s="170"/>
      <c r="EV197" s="170"/>
      <c r="EW197" s="170"/>
      <c r="EX197" s="170"/>
      <c r="EY197" s="170"/>
      <c r="EZ197" s="170"/>
      <c r="FA197" s="170"/>
      <c r="FB197" s="170"/>
      <c r="FC197" s="170"/>
      <c r="FD197" s="170"/>
    </row>
    <row r="198" customFormat="false" ht="12.75" hidden="false" customHeight="false" outlineLevel="0" collapsed="false">
      <c r="A198" s="179" t="n">
        <v>42614</v>
      </c>
      <c r="B198" s="160" t="n">
        <v>0.05179755</v>
      </c>
      <c r="C198" s="160" t="n">
        <v>0</v>
      </c>
      <c r="D198" s="160" t="n">
        <v>0</v>
      </c>
      <c r="E198" s="160" t="n">
        <v>0.05179755</v>
      </c>
      <c r="F198" s="160" t="n">
        <v>0.05179755</v>
      </c>
      <c r="G198" s="160" t="n">
        <v>0</v>
      </c>
      <c r="H198" s="159" t="n">
        <v>0</v>
      </c>
      <c r="I198" s="181" t="n">
        <v>0.0028094982</v>
      </c>
      <c r="J198" s="158" t="n">
        <v>7.44E-006</v>
      </c>
      <c r="R198" s="159"/>
      <c r="S198" s="169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  <c r="DZ198" s="170"/>
      <c r="EA198" s="170"/>
      <c r="EB198" s="170"/>
      <c r="EC198" s="170"/>
      <c r="ED198" s="170"/>
      <c r="EE198" s="170"/>
      <c r="EF198" s="170"/>
      <c r="EG198" s="170"/>
      <c r="EH198" s="170"/>
      <c r="EI198" s="170"/>
      <c r="EJ198" s="170"/>
      <c r="EK198" s="170"/>
      <c r="EL198" s="170"/>
      <c r="EM198" s="170"/>
      <c r="EN198" s="170"/>
      <c r="EO198" s="170"/>
      <c r="EP198" s="170"/>
      <c r="EQ198" s="170"/>
      <c r="ER198" s="170"/>
      <c r="ES198" s="170"/>
      <c r="ET198" s="170"/>
      <c r="EU198" s="170"/>
      <c r="EV198" s="170"/>
      <c r="EW198" s="170"/>
      <c r="EX198" s="170"/>
      <c r="EY198" s="170"/>
      <c r="EZ198" s="170"/>
      <c r="FA198" s="170"/>
      <c r="FB198" s="170"/>
      <c r="FC198" s="170"/>
      <c r="FD198" s="170"/>
    </row>
    <row r="199" customFormat="false" ht="12.75" hidden="false" customHeight="false" outlineLevel="0" collapsed="false">
      <c r="A199" s="179" t="n">
        <v>42644</v>
      </c>
      <c r="B199" s="160" t="n">
        <v>0.05388973</v>
      </c>
      <c r="C199" s="160" t="n">
        <v>0</v>
      </c>
      <c r="D199" s="160" t="n">
        <v>0</v>
      </c>
      <c r="E199" s="160" t="n">
        <v>0.05388973</v>
      </c>
      <c r="F199" s="160" t="n">
        <v>0.05388973</v>
      </c>
      <c r="G199" s="160" t="n">
        <v>0</v>
      </c>
      <c r="H199" s="159" t="n">
        <v>0</v>
      </c>
      <c r="I199" s="181" t="n">
        <v>0.0029331182</v>
      </c>
      <c r="J199" s="158" t="n">
        <v>7.74E-006</v>
      </c>
      <c r="R199" s="159"/>
      <c r="S199" s="169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  <c r="DZ199" s="170"/>
      <c r="EA199" s="170"/>
      <c r="EB199" s="170"/>
      <c r="EC199" s="170"/>
      <c r="ED199" s="170"/>
      <c r="EE199" s="170"/>
      <c r="EF199" s="170"/>
      <c r="EG199" s="170"/>
      <c r="EH199" s="170"/>
      <c r="EI199" s="170"/>
      <c r="EJ199" s="170"/>
      <c r="EK199" s="170"/>
      <c r="EL199" s="170"/>
      <c r="EM199" s="170"/>
      <c r="EN199" s="170"/>
      <c r="EO199" s="170"/>
      <c r="EP199" s="170"/>
      <c r="EQ199" s="170"/>
      <c r="ER199" s="170"/>
      <c r="ES199" s="170"/>
      <c r="ET199" s="170"/>
      <c r="EU199" s="170"/>
      <c r="EV199" s="170"/>
      <c r="EW199" s="170"/>
      <c r="EX199" s="170"/>
      <c r="EY199" s="170"/>
      <c r="EZ199" s="170"/>
      <c r="FA199" s="170"/>
      <c r="FB199" s="170"/>
      <c r="FC199" s="170"/>
      <c r="FD199" s="170"/>
    </row>
    <row r="200" customFormat="false" ht="12.75" hidden="false" customHeight="false" outlineLevel="0" collapsed="false">
      <c r="A200" s="179" t="n">
        <v>42675</v>
      </c>
      <c r="B200" s="160" t="n">
        <v>0.07023906</v>
      </c>
      <c r="C200" s="160" t="n">
        <v>0</v>
      </c>
      <c r="D200" s="160" t="n">
        <v>0</v>
      </c>
      <c r="E200" s="160" t="n">
        <v>0.07023906</v>
      </c>
      <c r="F200" s="160" t="n">
        <v>0.07023906</v>
      </c>
      <c r="G200" s="160" t="n">
        <v>0</v>
      </c>
      <c r="H200" s="159" t="n">
        <v>0</v>
      </c>
      <c r="I200" s="181" t="n">
        <v>0.0037656139</v>
      </c>
      <c r="J200" s="158" t="n">
        <v>1.019E-005</v>
      </c>
      <c r="R200" s="159"/>
      <c r="S200" s="169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  <c r="DZ200" s="170"/>
      <c r="EA200" s="170"/>
      <c r="EB200" s="170"/>
      <c r="EC200" s="170"/>
      <c r="ED200" s="170"/>
      <c r="EE200" s="170"/>
      <c r="EF200" s="170"/>
      <c r="EG200" s="170"/>
      <c r="EH200" s="170"/>
      <c r="EI200" s="170"/>
      <c r="EJ200" s="170"/>
      <c r="EK200" s="170"/>
      <c r="EL200" s="170"/>
      <c r="EM200" s="170"/>
      <c r="EN200" s="170"/>
      <c r="EO200" s="170"/>
      <c r="EP200" s="170"/>
      <c r="EQ200" s="170"/>
      <c r="ER200" s="170"/>
      <c r="ES200" s="170"/>
      <c r="ET200" s="170"/>
      <c r="EU200" s="170"/>
      <c r="EV200" s="170"/>
      <c r="EW200" s="170"/>
      <c r="EX200" s="170"/>
      <c r="EY200" s="170"/>
      <c r="EZ200" s="170"/>
      <c r="FA200" s="170"/>
      <c r="FB200" s="170"/>
      <c r="FC200" s="170"/>
      <c r="FD200" s="170"/>
    </row>
    <row r="201" customFormat="false" ht="12.75" hidden="false" customHeight="false" outlineLevel="0" collapsed="false">
      <c r="A201" s="179" t="n">
        <v>42705</v>
      </c>
      <c r="B201" s="160" t="n">
        <v>0.05007085</v>
      </c>
      <c r="C201" s="160" t="n">
        <v>0</v>
      </c>
      <c r="D201" s="160" t="n">
        <v>0</v>
      </c>
      <c r="E201" s="160" t="n">
        <v>0.05007085</v>
      </c>
      <c r="F201" s="160" t="n">
        <v>0.05007085</v>
      </c>
      <c r="G201" s="160" t="n">
        <v>0</v>
      </c>
      <c r="H201" s="159" t="n">
        <v>0</v>
      </c>
      <c r="I201" s="181" t="n">
        <v>0.0027506888</v>
      </c>
      <c r="J201" s="158" t="n">
        <v>7.2E-006</v>
      </c>
      <c r="R201" s="159"/>
      <c r="S201" s="169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  <c r="DZ201" s="170"/>
      <c r="EA201" s="170"/>
      <c r="EB201" s="170"/>
      <c r="EC201" s="170"/>
      <c r="ED201" s="170"/>
      <c r="EE201" s="170"/>
      <c r="EF201" s="170"/>
      <c r="EG201" s="170"/>
      <c r="EH201" s="170"/>
      <c r="EI201" s="170"/>
      <c r="EJ201" s="170"/>
      <c r="EK201" s="170"/>
      <c r="EL201" s="170"/>
      <c r="EM201" s="170"/>
      <c r="EN201" s="170"/>
      <c r="EO201" s="170"/>
      <c r="EP201" s="170"/>
      <c r="EQ201" s="170"/>
      <c r="ER201" s="170"/>
      <c r="ES201" s="170"/>
      <c r="ET201" s="170"/>
      <c r="EU201" s="170"/>
      <c r="EV201" s="170"/>
      <c r="EW201" s="170"/>
      <c r="EX201" s="170"/>
      <c r="EY201" s="170"/>
      <c r="EZ201" s="170"/>
      <c r="FA201" s="170"/>
      <c r="FB201" s="170"/>
      <c r="FC201" s="170"/>
      <c r="FD201" s="170"/>
    </row>
    <row r="202" customFormat="false" ht="12.75" hidden="false" customHeight="false" outlineLevel="0" collapsed="false">
      <c r="A202" s="179" t="n">
        <v>42736</v>
      </c>
      <c r="B202" s="160" t="n">
        <v>0.03175143</v>
      </c>
      <c r="C202" s="160" t="n">
        <v>0</v>
      </c>
      <c r="D202" s="160" t="n">
        <v>0</v>
      </c>
      <c r="E202" s="160" t="n">
        <v>0.03175143</v>
      </c>
      <c r="F202" s="160" t="n">
        <v>0.03175143</v>
      </c>
      <c r="G202" s="160" t="n">
        <v>0</v>
      </c>
      <c r="H202" s="159" t="n">
        <v>0</v>
      </c>
      <c r="I202" s="181" t="n">
        <v>0.001966212</v>
      </c>
      <c r="J202" s="158" t="n">
        <v>4.3E-006</v>
      </c>
      <c r="R202" s="159"/>
      <c r="S202" s="169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  <c r="DZ202" s="170"/>
      <c r="EA202" s="170"/>
      <c r="EB202" s="170"/>
      <c r="EC202" s="170"/>
      <c r="ED202" s="170"/>
      <c r="EE202" s="170"/>
      <c r="EF202" s="170"/>
      <c r="EG202" s="170"/>
      <c r="EH202" s="170"/>
      <c r="EI202" s="170"/>
      <c r="EJ202" s="170"/>
      <c r="EK202" s="170"/>
      <c r="EL202" s="170"/>
      <c r="EM202" s="170"/>
      <c r="EN202" s="170"/>
      <c r="EO202" s="170"/>
      <c r="EP202" s="170"/>
      <c r="EQ202" s="170"/>
      <c r="ER202" s="170"/>
      <c r="ES202" s="170"/>
      <c r="ET202" s="170"/>
      <c r="EU202" s="170"/>
      <c r="EV202" s="170"/>
      <c r="EW202" s="170"/>
      <c r="EX202" s="170"/>
      <c r="EY202" s="170"/>
      <c r="EZ202" s="170"/>
      <c r="FA202" s="170"/>
      <c r="FB202" s="170"/>
      <c r="FC202" s="170"/>
      <c r="FD202" s="170"/>
    </row>
    <row r="203" customFormat="false" ht="12.75" hidden="false" customHeight="false" outlineLevel="0" collapsed="false">
      <c r="A203" s="179" t="n">
        <v>42767</v>
      </c>
      <c r="B203" s="160" t="n">
        <v>0.03186336</v>
      </c>
      <c r="C203" s="160" t="n">
        <v>0</v>
      </c>
      <c r="D203" s="160" t="n">
        <v>0</v>
      </c>
      <c r="E203" s="160" t="n">
        <v>0.03186336</v>
      </c>
      <c r="F203" s="160" t="n">
        <v>0.03186336</v>
      </c>
      <c r="G203" s="160" t="n">
        <v>0</v>
      </c>
      <c r="H203" s="159" t="n">
        <v>0</v>
      </c>
      <c r="I203" s="181" t="n">
        <v>0.0021478807</v>
      </c>
      <c r="J203" s="158" t="n">
        <v>4.11E-006</v>
      </c>
      <c r="R203" s="159"/>
      <c r="S203" s="169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  <c r="DZ203" s="170"/>
      <c r="EA203" s="170"/>
      <c r="EB203" s="170"/>
      <c r="EC203" s="170"/>
      <c r="ED203" s="170"/>
      <c r="EE203" s="170"/>
      <c r="EF203" s="170"/>
      <c r="EG203" s="170"/>
      <c r="EH203" s="170"/>
      <c r="EI203" s="170"/>
      <c r="EJ203" s="170"/>
      <c r="EK203" s="170"/>
      <c r="EL203" s="170"/>
      <c r="EM203" s="170"/>
      <c r="EN203" s="170"/>
      <c r="EO203" s="170"/>
      <c r="EP203" s="170"/>
      <c r="EQ203" s="170"/>
      <c r="ER203" s="170"/>
      <c r="ES203" s="170"/>
      <c r="ET203" s="170"/>
      <c r="EU203" s="170"/>
      <c r="EV203" s="170"/>
      <c r="EW203" s="170"/>
      <c r="EX203" s="170"/>
      <c r="EY203" s="170"/>
      <c r="EZ203" s="170"/>
      <c r="FA203" s="170"/>
      <c r="FB203" s="170"/>
      <c r="FC203" s="170"/>
      <c r="FD203" s="170"/>
    </row>
    <row r="204" customFormat="false" ht="12.75" hidden="false" customHeight="false" outlineLevel="0" collapsed="false">
      <c r="A204" s="179" t="n">
        <v>42795</v>
      </c>
      <c r="B204" s="160" t="n">
        <v>0.03687649</v>
      </c>
      <c r="C204" s="160" t="n">
        <v>0</v>
      </c>
      <c r="D204" s="160" t="n">
        <v>0</v>
      </c>
      <c r="E204" s="160" t="n">
        <v>0.03687649</v>
      </c>
      <c r="F204" s="160" t="n">
        <v>0.03687649</v>
      </c>
      <c r="G204" s="160" t="n">
        <v>0</v>
      </c>
      <c r="H204" s="159" t="n">
        <v>0</v>
      </c>
      <c r="I204" s="181" t="n">
        <v>0.0024722024</v>
      </c>
      <c r="J204" s="158" t="n">
        <v>4.79E-006</v>
      </c>
      <c r="R204" s="159"/>
      <c r="S204" s="169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  <c r="DZ204" s="170"/>
      <c r="EA204" s="170"/>
      <c r="EB204" s="170"/>
      <c r="EC204" s="170"/>
      <c r="ED204" s="170"/>
      <c r="EE204" s="170"/>
      <c r="EF204" s="170"/>
      <c r="EG204" s="170"/>
      <c r="EH204" s="170"/>
      <c r="EI204" s="170"/>
      <c r="EJ204" s="170"/>
      <c r="EK204" s="170"/>
      <c r="EL204" s="170"/>
      <c r="EM204" s="170"/>
      <c r="EN204" s="170"/>
      <c r="EO204" s="170"/>
      <c r="EP204" s="170"/>
      <c r="EQ204" s="170"/>
      <c r="ER204" s="170"/>
      <c r="ES204" s="170"/>
      <c r="ET204" s="170"/>
      <c r="EU204" s="170"/>
      <c r="EV204" s="170"/>
      <c r="EW204" s="170"/>
      <c r="EX204" s="170"/>
      <c r="EY204" s="170"/>
      <c r="EZ204" s="170"/>
      <c r="FA204" s="170"/>
      <c r="FB204" s="170"/>
      <c r="FC204" s="170"/>
      <c r="FD204" s="170"/>
    </row>
    <row r="205" customFormat="false" ht="12.75" hidden="false" customHeight="false" outlineLevel="0" collapsed="false">
      <c r="A205" s="179" t="n">
        <v>42826</v>
      </c>
      <c r="B205" s="160" t="n">
        <v>0.03835774</v>
      </c>
      <c r="C205" s="160" t="n">
        <v>0</v>
      </c>
      <c r="D205" s="160" t="n">
        <v>0</v>
      </c>
      <c r="E205" s="160" t="n">
        <v>0.03835774</v>
      </c>
      <c r="F205" s="160" t="n">
        <v>0.03835774</v>
      </c>
      <c r="G205" s="160" t="n">
        <v>0</v>
      </c>
      <c r="H205" s="159" t="n">
        <v>0</v>
      </c>
      <c r="I205" s="181" t="n">
        <v>0.0024148309</v>
      </c>
      <c r="J205" s="158" t="n">
        <v>5.19E-006</v>
      </c>
      <c r="R205" s="159"/>
      <c r="S205" s="169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  <c r="DZ205" s="170"/>
      <c r="EA205" s="170"/>
      <c r="EB205" s="170"/>
      <c r="EC205" s="170"/>
      <c r="ED205" s="170"/>
      <c r="EE205" s="170"/>
      <c r="EF205" s="170"/>
      <c r="EG205" s="170"/>
      <c r="EH205" s="170"/>
      <c r="EI205" s="170"/>
      <c r="EJ205" s="170"/>
      <c r="EK205" s="170"/>
      <c r="EL205" s="170"/>
      <c r="EM205" s="170"/>
      <c r="EN205" s="170"/>
      <c r="EO205" s="170"/>
      <c r="EP205" s="170"/>
      <c r="EQ205" s="170"/>
      <c r="ER205" s="170"/>
      <c r="ES205" s="170"/>
      <c r="ET205" s="170"/>
      <c r="EU205" s="170"/>
      <c r="EV205" s="170"/>
      <c r="EW205" s="170"/>
      <c r="EX205" s="170"/>
      <c r="EY205" s="170"/>
      <c r="EZ205" s="170"/>
      <c r="FA205" s="170"/>
      <c r="FB205" s="170"/>
      <c r="FC205" s="170"/>
      <c r="FD205" s="170"/>
    </row>
    <row r="206" customFormat="false" ht="12.75" hidden="false" customHeight="false" outlineLevel="0" collapsed="false">
      <c r="A206" s="179" t="n">
        <v>42856</v>
      </c>
      <c r="B206" s="160" t="n">
        <v>0.02696644</v>
      </c>
      <c r="C206" s="160" t="n">
        <v>0</v>
      </c>
      <c r="D206" s="160" t="n">
        <v>0</v>
      </c>
      <c r="E206" s="160" t="n">
        <v>0.02696644</v>
      </c>
      <c r="F206" s="160" t="n">
        <v>0.02696644</v>
      </c>
      <c r="G206" s="160" t="n">
        <v>0</v>
      </c>
      <c r="H206" s="159" t="n">
        <v>0</v>
      </c>
      <c r="I206" s="181" t="n">
        <v>0.0015661216</v>
      </c>
      <c r="J206" s="158" t="n">
        <v>3.82E-006</v>
      </c>
      <c r="R206" s="159"/>
      <c r="S206" s="169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  <c r="DZ206" s="170"/>
      <c r="EA206" s="170"/>
      <c r="EB206" s="170"/>
      <c r="EC206" s="170"/>
      <c r="ED206" s="170"/>
      <c r="EE206" s="170"/>
      <c r="EF206" s="170"/>
      <c r="EG206" s="170"/>
      <c r="EH206" s="170"/>
      <c r="EI206" s="170"/>
      <c r="EJ206" s="170"/>
      <c r="EK206" s="170"/>
      <c r="EL206" s="170"/>
      <c r="EM206" s="170"/>
      <c r="EN206" s="170"/>
      <c r="EO206" s="170"/>
      <c r="EP206" s="170"/>
      <c r="EQ206" s="170"/>
      <c r="ER206" s="170"/>
      <c r="ES206" s="170"/>
      <c r="ET206" s="170"/>
      <c r="EU206" s="170"/>
      <c r="EV206" s="170"/>
      <c r="EW206" s="170"/>
      <c r="EX206" s="170"/>
      <c r="EY206" s="170"/>
      <c r="EZ206" s="170"/>
      <c r="FA206" s="170"/>
      <c r="FB206" s="170"/>
      <c r="FC206" s="170"/>
      <c r="FD206" s="170"/>
    </row>
    <row r="207" customFormat="false" ht="12.75" hidden="false" customHeight="false" outlineLevel="0" collapsed="false">
      <c r="A207" s="179" t="n">
        <v>42887</v>
      </c>
      <c r="B207" s="160" t="n">
        <v>0.05548571</v>
      </c>
      <c r="C207" s="160" t="n">
        <v>0</v>
      </c>
      <c r="D207" s="160" t="n">
        <v>0</v>
      </c>
      <c r="E207" s="160" t="n">
        <v>0.05548571</v>
      </c>
      <c r="F207" s="160" t="n">
        <v>0.05548571</v>
      </c>
      <c r="G207" s="160" t="n">
        <v>0</v>
      </c>
      <c r="H207" s="159" t="n">
        <v>0</v>
      </c>
      <c r="I207" s="181" t="n">
        <v>0.0028166623</v>
      </c>
      <c r="J207" s="158" t="n">
        <v>8.37E-006</v>
      </c>
      <c r="R207" s="159"/>
      <c r="S207" s="169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  <c r="DZ207" s="170"/>
      <c r="EA207" s="170"/>
      <c r="EB207" s="170"/>
      <c r="EC207" s="170"/>
      <c r="ED207" s="170"/>
      <c r="EE207" s="170"/>
      <c r="EF207" s="170"/>
      <c r="EG207" s="170"/>
      <c r="EH207" s="170"/>
      <c r="EI207" s="170"/>
      <c r="EJ207" s="170"/>
      <c r="EK207" s="170"/>
      <c r="EL207" s="170"/>
      <c r="EM207" s="170"/>
      <c r="EN207" s="170"/>
      <c r="EO207" s="170"/>
      <c r="EP207" s="170"/>
      <c r="EQ207" s="170"/>
      <c r="ER207" s="170"/>
      <c r="ES207" s="170"/>
      <c r="ET207" s="170"/>
      <c r="EU207" s="170"/>
      <c r="EV207" s="170"/>
      <c r="EW207" s="170"/>
      <c r="EX207" s="170"/>
      <c r="EY207" s="170"/>
      <c r="EZ207" s="170"/>
      <c r="FA207" s="170"/>
      <c r="FB207" s="170"/>
      <c r="FC207" s="170"/>
      <c r="FD207" s="170"/>
    </row>
    <row r="208" customFormat="false" ht="12.75" hidden="false" customHeight="false" outlineLevel="0" collapsed="false">
      <c r="A208" s="179" t="n">
        <v>42917</v>
      </c>
      <c r="B208" s="160" t="n">
        <v>0.07477772</v>
      </c>
      <c r="C208" s="160" t="n">
        <v>0</v>
      </c>
      <c r="D208" s="160" t="n">
        <v>0</v>
      </c>
      <c r="E208" s="160" t="n">
        <v>0.07477772</v>
      </c>
      <c r="F208" s="160" t="n">
        <v>0.07477772</v>
      </c>
      <c r="G208" s="160" t="n">
        <v>0</v>
      </c>
      <c r="H208" s="159" t="n">
        <v>0</v>
      </c>
      <c r="I208" s="181" t="n">
        <v>0.0037242381</v>
      </c>
      <c r="J208" s="158" t="n">
        <v>1.139E-005</v>
      </c>
      <c r="R208" s="159"/>
      <c r="S208" s="169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  <c r="DZ208" s="170"/>
      <c r="EA208" s="170"/>
      <c r="EB208" s="170"/>
      <c r="EC208" s="170"/>
      <c r="ED208" s="170"/>
      <c r="EE208" s="170"/>
      <c r="EF208" s="170"/>
      <c r="EG208" s="170"/>
      <c r="EH208" s="170"/>
      <c r="EI208" s="170"/>
      <c r="EJ208" s="170"/>
      <c r="EK208" s="170"/>
      <c r="EL208" s="170"/>
      <c r="EM208" s="170"/>
      <c r="EN208" s="170"/>
      <c r="EO208" s="170"/>
      <c r="EP208" s="170"/>
      <c r="EQ208" s="170"/>
      <c r="ER208" s="170"/>
      <c r="ES208" s="170"/>
      <c r="ET208" s="170"/>
      <c r="EU208" s="170"/>
      <c r="EV208" s="170"/>
      <c r="EW208" s="170"/>
      <c r="EX208" s="170"/>
      <c r="EY208" s="170"/>
      <c r="EZ208" s="170"/>
      <c r="FA208" s="170"/>
      <c r="FB208" s="170"/>
      <c r="FC208" s="170"/>
      <c r="FD208" s="170"/>
    </row>
    <row r="209" customFormat="false" ht="12.75" hidden="false" customHeight="false" outlineLevel="0" collapsed="false">
      <c r="A209" s="179" t="n">
        <v>42948</v>
      </c>
      <c r="B209" s="160" t="n">
        <v>0.03330104</v>
      </c>
      <c r="C209" s="160" t="n">
        <v>0</v>
      </c>
      <c r="D209" s="160" t="n">
        <v>0</v>
      </c>
      <c r="E209" s="160" t="n">
        <v>0.03330104</v>
      </c>
      <c r="F209" s="160" t="n">
        <v>0.03330104</v>
      </c>
      <c r="G209" s="160" t="n">
        <v>0</v>
      </c>
      <c r="H209" s="159" t="n">
        <v>0</v>
      </c>
      <c r="I209" s="181" t="n">
        <v>0.0017644931</v>
      </c>
      <c r="J209" s="158" t="n">
        <v>4.95E-006</v>
      </c>
      <c r="R209" s="159"/>
      <c r="S209" s="169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  <c r="DZ209" s="170"/>
      <c r="EA209" s="170"/>
      <c r="EB209" s="170"/>
      <c r="EC209" s="170"/>
      <c r="ED209" s="170"/>
      <c r="EE209" s="170"/>
      <c r="EF209" s="170"/>
      <c r="EG209" s="170"/>
      <c r="EH209" s="170"/>
      <c r="EI209" s="170"/>
      <c r="EJ209" s="170"/>
      <c r="EK209" s="170"/>
      <c r="EL209" s="170"/>
      <c r="EM209" s="170"/>
      <c r="EN209" s="170"/>
      <c r="EO209" s="170"/>
      <c r="EP209" s="170"/>
      <c r="EQ209" s="170"/>
      <c r="ER209" s="170"/>
      <c r="ES209" s="170"/>
      <c r="ET209" s="170"/>
      <c r="EU209" s="170"/>
      <c r="EV209" s="170"/>
      <c r="EW209" s="170"/>
      <c r="EX209" s="170"/>
      <c r="EY209" s="170"/>
      <c r="EZ209" s="170"/>
      <c r="FA209" s="170"/>
      <c r="FB209" s="170"/>
      <c r="FC209" s="170"/>
      <c r="FD209" s="170"/>
    </row>
    <row r="210" customFormat="false" ht="12.75" hidden="false" customHeight="false" outlineLevel="0" collapsed="false">
      <c r="A210" s="179" t="n">
        <v>42979</v>
      </c>
      <c r="B210" s="160" t="n">
        <v>0.05398151</v>
      </c>
      <c r="C210" s="160" t="n">
        <v>0</v>
      </c>
      <c r="D210" s="160" t="n">
        <v>0</v>
      </c>
      <c r="E210" s="160" t="n">
        <v>0.05398151</v>
      </c>
      <c r="F210" s="160" t="n">
        <v>0.05398151</v>
      </c>
      <c r="G210" s="160" t="n">
        <v>0</v>
      </c>
      <c r="H210" s="159" t="n">
        <v>0</v>
      </c>
      <c r="I210" s="181" t="n">
        <v>0.002847901</v>
      </c>
      <c r="J210" s="158" t="n">
        <v>8.06E-006</v>
      </c>
      <c r="R210" s="159"/>
      <c r="S210" s="169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  <c r="DZ210" s="170"/>
      <c r="EA210" s="170"/>
      <c r="EB210" s="170"/>
      <c r="EC210" s="170"/>
      <c r="ED210" s="170"/>
      <c r="EE210" s="170"/>
      <c r="EF210" s="170"/>
      <c r="EG210" s="170"/>
      <c r="EH210" s="170"/>
      <c r="EI210" s="170"/>
      <c r="EJ210" s="170"/>
      <c r="EK210" s="170"/>
      <c r="EL210" s="170"/>
      <c r="EM210" s="170"/>
      <c r="EN210" s="170"/>
      <c r="EO210" s="170"/>
      <c r="EP210" s="170"/>
      <c r="EQ210" s="170"/>
      <c r="ER210" s="170"/>
      <c r="ES210" s="170"/>
      <c r="ET210" s="170"/>
      <c r="EU210" s="170"/>
      <c r="EV210" s="170"/>
      <c r="EW210" s="170"/>
      <c r="EX210" s="170"/>
      <c r="EY210" s="170"/>
      <c r="EZ210" s="170"/>
      <c r="FA210" s="170"/>
      <c r="FB210" s="170"/>
      <c r="FC210" s="170"/>
      <c r="FD210" s="170"/>
    </row>
    <row r="211" customFormat="false" ht="12.75" hidden="false" customHeight="false" outlineLevel="0" collapsed="false">
      <c r="A211" s="179" t="n">
        <v>43009</v>
      </c>
      <c r="B211" s="160" t="n">
        <v>0.04957979</v>
      </c>
      <c r="C211" s="160" t="n">
        <v>0</v>
      </c>
      <c r="D211" s="160" t="n">
        <v>0</v>
      </c>
      <c r="E211" s="160" t="n">
        <v>0.04957979</v>
      </c>
      <c r="F211" s="160" t="n">
        <v>0.04957979</v>
      </c>
      <c r="G211" s="160" t="n">
        <v>0</v>
      </c>
      <c r="H211" s="159" t="n">
        <v>0</v>
      </c>
      <c r="I211" s="181" t="n">
        <v>0.0026244601</v>
      </c>
      <c r="J211" s="158" t="n">
        <v>7.41E-006</v>
      </c>
      <c r="R211" s="159"/>
      <c r="S211" s="169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  <c r="DZ211" s="170"/>
      <c r="EA211" s="170"/>
      <c r="EB211" s="170"/>
      <c r="EC211" s="170"/>
      <c r="ED211" s="170"/>
      <c r="EE211" s="170"/>
      <c r="EF211" s="170"/>
      <c r="EG211" s="170"/>
      <c r="EH211" s="170"/>
      <c r="EI211" s="170"/>
      <c r="EJ211" s="170"/>
      <c r="EK211" s="170"/>
      <c r="EL211" s="170"/>
      <c r="EM211" s="170"/>
      <c r="EN211" s="170"/>
      <c r="EO211" s="170"/>
      <c r="EP211" s="170"/>
      <c r="EQ211" s="170"/>
      <c r="ER211" s="170"/>
      <c r="ES211" s="170"/>
      <c r="ET211" s="170"/>
      <c r="EU211" s="170"/>
      <c r="EV211" s="170"/>
      <c r="EW211" s="170"/>
      <c r="EX211" s="170"/>
      <c r="EY211" s="170"/>
      <c r="EZ211" s="170"/>
      <c r="FA211" s="170"/>
      <c r="FB211" s="170"/>
      <c r="FC211" s="170"/>
      <c r="FD211" s="170"/>
    </row>
    <row r="212" customFormat="false" ht="12.75" hidden="false" customHeight="false" outlineLevel="0" collapsed="false">
      <c r="A212" s="179" t="n">
        <v>43040</v>
      </c>
      <c r="B212" s="160" t="n">
        <v>0.06463779</v>
      </c>
      <c r="C212" s="160" t="n">
        <v>0</v>
      </c>
      <c r="D212" s="160" t="n">
        <v>0</v>
      </c>
      <c r="E212" s="160" t="n">
        <v>0.06463779</v>
      </c>
      <c r="F212" s="160" t="n">
        <v>0.06463779</v>
      </c>
      <c r="G212" s="160" t="n">
        <v>0</v>
      </c>
      <c r="H212" s="159" t="n">
        <v>0</v>
      </c>
      <c r="I212" s="181" t="n">
        <v>0.0033679756</v>
      </c>
      <c r="J212" s="158" t="n">
        <v>9.74E-006</v>
      </c>
      <c r="R212" s="159"/>
      <c r="S212" s="169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  <c r="DZ212" s="170"/>
      <c r="EA212" s="170"/>
      <c r="EB212" s="170"/>
      <c r="EC212" s="170"/>
      <c r="ED212" s="170"/>
      <c r="EE212" s="170"/>
      <c r="EF212" s="170"/>
      <c r="EG212" s="170"/>
      <c r="EH212" s="170"/>
      <c r="EI212" s="170"/>
      <c r="EJ212" s="170"/>
      <c r="EK212" s="170"/>
      <c r="EL212" s="170"/>
      <c r="EM212" s="170"/>
      <c r="EN212" s="170"/>
      <c r="EO212" s="170"/>
      <c r="EP212" s="170"/>
      <c r="EQ212" s="170"/>
      <c r="ER212" s="170"/>
      <c r="ES212" s="170"/>
      <c r="ET212" s="170"/>
      <c r="EU212" s="170"/>
      <c r="EV212" s="170"/>
      <c r="EW212" s="170"/>
      <c r="EX212" s="170"/>
      <c r="EY212" s="170"/>
      <c r="EZ212" s="170"/>
      <c r="FA212" s="170"/>
      <c r="FB212" s="170"/>
      <c r="FC212" s="170"/>
      <c r="FD212" s="170"/>
    </row>
    <row r="213" customFormat="false" ht="12.75" hidden="false" customHeight="false" outlineLevel="0" collapsed="false">
      <c r="A213" s="179" t="n">
        <v>43070</v>
      </c>
      <c r="B213" s="160" t="n">
        <v>0.04615858</v>
      </c>
      <c r="C213" s="160" t="n">
        <v>0</v>
      </c>
      <c r="D213" s="160" t="n">
        <v>0</v>
      </c>
      <c r="E213" s="160" t="n">
        <v>0.04615858</v>
      </c>
      <c r="F213" s="160" t="n">
        <v>0.04615858</v>
      </c>
      <c r="G213" s="160" t="n">
        <v>0</v>
      </c>
      <c r="H213" s="159" t="n">
        <v>0</v>
      </c>
      <c r="I213" s="181" t="n">
        <v>0.0024603736</v>
      </c>
      <c r="J213" s="158" t="n">
        <v>6.91E-006</v>
      </c>
      <c r="R213" s="159"/>
      <c r="S213" s="169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  <c r="DZ213" s="170"/>
      <c r="EA213" s="170"/>
      <c r="EB213" s="170"/>
      <c r="EC213" s="170"/>
      <c r="ED213" s="170"/>
      <c r="EE213" s="170"/>
      <c r="EF213" s="170"/>
      <c r="EG213" s="170"/>
      <c r="EH213" s="170"/>
      <c r="EI213" s="170"/>
      <c r="EJ213" s="170"/>
      <c r="EK213" s="170"/>
      <c r="EL213" s="170"/>
      <c r="EM213" s="170"/>
      <c r="EN213" s="170"/>
      <c r="EO213" s="170"/>
      <c r="EP213" s="170"/>
      <c r="EQ213" s="170"/>
      <c r="ER213" s="170"/>
      <c r="ES213" s="170"/>
      <c r="ET213" s="170"/>
      <c r="EU213" s="170"/>
      <c r="EV213" s="170"/>
      <c r="EW213" s="170"/>
      <c r="EX213" s="170"/>
      <c r="EY213" s="170"/>
      <c r="EZ213" s="170"/>
      <c r="FA213" s="170"/>
      <c r="FB213" s="170"/>
      <c r="FC213" s="170"/>
      <c r="FD213" s="170"/>
    </row>
    <row r="214" customFormat="false" ht="12.75" hidden="false" customHeight="false" outlineLevel="0" collapsed="false">
      <c r="A214" s="179" t="n">
        <v>43101</v>
      </c>
      <c r="B214" s="160" t="n">
        <v>0.02950115</v>
      </c>
      <c r="C214" s="160" t="n">
        <v>0</v>
      </c>
      <c r="D214" s="160" t="n">
        <v>0</v>
      </c>
      <c r="E214" s="160" t="n">
        <v>0.02950115</v>
      </c>
      <c r="F214" s="160" t="n">
        <v>0.02950115</v>
      </c>
      <c r="G214" s="160" t="n">
        <v>0</v>
      </c>
      <c r="H214" s="159" t="n">
        <v>0</v>
      </c>
      <c r="I214" s="181" t="n">
        <v>0.0017572218</v>
      </c>
      <c r="J214" s="158" t="n">
        <v>4.21E-006</v>
      </c>
      <c r="R214" s="159"/>
      <c r="S214" s="169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  <c r="DZ214" s="170"/>
      <c r="EA214" s="170"/>
      <c r="EB214" s="170"/>
      <c r="EC214" s="170"/>
      <c r="ED214" s="170"/>
      <c r="EE214" s="170"/>
      <c r="EF214" s="170"/>
      <c r="EG214" s="170"/>
      <c r="EH214" s="170"/>
      <c r="EI214" s="170"/>
      <c r="EJ214" s="170"/>
      <c r="EK214" s="170"/>
      <c r="EL214" s="170"/>
      <c r="EM214" s="170"/>
      <c r="EN214" s="170"/>
      <c r="EO214" s="170"/>
      <c r="EP214" s="170"/>
      <c r="EQ214" s="170"/>
      <c r="ER214" s="170"/>
      <c r="ES214" s="170"/>
      <c r="ET214" s="170"/>
      <c r="EU214" s="170"/>
      <c r="EV214" s="170"/>
      <c r="EW214" s="170"/>
      <c r="EX214" s="170"/>
      <c r="EY214" s="170"/>
      <c r="EZ214" s="170"/>
      <c r="FA214" s="170"/>
      <c r="FB214" s="170"/>
      <c r="FC214" s="170"/>
      <c r="FD214" s="170"/>
    </row>
    <row r="215" customFormat="false" ht="12.75" hidden="false" customHeight="false" outlineLevel="0" collapsed="false">
      <c r="A215" s="179" t="n">
        <v>43132</v>
      </c>
      <c r="B215" s="160" t="n">
        <v>0.02976952</v>
      </c>
      <c r="C215" s="160" t="n">
        <v>0</v>
      </c>
      <c r="D215" s="160" t="n">
        <v>0</v>
      </c>
      <c r="E215" s="160" t="n">
        <v>0.02976952</v>
      </c>
      <c r="F215" s="160" t="n">
        <v>0.02976952</v>
      </c>
      <c r="G215" s="160" t="n">
        <v>0</v>
      </c>
      <c r="H215" s="159" t="n">
        <v>0</v>
      </c>
      <c r="I215" s="181" t="n">
        <v>0.0019212634</v>
      </c>
      <c r="J215" s="158" t="n">
        <v>4.08E-006</v>
      </c>
      <c r="R215" s="159"/>
      <c r="S215" s="169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  <c r="DZ215" s="170"/>
      <c r="EA215" s="170"/>
      <c r="EB215" s="170"/>
      <c r="EC215" s="170"/>
      <c r="ED215" s="170"/>
      <c r="EE215" s="170"/>
      <c r="EF215" s="170"/>
      <c r="EG215" s="170"/>
      <c r="EH215" s="170"/>
      <c r="EI215" s="170"/>
      <c r="EJ215" s="170"/>
      <c r="EK215" s="170"/>
      <c r="EL215" s="170"/>
      <c r="EM215" s="170"/>
      <c r="EN215" s="170"/>
      <c r="EO215" s="170"/>
      <c r="EP215" s="170"/>
      <c r="EQ215" s="170"/>
      <c r="ER215" s="170"/>
      <c r="ES215" s="170"/>
      <c r="ET215" s="170"/>
      <c r="EU215" s="170"/>
      <c r="EV215" s="170"/>
      <c r="EW215" s="170"/>
      <c r="EX215" s="170"/>
      <c r="EY215" s="170"/>
      <c r="EZ215" s="170"/>
      <c r="FA215" s="170"/>
      <c r="FB215" s="170"/>
      <c r="FC215" s="170"/>
      <c r="FD215" s="170"/>
    </row>
    <row r="216" customFormat="false" ht="12.75" hidden="false" customHeight="false" outlineLevel="0" collapsed="false">
      <c r="A216" s="179"/>
      <c r="B216" s="160"/>
      <c r="C216" s="160"/>
      <c r="D216" s="160"/>
      <c r="E216" s="160"/>
      <c r="F216" s="160"/>
      <c r="G216" s="160"/>
      <c r="H216" s="159"/>
      <c r="I216" s="181"/>
      <c r="R216" s="159"/>
      <c r="S216" s="169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  <c r="DZ216" s="170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70"/>
      <c r="EY216" s="170"/>
      <c r="EZ216" s="170"/>
      <c r="FA216" s="170"/>
      <c r="FB216" s="170"/>
      <c r="FC216" s="170"/>
      <c r="FD216" s="170"/>
    </row>
    <row r="217" customFormat="false" ht="12.75" hidden="false" customHeight="false" outlineLevel="0" collapsed="false">
      <c r="A217" s="179"/>
      <c r="B217" s="160"/>
      <c r="C217" s="160"/>
      <c r="D217" s="160"/>
      <c r="E217" s="160"/>
      <c r="F217" s="160"/>
      <c r="G217" s="160"/>
      <c r="H217" s="159"/>
      <c r="I217" s="181"/>
      <c r="R217" s="159"/>
      <c r="S217" s="169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  <c r="DZ217" s="170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70"/>
      <c r="EY217" s="170"/>
      <c r="EZ217" s="170"/>
      <c r="FA217" s="170"/>
      <c r="FB217" s="170"/>
      <c r="FC217" s="170"/>
      <c r="FD217" s="170"/>
    </row>
    <row r="218" customFormat="false" ht="12.75" hidden="false" customHeight="false" outlineLevel="0" collapsed="false">
      <c r="A218" s="179"/>
      <c r="B218" s="160"/>
      <c r="C218" s="160"/>
      <c r="D218" s="160"/>
      <c r="E218" s="160"/>
      <c r="F218" s="160"/>
      <c r="G218" s="160"/>
      <c r="H218" s="159"/>
      <c r="I218" s="181"/>
      <c r="R218" s="159"/>
      <c r="S218" s="169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  <c r="DZ218" s="170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70"/>
      <c r="EY218" s="170"/>
      <c r="EZ218" s="170"/>
      <c r="FA218" s="170"/>
      <c r="FB218" s="170"/>
      <c r="FC218" s="170"/>
      <c r="FD218" s="170"/>
    </row>
    <row r="219" customFormat="false" ht="12.75" hidden="false" customHeight="false" outlineLevel="0" collapsed="false">
      <c r="A219" s="179"/>
      <c r="B219" s="160"/>
      <c r="C219" s="160"/>
      <c r="D219" s="160"/>
      <c r="E219" s="160"/>
      <c r="F219" s="160"/>
      <c r="G219" s="160"/>
      <c r="H219" s="159"/>
      <c r="I219" s="181"/>
      <c r="R219" s="159"/>
      <c r="S219" s="169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  <c r="DZ219" s="170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70"/>
      <c r="EY219" s="170"/>
      <c r="EZ219" s="170"/>
      <c r="FA219" s="170"/>
      <c r="FB219" s="170"/>
      <c r="FC219" s="170"/>
      <c r="FD219" s="170"/>
    </row>
    <row r="220" customFormat="false" ht="12.75" hidden="false" customHeight="false" outlineLevel="0" collapsed="false">
      <c r="A220" s="179"/>
      <c r="B220" s="160"/>
      <c r="C220" s="160"/>
      <c r="D220" s="160"/>
      <c r="E220" s="160"/>
      <c r="F220" s="160"/>
      <c r="G220" s="160"/>
      <c r="H220" s="159"/>
      <c r="I220" s="181"/>
      <c r="R220" s="159"/>
      <c r="S220" s="169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  <c r="DZ220" s="170"/>
      <c r="EA220" s="170"/>
      <c r="EB220" s="170"/>
      <c r="EC220" s="170"/>
      <c r="ED220" s="170"/>
      <c r="EE220" s="170"/>
      <c r="EF220" s="170"/>
      <c r="EG220" s="170"/>
      <c r="EH220" s="170"/>
      <c r="EI220" s="170"/>
      <c r="EJ220" s="170"/>
      <c r="EK220" s="170"/>
      <c r="EL220" s="170"/>
      <c r="EM220" s="170"/>
      <c r="EN220" s="170"/>
      <c r="EO220" s="170"/>
      <c r="EP220" s="170"/>
      <c r="EQ220" s="170"/>
      <c r="ER220" s="170"/>
      <c r="ES220" s="170"/>
      <c r="ET220" s="170"/>
      <c r="EU220" s="170"/>
      <c r="EV220" s="170"/>
      <c r="EW220" s="170"/>
      <c r="EX220" s="170"/>
      <c r="EY220" s="170"/>
      <c r="EZ220" s="170"/>
      <c r="FA220" s="170"/>
      <c r="FB220" s="170"/>
      <c r="FC220" s="170"/>
      <c r="FD220" s="170"/>
    </row>
    <row r="221" customFormat="false" ht="12.75" hidden="false" customHeight="false" outlineLevel="0" collapsed="false">
      <c r="A221" s="179"/>
      <c r="B221" s="160"/>
      <c r="C221" s="160"/>
      <c r="D221" s="160"/>
      <c r="E221" s="160"/>
      <c r="F221" s="160"/>
      <c r="G221" s="160"/>
      <c r="H221" s="159"/>
      <c r="I221" s="181"/>
      <c r="R221" s="159"/>
      <c r="S221" s="169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170"/>
      <c r="EK221" s="170"/>
      <c r="EL221" s="170"/>
      <c r="EM221" s="170"/>
      <c r="EN221" s="170"/>
      <c r="EO221" s="170"/>
      <c r="EP221" s="170"/>
      <c r="EQ221" s="170"/>
      <c r="ER221" s="170"/>
      <c r="ES221" s="170"/>
      <c r="ET221" s="170"/>
      <c r="EU221" s="170"/>
      <c r="EV221" s="170"/>
      <c r="EW221" s="170"/>
      <c r="EX221" s="170"/>
      <c r="EY221" s="170"/>
      <c r="EZ221" s="170"/>
      <c r="FA221" s="170"/>
      <c r="FB221" s="170"/>
      <c r="FC221" s="170"/>
      <c r="FD221" s="170"/>
    </row>
    <row r="222" customFormat="false" ht="12.75" hidden="false" customHeight="false" outlineLevel="0" collapsed="false">
      <c r="A222" s="179"/>
      <c r="B222" s="160"/>
      <c r="C222" s="160"/>
      <c r="D222" s="160"/>
      <c r="E222" s="160"/>
      <c r="F222" s="160"/>
      <c r="G222" s="160"/>
      <c r="H222" s="159"/>
      <c r="I222" s="181"/>
      <c r="R222" s="159"/>
      <c r="S222" s="169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170"/>
      <c r="EK222" s="170"/>
      <c r="EL222" s="170"/>
      <c r="EM222" s="170"/>
      <c r="EN222" s="170"/>
      <c r="EO222" s="170"/>
      <c r="EP222" s="170"/>
      <c r="EQ222" s="170"/>
      <c r="ER222" s="170"/>
      <c r="ES222" s="170"/>
      <c r="ET222" s="170"/>
      <c r="EU222" s="170"/>
      <c r="EV222" s="170"/>
      <c r="EW222" s="170"/>
      <c r="EX222" s="170"/>
      <c r="EY222" s="170"/>
      <c r="EZ222" s="170"/>
      <c r="FA222" s="170"/>
      <c r="FB222" s="170"/>
      <c r="FC222" s="170"/>
      <c r="FD222" s="170"/>
    </row>
    <row r="223" customFormat="false" ht="12.75" hidden="false" customHeight="false" outlineLevel="0" collapsed="false">
      <c r="A223" s="179"/>
      <c r="B223" s="160"/>
      <c r="C223" s="160"/>
      <c r="D223" s="160"/>
      <c r="E223" s="160"/>
      <c r="F223" s="160"/>
      <c r="G223" s="160"/>
      <c r="H223" s="159"/>
      <c r="I223" s="181"/>
      <c r="R223" s="159"/>
      <c r="S223" s="169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170"/>
      <c r="EK223" s="170"/>
      <c r="EL223" s="170"/>
      <c r="EM223" s="170"/>
      <c r="EN223" s="170"/>
      <c r="EO223" s="170"/>
      <c r="EP223" s="170"/>
      <c r="EQ223" s="170"/>
      <c r="ER223" s="170"/>
      <c r="ES223" s="170"/>
      <c r="ET223" s="170"/>
      <c r="EU223" s="170"/>
      <c r="EV223" s="170"/>
      <c r="EW223" s="170"/>
      <c r="EX223" s="170"/>
      <c r="EY223" s="170"/>
      <c r="EZ223" s="170"/>
      <c r="FA223" s="170"/>
      <c r="FB223" s="170"/>
      <c r="FC223" s="170"/>
      <c r="FD223" s="170"/>
    </row>
    <row r="224" customFormat="false" ht="12.75" hidden="false" customHeight="false" outlineLevel="0" collapsed="false">
      <c r="A224" s="179"/>
      <c r="B224" s="160"/>
      <c r="C224" s="160"/>
      <c r="D224" s="160"/>
      <c r="E224" s="160"/>
      <c r="F224" s="160"/>
      <c r="G224" s="160"/>
      <c r="H224" s="159"/>
      <c r="I224" s="181"/>
      <c r="R224" s="159"/>
      <c r="S224" s="169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170"/>
      <c r="EK224" s="170"/>
      <c r="EL224" s="170"/>
      <c r="EM224" s="170"/>
      <c r="EN224" s="170"/>
      <c r="EO224" s="170"/>
      <c r="EP224" s="170"/>
      <c r="EQ224" s="170"/>
      <c r="ER224" s="170"/>
      <c r="ES224" s="170"/>
      <c r="ET224" s="170"/>
      <c r="EU224" s="170"/>
      <c r="EV224" s="170"/>
      <c r="EW224" s="170"/>
      <c r="EX224" s="170"/>
      <c r="EY224" s="170"/>
      <c r="EZ224" s="170"/>
      <c r="FA224" s="170"/>
      <c r="FB224" s="170"/>
      <c r="FC224" s="170"/>
      <c r="FD224" s="170"/>
    </row>
    <row r="225" customFormat="false" ht="12.75" hidden="false" customHeight="false" outlineLevel="0" collapsed="false">
      <c r="A225" s="179"/>
      <c r="B225" s="160"/>
      <c r="C225" s="160"/>
      <c r="D225" s="160"/>
      <c r="E225" s="160"/>
      <c r="F225" s="160"/>
      <c r="G225" s="160"/>
      <c r="H225" s="159"/>
      <c r="I225" s="181"/>
      <c r="R225" s="159"/>
      <c r="S225" s="169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170"/>
      <c r="EK225" s="170"/>
      <c r="EL225" s="170"/>
      <c r="EM225" s="170"/>
      <c r="EN225" s="170"/>
      <c r="EO225" s="170"/>
      <c r="EP225" s="170"/>
      <c r="EQ225" s="170"/>
      <c r="ER225" s="170"/>
      <c r="ES225" s="170"/>
      <c r="ET225" s="170"/>
      <c r="EU225" s="170"/>
      <c r="EV225" s="170"/>
      <c r="EW225" s="170"/>
      <c r="EX225" s="170"/>
      <c r="EY225" s="170"/>
      <c r="EZ225" s="170"/>
      <c r="FA225" s="170"/>
      <c r="FB225" s="170"/>
      <c r="FC225" s="170"/>
      <c r="FD225" s="170"/>
    </row>
    <row r="226" customFormat="false" ht="12.75" hidden="false" customHeight="false" outlineLevel="0" collapsed="false">
      <c r="A226" s="179"/>
      <c r="B226" s="160"/>
      <c r="C226" s="160"/>
      <c r="D226" s="160"/>
      <c r="E226" s="160"/>
      <c r="F226" s="160"/>
      <c r="G226" s="160"/>
      <c r="H226" s="159"/>
      <c r="I226" s="181"/>
      <c r="R226" s="159"/>
      <c r="S226" s="169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  <c r="DZ226" s="170"/>
      <c r="EA226" s="170"/>
      <c r="EB226" s="170"/>
      <c r="EC226" s="170"/>
      <c r="ED226" s="170"/>
      <c r="EE226" s="170"/>
      <c r="EF226" s="170"/>
      <c r="EG226" s="170"/>
      <c r="EH226" s="170"/>
      <c r="EI226" s="170"/>
      <c r="EJ226" s="170"/>
      <c r="EK226" s="170"/>
      <c r="EL226" s="170"/>
      <c r="EM226" s="170"/>
      <c r="EN226" s="170"/>
      <c r="EO226" s="170"/>
      <c r="EP226" s="170"/>
      <c r="EQ226" s="170"/>
      <c r="ER226" s="170"/>
      <c r="ES226" s="170"/>
      <c r="ET226" s="170"/>
      <c r="EU226" s="170"/>
      <c r="EV226" s="170"/>
      <c r="EW226" s="170"/>
      <c r="EX226" s="170"/>
      <c r="EY226" s="170"/>
      <c r="EZ226" s="170"/>
      <c r="FA226" s="170"/>
      <c r="FB226" s="170"/>
      <c r="FC226" s="170"/>
      <c r="FD226" s="170"/>
    </row>
    <row r="227" customFormat="false" ht="12.75" hidden="false" customHeight="false" outlineLevel="0" collapsed="false">
      <c r="A227" s="179"/>
      <c r="B227" s="160"/>
      <c r="C227" s="160"/>
      <c r="D227" s="160"/>
      <c r="E227" s="160"/>
      <c r="F227" s="160"/>
      <c r="G227" s="160"/>
      <c r="H227" s="159"/>
      <c r="I227" s="181"/>
      <c r="R227" s="159"/>
      <c r="S227" s="169"/>
      <c r="T227" s="170"/>
      <c r="U227" s="170"/>
      <c r="V227" s="170"/>
      <c r="W227" s="170"/>
      <c r="X227" s="170"/>
      <c r="Y227" s="170"/>
      <c r="Z227" s="170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  <c r="DZ227" s="170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70"/>
      <c r="EY227" s="170"/>
      <c r="EZ227" s="170"/>
      <c r="FA227" s="170"/>
      <c r="FB227" s="170"/>
      <c r="FC227" s="170"/>
      <c r="FD227" s="170"/>
    </row>
    <row r="228" customFormat="false" ht="12.75" hidden="false" customHeight="false" outlineLevel="0" collapsed="false">
      <c r="A228" s="179"/>
      <c r="B228" s="160"/>
      <c r="C228" s="160"/>
      <c r="D228" s="160"/>
      <c r="E228" s="160"/>
      <c r="F228" s="160"/>
      <c r="G228" s="160"/>
      <c r="H228" s="159"/>
      <c r="I228" s="181"/>
      <c r="R228" s="159"/>
      <c r="S228" s="169"/>
      <c r="T228" s="170"/>
      <c r="U228" s="170"/>
      <c r="V228" s="170"/>
      <c r="W228" s="170"/>
      <c r="X228" s="170"/>
      <c r="Y228" s="170"/>
      <c r="Z228" s="170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  <c r="DZ228" s="170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70"/>
      <c r="EY228" s="170"/>
      <c r="EZ228" s="170"/>
      <c r="FA228" s="170"/>
      <c r="FB228" s="170"/>
      <c r="FC228" s="170"/>
      <c r="FD228" s="170"/>
    </row>
    <row r="229" customFormat="false" ht="12.75" hidden="false" customHeight="false" outlineLevel="0" collapsed="false">
      <c r="A229" s="179"/>
      <c r="B229" s="160"/>
      <c r="C229" s="160"/>
      <c r="D229" s="160"/>
      <c r="E229" s="160"/>
      <c r="F229" s="160"/>
      <c r="G229" s="160"/>
      <c r="H229" s="159"/>
      <c r="I229" s="181"/>
      <c r="R229" s="159"/>
      <c r="S229" s="169"/>
      <c r="T229" s="170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  <c r="DZ229" s="170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70"/>
      <c r="EY229" s="170"/>
      <c r="EZ229" s="170"/>
      <c r="FA229" s="170"/>
      <c r="FB229" s="170"/>
      <c r="FC229" s="170"/>
      <c r="FD229" s="170"/>
    </row>
    <row r="230" customFormat="false" ht="12.75" hidden="false" customHeight="false" outlineLevel="0" collapsed="false">
      <c r="A230" s="179"/>
      <c r="B230" s="160"/>
      <c r="C230" s="160"/>
      <c r="D230" s="160"/>
      <c r="E230" s="160"/>
      <c r="F230" s="160"/>
      <c r="G230" s="160"/>
      <c r="H230" s="159"/>
      <c r="I230" s="181"/>
      <c r="R230" s="159"/>
      <c r="S230" s="169"/>
      <c r="T230" s="170"/>
      <c r="U230" s="170"/>
      <c r="V230" s="170"/>
      <c r="W230" s="170"/>
      <c r="X230" s="170"/>
      <c r="Y230" s="170"/>
      <c r="Z230" s="170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  <c r="DZ230" s="170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70"/>
      <c r="EY230" s="170"/>
      <c r="EZ230" s="170"/>
      <c r="FA230" s="170"/>
      <c r="FB230" s="170"/>
      <c r="FC230" s="170"/>
      <c r="FD230" s="170"/>
    </row>
    <row r="231" customFormat="false" ht="12.75" hidden="false" customHeight="false" outlineLevel="0" collapsed="false">
      <c r="A231" s="179"/>
      <c r="B231" s="160"/>
      <c r="C231" s="160"/>
      <c r="D231" s="160"/>
      <c r="E231" s="160"/>
      <c r="F231" s="160"/>
      <c r="G231" s="160"/>
      <c r="H231" s="159"/>
      <c r="I231" s="181"/>
      <c r="R231" s="159"/>
      <c r="S231" s="169"/>
      <c r="T231" s="170"/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  <c r="DZ231" s="170"/>
      <c r="EA231" s="170"/>
      <c r="EB231" s="170"/>
      <c r="EC231" s="170"/>
      <c r="ED231" s="170"/>
      <c r="EE231" s="170"/>
      <c r="EF231" s="170"/>
      <c r="EG231" s="170"/>
      <c r="EH231" s="170"/>
      <c r="EI231" s="170"/>
      <c r="EJ231" s="170"/>
      <c r="EK231" s="170"/>
      <c r="EL231" s="170"/>
      <c r="EM231" s="170"/>
      <c r="EN231" s="170"/>
      <c r="EO231" s="170"/>
      <c r="EP231" s="170"/>
      <c r="EQ231" s="170"/>
      <c r="ER231" s="170"/>
      <c r="ES231" s="170"/>
      <c r="ET231" s="170"/>
      <c r="EU231" s="170"/>
      <c r="EV231" s="170"/>
      <c r="EW231" s="170"/>
      <c r="EX231" s="170"/>
      <c r="EY231" s="170"/>
      <c r="EZ231" s="170"/>
      <c r="FA231" s="170"/>
      <c r="FB231" s="170"/>
      <c r="FC231" s="170"/>
      <c r="FD231" s="170"/>
    </row>
    <row r="232" customFormat="false" ht="12.75" hidden="false" customHeight="false" outlineLevel="0" collapsed="false">
      <c r="A232" s="179"/>
      <c r="B232" s="160"/>
      <c r="C232" s="160"/>
      <c r="D232" s="160"/>
      <c r="E232" s="160"/>
      <c r="F232" s="160"/>
      <c r="G232" s="160"/>
      <c r="H232" s="159"/>
      <c r="I232" s="181"/>
      <c r="R232" s="159"/>
      <c r="S232" s="169"/>
      <c r="T232" s="170"/>
      <c r="U232" s="170"/>
      <c r="V232" s="17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  <c r="DZ232" s="170"/>
      <c r="EA232" s="170"/>
      <c r="EB232" s="170"/>
      <c r="EC232" s="170"/>
      <c r="ED232" s="170"/>
      <c r="EE232" s="170"/>
      <c r="EF232" s="170"/>
      <c r="EG232" s="170"/>
      <c r="EH232" s="170"/>
      <c r="EI232" s="170"/>
      <c r="EJ232" s="170"/>
      <c r="EK232" s="170"/>
      <c r="EL232" s="170"/>
      <c r="EM232" s="170"/>
      <c r="EN232" s="170"/>
      <c r="EO232" s="170"/>
      <c r="EP232" s="170"/>
      <c r="EQ232" s="170"/>
      <c r="ER232" s="170"/>
      <c r="ES232" s="170"/>
      <c r="ET232" s="170"/>
      <c r="EU232" s="170"/>
      <c r="EV232" s="170"/>
      <c r="EW232" s="170"/>
      <c r="EX232" s="170"/>
      <c r="EY232" s="170"/>
      <c r="EZ232" s="170"/>
      <c r="FA232" s="170"/>
      <c r="FB232" s="170"/>
      <c r="FC232" s="170"/>
      <c r="FD232" s="170"/>
    </row>
    <row r="233" customFormat="false" ht="12.75" hidden="false" customHeight="false" outlineLevel="0" collapsed="false">
      <c r="A233" s="179"/>
      <c r="B233" s="160"/>
      <c r="C233" s="160"/>
      <c r="D233" s="160"/>
      <c r="E233" s="160"/>
      <c r="F233" s="160"/>
      <c r="G233" s="160"/>
      <c r="H233" s="159"/>
      <c r="I233" s="181"/>
      <c r="R233" s="159"/>
      <c r="S233" s="169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170"/>
      <c r="EK233" s="170"/>
      <c r="EL233" s="170"/>
      <c r="EM233" s="170"/>
      <c r="EN233" s="170"/>
      <c r="EO233" s="170"/>
      <c r="EP233" s="170"/>
      <c r="EQ233" s="170"/>
      <c r="ER233" s="170"/>
      <c r="ES233" s="170"/>
      <c r="ET233" s="170"/>
      <c r="EU233" s="170"/>
      <c r="EV233" s="170"/>
      <c r="EW233" s="170"/>
      <c r="EX233" s="170"/>
      <c r="EY233" s="170"/>
      <c r="EZ233" s="170"/>
      <c r="FA233" s="170"/>
      <c r="FB233" s="170"/>
      <c r="FC233" s="170"/>
      <c r="FD233" s="170"/>
    </row>
    <row r="234" customFormat="false" ht="12.75" hidden="false" customHeight="false" outlineLevel="0" collapsed="false">
      <c r="A234" s="179"/>
      <c r="B234" s="160"/>
      <c r="C234" s="160"/>
      <c r="D234" s="160"/>
      <c r="E234" s="160"/>
      <c r="F234" s="160"/>
      <c r="G234" s="160"/>
      <c r="H234" s="159"/>
      <c r="I234" s="181"/>
      <c r="R234" s="159"/>
      <c r="S234" s="169"/>
      <c r="T234" s="170"/>
      <c r="U234" s="170"/>
      <c r="V234" s="170"/>
      <c r="W234" s="170"/>
      <c r="X234" s="170"/>
      <c r="Y234" s="170"/>
      <c r="Z234" s="170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  <c r="DZ234" s="170"/>
      <c r="EA234" s="170"/>
      <c r="EB234" s="170"/>
      <c r="EC234" s="170"/>
      <c r="ED234" s="170"/>
      <c r="EE234" s="170"/>
      <c r="EF234" s="170"/>
      <c r="EG234" s="170"/>
      <c r="EH234" s="170"/>
      <c r="EI234" s="170"/>
      <c r="EJ234" s="170"/>
      <c r="EK234" s="170"/>
      <c r="EL234" s="170"/>
      <c r="EM234" s="170"/>
      <c r="EN234" s="170"/>
      <c r="EO234" s="170"/>
      <c r="EP234" s="170"/>
      <c r="EQ234" s="170"/>
      <c r="ER234" s="170"/>
      <c r="ES234" s="170"/>
      <c r="ET234" s="170"/>
      <c r="EU234" s="170"/>
      <c r="EV234" s="170"/>
      <c r="EW234" s="170"/>
      <c r="EX234" s="170"/>
      <c r="EY234" s="170"/>
      <c r="EZ234" s="170"/>
      <c r="FA234" s="170"/>
      <c r="FB234" s="170"/>
      <c r="FC234" s="170"/>
      <c r="FD234" s="170"/>
    </row>
    <row r="235" customFormat="false" ht="12.75" hidden="false" customHeight="false" outlineLevel="0" collapsed="false">
      <c r="A235" s="179"/>
      <c r="B235" s="160"/>
      <c r="C235" s="160"/>
      <c r="D235" s="160"/>
      <c r="E235" s="160"/>
      <c r="F235" s="160"/>
      <c r="G235" s="160"/>
      <c r="H235" s="159"/>
      <c r="I235" s="181"/>
      <c r="R235" s="159"/>
      <c r="S235" s="169"/>
      <c r="T235" s="170"/>
      <c r="U235" s="170"/>
      <c r="V235" s="170"/>
      <c r="W235" s="170"/>
      <c r="X235" s="170"/>
      <c r="Y235" s="170"/>
      <c r="Z235" s="170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  <c r="DZ235" s="170"/>
      <c r="EA235" s="170"/>
      <c r="EB235" s="170"/>
      <c r="EC235" s="170"/>
      <c r="ED235" s="170"/>
      <c r="EE235" s="170"/>
      <c r="EF235" s="170"/>
      <c r="EG235" s="170"/>
      <c r="EH235" s="170"/>
      <c r="EI235" s="170"/>
      <c r="EJ235" s="170"/>
      <c r="EK235" s="170"/>
      <c r="EL235" s="170"/>
      <c r="EM235" s="170"/>
      <c r="EN235" s="170"/>
      <c r="EO235" s="170"/>
      <c r="EP235" s="170"/>
      <c r="EQ235" s="170"/>
      <c r="ER235" s="170"/>
      <c r="ES235" s="170"/>
      <c r="ET235" s="170"/>
      <c r="EU235" s="170"/>
      <c r="EV235" s="170"/>
      <c r="EW235" s="170"/>
      <c r="EX235" s="170"/>
      <c r="EY235" s="170"/>
      <c r="EZ235" s="170"/>
      <c r="FA235" s="170"/>
      <c r="FB235" s="170"/>
      <c r="FC235" s="170"/>
      <c r="FD235" s="170"/>
    </row>
    <row r="236" customFormat="false" ht="12.75" hidden="false" customHeight="false" outlineLevel="0" collapsed="false">
      <c r="A236" s="179"/>
      <c r="B236" s="160"/>
      <c r="C236" s="160"/>
      <c r="D236" s="160"/>
      <c r="E236" s="160"/>
      <c r="F236" s="160"/>
      <c r="G236" s="160"/>
      <c r="H236" s="159"/>
      <c r="I236" s="181"/>
      <c r="R236" s="159"/>
      <c r="S236" s="169"/>
      <c r="T236" s="170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  <c r="DZ236" s="170"/>
      <c r="EA236" s="170"/>
      <c r="EB236" s="170"/>
      <c r="EC236" s="170"/>
      <c r="ED236" s="170"/>
      <c r="EE236" s="170"/>
      <c r="EF236" s="170"/>
      <c r="EG236" s="170"/>
      <c r="EH236" s="170"/>
      <c r="EI236" s="170"/>
      <c r="EJ236" s="170"/>
      <c r="EK236" s="170"/>
      <c r="EL236" s="170"/>
      <c r="EM236" s="170"/>
      <c r="EN236" s="170"/>
      <c r="EO236" s="170"/>
      <c r="EP236" s="170"/>
      <c r="EQ236" s="170"/>
      <c r="ER236" s="170"/>
      <c r="ES236" s="170"/>
      <c r="ET236" s="170"/>
      <c r="EU236" s="170"/>
      <c r="EV236" s="170"/>
      <c r="EW236" s="170"/>
      <c r="EX236" s="170"/>
      <c r="EY236" s="170"/>
      <c r="EZ236" s="170"/>
      <c r="FA236" s="170"/>
      <c r="FB236" s="170"/>
      <c r="FC236" s="170"/>
      <c r="FD236" s="170"/>
    </row>
    <row r="237" customFormat="false" ht="12.75" hidden="false" customHeight="false" outlineLevel="0" collapsed="false">
      <c r="A237" s="179"/>
      <c r="B237" s="160"/>
      <c r="C237" s="160"/>
      <c r="D237" s="160"/>
      <c r="E237" s="160"/>
      <c r="F237" s="160"/>
      <c r="G237" s="160"/>
      <c r="H237" s="159"/>
      <c r="I237" s="181"/>
      <c r="R237" s="159"/>
      <c r="S237" s="169"/>
      <c r="T237" s="170"/>
      <c r="U237" s="170"/>
      <c r="V237" s="170"/>
      <c r="W237" s="170"/>
      <c r="X237" s="170"/>
      <c r="Y237" s="170"/>
      <c r="Z237" s="170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  <c r="DZ237" s="170"/>
      <c r="EA237" s="170"/>
      <c r="EB237" s="170"/>
      <c r="EC237" s="170"/>
      <c r="ED237" s="170"/>
      <c r="EE237" s="170"/>
      <c r="EF237" s="170"/>
      <c r="EG237" s="170"/>
      <c r="EH237" s="170"/>
      <c r="EI237" s="170"/>
      <c r="EJ237" s="170"/>
      <c r="EK237" s="170"/>
      <c r="EL237" s="170"/>
      <c r="EM237" s="170"/>
      <c r="EN237" s="170"/>
      <c r="EO237" s="170"/>
      <c r="EP237" s="170"/>
      <c r="EQ237" s="170"/>
      <c r="ER237" s="170"/>
      <c r="ES237" s="170"/>
      <c r="ET237" s="170"/>
      <c r="EU237" s="170"/>
      <c r="EV237" s="170"/>
      <c r="EW237" s="170"/>
      <c r="EX237" s="170"/>
      <c r="EY237" s="170"/>
      <c r="EZ237" s="170"/>
      <c r="FA237" s="170"/>
      <c r="FB237" s="170"/>
      <c r="FC237" s="170"/>
      <c r="FD237" s="170"/>
    </row>
    <row r="238" customFormat="false" ht="12.75" hidden="false" customHeight="false" outlineLevel="0" collapsed="false">
      <c r="A238" s="179"/>
      <c r="B238" s="160"/>
      <c r="C238" s="160"/>
      <c r="D238" s="160"/>
      <c r="E238" s="160"/>
      <c r="F238" s="160"/>
      <c r="G238" s="160"/>
      <c r="H238" s="159"/>
      <c r="I238" s="181"/>
      <c r="R238" s="159"/>
      <c r="S238" s="169"/>
      <c r="T238" s="170"/>
      <c r="U238" s="170"/>
      <c r="V238" s="170"/>
      <c r="W238" s="170"/>
      <c r="X238" s="170"/>
      <c r="Y238" s="170"/>
      <c r="Z238" s="170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  <c r="DZ238" s="170"/>
      <c r="EA238" s="170"/>
      <c r="EB238" s="170"/>
      <c r="EC238" s="170"/>
      <c r="ED238" s="170"/>
      <c r="EE238" s="170"/>
      <c r="EF238" s="170"/>
      <c r="EG238" s="170"/>
      <c r="EH238" s="170"/>
      <c r="EI238" s="170"/>
      <c r="EJ238" s="170"/>
      <c r="EK238" s="170"/>
      <c r="EL238" s="170"/>
      <c r="EM238" s="170"/>
      <c r="EN238" s="170"/>
      <c r="EO238" s="170"/>
      <c r="EP238" s="170"/>
      <c r="EQ238" s="170"/>
      <c r="ER238" s="170"/>
      <c r="ES238" s="170"/>
      <c r="ET238" s="170"/>
      <c r="EU238" s="170"/>
      <c r="EV238" s="170"/>
      <c r="EW238" s="170"/>
      <c r="EX238" s="170"/>
      <c r="EY238" s="170"/>
      <c r="EZ238" s="170"/>
      <c r="FA238" s="170"/>
      <c r="FB238" s="170"/>
      <c r="FC238" s="170"/>
      <c r="FD238" s="170"/>
    </row>
    <row r="239" customFormat="false" ht="12.75" hidden="false" customHeight="false" outlineLevel="0" collapsed="false">
      <c r="A239" s="179"/>
      <c r="B239" s="160"/>
      <c r="C239" s="160"/>
      <c r="D239" s="160"/>
      <c r="E239" s="160"/>
      <c r="F239" s="160"/>
      <c r="G239" s="160"/>
      <c r="H239" s="159"/>
      <c r="I239" s="181"/>
      <c r="R239" s="159"/>
      <c r="S239" s="169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  <c r="DZ239" s="170"/>
      <c r="EA239" s="170"/>
      <c r="EB239" s="170"/>
      <c r="EC239" s="170"/>
      <c r="ED239" s="170"/>
      <c r="EE239" s="170"/>
      <c r="EF239" s="170"/>
      <c r="EG239" s="170"/>
      <c r="EH239" s="170"/>
      <c r="EI239" s="170"/>
      <c r="EJ239" s="170"/>
      <c r="EK239" s="170"/>
      <c r="EL239" s="170"/>
      <c r="EM239" s="170"/>
      <c r="EN239" s="170"/>
      <c r="EO239" s="170"/>
      <c r="EP239" s="170"/>
      <c r="EQ239" s="170"/>
      <c r="ER239" s="170"/>
      <c r="ES239" s="170"/>
      <c r="ET239" s="170"/>
      <c r="EU239" s="170"/>
      <c r="EV239" s="170"/>
      <c r="EW239" s="170"/>
      <c r="EX239" s="170"/>
      <c r="EY239" s="170"/>
      <c r="EZ239" s="170"/>
      <c r="FA239" s="170"/>
      <c r="FB239" s="170"/>
      <c r="FC239" s="170"/>
      <c r="FD239" s="170"/>
    </row>
    <row r="240" customFormat="false" ht="12.75" hidden="false" customHeight="false" outlineLevel="0" collapsed="false">
      <c r="A240" s="179"/>
      <c r="B240" s="160"/>
      <c r="C240" s="160"/>
      <c r="D240" s="160"/>
      <c r="E240" s="160"/>
      <c r="F240" s="160"/>
      <c r="G240" s="160"/>
      <c r="H240" s="159"/>
      <c r="I240" s="181"/>
      <c r="R240" s="159"/>
      <c r="S240" s="169"/>
      <c r="T240" s="170"/>
      <c r="U240" s="170"/>
      <c r="V240" s="170"/>
      <c r="W240" s="170"/>
      <c r="X240" s="170"/>
      <c r="Y240" s="170"/>
      <c r="Z240" s="170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  <c r="DZ240" s="170"/>
      <c r="EA240" s="170"/>
      <c r="EB240" s="170"/>
      <c r="EC240" s="170"/>
      <c r="ED240" s="170"/>
      <c r="EE240" s="170"/>
      <c r="EF240" s="170"/>
      <c r="EG240" s="170"/>
      <c r="EH240" s="170"/>
      <c r="EI240" s="170"/>
      <c r="EJ240" s="170"/>
      <c r="EK240" s="170"/>
      <c r="EL240" s="170"/>
      <c r="EM240" s="170"/>
      <c r="EN240" s="170"/>
      <c r="EO240" s="170"/>
      <c r="EP240" s="170"/>
      <c r="EQ240" s="170"/>
      <c r="ER240" s="170"/>
      <c r="ES240" s="170"/>
      <c r="ET240" s="170"/>
      <c r="EU240" s="170"/>
      <c r="EV240" s="170"/>
      <c r="EW240" s="170"/>
      <c r="EX240" s="170"/>
      <c r="EY240" s="170"/>
      <c r="EZ240" s="170"/>
      <c r="FA240" s="170"/>
      <c r="FB240" s="170"/>
      <c r="FC240" s="170"/>
      <c r="FD240" s="170"/>
    </row>
    <row r="241" customFormat="false" ht="12.75" hidden="false" customHeight="false" outlineLevel="0" collapsed="false">
      <c r="A241" s="179"/>
      <c r="B241" s="160"/>
      <c r="C241" s="160"/>
      <c r="D241" s="160"/>
      <c r="E241" s="160"/>
      <c r="F241" s="160"/>
      <c r="G241" s="160"/>
      <c r="H241" s="159"/>
      <c r="I241" s="181"/>
      <c r="R241" s="159"/>
      <c r="S241" s="169"/>
      <c r="T241" s="170"/>
      <c r="U241" s="170"/>
      <c r="V241" s="170"/>
      <c r="W241" s="170"/>
      <c r="X241" s="170"/>
      <c r="Y241" s="170"/>
      <c r="Z241" s="170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  <c r="DZ241" s="170"/>
      <c r="EA241" s="170"/>
      <c r="EB241" s="170"/>
      <c r="EC241" s="170"/>
      <c r="ED241" s="170"/>
      <c r="EE241" s="170"/>
      <c r="EF241" s="170"/>
      <c r="EG241" s="170"/>
      <c r="EH241" s="170"/>
      <c r="EI241" s="170"/>
      <c r="EJ241" s="170"/>
      <c r="EK241" s="170"/>
      <c r="EL241" s="170"/>
      <c r="EM241" s="170"/>
      <c r="EN241" s="170"/>
      <c r="EO241" s="170"/>
      <c r="EP241" s="170"/>
      <c r="EQ241" s="170"/>
      <c r="ER241" s="170"/>
      <c r="ES241" s="170"/>
      <c r="ET241" s="170"/>
      <c r="EU241" s="170"/>
      <c r="EV241" s="170"/>
      <c r="EW241" s="170"/>
      <c r="EX241" s="170"/>
      <c r="EY241" s="170"/>
      <c r="EZ241" s="170"/>
      <c r="FA241" s="170"/>
      <c r="FB241" s="170"/>
      <c r="FC241" s="170"/>
      <c r="FD241" s="170"/>
    </row>
    <row r="242" customFormat="false" ht="12.75" hidden="false" customHeight="false" outlineLevel="0" collapsed="false">
      <c r="A242" s="179"/>
      <c r="B242" s="160"/>
      <c r="C242" s="160"/>
      <c r="D242" s="160"/>
      <c r="E242" s="160"/>
      <c r="F242" s="160"/>
      <c r="G242" s="160"/>
      <c r="H242" s="159"/>
      <c r="I242" s="181"/>
      <c r="R242" s="159"/>
      <c r="S242" s="169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  <c r="DZ242" s="170"/>
      <c r="EA242" s="170"/>
      <c r="EB242" s="170"/>
      <c r="EC242" s="170"/>
      <c r="ED242" s="170"/>
      <c r="EE242" s="170"/>
      <c r="EF242" s="170"/>
      <c r="EG242" s="170"/>
      <c r="EH242" s="170"/>
      <c r="EI242" s="170"/>
      <c r="EJ242" s="170"/>
      <c r="EK242" s="170"/>
      <c r="EL242" s="170"/>
      <c r="EM242" s="170"/>
      <c r="EN242" s="170"/>
      <c r="EO242" s="170"/>
      <c r="EP242" s="170"/>
      <c r="EQ242" s="170"/>
      <c r="ER242" s="170"/>
      <c r="ES242" s="170"/>
      <c r="ET242" s="170"/>
      <c r="EU242" s="170"/>
      <c r="EV242" s="170"/>
      <c r="EW242" s="170"/>
      <c r="EX242" s="170"/>
      <c r="EY242" s="170"/>
      <c r="EZ242" s="170"/>
      <c r="FA242" s="170"/>
      <c r="FB242" s="170"/>
      <c r="FC242" s="170"/>
      <c r="FD242" s="170"/>
    </row>
    <row r="243" customFormat="false" ht="12.75" hidden="false" customHeight="false" outlineLevel="0" collapsed="false">
      <c r="A243" s="179"/>
      <c r="B243" s="160"/>
      <c r="C243" s="160"/>
      <c r="D243" s="160"/>
      <c r="E243" s="160"/>
      <c r="F243" s="160"/>
      <c r="G243" s="160"/>
      <c r="H243" s="159"/>
      <c r="I243" s="181"/>
      <c r="R243" s="159"/>
      <c r="S243" s="169"/>
      <c r="T243" s="170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</row>
    <row r="244" customFormat="false" ht="12.75" hidden="false" customHeight="false" outlineLevel="0" collapsed="false">
      <c r="A244" s="179"/>
      <c r="B244" s="160"/>
      <c r="C244" s="160"/>
      <c r="D244" s="160"/>
      <c r="E244" s="160"/>
      <c r="F244" s="160"/>
      <c r="G244" s="160"/>
      <c r="H244" s="159"/>
      <c r="I244" s="181"/>
      <c r="R244" s="159"/>
      <c r="S244" s="169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  <c r="DZ244" s="170"/>
      <c r="EA244" s="170"/>
      <c r="EB244" s="170"/>
      <c r="EC244" s="170"/>
      <c r="ED244" s="170"/>
      <c r="EE244" s="170"/>
      <c r="EF244" s="170"/>
      <c r="EG244" s="170"/>
      <c r="EH244" s="170"/>
      <c r="EI244" s="170"/>
      <c r="EJ244" s="170"/>
      <c r="EK244" s="170"/>
      <c r="EL244" s="170"/>
      <c r="EM244" s="170"/>
      <c r="EN244" s="170"/>
      <c r="EO244" s="170"/>
      <c r="EP244" s="170"/>
      <c r="EQ244" s="170"/>
      <c r="ER244" s="170"/>
      <c r="ES244" s="170"/>
      <c r="ET244" s="170"/>
      <c r="EU244" s="170"/>
      <c r="EV244" s="170"/>
      <c r="EW244" s="170"/>
      <c r="EX244" s="170"/>
      <c r="EY244" s="170"/>
      <c r="EZ244" s="170"/>
      <c r="FA244" s="170"/>
      <c r="FB244" s="170"/>
      <c r="FC244" s="170"/>
      <c r="FD244" s="170"/>
    </row>
    <row r="245" customFormat="false" ht="12.75" hidden="false" customHeight="false" outlineLevel="0" collapsed="false">
      <c r="A245" s="179"/>
      <c r="B245" s="160"/>
      <c r="C245" s="160"/>
      <c r="D245" s="160"/>
      <c r="E245" s="160"/>
      <c r="F245" s="160"/>
      <c r="G245" s="160"/>
      <c r="H245" s="159"/>
      <c r="I245" s="181"/>
      <c r="R245" s="159"/>
      <c r="S245" s="169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170"/>
      <c r="EK245" s="170"/>
      <c r="EL245" s="170"/>
      <c r="EM245" s="170"/>
      <c r="EN245" s="170"/>
      <c r="EO245" s="170"/>
      <c r="EP245" s="170"/>
      <c r="EQ245" s="170"/>
      <c r="ER245" s="170"/>
      <c r="ES245" s="170"/>
      <c r="ET245" s="170"/>
      <c r="EU245" s="170"/>
      <c r="EV245" s="170"/>
      <c r="EW245" s="170"/>
      <c r="EX245" s="170"/>
      <c r="EY245" s="170"/>
      <c r="EZ245" s="170"/>
      <c r="FA245" s="170"/>
      <c r="FB245" s="170"/>
      <c r="FC245" s="170"/>
      <c r="FD245" s="170"/>
    </row>
    <row r="246" customFormat="false" ht="12.75" hidden="false" customHeight="false" outlineLevel="0" collapsed="false">
      <c r="A246" s="179"/>
      <c r="B246" s="160"/>
      <c r="C246" s="160"/>
      <c r="D246" s="160"/>
      <c r="E246" s="160"/>
      <c r="F246" s="160"/>
      <c r="G246" s="160"/>
      <c r="H246" s="159"/>
      <c r="I246" s="181"/>
      <c r="R246" s="159"/>
      <c r="S246" s="169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  <c r="DZ246" s="170"/>
      <c r="EA246" s="170"/>
      <c r="EB246" s="170"/>
      <c r="EC246" s="170"/>
      <c r="ED246" s="170"/>
      <c r="EE246" s="170"/>
      <c r="EF246" s="170"/>
      <c r="EG246" s="170"/>
      <c r="EH246" s="170"/>
      <c r="EI246" s="170"/>
      <c r="EJ246" s="170"/>
      <c r="EK246" s="170"/>
      <c r="EL246" s="170"/>
      <c r="EM246" s="170"/>
      <c r="EN246" s="170"/>
      <c r="EO246" s="170"/>
      <c r="EP246" s="170"/>
      <c r="EQ246" s="170"/>
      <c r="ER246" s="170"/>
      <c r="ES246" s="170"/>
      <c r="ET246" s="170"/>
      <c r="EU246" s="170"/>
      <c r="EV246" s="170"/>
      <c r="EW246" s="170"/>
      <c r="EX246" s="170"/>
      <c r="EY246" s="170"/>
      <c r="EZ246" s="170"/>
      <c r="FA246" s="170"/>
      <c r="FB246" s="170"/>
      <c r="FC246" s="170"/>
      <c r="FD246" s="170"/>
    </row>
    <row r="247" customFormat="false" ht="12.75" hidden="false" customHeight="false" outlineLevel="0" collapsed="false">
      <c r="A247" s="179"/>
      <c r="B247" s="160"/>
      <c r="C247" s="160"/>
      <c r="D247" s="160"/>
      <c r="E247" s="160"/>
      <c r="F247" s="160"/>
      <c r="G247" s="160"/>
      <c r="H247" s="159"/>
      <c r="I247" s="181"/>
      <c r="R247" s="159"/>
      <c r="S247" s="169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</row>
    <row r="248" customFormat="false" ht="12.75" hidden="false" customHeight="false" outlineLevel="0" collapsed="false">
      <c r="A248" s="179"/>
      <c r="B248" s="160"/>
      <c r="C248" s="160"/>
      <c r="D248" s="160"/>
      <c r="E248" s="160"/>
      <c r="F248" s="160"/>
      <c r="G248" s="160"/>
      <c r="H248" s="159"/>
      <c r="I248" s="181"/>
      <c r="R248" s="159"/>
      <c r="S248" s="169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  <c r="DZ248" s="170"/>
      <c r="EA248" s="170"/>
      <c r="EB248" s="170"/>
      <c r="EC248" s="170"/>
      <c r="ED248" s="170"/>
      <c r="EE248" s="170"/>
      <c r="EF248" s="170"/>
      <c r="EG248" s="170"/>
      <c r="EH248" s="170"/>
      <c r="EI248" s="170"/>
      <c r="EJ248" s="170"/>
      <c r="EK248" s="170"/>
      <c r="EL248" s="170"/>
      <c r="EM248" s="170"/>
      <c r="EN248" s="170"/>
      <c r="EO248" s="170"/>
      <c r="EP248" s="170"/>
      <c r="EQ248" s="170"/>
      <c r="ER248" s="170"/>
      <c r="ES248" s="170"/>
      <c r="ET248" s="170"/>
      <c r="EU248" s="170"/>
      <c r="EV248" s="170"/>
      <c r="EW248" s="170"/>
      <c r="EX248" s="170"/>
      <c r="EY248" s="170"/>
      <c r="EZ248" s="170"/>
      <c r="FA248" s="170"/>
      <c r="FB248" s="170"/>
      <c r="FC248" s="170"/>
      <c r="FD248" s="170"/>
    </row>
    <row r="249" customFormat="false" ht="12.75" hidden="false" customHeight="false" outlineLevel="0" collapsed="false">
      <c r="A249" s="179"/>
      <c r="B249" s="160"/>
      <c r="C249" s="160"/>
      <c r="D249" s="160"/>
      <c r="E249" s="160"/>
      <c r="F249" s="160"/>
      <c r="G249" s="160"/>
      <c r="H249" s="159"/>
      <c r="I249" s="181"/>
      <c r="R249" s="159"/>
      <c r="S249" s="169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  <c r="DZ249" s="170"/>
      <c r="EA249" s="170"/>
      <c r="EB249" s="170"/>
      <c r="EC249" s="170"/>
      <c r="ED249" s="170"/>
      <c r="EE249" s="170"/>
      <c r="EF249" s="170"/>
      <c r="EG249" s="170"/>
      <c r="EH249" s="170"/>
      <c r="EI249" s="170"/>
      <c r="EJ249" s="170"/>
      <c r="EK249" s="170"/>
      <c r="EL249" s="170"/>
      <c r="EM249" s="170"/>
      <c r="EN249" s="170"/>
      <c r="EO249" s="170"/>
      <c r="EP249" s="170"/>
      <c r="EQ249" s="170"/>
      <c r="ER249" s="170"/>
      <c r="ES249" s="170"/>
      <c r="ET249" s="170"/>
      <c r="EU249" s="170"/>
      <c r="EV249" s="170"/>
      <c r="EW249" s="170"/>
      <c r="EX249" s="170"/>
      <c r="EY249" s="170"/>
      <c r="EZ249" s="170"/>
      <c r="FA249" s="170"/>
      <c r="FB249" s="170"/>
      <c r="FC249" s="170"/>
      <c r="FD249" s="170"/>
    </row>
    <row r="250" customFormat="false" ht="12.75" hidden="false" customHeight="false" outlineLevel="0" collapsed="false">
      <c r="A250" s="179"/>
      <c r="B250" s="160"/>
      <c r="C250" s="160"/>
      <c r="D250" s="160"/>
      <c r="E250" s="160"/>
      <c r="F250" s="160"/>
      <c r="G250" s="160"/>
      <c r="H250" s="159"/>
      <c r="I250" s="181"/>
      <c r="R250" s="159"/>
      <c r="S250" s="169"/>
      <c r="T250" s="170"/>
      <c r="U250" s="170"/>
      <c r="V250" s="170"/>
      <c r="W250" s="170"/>
      <c r="X250" s="170"/>
      <c r="Y250" s="170"/>
      <c r="Z250" s="170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  <c r="DZ250" s="170"/>
      <c r="EA250" s="170"/>
      <c r="EB250" s="170"/>
      <c r="EC250" s="170"/>
      <c r="ED250" s="170"/>
      <c r="EE250" s="170"/>
      <c r="EF250" s="170"/>
      <c r="EG250" s="170"/>
      <c r="EH250" s="170"/>
      <c r="EI250" s="170"/>
      <c r="EJ250" s="170"/>
      <c r="EK250" s="170"/>
      <c r="EL250" s="170"/>
      <c r="EM250" s="170"/>
      <c r="EN250" s="170"/>
      <c r="EO250" s="170"/>
      <c r="EP250" s="170"/>
      <c r="EQ250" s="170"/>
      <c r="ER250" s="170"/>
      <c r="ES250" s="170"/>
      <c r="ET250" s="170"/>
      <c r="EU250" s="170"/>
      <c r="EV250" s="170"/>
      <c r="EW250" s="170"/>
      <c r="EX250" s="170"/>
      <c r="EY250" s="170"/>
      <c r="EZ250" s="170"/>
      <c r="FA250" s="170"/>
      <c r="FB250" s="170"/>
      <c r="FC250" s="170"/>
      <c r="FD250" s="170"/>
    </row>
    <row r="251" customFormat="false" ht="12.75" hidden="false" customHeight="false" outlineLevel="0" collapsed="false">
      <c r="A251" s="179"/>
      <c r="B251" s="160"/>
      <c r="C251" s="160"/>
      <c r="D251" s="160"/>
      <c r="E251" s="160"/>
      <c r="F251" s="160"/>
      <c r="G251" s="160"/>
      <c r="H251" s="159"/>
      <c r="I251" s="181"/>
      <c r="R251" s="159"/>
      <c r="S251" s="169"/>
      <c r="T251" s="170"/>
      <c r="U251" s="170"/>
      <c r="V251" s="170"/>
      <c r="W251" s="170"/>
      <c r="X251" s="170"/>
      <c r="Y251" s="170"/>
      <c r="Z251" s="170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  <c r="EJ251" s="170"/>
      <c r="EK251" s="170"/>
      <c r="EL251" s="170"/>
      <c r="EM251" s="170"/>
      <c r="EN251" s="170"/>
      <c r="EO251" s="170"/>
      <c r="EP251" s="170"/>
      <c r="EQ251" s="170"/>
      <c r="ER251" s="170"/>
      <c r="ES251" s="170"/>
      <c r="ET251" s="170"/>
      <c r="EU251" s="170"/>
      <c r="EV251" s="170"/>
      <c r="EW251" s="170"/>
      <c r="EX251" s="170"/>
      <c r="EY251" s="170"/>
      <c r="EZ251" s="170"/>
      <c r="FA251" s="170"/>
      <c r="FB251" s="170"/>
      <c r="FC251" s="170"/>
      <c r="FD251" s="170"/>
    </row>
    <row r="252" customFormat="false" ht="12.75" hidden="false" customHeight="false" outlineLevel="0" collapsed="false">
      <c r="A252" s="179"/>
      <c r="B252" s="160"/>
      <c r="C252" s="160"/>
      <c r="D252" s="160"/>
      <c r="E252" s="160"/>
      <c r="F252" s="160"/>
      <c r="G252" s="160"/>
      <c r="H252" s="159"/>
      <c r="I252" s="181"/>
      <c r="R252" s="159"/>
      <c r="S252" s="169"/>
      <c r="T252" s="170"/>
      <c r="U252" s="170"/>
      <c r="V252" s="170"/>
      <c r="W252" s="170"/>
      <c r="X252" s="170"/>
      <c r="Y252" s="170"/>
      <c r="Z252" s="170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  <c r="DZ252" s="170"/>
      <c r="EA252" s="170"/>
      <c r="EB252" s="170"/>
      <c r="EC252" s="170"/>
      <c r="ED252" s="170"/>
      <c r="EE252" s="170"/>
      <c r="EF252" s="170"/>
      <c r="EG252" s="170"/>
      <c r="EH252" s="170"/>
      <c r="EI252" s="170"/>
      <c r="EJ252" s="170"/>
      <c r="EK252" s="170"/>
      <c r="EL252" s="170"/>
      <c r="EM252" s="170"/>
      <c r="EN252" s="170"/>
      <c r="EO252" s="170"/>
      <c r="EP252" s="170"/>
      <c r="EQ252" s="170"/>
      <c r="ER252" s="170"/>
      <c r="ES252" s="170"/>
      <c r="ET252" s="170"/>
      <c r="EU252" s="170"/>
      <c r="EV252" s="170"/>
      <c r="EW252" s="170"/>
      <c r="EX252" s="170"/>
      <c r="EY252" s="170"/>
      <c r="EZ252" s="170"/>
      <c r="FA252" s="170"/>
      <c r="FB252" s="170"/>
      <c r="FC252" s="170"/>
      <c r="FD252" s="170"/>
    </row>
    <row r="253" customFormat="false" ht="12.75" hidden="false" customHeight="false" outlineLevel="0" collapsed="false">
      <c r="A253" s="179"/>
      <c r="B253" s="160"/>
      <c r="C253" s="160"/>
      <c r="D253" s="160"/>
      <c r="E253" s="160"/>
      <c r="F253" s="160"/>
      <c r="G253" s="160"/>
      <c r="H253" s="159"/>
      <c r="I253" s="181"/>
      <c r="R253" s="159"/>
      <c r="S253" s="169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  <c r="DZ253" s="170"/>
      <c r="EA253" s="170"/>
      <c r="EB253" s="170"/>
      <c r="EC253" s="170"/>
      <c r="ED253" s="170"/>
      <c r="EE253" s="170"/>
      <c r="EF253" s="170"/>
      <c r="EG253" s="170"/>
      <c r="EH253" s="170"/>
      <c r="EI253" s="170"/>
      <c r="EJ253" s="170"/>
      <c r="EK253" s="170"/>
      <c r="EL253" s="170"/>
      <c r="EM253" s="170"/>
      <c r="EN253" s="170"/>
      <c r="EO253" s="170"/>
      <c r="EP253" s="170"/>
      <c r="EQ253" s="170"/>
      <c r="ER253" s="170"/>
      <c r="ES253" s="170"/>
      <c r="ET253" s="170"/>
      <c r="EU253" s="170"/>
      <c r="EV253" s="170"/>
      <c r="EW253" s="170"/>
      <c r="EX253" s="170"/>
      <c r="EY253" s="170"/>
      <c r="EZ253" s="170"/>
      <c r="FA253" s="170"/>
      <c r="FB253" s="170"/>
      <c r="FC253" s="170"/>
      <c r="FD253" s="170"/>
    </row>
    <row r="254" customFormat="false" ht="12.75" hidden="false" customHeight="false" outlineLevel="0" collapsed="false">
      <c r="A254" s="179"/>
      <c r="B254" s="160"/>
      <c r="C254" s="160"/>
      <c r="D254" s="160"/>
      <c r="E254" s="160"/>
      <c r="F254" s="160"/>
      <c r="G254" s="160"/>
      <c r="H254" s="159"/>
      <c r="I254" s="181"/>
      <c r="R254" s="159"/>
      <c r="S254" s="169"/>
      <c r="T254" s="170"/>
      <c r="U254" s="170"/>
      <c r="V254" s="170"/>
      <c r="W254" s="170"/>
      <c r="X254" s="170"/>
      <c r="Y254" s="170"/>
      <c r="Z254" s="170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  <c r="DZ254" s="170"/>
      <c r="EA254" s="170"/>
      <c r="EB254" s="170"/>
      <c r="EC254" s="170"/>
      <c r="ED254" s="170"/>
      <c r="EE254" s="170"/>
      <c r="EF254" s="170"/>
      <c r="EG254" s="170"/>
      <c r="EH254" s="170"/>
      <c r="EI254" s="170"/>
      <c r="EJ254" s="170"/>
      <c r="EK254" s="170"/>
      <c r="EL254" s="170"/>
      <c r="EM254" s="170"/>
      <c r="EN254" s="170"/>
      <c r="EO254" s="170"/>
      <c r="EP254" s="170"/>
      <c r="EQ254" s="170"/>
      <c r="ER254" s="170"/>
      <c r="ES254" s="170"/>
      <c r="ET254" s="170"/>
      <c r="EU254" s="170"/>
      <c r="EV254" s="170"/>
      <c r="EW254" s="170"/>
      <c r="EX254" s="170"/>
      <c r="EY254" s="170"/>
      <c r="EZ254" s="170"/>
      <c r="FA254" s="170"/>
      <c r="FB254" s="170"/>
      <c r="FC254" s="170"/>
      <c r="FD254" s="170"/>
    </row>
    <row r="255" customFormat="false" ht="12.75" hidden="false" customHeight="false" outlineLevel="0" collapsed="false">
      <c r="A255" s="179"/>
      <c r="B255" s="160"/>
      <c r="C255" s="160"/>
      <c r="D255" s="160"/>
      <c r="E255" s="160"/>
      <c r="F255" s="160"/>
      <c r="G255" s="160"/>
      <c r="H255" s="159"/>
      <c r="I255" s="181"/>
      <c r="R255" s="159"/>
      <c r="S255" s="169"/>
      <c r="T255" s="170"/>
      <c r="U255" s="170"/>
      <c r="V255" s="170"/>
      <c r="W255" s="170"/>
      <c r="X255" s="170"/>
      <c r="Y255" s="170"/>
      <c r="Z255" s="170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  <c r="DZ255" s="170"/>
      <c r="EA255" s="170"/>
      <c r="EB255" s="170"/>
      <c r="EC255" s="170"/>
      <c r="ED255" s="170"/>
      <c r="EE255" s="170"/>
      <c r="EF255" s="170"/>
      <c r="EG255" s="170"/>
      <c r="EH255" s="170"/>
      <c r="EI255" s="170"/>
      <c r="EJ255" s="170"/>
      <c r="EK255" s="170"/>
      <c r="EL255" s="170"/>
      <c r="EM255" s="170"/>
      <c r="EN255" s="170"/>
      <c r="EO255" s="170"/>
      <c r="EP255" s="170"/>
      <c r="EQ255" s="170"/>
      <c r="ER255" s="170"/>
      <c r="ES255" s="170"/>
      <c r="ET255" s="170"/>
      <c r="EU255" s="170"/>
      <c r="EV255" s="170"/>
      <c r="EW255" s="170"/>
      <c r="EX255" s="170"/>
      <c r="EY255" s="170"/>
      <c r="EZ255" s="170"/>
      <c r="FA255" s="170"/>
      <c r="FB255" s="170"/>
      <c r="FC255" s="170"/>
      <c r="FD255" s="170"/>
    </row>
    <row r="256" customFormat="false" ht="12.75" hidden="false" customHeight="false" outlineLevel="0" collapsed="false">
      <c r="A256" s="179"/>
      <c r="B256" s="160"/>
      <c r="C256" s="160"/>
      <c r="D256" s="160"/>
      <c r="E256" s="160"/>
      <c r="F256" s="160"/>
      <c r="G256" s="160"/>
      <c r="H256" s="159"/>
      <c r="I256" s="181"/>
      <c r="R256" s="159"/>
      <c r="S256" s="169"/>
      <c r="T256" s="170"/>
      <c r="U256" s="170"/>
      <c r="V256" s="170"/>
      <c r="W256" s="170"/>
      <c r="X256" s="170"/>
      <c r="Y256" s="170"/>
      <c r="Z256" s="170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  <c r="DZ256" s="170"/>
      <c r="EA256" s="170"/>
      <c r="EB256" s="170"/>
      <c r="EC256" s="170"/>
      <c r="ED256" s="170"/>
      <c r="EE256" s="170"/>
      <c r="EF256" s="170"/>
      <c r="EG256" s="170"/>
      <c r="EH256" s="170"/>
      <c r="EI256" s="170"/>
      <c r="EJ256" s="170"/>
      <c r="EK256" s="170"/>
      <c r="EL256" s="170"/>
      <c r="EM256" s="170"/>
      <c r="EN256" s="170"/>
      <c r="EO256" s="170"/>
      <c r="EP256" s="170"/>
      <c r="EQ256" s="170"/>
      <c r="ER256" s="170"/>
      <c r="ES256" s="170"/>
      <c r="ET256" s="170"/>
      <c r="EU256" s="170"/>
      <c r="EV256" s="170"/>
      <c r="EW256" s="170"/>
      <c r="EX256" s="170"/>
      <c r="EY256" s="170"/>
      <c r="EZ256" s="170"/>
      <c r="FA256" s="170"/>
      <c r="FB256" s="170"/>
      <c r="FC256" s="170"/>
      <c r="FD256" s="170"/>
    </row>
    <row r="257" customFormat="false" ht="12.75" hidden="false" customHeight="false" outlineLevel="0" collapsed="false">
      <c r="A257" s="179"/>
      <c r="B257" s="160"/>
      <c r="C257" s="160"/>
      <c r="D257" s="160"/>
      <c r="E257" s="160"/>
      <c r="F257" s="160"/>
      <c r="G257" s="160"/>
      <c r="H257" s="159"/>
      <c r="I257" s="181"/>
      <c r="R257" s="159"/>
      <c r="S257" s="169"/>
      <c r="T257" s="170"/>
      <c r="U257" s="170"/>
      <c r="V257" s="170"/>
      <c r="W257" s="170"/>
      <c r="X257" s="170"/>
      <c r="Y257" s="170"/>
      <c r="Z257" s="170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  <c r="DZ257" s="170"/>
      <c r="EA257" s="170"/>
      <c r="EB257" s="170"/>
      <c r="EC257" s="170"/>
      <c r="ED257" s="170"/>
      <c r="EE257" s="170"/>
      <c r="EF257" s="170"/>
      <c r="EG257" s="170"/>
      <c r="EH257" s="170"/>
      <c r="EI257" s="170"/>
      <c r="EJ257" s="170"/>
      <c r="EK257" s="170"/>
      <c r="EL257" s="170"/>
      <c r="EM257" s="170"/>
      <c r="EN257" s="170"/>
      <c r="EO257" s="170"/>
      <c r="EP257" s="170"/>
      <c r="EQ257" s="170"/>
      <c r="ER257" s="170"/>
      <c r="ES257" s="170"/>
      <c r="ET257" s="170"/>
      <c r="EU257" s="170"/>
      <c r="EV257" s="170"/>
      <c r="EW257" s="170"/>
      <c r="EX257" s="170"/>
      <c r="EY257" s="170"/>
      <c r="EZ257" s="170"/>
      <c r="FA257" s="170"/>
      <c r="FB257" s="170"/>
      <c r="FC257" s="170"/>
      <c r="FD257" s="170"/>
    </row>
    <row r="258" customFormat="false" ht="12.75" hidden="false" customHeight="false" outlineLevel="0" collapsed="false">
      <c r="A258" s="179"/>
      <c r="B258" s="160"/>
      <c r="C258" s="160"/>
      <c r="D258" s="160"/>
      <c r="E258" s="160"/>
      <c r="F258" s="160"/>
      <c r="G258" s="160"/>
      <c r="H258" s="159"/>
      <c r="I258" s="181"/>
      <c r="R258" s="159"/>
      <c r="S258" s="169"/>
      <c r="T258" s="170"/>
      <c r="U258" s="170"/>
      <c r="V258" s="170"/>
      <c r="W258" s="170"/>
      <c r="X258" s="170"/>
      <c r="Y258" s="170"/>
      <c r="Z258" s="170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</row>
    <row r="259" customFormat="false" ht="12.75" hidden="false" customHeight="false" outlineLevel="0" collapsed="false">
      <c r="A259" s="179"/>
      <c r="B259" s="160"/>
      <c r="C259" s="160"/>
      <c r="D259" s="160"/>
      <c r="E259" s="160"/>
      <c r="F259" s="160"/>
      <c r="G259" s="160"/>
      <c r="H259" s="159"/>
      <c r="I259" s="181"/>
      <c r="R259" s="159"/>
      <c r="S259" s="169"/>
      <c r="T259" s="170"/>
      <c r="U259" s="170"/>
      <c r="V259" s="170"/>
      <c r="W259" s="170"/>
      <c r="X259" s="170"/>
      <c r="Y259" s="170"/>
      <c r="Z259" s="170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  <c r="DZ259" s="170"/>
      <c r="EA259" s="170"/>
      <c r="EB259" s="170"/>
      <c r="EC259" s="170"/>
      <c r="ED259" s="170"/>
      <c r="EE259" s="170"/>
      <c r="EF259" s="170"/>
      <c r="EG259" s="170"/>
      <c r="EH259" s="170"/>
      <c r="EI259" s="170"/>
      <c r="EJ259" s="170"/>
      <c r="EK259" s="170"/>
      <c r="EL259" s="170"/>
      <c r="EM259" s="170"/>
      <c r="EN259" s="170"/>
      <c r="EO259" s="170"/>
      <c r="EP259" s="170"/>
      <c r="EQ259" s="170"/>
      <c r="ER259" s="170"/>
      <c r="ES259" s="170"/>
      <c r="ET259" s="170"/>
      <c r="EU259" s="170"/>
      <c r="EV259" s="170"/>
      <c r="EW259" s="170"/>
      <c r="EX259" s="170"/>
      <c r="EY259" s="170"/>
      <c r="EZ259" s="170"/>
      <c r="FA259" s="170"/>
      <c r="FB259" s="170"/>
      <c r="FC259" s="170"/>
      <c r="FD259" s="170"/>
    </row>
    <row r="260" customFormat="false" ht="12.75" hidden="false" customHeight="false" outlineLevel="0" collapsed="false">
      <c r="A260" s="179"/>
      <c r="B260" s="160"/>
      <c r="C260" s="160"/>
      <c r="D260" s="160"/>
      <c r="E260" s="160"/>
      <c r="F260" s="160"/>
      <c r="G260" s="160"/>
      <c r="H260" s="159"/>
      <c r="I260" s="181"/>
      <c r="R260" s="159"/>
      <c r="S260" s="169"/>
      <c r="T260" s="170"/>
      <c r="U260" s="170"/>
      <c r="V260" s="170"/>
      <c r="W260" s="170"/>
      <c r="X260" s="170"/>
      <c r="Y260" s="170"/>
      <c r="Z260" s="170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  <c r="DZ260" s="170"/>
      <c r="EA260" s="170"/>
      <c r="EB260" s="170"/>
      <c r="EC260" s="170"/>
      <c r="ED260" s="170"/>
      <c r="EE260" s="170"/>
      <c r="EF260" s="170"/>
      <c r="EG260" s="170"/>
      <c r="EH260" s="170"/>
      <c r="EI260" s="170"/>
      <c r="EJ260" s="170"/>
      <c r="EK260" s="170"/>
      <c r="EL260" s="170"/>
      <c r="EM260" s="170"/>
      <c r="EN260" s="170"/>
      <c r="EO260" s="170"/>
      <c r="EP260" s="170"/>
      <c r="EQ260" s="170"/>
      <c r="ER260" s="170"/>
      <c r="ES260" s="170"/>
      <c r="ET260" s="170"/>
      <c r="EU260" s="170"/>
      <c r="EV260" s="170"/>
      <c r="EW260" s="170"/>
      <c r="EX260" s="170"/>
      <c r="EY260" s="170"/>
      <c r="EZ260" s="170"/>
      <c r="FA260" s="170"/>
      <c r="FB260" s="170"/>
      <c r="FC260" s="170"/>
      <c r="FD260" s="170"/>
    </row>
    <row r="261" customFormat="false" ht="12.75" hidden="false" customHeight="false" outlineLevel="0" collapsed="false">
      <c r="A261" s="179"/>
      <c r="B261" s="160"/>
      <c r="C261" s="160"/>
      <c r="D261" s="160"/>
      <c r="E261" s="160"/>
      <c r="F261" s="160"/>
      <c r="G261" s="160"/>
      <c r="H261" s="159"/>
      <c r="I261" s="181"/>
      <c r="R261" s="159"/>
      <c r="S261" s="169"/>
      <c r="T261" s="170"/>
      <c r="U261" s="170"/>
      <c r="V261" s="170"/>
      <c r="W261" s="170"/>
      <c r="X261" s="170"/>
      <c r="Y261" s="170"/>
      <c r="Z261" s="170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  <c r="DZ261" s="170"/>
      <c r="EA261" s="170"/>
      <c r="EB261" s="170"/>
      <c r="EC261" s="170"/>
      <c r="ED261" s="170"/>
      <c r="EE261" s="170"/>
      <c r="EF261" s="170"/>
      <c r="EG261" s="170"/>
      <c r="EH261" s="170"/>
      <c r="EI261" s="170"/>
      <c r="EJ261" s="170"/>
      <c r="EK261" s="170"/>
      <c r="EL261" s="170"/>
      <c r="EM261" s="170"/>
      <c r="EN261" s="170"/>
      <c r="EO261" s="170"/>
      <c r="EP261" s="170"/>
      <c r="EQ261" s="170"/>
      <c r="ER261" s="170"/>
      <c r="ES261" s="170"/>
      <c r="ET261" s="170"/>
      <c r="EU261" s="170"/>
      <c r="EV261" s="170"/>
      <c r="EW261" s="170"/>
      <c r="EX261" s="170"/>
      <c r="EY261" s="170"/>
      <c r="EZ261" s="170"/>
      <c r="FA261" s="170"/>
      <c r="FB261" s="170"/>
      <c r="FC261" s="170"/>
      <c r="FD261" s="170"/>
    </row>
    <row r="262" customFormat="false" ht="12.75" hidden="false" customHeight="false" outlineLevel="0" collapsed="false">
      <c r="A262" s="179"/>
      <c r="B262" s="160"/>
      <c r="C262" s="160"/>
      <c r="D262" s="160"/>
      <c r="E262" s="160"/>
      <c r="F262" s="160"/>
      <c r="G262" s="160"/>
      <c r="H262" s="159"/>
      <c r="I262" s="181"/>
      <c r="R262" s="159"/>
      <c r="S262" s="169"/>
      <c r="T262" s="170"/>
      <c r="U262" s="170"/>
      <c r="V262" s="170"/>
      <c r="W262" s="170"/>
      <c r="X262" s="170"/>
      <c r="Y262" s="170"/>
      <c r="Z262" s="170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  <c r="EQ262" s="170"/>
      <c r="ER262" s="170"/>
      <c r="ES262" s="170"/>
      <c r="ET262" s="170"/>
      <c r="EU262" s="170"/>
      <c r="EV262" s="170"/>
      <c r="EW262" s="170"/>
      <c r="EX262" s="170"/>
      <c r="EY262" s="170"/>
      <c r="EZ262" s="170"/>
      <c r="FA262" s="170"/>
      <c r="FB262" s="170"/>
      <c r="FC262" s="170"/>
      <c r="FD262" s="170"/>
    </row>
    <row r="263" customFormat="false" ht="12.75" hidden="false" customHeight="false" outlineLevel="0" collapsed="false">
      <c r="A263" s="179"/>
      <c r="B263" s="160"/>
      <c r="C263" s="160"/>
      <c r="D263" s="160"/>
      <c r="E263" s="160"/>
      <c r="F263" s="160"/>
      <c r="G263" s="160"/>
      <c r="H263" s="159"/>
      <c r="I263" s="181"/>
      <c r="R263" s="159"/>
      <c r="S263" s="169"/>
      <c r="T263" s="170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  <c r="DZ263" s="170"/>
      <c r="EA263" s="170"/>
      <c r="EB263" s="170"/>
      <c r="EC263" s="170"/>
      <c r="ED263" s="170"/>
      <c r="EE263" s="170"/>
      <c r="EF263" s="170"/>
      <c r="EG263" s="170"/>
      <c r="EH263" s="170"/>
      <c r="EI263" s="170"/>
      <c r="EJ263" s="170"/>
      <c r="EK263" s="170"/>
      <c r="EL263" s="170"/>
      <c r="EM263" s="170"/>
      <c r="EN263" s="170"/>
      <c r="EO263" s="170"/>
      <c r="EP263" s="170"/>
      <c r="EQ263" s="170"/>
      <c r="ER263" s="170"/>
      <c r="ES263" s="170"/>
      <c r="ET263" s="170"/>
      <c r="EU263" s="170"/>
      <c r="EV263" s="170"/>
      <c r="EW263" s="170"/>
      <c r="EX263" s="170"/>
      <c r="EY263" s="170"/>
      <c r="EZ263" s="170"/>
      <c r="FA263" s="170"/>
      <c r="FB263" s="170"/>
      <c r="FC263" s="170"/>
      <c r="FD263" s="170"/>
    </row>
    <row r="264" customFormat="false" ht="12.75" hidden="false" customHeight="false" outlineLevel="0" collapsed="false">
      <c r="A264" s="179"/>
      <c r="B264" s="160"/>
      <c r="C264" s="160"/>
      <c r="D264" s="160"/>
      <c r="E264" s="160"/>
      <c r="F264" s="160"/>
      <c r="G264" s="160"/>
      <c r="H264" s="159"/>
      <c r="I264" s="181"/>
      <c r="R264" s="159"/>
      <c r="S264" s="169"/>
      <c r="T264" s="170"/>
      <c r="U264" s="170"/>
      <c r="V264" s="170"/>
      <c r="W264" s="170"/>
      <c r="X264" s="170"/>
      <c r="Y264" s="170"/>
      <c r="Z264" s="170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  <c r="DZ264" s="170"/>
      <c r="EA264" s="170"/>
      <c r="EB264" s="170"/>
      <c r="EC264" s="170"/>
      <c r="ED264" s="170"/>
      <c r="EE264" s="170"/>
      <c r="EF264" s="170"/>
      <c r="EG264" s="170"/>
      <c r="EH264" s="170"/>
      <c r="EI264" s="170"/>
      <c r="EJ264" s="170"/>
      <c r="EK264" s="170"/>
      <c r="EL264" s="170"/>
      <c r="EM264" s="170"/>
      <c r="EN264" s="170"/>
      <c r="EO264" s="170"/>
      <c r="EP264" s="170"/>
      <c r="EQ264" s="170"/>
      <c r="ER264" s="170"/>
      <c r="ES264" s="170"/>
      <c r="ET264" s="170"/>
      <c r="EU264" s="170"/>
      <c r="EV264" s="170"/>
      <c r="EW264" s="170"/>
      <c r="EX264" s="170"/>
      <c r="EY264" s="170"/>
      <c r="EZ264" s="170"/>
      <c r="FA264" s="170"/>
      <c r="FB264" s="170"/>
      <c r="FC264" s="170"/>
      <c r="FD264" s="170"/>
    </row>
    <row r="265" customFormat="false" ht="12.75" hidden="false" customHeight="false" outlineLevel="0" collapsed="false">
      <c r="A265" s="179"/>
      <c r="B265" s="160"/>
      <c r="C265" s="160"/>
      <c r="D265" s="160"/>
      <c r="E265" s="160"/>
      <c r="F265" s="160"/>
      <c r="G265" s="160"/>
      <c r="H265" s="159"/>
      <c r="I265" s="181"/>
      <c r="R265" s="159"/>
      <c r="S265" s="169"/>
      <c r="T265" s="170"/>
      <c r="U265" s="170"/>
      <c r="V265" s="170"/>
      <c r="W265" s="170"/>
      <c r="X265" s="170"/>
      <c r="Y265" s="170"/>
      <c r="Z265" s="170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  <c r="DZ265" s="170"/>
      <c r="EA265" s="170"/>
      <c r="EB265" s="170"/>
      <c r="EC265" s="170"/>
      <c r="ED265" s="170"/>
      <c r="EE265" s="170"/>
      <c r="EF265" s="170"/>
      <c r="EG265" s="170"/>
      <c r="EH265" s="170"/>
      <c r="EI265" s="170"/>
      <c r="EJ265" s="170"/>
      <c r="EK265" s="170"/>
      <c r="EL265" s="170"/>
      <c r="EM265" s="170"/>
      <c r="EN265" s="170"/>
      <c r="EO265" s="170"/>
      <c r="EP265" s="170"/>
      <c r="EQ265" s="170"/>
      <c r="ER265" s="170"/>
      <c r="ES265" s="170"/>
      <c r="ET265" s="170"/>
      <c r="EU265" s="170"/>
      <c r="EV265" s="170"/>
      <c r="EW265" s="170"/>
      <c r="EX265" s="170"/>
      <c r="EY265" s="170"/>
      <c r="EZ265" s="170"/>
      <c r="FA265" s="170"/>
      <c r="FB265" s="170"/>
      <c r="FC265" s="170"/>
      <c r="FD265" s="170"/>
    </row>
    <row r="266" customFormat="false" ht="12.75" hidden="false" customHeight="false" outlineLevel="0" collapsed="false">
      <c r="A266" s="179"/>
      <c r="B266" s="160"/>
      <c r="C266" s="160"/>
      <c r="D266" s="160"/>
      <c r="E266" s="160"/>
      <c r="F266" s="160"/>
      <c r="G266" s="160"/>
      <c r="H266" s="159"/>
      <c r="I266" s="181"/>
      <c r="R266" s="159"/>
      <c r="S266" s="169"/>
      <c r="T266" s="170"/>
      <c r="U266" s="170"/>
      <c r="V266" s="170"/>
      <c r="W266" s="170"/>
      <c r="X266" s="170"/>
      <c r="Y266" s="170"/>
      <c r="Z266" s="170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  <c r="DZ266" s="170"/>
      <c r="EA266" s="170"/>
      <c r="EB266" s="170"/>
      <c r="EC266" s="170"/>
      <c r="ED266" s="170"/>
      <c r="EE266" s="170"/>
      <c r="EF266" s="170"/>
      <c r="EG266" s="170"/>
      <c r="EH266" s="170"/>
      <c r="EI266" s="170"/>
      <c r="EJ266" s="170"/>
      <c r="EK266" s="170"/>
      <c r="EL266" s="170"/>
      <c r="EM266" s="170"/>
      <c r="EN266" s="170"/>
      <c r="EO266" s="170"/>
      <c r="EP266" s="170"/>
      <c r="EQ266" s="170"/>
      <c r="ER266" s="170"/>
      <c r="ES266" s="170"/>
      <c r="ET266" s="170"/>
      <c r="EU266" s="170"/>
      <c r="EV266" s="170"/>
      <c r="EW266" s="170"/>
      <c r="EX266" s="170"/>
      <c r="EY266" s="170"/>
      <c r="EZ266" s="170"/>
      <c r="FA266" s="170"/>
      <c r="FB266" s="170"/>
      <c r="FC266" s="170"/>
      <c r="FD266" s="170"/>
    </row>
    <row r="267" customFormat="false" ht="12.75" hidden="false" customHeight="false" outlineLevel="0" collapsed="false">
      <c r="A267" s="179"/>
      <c r="B267" s="160"/>
      <c r="C267" s="160"/>
      <c r="D267" s="160"/>
      <c r="E267" s="160"/>
      <c r="F267" s="160"/>
      <c r="G267" s="160"/>
      <c r="H267" s="159"/>
      <c r="I267" s="181"/>
      <c r="R267" s="159"/>
      <c r="S267" s="169"/>
      <c r="T267" s="170"/>
      <c r="U267" s="170"/>
      <c r="V267" s="170"/>
      <c r="W267" s="170"/>
      <c r="X267" s="170"/>
      <c r="Y267" s="170"/>
      <c r="Z267" s="170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  <c r="DZ267" s="170"/>
      <c r="EA267" s="170"/>
      <c r="EB267" s="170"/>
      <c r="EC267" s="170"/>
      <c r="ED267" s="170"/>
      <c r="EE267" s="170"/>
      <c r="EF267" s="170"/>
      <c r="EG267" s="170"/>
      <c r="EH267" s="170"/>
      <c r="EI267" s="170"/>
      <c r="EJ267" s="170"/>
      <c r="EK267" s="170"/>
      <c r="EL267" s="170"/>
      <c r="EM267" s="170"/>
      <c r="EN267" s="170"/>
      <c r="EO267" s="170"/>
      <c r="EP267" s="170"/>
      <c r="EQ267" s="170"/>
      <c r="ER267" s="170"/>
      <c r="ES267" s="170"/>
      <c r="ET267" s="170"/>
      <c r="EU267" s="170"/>
      <c r="EV267" s="170"/>
      <c r="EW267" s="170"/>
      <c r="EX267" s="170"/>
      <c r="EY267" s="170"/>
      <c r="EZ267" s="170"/>
      <c r="FA267" s="170"/>
      <c r="FB267" s="170"/>
      <c r="FC267" s="170"/>
      <c r="FD267" s="170"/>
    </row>
    <row r="268" customFormat="false" ht="12.75" hidden="false" customHeight="false" outlineLevel="0" collapsed="false">
      <c r="A268" s="179"/>
      <c r="B268" s="160"/>
      <c r="C268" s="160"/>
      <c r="D268" s="160"/>
      <c r="E268" s="160"/>
      <c r="F268" s="160"/>
      <c r="G268" s="160"/>
      <c r="H268" s="159"/>
      <c r="I268" s="181"/>
      <c r="R268" s="159"/>
      <c r="S268" s="169"/>
      <c r="T268" s="170"/>
      <c r="U268" s="170"/>
      <c r="V268" s="170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  <c r="DZ268" s="170"/>
      <c r="EA268" s="170"/>
      <c r="EB268" s="170"/>
      <c r="EC268" s="170"/>
      <c r="ED268" s="170"/>
      <c r="EE268" s="170"/>
      <c r="EF268" s="170"/>
      <c r="EG268" s="170"/>
      <c r="EH268" s="170"/>
      <c r="EI268" s="170"/>
      <c r="EJ268" s="170"/>
      <c r="EK268" s="170"/>
      <c r="EL268" s="170"/>
      <c r="EM268" s="170"/>
      <c r="EN268" s="170"/>
      <c r="EO268" s="170"/>
      <c r="EP268" s="170"/>
      <c r="EQ268" s="170"/>
      <c r="ER268" s="170"/>
      <c r="ES268" s="170"/>
      <c r="ET268" s="170"/>
      <c r="EU268" s="170"/>
      <c r="EV268" s="170"/>
      <c r="EW268" s="170"/>
      <c r="EX268" s="170"/>
      <c r="EY268" s="170"/>
      <c r="EZ268" s="170"/>
      <c r="FA268" s="170"/>
      <c r="FB268" s="170"/>
      <c r="FC268" s="170"/>
      <c r="FD268" s="170"/>
    </row>
    <row r="269" customFormat="false" ht="12.75" hidden="false" customHeight="false" outlineLevel="0" collapsed="false">
      <c r="A269" s="179"/>
      <c r="B269" s="160"/>
      <c r="C269" s="160"/>
      <c r="D269" s="160"/>
      <c r="E269" s="160"/>
      <c r="F269" s="160"/>
      <c r="G269" s="160"/>
      <c r="H269" s="159"/>
      <c r="I269" s="181"/>
      <c r="R269" s="159"/>
      <c r="S269" s="169"/>
      <c r="T269" s="170"/>
      <c r="U269" s="170"/>
      <c r="V269" s="170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  <c r="DZ269" s="170"/>
      <c r="EA269" s="170"/>
      <c r="EB269" s="170"/>
      <c r="EC269" s="170"/>
      <c r="ED269" s="170"/>
      <c r="EE269" s="170"/>
      <c r="EF269" s="170"/>
      <c r="EG269" s="170"/>
      <c r="EH269" s="170"/>
      <c r="EI269" s="170"/>
      <c r="EJ269" s="170"/>
      <c r="EK269" s="170"/>
      <c r="EL269" s="170"/>
      <c r="EM269" s="170"/>
      <c r="EN269" s="170"/>
      <c r="EO269" s="170"/>
      <c r="EP269" s="170"/>
      <c r="EQ269" s="170"/>
      <c r="ER269" s="170"/>
      <c r="ES269" s="170"/>
      <c r="ET269" s="170"/>
      <c r="EU269" s="170"/>
      <c r="EV269" s="170"/>
      <c r="EW269" s="170"/>
      <c r="EX269" s="170"/>
      <c r="EY269" s="170"/>
      <c r="EZ269" s="170"/>
      <c r="FA269" s="170"/>
      <c r="FB269" s="170"/>
      <c r="FC269" s="170"/>
      <c r="FD269" s="170"/>
    </row>
    <row r="270" customFormat="false" ht="12.75" hidden="false" customHeight="false" outlineLevel="0" collapsed="false">
      <c r="A270" s="179"/>
      <c r="B270" s="160"/>
      <c r="C270" s="160"/>
      <c r="D270" s="160"/>
      <c r="E270" s="160"/>
      <c r="F270" s="160"/>
      <c r="G270" s="160"/>
      <c r="H270" s="159"/>
      <c r="I270" s="181"/>
      <c r="R270" s="159"/>
      <c r="S270" s="169"/>
      <c r="T270" s="170"/>
      <c r="U270" s="170"/>
      <c r="V270" s="170"/>
      <c r="W270" s="170"/>
      <c r="X270" s="170"/>
      <c r="Y270" s="170"/>
      <c r="Z270" s="170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0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  <c r="DZ270" s="170"/>
      <c r="EA270" s="170"/>
      <c r="EB270" s="170"/>
      <c r="EC270" s="170"/>
      <c r="ED270" s="170"/>
      <c r="EE270" s="170"/>
      <c r="EF270" s="170"/>
      <c r="EG270" s="170"/>
      <c r="EH270" s="170"/>
      <c r="EI270" s="170"/>
      <c r="EJ270" s="170"/>
      <c r="EK270" s="170"/>
      <c r="EL270" s="170"/>
      <c r="EM270" s="170"/>
      <c r="EN270" s="170"/>
      <c r="EO270" s="170"/>
      <c r="EP270" s="170"/>
      <c r="EQ270" s="170"/>
      <c r="ER270" s="170"/>
      <c r="ES270" s="170"/>
      <c r="ET270" s="170"/>
      <c r="EU270" s="170"/>
      <c r="EV270" s="170"/>
      <c r="EW270" s="170"/>
      <c r="EX270" s="170"/>
      <c r="EY270" s="170"/>
      <c r="EZ270" s="170"/>
      <c r="FA270" s="170"/>
      <c r="FB270" s="170"/>
      <c r="FC270" s="170"/>
      <c r="FD270" s="170"/>
    </row>
    <row r="271" customFormat="false" ht="12.75" hidden="false" customHeight="false" outlineLevel="0" collapsed="false">
      <c r="A271" s="179"/>
      <c r="B271" s="160"/>
      <c r="C271" s="160"/>
      <c r="D271" s="160"/>
      <c r="E271" s="160"/>
      <c r="F271" s="160"/>
      <c r="G271" s="160"/>
      <c r="H271" s="159"/>
      <c r="I271" s="181"/>
      <c r="R271" s="159"/>
      <c r="S271" s="169"/>
      <c r="T271" s="170"/>
      <c r="U271" s="170"/>
      <c r="V271" s="170"/>
      <c r="W271" s="170"/>
      <c r="X271" s="170"/>
      <c r="Y271" s="170"/>
      <c r="Z271" s="170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  <c r="DZ271" s="170"/>
      <c r="EA271" s="170"/>
      <c r="EB271" s="170"/>
      <c r="EC271" s="170"/>
      <c r="ED271" s="170"/>
      <c r="EE271" s="170"/>
      <c r="EF271" s="170"/>
      <c r="EG271" s="170"/>
      <c r="EH271" s="170"/>
      <c r="EI271" s="170"/>
      <c r="EJ271" s="170"/>
      <c r="EK271" s="170"/>
      <c r="EL271" s="170"/>
      <c r="EM271" s="170"/>
      <c r="EN271" s="170"/>
      <c r="EO271" s="170"/>
      <c r="EP271" s="170"/>
      <c r="EQ271" s="170"/>
      <c r="ER271" s="170"/>
      <c r="ES271" s="170"/>
      <c r="ET271" s="170"/>
      <c r="EU271" s="170"/>
      <c r="EV271" s="170"/>
      <c r="EW271" s="170"/>
      <c r="EX271" s="170"/>
      <c r="EY271" s="170"/>
      <c r="EZ271" s="170"/>
      <c r="FA271" s="170"/>
      <c r="FB271" s="170"/>
      <c r="FC271" s="170"/>
      <c r="FD271" s="170"/>
    </row>
    <row r="272" customFormat="false" ht="12.75" hidden="false" customHeight="false" outlineLevel="0" collapsed="false">
      <c r="A272" s="179"/>
      <c r="B272" s="160"/>
      <c r="C272" s="160"/>
      <c r="D272" s="160"/>
      <c r="E272" s="160"/>
      <c r="F272" s="160"/>
      <c r="G272" s="160"/>
      <c r="H272" s="159"/>
      <c r="I272" s="181"/>
      <c r="R272" s="159"/>
      <c r="S272" s="169"/>
      <c r="T272" s="170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0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  <c r="DZ272" s="170"/>
      <c r="EA272" s="170"/>
      <c r="EB272" s="170"/>
      <c r="EC272" s="170"/>
      <c r="ED272" s="170"/>
      <c r="EE272" s="170"/>
      <c r="EF272" s="170"/>
      <c r="EG272" s="170"/>
      <c r="EH272" s="170"/>
      <c r="EI272" s="170"/>
      <c r="EJ272" s="170"/>
      <c r="EK272" s="170"/>
      <c r="EL272" s="170"/>
      <c r="EM272" s="170"/>
      <c r="EN272" s="170"/>
      <c r="EO272" s="170"/>
      <c r="EP272" s="170"/>
      <c r="EQ272" s="170"/>
      <c r="ER272" s="170"/>
      <c r="ES272" s="170"/>
      <c r="ET272" s="170"/>
      <c r="EU272" s="170"/>
      <c r="EV272" s="170"/>
      <c r="EW272" s="170"/>
      <c r="EX272" s="170"/>
      <c r="EY272" s="170"/>
      <c r="EZ272" s="170"/>
      <c r="FA272" s="170"/>
      <c r="FB272" s="170"/>
      <c r="FC272" s="170"/>
      <c r="FD272" s="170"/>
    </row>
    <row r="273" customFormat="false" ht="12.75" hidden="false" customHeight="false" outlineLevel="0" collapsed="false">
      <c r="A273" s="179"/>
      <c r="B273" s="160"/>
      <c r="C273" s="160"/>
      <c r="D273" s="160"/>
      <c r="E273" s="160"/>
      <c r="F273" s="160"/>
      <c r="G273" s="160"/>
      <c r="H273" s="159"/>
      <c r="I273" s="181"/>
      <c r="R273" s="159"/>
      <c r="S273" s="169"/>
      <c r="T273" s="170"/>
      <c r="U273" s="170"/>
      <c r="V273" s="170"/>
      <c r="W273" s="170"/>
      <c r="X273" s="170"/>
      <c r="Y273" s="170"/>
      <c r="Z273" s="170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  <c r="DZ273" s="170"/>
      <c r="EA273" s="170"/>
      <c r="EB273" s="170"/>
      <c r="EC273" s="170"/>
      <c r="ED273" s="170"/>
      <c r="EE273" s="170"/>
      <c r="EF273" s="170"/>
      <c r="EG273" s="170"/>
      <c r="EH273" s="170"/>
      <c r="EI273" s="170"/>
      <c r="EJ273" s="170"/>
      <c r="EK273" s="170"/>
      <c r="EL273" s="170"/>
      <c r="EM273" s="170"/>
      <c r="EN273" s="170"/>
      <c r="EO273" s="170"/>
      <c r="EP273" s="170"/>
      <c r="EQ273" s="170"/>
      <c r="ER273" s="170"/>
      <c r="ES273" s="170"/>
      <c r="ET273" s="170"/>
      <c r="EU273" s="170"/>
      <c r="EV273" s="170"/>
      <c r="EW273" s="170"/>
      <c r="EX273" s="170"/>
      <c r="EY273" s="170"/>
      <c r="EZ273" s="170"/>
      <c r="FA273" s="170"/>
      <c r="FB273" s="170"/>
      <c r="FC273" s="170"/>
      <c r="FD273" s="170"/>
    </row>
    <row r="274" customFormat="false" ht="12.75" hidden="false" customHeight="false" outlineLevel="0" collapsed="false">
      <c r="A274" s="179"/>
      <c r="B274" s="160"/>
      <c r="C274" s="160"/>
      <c r="D274" s="160"/>
      <c r="E274" s="160"/>
      <c r="F274" s="160"/>
      <c r="G274" s="160"/>
      <c r="H274" s="159"/>
      <c r="I274" s="181"/>
      <c r="R274" s="159"/>
      <c r="S274" s="169"/>
      <c r="T274" s="170"/>
      <c r="U274" s="170"/>
      <c r="V274" s="170"/>
      <c r="W274" s="170"/>
      <c r="X274" s="170"/>
      <c r="Y274" s="170"/>
      <c r="Z274" s="170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  <c r="DZ274" s="170"/>
      <c r="EA274" s="170"/>
      <c r="EB274" s="170"/>
      <c r="EC274" s="170"/>
      <c r="ED274" s="170"/>
      <c r="EE274" s="170"/>
      <c r="EF274" s="170"/>
      <c r="EG274" s="170"/>
      <c r="EH274" s="170"/>
      <c r="EI274" s="170"/>
      <c r="EJ274" s="170"/>
      <c r="EK274" s="170"/>
      <c r="EL274" s="170"/>
      <c r="EM274" s="170"/>
      <c r="EN274" s="170"/>
      <c r="EO274" s="170"/>
      <c r="EP274" s="170"/>
      <c r="EQ274" s="170"/>
      <c r="ER274" s="170"/>
      <c r="ES274" s="170"/>
      <c r="ET274" s="170"/>
      <c r="EU274" s="170"/>
      <c r="EV274" s="170"/>
      <c r="EW274" s="170"/>
      <c r="EX274" s="170"/>
      <c r="EY274" s="170"/>
      <c r="EZ274" s="170"/>
      <c r="FA274" s="170"/>
      <c r="FB274" s="170"/>
      <c r="FC274" s="170"/>
      <c r="FD274" s="170"/>
    </row>
    <row r="275" customFormat="false" ht="12.75" hidden="false" customHeight="false" outlineLevel="0" collapsed="false">
      <c r="A275" s="179"/>
      <c r="B275" s="160"/>
      <c r="C275" s="160"/>
      <c r="D275" s="160"/>
      <c r="E275" s="160"/>
      <c r="F275" s="160"/>
      <c r="G275" s="160"/>
      <c r="H275" s="159"/>
      <c r="I275" s="181"/>
      <c r="R275" s="159"/>
      <c r="S275" s="169"/>
      <c r="T275" s="170"/>
      <c r="U275" s="170"/>
      <c r="V275" s="170"/>
      <c r="W275" s="170"/>
      <c r="X275" s="170"/>
      <c r="Y275" s="170"/>
      <c r="Z275" s="170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  <c r="DZ275" s="170"/>
      <c r="EA275" s="170"/>
      <c r="EB275" s="170"/>
      <c r="EC275" s="170"/>
      <c r="ED275" s="170"/>
      <c r="EE275" s="170"/>
      <c r="EF275" s="170"/>
      <c r="EG275" s="170"/>
      <c r="EH275" s="170"/>
      <c r="EI275" s="170"/>
      <c r="EJ275" s="170"/>
      <c r="EK275" s="170"/>
      <c r="EL275" s="170"/>
      <c r="EM275" s="170"/>
      <c r="EN275" s="170"/>
      <c r="EO275" s="170"/>
      <c r="EP275" s="170"/>
      <c r="EQ275" s="170"/>
      <c r="ER275" s="170"/>
      <c r="ES275" s="170"/>
      <c r="ET275" s="170"/>
      <c r="EU275" s="170"/>
      <c r="EV275" s="170"/>
      <c r="EW275" s="170"/>
      <c r="EX275" s="170"/>
      <c r="EY275" s="170"/>
      <c r="EZ275" s="170"/>
      <c r="FA275" s="170"/>
      <c r="FB275" s="170"/>
      <c r="FC275" s="170"/>
      <c r="FD275" s="170"/>
    </row>
    <row r="276" customFormat="false" ht="12.75" hidden="false" customHeight="false" outlineLevel="0" collapsed="false">
      <c r="A276" s="179"/>
      <c r="B276" s="160"/>
      <c r="C276" s="160"/>
      <c r="D276" s="160"/>
      <c r="E276" s="160"/>
      <c r="F276" s="160"/>
      <c r="G276" s="160"/>
      <c r="H276" s="159"/>
      <c r="I276" s="181"/>
      <c r="R276" s="159"/>
      <c r="S276" s="169"/>
      <c r="T276" s="170"/>
      <c r="U276" s="170"/>
      <c r="V276" s="170"/>
      <c r="W276" s="170"/>
      <c r="X276" s="170"/>
      <c r="Y276" s="170"/>
      <c r="Z276" s="170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170"/>
      <c r="EK276" s="170"/>
      <c r="EL276" s="170"/>
      <c r="EM276" s="170"/>
      <c r="EN276" s="170"/>
      <c r="EO276" s="170"/>
      <c r="EP276" s="170"/>
      <c r="EQ276" s="170"/>
      <c r="ER276" s="170"/>
      <c r="ES276" s="170"/>
      <c r="ET276" s="170"/>
      <c r="EU276" s="170"/>
      <c r="EV276" s="170"/>
      <c r="EW276" s="170"/>
      <c r="EX276" s="170"/>
      <c r="EY276" s="170"/>
      <c r="EZ276" s="170"/>
      <c r="FA276" s="170"/>
      <c r="FB276" s="170"/>
      <c r="FC276" s="170"/>
      <c r="FD276" s="170"/>
    </row>
    <row r="277" customFormat="false" ht="12.75" hidden="false" customHeight="false" outlineLevel="0" collapsed="false">
      <c r="A277" s="179"/>
      <c r="B277" s="160"/>
      <c r="C277" s="160"/>
      <c r="D277" s="160"/>
      <c r="E277" s="160"/>
      <c r="F277" s="160"/>
      <c r="G277" s="160"/>
      <c r="H277" s="159"/>
      <c r="I277" s="181"/>
      <c r="R277" s="159"/>
      <c r="S277" s="169"/>
      <c r="T277" s="170"/>
      <c r="U277" s="170"/>
      <c r="V277" s="170"/>
      <c r="W277" s="170"/>
      <c r="X277" s="170"/>
      <c r="Y277" s="170"/>
      <c r="Z277" s="170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170"/>
      <c r="EK277" s="170"/>
      <c r="EL277" s="170"/>
      <c r="EM277" s="170"/>
      <c r="EN277" s="170"/>
      <c r="EO277" s="170"/>
      <c r="EP277" s="170"/>
      <c r="EQ277" s="170"/>
      <c r="ER277" s="170"/>
      <c r="ES277" s="170"/>
      <c r="ET277" s="170"/>
      <c r="EU277" s="170"/>
      <c r="EV277" s="170"/>
      <c r="EW277" s="170"/>
      <c r="EX277" s="170"/>
      <c r="EY277" s="170"/>
      <c r="EZ277" s="170"/>
      <c r="FA277" s="170"/>
      <c r="FB277" s="170"/>
      <c r="FC277" s="170"/>
      <c r="FD277" s="170"/>
    </row>
    <row r="278" customFormat="false" ht="12.75" hidden="false" customHeight="false" outlineLevel="0" collapsed="false">
      <c r="A278" s="179"/>
      <c r="B278" s="160"/>
      <c r="C278" s="160"/>
      <c r="D278" s="160"/>
      <c r="E278" s="160"/>
      <c r="F278" s="160"/>
      <c r="G278" s="160"/>
      <c r="H278" s="159"/>
      <c r="I278" s="181"/>
      <c r="R278" s="159"/>
      <c r="S278" s="169"/>
      <c r="T278" s="170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170"/>
      <c r="EK278" s="170"/>
      <c r="EL278" s="170"/>
      <c r="EM278" s="170"/>
      <c r="EN278" s="170"/>
      <c r="EO278" s="170"/>
      <c r="EP278" s="170"/>
      <c r="EQ278" s="170"/>
      <c r="ER278" s="170"/>
      <c r="ES278" s="170"/>
      <c r="ET278" s="170"/>
      <c r="EU278" s="170"/>
      <c r="EV278" s="170"/>
      <c r="EW278" s="170"/>
      <c r="EX278" s="170"/>
      <c r="EY278" s="170"/>
      <c r="EZ278" s="170"/>
      <c r="FA278" s="170"/>
      <c r="FB278" s="170"/>
      <c r="FC278" s="170"/>
      <c r="FD278" s="170"/>
    </row>
    <row r="279" customFormat="false" ht="12.75" hidden="false" customHeight="false" outlineLevel="0" collapsed="false">
      <c r="A279" s="179"/>
      <c r="B279" s="160"/>
      <c r="C279" s="160"/>
      <c r="D279" s="160"/>
      <c r="E279" s="160"/>
      <c r="F279" s="160"/>
      <c r="G279" s="160"/>
      <c r="H279" s="159"/>
      <c r="I279" s="181"/>
      <c r="R279" s="159"/>
      <c r="S279" s="169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170"/>
      <c r="EK279" s="170"/>
      <c r="EL279" s="170"/>
      <c r="EM279" s="170"/>
      <c r="EN279" s="170"/>
      <c r="EO279" s="170"/>
      <c r="EP279" s="170"/>
      <c r="EQ279" s="170"/>
      <c r="ER279" s="170"/>
      <c r="ES279" s="170"/>
      <c r="ET279" s="170"/>
      <c r="EU279" s="170"/>
      <c r="EV279" s="170"/>
      <c r="EW279" s="170"/>
      <c r="EX279" s="170"/>
      <c r="EY279" s="170"/>
      <c r="EZ279" s="170"/>
      <c r="FA279" s="170"/>
      <c r="FB279" s="170"/>
      <c r="FC279" s="170"/>
      <c r="FD279" s="170"/>
    </row>
    <row r="280" customFormat="false" ht="12.75" hidden="false" customHeight="false" outlineLevel="0" collapsed="false">
      <c r="A280" s="179"/>
      <c r="B280" s="160"/>
      <c r="C280" s="160"/>
      <c r="D280" s="160"/>
      <c r="E280" s="160"/>
      <c r="F280" s="160"/>
      <c r="G280" s="160"/>
      <c r="H280" s="159"/>
      <c r="I280" s="181"/>
      <c r="R280" s="159"/>
      <c r="S280" s="169"/>
      <c r="T280" s="170"/>
      <c r="U280" s="170"/>
      <c r="V280" s="170"/>
      <c r="W280" s="170"/>
      <c r="X280" s="170"/>
      <c r="Y280" s="170"/>
      <c r="Z280" s="170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170"/>
      <c r="EK280" s="170"/>
      <c r="EL280" s="170"/>
      <c r="EM280" s="170"/>
      <c r="EN280" s="170"/>
      <c r="EO280" s="170"/>
      <c r="EP280" s="170"/>
      <c r="EQ280" s="170"/>
      <c r="ER280" s="170"/>
      <c r="ES280" s="170"/>
      <c r="ET280" s="170"/>
      <c r="EU280" s="170"/>
      <c r="EV280" s="170"/>
      <c r="EW280" s="170"/>
      <c r="EX280" s="170"/>
      <c r="EY280" s="170"/>
      <c r="EZ280" s="170"/>
      <c r="FA280" s="170"/>
      <c r="FB280" s="170"/>
      <c r="FC280" s="170"/>
      <c r="FD280" s="170"/>
    </row>
    <row r="281" customFormat="false" ht="12.75" hidden="false" customHeight="false" outlineLevel="0" collapsed="false">
      <c r="A281" s="179"/>
      <c r="B281" s="160"/>
      <c r="C281" s="160"/>
      <c r="D281" s="160"/>
      <c r="E281" s="160"/>
      <c r="F281" s="160"/>
      <c r="G281" s="160"/>
      <c r="H281" s="159"/>
      <c r="I281" s="181"/>
      <c r="R281" s="159"/>
      <c r="S281" s="169"/>
      <c r="T281" s="170"/>
      <c r="U281" s="170"/>
      <c r="V281" s="170"/>
      <c r="W281" s="170"/>
      <c r="X281" s="170"/>
      <c r="Y281" s="170"/>
      <c r="Z281" s="170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170"/>
      <c r="EK281" s="170"/>
      <c r="EL281" s="170"/>
      <c r="EM281" s="170"/>
      <c r="EN281" s="170"/>
      <c r="EO281" s="170"/>
      <c r="EP281" s="170"/>
      <c r="EQ281" s="170"/>
      <c r="ER281" s="170"/>
      <c r="ES281" s="170"/>
      <c r="ET281" s="170"/>
      <c r="EU281" s="170"/>
      <c r="EV281" s="170"/>
      <c r="EW281" s="170"/>
      <c r="EX281" s="170"/>
      <c r="EY281" s="170"/>
      <c r="EZ281" s="170"/>
      <c r="FA281" s="170"/>
      <c r="FB281" s="170"/>
      <c r="FC281" s="170"/>
      <c r="FD281" s="170"/>
    </row>
    <row r="282" customFormat="false" ht="12.75" hidden="false" customHeight="false" outlineLevel="0" collapsed="false">
      <c r="A282" s="179"/>
      <c r="B282" s="160"/>
      <c r="C282" s="160"/>
      <c r="D282" s="160"/>
      <c r="E282" s="160"/>
      <c r="F282" s="160"/>
      <c r="G282" s="160"/>
      <c r="H282" s="159"/>
      <c r="I282" s="181"/>
      <c r="R282" s="159"/>
      <c r="S282" s="169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170"/>
      <c r="EK282" s="170"/>
      <c r="EL282" s="170"/>
      <c r="EM282" s="170"/>
      <c r="EN282" s="170"/>
      <c r="EO282" s="170"/>
      <c r="EP282" s="170"/>
      <c r="EQ282" s="170"/>
      <c r="ER282" s="170"/>
      <c r="ES282" s="170"/>
      <c r="ET282" s="170"/>
      <c r="EU282" s="170"/>
      <c r="EV282" s="170"/>
      <c r="EW282" s="170"/>
      <c r="EX282" s="170"/>
      <c r="EY282" s="170"/>
      <c r="EZ282" s="170"/>
      <c r="FA282" s="170"/>
      <c r="FB282" s="170"/>
      <c r="FC282" s="170"/>
      <c r="FD282" s="170"/>
    </row>
    <row r="283" customFormat="false" ht="12.75" hidden="false" customHeight="false" outlineLevel="0" collapsed="false">
      <c r="A283" s="179"/>
      <c r="B283" s="160"/>
      <c r="C283" s="160"/>
      <c r="D283" s="160"/>
      <c r="E283" s="160"/>
      <c r="F283" s="160"/>
      <c r="G283" s="160"/>
      <c r="H283" s="159"/>
      <c r="I283" s="181"/>
      <c r="R283" s="159"/>
      <c r="S283" s="169"/>
      <c r="T283" s="170"/>
      <c r="U283" s="170"/>
      <c r="V283" s="170"/>
      <c r="W283" s="170"/>
      <c r="X283" s="170"/>
      <c r="Y283" s="170"/>
      <c r="Z283" s="170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170"/>
      <c r="EK283" s="170"/>
      <c r="EL283" s="170"/>
      <c r="EM283" s="170"/>
      <c r="EN283" s="170"/>
      <c r="EO283" s="170"/>
      <c r="EP283" s="170"/>
      <c r="EQ283" s="170"/>
      <c r="ER283" s="170"/>
      <c r="ES283" s="170"/>
      <c r="ET283" s="170"/>
      <c r="EU283" s="170"/>
      <c r="EV283" s="170"/>
      <c r="EW283" s="170"/>
      <c r="EX283" s="170"/>
      <c r="EY283" s="170"/>
      <c r="EZ283" s="170"/>
      <c r="FA283" s="170"/>
      <c r="FB283" s="170"/>
      <c r="FC283" s="170"/>
      <c r="FD283" s="170"/>
    </row>
    <row r="284" customFormat="false" ht="12.75" hidden="false" customHeight="false" outlineLevel="0" collapsed="false">
      <c r="A284" s="179"/>
      <c r="B284" s="160"/>
      <c r="C284" s="160"/>
      <c r="D284" s="160"/>
      <c r="E284" s="160"/>
      <c r="F284" s="160"/>
      <c r="G284" s="160"/>
      <c r="H284" s="159"/>
      <c r="I284" s="181"/>
      <c r="R284" s="159"/>
      <c r="S284" s="169"/>
      <c r="T284" s="170"/>
      <c r="U284" s="170"/>
      <c r="V284" s="170"/>
      <c r="W284" s="170"/>
      <c r="X284" s="170"/>
      <c r="Y284" s="170"/>
      <c r="Z284" s="170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170"/>
      <c r="EK284" s="170"/>
      <c r="EL284" s="170"/>
      <c r="EM284" s="170"/>
      <c r="EN284" s="170"/>
      <c r="EO284" s="170"/>
      <c r="EP284" s="170"/>
      <c r="EQ284" s="170"/>
      <c r="ER284" s="170"/>
      <c r="ES284" s="170"/>
      <c r="ET284" s="170"/>
      <c r="EU284" s="170"/>
      <c r="EV284" s="170"/>
      <c r="EW284" s="170"/>
      <c r="EX284" s="170"/>
      <c r="EY284" s="170"/>
      <c r="EZ284" s="170"/>
      <c r="FA284" s="170"/>
      <c r="FB284" s="170"/>
      <c r="FC284" s="170"/>
      <c r="FD284" s="170"/>
    </row>
    <row r="285" customFormat="false" ht="12.75" hidden="false" customHeight="false" outlineLevel="0" collapsed="false">
      <c r="A285" s="179"/>
      <c r="B285" s="160"/>
      <c r="C285" s="160"/>
      <c r="D285" s="160"/>
      <c r="E285" s="160"/>
      <c r="F285" s="160"/>
      <c r="G285" s="160"/>
      <c r="H285" s="159"/>
      <c r="I285" s="181"/>
      <c r="R285" s="159"/>
      <c r="S285" s="169"/>
      <c r="T285" s="170"/>
      <c r="U285" s="170"/>
      <c r="V285" s="170"/>
      <c r="W285" s="170"/>
      <c r="X285" s="170"/>
      <c r="Y285" s="170"/>
      <c r="Z285" s="170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170"/>
      <c r="EK285" s="170"/>
      <c r="EL285" s="170"/>
      <c r="EM285" s="170"/>
      <c r="EN285" s="170"/>
      <c r="EO285" s="170"/>
      <c r="EP285" s="170"/>
      <c r="EQ285" s="170"/>
      <c r="ER285" s="170"/>
      <c r="ES285" s="170"/>
      <c r="ET285" s="170"/>
      <c r="EU285" s="170"/>
      <c r="EV285" s="170"/>
      <c r="EW285" s="170"/>
      <c r="EX285" s="170"/>
      <c r="EY285" s="170"/>
      <c r="EZ285" s="170"/>
      <c r="FA285" s="170"/>
      <c r="FB285" s="170"/>
      <c r="FC285" s="170"/>
      <c r="FD285" s="170"/>
    </row>
    <row r="286" customFormat="false" ht="12.75" hidden="false" customHeight="false" outlineLevel="0" collapsed="false">
      <c r="A286" s="179"/>
      <c r="B286" s="160"/>
      <c r="C286" s="160"/>
      <c r="D286" s="160"/>
      <c r="E286" s="160"/>
      <c r="F286" s="160"/>
      <c r="G286" s="160"/>
      <c r="H286" s="159"/>
      <c r="I286" s="181"/>
      <c r="R286" s="159"/>
      <c r="S286" s="169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  <c r="EQ286" s="170"/>
      <c r="ER286" s="170"/>
      <c r="ES286" s="170"/>
      <c r="ET286" s="170"/>
      <c r="EU286" s="170"/>
      <c r="EV286" s="170"/>
      <c r="EW286" s="170"/>
      <c r="EX286" s="170"/>
      <c r="EY286" s="170"/>
      <c r="EZ286" s="170"/>
      <c r="FA286" s="170"/>
      <c r="FB286" s="170"/>
      <c r="FC286" s="170"/>
      <c r="FD286" s="170"/>
    </row>
    <row r="287" customFormat="false" ht="12.75" hidden="false" customHeight="false" outlineLevel="0" collapsed="false">
      <c r="A287" s="179"/>
      <c r="B287" s="160"/>
      <c r="C287" s="160"/>
      <c r="D287" s="160"/>
      <c r="E287" s="160"/>
      <c r="F287" s="160"/>
      <c r="G287" s="160"/>
      <c r="H287" s="159"/>
      <c r="I287" s="181"/>
      <c r="R287" s="159"/>
      <c r="S287" s="169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170"/>
      <c r="EK287" s="170"/>
      <c r="EL287" s="170"/>
      <c r="EM287" s="170"/>
      <c r="EN287" s="170"/>
      <c r="EO287" s="170"/>
      <c r="EP287" s="170"/>
      <c r="EQ287" s="170"/>
      <c r="ER287" s="170"/>
      <c r="ES287" s="170"/>
      <c r="ET287" s="170"/>
      <c r="EU287" s="170"/>
      <c r="EV287" s="170"/>
      <c r="EW287" s="170"/>
      <c r="EX287" s="170"/>
      <c r="EY287" s="170"/>
      <c r="EZ287" s="170"/>
      <c r="FA287" s="170"/>
      <c r="FB287" s="170"/>
      <c r="FC287" s="170"/>
      <c r="FD287" s="170"/>
    </row>
    <row r="288" customFormat="false" ht="12.75" hidden="false" customHeight="false" outlineLevel="0" collapsed="false">
      <c r="A288" s="179"/>
      <c r="B288" s="160"/>
      <c r="C288" s="160"/>
      <c r="D288" s="160"/>
      <c r="E288" s="160"/>
      <c r="F288" s="160"/>
      <c r="G288" s="160"/>
      <c r="H288" s="159"/>
      <c r="I288" s="181"/>
      <c r="R288" s="159"/>
      <c r="S288" s="169"/>
      <c r="T288" s="170"/>
      <c r="U288" s="170"/>
      <c r="V288" s="170"/>
      <c r="W288" s="170"/>
      <c r="X288" s="170"/>
      <c r="Y288" s="170"/>
      <c r="Z288" s="170"/>
      <c r="AA288" s="170"/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170"/>
      <c r="EK288" s="170"/>
      <c r="EL288" s="170"/>
      <c r="EM288" s="170"/>
      <c r="EN288" s="170"/>
      <c r="EO288" s="170"/>
      <c r="EP288" s="170"/>
      <c r="EQ288" s="170"/>
      <c r="ER288" s="170"/>
      <c r="ES288" s="170"/>
      <c r="ET288" s="170"/>
      <c r="EU288" s="170"/>
      <c r="EV288" s="170"/>
      <c r="EW288" s="170"/>
      <c r="EX288" s="170"/>
      <c r="EY288" s="170"/>
      <c r="EZ288" s="170"/>
      <c r="FA288" s="170"/>
      <c r="FB288" s="170"/>
      <c r="FC288" s="170"/>
      <c r="FD288" s="170"/>
    </row>
    <row r="289" customFormat="false" ht="12.75" hidden="false" customHeight="false" outlineLevel="0" collapsed="false">
      <c r="A289" s="179"/>
      <c r="B289" s="160"/>
      <c r="C289" s="160"/>
      <c r="D289" s="160"/>
      <c r="E289" s="160"/>
      <c r="F289" s="160"/>
      <c r="G289" s="160"/>
      <c r="H289" s="159"/>
      <c r="I289" s="181"/>
      <c r="R289" s="159"/>
      <c r="S289" s="169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170"/>
      <c r="EK289" s="170"/>
      <c r="EL289" s="170"/>
      <c r="EM289" s="170"/>
      <c r="EN289" s="170"/>
      <c r="EO289" s="170"/>
      <c r="EP289" s="170"/>
      <c r="EQ289" s="170"/>
      <c r="ER289" s="170"/>
      <c r="ES289" s="170"/>
      <c r="ET289" s="170"/>
      <c r="EU289" s="170"/>
      <c r="EV289" s="170"/>
      <c r="EW289" s="170"/>
      <c r="EX289" s="170"/>
      <c r="EY289" s="170"/>
      <c r="EZ289" s="170"/>
      <c r="FA289" s="170"/>
      <c r="FB289" s="170"/>
      <c r="FC289" s="170"/>
      <c r="FD289" s="170"/>
    </row>
    <row r="290" customFormat="false" ht="12.75" hidden="false" customHeight="false" outlineLevel="0" collapsed="false">
      <c r="A290" s="179"/>
      <c r="B290" s="160"/>
      <c r="C290" s="160"/>
      <c r="D290" s="160"/>
      <c r="E290" s="160"/>
      <c r="F290" s="160"/>
      <c r="G290" s="160"/>
      <c r="H290" s="159"/>
      <c r="I290" s="181"/>
      <c r="R290" s="159"/>
      <c r="S290" s="169"/>
      <c r="T290" s="170"/>
      <c r="U290" s="170"/>
      <c r="V290" s="17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170"/>
      <c r="EK290" s="170"/>
      <c r="EL290" s="170"/>
      <c r="EM290" s="170"/>
      <c r="EN290" s="170"/>
      <c r="EO290" s="170"/>
      <c r="EP290" s="170"/>
      <c r="EQ290" s="170"/>
      <c r="ER290" s="170"/>
      <c r="ES290" s="170"/>
      <c r="ET290" s="170"/>
      <c r="EU290" s="170"/>
      <c r="EV290" s="170"/>
      <c r="EW290" s="170"/>
      <c r="EX290" s="170"/>
      <c r="EY290" s="170"/>
      <c r="EZ290" s="170"/>
      <c r="FA290" s="170"/>
      <c r="FB290" s="170"/>
      <c r="FC290" s="170"/>
      <c r="FD290" s="170"/>
    </row>
    <row r="291" customFormat="false" ht="12.75" hidden="false" customHeight="false" outlineLevel="0" collapsed="false">
      <c r="A291" s="179"/>
      <c r="B291" s="160"/>
      <c r="C291" s="160"/>
      <c r="D291" s="160"/>
      <c r="E291" s="160"/>
      <c r="F291" s="160"/>
      <c r="G291" s="160"/>
      <c r="H291" s="159"/>
      <c r="I291" s="181"/>
      <c r="R291" s="159"/>
      <c r="S291" s="169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170"/>
      <c r="EK291" s="170"/>
      <c r="EL291" s="170"/>
      <c r="EM291" s="170"/>
      <c r="EN291" s="170"/>
      <c r="EO291" s="170"/>
      <c r="EP291" s="170"/>
      <c r="EQ291" s="170"/>
      <c r="ER291" s="170"/>
      <c r="ES291" s="170"/>
      <c r="ET291" s="170"/>
      <c r="EU291" s="170"/>
      <c r="EV291" s="170"/>
      <c r="EW291" s="170"/>
      <c r="EX291" s="170"/>
      <c r="EY291" s="170"/>
      <c r="EZ291" s="170"/>
      <c r="FA291" s="170"/>
      <c r="FB291" s="170"/>
      <c r="FC291" s="170"/>
      <c r="FD291" s="170"/>
    </row>
    <row r="292" customFormat="false" ht="12.75" hidden="false" customHeight="false" outlineLevel="0" collapsed="false">
      <c r="A292" s="179"/>
      <c r="B292" s="160"/>
      <c r="C292" s="160"/>
      <c r="D292" s="160"/>
      <c r="E292" s="160"/>
      <c r="F292" s="160"/>
      <c r="G292" s="160"/>
      <c r="H292" s="159"/>
      <c r="I292" s="181"/>
      <c r="R292" s="159"/>
      <c r="S292" s="169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170"/>
      <c r="EK292" s="170"/>
      <c r="EL292" s="170"/>
      <c r="EM292" s="170"/>
      <c r="EN292" s="170"/>
      <c r="EO292" s="170"/>
      <c r="EP292" s="170"/>
      <c r="EQ292" s="170"/>
      <c r="ER292" s="170"/>
      <c r="ES292" s="170"/>
      <c r="ET292" s="170"/>
      <c r="EU292" s="170"/>
      <c r="EV292" s="170"/>
      <c r="EW292" s="170"/>
      <c r="EX292" s="170"/>
      <c r="EY292" s="170"/>
      <c r="EZ292" s="170"/>
      <c r="FA292" s="170"/>
      <c r="FB292" s="170"/>
      <c r="FC292" s="170"/>
      <c r="FD292" s="170"/>
    </row>
    <row r="293" customFormat="false" ht="12.75" hidden="false" customHeight="false" outlineLevel="0" collapsed="false">
      <c r="A293" s="179"/>
      <c r="B293" s="160"/>
      <c r="C293" s="160"/>
      <c r="D293" s="160"/>
      <c r="E293" s="160"/>
      <c r="F293" s="160"/>
      <c r="G293" s="160"/>
      <c r="H293" s="159"/>
      <c r="I293" s="181"/>
      <c r="R293" s="159"/>
      <c r="S293" s="169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170"/>
      <c r="AF293" s="170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170"/>
      <c r="EK293" s="170"/>
      <c r="EL293" s="170"/>
      <c r="EM293" s="170"/>
      <c r="EN293" s="170"/>
      <c r="EO293" s="170"/>
      <c r="EP293" s="170"/>
      <c r="EQ293" s="170"/>
      <c r="ER293" s="170"/>
      <c r="ES293" s="170"/>
      <c r="ET293" s="170"/>
      <c r="EU293" s="170"/>
      <c r="EV293" s="170"/>
      <c r="EW293" s="170"/>
      <c r="EX293" s="170"/>
      <c r="EY293" s="170"/>
      <c r="EZ293" s="170"/>
      <c r="FA293" s="170"/>
      <c r="FB293" s="170"/>
      <c r="FC293" s="170"/>
      <c r="FD293" s="170"/>
    </row>
    <row r="294" customFormat="false" ht="12.75" hidden="false" customHeight="false" outlineLevel="0" collapsed="false">
      <c r="A294" s="179"/>
      <c r="B294" s="160"/>
      <c r="C294" s="160"/>
      <c r="D294" s="160"/>
      <c r="E294" s="160"/>
      <c r="F294" s="160"/>
      <c r="G294" s="160"/>
      <c r="H294" s="159"/>
      <c r="I294" s="181"/>
      <c r="R294" s="159"/>
      <c r="S294" s="169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70"/>
      <c r="AF294" s="170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170"/>
      <c r="EK294" s="170"/>
      <c r="EL294" s="170"/>
      <c r="EM294" s="170"/>
      <c r="EN294" s="170"/>
      <c r="EO294" s="170"/>
      <c r="EP294" s="170"/>
      <c r="EQ294" s="170"/>
      <c r="ER294" s="170"/>
      <c r="ES294" s="170"/>
      <c r="ET294" s="170"/>
      <c r="EU294" s="170"/>
      <c r="EV294" s="170"/>
      <c r="EW294" s="170"/>
      <c r="EX294" s="170"/>
      <c r="EY294" s="170"/>
      <c r="EZ294" s="170"/>
      <c r="FA294" s="170"/>
      <c r="FB294" s="170"/>
      <c r="FC294" s="170"/>
      <c r="FD294" s="170"/>
    </row>
    <row r="295" customFormat="false" ht="12.75" hidden="false" customHeight="false" outlineLevel="0" collapsed="false">
      <c r="A295" s="179"/>
      <c r="B295" s="160"/>
      <c r="C295" s="160"/>
      <c r="D295" s="160"/>
      <c r="E295" s="160"/>
      <c r="F295" s="160"/>
      <c r="G295" s="160"/>
      <c r="H295" s="159"/>
      <c r="I295" s="181"/>
      <c r="R295" s="159"/>
      <c r="S295" s="169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170"/>
      <c r="EK295" s="170"/>
      <c r="EL295" s="170"/>
      <c r="EM295" s="170"/>
      <c r="EN295" s="170"/>
      <c r="EO295" s="170"/>
      <c r="EP295" s="170"/>
      <c r="EQ295" s="170"/>
      <c r="ER295" s="170"/>
      <c r="ES295" s="170"/>
      <c r="ET295" s="170"/>
      <c r="EU295" s="170"/>
      <c r="EV295" s="170"/>
      <c r="EW295" s="170"/>
      <c r="EX295" s="170"/>
      <c r="EY295" s="170"/>
      <c r="EZ295" s="170"/>
      <c r="FA295" s="170"/>
      <c r="FB295" s="170"/>
      <c r="FC295" s="170"/>
      <c r="FD295" s="170"/>
    </row>
    <row r="296" customFormat="false" ht="12.75" hidden="false" customHeight="false" outlineLevel="0" collapsed="false">
      <c r="A296" s="179"/>
      <c r="B296" s="160"/>
      <c r="C296" s="160"/>
      <c r="D296" s="160"/>
      <c r="E296" s="160"/>
      <c r="F296" s="160"/>
      <c r="G296" s="160"/>
      <c r="H296" s="159"/>
      <c r="I296" s="181"/>
      <c r="R296" s="159"/>
      <c r="S296" s="169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170"/>
      <c r="EK296" s="170"/>
      <c r="EL296" s="170"/>
      <c r="EM296" s="170"/>
      <c r="EN296" s="170"/>
      <c r="EO296" s="170"/>
      <c r="EP296" s="170"/>
      <c r="EQ296" s="170"/>
      <c r="ER296" s="170"/>
      <c r="ES296" s="170"/>
      <c r="ET296" s="170"/>
      <c r="EU296" s="170"/>
      <c r="EV296" s="170"/>
      <c r="EW296" s="170"/>
      <c r="EX296" s="170"/>
      <c r="EY296" s="170"/>
      <c r="EZ296" s="170"/>
      <c r="FA296" s="170"/>
      <c r="FB296" s="170"/>
      <c r="FC296" s="170"/>
      <c r="FD296" s="170"/>
    </row>
    <row r="297" customFormat="false" ht="12.75" hidden="false" customHeight="false" outlineLevel="0" collapsed="false">
      <c r="A297" s="179"/>
      <c r="B297" s="160"/>
      <c r="C297" s="160"/>
      <c r="D297" s="160"/>
      <c r="E297" s="160"/>
      <c r="F297" s="160"/>
      <c r="G297" s="160"/>
      <c r="H297" s="159"/>
      <c r="I297" s="181"/>
      <c r="R297" s="159"/>
      <c r="S297" s="169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170"/>
      <c r="EK297" s="170"/>
      <c r="EL297" s="170"/>
      <c r="EM297" s="170"/>
      <c r="EN297" s="170"/>
      <c r="EO297" s="170"/>
      <c r="EP297" s="170"/>
      <c r="EQ297" s="170"/>
      <c r="ER297" s="170"/>
      <c r="ES297" s="170"/>
      <c r="ET297" s="170"/>
      <c r="EU297" s="170"/>
      <c r="EV297" s="170"/>
      <c r="EW297" s="170"/>
      <c r="EX297" s="170"/>
      <c r="EY297" s="170"/>
      <c r="EZ297" s="170"/>
      <c r="FA297" s="170"/>
      <c r="FB297" s="170"/>
      <c r="FC297" s="170"/>
      <c r="FD297" s="170"/>
    </row>
    <row r="298" customFormat="false" ht="12.75" hidden="false" customHeight="false" outlineLevel="0" collapsed="false">
      <c r="A298" s="179"/>
      <c r="B298" s="160"/>
      <c r="C298" s="160"/>
      <c r="D298" s="160"/>
      <c r="E298" s="160"/>
      <c r="F298" s="160"/>
      <c r="G298" s="160"/>
      <c r="H298" s="159"/>
      <c r="I298" s="181"/>
      <c r="R298" s="159"/>
      <c r="S298" s="169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  <c r="AF298" s="170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170"/>
      <c r="EK298" s="170"/>
      <c r="EL298" s="170"/>
      <c r="EM298" s="170"/>
      <c r="EN298" s="170"/>
      <c r="EO298" s="170"/>
      <c r="EP298" s="170"/>
      <c r="EQ298" s="170"/>
      <c r="ER298" s="170"/>
      <c r="ES298" s="170"/>
      <c r="ET298" s="170"/>
      <c r="EU298" s="170"/>
      <c r="EV298" s="170"/>
      <c r="EW298" s="170"/>
      <c r="EX298" s="170"/>
      <c r="EY298" s="170"/>
      <c r="EZ298" s="170"/>
      <c r="FA298" s="170"/>
      <c r="FB298" s="170"/>
      <c r="FC298" s="170"/>
      <c r="FD298" s="170"/>
    </row>
    <row r="299" customFormat="false" ht="12.75" hidden="false" customHeight="false" outlineLevel="0" collapsed="false">
      <c r="A299" s="179"/>
      <c r="B299" s="160"/>
      <c r="C299" s="160"/>
      <c r="D299" s="160"/>
      <c r="E299" s="160"/>
      <c r="F299" s="160"/>
      <c r="G299" s="160"/>
      <c r="H299" s="159"/>
      <c r="I299" s="181"/>
      <c r="R299" s="159"/>
      <c r="S299" s="169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170"/>
      <c r="EK299" s="170"/>
      <c r="EL299" s="170"/>
      <c r="EM299" s="170"/>
      <c r="EN299" s="170"/>
      <c r="EO299" s="170"/>
      <c r="EP299" s="170"/>
      <c r="EQ299" s="170"/>
      <c r="ER299" s="170"/>
      <c r="ES299" s="170"/>
      <c r="ET299" s="170"/>
      <c r="EU299" s="170"/>
      <c r="EV299" s="170"/>
      <c r="EW299" s="170"/>
      <c r="EX299" s="170"/>
      <c r="EY299" s="170"/>
      <c r="EZ299" s="170"/>
      <c r="FA299" s="170"/>
      <c r="FB299" s="170"/>
      <c r="FC299" s="170"/>
      <c r="FD299" s="170"/>
    </row>
    <row r="300" customFormat="false" ht="12.75" hidden="false" customHeight="false" outlineLevel="0" collapsed="false">
      <c r="A300" s="179"/>
      <c r="B300" s="160"/>
      <c r="C300" s="160"/>
      <c r="D300" s="160"/>
      <c r="E300" s="160"/>
      <c r="F300" s="160"/>
      <c r="G300" s="160"/>
      <c r="H300" s="159"/>
      <c r="I300" s="181"/>
      <c r="R300" s="159"/>
      <c r="S300" s="169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170"/>
      <c r="EK300" s="170"/>
      <c r="EL300" s="170"/>
      <c r="EM300" s="170"/>
      <c r="EN300" s="170"/>
      <c r="EO300" s="170"/>
      <c r="EP300" s="170"/>
      <c r="EQ300" s="170"/>
      <c r="ER300" s="170"/>
      <c r="ES300" s="170"/>
      <c r="ET300" s="170"/>
      <c r="EU300" s="170"/>
      <c r="EV300" s="170"/>
      <c r="EW300" s="170"/>
      <c r="EX300" s="170"/>
      <c r="EY300" s="170"/>
      <c r="EZ300" s="170"/>
      <c r="FA300" s="170"/>
      <c r="FB300" s="170"/>
      <c r="FC300" s="170"/>
      <c r="FD300" s="170"/>
    </row>
    <row r="301" customFormat="false" ht="12.75" hidden="false" customHeight="false" outlineLevel="0" collapsed="false">
      <c r="A301" s="179"/>
      <c r="B301" s="160"/>
      <c r="C301" s="160"/>
      <c r="D301" s="160"/>
      <c r="E301" s="160"/>
      <c r="F301" s="160"/>
      <c r="G301" s="160"/>
      <c r="H301" s="159"/>
      <c r="I301" s="181"/>
      <c r="R301" s="159"/>
      <c r="S301" s="169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0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170"/>
      <c r="EK301" s="170"/>
      <c r="EL301" s="170"/>
      <c r="EM301" s="170"/>
      <c r="EN301" s="170"/>
      <c r="EO301" s="170"/>
      <c r="EP301" s="170"/>
      <c r="EQ301" s="170"/>
      <c r="ER301" s="170"/>
      <c r="ES301" s="170"/>
      <c r="ET301" s="170"/>
      <c r="EU301" s="170"/>
      <c r="EV301" s="170"/>
      <c r="EW301" s="170"/>
      <c r="EX301" s="170"/>
      <c r="EY301" s="170"/>
      <c r="EZ301" s="170"/>
      <c r="FA301" s="170"/>
      <c r="FB301" s="170"/>
      <c r="FC301" s="170"/>
      <c r="FD301" s="170"/>
    </row>
    <row r="302" customFormat="false" ht="12.75" hidden="false" customHeight="false" outlineLevel="0" collapsed="false">
      <c r="A302" s="179"/>
      <c r="B302" s="160"/>
      <c r="C302" s="160"/>
      <c r="D302" s="160"/>
      <c r="E302" s="160"/>
      <c r="F302" s="160"/>
      <c r="G302" s="160"/>
      <c r="H302" s="159"/>
      <c r="I302" s="181"/>
      <c r="R302" s="159"/>
      <c r="S302" s="169"/>
      <c r="T302" s="170"/>
      <c r="U302" s="170"/>
      <c r="V302" s="170"/>
      <c r="W302" s="170"/>
      <c r="X302" s="170"/>
      <c r="Y302" s="170"/>
      <c r="Z302" s="170"/>
      <c r="AA302" s="170"/>
      <c r="AB302" s="170"/>
      <c r="AC302" s="170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170"/>
      <c r="EK302" s="170"/>
      <c r="EL302" s="170"/>
      <c r="EM302" s="170"/>
      <c r="EN302" s="170"/>
      <c r="EO302" s="170"/>
      <c r="EP302" s="170"/>
      <c r="EQ302" s="170"/>
      <c r="ER302" s="170"/>
      <c r="ES302" s="170"/>
      <c r="ET302" s="170"/>
      <c r="EU302" s="170"/>
      <c r="EV302" s="170"/>
      <c r="EW302" s="170"/>
      <c r="EX302" s="170"/>
      <c r="EY302" s="170"/>
      <c r="EZ302" s="170"/>
      <c r="FA302" s="170"/>
      <c r="FB302" s="170"/>
      <c r="FC302" s="170"/>
      <c r="FD302" s="170"/>
    </row>
    <row r="303" customFormat="false" ht="12.75" hidden="false" customHeight="false" outlineLevel="0" collapsed="false">
      <c r="A303" s="179"/>
      <c r="B303" s="160"/>
      <c r="C303" s="160"/>
      <c r="D303" s="160"/>
      <c r="E303" s="160"/>
      <c r="F303" s="160"/>
      <c r="G303" s="160"/>
      <c r="H303" s="159"/>
      <c r="I303" s="181"/>
      <c r="R303" s="159"/>
      <c r="S303" s="169"/>
      <c r="T303" s="170"/>
      <c r="U303" s="170"/>
      <c r="V303" s="170"/>
      <c r="W303" s="170"/>
      <c r="X303" s="170"/>
      <c r="Y303" s="170"/>
      <c r="Z303" s="170"/>
      <c r="AA303" s="170"/>
      <c r="AB303" s="170"/>
      <c r="AC303" s="170"/>
      <c r="AD303" s="170"/>
      <c r="AE303" s="170"/>
      <c r="AF303" s="170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170"/>
      <c r="EK303" s="170"/>
      <c r="EL303" s="170"/>
      <c r="EM303" s="170"/>
      <c r="EN303" s="170"/>
      <c r="EO303" s="170"/>
      <c r="EP303" s="170"/>
      <c r="EQ303" s="170"/>
      <c r="ER303" s="170"/>
      <c r="ES303" s="170"/>
      <c r="ET303" s="170"/>
      <c r="EU303" s="170"/>
      <c r="EV303" s="170"/>
      <c r="EW303" s="170"/>
      <c r="EX303" s="170"/>
      <c r="EY303" s="170"/>
      <c r="EZ303" s="170"/>
      <c r="FA303" s="170"/>
      <c r="FB303" s="170"/>
      <c r="FC303" s="170"/>
      <c r="FD303" s="170"/>
    </row>
    <row r="304" customFormat="false" ht="12.75" hidden="false" customHeight="false" outlineLevel="0" collapsed="false">
      <c r="A304" s="179"/>
      <c r="B304" s="160"/>
      <c r="C304" s="160"/>
      <c r="D304" s="160"/>
      <c r="E304" s="160"/>
      <c r="F304" s="160"/>
      <c r="G304" s="160"/>
      <c r="H304" s="159"/>
      <c r="I304" s="181"/>
      <c r="R304" s="159"/>
      <c r="S304" s="169"/>
      <c r="T304" s="170"/>
      <c r="U304" s="170"/>
      <c r="V304" s="170"/>
      <c r="W304" s="170"/>
      <c r="X304" s="170"/>
      <c r="Y304" s="170"/>
      <c r="Z304" s="170"/>
      <c r="AA304" s="170"/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  <c r="DZ304" s="170"/>
      <c r="EA304" s="170"/>
      <c r="EB304" s="170"/>
      <c r="EC304" s="170"/>
      <c r="ED304" s="170"/>
      <c r="EE304" s="170"/>
      <c r="EF304" s="170"/>
      <c r="EG304" s="170"/>
      <c r="EH304" s="170"/>
      <c r="EI304" s="170"/>
      <c r="EJ304" s="170"/>
      <c r="EK304" s="170"/>
      <c r="EL304" s="170"/>
      <c r="EM304" s="170"/>
      <c r="EN304" s="170"/>
      <c r="EO304" s="170"/>
      <c r="EP304" s="170"/>
      <c r="EQ304" s="170"/>
      <c r="ER304" s="170"/>
      <c r="ES304" s="170"/>
      <c r="ET304" s="170"/>
      <c r="EU304" s="170"/>
      <c r="EV304" s="170"/>
      <c r="EW304" s="170"/>
      <c r="EX304" s="170"/>
      <c r="EY304" s="170"/>
      <c r="EZ304" s="170"/>
      <c r="FA304" s="170"/>
      <c r="FB304" s="170"/>
      <c r="FC304" s="170"/>
      <c r="FD304" s="170"/>
    </row>
    <row r="305" customFormat="false" ht="12.75" hidden="false" customHeight="false" outlineLevel="0" collapsed="false">
      <c r="A305" s="179"/>
      <c r="B305" s="160"/>
      <c r="C305" s="160"/>
      <c r="D305" s="160"/>
      <c r="E305" s="160"/>
      <c r="F305" s="160"/>
      <c r="G305" s="160"/>
      <c r="H305" s="159"/>
      <c r="I305" s="181"/>
      <c r="R305" s="159"/>
      <c r="S305" s="169"/>
      <c r="T305" s="170"/>
      <c r="U305" s="170"/>
      <c r="V305" s="170"/>
      <c r="W305" s="170"/>
      <c r="X305" s="170"/>
      <c r="Y305" s="170"/>
      <c r="Z305" s="170"/>
      <c r="AA305" s="170"/>
      <c r="AB305" s="170"/>
      <c r="AC305" s="170"/>
      <c r="AD305" s="170"/>
      <c r="AE305" s="170"/>
      <c r="AF305" s="170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170"/>
      <c r="EK305" s="170"/>
      <c r="EL305" s="170"/>
      <c r="EM305" s="170"/>
      <c r="EN305" s="170"/>
      <c r="EO305" s="170"/>
      <c r="EP305" s="170"/>
      <c r="EQ305" s="170"/>
      <c r="ER305" s="170"/>
      <c r="ES305" s="170"/>
      <c r="ET305" s="170"/>
      <c r="EU305" s="170"/>
      <c r="EV305" s="170"/>
      <c r="EW305" s="170"/>
      <c r="EX305" s="170"/>
      <c r="EY305" s="170"/>
      <c r="EZ305" s="170"/>
      <c r="FA305" s="170"/>
      <c r="FB305" s="170"/>
      <c r="FC305" s="170"/>
      <c r="FD305" s="170"/>
    </row>
    <row r="306" customFormat="false" ht="12.75" hidden="false" customHeight="false" outlineLevel="0" collapsed="false">
      <c r="A306" s="179"/>
      <c r="B306" s="160"/>
      <c r="C306" s="160"/>
      <c r="D306" s="160"/>
      <c r="E306" s="160"/>
      <c r="F306" s="160"/>
      <c r="G306" s="160"/>
      <c r="H306" s="159"/>
      <c r="I306" s="181"/>
      <c r="R306" s="159"/>
      <c r="S306" s="169"/>
      <c r="T306" s="170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170"/>
      <c r="EK306" s="170"/>
      <c r="EL306" s="170"/>
      <c r="EM306" s="170"/>
      <c r="EN306" s="170"/>
      <c r="EO306" s="170"/>
      <c r="EP306" s="170"/>
      <c r="EQ306" s="170"/>
      <c r="ER306" s="170"/>
      <c r="ES306" s="170"/>
      <c r="ET306" s="170"/>
      <c r="EU306" s="170"/>
      <c r="EV306" s="170"/>
      <c r="EW306" s="170"/>
      <c r="EX306" s="170"/>
      <c r="EY306" s="170"/>
      <c r="EZ306" s="170"/>
      <c r="FA306" s="170"/>
      <c r="FB306" s="170"/>
      <c r="FC306" s="170"/>
      <c r="FD306" s="170"/>
    </row>
    <row r="307" customFormat="false" ht="12.75" hidden="false" customHeight="false" outlineLevel="0" collapsed="false">
      <c r="A307" s="179"/>
      <c r="B307" s="160"/>
      <c r="C307" s="160"/>
      <c r="D307" s="160"/>
      <c r="E307" s="160"/>
      <c r="F307" s="160"/>
      <c r="G307" s="160"/>
      <c r="H307" s="159"/>
      <c r="I307" s="181"/>
      <c r="R307" s="159"/>
      <c r="S307" s="169"/>
      <c r="T307" s="170"/>
      <c r="U307" s="170"/>
      <c r="V307" s="170"/>
      <c r="W307" s="170"/>
      <c r="X307" s="170"/>
      <c r="Y307" s="170"/>
      <c r="Z307" s="170"/>
      <c r="AA307" s="170"/>
      <c r="AB307" s="170"/>
      <c r="AC307" s="170"/>
      <c r="AD307" s="170"/>
      <c r="AE307" s="170"/>
      <c r="AF307" s="170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170"/>
      <c r="EK307" s="170"/>
      <c r="EL307" s="170"/>
      <c r="EM307" s="170"/>
      <c r="EN307" s="170"/>
      <c r="EO307" s="170"/>
      <c r="EP307" s="170"/>
      <c r="EQ307" s="170"/>
      <c r="ER307" s="170"/>
      <c r="ES307" s="170"/>
      <c r="ET307" s="170"/>
      <c r="EU307" s="170"/>
      <c r="EV307" s="170"/>
      <c r="EW307" s="170"/>
      <c r="EX307" s="170"/>
      <c r="EY307" s="170"/>
      <c r="EZ307" s="170"/>
      <c r="FA307" s="170"/>
      <c r="FB307" s="170"/>
      <c r="FC307" s="170"/>
      <c r="FD307" s="170"/>
    </row>
    <row r="308" customFormat="false" ht="12.75" hidden="false" customHeight="false" outlineLevel="0" collapsed="false">
      <c r="A308" s="179"/>
      <c r="B308" s="160"/>
      <c r="C308" s="160"/>
      <c r="D308" s="160"/>
      <c r="E308" s="160"/>
      <c r="F308" s="160"/>
      <c r="G308" s="160"/>
      <c r="H308" s="159"/>
      <c r="I308" s="181"/>
      <c r="R308" s="159"/>
      <c r="S308" s="169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170"/>
      <c r="EK308" s="170"/>
      <c r="EL308" s="170"/>
      <c r="EM308" s="170"/>
      <c r="EN308" s="170"/>
      <c r="EO308" s="170"/>
      <c r="EP308" s="170"/>
      <c r="EQ308" s="170"/>
      <c r="ER308" s="170"/>
      <c r="ES308" s="170"/>
      <c r="ET308" s="170"/>
      <c r="EU308" s="170"/>
      <c r="EV308" s="170"/>
      <c r="EW308" s="170"/>
      <c r="EX308" s="170"/>
      <c r="EY308" s="170"/>
      <c r="EZ308" s="170"/>
      <c r="FA308" s="170"/>
      <c r="FB308" s="170"/>
      <c r="FC308" s="170"/>
      <c r="FD308" s="170"/>
    </row>
    <row r="309" customFormat="false" ht="12.75" hidden="false" customHeight="false" outlineLevel="0" collapsed="false">
      <c r="A309" s="179"/>
      <c r="B309" s="160"/>
      <c r="C309" s="160"/>
      <c r="D309" s="160"/>
      <c r="E309" s="160"/>
      <c r="F309" s="160"/>
      <c r="G309" s="160"/>
      <c r="H309" s="159"/>
      <c r="I309" s="181"/>
      <c r="R309" s="159"/>
      <c r="S309" s="169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170"/>
      <c r="EK309" s="170"/>
      <c r="EL309" s="170"/>
      <c r="EM309" s="170"/>
      <c r="EN309" s="170"/>
      <c r="EO309" s="170"/>
      <c r="EP309" s="170"/>
      <c r="EQ309" s="170"/>
      <c r="ER309" s="170"/>
      <c r="ES309" s="170"/>
      <c r="ET309" s="170"/>
      <c r="EU309" s="170"/>
      <c r="EV309" s="170"/>
      <c r="EW309" s="170"/>
      <c r="EX309" s="170"/>
      <c r="EY309" s="170"/>
      <c r="EZ309" s="170"/>
      <c r="FA309" s="170"/>
      <c r="FB309" s="170"/>
      <c r="FC309" s="170"/>
      <c r="FD309" s="170"/>
    </row>
    <row r="310" customFormat="false" ht="12.75" hidden="false" customHeight="false" outlineLevel="0" collapsed="false">
      <c r="A310" s="179"/>
      <c r="B310" s="160"/>
      <c r="C310" s="160"/>
      <c r="D310" s="160"/>
      <c r="E310" s="160"/>
      <c r="F310" s="160"/>
      <c r="G310" s="160"/>
      <c r="H310" s="159"/>
      <c r="I310" s="181"/>
      <c r="R310" s="159"/>
      <c r="S310" s="169"/>
      <c r="T310" s="170"/>
      <c r="U310" s="170"/>
      <c r="V310" s="170"/>
      <c r="W310" s="170"/>
      <c r="X310" s="170"/>
      <c r="Y310" s="170"/>
      <c r="Z310" s="170"/>
      <c r="AA310" s="170"/>
      <c r="AB310" s="170"/>
      <c r="AC310" s="170"/>
      <c r="AD310" s="170"/>
      <c r="AE310" s="170"/>
      <c r="AF310" s="170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170"/>
      <c r="EK310" s="170"/>
      <c r="EL310" s="170"/>
      <c r="EM310" s="170"/>
      <c r="EN310" s="170"/>
      <c r="EO310" s="170"/>
      <c r="EP310" s="170"/>
      <c r="EQ310" s="170"/>
      <c r="ER310" s="170"/>
      <c r="ES310" s="170"/>
      <c r="ET310" s="170"/>
      <c r="EU310" s="170"/>
      <c r="EV310" s="170"/>
      <c r="EW310" s="170"/>
      <c r="EX310" s="170"/>
      <c r="EY310" s="170"/>
      <c r="EZ310" s="170"/>
      <c r="FA310" s="170"/>
      <c r="FB310" s="170"/>
      <c r="FC310" s="170"/>
      <c r="FD310" s="170"/>
    </row>
    <row r="311" customFormat="false" ht="12.75" hidden="false" customHeight="false" outlineLevel="0" collapsed="false">
      <c r="A311" s="179"/>
      <c r="B311" s="160"/>
      <c r="C311" s="160"/>
      <c r="D311" s="160"/>
      <c r="E311" s="160"/>
      <c r="F311" s="160"/>
      <c r="G311" s="160"/>
      <c r="H311" s="159"/>
      <c r="I311" s="181"/>
      <c r="R311" s="159"/>
      <c r="S311" s="169"/>
      <c r="T311" s="170"/>
      <c r="U311" s="170"/>
      <c r="V311" s="17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70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170"/>
      <c r="EK311" s="170"/>
      <c r="EL311" s="170"/>
      <c r="EM311" s="170"/>
      <c r="EN311" s="170"/>
      <c r="EO311" s="170"/>
      <c r="EP311" s="170"/>
      <c r="EQ311" s="170"/>
      <c r="ER311" s="170"/>
      <c r="ES311" s="170"/>
      <c r="ET311" s="170"/>
      <c r="EU311" s="170"/>
      <c r="EV311" s="170"/>
      <c r="EW311" s="170"/>
      <c r="EX311" s="170"/>
      <c r="EY311" s="170"/>
      <c r="EZ311" s="170"/>
      <c r="FA311" s="170"/>
      <c r="FB311" s="170"/>
      <c r="FC311" s="170"/>
      <c r="FD311" s="170"/>
    </row>
    <row r="312" customFormat="false" ht="12.75" hidden="false" customHeight="false" outlineLevel="0" collapsed="false">
      <c r="A312" s="179"/>
      <c r="B312" s="160"/>
      <c r="C312" s="160"/>
      <c r="D312" s="160"/>
      <c r="E312" s="160"/>
      <c r="F312" s="160"/>
      <c r="G312" s="160"/>
      <c r="H312" s="159"/>
      <c r="I312" s="181"/>
      <c r="R312" s="159"/>
      <c r="S312" s="169"/>
      <c r="T312" s="170"/>
      <c r="U312" s="170"/>
      <c r="V312" s="17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70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170"/>
      <c r="EK312" s="170"/>
      <c r="EL312" s="170"/>
      <c r="EM312" s="170"/>
      <c r="EN312" s="170"/>
      <c r="EO312" s="170"/>
      <c r="EP312" s="170"/>
      <c r="EQ312" s="170"/>
      <c r="ER312" s="170"/>
      <c r="ES312" s="170"/>
      <c r="ET312" s="170"/>
      <c r="EU312" s="170"/>
      <c r="EV312" s="170"/>
      <c r="EW312" s="170"/>
      <c r="EX312" s="170"/>
      <c r="EY312" s="170"/>
      <c r="EZ312" s="170"/>
      <c r="FA312" s="170"/>
      <c r="FB312" s="170"/>
      <c r="FC312" s="170"/>
      <c r="FD312" s="170"/>
    </row>
    <row r="313" customFormat="false" ht="12.75" hidden="false" customHeight="false" outlineLevel="0" collapsed="false">
      <c r="A313" s="179"/>
      <c r="B313" s="160"/>
      <c r="C313" s="160"/>
      <c r="D313" s="160"/>
      <c r="E313" s="160"/>
      <c r="F313" s="160"/>
      <c r="G313" s="160"/>
      <c r="H313" s="159"/>
      <c r="I313" s="181"/>
      <c r="R313" s="159"/>
      <c r="S313" s="169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170"/>
      <c r="EK313" s="170"/>
      <c r="EL313" s="170"/>
      <c r="EM313" s="170"/>
      <c r="EN313" s="170"/>
      <c r="EO313" s="170"/>
      <c r="EP313" s="170"/>
      <c r="EQ313" s="170"/>
      <c r="ER313" s="170"/>
      <c r="ES313" s="170"/>
      <c r="ET313" s="170"/>
      <c r="EU313" s="170"/>
      <c r="EV313" s="170"/>
      <c r="EW313" s="170"/>
      <c r="EX313" s="170"/>
      <c r="EY313" s="170"/>
      <c r="EZ313" s="170"/>
      <c r="FA313" s="170"/>
      <c r="FB313" s="170"/>
      <c r="FC313" s="170"/>
      <c r="FD313" s="170"/>
    </row>
    <row r="314" customFormat="false" ht="12.75" hidden="false" customHeight="false" outlineLevel="0" collapsed="false">
      <c r="A314" s="179"/>
      <c r="B314" s="160"/>
      <c r="C314" s="160"/>
      <c r="D314" s="160"/>
      <c r="E314" s="160"/>
      <c r="F314" s="160"/>
      <c r="G314" s="160"/>
      <c r="H314" s="159"/>
      <c r="I314" s="181"/>
      <c r="R314" s="159"/>
      <c r="S314" s="169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170"/>
      <c r="EK314" s="170"/>
      <c r="EL314" s="170"/>
      <c r="EM314" s="170"/>
      <c r="EN314" s="170"/>
      <c r="EO314" s="170"/>
      <c r="EP314" s="170"/>
      <c r="EQ314" s="170"/>
      <c r="ER314" s="170"/>
      <c r="ES314" s="170"/>
      <c r="ET314" s="170"/>
      <c r="EU314" s="170"/>
      <c r="EV314" s="170"/>
      <c r="EW314" s="170"/>
      <c r="EX314" s="170"/>
      <c r="EY314" s="170"/>
      <c r="EZ314" s="170"/>
      <c r="FA314" s="170"/>
      <c r="FB314" s="170"/>
      <c r="FC314" s="170"/>
      <c r="FD314" s="170"/>
    </row>
    <row r="315" customFormat="false" ht="12.75" hidden="false" customHeight="false" outlineLevel="0" collapsed="false">
      <c r="A315" s="179"/>
      <c r="B315" s="160"/>
      <c r="C315" s="160"/>
      <c r="D315" s="160"/>
      <c r="E315" s="160"/>
      <c r="F315" s="160"/>
      <c r="G315" s="160"/>
      <c r="H315" s="159"/>
      <c r="I315" s="181"/>
      <c r="R315" s="159"/>
      <c r="S315" s="169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170"/>
      <c r="EK315" s="170"/>
      <c r="EL315" s="170"/>
      <c r="EM315" s="170"/>
      <c r="EN315" s="170"/>
      <c r="EO315" s="170"/>
      <c r="EP315" s="170"/>
      <c r="EQ315" s="170"/>
      <c r="ER315" s="170"/>
      <c r="ES315" s="170"/>
      <c r="ET315" s="170"/>
      <c r="EU315" s="170"/>
      <c r="EV315" s="170"/>
      <c r="EW315" s="170"/>
      <c r="EX315" s="170"/>
      <c r="EY315" s="170"/>
      <c r="EZ315" s="170"/>
      <c r="FA315" s="170"/>
      <c r="FB315" s="170"/>
      <c r="FC315" s="170"/>
      <c r="FD315" s="170"/>
    </row>
    <row r="316" customFormat="false" ht="12.75" hidden="false" customHeight="false" outlineLevel="0" collapsed="false">
      <c r="A316" s="179"/>
      <c r="B316" s="160"/>
      <c r="C316" s="160"/>
      <c r="D316" s="160"/>
      <c r="E316" s="160"/>
      <c r="F316" s="160"/>
      <c r="G316" s="160"/>
      <c r="H316" s="159"/>
      <c r="I316" s="181"/>
      <c r="R316" s="159"/>
      <c r="S316" s="169"/>
      <c r="T316" s="170"/>
      <c r="U316" s="170"/>
      <c r="V316" s="170"/>
      <c r="W316" s="170"/>
      <c r="X316" s="170"/>
      <c r="Y316" s="170"/>
      <c r="Z316" s="170"/>
      <c r="AA316" s="170"/>
      <c r="AB316" s="170"/>
      <c r="AC316" s="170"/>
      <c r="AD316" s="170"/>
      <c r="AE316" s="170"/>
      <c r="AF316" s="170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170"/>
      <c r="EK316" s="170"/>
      <c r="EL316" s="170"/>
      <c r="EM316" s="170"/>
      <c r="EN316" s="170"/>
      <c r="EO316" s="170"/>
      <c r="EP316" s="170"/>
      <c r="EQ316" s="170"/>
      <c r="ER316" s="170"/>
      <c r="ES316" s="170"/>
      <c r="ET316" s="170"/>
      <c r="EU316" s="170"/>
      <c r="EV316" s="170"/>
      <c r="EW316" s="170"/>
      <c r="EX316" s="170"/>
      <c r="EY316" s="170"/>
      <c r="EZ316" s="170"/>
      <c r="FA316" s="170"/>
      <c r="FB316" s="170"/>
      <c r="FC316" s="170"/>
      <c r="FD316" s="170"/>
    </row>
    <row r="317" customFormat="false" ht="12.75" hidden="false" customHeight="false" outlineLevel="0" collapsed="false">
      <c r="A317" s="179"/>
      <c r="B317" s="160"/>
      <c r="C317" s="160"/>
      <c r="D317" s="160"/>
      <c r="E317" s="160"/>
      <c r="F317" s="160"/>
      <c r="G317" s="160"/>
      <c r="H317" s="159"/>
      <c r="I317" s="181"/>
      <c r="R317" s="159"/>
      <c r="S317" s="169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170"/>
      <c r="EK317" s="170"/>
      <c r="EL317" s="170"/>
      <c r="EM317" s="170"/>
      <c r="EN317" s="170"/>
      <c r="EO317" s="170"/>
      <c r="EP317" s="170"/>
      <c r="EQ317" s="170"/>
      <c r="ER317" s="170"/>
      <c r="ES317" s="170"/>
      <c r="ET317" s="170"/>
      <c r="EU317" s="170"/>
      <c r="EV317" s="170"/>
      <c r="EW317" s="170"/>
      <c r="EX317" s="170"/>
      <c r="EY317" s="170"/>
      <c r="EZ317" s="170"/>
      <c r="FA317" s="170"/>
      <c r="FB317" s="170"/>
      <c r="FC317" s="170"/>
      <c r="FD317" s="170"/>
    </row>
    <row r="318" customFormat="false" ht="12.75" hidden="false" customHeight="false" outlineLevel="0" collapsed="false">
      <c r="A318" s="179"/>
      <c r="B318" s="160"/>
      <c r="C318" s="160"/>
      <c r="D318" s="160"/>
      <c r="E318" s="160"/>
      <c r="F318" s="160"/>
      <c r="G318" s="160"/>
      <c r="H318" s="159"/>
      <c r="I318" s="181"/>
      <c r="R318" s="159"/>
      <c r="S318" s="169"/>
      <c r="T318" s="170"/>
      <c r="U318" s="170"/>
      <c r="V318" s="170"/>
      <c r="W318" s="170"/>
      <c r="X318" s="170"/>
      <c r="Y318" s="170"/>
      <c r="Z318" s="170"/>
      <c r="AA318" s="170"/>
      <c r="AB318" s="170"/>
      <c r="AC318" s="170"/>
      <c r="AD318" s="170"/>
      <c r="AE318" s="170"/>
      <c r="AF318" s="170"/>
      <c r="AG318" s="170"/>
      <c r="AH318" s="170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0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  <c r="DZ318" s="170"/>
      <c r="EA318" s="170"/>
      <c r="EB318" s="170"/>
      <c r="EC318" s="170"/>
      <c r="ED318" s="170"/>
      <c r="EE318" s="170"/>
      <c r="EF318" s="170"/>
      <c r="EG318" s="170"/>
      <c r="EH318" s="170"/>
      <c r="EI318" s="170"/>
      <c r="EJ318" s="170"/>
      <c r="EK318" s="170"/>
      <c r="EL318" s="170"/>
      <c r="EM318" s="170"/>
      <c r="EN318" s="170"/>
      <c r="EO318" s="170"/>
      <c r="EP318" s="170"/>
      <c r="EQ318" s="170"/>
      <c r="ER318" s="170"/>
      <c r="ES318" s="170"/>
      <c r="ET318" s="170"/>
      <c r="EU318" s="170"/>
      <c r="EV318" s="170"/>
      <c r="EW318" s="170"/>
      <c r="EX318" s="170"/>
      <c r="EY318" s="170"/>
      <c r="EZ318" s="170"/>
      <c r="FA318" s="170"/>
      <c r="FB318" s="170"/>
      <c r="FC318" s="170"/>
      <c r="FD318" s="170"/>
    </row>
    <row r="319" customFormat="false" ht="12.75" hidden="false" customHeight="false" outlineLevel="0" collapsed="false">
      <c r="A319" s="179"/>
      <c r="B319" s="160"/>
      <c r="C319" s="160"/>
      <c r="D319" s="160"/>
      <c r="E319" s="160"/>
      <c r="F319" s="160"/>
      <c r="G319" s="160"/>
      <c r="H319" s="159"/>
      <c r="I319" s="181"/>
      <c r="R319" s="159"/>
      <c r="S319" s="169"/>
      <c r="T319" s="170"/>
      <c r="U319" s="170"/>
      <c r="V319" s="170"/>
      <c r="W319" s="170"/>
      <c r="X319" s="170"/>
      <c r="Y319" s="170"/>
      <c r="Z319" s="170"/>
      <c r="AA319" s="170"/>
      <c r="AB319" s="170"/>
      <c r="AC319" s="170"/>
      <c r="AD319" s="170"/>
      <c r="AE319" s="170"/>
      <c r="AF319" s="170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0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  <c r="DZ319" s="170"/>
      <c r="EA319" s="170"/>
      <c r="EB319" s="170"/>
      <c r="EC319" s="170"/>
      <c r="ED319" s="170"/>
      <c r="EE319" s="170"/>
      <c r="EF319" s="170"/>
      <c r="EG319" s="170"/>
      <c r="EH319" s="170"/>
      <c r="EI319" s="170"/>
      <c r="EJ319" s="170"/>
      <c r="EK319" s="170"/>
      <c r="EL319" s="170"/>
      <c r="EM319" s="170"/>
      <c r="EN319" s="170"/>
      <c r="EO319" s="170"/>
      <c r="EP319" s="170"/>
      <c r="EQ319" s="170"/>
      <c r="ER319" s="170"/>
      <c r="ES319" s="170"/>
      <c r="ET319" s="170"/>
      <c r="EU319" s="170"/>
      <c r="EV319" s="170"/>
      <c r="EW319" s="170"/>
      <c r="EX319" s="170"/>
      <c r="EY319" s="170"/>
      <c r="EZ319" s="170"/>
      <c r="FA319" s="170"/>
      <c r="FB319" s="170"/>
      <c r="FC319" s="170"/>
      <c r="FD319" s="170"/>
    </row>
    <row r="320" customFormat="false" ht="12.75" hidden="false" customHeight="false" outlineLevel="0" collapsed="false">
      <c r="A320" s="179"/>
      <c r="B320" s="160"/>
      <c r="C320" s="160"/>
      <c r="D320" s="160"/>
      <c r="E320" s="160"/>
      <c r="F320" s="160"/>
      <c r="G320" s="160"/>
      <c r="H320" s="159"/>
      <c r="I320" s="181"/>
      <c r="R320" s="159"/>
      <c r="S320" s="169"/>
      <c r="T320" s="170"/>
      <c r="U320" s="170"/>
      <c r="V320" s="170"/>
      <c r="W320" s="170"/>
      <c r="X320" s="170"/>
      <c r="Y320" s="170"/>
      <c r="Z320" s="170"/>
      <c r="AA320" s="170"/>
      <c r="AB320" s="170"/>
      <c r="AC320" s="170"/>
      <c r="AD320" s="170"/>
      <c r="AE320" s="170"/>
      <c r="AF320" s="170"/>
      <c r="AG320" s="170"/>
      <c r="AH320" s="170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  <c r="DZ320" s="170"/>
      <c r="EA320" s="170"/>
      <c r="EB320" s="170"/>
      <c r="EC320" s="170"/>
      <c r="ED320" s="170"/>
      <c r="EE320" s="170"/>
      <c r="EF320" s="170"/>
      <c r="EG320" s="170"/>
      <c r="EH320" s="170"/>
      <c r="EI320" s="170"/>
      <c r="EJ320" s="170"/>
      <c r="EK320" s="170"/>
      <c r="EL320" s="170"/>
      <c r="EM320" s="170"/>
      <c r="EN320" s="170"/>
      <c r="EO320" s="170"/>
      <c r="EP320" s="170"/>
      <c r="EQ320" s="170"/>
      <c r="ER320" s="170"/>
      <c r="ES320" s="170"/>
      <c r="ET320" s="170"/>
      <c r="EU320" s="170"/>
      <c r="EV320" s="170"/>
      <c r="EW320" s="170"/>
      <c r="EX320" s="170"/>
      <c r="EY320" s="170"/>
      <c r="EZ320" s="170"/>
      <c r="FA320" s="170"/>
      <c r="FB320" s="170"/>
      <c r="FC320" s="170"/>
      <c r="FD320" s="170"/>
    </row>
    <row r="321" customFormat="false" ht="12.75" hidden="false" customHeight="false" outlineLevel="0" collapsed="false">
      <c r="A321" s="179"/>
      <c r="B321" s="160"/>
      <c r="C321" s="160"/>
      <c r="D321" s="160"/>
      <c r="E321" s="160"/>
      <c r="F321" s="160"/>
      <c r="G321" s="160"/>
      <c r="H321" s="159"/>
      <c r="I321" s="181"/>
      <c r="R321" s="159"/>
      <c r="S321" s="169"/>
      <c r="T321" s="170"/>
      <c r="U321" s="170"/>
      <c r="V321" s="170"/>
      <c r="W321" s="170"/>
      <c r="X321" s="170"/>
      <c r="Y321" s="170"/>
      <c r="Z321" s="170"/>
      <c r="AA321" s="170"/>
      <c r="AB321" s="170"/>
      <c r="AC321" s="170"/>
      <c r="AD321" s="170"/>
      <c r="AE321" s="170"/>
      <c r="AF321" s="170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  <c r="DZ321" s="170"/>
      <c r="EA321" s="170"/>
      <c r="EB321" s="170"/>
      <c r="EC321" s="170"/>
      <c r="ED321" s="170"/>
      <c r="EE321" s="170"/>
      <c r="EF321" s="170"/>
      <c r="EG321" s="170"/>
      <c r="EH321" s="170"/>
      <c r="EI321" s="170"/>
      <c r="EJ321" s="170"/>
      <c r="EK321" s="170"/>
      <c r="EL321" s="170"/>
      <c r="EM321" s="170"/>
      <c r="EN321" s="170"/>
      <c r="EO321" s="170"/>
      <c r="EP321" s="170"/>
      <c r="EQ321" s="170"/>
      <c r="ER321" s="170"/>
      <c r="ES321" s="170"/>
      <c r="ET321" s="170"/>
      <c r="EU321" s="170"/>
      <c r="EV321" s="170"/>
      <c r="EW321" s="170"/>
      <c r="EX321" s="170"/>
      <c r="EY321" s="170"/>
      <c r="EZ321" s="170"/>
      <c r="FA321" s="170"/>
      <c r="FB321" s="170"/>
      <c r="FC321" s="170"/>
      <c r="FD321" s="170"/>
    </row>
    <row r="322" customFormat="false" ht="12.75" hidden="false" customHeight="false" outlineLevel="0" collapsed="false">
      <c r="A322" s="179"/>
      <c r="B322" s="160"/>
      <c r="C322" s="160"/>
      <c r="D322" s="160"/>
      <c r="E322" s="160"/>
      <c r="F322" s="160"/>
      <c r="G322" s="160"/>
      <c r="H322" s="159"/>
      <c r="I322" s="181"/>
      <c r="R322" s="159"/>
      <c r="S322" s="169"/>
      <c r="T322" s="170"/>
      <c r="U322" s="170"/>
      <c r="V322" s="170"/>
      <c r="W322" s="170"/>
      <c r="X322" s="170"/>
      <c r="Y322" s="170"/>
      <c r="Z322" s="170"/>
      <c r="AA322" s="170"/>
      <c r="AB322" s="170"/>
      <c r="AC322" s="170"/>
      <c r="AD322" s="170"/>
      <c r="AE322" s="170"/>
      <c r="AF322" s="170"/>
      <c r="AG322" s="170"/>
      <c r="AH322" s="170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0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  <c r="DZ322" s="170"/>
      <c r="EA322" s="170"/>
      <c r="EB322" s="170"/>
      <c r="EC322" s="170"/>
      <c r="ED322" s="170"/>
      <c r="EE322" s="170"/>
      <c r="EF322" s="170"/>
      <c r="EG322" s="170"/>
      <c r="EH322" s="170"/>
      <c r="EI322" s="170"/>
      <c r="EJ322" s="170"/>
      <c r="EK322" s="170"/>
      <c r="EL322" s="170"/>
      <c r="EM322" s="170"/>
      <c r="EN322" s="170"/>
      <c r="EO322" s="170"/>
      <c r="EP322" s="170"/>
      <c r="EQ322" s="170"/>
      <c r="ER322" s="170"/>
      <c r="ES322" s="170"/>
      <c r="ET322" s="170"/>
      <c r="EU322" s="170"/>
      <c r="EV322" s="170"/>
      <c r="EW322" s="170"/>
      <c r="EX322" s="170"/>
      <c r="EY322" s="170"/>
      <c r="EZ322" s="170"/>
      <c r="FA322" s="170"/>
      <c r="FB322" s="170"/>
      <c r="FC322" s="170"/>
      <c r="FD322" s="170"/>
    </row>
    <row r="323" customFormat="false" ht="12.75" hidden="false" customHeight="false" outlineLevel="0" collapsed="false">
      <c r="A323" s="179"/>
      <c r="B323" s="160"/>
      <c r="C323" s="160"/>
      <c r="D323" s="160"/>
      <c r="E323" s="160"/>
      <c r="F323" s="160"/>
      <c r="G323" s="160"/>
      <c r="H323" s="159"/>
      <c r="I323" s="181"/>
      <c r="R323" s="159"/>
      <c r="S323" s="169"/>
      <c r="T323" s="170"/>
      <c r="U323" s="170"/>
      <c r="V323" s="170"/>
      <c r="W323" s="170"/>
      <c r="X323" s="170"/>
      <c r="Y323" s="170"/>
      <c r="Z323" s="170"/>
      <c r="AA323" s="170"/>
      <c r="AB323" s="170"/>
      <c r="AC323" s="170"/>
      <c r="AD323" s="170"/>
      <c r="AE323" s="170"/>
      <c r="AF323" s="170"/>
      <c r="AG323" s="170"/>
      <c r="AH323" s="170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0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  <c r="DZ323" s="170"/>
      <c r="EA323" s="170"/>
      <c r="EB323" s="170"/>
      <c r="EC323" s="170"/>
      <c r="ED323" s="170"/>
      <c r="EE323" s="170"/>
      <c r="EF323" s="170"/>
      <c r="EG323" s="170"/>
      <c r="EH323" s="170"/>
      <c r="EI323" s="170"/>
      <c r="EJ323" s="170"/>
      <c r="EK323" s="170"/>
      <c r="EL323" s="170"/>
      <c r="EM323" s="170"/>
      <c r="EN323" s="170"/>
      <c r="EO323" s="170"/>
      <c r="EP323" s="170"/>
      <c r="EQ323" s="170"/>
      <c r="ER323" s="170"/>
      <c r="ES323" s="170"/>
      <c r="ET323" s="170"/>
      <c r="EU323" s="170"/>
      <c r="EV323" s="170"/>
      <c r="EW323" s="170"/>
      <c r="EX323" s="170"/>
      <c r="EY323" s="170"/>
      <c r="EZ323" s="170"/>
      <c r="FA323" s="170"/>
      <c r="FB323" s="170"/>
      <c r="FC323" s="170"/>
      <c r="FD323" s="170"/>
    </row>
    <row r="324" customFormat="false" ht="12.75" hidden="false" customHeight="false" outlineLevel="0" collapsed="false">
      <c r="A324" s="179"/>
      <c r="B324" s="160"/>
      <c r="C324" s="160"/>
      <c r="D324" s="160"/>
      <c r="E324" s="160"/>
      <c r="F324" s="160"/>
      <c r="G324" s="160"/>
      <c r="H324" s="159"/>
      <c r="I324" s="181"/>
      <c r="R324" s="159"/>
      <c r="S324" s="169"/>
      <c r="T324" s="170"/>
      <c r="U324" s="170"/>
      <c r="V324" s="170"/>
      <c r="W324" s="170"/>
      <c r="X324" s="170"/>
      <c r="Y324" s="170"/>
      <c r="Z324" s="170"/>
      <c r="AA324" s="170"/>
      <c r="AB324" s="170"/>
      <c r="AC324" s="170"/>
      <c r="AD324" s="170"/>
      <c r="AE324" s="170"/>
      <c r="AF324" s="170"/>
      <c r="AG324" s="170"/>
      <c r="AH324" s="170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  <c r="DZ324" s="170"/>
      <c r="EA324" s="170"/>
      <c r="EB324" s="170"/>
      <c r="EC324" s="170"/>
      <c r="ED324" s="170"/>
      <c r="EE324" s="170"/>
      <c r="EF324" s="170"/>
      <c r="EG324" s="170"/>
      <c r="EH324" s="170"/>
      <c r="EI324" s="170"/>
      <c r="EJ324" s="170"/>
      <c r="EK324" s="170"/>
      <c r="EL324" s="170"/>
      <c r="EM324" s="170"/>
      <c r="EN324" s="170"/>
      <c r="EO324" s="170"/>
      <c r="EP324" s="170"/>
      <c r="EQ324" s="170"/>
      <c r="ER324" s="170"/>
      <c r="ES324" s="170"/>
      <c r="ET324" s="170"/>
      <c r="EU324" s="170"/>
      <c r="EV324" s="170"/>
      <c r="EW324" s="170"/>
      <c r="EX324" s="170"/>
      <c r="EY324" s="170"/>
      <c r="EZ324" s="170"/>
      <c r="FA324" s="170"/>
      <c r="FB324" s="170"/>
      <c r="FC324" s="170"/>
      <c r="FD324" s="170"/>
    </row>
    <row r="325" customFormat="false" ht="12.75" hidden="false" customHeight="false" outlineLevel="0" collapsed="false">
      <c r="A325" s="179"/>
      <c r="B325" s="160"/>
      <c r="C325" s="160"/>
      <c r="D325" s="160"/>
      <c r="E325" s="160"/>
      <c r="F325" s="160"/>
      <c r="G325" s="160"/>
      <c r="H325" s="159"/>
      <c r="I325" s="181"/>
      <c r="R325" s="159"/>
      <c r="S325" s="169"/>
      <c r="T325" s="170"/>
      <c r="U325" s="170"/>
      <c r="V325" s="170"/>
      <c r="W325" s="170"/>
      <c r="X325" s="170"/>
      <c r="Y325" s="170"/>
      <c r="Z325" s="170"/>
      <c r="AA325" s="170"/>
      <c r="AB325" s="170"/>
      <c r="AC325" s="170"/>
      <c r="AD325" s="170"/>
      <c r="AE325" s="170"/>
      <c r="AF325" s="170"/>
      <c r="AG325" s="170"/>
      <c r="AH325" s="170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  <c r="DZ325" s="170"/>
      <c r="EA325" s="170"/>
      <c r="EB325" s="170"/>
      <c r="EC325" s="170"/>
      <c r="ED325" s="170"/>
      <c r="EE325" s="170"/>
      <c r="EF325" s="170"/>
      <c r="EG325" s="170"/>
      <c r="EH325" s="170"/>
      <c r="EI325" s="170"/>
      <c r="EJ325" s="170"/>
      <c r="EK325" s="170"/>
      <c r="EL325" s="170"/>
      <c r="EM325" s="170"/>
      <c r="EN325" s="170"/>
      <c r="EO325" s="170"/>
      <c r="EP325" s="170"/>
      <c r="EQ325" s="170"/>
      <c r="ER325" s="170"/>
      <c r="ES325" s="170"/>
      <c r="ET325" s="170"/>
      <c r="EU325" s="170"/>
      <c r="EV325" s="170"/>
      <c r="EW325" s="170"/>
      <c r="EX325" s="170"/>
      <c r="EY325" s="170"/>
      <c r="EZ325" s="170"/>
      <c r="FA325" s="170"/>
      <c r="FB325" s="170"/>
      <c r="FC325" s="170"/>
      <c r="FD325" s="170"/>
    </row>
    <row r="326" customFormat="false" ht="12.75" hidden="false" customHeight="false" outlineLevel="0" collapsed="false">
      <c r="A326" s="179"/>
      <c r="B326" s="160"/>
      <c r="C326" s="160"/>
      <c r="D326" s="160"/>
      <c r="E326" s="160"/>
      <c r="F326" s="160"/>
      <c r="G326" s="160"/>
      <c r="H326" s="159"/>
      <c r="I326" s="181"/>
      <c r="R326" s="159"/>
      <c r="S326" s="169"/>
      <c r="T326" s="170"/>
      <c r="U326" s="170"/>
      <c r="V326" s="170"/>
      <c r="W326" s="170"/>
      <c r="X326" s="170"/>
      <c r="Y326" s="170"/>
      <c r="Z326" s="170"/>
      <c r="AA326" s="170"/>
      <c r="AB326" s="170"/>
      <c r="AC326" s="170"/>
      <c r="AD326" s="170"/>
      <c r="AE326" s="170"/>
      <c r="AF326" s="170"/>
      <c r="AG326" s="170"/>
      <c r="AH326" s="170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0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  <c r="DZ326" s="170"/>
      <c r="EA326" s="170"/>
      <c r="EB326" s="170"/>
      <c r="EC326" s="170"/>
      <c r="ED326" s="170"/>
      <c r="EE326" s="170"/>
      <c r="EF326" s="170"/>
      <c r="EG326" s="170"/>
      <c r="EH326" s="170"/>
      <c r="EI326" s="170"/>
      <c r="EJ326" s="170"/>
      <c r="EK326" s="170"/>
      <c r="EL326" s="170"/>
      <c r="EM326" s="170"/>
      <c r="EN326" s="170"/>
      <c r="EO326" s="170"/>
      <c r="EP326" s="170"/>
      <c r="EQ326" s="170"/>
      <c r="ER326" s="170"/>
      <c r="ES326" s="170"/>
      <c r="ET326" s="170"/>
      <c r="EU326" s="170"/>
      <c r="EV326" s="170"/>
      <c r="EW326" s="170"/>
      <c r="EX326" s="170"/>
      <c r="EY326" s="170"/>
      <c r="EZ326" s="170"/>
      <c r="FA326" s="170"/>
      <c r="FB326" s="170"/>
      <c r="FC326" s="170"/>
      <c r="FD326" s="170"/>
    </row>
    <row r="327" customFormat="false" ht="12.75" hidden="false" customHeight="false" outlineLevel="0" collapsed="false">
      <c r="A327" s="179"/>
      <c r="B327" s="160"/>
      <c r="C327" s="160"/>
      <c r="D327" s="160"/>
      <c r="E327" s="160"/>
      <c r="F327" s="160"/>
      <c r="G327" s="160"/>
      <c r="H327" s="159"/>
      <c r="I327" s="181"/>
      <c r="R327" s="159"/>
      <c r="S327" s="169"/>
      <c r="T327" s="170"/>
      <c r="U327" s="170"/>
      <c r="V327" s="170"/>
      <c r="W327" s="170"/>
      <c r="X327" s="170"/>
      <c r="Y327" s="170"/>
      <c r="Z327" s="170"/>
      <c r="AA327" s="170"/>
      <c r="AB327" s="170"/>
      <c r="AC327" s="170"/>
      <c r="AD327" s="170"/>
      <c r="AE327" s="170"/>
      <c r="AF327" s="170"/>
      <c r="AG327" s="170"/>
      <c r="AH327" s="170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  <c r="DZ327" s="170"/>
      <c r="EA327" s="170"/>
      <c r="EB327" s="170"/>
      <c r="EC327" s="170"/>
      <c r="ED327" s="170"/>
      <c r="EE327" s="170"/>
      <c r="EF327" s="170"/>
      <c r="EG327" s="170"/>
      <c r="EH327" s="170"/>
      <c r="EI327" s="170"/>
      <c r="EJ327" s="170"/>
      <c r="EK327" s="170"/>
      <c r="EL327" s="170"/>
      <c r="EM327" s="170"/>
      <c r="EN327" s="170"/>
      <c r="EO327" s="170"/>
      <c r="EP327" s="170"/>
      <c r="EQ327" s="170"/>
      <c r="ER327" s="170"/>
      <c r="ES327" s="170"/>
      <c r="ET327" s="170"/>
      <c r="EU327" s="170"/>
      <c r="EV327" s="170"/>
      <c r="EW327" s="170"/>
      <c r="EX327" s="170"/>
      <c r="EY327" s="170"/>
      <c r="EZ327" s="170"/>
      <c r="FA327" s="170"/>
      <c r="FB327" s="170"/>
      <c r="FC327" s="170"/>
      <c r="FD327" s="170"/>
    </row>
    <row r="328" customFormat="false" ht="12.75" hidden="false" customHeight="false" outlineLevel="0" collapsed="false">
      <c r="A328" s="179"/>
      <c r="B328" s="160"/>
      <c r="C328" s="160"/>
      <c r="D328" s="160"/>
      <c r="E328" s="160"/>
      <c r="F328" s="160"/>
      <c r="G328" s="160"/>
      <c r="H328" s="159"/>
      <c r="I328" s="181"/>
      <c r="R328" s="159"/>
      <c r="S328" s="169"/>
      <c r="T328" s="170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  <c r="DZ328" s="170"/>
      <c r="EA328" s="170"/>
      <c r="EB328" s="170"/>
      <c r="EC328" s="170"/>
      <c r="ED328" s="170"/>
      <c r="EE328" s="170"/>
      <c r="EF328" s="170"/>
      <c r="EG328" s="170"/>
      <c r="EH328" s="170"/>
      <c r="EI328" s="170"/>
      <c r="EJ328" s="170"/>
      <c r="EK328" s="170"/>
      <c r="EL328" s="170"/>
      <c r="EM328" s="170"/>
      <c r="EN328" s="170"/>
      <c r="EO328" s="170"/>
      <c r="EP328" s="170"/>
      <c r="EQ328" s="170"/>
      <c r="ER328" s="170"/>
      <c r="ES328" s="170"/>
      <c r="ET328" s="170"/>
      <c r="EU328" s="170"/>
      <c r="EV328" s="170"/>
      <c r="EW328" s="170"/>
      <c r="EX328" s="170"/>
      <c r="EY328" s="170"/>
      <c r="EZ328" s="170"/>
      <c r="FA328" s="170"/>
      <c r="FB328" s="170"/>
      <c r="FC328" s="170"/>
      <c r="FD328" s="170"/>
    </row>
    <row r="329" customFormat="false" ht="12.75" hidden="false" customHeight="false" outlineLevel="0" collapsed="false">
      <c r="A329" s="179"/>
      <c r="B329" s="160"/>
      <c r="C329" s="160"/>
      <c r="D329" s="160"/>
      <c r="E329" s="160"/>
      <c r="F329" s="160"/>
      <c r="G329" s="160"/>
      <c r="H329" s="159"/>
      <c r="I329" s="181"/>
      <c r="R329" s="159"/>
      <c r="S329" s="169"/>
      <c r="T329" s="170"/>
      <c r="U329" s="170"/>
      <c r="V329" s="170"/>
      <c r="W329" s="170"/>
      <c r="X329" s="170"/>
      <c r="Y329" s="170"/>
      <c r="Z329" s="170"/>
      <c r="AA329" s="170"/>
      <c r="AB329" s="170"/>
      <c r="AC329" s="170"/>
      <c r="AD329" s="170"/>
      <c r="AE329" s="170"/>
      <c r="AF329" s="170"/>
      <c r="AG329" s="170"/>
      <c r="AH329" s="170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  <c r="DZ329" s="170"/>
      <c r="EA329" s="170"/>
      <c r="EB329" s="170"/>
      <c r="EC329" s="170"/>
      <c r="ED329" s="170"/>
      <c r="EE329" s="170"/>
      <c r="EF329" s="170"/>
      <c r="EG329" s="170"/>
      <c r="EH329" s="170"/>
      <c r="EI329" s="170"/>
      <c r="EJ329" s="170"/>
      <c r="EK329" s="170"/>
      <c r="EL329" s="170"/>
      <c r="EM329" s="170"/>
      <c r="EN329" s="170"/>
      <c r="EO329" s="170"/>
      <c r="EP329" s="170"/>
      <c r="EQ329" s="170"/>
      <c r="ER329" s="170"/>
      <c r="ES329" s="170"/>
      <c r="ET329" s="170"/>
      <c r="EU329" s="170"/>
      <c r="EV329" s="170"/>
      <c r="EW329" s="170"/>
      <c r="EX329" s="170"/>
      <c r="EY329" s="170"/>
      <c r="EZ329" s="170"/>
      <c r="FA329" s="170"/>
      <c r="FB329" s="170"/>
      <c r="FC329" s="170"/>
      <c r="FD329" s="170"/>
    </row>
    <row r="330" customFormat="false" ht="12.75" hidden="false" customHeight="false" outlineLevel="0" collapsed="false">
      <c r="A330" s="179"/>
      <c r="B330" s="160"/>
      <c r="C330" s="160"/>
      <c r="D330" s="160"/>
      <c r="E330" s="160"/>
      <c r="F330" s="160"/>
      <c r="G330" s="160"/>
      <c r="H330" s="159"/>
      <c r="I330" s="181"/>
      <c r="R330" s="159"/>
      <c r="S330" s="169"/>
      <c r="T330" s="170"/>
      <c r="U330" s="170"/>
      <c r="V330" s="170"/>
      <c r="W330" s="170"/>
      <c r="X330" s="170"/>
      <c r="Y330" s="170"/>
      <c r="Z330" s="170"/>
      <c r="AA330" s="170"/>
      <c r="AB330" s="170"/>
      <c r="AC330" s="170"/>
      <c r="AD330" s="170"/>
      <c r="AE330" s="170"/>
      <c r="AF330" s="170"/>
      <c r="AG330" s="170"/>
      <c r="AH330" s="170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0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  <c r="DZ330" s="170"/>
      <c r="EA330" s="170"/>
      <c r="EB330" s="170"/>
      <c r="EC330" s="170"/>
      <c r="ED330" s="170"/>
      <c r="EE330" s="170"/>
      <c r="EF330" s="170"/>
      <c r="EG330" s="170"/>
      <c r="EH330" s="170"/>
      <c r="EI330" s="170"/>
      <c r="EJ330" s="170"/>
      <c r="EK330" s="170"/>
      <c r="EL330" s="170"/>
      <c r="EM330" s="170"/>
      <c r="EN330" s="170"/>
      <c r="EO330" s="170"/>
      <c r="EP330" s="170"/>
      <c r="EQ330" s="170"/>
      <c r="ER330" s="170"/>
      <c r="ES330" s="170"/>
      <c r="ET330" s="170"/>
      <c r="EU330" s="170"/>
      <c r="EV330" s="170"/>
      <c r="EW330" s="170"/>
      <c r="EX330" s="170"/>
      <c r="EY330" s="170"/>
      <c r="EZ330" s="170"/>
      <c r="FA330" s="170"/>
      <c r="FB330" s="170"/>
      <c r="FC330" s="170"/>
      <c r="FD330" s="170"/>
    </row>
    <row r="331" customFormat="false" ht="12.75" hidden="false" customHeight="false" outlineLevel="0" collapsed="false">
      <c r="A331" s="179"/>
      <c r="B331" s="160"/>
      <c r="C331" s="160"/>
      <c r="D331" s="160"/>
      <c r="E331" s="160"/>
      <c r="F331" s="160"/>
      <c r="G331" s="160"/>
      <c r="H331" s="159"/>
      <c r="I331" s="181"/>
      <c r="R331" s="159"/>
      <c r="S331" s="169"/>
      <c r="T331" s="170"/>
      <c r="U331" s="170"/>
      <c r="V331" s="170"/>
      <c r="W331" s="170"/>
      <c r="X331" s="170"/>
      <c r="Y331" s="170"/>
      <c r="Z331" s="170"/>
      <c r="AA331" s="170"/>
      <c r="AB331" s="170"/>
      <c r="AC331" s="170"/>
      <c r="AD331" s="170"/>
      <c r="AE331" s="170"/>
      <c r="AF331" s="170"/>
      <c r="AG331" s="170"/>
      <c r="AH331" s="170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  <c r="DZ331" s="170"/>
      <c r="EA331" s="170"/>
      <c r="EB331" s="170"/>
      <c r="EC331" s="170"/>
      <c r="ED331" s="170"/>
      <c r="EE331" s="170"/>
      <c r="EF331" s="170"/>
      <c r="EG331" s="170"/>
      <c r="EH331" s="170"/>
      <c r="EI331" s="170"/>
      <c r="EJ331" s="170"/>
      <c r="EK331" s="170"/>
      <c r="EL331" s="170"/>
      <c r="EM331" s="170"/>
      <c r="EN331" s="170"/>
      <c r="EO331" s="170"/>
      <c r="EP331" s="170"/>
      <c r="EQ331" s="170"/>
      <c r="ER331" s="170"/>
      <c r="ES331" s="170"/>
      <c r="ET331" s="170"/>
      <c r="EU331" s="170"/>
      <c r="EV331" s="170"/>
      <c r="EW331" s="170"/>
      <c r="EX331" s="170"/>
      <c r="EY331" s="170"/>
      <c r="EZ331" s="170"/>
      <c r="FA331" s="170"/>
      <c r="FB331" s="170"/>
      <c r="FC331" s="170"/>
      <c r="FD331" s="170"/>
    </row>
    <row r="332" customFormat="false" ht="12.75" hidden="false" customHeight="false" outlineLevel="0" collapsed="false">
      <c r="A332" s="179"/>
      <c r="B332" s="160"/>
      <c r="C332" s="160"/>
      <c r="D332" s="160"/>
      <c r="E332" s="160"/>
      <c r="F332" s="160"/>
      <c r="G332" s="160"/>
      <c r="H332" s="159"/>
      <c r="I332" s="181"/>
      <c r="R332" s="159"/>
      <c r="S332" s="169"/>
      <c r="T332" s="170"/>
      <c r="U332" s="170"/>
      <c r="V332" s="17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70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  <c r="DZ332" s="170"/>
      <c r="EA332" s="170"/>
      <c r="EB332" s="170"/>
      <c r="EC332" s="170"/>
      <c r="ED332" s="170"/>
      <c r="EE332" s="170"/>
      <c r="EF332" s="170"/>
      <c r="EG332" s="170"/>
      <c r="EH332" s="170"/>
      <c r="EI332" s="170"/>
      <c r="EJ332" s="170"/>
      <c r="EK332" s="170"/>
      <c r="EL332" s="170"/>
      <c r="EM332" s="170"/>
      <c r="EN332" s="170"/>
      <c r="EO332" s="170"/>
      <c r="EP332" s="170"/>
      <c r="EQ332" s="170"/>
      <c r="ER332" s="170"/>
      <c r="ES332" s="170"/>
      <c r="ET332" s="170"/>
      <c r="EU332" s="170"/>
      <c r="EV332" s="170"/>
      <c r="EW332" s="170"/>
      <c r="EX332" s="170"/>
      <c r="EY332" s="170"/>
      <c r="EZ332" s="170"/>
      <c r="FA332" s="170"/>
      <c r="FB332" s="170"/>
      <c r="FC332" s="170"/>
      <c r="FD332" s="170"/>
    </row>
    <row r="333" customFormat="false" ht="12.75" hidden="false" customHeight="false" outlineLevel="0" collapsed="false">
      <c r="A333" s="179"/>
      <c r="B333" s="160"/>
      <c r="C333" s="160"/>
      <c r="D333" s="160"/>
      <c r="E333" s="160"/>
      <c r="F333" s="160"/>
      <c r="G333" s="160"/>
      <c r="H333" s="159"/>
      <c r="I333" s="181"/>
      <c r="R333" s="159"/>
      <c r="S333" s="169"/>
      <c r="T333" s="170"/>
      <c r="U333" s="170"/>
      <c r="V333" s="17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70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  <c r="DZ333" s="170"/>
      <c r="EA333" s="170"/>
      <c r="EB333" s="170"/>
      <c r="EC333" s="170"/>
      <c r="ED333" s="170"/>
      <c r="EE333" s="170"/>
      <c r="EF333" s="170"/>
      <c r="EG333" s="170"/>
      <c r="EH333" s="170"/>
      <c r="EI333" s="170"/>
      <c r="EJ333" s="170"/>
      <c r="EK333" s="170"/>
      <c r="EL333" s="170"/>
      <c r="EM333" s="170"/>
      <c r="EN333" s="170"/>
      <c r="EO333" s="170"/>
      <c r="EP333" s="170"/>
      <c r="EQ333" s="170"/>
      <c r="ER333" s="170"/>
      <c r="ES333" s="170"/>
      <c r="ET333" s="170"/>
      <c r="EU333" s="170"/>
      <c r="EV333" s="170"/>
      <c r="EW333" s="170"/>
      <c r="EX333" s="170"/>
      <c r="EY333" s="170"/>
      <c r="EZ333" s="170"/>
      <c r="FA333" s="170"/>
      <c r="FB333" s="170"/>
      <c r="FC333" s="170"/>
      <c r="FD333" s="170"/>
    </row>
    <row r="334" customFormat="false" ht="12.75" hidden="false" customHeight="false" outlineLevel="0" collapsed="false">
      <c r="A334" s="179"/>
      <c r="B334" s="160"/>
      <c r="C334" s="160"/>
      <c r="D334" s="160"/>
      <c r="E334" s="160"/>
      <c r="F334" s="160"/>
      <c r="G334" s="160"/>
      <c r="H334" s="159"/>
      <c r="I334" s="181"/>
      <c r="R334" s="159"/>
      <c r="S334" s="169"/>
      <c r="T334" s="170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  <c r="DZ334" s="170"/>
      <c r="EA334" s="170"/>
      <c r="EB334" s="170"/>
      <c r="EC334" s="170"/>
      <c r="ED334" s="170"/>
      <c r="EE334" s="170"/>
      <c r="EF334" s="170"/>
      <c r="EG334" s="170"/>
      <c r="EH334" s="170"/>
      <c r="EI334" s="170"/>
      <c r="EJ334" s="170"/>
      <c r="EK334" s="170"/>
      <c r="EL334" s="170"/>
      <c r="EM334" s="170"/>
      <c r="EN334" s="170"/>
      <c r="EO334" s="170"/>
      <c r="EP334" s="170"/>
      <c r="EQ334" s="170"/>
      <c r="ER334" s="170"/>
      <c r="ES334" s="170"/>
      <c r="ET334" s="170"/>
      <c r="EU334" s="170"/>
      <c r="EV334" s="170"/>
      <c r="EW334" s="170"/>
      <c r="EX334" s="170"/>
      <c r="EY334" s="170"/>
      <c r="EZ334" s="170"/>
      <c r="FA334" s="170"/>
      <c r="FB334" s="170"/>
      <c r="FC334" s="170"/>
      <c r="FD334" s="170"/>
    </row>
    <row r="335" customFormat="false" ht="12.75" hidden="false" customHeight="false" outlineLevel="0" collapsed="false">
      <c r="A335" s="179"/>
      <c r="B335" s="160"/>
      <c r="C335" s="160"/>
      <c r="D335" s="160"/>
      <c r="E335" s="160"/>
      <c r="F335" s="160"/>
      <c r="G335" s="160"/>
      <c r="H335" s="159"/>
      <c r="I335" s="181"/>
      <c r="R335" s="159"/>
      <c r="S335" s="169"/>
      <c r="T335" s="170"/>
      <c r="U335" s="170"/>
      <c r="V335" s="170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  <c r="DZ335" s="170"/>
      <c r="EA335" s="170"/>
      <c r="EB335" s="170"/>
      <c r="EC335" s="170"/>
      <c r="ED335" s="170"/>
      <c r="EE335" s="170"/>
      <c r="EF335" s="170"/>
      <c r="EG335" s="170"/>
      <c r="EH335" s="170"/>
      <c r="EI335" s="170"/>
      <c r="EJ335" s="170"/>
      <c r="EK335" s="170"/>
      <c r="EL335" s="170"/>
      <c r="EM335" s="170"/>
      <c r="EN335" s="170"/>
      <c r="EO335" s="170"/>
      <c r="EP335" s="170"/>
      <c r="EQ335" s="170"/>
      <c r="ER335" s="170"/>
      <c r="ES335" s="170"/>
      <c r="ET335" s="170"/>
      <c r="EU335" s="170"/>
      <c r="EV335" s="170"/>
      <c r="EW335" s="170"/>
      <c r="EX335" s="170"/>
      <c r="EY335" s="170"/>
      <c r="EZ335" s="170"/>
      <c r="FA335" s="170"/>
      <c r="FB335" s="170"/>
      <c r="FC335" s="170"/>
      <c r="FD335" s="170"/>
    </row>
    <row r="336" customFormat="false" ht="12.75" hidden="false" customHeight="false" outlineLevel="0" collapsed="false">
      <c r="A336" s="179"/>
      <c r="B336" s="160"/>
      <c r="C336" s="160"/>
      <c r="D336" s="160"/>
      <c r="E336" s="160"/>
      <c r="F336" s="160"/>
      <c r="G336" s="160"/>
      <c r="H336" s="159"/>
      <c r="I336" s="181"/>
      <c r="R336" s="159"/>
      <c r="S336" s="169"/>
      <c r="T336" s="170"/>
      <c r="U336" s="170"/>
      <c r="V336" s="170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  <c r="DZ336" s="170"/>
      <c r="EA336" s="170"/>
      <c r="EB336" s="170"/>
      <c r="EC336" s="170"/>
      <c r="ED336" s="170"/>
      <c r="EE336" s="170"/>
      <c r="EF336" s="170"/>
      <c r="EG336" s="170"/>
      <c r="EH336" s="170"/>
      <c r="EI336" s="170"/>
      <c r="EJ336" s="170"/>
      <c r="EK336" s="170"/>
      <c r="EL336" s="170"/>
      <c r="EM336" s="170"/>
      <c r="EN336" s="170"/>
      <c r="EO336" s="170"/>
      <c r="EP336" s="170"/>
      <c r="EQ336" s="170"/>
      <c r="ER336" s="170"/>
      <c r="ES336" s="170"/>
      <c r="ET336" s="170"/>
      <c r="EU336" s="170"/>
      <c r="EV336" s="170"/>
      <c r="EW336" s="170"/>
      <c r="EX336" s="170"/>
      <c r="EY336" s="170"/>
      <c r="EZ336" s="170"/>
      <c r="FA336" s="170"/>
      <c r="FB336" s="170"/>
      <c r="FC336" s="170"/>
      <c r="FD336" s="170"/>
    </row>
    <row r="337" customFormat="false" ht="12.75" hidden="false" customHeight="false" outlineLevel="0" collapsed="false">
      <c r="A337" s="179"/>
      <c r="B337" s="160"/>
      <c r="C337" s="160"/>
      <c r="D337" s="160"/>
      <c r="E337" s="160"/>
      <c r="F337" s="160"/>
      <c r="G337" s="160"/>
      <c r="H337" s="159"/>
      <c r="I337" s="181"/>
      <c r="R337" s="159"/>
      <c r="S337" s="169"/>
      <c r="T337" s="170"/>
      <c r="U337" s="170"/>
      <c r="V337" s="170"/>
      <c r="W337" s="170"/>
      <c r="X337" s="170"/>
      <c r="Y337" s="170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0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  <c r="DZ337" s="170"/>
      <c r="EA337" s="170"/>
      <c r="EB337" s="170"/>
      <c r="EC337" s="170"/>
      <c r="ED337" s="170"/>
      <c r="EE337" s="170"/>
      <c r="EF337" s="170"/>
      <c r="EG337" s="170"/>
      <c r="EH337" s="170"/>
      <c r="EI337" s="170"/>
      <c r="EJ337" s="170"/>
      <c r="EK337" s="170"/>
      <c r="EL337" s="170"/>
      <c r="EM337" s="170"/>
      <c r="EN337" s="170"/>
      <c r="EO337" s="170"/>
      <c r="EP337" s="170"/>
      <c r="EQ337" s="170"/>
      <c r="ER337" s="170"/>
      <c r="ES337" s="170"/>
      <c r="ET337" s="170"/>
      <c r="EU337" s="170"/>
      <c r="EV337" s="170"/>
      <c r="EW337" s="170"/>
      <c r="EX337" s="170"/>
      <c r="EY337" s="170"/>
      <c r="EZ337" s="170"/>
      <c r="FA337" s="170"/>
      <c r="FB337" s="170"/>
      <c r="FC337" s="170"/>
      <c r="FD337" s="170"/>
    </row>
    <row r="338" customFormat="false" ht="12.75" hidden="false" customHeight="false" outlineLevel="0" collapsed="false">
      <c r="A338" s="179"/>
      <c r="B338" s="160"/>
      <c r="C338" s="160"/>
      <c r="D338" s="160"/>
      <c r="E338" s="160"/>
      <c r="F338" s="160"/>
      <c r="G338" s="160"/>
      <c r="H338" s="159"/>
      <c r="I338" s="181"/>
      <c r="R338" s="159"/>
      <c r="S338" s="169"/>
      <c r="T338" s="170"/>
      <c r="U338" s="170"/>
      <c r="V338" s="170"/>
      <c r="W338" s="170"/>
      <c r="X338" s="170"/>
      <c r="Y338" s="170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0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  <c r="DZ338" s="170"/>
      <c r="EA338" s="170"/>
      <c r="EB338" s="170"/>
      <c r="EC338" s="170"/>
      <c r="ED338" s="170"/>
      <c r="EE338" s="170"/>
      <c r="EF338" s="170"/>
      <c r="EG338" s="170"/>
      <c r="EH338" s="170"/>
      <c r="EI338" s="170"/>
      <c r="EJ338" s="170"/>
      <c r="EK338" s="170"/>
      <c r="EL338" s="170"/>
      <c r="EM338" s="170"/>
      <c r="EN338" s="170"/>
      <c r="EO338" s="170"/>
      <c r="EP338" s="170"/>
      <c r="EQ338" s="170"/>
      <c r="ER338" s="170"/>
      <c r="ES338" s="170"/>
      <c r="ET338" s="170"/>
      <c r="EU338" s="170"/>
      <c r="EV338" s="170"/>
      <c r="EW338" s="170"/>
      <c r="EX338" s="170"/>
      <c r="EY338" s="170"/>
      <c r="EZ338" s="170"/>
      <c r="FA338" s="170"/>
      <c r="FB338" s="170"/>
      <c r="FC338" s="170"/>
      <c r="FD338" s="170"/>
    </row>
    <row r="339" customFormat="false" ht="12.75" hidden="false" customHeight="false" outlineLevel="0" collapsed="false">
      <c r="A339" s="179"/>
      <c r="B339" s="160"/>
      <c r="C339" s="160"/>
      <c r="D339" s="160"/>
      <c r="E339" s="160"/>
      <c r="F339" s="160"/>
      <c r="G339" s="160"/>
      <c r="H339" s="159"/>
      <c r="I339" s="181"/>
      <c r="R339" s="159"/>
      <c r="S339" s="169"/>
      <c r="T339" s="170"/>
      <c r="U339" s="170"/>
      <c r="V339" s="170"/>
      <c r="W339" s="170"/>
      <c r="X339" s="170"/>
      <c r="Y339" s="170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  <c r="DZ339" s="170"/>
      <c r="EA339" s="170"/>
      <c r="EB339" s="170"/>
      <c r="EC339" s="170"/>
      <c r="ED339" s="170"/>
      <c r="EE339" s="170"/>
      <c r="EF339" s="170"/>
      <c r="EG339" s="170"/>
      <c r="EH339" s="170"/>
      <c r="EI339" s="170"/>
      <c r="EJ339" s="170"/>
      <c r="EK339" s="170"/>
      <c r="EL339" s="170"/>
      <c r="EM339" s="170"/>
      <c r="EN339" s="170"/>
      <c r="EO339" s="170"/>
      <c r="EP339" s="170"/>
      <c r="EQ339" s="170"/>
      <c r="ER339" s="170"/>
      <c r="ES339" s="170"/>
      <c r="ET339" s="170"/>
      <c r="EU339" s="170"/>
      <c r="EV339" s="170"/>
      <c r="EW339" s="170"/>
      <c r="EX339" s="170"/>
      <c r="EY339" s="170"/>
      <c r="EZ339" s="170"/>
      <c r="FA339" s="170"/>
      <c r="FB339" s="170"/>
      <c r="FC339" s="170"/>
      <c r="FD339" s="170"/>
    </row>
    <row r="340" customFormat="false" ht="12.75" hidden="false" customHeight="false" outlineLevel="0" collapsed="false">
      <c r="A340" s="179"/>
      <c r="B340" s="160"/>
      <c r="C340" s="160"/>
      <c r="D340" s="160"/>
      <c r="E340" s="160"/>
      <c r="F340" s="160"/>
      <c r="G340" s="160"/>
      <c r="H340" s="159"/>
      <c r="I340" s="181"/>
      <c r="R340" s="159"/>
      <c r="S340" s="169"/>
      <c r="T340" s="170"/>
      <c r="U340" s="170"/>
      <c r="V340" s="170"/>
      <c r="W340" s="170"/>
      <c r="X340" s="170"/>
      <c r="Y340" s="170"/>
      <c r="Z340" s="170"/>
      <c r="AA340" s="170"/>
      <c r="AB340" s="170"/>
      <c r="AC340" s="170"/>
      <c r="AD340" s="170"/>
      <c r="AE340" s="170"/>
      <c r="AF340" s="170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0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  <c r="DZ340" s="170"/>
      <c r="EA340" s="170"/>
      <c r="EB340" s="170"/>
      <c r="EC340" s="170"/>
      <c r="ED340" s="170"/>
      <c r="EE340" s="170"/>
      <c r="EF340" s="170"/>
      <c r="EG340" s="170"/>
      <c r="EH340" s="170"/>
      <c r="EI340" s="170"/>
      <c r="EJ340" s="170"/>
      <c r="EK340" s="170"/>
      <c r="EL340" s="170"/>
      <c r="EM340" s="170"/>
      <c r="EN340" s="170"/>
      <c r="EO340" s="170"/>
      <c r="EP340" s="170"/>
      <c r="EQ340" s="170"/>
      <c r="ER340" s="170"/>
      <c r="ES340" s="170"/>
      <c r="ET340" s="170"/>
      <c r="EU340" s="170"/>
      <c r="EV340" s="170"/>
      <c r="EW340" s="170"/>
      <c r="EX340" s="170"/>
      <c r="EY340" s="170"/>
      <c r="EZ340" s="170"/>
      <c r="FA340" s="170"/>
      <c r="FB340" s="170"/>
      <c r="FC340" s="170"/>
      <c r="FD340" s="170"/>
    </row>
    <row r="341" customFormat="false" ht="12.75" hidden="false" customHeight="false" outlineLevel="0" collapsed="false">
      <c r="A341" s="179"/>
      <c r="B341" s="160"/>
      <c r="C341" s="160"/>
      <c r="D341" s="160"/>
      <c r="E341" s="160"/>
      <c r="F341" s="160"/>
      <c r="G341" s="160"/>
      <c r="H341" s="159"/>
      <c r="I341" s="181"/>
      <c r="R341" s="159"/>
      <c r="S341" s="169"/>
      <c r="T341" s="170"/>
      <c r="U341" s="170"/>
      <c r="V341" s="170"/>
      <c r="W341" s="170"/>
      <c r="X341" s="170"/>
      <c r="Y341" s="170"/>
      <c r="Z341" s="170"/>
      <c r="AA341" s="170"/>
      <c r="AB341" s="170"/>
      <c r="AC341" s="170"/>
      <c r="AD341" s="170"/>
      <c r="AE341" s="170"/>
      <c r="AF341" s="170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  <c r="DZ341" s="170"/>
      <c r="EA341" s="170"/>
      <c r="EB341" s="170"/>
      <c r="EC341" s="170"/>
      <c r="ED341" s="170"/>
      <c r="EE341" s="170"/>
      <c r="EF341" s="170"/>
      <c r="EG341" s="170"/>
      <c r="EH341" s="170"/>
      <c r="EI341" s="170"/>
      <c r="EJ341" s="170"/>
      <c r="EK341" s="170"/>
      <c r="EL341" s="170"/>
      <c r="EM341" s="170"/>
      <c r="EN341" s="170"/>
      <c r="EO341" s="170"/>
      <c r="EP341" s="170"/>
      <c r="EQ341" s="170"/>
      <c r="ER341" s="170"/>
      <c r="ES341" s="170"/>
      <c r="ET341" s="170"/>
      <c r="EU341" s="170"/>
      <c r="EV341" s="170"/>
      <c r="EW341" s="170"/>
      <c r="EX341" s="170"/>
      <c r="EY341" s="170"/>
      <c r="EZ341" s="170"/>
      <c r="FA341" s="170"/>
      <c r="FB341" s="170"/>
      <c r="FC341" s="170"/>
      <c r="FD341" s="170"/>
    </row>
    <row r="342" customFormat="false" ht="12.75" hidden="false" customHeight="false" outlineLevel="0" collapsed="false">
      <c r="A342" s="179"/>
      <c r="B342" s="160"/>
      <c r="C342" s="160"/>
      <c r="D342" s="160"/>
      <c r="E342" s="160"/>
      <c r="F342" s="160"/>
      <c r="G342" s="160"/>
      <c r="H342" s="159"/>
      <c r="I342" s="181"/>
      <c r="R342" s="159"/>
      <c r="S342" s="169"/>
      <c r="T342" s="170"/>
      <c r="U342" s="170"/>
      <c r="V342" s="170"/>
      <c r="W342" s="170"/>
      <c r="X342" s="170"/>
      <c r="Y342" s="170"/>
      <c r="Z342" s="170"/>
      <c r="AA342" s="170"/>
      <c r="AB342" s="170"/>
      <c r="AC342" s="170"/>
      <c r="AD342" s="170"/>
      <c r="AE342" s="170"/>
      <c r="AF342" s="170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  <c r="DZ342" s="170"/>
      <c r="EA342" s="170"/>
      <c r="EB342" s="170"/>
      <c r="EC342" s="170"/>
      <c r="ED342" s="170"/>
      <c r="EE342" s="170"/>
      <c r="EF342" s="170"/>
      <c r="EG342" s="170"/>
      <c r="EH342" s="170"/>
      <c r="EI342" s="170"/>
      <c r="EJ342" s="170"/>
      <c r="EK342" s="170"/>
      <c r="EL342" s="170"/>
      <c r="EM342" s="170"/>
      <c r="EN342" s="170"/>
      <c r="EO342" s="170"/>
      <c r="EP342" s="170"/>
      <c r="EQ342" s="170"/>
      <c r="ER342" s="170"/>
      <c r="ES342" s="170"/>
      <c r="ET342" s="170"/>
      <c r="EU342" s="170"/>
      <c r="EV342" s="170"/>
      <c r="EW342" s="170"/>
      <c r="EX342" s="170"/>
      <c r="EY342" s="170"/>
      <c r="EZ342" s="170"/>
      <c r="FA342" s="170"/>
      <c r="FB342" s="170"/>
      <c r="FC342" s="170"/>
      <c r="FD342" s="170"/>
    </row>
    <row r="343" customFormat="false" ht="12.75" hidden="false" customHeight="false" outlineLevel="0" collapsed="false">
      <c r="A343" s="179"/>
      <c r="B343" s="160"/>
      <c r="C343" s="160"/>
      <c r="D343" s="160"/>
      <c r="E343" s="160"/>
      <c r="F343" s="160"/>
      <c r="G343" s="160"/>
      <c r="H343" s="159"/>
      <c r="I343" s="181"/>
      <c r="R343" s="159"/>
      <c r="S343" s="169"/>
      <c r="T343" s="170"/>
      <c r="U343" s="170"/>
      <c r="V343" s="170"/>
      <c r="W343" s="170"/>
      <c r="X343" s="170"/>
      <c r="Y343" s="170"/>
      <c r="Z343" s="170"/>
      <c r="AA343" s="170"/>
      <c r="AB343" s="170"/>
      <c r="AC343" s="170"/>
      <c r="AD343" s="170"/>
      <c r="AE343" s="170"/>
      <c r="AF343" s="170"/>
      <c r="AG343" s="170"/>
      <c r="AH343" s="170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  <c r="DZ343" s="170"/>
      <c r="EA343" s="170"/>
      <c r="EB343" s="170"/>
      <c r="EC343" s="170"/>
      <c r="ED343" s="170"/>
      <c r="EE343" s="170"/>
      <c r="EF343" s="170"/>
      <c r="EG343" s="170"/>
      <c r="EH343" s="170"/>
      <c r="EI343" s="170"/>
      <c r="EJ343" s="170"/>
      <c r="EK343" s="170"/>
      <c r="EL343" s="170"/>
      <c r="EM343" s="170"/>
      <c r="EN343" s="170"/>
      <c r="EO343" s="170"/>
      <c r="EP343" s="170"/>
      <c r="EQ343" s="170"/>
      <c r="ER343" s="170"/>
      <c r="ES343" s="170"/>
      <c r="ET343" s="170"/>
      <c r="EU343" s="170"/>
      <c r="EV343" s="170"/>
      <c r="EW343" s="170"/>
      <c r="EX343" s="170"/>
      <c r="EY343" s="170"/>
      <c r="EZ343" s="170"/>
      <c r="FA343" s="170"/>
      <c r="FB343" s="170"/>
      <c r="FC343" s="170"/>
      <c r="FD343" s="170"/>
    </row>
    <row r="344" customFormat="false" ht="12.75" hidden="false" customHeight="false" outlineLevel="0" collapsed="false">
      <c r="A344" s="179"/>
      <c r="B344" s="160"/>
      <c r="C344" s="160"/>
      <c r="D344" s="160"/>
      <c r="E344" s="160"/>
      <c r="F344" s="160"/>
      <c r="G344" s="160"/>
      <c r="H344" s="159"/>
      <c r="I344" s="181"/>
      <c r="R344" s="159"/>
      <c r="S344" s="169"/>
      <c r="T344" s="170"/>
      <c r="U344" s="170"/>
      <c r="V344" s="170"/>
      <c r="W344" s="170"/>
      <c r="X344" s="170"/>
      <c r="Y344" s="170"/>
      <c r="Z344" s="170"/>
      <c r="AA344" s="170"/>
      <c r="AB344" s="170"/>
      <c r="AC344" s="170"/>
      <c r="AD344" s="170"/>
      <c r="AE344" s="170"/>
      <c r="AF344" s="170"/>
      <c r="AG344" s="170"/>
      <c r="AH344" s="170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0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  <c r="DZ344" s="170"/>
      <c r="EA344" s="170"/>
      <c r="EB344" s="170"/>
      <c r="EC344" s="170"/>
      <c r="ED344" s="170"/>
      <c r="EE344" s="170"/>
      <c r="EF344" s="170"/>
      <c r="EG344" s="170"/>
      <c r="EH344" s="170"/>
      <c r="EI344" s="170"/>
      <c r="EJ344" s="170"/>
      <c r="EK344" s="170"/>
      <c r="EL344" s="170"/>
      <c r="EM344" s="170"/>
      <c r="EN344" s="170"/>
      <c r="EO344" s="170"/>
      <c r="EP344" s="170"/>
      <c r="EQ344" s="170"/>
      <c r="ER344" s="170"/>
      <c r="ES344" s="170"/>
      <c r="ET344" s="170"/>
      <c r="EU344" s="170"/>
      <c r="EV344" s="170"/>
      <c r="EW344" s="170"/>
      <c r="EX344" s="170"/>
      <c r="EY344" s="170"/>
      <c r="EZ344" s="170"/>
      <c r="FA344" s="170"/>
      <c r="FB344" s="170"/>
      <c r="FC344" s="170"/>
      <c r="FD344" s="170"/>
    </row>
    <row r="345" customFormat="false" ht="12.75" hidden="false" customHeight="false" outlineLevel="0" collapsed="false">
      <c r="A345" s="179"/>
      <c r="B345" s="160"/>
      <c r="C345" s="160"/>
      <c r="D345" s="160"/>
      <c r="E345" s="160"/>
      <c r="F345" s="160"/>
      <c r="G345" s="160"/>
      <c r="H345" s="159"/>
      <c r="I345" s="181"/>
      <c r="R345" s="159"/>
      <c r="S345" s="169"/>
      <c r="T345" s="170"/>
      <c r="U345" s="170"/>
      <c r="V345" s="170"/>
      <c r="W345" s="170"/>
      <c r="X345" s="170"/>
      <c r="Y345" s="170"/>
      <c r="Z345" s="170"/>
      <c r="AA345" s="170"/>
      <c r="AB345" s="170"/>
      <c r="AC345" s="170"/>
      <c r="AD345" s="170"/>
      <c r="AE345" s="170"/>
      <c r="AF345" s="170"/>
      <c r="AG345" s="170"/>
      <c r="AH345" s="170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  <c r="DZ345" s="170"/>
      <c r="EA345" s="170"/>
      <c r="EB345" s="170"/>
      <c r="EC345" s="170"/>
      <c r="ED345" s="170"/>
      <c r="EE345" s="170"/>
      <c r="EF345" s="170"/>
      <c r="EG345" s="170"/>
      <c r="EH345" s="170"/>
      <c r="EI345" s="170"/>
      <c r="EJ345" s="170"/>
      <c r="EK345" s="170"/>
      <c r="EL345" s="170"/>
      <c r="EM345" s="170"/>
      <c r="EN345" s="170"/>
      <c r="EO345" s="170"/>
      <c r="EP345" s="170"/>
      <c r="EQ345" s="170"/>
      <c r="ER345" s="170"/>
      <c r="ES345" s="170"/>
      <c r="ET345" s="170"/>
      <c r="EU345" s="170"/>
      <c r="EV345" s="170"/>
      <c r="EW345" s="170"/>
      <c r="EX345" s="170"/>
      <c r="EY345" s="170"/>
      <c r="EZ345" s="170"/>
      <c r="FA345" s="170"/>
      <c r="FB345" s="170"/>
      <c r="FC345" s="170"/>
      <c r="FD345" s="170"/>
    </row>
    <row r="346" customFormat="false" ht="12.75" hidden="false" customHeight="false" outlineLevel="0" collapsed="false">
      <c r="A346" s="179"/>
      <c r="B346" s="160"/>
      <c r="C346" s="160"/>
      <c r="D346" s="160"/>
      <c r="E346" s="160"/>
      <c r="F346" s="160"/>
      <c r="G346" s="160"/>
      <c r="H346" s="159"/>
      <c r="I346" s="181"/>
      <c r="R346" s="159"/>
      <c r="S346" s="169"/>
      <c r="T346" s="170"/>
      <c r="U346" s="170"/>
      <c r="V346" s="170"/>
      <c r="W346" s="170"/>
      <c r="X346" s="170"/>
      <c r="Y346" s="170"/>
      <c r="Z346" s="170"/>
      <c r="AA346" s="170"/>
      <c r="AB346" s="170"/>
      <c r="AC346" s="170"/>
      <c r="AD346" s="170"/>
      <c r="AE346" s="170"/>
      <c r="AF346" s="170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0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  <c r="DZ346" s="170"/>
      <c r="EA346" s="170"/>
      <c r="EB346" s="170"/>
      <c r="EC346" s="170"/>
      <c r="ED346" s="170"/>
      <c r="EE346" s="170"/>
      <c r="EF346" s="170"/>
      <c r="EG346" s="170"/>
      <c r="EH346" s="170"/>
      <c r="EI346" s="170"/>
      <c r="EJ346" s="170"/>
      <c r="EK346" s="170"/>
      <c r="EL346" s="170"/>
      <c r="EM346" s="170"/>
      <c r="EN346" s="170"/>
      <c r="EO346" s="170"/>
      <c r="EP346" s="170"/>
      <c r="EQ346" s="170"/>
      <c r="ER346" s="170"/>
      <c r="ES346" s="170"/>
      <c r="ET346" s="170"/>
      <c r="EU346" s="170"/>
      <c r="EV346" s="170"/>
      <c r="EW346" s="170"/>
      <c r="EX346" s="170"/>
      <c r="EY346" s="170"/>
      <c r="EZ346" s="170"/>
      <c r="FA346" s="170"/>
      <c r="FB346" s="170"/>
      <c r="FC346" s="170"/>
      <c r="FD346" s="170"/>
    </row>
    <row r="347" customFormat="false" ht="12.75" hidden="false" customHeight="false" outlineLevel="0" collapsed="false">
      <c r="A347" s="179"/>
      <c r="B347" s="160"/>
      <c r="C347" s="160"/>
      <c r="D347" s="160"/>
      <c r="E347" s="160"/>
      <c r="F347" s="160"/>
      <c r="G347" s="160"/>
      <c r="H347" s="159"/>
      <c r="I347" s="181"/>
      <c r="R347" s="159"/>
      <c r="S347" s="169"/>
      <c r="T347" s="170"/>
      <c r="U347" s="170"/>
      <c r="V347" s="170"/>
      <c r="W347" s="170"/>
      <c r="X347" s="170"/>
      <c r="Y347" s="170"/>
      <c r="Z347" s="170"/>
      <c r="AA347" s="170"/>
      <c r="AB347" s="170"/>
      <c r="AC347" s="170"/>
      <c r="AD347" s="170"/>
      <c r="AE347" s="170"/>
      <c r="AF347" s="170"/>
      <c r="AG347" s="170"/>
      <c r="AH347" s="170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  <c r="DZ347" s="170"/>
      <c r="EA347" s="170"/>
      <c r="EB347" s="170"/>
      <c r="EC347" s="170"/>
      <c r="ED347" s="170"/>
      <c r="EE347" s="170"/>
      <c r="EF347" s="170"/>
      <c r="EG347" s="170"/>
      <c r="EH347" s="170"/>
      <c r="EI347" s="170"/>
      <c r="EJ347" s="170"/>
      <c r="EK347" s="170"/>
      <c r="EL347" s="170"/>
      <c r="EM347" s="170"/>
      <c r="EN347" s="170"/>
      <c r="EO347" s="170"/>
      <c r="EP347" s="170"/>
      <c r="EQ347" s="170"/>
      <c r="ER347" s="170"/>
      <c r="ES347" s="170"/>
      <c r="ET347" s="170"/>
      <c r="EU347" s="170"/>
      <c r="EV347" s="170"/>
      <c r="EW347" s="170"/>
      <c r="EX347" s="170"/>
      <c r="EY347" s="170"/>
      <c r="EZ347" s="170"/>
      <c r="FA347" s="170"/>
      <c r="FB347" s="170"/>
      <c r="FC347" s="170"/>
      <c r="FD347" s="170"/>
    </row>
    <row r="348" customFormat="false" ht="12.75" hidden="false" customHeight="false" outlineLevel="0" collapsed="false">
      <c r="A348" s="179"/>
      <c r="B348" s="160"/>
      <c r="C348" s="160"/>
      <c r="D348" s="160"/>
      <c r="E348" s="160"/>
      <c r="F348" s="160"/>
      <c r="G348" s="160"/>
      <c r="H348" s="159"/>
      <c r="I348" s="181"/>
      <c r="R348" s="159"/>
      <c r="S348" s="169"/>
      <c r="T348" s="170"/>
      <c r="U348" s="170"/>
      <c r="V348" s="170"/>
      <c r="W348" s="170"/>
      <c r="X348" s="170"/>
      <c r="Y348" s="170"/>
      <c r="Z348" s="170"/>
      <c r="AA348" s="170"/>
      <c r="AB348" s="170"/>
      <c r="AC348" s="170"/>
      <c r="AD348" s="170"/>
      <c r="AE348" s="170"/>
      <c r="AF348" s="170"/>
      <c r="AG348" s="170"/>
      <c r="AH348" s="170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0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  <c r="DZ348" s="170"/>
      <c r="EA348" s="170"/>
      <c r="EB348" s="170"/>
      <c r="EC348" s="170"/>
      <c r="ED348" s="170"/>
      <c r="EE348" s="170"/>
      <c r="EF348" s="170"/>
      <c r="EG348" s="170"/>
      <c r="EH348" s="170"/>
      <c r="EI348" s="170"/>
      <c r="EJ348" s="170"/>
      <c r="EK348" s="170"/>
      <c r="EL348" s="170"/>
      <c r="EM348" s="170"/>
      <c r="EN348" s="170"/>
      <c r="EO348" s="170"/>
      <c r="EP348" s="170"/>
      <c r="EQ348" s="170"/>
      <c r="ER348" s="170"/>
      <c r="ES348" s="170"/>
      <c r="ET348" s="170"/>
      <c r="EU348" s="170"/>
      <c r="EV348" s="170"/>
      <c r="EW348" s="170"/>
      <c r="EX348" s="170"/>
      <c r="EY348" s="170"/>
      <c r="EZ348" s="170"/>
      <c r="FA348" s="170"/>
      <c r="FB348" s="170"/>
      <c r="FC348" s="170"/>
      <c r="FD348" s="170"/>
    </row>
    <row r="349" customFormat="false" ht="12.75" hidden="false" customHeight="false" outlineLevel="0" collapsed="false">
      <c r="A349" s="179"/>
      <c r="B349" s="160"/>
      <c r="C349" s="160"/>
      <c r="D349" s="160"/>
      <c r="E349" s="160"/>
      <c r="F349" s="160"/>
      <c r="G349" s="160"/>
      <c r="H349" s="159"/>
      <c r="I349" s="181"/>
      <c r="R349" s="159"/>
      <c r="S349" s="169"/>
      <c r="T349" s="170"/>
      <c r="U349" s="170"/>
      <c r="V349" s="170"/>
      <c r="W349" s="170"/>
      <c r="X349" s="170"/>
      <c r="Y349" s="170"/>
      <c r="Z349" s="170"/>
      <c r="AA349" s="170"/>
      <c r="AB349" s="170"/>
      <c r="AC349" s="170"/>
      <c r="AD349" s="170"/>
      <c r="AE349" s="170"/>
      <c r="AF349" s="170"/>
      <c r="AG349" s="170"/>
      <c r="AH349" s="170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0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  <c r="DZ349" s="170"/>
      <c r="EA349" s="170"/>
      <c r="EB349" s="170"/>
      <c r="EC349" s="170"/>
      <c r="ED349" s="170"/>
      <c r="EE349" s="170"/>
      <c r="EF349" s="170"/>
      <c r="EG349" s="170"/>
      <c r="EH349" s="170"/>
      <c r="EI349" s="170"/>
      <c r="EJ349" s="170"/>
      <c r="EK349" s="170"/>
      <c r="EL349" s="170"/>
      <c r="EM349" s="170"/>
      <c r="EN349" s="170"/>
      <c r="EO349" s="170"/>
      <c r="EP349" s="170"/>
      <c r="EQ349" s="170"/>
      <c r="ER349" s="170"/>
      <c r="ES349" s="170"/>
      <c r="ET349" s="170"/>
      <c r="EU349" s="170"/>
      <c r="EV349" s="170"/>
      <c r="EW349" s="170"/>
      <c r="EX349" s="170"/>
      <c r="EY349" s="170"/>
      <c r="EZ349" s="170"/>
      <c r="FA349" s="170"/>
      <c r="FB349" s="170"/>
      <c r="FC349" s="170"/>
      <c r="FD349" s="170"/>
    </row>
    <row r="350" customFormat="false" ht="12.75" hidden="false" customHeight="false" outlineLevel="0" collapsed="false">
      <c r="A350" s="179"/>
      <c r="B350" s="160"/>
      <c r="C350" s="160"/>
      <c r="D350" s="160"/>
      <c r="E350" s="160"/>
      <c r="F350" s="160"/>
      <c r="G350" s="160"/>
      <c r="H350" s="159"/>
      <c r="I350" s="181"/>
      <c r="R350" s="159"/>
      <c r="S350" s="169"/>
      <c r="T350" s="170"/>
      <c r="U350" s="170"/>
      <c r="V350" s="170"/>
      <c r="W350" s="170"/>
      <c r="X350" s="170"/>
      <c r="Y350" s="170"/>
      <c r="Z350" s="170"/>
      <c r="AA350" s="170"/>
      <c r="AB350" s="170"/>
      <c r="AC350" s="170"/>
      <c r="AD350" s="170"/>
      <c r="AE350" s="170"/>
      <c r="AF350" s="170"/>
      <c r="AG350" s="170"/>
      <c r="AH350" s="170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  <c r="DZ350" s="170"/>
      <c r="EA350" s="170"/>
      <c r="EB350" s="170"/>
      <c r="EC350" s="170"/>
      <c r="ED350" s="170"/>
      <c r="EE350" s="170"/>
      <c r="EF350" s="170"/>
      <c r="EG350" s="170"/>
      <c r="EH350" s="170"/>
      <c r="EI350" s="170"/>
      <c r="EJ350" s="170"/>
      <c r="EK350" s="170"/>
      <c r="EL350" s="170"/>
      <c r="EM350" s="170"/>
      <c r="EN350" s="170"/>
      <c r="EO350" s="170"/>
      <c r="EP350" s="170"/>
      <c r="EQ350" s="170"/>
      <c r="ER350" s="170"/>
      <c r="ES350" s="170"/>
      <c r="ET350" s="170"/>
      <c r="EU350" s="170"/>
      <c r="EV350" s="170"/>
      <c r="EW350" s="170"/>
      <c r="EX350" s="170"/>
      <c r="EY350" s="170"/>
      <c r="EZ350" s="170"/>
      <c r="FA350" s="170"/>
      <c r="FB350" s="170"/>
      <c r="FC350" s="170"/>
      <c r="FD350" s="170"/>
    </row>
    <row r="351" customFormat="false" ht="12.75" hidden="false" customHeight="false" outlineLevel="0" collapsed="false">
      <c r="A351" s="179"/>
      <c r="B351" s="160"/>
      <c r="C351" s="160"/>
      <c r="D351" s="160"/>
      <c r="E351" s="160"/>
      <c r="F351" s="160"/>
      <c r="G351" s="160"/>
      <c r="H351" s="159"/>
      <c r="I351" s="181"/>
      <c r="R351" s="159"/>
      <c r="S351" s="169"/>
      <c r="T351" s="170"/>
      <c r="U351" s="170"/>
      <c r="V351" s="17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70"/>
      <c r="AG351" s="170"/>
      <c r="AH351" s="170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0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  <c r="DZ351" s="170"/>
      <c r="EA351" s="170"/>
      <c r="EB351" s="170"/>
      <c r="EC351" s="170"/>
      <c r="ED351" s="170"/>
      <c r="EE351" s="170"/>
      <c r="EF351" s="170"/>
      <c r="EG351" s="170"/>
      <c r="EH351" s="170"/>
      <c r="EI351" s="170"/>
      <c r="EJ351" s="170"/>
      <c r="EK351" s="170"/>
      <c r="EL351" s="170"/>
      <c r="EM351" s="170"/>
      <c r="EN351" s="170"/>
      <c r="EO351" s="170"/>
      <c r="EP351" s="170"/>
      <c r="EQ351" s="170"/>
      <c r="ER351" s="170"/>
      <c r="ES351" s="170"/>
      <c r="ET351" s="170"/>
      <c r="EU351" s="170"/>
      <c r="EV351" s="170"/>
      <c r="EW351" s="170"/>
      <c r="EX351" s="170"/>
      <c r="EY351" s="170"/>
      <c r="EZ351" s="170"/>
      <c r="FA351" s="170"/>
      <c r="FB351" s="170"/>
      <c r="FC351" s="170"/>
      <c r="FD351" s="170"/>
    </row>
    <row r="352" customFormat="false" ht="12.75" hidden="false" customHeight="false" outlineLevel="0" collapsed="false">
      <c r="A352" s="179"/>
      <c r="B352" s="160"/>
      <c r="C352" s="160"/>
      <c r="D352" s="160"/>
      <c r="E352" s="160"/>
      <c r="F352" s="160"/>
      <c r="G352" s="160"/>
      <c r="H352" s="159"/>
      <c r="I352" s="181"/>
      <c r="R352" s="159"/>
      <c r="S352" s="169"/>
      <c r="T352" s="170"/>
      <c r="U352" s="170"/>
      <c r="V352" s="17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70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0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  <c r="DZ352" s="170"/>
      <c r="EA352" s="170"/>
      <c r="EB352" s="170"/>
      <c r="EC352" s="170"/>
      <c r="ED352" s="170"/>
      <c r="EE352" s="170"/>
      <c r="EF352" s="170"/>
      <c r="EG352" s="170"/>
      <c r="EH352" s="170"/>
      <c r="EI352" s="170"/>
      <c r="EJ352" s="170"/>
      <c r="EK352" s="170"/>
      <c r="EL352" s="170"/>
      <c r="EM352" s="170"/>
      <c r="EN352" s="170"/>
      <c r="EO352" s="170"/>
      <c r="EP352" s="170"/>
      <c r="EQ352" s="170"/>
      <c r="ER352" s="170"/>
      <c r="ES352" s="170"/>
      <c r="ET352" s="170"/>
      <c r="EU352" s="170"/>
      <c r="EV352" s="170"/>
      <c r="EW352" s="170"/>
      <c r="EX352" s="170"/>
      <c r="EY352" s="170"/>
      <c r="EZ352" s="170"/>
      <c r="FA352" s="170"/>
      <c r="FB352" s="170"/>
      <c r="FC352" s="170"/>
      <c r="FD352" s="170"/>
    </row>
    <row r="353" customFormat="false" ht="12.75" hidden="false" customHeight="false" outlineLevel="0" collapsed="false">
      <c r="A353" s="179"/>
      <c r="B353" s="160"/>
      <c r="C353" s="160"/>
      <c r="D353" s="160"/>
      <c r="E353" s="160"/>
      <c r="F353" s="160"/>
      <c r="G353" s="160"/>
      <c r="H353" s="159"/>
      <c r="I353" s="181"/>
      <c r="R353" s="159"/>
      <c r="S353" s="169"/>
      <c r="T353" s="170"/>
      <c r="U353" s="170"/>
      <c r="V353" s="170"/>
      <c r="W353" s="170"/>
      <c r="X353" s="170"/>
      <c r="Y353" s="170"/>
      <c r="Z353" s="170"/>
      <c r="AA353" s="170"/>
      <c r="AB353" s="170"/>
      <c r="AC353" s="170"/>
      <c r="AD353" s="170"/>
      <c r="AE353" s="170"/>
      <c r="AF353" s="170"/>
      <c r="AG353" s="170"/>
      <c r="AH353" s="170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0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  <c r="DZ353" s="170"/>
      <c r="EA353" s="170"/>
      <c r="EB353" s="170"/>
      <c r="EC353" s="170"/>
      <c r="ED353" s="170"/>
      <c r="EE353" s="170"/>
      <c r="EF353" s="170"/>
      <c r="EG353" s="170"/>
      <c r="EH353" s="170"/>
      <c r="EI353" s="170"/>
      <c r="EJ353" s="170"/>
      <c r="EK353" s="170"/>
      <c r="EL353" s="170"/>
      <c r="EM353" s="170"/>
      <c r="EN353" s="170"/>
      <c r="EO353" s="170"/>
      <c r="EP353" s="170"/>
      <c r="EQ353" s="170"/>
      <c r="ER353" s="170"/>
      <c r="ES353" s="170"/>
      <c r="ET353" s="170"/>
      <c r="EU353" s="170"/>
      <c r="EV353" s="170"/>
      <c r="EW353" s="170"/>
      <c r="EX353" s="170"/>
      <c r="EY353" s="170"/>
      <c r="EZ353" s="170"/>
      <c r="FA353" s="170"/>
      <c r="FB353" s="170"/>
      <c r="FC353" s="170"/>
      <c r="FD353" s="170"/>
    </row>
    <row r="354" customFormat="false" ht="12.75" hidden="false" customHeight="false" outlineLevel="0" collapsed="false">
      <c r="A354" s="179"/>
      <c r="B354" s="160"/>
      <c r="C354" s="160"/>
      <c r="D354" s="160"/>
      <c r="E354" s="160"/>
      <c r="F354" s="160"/>
      <c r="G354" s="160"/>
      <c r="H354" s="159"/>
      <c r="I354" s="181"/>
      <c r="R354" s="159"/>
      <c r="S354" s="169"/>
      <c r="T354" s="170"/>
      <c r="U354" s="170"/>
      <c r="V354" s="170"/>
      <c r="W354" s="170"/>
      <c r="X354" s="170"/>
      <c r="Y354" s="170"/>
      <c r="Z354" s="170"/>
      <c r="AA354" s="170"/>
      <c r="AB354" s="170"/>
      <c r="AC354" s="170"/>
      <c r="AD354" s="170"/>
      <c r="AE354" s="170"/>
      <c r="AF354" s="170"/>
      <c r="AG354" s="170"/>
      <c r="AH354" s="170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  <c r="DZ354" s="170"/>
      <c r="EA354" s="170"/>
      <c r="EB354" s="170"/>
      <c r="EC354" s="170"/>
      <c r="ED354" s="170"/>
      <c r="EE354" s="170"/>
      <c r="EF354" s="170"/>
      <c r="EG354" s="170"/>
      <c r="EH354" s="170"/>
      <c r="EI354" s="170"/>
      <c r="EJ354" s="170"/>
      <c r="EK354" s="170"/>
      <c r="EL354" s="170"/>
      <c r="EM354" s="170"/>
      <c r="EN354" s="170"/>
      <c r="EO354" s="170"/>
      <c r="EP354" s="170"/>
      <c r="EQ354" s="170"/>
      <c r="ER354" s="170"/>
      <c r="ES354" s="170"/>
      <c r="ET354" s="170"/>
      <c r="EU354" s="170"/>
      <c r="EV354" s="170"/>
      <c r="EW354" s="170"/>
      <c r="EX354" s="170"/>
      <c r="EY354" s="170"/>
      <c r="EZ354" s="170"/>
      <c r="FA354" s="170"/>
      <c r="FB354" s="170"/>
      <c r="FC354" s="170"/>
      <c r="FD354" s="170"/>
    </row>
    <row r="355" customFormat="false" ht="12.75" hidden="false" customHeight="false" outlineLevel="0" collapsed="false">
      <c r="A355" s="179"/>
      <c r="B355" s="160"/>
      <c r="C355" s="160"/>
      <c r="D355" s="160"/>
      <c r="E355" s="160"/>
      <c r="F355" s="160"/>
      <c r="G355" s="160"/>
      <c r="H355" s="159"/>
      <c r="I355" s="181"/>
      <c r="R355" s="159"/>
      <c r="S355" s="169"/>
      <c r="T355" s="170"/>
      <c r="U355" s="170"/>
      <c r="V355" s="170"/>
      <c r="W355" s="170"/>
      <c r="X355" s="170"/>
      <c r="Y355" s="170"/>
      <c r="Z355" s="170"/>
      <c r="AA355" s="170"/>
      <c r="AB355" s="170"/>
      <c r="AC355" s="170"/>
      <c r="AD355" s="170"/>
      <c r="AE355" s="170"/>
      <c r="AF355" s="170"/>
      <c r="AG355" s="170"/>
      <c r="AH355" s="170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  <c r="DZ355" s="170"/>
      <c r="EA355" s="170"/>
      <c r="EB355" s="170"/>
      <c r="EC355" s="170"/>
      <c r="ED355" s="170"/>
      <c r="EE355" s="170"/>
      <c r="EF355" s="170"/>
      <c r="EG355" s="170"/>
      <c r="EH355" s="170"/>
      <c r="EI355" s="170"/>
      <c r="EJ355" s="170"/>
      <c r="EK355" s="170"/>
      <c r="EL355" s="170"/>
      <c r="EM355" s="170"/>
      <c r="EN355" s="170"/>
      <c r="EO355" s="170"/>
      <c r="EP355" s="170"/>
      <c r="EQ355" s="170"/>
      <c r="ER355" s="170"/>
      <c r="ES355" s="170"/>
      <c r="ET355" s="170"/>
      <c r="EU355" s="170"/>
      <c r="EV355" s="170"/>
      <c r="EW355" s="170"/>
      <c r="EX355" s="170"/>
      <c r="EY355" s="170"/>
      <c r="EZ355" s="170"/>
      <c r="FA355" s="170"/>
      <c r="FB355" s="170"/>
      <c r="FC355" s="170"/>
      <c r="FD355" s="170"/>
    </row>
    <row r="356" customFormat="false" ht="12.75" hidden="false" customHeight="false" outlineLevel="0" collapsed="false">
      <c r="A356" s="179"/>
      <c r="B356" s="160"/>
      <c r="C356" s="160"/>
      <c r="D356" s="160"/>
      <c r="E356" s="160"/>
      <c r="F356" s="160"/>
      <c r="G356" s="160"/>
      <c r="H356" s="159"/>
      <c r="I356" s="181"/>
      <c r="R356" s="159"/>
      <c r="S356" s="169"/>
      <c r="T356" s="170"/>
      <c r="U356" s="170"/>
      <c r="V356" s="170"/>
      <c r="W356" s="170"/>
      <c r="X356" s="170"/>
      <c r="Y356" s="170"/>
      <c r="Z356" s="170"/>
      <c r="AA356" s="170"/>
      <c r="AB356" s="170"/>
      <c r="AC356" s="170"/>
      <c r="AD356" s="170"/>
      <c r="AE356" s="170"/>
      <c r="AF356" s="170"/>
      <c r="AG356" s="170"/>
      <c r="AH356" s="170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  <c r="DZ356" s="170"/>
      <c r="EA356" s="170"/>
      <c r="EB356" s="170"/>
      <c r="EC356" s="170"/>
      <c r="ED356" s="170"/>
      <c r="EE356" s="170"/>
      <c r="EF356" s="170"/>
      <c r="EG356" s="170"/>
      <c r="EH356" s="170"/>
      <c r="EI356" s="170"/>
      <c r="EJ356" s="170"/>
      <c r="EK356" s="170"/>
      <c r="EL356" s="170"/>
      <c r="EM356" s="170"/>
      <c r="EN356" s="170"/>
      <c r="EO356" s="170"/>
      <c r="EP356" s="170"/>
      <c r="EQ356" s="170"/>
      <c r="ER356" s="170"/>
      <c r="ES356" s="170"/>
      <c r="ET356" s="170"/>
      <c r="EU356" s="170"/>
      <c r="EV356" s="170"/>
      <c r="EW356" s="170"/>
      <c r="EX356" s="170"/>
      <c r="EY356" s="170"/>
      <c r="EZ356" s="170"/>
      <c r="FA356" s="170"/>
      <c r="FB356" s="170"/>
      <c r="FC356" s="170"/>
      <c r="FD356" s="170"/>
    </row>
    <row r="357" customFormat="false" ht="12.75" hidden="false" customHeight="false" outlineLevel="0" collapsed="false">
      <c r="A357" s="179"/>
      <c r="B357" s="160"/>
      <c r="C357" s="160"/>
      <c r="D357" s="160"/>
      <c r="E357" s="160"/>
      <c r="F357" s="160"/>
      <c r="G357" s="160"/>
      <c r="H357" s="159"/>
      <c r="I357" s="181"/>
      <c r="R357" s="159"/>
      <c r="S357" s="169"/>
      <c r="T357" s="170"/>
      <c r="U357" s="170"/>
      <c r="V357" s="170"/>
      <c r="W357" s="170"/>
      <c r="X357" s="170"/>
      <c r="Y357" s="170"/>
      <c r="Z357" s="170"/>
      <c r="AA357" s="170"/>
      <c r="AB357" s="170"/>
      <c r="AC357" s="170"/>
      <c r="AD357" s="170"/>
      <c r="AE357" s="170"/>
      <c r="AF357" s="170"/>
      <c r="AG357" s="170"/>
      <c r="AH357" s="170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0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  <c r="DZ357" s="170"/>
      <c r="EA357" s="170"/>
      <c r="EB357" s="170"/>
      <c r="EC357" s="170"/>
      <c r="ED357" s="170"/>
      <c r="EE357" s="170"/>
      <c r="EF357" s="170"/>
      <c r="EG357" s="170"/>
      <c r="EH357" s="170"/>
      <c r="EI357" s="170"/>
      <c r="EJ357" s="170"/>
      <c r="EK357" s="170"/>
      <c r="EL357" s="170"/>
      <c r="EM357" s="170"/>
      <c r="EN357" s="170"/>
      <c r="EO357" s="170"/>
      <c r="EP357" s="170"/>
      <c r="EQ357" s="170"/>
      <c r="ER357" s="170"/>
      <c r="ES357" s="170"/>
      <c r="ET357" s="170"/>
      <c r="EU357" s="170"/>
      <c r="EV357" s="170"/>
      <c r="EW357" s="170"/>
      <c r="EX357" s="170"/>
      <c r="EY357" s="170"/>
      <c r="EZ357" s="170"/>
      <c r="FA357" s="170"/>
      <c r="FB357" s="170"/>
      <c r="FC357" s="170"/>
      <c r="FD357" s="170"/>
    </row>
    <row r="358" customFormat="false" ht="12.75" hidden="false" customHeight="false" outlineLevel="0" collapsed="false">
      <c r="A358" s="179"/>
      <c r="B358" s="160"/>
      <c r="C358" s="160"/>
      <c r="D358" s="160"/>
      <c r="E358" s="160"/>
      <c r="F358" s="160"/>
      <c r="G358" s="160"/>
      <c r="H358" s="159"/>
      <c r="I358" s="181"/>
      <c r="R358" s="159"/>
      <c r="S358" s="169"/>
      <c r="T358" s="170"/>
      <c r="U358" s="170"/>
      <c r="V358" s="170"/>
      <c r="W358" s="170"/>
      <c r="X358" s="170"/>
      <c r="Y358" s="170"/>
      <c r="Z358" s="170"/>
      <c r="AA358" s="170"/>
      <c r="AB358" s="170"/>
      <c r="AC358" s="170"/>
      <c r="AD358" s="170"/>
      <c r="AE358" s="170"/>
      <c r="AF358" s="170"/>
      <c r="AG358" s="170"/>
      <c r="AH358" s="170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  <c r="DZ358" s="170"/>
      <c r="EA358" s="170"/>
      <c r="EB358" s="170"/>
      <c r="EC358" s="170"/>
      <c r="ED358" s="170"/>
      <c r="EE358" s="170"/>
      <c r="EF358" s="170"/>
      <c r="EG358" s="170"/>
      <c r="EH358" s="170"/>
      <c r="EI358" s="170"/>
      <c r="EJ358" s="170"/>
      <c r="EK358" s="170"/>
      <c r="EL358" s="170"/>
      <c r="EM358" s="170"/>
      <c r="EN358" s="170"/>
      <c r="EO358" s="170"/>
      <c r="EP358" s="170"/>
      <c r="EQ358" s="170"/>
      <c r="ER358" s="170"/>
      <c r="ES358" s="170"/>
      <c r="ET358" s="170"/>
      <c r="EU358" s="170"/>
      <c r="EV358" s="170"/>
      <c r="EW358" s="170"/>
      <c r="EX358" s="170"/>
      <c r="EY358" s="170"/>
      <c r="EZ358" s="170"/>
      <c r="FA358" s="170"/>
      <c r="FB358" s="170"/>
      <c r="FC358" s="170"/>
      <c r="FD358" s="170"/>
    </row>
    <row r="359" customFormat="false" ht="12.75" hidden="false" customHeight="false" outlineLevel="0" collapsed="false">
      <c r="A359" s="179"/>
      <c r="B359" s="160"/>
      <c r="C359" s="160"/>
      <c r="D359" s="160"/>
      <c r="E359" s="160"/>
      <c r="F359" s="160"/>
      <c r="G359" s="160"/>
      <c r="H359" s="159"/>
      <c r="I359" s="181"/>
      <c r="R359" s="159"/>
      <c r="S359" s="169"/>
      <c r="T359" s="170"/>
      <c r="U359" s="170"/>
      <c r="V359" s="170"/>
      <c r="W359" s="170"/>
      <c r="X359" s="170"/>
      <c r="Y359" s="170"/>
      <c r="Z359" s="170"/>
      <c r="AA359" s="170"/>
      <c r="AB359" s="170"/>
      <c r="AC359" s="170"/>
      <c r="AD359" s="170"/>
      <c r="AE359" s="170"/>
      <c r="AF359" s="170"/>
      <c r="AG359" s="170"/>
      <c r="AH359" s="170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0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  <c r="DZ359" s="170"/>
      <c r="EA359" s="170"/>
      <c r="EB359" s="170"/>
      <c r="EC359" s="170"/>
      <c r="ED359" s="170"/>
      <c r="EE359" s="170"/>
      <c r="EF359" s="170"/>
      <c r="EG359" s="170"/>
      <c r="EH359" s="170"/>
      <c r="EI359" s="170"/>
      <c r="EJ359" s="170"/>
      <c r="EK359" s="170"/>
      <c r="EL359" s="170"/>
      <c r="EM359" s="170"/>
      <c r="EN359" s="170"/>
      <c r="EO359" s="170"/>
      <c r="EP359" s="170"/>
      <c r="EQ359" s="170"/>
      <c r="ER359" s="170"/>
      <c r="ES359" s="170"/>
      <c r="ET359" s="170"/>
      <c r="EU359" s="170"/>
      <c r="EV359" s="170"/>
      <c r="EW359" s="170"/>
      <c r="EX359" s="170"/>
      <c r="EY359" s="170"/>
      <c r="EZ359" s="170"/>
      <c r="FA359" s="170"/>
      <c r="FB359" s="170"/>
      <c r="FC359" s="170"/>
      <c r="FD359" s="170"/>
    </row>
    <row r="360" customFormat="false" ht="12.75" hidden="false" customHeight="false" outlineLevel="0" collapsed="false">
      <c r="A360" s="179"/>
      <c r="B360" s="160"/>
      <c r="C360" s="160"/>
      <c r="D360" s="160"/>
      <c r="E360" s="160"/>
      <c r="F360" s="160"/>
      <c r="G360" s="160"/>
      <c r="H360" s="159"/>
      <c r="I360" s="181"/>
      <c r="R360" s="159"/>
      <c r="S360" s="169"/>
      <c r="T360" s="170"/>
      <c r="U360" s="170"/>
      <c r="V360" s="170"/>
      <c r="W360" s="170"/>
      <c r="X360" s="170"/>
      <c r="Y360" s="170"/>
      <c r="Z360" s="170"/>
      <c r="AA360" s="170"/>
      <c r="AB360" s="170"/>
      <c r="AC360" s="170"/>
      <c r="AD360" s="170"/>
      <c r="AE360" s="170"/>
      <c r="AF360" s="170"/>
      <c r="AG360" s="170"/>
      <c r="AH360" s="170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0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  <c r="DZ360" s="170"/>
      <c r="EA360" s="170"/>
      <c r="EB360" s="170"/>
      <c r="EC360" s="170"/>
      <c r="ED360" s="170"/>
      <c r="EE360" s="170"/>
      <c r="EF360" s="170"/>
      <c r="EG360" s="170"/>
      <c r="EH360" s="170"/>
      <c r="EI360" s="170"/>
      <c r="EJ360" s="170"/>
      <c r="EK360" s="170"/>
      <c r="EL360" s="170"/>
      <c r="EM360" s="170"/>
      <c r="EN360" s="170"/>
      <c r="EO360" s="170"/>
      <c r="EP360" s="170"/>
      <c r="EQ360" s="170"/>
      <c r="ER360" s="170"/>
      <c r="ES360" s="170"/>
      <c r="ET360" s="170"/>
      <c r="EU360" s="170"/>
      <c r="EV360" s="170"/>
      <c r="EW360" s="170"/>
      <c r="EX360" s="170"/>
      <c r="EY360" s="170"/>
      <c r="EZ360" s="170"/>
      <c r="FA360" s="170"/>
      <c r="FB360" s="170"/>
      <c r="FC360" s="170"/>
      <c r="FD360" s="170"/>
    </row>
    <row r="361" customFormat="false" ht="12.75" hidden="false" customHeight="false" outlineLevel="0" collapsed="false">
      <c r="A361" s="179"/>
      <c r="B361" s="160"/>
      <c r="C361" s="160"/>
      <c r="D361" s="160"/>
      <c r="E361" s="160"/>
      <c r="F361" s="160"/>
      <c r="G361" s="160"/>
      <c r="H361" s="159"/>
      <c r="I361" s="181"/>
      <c r="R361" s="159"/>
      <c r="S361" s="169"/>
      <c r="T361" s="170"/>
      <c r="U361" s="170"/>
      <c r="V361" s="170"/>
      <c r="W361" s="170"/>
      <c r="X361" s="170"/>
      <c r="Y361" s="170"/>
      <c r="Z361" s="170"/>
      <c r="AA361" s="170"/>
      <c r="AB361" s="170"/>
      <c r="AC361" s="170"/>
      <c r="AD361" s="170"/>
      <c r="AE361" s="170"/>
      <c r="AF361" s="170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  <c r="DZ361" s="170"/>
      <c r="EA361" s="170"/>
      <c r="EB361" s="170"/>
      <c r="EC361" s="170"/>
      <c r="ED361" s="170"/>
      <c r="EE361" s="170"/>
      <c r="EF361" s="170"/>
      <c r="EG361" s="170"/>
      <c r="EH361" s="170"/>
      <c r="EI361" s="170"/>
      <c r="EJ361" s="170"/>
      <c r="EK361" s="170"/>
      <c r="EL361" s="170"/>
      <c r="EM361" s="170"/>
      <c r="EN361" s="170"/>
      <c r="EO361" s="170"/>
      <c r="EP361" s="170"/>
      <c r="EQ361" s="170"/>
      <c r="ER361" s="170"/>
      <c r="ES361" s="170"/>
      <c r="ET361" s="170"/>
      <c r="EU361" s="170"/>
      <c r="EV361" s="170"/>
      <c r="EW361" s="170"/>
      <c r="EX361" s="170"/>
      <c r="EY361" s="170"/>
      <c r="EZ361" s="170"/>
      <c r="FA361" s="170"/>
      <c r="FB361" s="170"/>
      <c r="FC361" s="170"/>
      <c r="FD361" s="170"/>
    </row>
    <row r="362" customFormat="false" ht="12.75" hidden="false" customHeight="false" outlineLevel="0" collapsed="false">
      <c r="A362" s="179"/>
      <c r="B362" s="160"/>
      <c r="C362" s="160"/>
      <c r="D362" s="160"/>
      <c r="E362" s="160"/>
      <c r="F362" s="160"/>
      <c r="G362" s="160"/>
      <c r="H362" s="159"/>
      <c r="I362" s="181"/>
      <c r="R362" s="159"/>
      <c r="S362" s="169"/>
      <c r="T362" s="170"/>
      <c r="U362" s="170"/>
      <c r="V362" s="170"/>
      <c r="W362" s="170"/>
      <c r="X362" s="170"/>
      <c r="Y362" s="170"/>
      <c r="Z362" s="170"/>
      <c r="AA362" s="170"/>
      <c r="AB362" s="170"/>
      <c r="AC362" s="170"/>
      <c r="AD362" s="170"/>
      <c r="AE362" s="170"/>
      <c r="AF362" s="170"/>
      <c r="AG362" s="170"/>
      <c r="AH362" s="170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  <c r="DZ362" s="170"/>
      <c r="EA362" s="170"/>
      <c r="EB362" s="170"/>
      <c r="EC362" s="170"/>
      <c r="ED362" s="170"/>
      <c r="EE362" s="170"/>
      <c r="EF362" s="170"/>
      <c r="EG362" s="170"/>
      <c r="EH362" s="170"/>
      <c r="EI362" s="170"/>
      <c r="EJ362" s="170"/>
      <c r="EK362" s="170"/>
      <c r="EL362" s="170"/>
      <c r="EM362" s="170"/>
      <c r="EN362" s="170"/>
      <c r="EO362" s="170"/>
      <c r="EP362" s="170"/>
      <c r="EQ362" s="170"/>
      <c r="ER362" s="170"/>
      <c r="ES362" s="170"/>
      <c r="ET362" s="170"/>
      <c r="EU362" s="170"/>
      <c r="EV362" s="170"/>
      <c r="EW362" s="170"/>
      <c r="EX362" s="170"/>
      <c r="EY362" s="170"/>
      <c r="EZ362" s="170"/>
      <c r="FA362" s="170"/>
      <c r="FB362" s="170"/>
      <c r="FC362" s="170"/>
      <c r="FD362" s="170"/>
    </row>
    <row r="363" customFormat="false" ht="12.75" hidden="false" customHeight="false" outlineLevel="0" collapsed="false">
      <c r="A363" s="179"/>
      <c r="B363" s="160"/>
      <c r="C363" s="160"/>
      <c r="D363" s="160"/>
      <c r="E363" s="160"/>
      <c r="F363" s="160"/>
      <c r="G363" s="160"/>
      <c r="H363" s="159"/>
      <c r="I363" s="181"/>
      <c r="R363" s="159"/>
      <c r="S363" s="169"/>
      <c r="T363" s="170"/>
      <c r="U363" s="170"/>
      <c r="V363" s="170"/>
      <c r="W363" s="170"/>
      <c r="X363" s="170"/>
      <c r="Y363" s="170"/>
      <c r="Z363" s="170"/>
      <c r="AA363" s="170"/>
      <c r="AB363" s="170"/>
      <c r="AC363" s="170"/>
      <c r="AD363" s="170"/>
      <c r="AE363" s="170"/>
      <c r="AF363" s="170"/>
      <c r="AG363" s="170"/>
      <c r="AH363" s="170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0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  <c r="DZ363" s="170"/>
      <c r="EA363" s="170"/>
      <c r="EB363" s="170"/>
      <c r="EC363" s="170"/>
      <c r="ED363" s="170"/>
      <c r="EE363" s="170"/>
      <c r="EF363" s="170"/>
      <c r="EG363" s="170"/>
      <c r="EH363" s="170"/>
      <c r="EI363" s="170"/>
      <c r="EJ363" s="170"/>
      <c r="EK363" s="170"/>
      <c r="EL363" s="170"/>
      <c r="EM363" s="170"/>
      <c r="EN363" s="170"/>
      <c r="EO363" s="170"/>
      <c r="EP363" s="170"/>
      <c r="EQ363" s="170"/>
      <c r="ER363" s="170"/>
      <c r="ES363" s="170"/>
      <c r="ET363" s="170"/>
      <c r="EU363" s="170"/>
      <c r="EV363" s="170"/>
      <c r="EW363" s="170"/>
      <c r="EX363" s="170"/>
      <c r="EY363" s="170"/>
      <c r="EZ363" s="170"/>
      <c r="FA363" s="170"/>
      <c r="FB363" s="170"/>
      <c r="FC363" s="170"/>
      <c r="FD363" s="170"/>
    </row>
    <row r="364" customFormat="false" ht="12.75" hidden="false" customHeight="false" outlineLevel="0" collapsed="false">
      <c r="A364" s="179"/>
      <c r="B364" s="160"/>
      <c r="C364" s="160"/>
      <c r="D364" s="160"/>
      <c r="E364" s="160"/>
      <c r="F364" s="160"/>
      <c r="G364" s="160"/>
      <c r="H364" s="159"/>
      <c r="I364" s="181"/>
      <c r="R364" s="159"/>
      <c r="S364" s="169"/>
      <c r="T364" s="170"/>
      <c r="U364" s="170"/>
      <c r="V364" s="170"/>
      <c r="W364" s="170"/>
      <c r="X364" s="170"/>
      <c r="Y364" s="170"/>
      <c r="Z364" s="170"/>
      <c r="AA364" s="170"/>
      <c r="AB364" s="170"/>
      <c r="AC364" s="170"/>
      <c r="AD364" s="170"/>
      <c r="AE364" s="170"/>
      <c r="AF364" s="170"/>
      <c r="AG364" s="170"/>
      <c r="AH364" s="170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  <c r="DZ364" s="170"/>
      <c r="EA364" s="170"/>
      <c r="EB364" s="170"/>
      <c r="EC364" s="170"/>
      <c r="ED364" s="170"/>
      <c r="EE364" s="170"/>
      <c r="EF364" s="170"/>
      <c r="EG364" s="170"/>
      <c r="EH364" s="170"/>
      <c r="EI364" s="170"/>
      <c r="EJ364" s="170"/>
      <c r="EK364" s="170"/>
      <c r="EL364" s="170"/>
      <c r="EM364" s="170"/>
      <c r="EN364" s="170"/>
      <c r="EO364" s="170"/>
      <c r="EP364" s="170"/>
      <c r="EQ364" s="170"/>
      <c r="ER364" s="170"/>
      <c r="ES364" s="170"/>
      <c r="ET364" s="170"/>
      <c r="EU364" s="170"/>
      <c r="EV364" s="170"/>
      <c r="EW364" s="170"/>
      <c r="EX364" s="170"/>
      <c r="EY364" s="170"/>
      <c r="EZ364" s="170"/>
      <c r="FA364" s="170"/>
      <c r="FB364" s="170"/>
      <c r="FC364" s="170"/>
      <c r="FD364" s="170"/>
    </row>
    <row r="365" customFormat="false" ht="12.75" hidden="false" customHeight="false" outlineLevel="0" collapsed="false">
      <c r="A365" s="179"/>
      <c r="B365" s="160"/>
      <c r="C365" s="160"/>
      <c r="D365" s="160"/>
      <c r="E365" s="160"/>
      <c r="F365" s="160"/>
      <c r="G365" s="160"/>
      <c r="H365" s="159"/>
      <c r="I365" s="181"/>
      <c r="R365" s="159"/>
      <c r="S365" s="169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  <c r="DZ365" s="170"/>
      <c r="EA365" s="170"/>
      <c r="EB365" s="170"/>
      <c r="EC365" s="170"/>
      <c r="ED365" s="170"/>
      <c r="EE365" s="170"/>
      <c r="EF365" s="170"/>
      <c r="EG365" s="170"/>
      <c r="EH365" s="170"/>
      <c r="EI365" s="170"/>
      <c r="EJ365" s="170"/>
      <c r="EK365" s="170"/>
      <c r="EL365" s="170"/>
      <c r="EM365" s="170"/>
      <c r="EN365" s="170"/>
      <c r="EO365" s="170"/>
      <c r="EP365" s="170"/>
      <c r="EQ365" s="170"/>
      <c r="ER365" s="170"/>
      <c r="ES365" s="170"/>
      <c r="ET365" s="170"/>
      <c r="EU365" s="170"/>
      <c r="EV365" s="170"/>
      <c r="EW365" s="170"/>
      <c r="EX365" s="170"/>
      <c r="EY365" s="170"/>
      <c r="EZ365" s="170"/>
      <c r="FA365" s="170"/>
      <c r="FB365" s="170"/>
      <c r="FC365" s="170"/>
      <c r="FD365" s="170"/>
    </row>
    <row r="366" customFormat="false" ht="12.75" hidden="false" customHeight="false" outlineLevel="0" collapsed="false">
      <c r="A366" s="179"/>
      <c r="B366" s="160"/>
      <c r="C366" s="160"/>
      <c r="D366" s="160"/>
      <c r="E366" s="160"/>
      <c r="F366" s="160"/>
      <c r="G366" s="160"/>
      <c r="H366" s="159"/>
      <c r="I366" s="181"/>
      <c r="R366" s="159"/>
      <c r="S366" s="169"/>
      <c r="T366" s="170"/>
      <c r="U366" s="170"/>
      <c r="V366" s="170"/>
      <c r="W366" s="170"/>
      <c r="X366" s="170"/>
      <c r="Y366" s="170"/>
      <c r="Z366" s="170"/>
      <c r="AA366" s="170"/>
      <c r="AB366" s="170"/>
      <c r="AC366" s="170"/>
      <c r="AD366" s="170"/>
      <c r="AE366" s="170"/>
      <c r="AF366" s="170"/>
      <c r="AG366" s="170"/>
      <c r="AH366" s="170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0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  <c r="DZ366" s="170"/>
      <c r="EA366" s="170"/>
      <c r="EB366" s="170"/>
      <c r="EC366" s="170"/>
      <c r="ED366" s="170"/>
      <c r="EE366" s="170"/>
      <c r="EF366" s="170"/>
      <c r="EG366" s="170"/>
      <c r="EH366" s="170"/>
      <c r="EI366" s="170"/>
      <c r="EJ366" s="170"/>
      <c r="EK366" s="170"/>
      <c r="EL366" s="170"/>
      <c r="EM366" s="170"/>
      <c r="EN366" s="170"/>
      <c r="EO366" s="170"/>
      <c r="EP366" s="170"/>
      <c r="EQ366" s="170"/>
      <c r="ER366" s="170"/>
      <c r="ES366" s="170"/>
      <c r="ET366" s="170"/>
      <c r="EU366" s="170"/>
      <c r="EV366" s="170"/>
      <c r="EW366" s="170"/>
      <c r="EX366" s="170"/>
      <c r="EY366" s="170"/>
      <c r="EZ366" s="170"/>
      <c r="FA366" s="170"/>
      <c r="FB366" s="170"/>
      <c r="FC366" s="170"/>
      <c r="FD366" s="170"/>
    </row>
    <row r="367" customFormat="false" ht="12.75" hidden="false" customHeight="false" outlineLevel="0" collapsed="false">
      <c r="A367" s="179"/>
      <c r="B367" s="160"/>
      <c r="C367" s="160"/>
      <c r="D367" s="160"/>
      <c r="E367" s="160"/>
      <c r="F367" s="160"/>
      <c r="G367" s="160"/>
      <c r="H367" s="159"/>
      <c r="I367" s="181"/>
      <c r="R367" s="159"/>
      <c r="S367" s="169"/>
      <c r="T367" s="170"/>
      <c r="U367" s="170"/>
      <c r="V367" s="170"/>
      <c r="W367" s="170"/>
      <c r="X367" s="170"/>
      <c r="Y367" s="170"/>
      <c r="Z367" s="170"/>
      <c r="AA367" s="170"/>
      <c r="AB367" s="170"/>
      <c r="AC367" s="170"/>
      <c r="AD367" s="170"/>
      <c r="AE367" s="170"/>
      <c r="AF367" s="170"/>
      <c r="AG367" s="170"/>
      <c r="AH367" s="170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0"/>
      <c r="EF367" s="170"/>
      <c r="EG367" s="170"/>
      <c r="EH367" s="170"/>
      <c r="EI367" s="170"/>
      <c r="EJ367" s="170"/>
      <c r="EK367" s="170"/>
      <c r="EL367" s="170"/>
      <c r="EM367" s="170"/>
      <c r="EN367" s="170"/>
      <c r="EO367" s="170"/>
      <c r="EP367" s="170"/>
      <c r="EQ367" s="170"/>
      <c r="ER367" s="170"/>
      <c r="ES367" s="170"/>
      <c r="ET367" s="170"/>
      <c r="EU367" s="170"/>
      <c r="EV367" s="170"/>
      <c r="EW367" s="170"/>
      <c r="EX367" s="170"/>
      <c r="EY367" s="170"/>
      <c r="EZ367" s="170"/>
      <c r="FA367" s="170"/>
      <c r="FB367" s="170"/>
      <c r="FC367" s="170"/>
      <c r="FD367" s="170"/>
    </row>
    <row r="368" customFormat="false" ht="12.75" hidden="false" customHeight="false" outlineLevel="0" collapsed="false">
      <c r="A368" s="179"/>
      <c r="B368" s="160"/>
      <c r="C368" s="160"/>
      <c r="D368" s="160"/>
      <c r="E368" s="160"/>
      <c r="F368" s="160"/>
      <c r="G368" s="160"/>
      <c r="H368" s="159"/>
      <c r="I368" s="181"/>
      <c r="R368" s="159"/>
      <c r="S368" s="169"/>
      <c r="T368" s="170"/>
      <c r="U368" s="170"/>
      <c r="V368" s="170"/>
      <c r="W368" s="170"/>
      <c r="X368" s="170"/>
      <c r="Y368" s="170"/>
      <c r="Z368" s="170"/>
      <c r="AA368" s="170"/>
      <c r="AB368" s="170"/>
      <c r="AC368" s="170"/>
      <c r="AD368" s="170"/>
      <c r="AE368" s="170"/>
      <c r="AF368" s="170"/>
      <c r="AG368" s="170"/>
      <c r="AH368" s="170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  <c r="DZ368" s="170"/>
      <c r="EA368" s="170"/>
      <c r="EB368" s="170"/>
      <c r="EC368" s="170"/>
      <c r="ED368" s="170"/>
      <c r="EE368" s="170"/>
      <c r="EF368" s="170"/>
      <c r="EG368" s="170"/>
      <c r="EH368" s="170"/>
      <c r="EI368" s="170"/>
      <c r="EJ368" s="170"/>
      <c r="EK368" s="170"/>
      <c r="EL368" s="170"/>
      <c r="EM368" s="170"/>
      <c r="EN368" s="170"/>
      <c r="EO368" s="170"/>
      <c r="EP368" s="170"/>
      <c r="EQ368" s="170"/>
      <c r="ER368" s="170"/>
      <c r="ES368" s="170"/>
      <c r="ET368" s="170"/>
      <c r="EU368" s="170"/>
      <c r="EV368" s="170"/>
      <c r="EW368" s="170"/>
      <c r="EX368" s="170"/>
      <c r="EY368" s="170"/>
      <c r="EZ368" s="170"/>
      <c r="FA368" s="170"/>
      <c r="FB368" s="170"/>
      <c r="FC368" s="170"/>
      <c r="FD368" s="170"/>
    </row>
    <row r="369" customFormat="false" ht="12.75" hidden="false" customHeight="false" outlineLevel="0" collapsed="false">
      <c r="A369" s="179"/>
      <c r="B369" s="160"/>
      <c r="C369" s="160"/>
      <c r="D369" s="160"/>
      <c r="E369" s="160"/>
      <c r="F369" s="160"/>
      <c r="G369" s="160"/>
      <c r="H369" s="159"/>
      <c r="I369" s="181"/>
      <c r="R369" s="159"/>
      <c r="S369" s="169"/>
      <c r="T369" s="170"/>
      <c r="U369" s="170"/>
      <c r="V369" s="170"/>
      <c r="W369" s="170"/>
      <c r="X369" s="170"/>
      <c r="Y369" s="170"/>
      <c r="Z369" s="170"/>
      <c r="AA369" s="170"/>
      <c r="AB369" s="170"/>
      <c r="AC369" s="170"/>
      <c r="AD369" s="170"/>
      <c r="AE369" s="170"/>
      <c r="AF369" s="170"/>
      <c r="AG369" s="170"/>
      <c r="AH369" s="170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0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  <c r="DZ369" s="170"/>
      <c r="EA369" s="170"/>
      <c r="EB369" s="170"/>
      <c r="EC369" s="170"/>
      <c r="ED369" s="170"/>
      <c r="EE369" s="170"/>
      <c r="EF369" s="170"/>
      <c r="EG369" s="170"/>
      <c r="EH369" s="170"/>
      <c r="EI369" s="170"/>
      <c r="EJ369" s="170"/>
      <c r="EK369" s="170"/>
      <c r="EL369" s="170"/>
      <c r="EM369" s="170"/>
      <c r="EN369" s="170"/>
      <c r="EO369" s="170"/>
      <c r="EP369" s="170"/>
      <c r="EQ369" s="170"/>
      <c r="ER369" s="170"/>
      <c r="ES369" s="170"/>
      <c r="ET369" s="170"/>
      <c r="EU369" s="170"/>
      <c r="EV369" s="170"/>
      <c r="EW369" s="170"/>
      <c r="EX369" s="170"/>
      <c r="EY369" s="170"/>
      <c r="EZ369" s="170"/>
      <c r="FA369" s="170"/>
      <c r="FB369" s="170"/>
      <c r="FC369" s="170"/>
      <c r="FD369" s="170"/>
    </row>
    <row r="370" customFormat="false" ht="12.75" hidden="false" customHeight="false" outlineLevel="0" collapsed="false">
      <c r="A370" s="179"/>
      <c r="B370" s="160"/>
      <c r="C370" s="160"/>
      <c r="D370" s="160"/>
      <c r="E370" s="160"/>
      <c r="F370" s="160"/>
      <c r="G370" s="160"/>
      <c r="H370" s="159"/>
      <c r="I370" s="181"/>
      <c r="R370" s="159"/>
      <c r="S370" s="169"/>
      <c r="T370" s="170"/>
      <c r="U370" s="170"/>
      <c r="V370" s="170"/>
      <c r="W370" s="170"/>
      <c r="X370" s="170"/>
      <c r="Y370" s="170"/>
      <c r="Z370" s="170"/>
      <c r="AA370" s="170"/>
      <c r="AB370" s="170"/>
      <c r="AC370" s="170"/>
      <c r="AD370" s="170"/>
      <c r="AE370" s="170"/>
      <c r="AF370" s="170"/>
      <c r="AG370" s="170"/>
      <c r="AH370" s="170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  <c r="DZ370" s="170"/>
      <c r="EA370" s="170"/>
      <c r="EB370" s="170"/>
      <c r="EC370" s="170"/>
      <c r="ED370" s="170"/>
      <c r="EE370" s="170"/>
      <c r="EF370" s="170"/>
      <c r="EG370" s="170"/>
      <c r="EH370" s="170"/>
      <c r="EI370" s="170"/>
      <c r="EJ370" s="170"/>
      <c r="EK370" s="170"/>
      <c r="EL370" s="170"/>
      <c r="EM370" s="170"/>
      <c r="EN370" s="170"/>
      <c r="EO370" s="170"/>
      <c r="EP370" s="170"/>
      <c r="EQ370" s="170"/>
      <c r="ER370" s="170"/>
      <c r="ES370" s="170"/>
      <c r="ET370" s="170"/>
      <c r="EU370" s="170"/>
      <c r="EV370" s="170"/>
      <c r="EW370" s="170"/>
      <c r="EX370" s="170"/>
      <c r="EY370" s="170"/>
      <c r="EZ370" s="170"/>
      <c r="FA370" s="170"/>
      <c r="FB370" s="170"/>
      <c r="FC370" s="170"/>
      <c r="FD370" s="170"/>
    </row>
    <row r="371" customFormat="false" ht="12.75" hidden="false" customHeight="false" outlineLevel="0" collapsed="false">
      <c r="A371" s="179"/>
      <c r="B371" s="160"/>
      <c r="C371" s="160"/>
      <c r="D371" s="160"/>
      <c r="E371" s="160"/>
      <c r="F371" s="160"/>
      <c r="G371" s="160"/>
      <c r="H371" s="159"/>
      <c r="I371" s="181"/>
      <c r="R371" s="159"/>
      <c r="S371" s="169"/>
      <c r="T371" s="170"/>
      <c r="U371" s="170"/>
      <c r="V371" s="170"/>
      <c r="W371" s="170"/>
      <c r="X371" s="170"/>
      <c r="Y371" s="170"/>
      <c r="Z371" s="170"/>
      <c r="AA371" s="170"/>
      <c r="AB371" s="170"/>
      <c r="AC371" s="170"/>
      <c r="AD371" s="170"/>
      <c r="AE371" s="170"/>
      <c r="AF371" s="170"/>
      <c r="AG371" s="170"/>
      <c r="AH371" s="170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0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  <c r="DZ371" s="170"/>
      <c r="EA371" s="170"/>
      <c r="EB371" s="170"/>
      <c r="EC371" s="170"/>
      <c r="ED371" s="170"/>
      <c r="EE371" s="170"/>
      <c r="EF371" s="170"/>
      <c r="EG371" s="170"/>
      <c r="EH371" s="170"/>
      <c r="EI371" s="170"/>
      <c r="EJ371" s="170"/>
      <c r="EK371" s="170"/>
      <c r="EL371" s="170"/>
      <c r="EM371" s="170"/>
      <c r="EN371" s="170"/>
      <c r="EO371" s="170"/>
      <c r="EP371" s="170"/>
      <c r="EQ371" s="170"/>
      <c r="ER371" s="170"/>
      <c r="ES371" s="170"/>
      <c r="ET371" s="170"/>
      <c r="EU371" s="170"/>
      <c r="EV371" s="170"/>
      <c r="EW371" s="170"/>
      <c r="EX371" s="170"/>
      <c r="EY371" s="170"/>
      <c r="EZ371" s="170"/>
      <c r="FA371" s="170"/>
      <c r="FB371" s="170"/>
      <c r="FC371" s="170"/>
      <c r="FD371" s="170"/>
    </row>
    <row r="372" customFormat="false" ht="12.75" hidden="false" customHeight="false" outlineLevel="0" collapsed="false">
      <c r="A372" s="179"/>
      <c r="B372" s="160"/>
      <c r="C372" s="160"/>
      <c r="D372" s="160"/>
      <c r="E372" s="160"/>
      <c r="F372" s="160"/>
      <c r="G372" s="160"/>
      <c r="H372" s="159"/>
      <c r="I372" s="181"/>
      <c r="R372" s="159"/>
      <c r="S372" s="169"/>
      <c r="T372" s="170"/>
      <c r="U372" s="170"/>
      <c r="V372" s="170"/>
      <c r="W372" s="170"/>
      <c r="X372" s="170"/>
      <c r="Y372" s="170"/>
      <c r="Z372" s="170"/>
      <c r="AA372" s="170"/>
      <c r="AB372" s="170"/>
      <c r="AC372" s="170"/>
      <c r="AD372" s="170"/>
      <c r="AE372" s="170"/>
      <c r="AF372" s="170"/>
      <c r="AG372" s="170"/>
      <c r="AH372" s="170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  <c r="DZ372" s="170"/>
      <c r="EA372" s="170"/>
      <c r="EB372" s="170"/>
      <c r="EC372" s="170"/>
      <c r="ED372" s="170"/>
      <c r="EE372" s="170"/>
      <c r="EF372" s="170"/>
      <c r="EG372" s="170"/>
      <c r="EH372" s="170"/>
      <c r="EI372" s="170"/>
      <c r="EJ372" s="170"/>
      <c r="EK372" s="170"/>
      <c r="EL372" s="170"/>
      <c r="EM372" s="170"/>
      <c r="EN372" s="170"/>
      <c r="EO372" s="170"/>
      <c r="EP372" s="170"/>
      <c r="EQ372" s="170"/>
      <c r="ER372" s="170"/>
      <c r="ES372" s="170"/>
      <c r="ET372" s="170"/>
      <c r="EU372" s="170"/>
      <c r="EV372" s="170"/>
      <c r="EW372" s="170"/>
      <c r="EX372" s="170"/>
      <c r="EY372" s="170"/>
      <c r="EZ372" s="170"/>
      <c r="FA372" s="170"/>
      <c r="FB372" s="170"/>
      <c r="FC372" s="170"/>
      <c r="FD372" s="170"/>
    </row>
    <row r="373" customFormat="false" ht="12.75" hidden="false" customHeight="false" outlineLevel="0" collapsed="false">
      <c r="A373" s="179"/>
      <c r="B373" s="160"/>
      <c r="C373" s="160"/>
      <c r="D373" s="160"/>
      <c r="E373" s="160"/>
      <c r="F373" s="160"/>
      <c r="G373" s="160"/>
      <c r="H373" s="159"/>
      <c r="I373" s="181"/>
      <c r="R373" s="159"/>
      <c r="S373" s="169"/>
      <c r="T373" s="170"/>
      <c r="U373" s="170"/>
      <c r="V373" s="170"/>
      <c r="W373" s="170"/>
      <c r="X373" s="170"/>
      <c r="Y373" s="170"/>
      <c r="Z373" s="170"/>
      <c r="AA373" s="170"/>
      <c r="AB373" s="170"/>
      <c r="AC373" s="170"/>
      <c r="AD373" s="170"/>
      <c r="AE373" s="170"/>
      <c r="AF373" s="170"/>
      <c r="AG373" s="170"/>
      <c r="AH373" s="170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0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  <c r="DZ373" s="170"/>
      <c r="EA373" s="170"/>
      <c r="EB373" s="170"/>
      <c r="EC373" s="170"/>
      <c r="ED373" s="170"/>
      <c r="EE373" s="170"/>
      <c r="EF373" s="170"/>
      <c r="EG373" s="170"/>
      <c r="EH373" s="170"/>
      <c r="EI373" s="170"/>
      <c r="EJ373" s="170"/>
      <c r="EK373" s="170"/>
      <c r="EL373" s="170"/>
      <c r="EM373" s="170"/>
      <c r="EN373" s="170"/>
      <c r="EO373" s="170"/>
      <c r="EP373" s="170"/>
      <c r="EQ373" s="170"/>
      <c r="ER373" s="170"/>
      <c r="ES373" s="170"/>
      <c r="ET373" s="170"/>
      <c r="EU373" s="170"/>
      <c r="EV373" s="170"/>
      <c r="EW373" s="170"/>
      <c r="EX373" s="170"/>
      <c r="EY373" s="170"/>
      <c r="EZ373" s="170"/>
      <c r="FA373" s="170"/>
      <c r="FB373" s="170"/>
      <c r="FC373" s="170"/>
      <c r="FD373" s="170"/>
    </row>
    <row r="374" customFormat="false" ht="12.75" hidden="false" customHeight="false" outlineLevel="0" collapsed="false">
      <c r="A374" s="179"/>
      <c r="B374" s="160"/>
      <c r="C374" s="160"/>
      <c r="D374" s="160"/>
      <c r="E374" s="160"/>
      <c r="F374" s="160"/>
      <c r="G374" s="160"/>
      <c r="H374" s="159"/>
      <c r="I374" s="181"/>
      <c r="R374" s="159"/>
      <c r="S374" s="169"/>
      <c r="T374" s="170"/>
      <c r="U374" s="170"/>
      <c r="V374" s="170"/>
      <c r="W374" s="170"/>
      <c r="X374" s="170"/>
      <c r="Y374" s="170"/>
      <c r="Z374" s="170"/>
      <c r="AA374" s="170"/>
      <c r="AB374" s="170"/>
      <c r="AC374" s="170"/>
      <c r="AD374" s="170"/>
      <c r="AE374" s="170"/>
      <c r="AF374" s="170"/>
      <c r="AG374" s="170"/>
      <c r="AH374" s="170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  <c r="DZ374" s="170"/>
      <c r="EA374" s="170"/>
      <c r="EB374" s="170"/>
      <c r="EC374" s="170"/>
      <c r="ED374" s="170"/>
      <c r="EE374" s="170"/>
      <c r="EF374" s="170"/>
      <c r="EG374" s="170"/>
      <c r="EH374" s="170"/>
      <c r="EI374" s="170"/>
      <c r="EJ374" s="170"/>
      <c r="EK374" s="170"/>
      <c r="EL374" s="170"/>
      <c r="EM374" s="170"/>
      <c r="EN374" s="170"/>
      <c r="EO374" s="170"/>
      <c r="EP374" s="170"/>
      <c r="EQ374" s="170"/>
      <c r="ER374" s="170"/>
      <c r="ES374" s="170"/>
      <c r="ET374" s="170"/>
      <c r="EU374" s="170"/>
      <c r="EV374" s="170"/>
      <c r="EW374" s="170"/>
      <c r="EX374" s="170"/>
      <c r="EY374" s="170"/>
      <c r="EZ374" s="170"/>
      <c r="FA374" s="170"/>
      <c r="FB374" s="170"/>
      <c r="FC374" s="170"/>
      <c r="FD374" s="170"/>
    </row>
    <row r="375" customFormat="false" ht="12.75" hidden="false" customHeight="false" outlineLevel="0" collapsed="false">
      <c r="A375" s="179"/>
      <c r="B375" s="160"/>
      <c r="C375" s="160"/>
      <c r="D375" s="160"/>
      <c r="E375" s="160"/>
      <c r="F375" s="160"/>
      <c r="G375" s="160"/>
      <c r="H375" s="159"/>
      <c r="I375" s="181"/>
      <c r="R375" s="159"/>
      <c r="S375" s="169"/>
      <c r="T375" s="170"/>
      <c r="U375" s="170"/>
      <c r="V375" s="17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70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70"/>
      <c r="BW375" s="170"/>
      <c r="BX375" s="170"/>
      <c r="BY375" s="170"/>
      <c r="BZ375" s="170"/>
      <c r="CA375" s="170"/>
      <c r="CB375" s="170"/>
      <c r="CC375" s="170"/>
      <c r="CD375" s="170"/>
      <c r="CE375" s="170"/>
      <c r="CF375" s="170"/>
      <c r="CG375" s="170"/>
      <c r="CH375" s="170"/>
      <c r="CI375" s="170"/>
      <c r="CJ375" s="170"/>
      <c r="CK375" s="170"/>
      <c r="CL375" s="170"/>
      <c r="CM375" s="170"/>
      <c r="CN375" s="170"/>
      <c r="CO375" s="170"/>
      <c r="CP375" s="170"/>
      <c r="CQ375" s="170"/>
      <c r="CR375" s="170"/>
      <c r="CS375" s="170"/>
      <c r="CT375" s="170"/>
      <c r="CU375" s="170"/>
      <c r="CV375" s="170"/>
      <c r="CW375" s="170"/>
      <c r="CX375" s="170"/>
      <c r="CY375" s="170"/>
      <c r="CZ375" s="170"/>
      <c r="DA375" s="170"/>
      <c r="DB375" s="170"/>
      <c r="DC375" s="170"/>
      <c r="DD375" s="170"/>
      <c r="DE375" s="170"/>
      <c r="DF375" s="170"/>
      <c r="DG375" s="170"/>
      <c r="DH375" s="170"/>
      <c r="DI375" s="170"/>
      <c r="DJ375" s="170"/>
      <c r="DK375" s="170"/>
      <c r="DL375" s="170"/>
      <c r="DM375" s="170"/>
      <c r="DN375" s="170"/>
      <c r="DO375" s="170"/>
      <c r="DP375" s="170"/>
      <c r="DQ375" s="170"/>
      <c r="DR375" s="170"/>
      <c r="DS375" s="170"/>
      <c r="DT375" s="170"/>
      <c r="DU375" s="170"/>
      <c r="DV375" s="170"/>
      <c r="DW375" s="170"/>
      <c r="DX375" s="170"/>
      <c r="DY375" s="170"/>
      <c r="DZ375" s="170"/>
      <c r="EA375" s="170"/>
      <c r="EB375" s="170"/>
      <c r="EC375" s="170"/>
      <c r="ED375" s="170"/>
      <c r="EE375" s="170"/>
      <c r="EF375" s="170"/>
      <c r="EG375" s="170"/>
      <c r="EH375" s="170"/>
      <c r="EI375" s="170"/>
      <c r="EJ375" s="170"/>
      <c r="EK375" s="170"/>
      <c r="EL375" s="170"/>
      <c r="EM375" s="170"/>
      <c r="EN375" s="170"/>
      <c r="EO375" s="170"/>
      <c r="EP375" s="170"/>
      <c r="EQ375" s="170"/>
      <c r="ER375" s="170"/>
      <c r="ES375" s="170"/>
      <c r="ET375" s="170"/>
      <c r="EU375" s="170"/>
      <c r="EV375" s="170"/>
      <c r="EW375" s="170"/>
      <c r="EX375" s="170"/>
      <c r="EY375" s="170"/>
      <c r="EZ375" s="170"/>
      <c r="FA375" s="170"/>
      <c r="FB375" s="170"/>
      <c r="FC375" s="170"/>
      <c r="FD375" s="170"/>
    </row>
    <row r="376" customFormat="false" ht="12.75" hidden="false" customHeight="false" outlineLevel="0" collapsed="false">
      <c r="A376" s="179"/>
      <c r="B376" s="160"/>
      <c r="C376" s="160"/>
      <c r="D376" s="160"/>
      <c r="E376" s="160"/>
      <c r="F376" s="160"/>
      <c r="G376" s="160"/>
      <c r="H376" s="159"/>
      <c r="I376" s="181"/>
      <c r="R376" s="159"/>
      <c r="S376" s="169"/>
      <c r="T376" s="170"/>
      <c r="U376" s="170"/>
      <c r="V376" s="17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70"/>
      <c r="AG376" s="170"/>
      <c r="AH376" s="170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70"/>
      <c r="BW376" s="170"/>
      <c r="BX376" s="170"/>
      <c r="BY376" s="170"/>
      <c r="BZ376" s="170"/>
      <c r="CA376" s="170"/>
      <c r="CB376" s="170"/>
      <c r="CC376" s="170"/>
      <c r="CD376" s="170"/>
      <c r="CE376" s="170"/>
      <c r="CF376" s="170"/>
      <c r="CG376" s="170"/>
      <c r="CH376" s="170"/>
      <c r="CI376" s="170"/>
      <c r="CJ376" s="170"/>
      <c r="CK376" s="170"/>
      <c r="CL376" s="170"/>
      <c r="CM376" s="170"/>
      <c r="CN376" s="170"/>
      <c r="CO376" s="170"/>
      <c r="CP376" s="170"/>
      <c r="CQ376" s="170"/>
      <c r="CR376" s="170"/>
      <c r="CS376" s="170"/>
      <c r="CT376" s="170"/>
      <c r="CU376" s="170"/>
      <c r="CV376" s="170"/>
      <c r="CW376" s="170"/>
      <c r="CX376" s="170"/>
      <c r="CY376" s="170"/>
      <c r="CZ376" s="170"/>
      <c r="DA376" s="170"/>
      <c r="DB376" s="170"/>
      <c r="DC376" s="170"/>
      <c r="DD376" s="170"/>
      <c r="DE376" s="170"/>
      <c r="DF376" s="170"/>
      <c r="DG376" s="170"/>
      <c r="DH376" s="170"/>
      <c r="DI376" s="170"/>
      <c r="DJ376" s="170"/>
      <c r="DK376" s="170"/>
      <c r="DL376" s="170"/>
      <c r="DM376" s="170"/>
      <c r="DN376" s="170"/>
      <c r="DO376" s="170"/>
      <c r="DP376" s="170"/>
      <c r="DQ376" s="170"/>
      <c r="DR376" s="170"/>
      <c r="DS376" s="170"/>
      <c r="DT376" s="170"/>
      <c r="DU376" s="170"/>
      <c r="DV376" s="170"/>
      <c r="DW376" s="170"/>
      <c r="DX376" s="170"/>
      <c r="DY376" s="170"/>
      <c r="DZ376" s="170"/>
      <c r="EA376" s="170"/>
      <c r="EB376" s="170"/>
      <c r="EC376" s="170"/>
      <c r="ED376" s="170"/>
      <c r="EE376" s="170"/>
      <c r="EF376" s="170"/>
      <c r="EG376" s="170"/>
      <c r="EH376" s="170"/>
      <c r="EI376" s="170"/>
      <c r="EJ376" s="170"/>
      <c r="EK376" s="170"/>
      <c r="EL376" s="170"/>
      <c r="EM376" s="170"/>
      <c r="EN376" s="170"/>
      <c r="EO376" s="170"/>
      <c r="EP376" s="170"/>
      <c r="EQ376" s="170"/>
      <c r="ER376" s="170"/>
      <c r="ES376" s="170"/>
      <c r="ET376" s="170"/>
      <c r="EU376" s="170"/>
      <c r="EV376" s="170"/>
      <c r="EW376" s="170"/>
      <c r="EX376" s="170"/>
      <c r="EY376" s="170"/>
      <c r="EZ376" s="170"/>
      <c r="FA376" s="170"/>
      <c r="FB376" s="170"/>
      <c r="FC376" s="170"/>
      <c r="FD376" s="170"/>
    </row>
    <row r="377" customFormat="false" ht="12.75" hidden="false" customHeight="false" outlineLevel="0" collapsed="false">
      <c r="A377" s="179"/>
      <c r="B377" s="160"/>
      <c r="C377" s="160"/>
      <c r="D377" s="160"/>
      <c r="E377" s="160"/>
      <c r="F377" s="160"/>
      <c r="G377" s="160"/>
      <c r="H377" s="159"/>
      <c r="I377" s="181"/>
      <c r="R377" s="159"/>
      <c r="S377" s="169"/>
      <c r="T377" s="170"/>
      <c r="U377" s="170"/>
      <c r="V377" s="170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70"/>
      <c r="AG377" s="170"/>
      <c r="AH377" s="170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 s="170"/>
      <c r="CC377" s="170"/>
      <c r="CD377" s="170"/>
      <c r="CE377" s="170"/>
      <c r="CF377" s="170"/>
      <c r="CG377" s="170"/>
      <c r="CH377" s="170"/>
      <c r="CI377" s="170"/>
      <c r="CJ377" s="170"/>
      <c r="CK377" s="170"/>
      <c r="CL377" s="170"/>
      <c r="CM377" s="170"/>
      <c r="CN377" s="170"/>
      <c r="CO377" s="170"/>
      <c r="CP377" s="170"/>
      <c r="CQ377" s="170"/>
      <c r="CR377" s="170"/>
      <c r="CS377" s="170"/>
      <c r="CT377" s="170"/>
      <c r="CU377" s="170"/>
      <c r="CV377" s="170"/>
      <c r="CW377" s="170"/>
      <c r="CX377" s="170"/>
      <c r="CY377" s="170"/>
      <c r="CZ377" s="170"/>
      <c r="DA377" s="170"/>
      <c r="DB377" s="170"/>
      <c r="DC377" s="170"/>
      <c r="DD377" s="170"/>
      <c r="DE377" s="170"/>
      <c r="DF377" s="170"/>
      <c r="DG377" s="170"/>
      <c r="DH377" s="170"/>
      <c r="DI377" s="170"/>
      <c r="DJ377" s="170"/>
      <c r="DK377" s="170"/>
      <c r="DL377" s="170"/>
      <c r="DM377" s="170"/>
      <c r="DN377" s="170"/>
      <c r="DO377" s="170"/>
      <c r="DP377" s="170"/>
      <c r="DQ377" s="170"/>
      <c r="DR377" s="170"/>
      <c r="DS377" s="170"/>
      <c r="DT377" s="170"/>
      <c r="DU377" s="170"/>
      <c r="DV377" s="170"/>
      <c r="DW377" s="170"/>
      <c r="DX377" s="170"/>
      <c r="DY377" s="170"/>
      <c r="DZ377" s="170"/>
      <c r="EA377" s="170"/>
      <c r="EB377" s="170"/>
      <c r="EC377" s="170"/>
      <c r="ED377" s="170"/>
      <c r="EE377" s="170"/>
      <c r="EF377" s="170"/>
      <c r="EG377" s="170"/>
      <c r="EH377" s="170"/>
      <c r="EI377" s="170"/>
      <c r="EJ377" s="170"/>
      <c r="EK377" s="170"/>
      <c r="EL377" s="170"/>
      <c r="EM377" s="170"/>
      <c r="EN377" s="170"/>
      <c r="EO377" s="170"/>
      <c r="EP377" s="170"/>
      <c r="EQ377" s="170"/>
      <c r="ER377" s="170"/>
      <c r="ES377" s="170"/>
      <c r="ET377" s="170"/>
      <c r="EU377" s="170"/>
      <c r="EV377" s="170"/>
      <c r="EW377" s="170"/>
      <c r="EX377" s="170"/>
      <c r="EY377" s="170"/>
      <c r="EZ377" s="170"/>
      <c r="FA377" s="170"/>
      <c r="FB377" s="170"/>
      <c r="FC377" s="170"/>
      <c r="FD377" s="170"/>
    </row>
    <row r="378" customFormat="false" ht="12.75" hidden="false" customHeight="false" outlineLevel="0" collapsed="false">
      <c r="A378" s="179"/>
      <c r="B378" s="160"/>
      <c r="C378" s="160"/>
      <c r="D378" s="160"/>
      <c r="E378" s="160"/>
      <c r="F378" s="160"/>
      <c r="G378" s="160"/>
      <c r="H378" s="159"/>
      <c r="I378" s="181"/>
      <c r="R378" s="159"/>
      <c r="S378" s="169"/>
      <c r="T378" s="170"/>
      <c r="U378" s="170"/>
      <c r="V378" s="170"/>
      <c r="W378" s="170"/>
      <c r="X378" s="170"/>
      <c r="Y378" s="170"/>
      <c r="Z378" s="170"/>
      <c r="AA378" s="170"/>
      <c r="AB378" s="170"/>
      <c r="AC378" s="170"/>
      <c r="AD378" s="170"/>
      <c r="AE378" s="170"/>
      <c r="AF378" s="170"/>
      <c r="AG378" s="170"/>
      <c r="AH378" s="170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 s="170"/>
      <c r="CC378" s="170"/>
      <c r="CD378" s="170"/>
      <c r="CE378" s="170"/>
      <c r="CF378" s="170"/>
      <c r="CG378" s="170"/>
      <c r="CH378" s="170"/>
      <c r="CI378" s="170"/>
      <c r="CJ378" s="170"/>
      <c r="CK378" s="170"/>
      <c r="CL378" s="170"/>
      <c r="CM378" s="170"/>
      <c r="CN378" s="170"/>
      <c r="CO378" s="170"/>
      <c r="CP378" s="170"/>
      <c r="CQ378" s="170"/>
      <c r="CR378" s="170"/>
      <c r="CS378" s="170"/>
      <c r="CT378" s="170"/>
      <c r="CU378" s="170"/>
      <c r="CV378" s="170"/>
      <c r="CW378" s="170"/>
      <c r="CX378" s="170"/>
      <c r="CY378" s="170"/>
      <c r="CZ378" s="170"/>
      <c r="DA378" s="170"/>
      <c r="DB378" s="170"/>
      <c r="DC378" s="170"/>
      <c r="DD378" s="170"/>
      <c r="DE378" s="170"/>
      <c r="DF378" s="170"/>
      <c r="DG378" s="170"/>
      <c r="DH378" s="170"/>
      <c r="DI378" s="170"/>
      <c r="DJ378" s="170"/>
      <c r="DK378" s="170"/>
      <c r="DL378" s="170"/>
      <c r="DM378" s="170"/>
      <c r="DN378" s="170"/>
      <c r="DO378" s="170"/>
      <c r="DP378" s="170"/>
      <c r="DQ378" s="170"/>
      <c r="DR378" s="170"/>
      <c r="DS378" s="170"/>
      <c r="DT378" s="170"/>
      <c r="DU378" s="170"/>
      <c r="DV378" s="170"/>
      <c r="DW378" s="170"/>
      <c r="DX378" s="170"/>
      <c r="DY378" s="170"/>
      <c r="DZ378" s="170"/>
      <c r="EA378" s="170"/>
      <c r="EB378" s="170"/>
      <c r="EC378" s="170"/>
      <c r="ED378" s="170"/>
      <c r="EE378" s="170"/>
      <c r="EF378" s="170"/>
      <c r="EG378" s="170"/>
      <c r="EH378" s="170"/>
      <c r="EI378" s="170"/>
      <c r="EJ378" s="170"/>
      <c r="EK378" s="170"/>
      <c r="EL378" s="170"/>
      <c r="EM378" s="170"/>
      <c r="EN378" s="170"/>
      <c r="EO378" s="170"/>
      <c r="EP378" s="170"/>
      <c r="EQ378" s="170"/>
      <c r="ER378" s="170"/>
      <c r="ES378" s="170"/>
      <c r="ET378" s="170"/>
      <c r="EU378" s="170"/>
      <c r="EV378" s="170"/>
      <c r="EW378" s="170"/>
      <c r="EX378" s="170"/>
      <c r="EY378" s="170"/>
      <c r="EZ378" s="170"/>
      <c r="FA378" s="170"/>
      <c r="FB378" s="170"/>
      <c r="FC378" s="170"/>
      <c r="FD378" s="170"/>
    </row>
    <row r="379" customFormat="false" ht="12.75" hidden="false" customHeight="false" outlineLevel="0" collapsed="false">
      <c r="A379" s="179"/>
      <c r="B379" s="160"/>
      <c r="C379" s="160"/>
      <c r="D379" s="160"/>
      <c r="E379" s="160"/>
      <c r="F379" s="160"/>
      <c r="G379" s="160"/>
      <c r="H379" s="159"/>
      <c r="I379" s="181"/>
      <c r="R379" s="159"/>
      <c r="S379" s="169"/>
      <c r="T379" s="170"/>
      <c r="U379" s="170"/>
      <c r="V379" s="170"/>
      <c r="W379" s="170"/>
      <c r="X379" s="170"/>
      <c r="Y379" s="170"/>
      <c r="Z379" s="170"/>
      <c r="AA379" s="170"/>
      <c r="AB379" s="170"/>
      <c r="AC379" s="170"/>
      <c r="AD379" s="170"/>
      <c r="AE379" s="170"/>
      <c r="AF379" s="170"/>
      <c r="AG379" s="170"/>
      <c r="AH379" s="170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 s="170"/>
      <c r="CC379" s="170"/>
      <c r="CD379" s="170"/>
      <c r="CE379" s="170"/>
      <c r="CF379" s="170"/>
      <c r="CG379" s="170"/>
      <c r="CH379" s="170"/>
      <c r="CI379" s="170"/>
      <c r="CJ379" s="170"/>
      <c r="CK379" s="170"/>
      <c r="CL379" s="170"/>
      <c r="CM379" s="170"/>
      <c r="CN379" s="170"/>
      <c r="CO379" s="170"/>
      <c r="CP379" s="170"/>
      <c r="CQ379" s="170"/>
      <c r="CR379" s="170"/>
      <c r="CS379" s="170"/>
      <c r="CT379" s="170"/>
      <c r="CU379" s="170"/>
      <c r="CV379" s="170"/>
      <c r="CW379" s="170"/>
      <c r="CX379" s="170"/>
      <c r="CY379" s="170"/>
      <c r="CZ379" s="170"/>
      <c r="DA379" s="170"/>
      <c r="DB379" s="170"/>
      <c r="DC379" s="170"/>
      <c r="DD379" s="170"/>
      <c r="DE379" s="170"/>
      <c r="DF379" s="170"/>
      <c r="DG379" s="170"/>
      <c r="DH379" s="170"/>
      <c r="DI379" s="170"/>
      <c r="DJ379" s="170"/>
      <c r="DK379" s="170"/>
      <c r="DL379" s="170"/>
      <c r="DM379" s="170"/>
      <c r="DN379" s="170"/>
      <c r="DO379" s="170"/>
      <c r="DP379" s="170"/>
      <c r="DQ379" s="170"/>
      <c r="DR379" s="170"/>
      <c r="DS379" s="170"/>
      <c r="DT379" s="170"/>
      <c r="DU379" s="170"/>
      <c r="DV379" s="170"/>
      <c r="DW379" s="170"/>
      <c r="DX379" s="170"/>
      <c r="DY379" s="170"/>
      <c r="DZ379" s="170"/>
      <c r="EA379" s="170"/>
      <c r="EB379" s="170"/>
      <c r="EC379" s="170"/>
      <c r="ED379" s="170"/>
      <c r="EE379" s="170"/>
      <c r="EF379" s="170"/>
      <c r="EG379" s="170"/>
      <c r="EH379" s="170"/>
      <c r="EI379" s="170"/>
      <c r="EJ379" s="170"/>
      <c r="EK379" s="170"/>
      <c r="EL379" s="170"/>
      <c r="EM379" s="170"/>
      <c r="EN379" s="170"/>
      <c r="EO379" s="170"/>
      <c r="EP379" s="170"/>
      <c r="EQ379" s="170"/>
      <c r="ER379" s="170"/>
      <c r="ES379" s="170"/>
      <c r="ET379" s="170"/>
      <c r="EU379" s="170"/>
      <c r="EV379" s="170"/>
      <c r="EW379" s="170"/>
      <c r="EX379" s="170"/>
      <c r="EY379" s="170"/>
      <c r="EZ379" s="170"/>
      <c r="FA379" s="170"/>
      <c r="FB379" s="170"/>
      <c r="FC379" s="170"/>
      <c r="FD379" s="170"/>
    </row>
    <row r="380" customFormat="false" ht="12.75" hidden="false" customHeight="false" outlineLevel="0" collapsed="false">
      <c r="A380" s="179"/>
      <c r="B380" s="160"/>
      <c r="C380" s="160"/>
      <c r="D380" s="160"/>
      <c r="E380" s="160"/>
      <c r="F380" s="160"/>
      <c r="G380" s="160"/>
      <c r="H380" s="159"/>
      <c r="I380" s="181"/>
      <c r="R380" s="159"/>
      <c r="S380" s="169"/>
      <c r="T380" s="170"/>
      <c r="U380" s="170"/>
      <c r="V380" s="170"/>
      <c r="W380" s="170"/>
      <c r="X380" s="170"/>
      <c r="Y380" s="170"/>
      <c r="Z380" s="170"/>
      <c r="AA380" s="170"/>
      <c r="AB380" s="170"/>
      <c r="AC380" s="170"/>
      <c r="AD380" s="170"/>
      <c r="AE380" s="170"/>
      <c r="AF380" s="170"/>
      <c r="AG380" s="170"/>
      <c r="AH380" s="170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 s="170"/>
      <c r="CC380" s="170"/>
      <c r="CD380" s="170"/>
      <c r="CE380" s="170"/>
      <c r="CF380" s="170"/>
      <c r="CG380" s="170"/>
      <c r="CH380" s="170"/>
      <c r="CI380" s="170"/>
      <c r="CJ380" s="170"/>
      <c r="CK380" s="170"/>
      <c r="CL380" s="170"/>
      <c r="CM380" s="170"/>
      <c r="CN380" s="170"/>
      <c r="CO380" s="170"/>
      <c r="CP380" s="170"/>
      <c r="CQ380" s="170"/>
      <c r="CR380" s="170"/>
      <c r="CS380" s="170"/>
      <c r="CT380" s="170"/>
      <c r="CU380" s="170"/>
      <c r="CV380" s="170"/>
      <c r="CW380" s="170"/>
      <c r="CX380" s="170"/>
      <c r="CY380" s="170"/>
      <c r="CZ380" s="170"/>
      <c r="DA380" s="170"/>
      <c r="DB380" s="170"/>
      <c r="DC380" s="170"/>
      <c r="DD380" s="170"/>
      <c r="DE380" s="170"/>
      <c r="DF380" s="170"/>
      <c r="DG380" s="170"/>
      <c r="DH380" s="170"/>
      <c r="DI380" s="170"/>
      <c r="DJ380" s="170"/>
      <c r="DK380" s="170"/>
      <c r="DL380" s="170"/>
      <c r="DM380" s="170"/>
      <c r="DN380" s="170"/>
      <c r="DO380" s="170"/>
      <c r="DP380" s="170"/>
      <c r="DQ380" s="170"/>
      <c r="DR380" s="170"/>
      <c r="DS380" s="170"/>
      <c r="DT380" s="170"/>
      <c r="DU380" s="170"/>
      <c r="DV380" s="170"/>
      <c r="DW380" s="170"/>
      <c r="DX380" s="170"/>
      <c r="DY380" s="170"/>
      <c r="DZ380" s="170"/>
      <c r="EA380" s="170"/>
      <c r="EB380" s="170"/>
      <c r="EC380" s="170"/>
      <c r="ED380" s="170"/>
      <c r="EE380" s="170"/>
      <c r="EF380" s="170"/>
      <c r="EG380" s="170"/>
      <c r="EH380" s="170"/>
      <c r="EI380" s="170"/>
      <c r="EJ380" s="170"/>
      <c r="EK380" s="170"/>
      <c r="EL380" s="170"/>
      <c r="EM380" s="170"/>
      <c r="EN380" s="170"/>
      <c r="EO380" s="170"/>
      <c r="EP380" s="170"/>
      <c r="EQ380" s="170"/>
      <c r="ER380" s="170"/>
      <c r="ES380" s="170"/>
      <c r="ET380" s="170"/>
      <c r="EU380" s="170"/>
      <c r="EV380" s="170"/>
      <c r="EW380" s="170"/>
      <c r="EX380" s="170"/>
      <c r="EY380" s="170"/>
      <c r="EZ380" s="170"/>
      <c r="FA380" s="170"/>
      <c r="FB380" s="170"/>
      <c r="FC380" s="170"/>
      <c r="FD380" s="170"/>
    </row>
    <row r="381" customFormat="false" ht="12.75" hidden="false" customHeight="false" outlineLevel="0" collapsed="false">
      <c r="A381" s="179"/>
      <c r="B381" s="160"/>
      <c r="C381" s="160"/>
      <c r="D381" s="160"/>
      <c r="E381" s="160"/>
      <c r="F381" s="160"/>
      <c r="G381" s="160"/>
      <c r="H381" s="159"/>
      <c r="I381" s="181"/>
      <c r="R381" s="159"/>
      <c r="S381" s="169"/>
      <c r="T381" s="170"/>
      <c r="U381" s="170"/>
      <c r="V381" s="170"/>
      <c r="W381" s="170"/>
      <c r="X381" s="170"/>
      <c r="Y381" s="170"/>
      <c r="Z381" s="170"/>
      <c r="AA381" s="170"/>
      <c r="AB381" s="170"/>
      <c r="AC381" s="170"/>
      <c r="AD381" s="170"/>
      <c r="AE381" s="170"/>
      <c r="AF381" s="170"/>
      <c r="AG381" s="170"/>
      <c r="AH381" s="170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 s="170"/>
      <c r="CC381" s="170"/>
      <c r="CD381" s="170"/>
      <c r="CE381" s="170"/>
      <c r="CF381" s="170"/>
      <c r="CG381" s="170"/>
      <c r="CH381" s="170"/>
      <c r="CI381" s="170"/>
      <c r="CJ381" s="170"/>
      <c r="CK381" s="170"/>
      <c r="CL381" s="170"/>
      <c r="CM381" s="170"/>
      <c r="CN381" s="170"/>
      <c r="CO381" s="170"/>
      <c r="CP381" s="170"/>
      <c r="CQ381" s="170"/>
      <c r="CR381" s="170"/>
      <c r="CS381" s="170"/>
      <c r="CT381" s="170"/>
      <c r="CU381" s="170"/>
      <c r="CV381" s="170"/>
      <c r="CW381" s="170"/>
      <c r="CX381" s="170"/>
      <c r="CY381" s="170"/>
      <c r="CZ381" s="170"/>
      <c r="DA381" s="170"/>
      <c r="DB381" s="170"/>
      <c r="DC381" s="170"/>
      <c r="DD381" s="170"/>
      <c r="DE381" s="170"/>
      <c r="DF381" s="170"/>
      <c r="DG381" s="170"/>
      <c r="DH381" s="170"/>
      <c r="DI381" s="170"/>
      <c r="DJ381" s="170"/>
      <c r="DK381" s="170"/>
      <c r="DL381" s="170"/>
      <c r="DM381" s="170"/>
      <c r="DN381" s="170"/>
      <c r="DO381" s="170"/>
      <c r="DP381" s="170"/>
      <c r="DQ381" s="170"/>
      <c r="DR381" s="170"/>
      <c r="DS381" s="170"/>
      <c r="DT381" s="170"/>
      <c r="DU381" s="170"/>
      <c r="DV381" s="170"/>
      <c r="DW381" s="170"/>
      <c r="DX381" s="170"/>
      <c r="DY381" s="170"/>
      <c r="DZ381" s="170"/>
      <c r="EA381" s="170"/>
      <c r="EB381" s="170"/>
      <c r="EC381" s="170"/>
      <c r="ED381" s="170"/>
      <c r="EE381" s="170"/>
      <c r="EF381" s="170"/>
      <c r="EG381" s="170"/>
      <c r="EH381" s="170"/>
      <c r="EI381" s="170"/>
      <c r="EJ381" s="170"/>
      <c r="EK381" s="170"/>
      <c r="EL381" s="170"/>
      <c r="EM381" s="170"/>
      <c r="EN381" s="170"/>
      <c r="EO381" s="170"/>
      <c r="EP381" s="170"/>
      <c r="EQ381" s="170"/>
      <c r="ER381" s="170"/>
      <c r="ES381" s="170"/>
      <c r="ET381" s="170"/>
      <c r="EU381" s="170"/>
      <c r="EV381" s="170"/>
      <c r="EW381" s="170"/>
      <c r="EX381" s="170"/>
      <c r="EY381" s="170"/>
      <c r="EZ381" s="170"/>
      <c r="FA381" s="170"/>
      <c r="FB381" s="170"/>
      <c r="FC381" s="170"/>
      <c r="FD381" s="170"/>
    </row>
    <row r="382" customFormat="false" ht="12.75" hidden="false" customHeight="false" outlineLevel="0" collapsed="false">
      <c r="A382" s="179"/>
      <c r="B382" s="160"/>
      <c r="C382" s="160"/>
      <c r="D382" s="160"/>
      <c r="E382" s="160"/>
      <c r="F382" s="160"/>
      <c r="G382" s="160"/>
      <c r="H382" s="159"/>
      <c r="I382" s="181"/>
      <c r="R382" s="159"/>
      <c r="S382" s="169"/>
      <c r="T382" s="170"/>
      <c r="U382" s="170"/>
      <c r="V382" s="170"/>
      <c r="W382" s="170"/>
      <c r="X382" s="170"/>
      <c r="Y382" s="170"/>
      <c r="Z382" s="170"/>
      <c r="AA382" s="170"/>
      <c r="AB382" s="170"/>
      <c r="AC382" s="170"/>
      <c r="AD382" s="170"/>
      <c r="AE382" s="170"/>
      <c r="AF382" s="170"/>
      <c r="AG382" s="170"/>
      <c r="AH382" s="170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 s="170"/>
      <c r="CC382" s="170"/>
      <c r="CD382" s="170"/>
      <c r="CE382" s="170"/>
      <c r="CF382" s="170"/>
      <c r="CG382" s="170"/>
      <c r="CH382" s="170"/>
      <c r="CI382" s="170"/>
      <c r="CJ382" s="170"/>
      <c r="CK382" s="170"/>
      <c r="CL382" s="170"/>
      <c r="CM382" s="170"/>
      <c r="CN382" s="170"/>
      <c r="CO382" s="170"/>
      <c r="CP382" s="170"/>
      <c r="CQ382" s="170"/>
      <c r="CR382" s="170"/>
      <c r="CS382" s="170"/>
      <c r="CT382" s="170"/>
      <c r="CU382" s="170"/>
      <c r="CV382" s="170"/>
      <c r="CW382" s="170"/>
      <c r="CX382" s="170"/>
      <c r="CY382" s="170"/>
      <c r="CZ382" s="170"/>
      <c r="DA382" s="170"/>
      <c r="DB382" s="170"/>
      <c r="DC382" s="170"/>
      <c r="DD382" s="170"/>
      <c r="DE382" s="170"/>
      <c r="DF382" s="170"/>
      <c r="DG382" s="170"/>
      <c r="DH382" s="170"/>
      <c r="DI382" s="170"/>
      <c r="DJ382" s="170"/>
      <c r="DK382" s="170"/>
      <c r="DL382" s="170"/>
      <c r="DM382" s="170"/>
      <c r="DN382" s="170"/>
      <c r="DO382" s="170"/>
      <c r="DP382" s="170"/>
      <c r="DQ382" s="170"/>
      <c r="DR382" s="170"/>
      <c r="DS382" s="170"/>
      <c r="DT382" s="170"/>
      <c r="DU382" s="170"/>
      <c r="DV382" s="170"/>
      <c r="DW382" s="170"/>
      <c r="DX382" s="170"/>
      <c r="DY382" s="170"/>
      <c r="DZ382" s="170"/>
      <c r="EA382" s="170"/>
      <c r="EB382" s="170"/>
      <c r="EC382" s="170"/>
      <c r="ED382" s="170"/>
      <c r="EE382" s="170"/>
      <c r="EF382" s="170"/>
      <c r="EG382" s="170"/>
      <c r="EH382" s="170"/>
      <c r="EI382" s="170"/>
      <c r="EJ382" s="170"/>
      <c r="EK382" s="170"/>
      <c r="EL382" s="170"/>
      <c r="EM382" s="170"/>
      <c r="EN382" s="170"/>
      <c r="EO382" s="170"/>
      <c r="EP382" s="170"/>
      <c r="EQ382" s="170"/>
      <c r="ER382" s="170"/>
      <c r="ES382" s="170"/>
      <c r="ET382" s="170"/>
      <c r="EU382" s="170"/>
      <c r="EV382" s="170"/>
      <c r="EW382" s="170"/>
      <c r="EX382" s="170"/>
      <c r="EY382" s="170"/>
      <c r="EZ382" s="170"/>
      <c r="FA382" s="170"/>
      <c r="FB382" s="170"/>
      <c r="FC382" s="170"/>
      <c r="FD382" s="170"/>
    </row>
    <row r="383" customFormat="false" ht="12.75" hidden="false" customHeight="false" outlineLevel="0" collapsed="false">
      <c r="A383" s="179"/>
      <c r="B383" s="160"/>
      <c r="C383" s="160"/>
      <c r="D383" s="160"/>
      <c r="E383" s="160"/>
      <c r="F383" s="160"/>
      <c r="G383" s="160"/>
      <c r="H383" s="159"/>
      <c r="I383" s="181"/>
      <c r="R383" s="159"/>
      <c r="S383" s="169"/>
      <c r="T383" s="170"/>
      <c r="U383" s="170"/>
      <c r="V383" s="170"/>
      <c r="W383" s="170"/>
      <c r="X383" s="170"/>
      <c r="Y383" s="170"/>
      <c r="Z383" s="170"/>
      <c r="AA383" s="170"/>
      <c r="AB383" s="170"/>
      <c r="AC383" s="170"/>
      <c r="AD383" s="170"/>
      <c r="AE383" s="170"/>
      <c r="AF383" s="170"/>
      <c r="AG383" s="170"/>
      <c r="AH383" s="170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 s="170"/>
      <c r="CC383" s="170"/>
      <c r="CD383" s="170"/>
      <c r="CE383" s="170"/>
      <c r="CF383" s="170"/>
      <c r="CG383" s="170"/>
      <c r="CH383" s="170"/>
      <c r="CI383" s="170"/>
      <c r="CJ383" s="170"/>
      <c r="CK383" s="170"/>
      <c r="CL383" s="170"/>
      <c r="CM383" s="170"/>
      <c r="CN383" s="170"/>
      <c r="CO383" s="170"/>
      <c r="CP383" s="170"/>
      <c r="CQ383" s="170"/>
      <c r="CR383" s="170"/>
      <c r="CS383" s="170"/>
      <c r="CT383" s="170"/>
      <c r="CU383" s="170"/>
      <c r="CV383" s="170"/>
      <c r="CW383" s="170"/>
      <c r="CX383" s="170"/>
      <c r="CY383" s="170"/>
      <c r="CZ383" s="170"/>
      <c r="DA383" s="170"/>
      <c r="DB383" s="170"/>
      <c r="DC383" s="170"/>
      <c r="DD383" s="170"/>
      <c r="DE383" s="170"/>
      <c r="DF383" s="170"/>
      <c r="DG383" s="170"/>
      <c r="DH383" s="170"/>
      <c r="DI383" s="170"/>
      <c r="DJ383" s="170"/>
      <c r="DK383" s="170"/>
      <c r="DL383" s="170"/>
      <c r="DM383" s="170"/>
      <c r="DN383" s="170"/>
      <c r="DO383" s="170"/>
      <c r="DP383" s="170"/>
      <c r="DQ383" s="170"/>
      <c r="DR383" s="170"/>
      <c r="DS383" s="170"/>
      <c r="DT383" s="170"/>
      <c r="DU383" s="170"/>
      <c r="DV383" s="170"/>
      <c r="DW383" s="170"/>
      <c r="DX383" s="170"/>
      <c r="DY383" s="170"/>
      <c r="DZ383" s="170"/>
      <c r="EA383" s="170"/>
      <c r="EB383" s="170"/>
      <c r="EC383" s="170"/>
      <c r="ED383" s="170"/>
      <c r="EE383" s="170"/>
      <c r="EF383" s="170"/>
      <c r="EG383" s="170"/>
      <c r="EH383" s="170"/>
      <c r="EI383" s="170"/>
      <c r="EJ383" s="170"/>
      <c r="EK383" s="170"/>
      <c r="EL383" s="170"/>
      <c r="EM383" s="170"/>
      <c r="EN383" s="170"/>
      <c r="EO383" s="170"/>
      <c r="EP383" s="170"/>
      <c r="EQ383" s="170"/>
      <c r="ER383" s="170"/>
      <c r="ES383" s="170"/>
      <c r="ET383" s="170"/>
      <c r="EU383" s="170"/>
      <c r="EV383" s="170"/>
      <c r="EW383" s="170"/>
      <c r="EX383" s="170"/>
      <c r="EY383" s="170"/>
      <c r="EZ383" s="170"/>
      <c r="FA383" s="170"/>
      <c r="FB383" s="170"/>
      <c r="FC383" s="170"/>
      <c r="FD383" s="170"/>
    </row>
    <row r="384" customFormat="false" ht="12.75" hidden="false" customHeight="false" outlineLevel="0" collapsed="false">
      <c r="A384" s="179"/>
      <c r="B384" s="160"/>
      <c r="C384" s="160"/>
      <c r="D384" s="160"/>
      <c r="E384" s="160"/>
      <c r="F384" s="160"/>
      <c r="G384" s="160"/>
      <c r="H384" s="159"/>
      <c r="I384" s="181"/>
      <c r="R384" s="159"/>
      <c r="S384" s="169"/>
      <c r="T384" s="170"/>
      <c r="U384" s="170"/>
      <c r="V384" s="170"/>
      <c r="W384" s="170"/>
      <c r="X384" s="170"/>
      <c r="Y384" s="170"/>
      <c r="Z384" s="170"/>
      <c r="AA384" s="170"/>
      <c r="AB384" s="170"/>
      <c r="AC384" s="170"/>
      <c r="AD384" s="170"/>
      <c r="AE384" s="170"/>
      <c r="AF384" s="170"/>
      <c r="AG384" s="170"/>
      <c r="AH384" s="170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 s="170"/>
      <c r="CC384" s="170"/>
      <c r="CD384" s="170"/>
      <c r="CE384" s="170"/>
      <c r="CF384" s="170"/>
      <c r="CG384" s="170"/>
      <c r="CH384" s="170"/>
      <c r="CI384" s="170"/>
      <c r="CJ384" s="170"/>
      <c r="CK384" s="170"/>
      <c r="CL384" s="170"/>
      <c r="CM384" s="170"/>
      <c r="CN384" s="170"/>
      <c r="CO384" s="170"/>
      <c r="CP384" s="170"/>
      <c r="CQ384" s="170"/>
      <c r="CR384" s="170"/>
      <c r="CS384" s="170"/>
      <c r="CT384" s="170"/>
      <c r="CU384" s="170"/>
      <c r="CV384" s="170"/>
      <c r="CW384" s="170"/>
      <c r="CX384" s="170"/>
      <c r="CY384" s="170"/>
      <c r="CZ384" s="170"/>
      <c r="DA384" s="170"/>
      <c r="DB384" s="170"/>
      <c r="DC384" s="170"/>
      <c r="DD384" s="170"/>
      <c r="DE384" s="170"/>
      <c r="DF384" s="170"/>
      <c r="DG384" s="170"/>
      <c r="DH384" s="170"/>
      <c r="DI384" s="170"/>
      <c r="DJ384" s="170"/>
      <c r="DK384" s="170"/>
      <c r="DL384" s="170"/>
      <c r="DM384" s="170"/>
      <c r="DN384" s="170"/>
      <c r="DO384" s="170"/>
      <c r="DP384" s="170"/>
      <c r="DQ384" s="170"/>
      <c r="DR384" s="170"/>
      <c r="DS384" s="170"/>
      <c r="DT384" s="170"/>
      <c r="DU384" s="170"/>
      <c r="DV384" s="170"/>
      <c r="DW384" s="170"/>
      <c r="DX384" s="170"/>
      <c r="DY384" s="170"/>
      <c r="DZ384" s="170"/>
      <c r="EA384" s="170"/>
      <c r="EB384" s="170"/>
      <c r="EC384" s="170"/>
      <c r="ED384" s="170"/>
      <c r="EE384" s="170"/>
      <c r="EF384" s="170"/>
      <c r="EG384" s="170"/>
      <c r="EH384" s="170"/>
      <c r="EI384" s="170"/>
      <c r="EJ384" s="170"/>
      <c r="EK384" s="170"/>
      <c r="EL384" s="170"/>
      <c r="EM384" s="170"/>
      <c r="EN384" s="170"/>
      <c r="EO384" s="170"/>
      <c r="EP384" s="170"/>
      <c r="EQ384" s="170"/>
      <c r="ER384" s="170"/>
      <c r="ES384" s="170"/>
      <c r="ET384" s="170"/>
      <c r="EU384" s="170"/>
      <c r="EV384" s="170"/>
      <c r="EW384" s="170"/>
      <c r="EX384" s="170"/>
      <c r="EY384" s="170"/>
      <c r="EZ384" s="170"/>
      <c r="FA384" s="170"/>
      <c r="FB384" s="170"/>
      <c r="FC384" s="170"/>
      <c r="FD384" s="170"/>
    </row>
    <row r="385" customFormat="false" ht="12.75" hidden="false" customHeight="false" outlineLevel="0" collapsed="false">
      <c r="A385" s="179"/>
      <c r="B385" s="160"/>
      <c r="C385" s="160"/>
      <c r="D385" s="160"/>
      <c r="E385" s="160"/>
      <c r="F385" s="160"/>
      <c r="G385" s="160"/>
      <c r="H385" s="159"/>
      <c r="I385" s="181"/>
      <c r="R385" s="159"/>
      <c r="S385" s="169"/>
      <c r="T385" s="170"/>
      <c r="U385" s="170"/>
      <c r="V385" s="170"/>
      <c r="W385" s="170"/>
      <c r="X385" s="170"/>
      <c r="Y385" s="170"/>
      <c r="Z385" s="170"/>
      <c r="AA385" s="170"/>
      <c r="AB385" s="170"/>
      <c r="AC385" s="170"/>
      <c r="AD385" s="170"/>
      <c r="AE385" s="170"/>
      <c r="AF385" s="170"/>
      <c r="AG385" s="170"/>
      <c r="AH385" s="170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 s="170"/>
      <c r="CC385" s="170"/>
      <c r="CD385" s="170"/>
      <c r="CE385" s="170"/>
      <c r="CF385" s="170"/>
      <c r="CG385" s="170"/>
      <c r="CH385" s="170"/>
      <c r="CI385" s="170"/>
      <c r="CJ385" s="170"/>
      <c r="CK385" s="170"/>
      <c r="CL385" s="170"/>
      <c r="CM385" s="170"/>
      <c r="CN385" s="170"/>
      <c r="CO385" s="170"/>
      <c r="CP385" s="170"/>
      <c r="CQ385" s="170"/>
      <c r="CR385" s="170"/>
      <c r="CS385" s="170"/>
      <c r="CT385" s="170"/>
      <c r="CU385" s="170"/>
      <c r="CV385" s="170"/>
      <c r="CW385" s="170"/>
      <c r="CX385" s="170"/>
      <c r="CY385" s="170"/>
      <c r="CZ385" s="170"/>
      <c r="DA385" s="170"/>
      <c r="DB385" s="170"/>
      <c r="DC385" s="170"/>
      <c r="DD385" s="170"/>
      <c r="DE385" s="170"/>
      <c r="DF385" s="170"/>
      <c r="DG385" s="170"/>
      <c r="DH385" s="170"/>
      <c r="DI385" s="170"/>
      <c r="DJ385" s="170"/>
      <c r="DK385" s="170"/>
      <c r="DL385" s="170"/>
      <c r="DM385" s="170"/>
      <c r="DN385" s="170"/>
      <c r="DO385" s="170"/>
      <c r="DP385" s="170"/>
      <c r="DQ385" s="170"/>
      <c r="DR385" s="170"/>
      <c r="DS385" s="170"/>
      <c r="DT385" s="170"/>
      <c r="DU385" s="170"/>
      <c r="DV385" s="170"/>
      <c r="DW385" s="170"/>
      <c r="DX385" s="170"/>
      <c r="DY385" s="170"/>
      <c r="DZ385" s="170"/>
      <c r="EA385" s="170"/>
      <c r="EB385" s="170"/>
      <c r="EC385" s="170"/>
      <c r="ED385" s="170"/>
      <c r="EE385" s="170"/>
      <c r="EF385" s="170"/>
      <c r="EG385" s="170"/>
      <c r="EH385" s="170"/>
      <c r="EI385" s="170"/>
      <c r="EJ385" s="170"/>
      <c r="EK385" s="170"/>
      <c r="EL385" s="170"/>
      <c r="EM385" s="170"/>
      <c r="EN385" s="170"/>
      <c r="EO385" s="170"/>
      <c r="EP385" s="170"/>
      <c r="EQ385" s="170"/>
      <c r="ER385" s="170"/>
      <c r="ES385" s="170"/>
      <c r="ET385" s="170"/>
      <c r="EU385" s="170"/>
      <c r="EV385" s="170"/>
      <c r="EW385" s="170"/>
      <c r="EX385" s="170"/>
      <c r="EY385" s="170"/>
      <c r="EZ385" s="170"/>
      <c r="FA385" s="170"/>
      <c r="FB385" s="170"/>
      <c r="FC385" s="170"/>
      <c r="FD385" s="170"/>
    </row>
    <row r="386" customFormat="false" ht="12.75" hidden="false" customHeight="false" outlineLevel="0" collapsed="false">
      <c r="A386" s="179"/>
      <c r="B386" s="160"/>
      <c r="C386" s="160"/>
      <c r="D386" s="160"/>
      <c r="E386" s="160"/>
      <c r="F386" s="160"/>
      <c r="G386" s="160"/>
      <c r="H386" s="159"/>
      <c r="I386" s="181"/>
      <c r="R386" s="159"/>
      <c r="S386" s="169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 s="170"/>
      <c r="CC386" s="170"/>
      <c r="CD386" s="170"/>
      <c r="CE386" s="170"/>
      <c r="CF386" s="170"/>
      <c r="CG386" s="170"/>
      <c r="CH386" s="170"/>
      <c r="CI386" s="170"/>
      <c r="CJ386" s="170"/>
      <c r="CK386" s="170"/>
      <c r="CL386" s="170"/>
      <c r="CM386" s="170"/>
      <c r="CN386" s="170"/>
      <c r="CO386" s="170"/>
      <c r="CP386" s="170"/>
      <c r="CQ386" s="170"/>
      <c r="CR386" s="170"/>
      <c r="CS386" s="170"/>
      <c r="CT386" s="170"/>
      <c r="CU386" s="170"/>
      <c r="CV386" s="170"/>
      <c r="CW386" s="170"/>
      <c r="CX386" s="170"/>
      <c r="CY386" s="170"/>
      <c r="CZ386" s="170"/>
      <c r="DA386" s="170"/>
      <c r="DB386" s="170"/>
      <c r="DC386" s="170"/>
      <c r="DD386" s="170"/>
      <c r="DE386" s="170"/>
      <c r="DF386" s="170"/>
      <c r="DG386" s="170"/>
      <c r="DH386" s="170"/>
      <c r="DI386" s="170"/>
      <c r="DJ386" s="170"/>
      <c r="DK386" s="170"/>
      <c r="DL386" s="170"/>
      <c r="DM386" s="170"/>
      <c r="DN386" s="170"/>
      <c r="DO386" s="170"/>
      <c r="DP386" s="170"/>
      <c r="DQ386" s="170"/>
      <c r="DR386" s="170"/>
      <c r="DS386" s="170"/>
      <c r="DT386" s="170"/>
      <c r="DU386" s="170"/>
      <c r="DV386" s="170"/>
      <c r="DW386" s="170"/>
      <c r="DX386" s="170"/>
      <c r="DY386" s="170"/>
      <c r="DZ386" s="170"/>
      <c r="EA386" s="170"/>
      <c r="EB386" s="170"/>
      <c r="EC386" s="170"/>
      <c r="ED386" s="170"/>
      <c r="EE386" s="170"/>
      <c r="EF386" s="170"/>
      <c r="EG386" s="170"/>
      <c r="EH386" s="170"/>
      <c r="EI386" s="170"/>
      <c r="EJ386" s="170"/>
      <c r="EK386" s="170"/>
      <c r="EL386" s="170"/>
      <c r="EM386" s="170"/>
      <c r="EN386" s="170"/>
      <c r="EO386" s="170"/>
      <c r="EP386" s="170"/>
      <c r="EQ386" s="170"/>
      <c r="ER386" s="170"/>
      <c r="ES386" s="170"/>
      <c r="ET386" s="170"/>
      <c r="EU386" s="170"/>
      <c r="EV386" s="170"/>
      <c r="EW386" s="170"/>
      <c r="EX386" s="170"/>
      <c r="EY386" s="170"/>
      <c r="EZ386" s="170"/>
      <c r="FA386" s="170"/>
      <c r="FB386" s="170"/>
      <c r="FC386" s="170"/>
      <c r="FD386" s="170"/>
    </row>
    <row r="387" customFormat="false" ht="12.75" hidden="false" customHeight="false" outlineLevel="0" collapsed="false">
      <c r="A387" s="179"/>
      <c r="B387" s="160"/>
      <c r="C387" s="160"/>
      <c r="D387" s="160"/>
      <c r="E387" s="160"/>
      <c r="F387" s="160"/>
      <c r="G387" s="160"/>
      <c r="H387" s="159"/>
      <c r="I387" s="181"/>
      <c r="R387" s="159"/>
      <c r="S387" s="169"/>
      <c r="T387" s="170"/>
      <c r="U387" s="170"/>
      <c r="V387" s="170"/>
      <c r="W387" s="170"/>
      <c r="X387" s="170"/>
      <c r="Y387" s="170"/>
      <c r="Z387" s="170"/>
      <c r="AA387" s="170"/>
      <c r="AB387" s="170"/>
      <c r="AC387" s="170"/>
      <c r="AD387" s="170"/>
      <c r="AE387" s="170"/>
      <c r="AF387" s="170"/>
      <c r="AG387" s="170"/>
      <c r="AH387" s="170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 s="170"/>
      <c r="CC387" s="170"/>
      <c r="CD387" s="170"/>
      <c r="CE387" s="170"/>
      <c r="CF387" s="170"/>
      <c r="CG387" s="170"/>
      <c r="CH387" s="170"/>
      <c r="CI387" s="170"/>
      <c r="CJ387" s="170"/>
      <c r="CK387" s="170"/>
      <c r="CL387" s="170"/>
      <c r="CM387" s="170"/>
      <c r="CN387" s="170"/>
      <c r="CO387" s="170"/>
      <c r="CP387" s="170"/>
      <c r="CQ387" s="170"/>
      <c r="CR387" s="170"/>
      <c r="CS387" s="170"/>
      <c r="CT387" s="170"/>
      <c r="CU387" s="170"/>
      <c r="CV387" s="170"/>
      <c r="CW387" s="170"/>
      <c r="CX387" s="170"/>
      <c r="CY387" s="170"/>
      <c r="CZ387" s="170"/>
      <c r="DA387" s="170"/>
      <c r="DB387" s="170"/>
      <c r="DC387" s="170"/>
      <c r="DD387" s="170"/>
      <c r="DE387" s="170"/>
      <c r="DF387" s="170"/>
      <c r="DG387" s="170"/>
      <c r="DH387" s="170"/>
      <c r="DI387" s="170"/>
      <c r="DJ387" s="170"/>
      <c r="DK387" s="170"/>
      <c r="DL387" s="170"/>
      <c r="DM387" s="170"/>
      <c r="DN387" s="170"/>
      <c r="DO387" s="170"/>
      <c r="DP387" s="170"/>
      <c r="DQ387" s="170"/>
      <c r="DR387" s="170"/>
      <c r="DS387" s="170"/>
      <c r="DT387" s="170"/>
      <c r="DU387" s="170"/>
      <c r="DV387" s="170"/>
      <c r="DW387" s="170"/>
      <c r="DX387" s="170"/>
      <c r="DY387" s="170"/>
      <c r="DZ387" s="170"/>
      <c r="EA387" s="170"/>
      <c r="EB387" s="170"/>
      <c r="EC387" s="170"/>
      <c r="ED387" s="170"/>
      <c r="EE387" s="170"/>
      <c r="EF387" s="170"/>
      <c r="EG387" s="170"/>
      <c r="EH387" s="170"/>
      <c r="EI387" s="170"/>
      <c r="EJ387" s="170"/>
      <c r="EK387" s="170"/>
      <c r="EL387" s="170"/>
      <c r="EM387" s="170"/>
      <c r="EN387" s="170"/>
      <c r="EO387" s="170"/>
      <c r="EP387" s="170"/>
      <c r="EQ387" s="170"/>
      <c r="ER387" s="170"/>
      <c r="ES387" s="170"/>
      <c r="ET387" s="170"/>
      <c r="EU387" s="170"/>
      <c r="EV387" s="170"/>
      <c r="EW387" s="170"/>
      <c r="EX387" s="170"/>
      <c r="EY387" s="170"/>
      <c r="EZ387" s="170"/>
      <c r="FA387" s="170"/>
      <c r="FB387" s="170"/>
      <c r="FC387" s="170"/>
      <c r="FD387" s="170"/>
    </row>
    <row r="388" customFormat="false" ht="12.75" hidden="false" customHeight="false" outlineLevel="0" collapsed="false">
      <c r="A388" s="179"/>
      <c r="B388" s="160"/>
      <c r="C388" s="160"/>
      <c r="D388" s="160"/>
      <c r="E388" s="160"/>
      <c r="F388" s="160"/>
      <c r="G388" s="160"/>
      <c r="H388" s="159"/>
      <c r="I388" s="181"/>
      <c r="R388" s="159"/>
      <c r="S388" s="169"/>
      <c r="T388" s="170"/>
      <c r="U388" s="170"/>
      <c r="V388" s="170"/>
      <c r="W388" s="170"/>
      <c r="X388" s="170"/>
      <c r="Y388" s="170"/>
      <c r="Z388" s="170"/>
      <c r="AA388" s="170"/>
      <c r="AB388" s="170"/>
      <c r="AC388" s="170"/>
      <c r="AD388" s="170"/>
      <c r="AE388" s="170"/>
      <c r="AF388" s="170"/>
      <c r="AG388" s="170"/>
      <c r="AH388" s="170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 s="170"/>
      <c r="CC388" s="170"/>
      <c r="CD388" s="170"/>
      <c r="CE388" s="170"/>
      <c r="CF388" s="170"/>
      <c r="CG388" s="170"/>
      <c r="CH388" s="170"/>
      <c r="CI388" s="170"/>
      <c r="CJ388" s="170"/>
      <c r="CK388" s="170"/>
      <c r="CL388" s="170"/>
      <c r="CM388" s="170"/>
      <c r="CN388" s="170"/>
      <c r="CO388" s="170"/>
      <c r="CP388" s="170"/>
      <c r="CQ388" s="170"/>
      <c r="CR388" s="170"/>
      <c r="CS388" s="170"/>
      <c r="CT388" s="170"/>
      <c r="CU388" s="170"/>
      <c r="CV388" s="170"/>
      <c r="CW388" s="170"/>
      <c r="CX388" s="170"/>
      <c r="CY388" s="170"/>
      <c r="CZ388" s="170"/>
      <c r="DA388" s="170"/>
      <c r="DB388" s="170"/>
      <c r="DC388" s="170"/>
      <c r="DD388" s="170"/>
      <c r="DE388" s="170"/>
      <c r="DF388" s="170"/>
      <c r="DG388" s="170"/>
      <c r="DH388" s="170"/>
      <c r="DI388" s="170"/>
      <c r="DJ388" s="170"/>
      <c r="DK388" s="170"/>
      <c r="DL388" s="170"/>
      <c r="DM388" s="170"/>
      <c r="DN388" s="170"/>
      <c r="DO388" s="170"/>
      <c r="DP388" s="170"/>
      <c r="DQ388" s="170"/>
      <c r="DR388" s="170"/>
      <c r="DS388" s="170"/>
      <c r="DT388" s="170"/>
      <c r="DU388" s="170"/>
      <c r="DV388" s="170"/>
      <c r="DW388" s="170"/>
      <c r="DX388" s="170"/>
      <c r="DY388" s="170"/>
      <c r="DZ388" s="170"/>
      <c r="EA388" s="170"/>
      <c r="EB388" s="170"/>
      <c r="EC388" s="170"/>
      <c r="ED388" s="170"/>
      <c r="EE388" s="170"/>
      <c r="EF388" s="170"/>
      <c r="EG388" s="170"/>
      <c r="EH388" s="170"/>
      <c r="EI388" s="170"/>
      <c r="EJ388" s="170"/>
      <c r="EK388" s="170"/>
      <c r="EL388" s="170"/>
      <c r="EM388" s="170"/>
      <c r="EN388" s="170"/>
      <c r="EO388" s="170"/>
      <c r="EP388" s="170"/>
      <c r="EQ388" s="170"/>
      <c r="ER388" s="170"/>
      <c r="ES388" s="170"/>
      <c r="ET388" s="170"/>
      <c r="EU388" s="170"/>
      <c r="EV388" s="170"/>
      <c r="EW388" s="170"/>
      <c r="EX388" s="170"/>
      <c r="EY388" s="170"/>
      <c r="EZ388" s="170"/>
      <c r="FA388" s="170"/>
      <c r="FB388" s="170"/>
      <c r="FC388" s="170"/>
      <c r="FD388" s="170"/>
    </row>
    <row r="389" customFormat="false" ht="12.75" hidden="false" customHeight="false" outlineLevel="0" collapsed="false">
      <c r="A389" s="179"/>
      <c r="B389" s="160"/>
      <c r="C389" s="160"/>
      <c r="D389" s="160"/>
      <c r="E389" s="160"/>
      <c r="F389" s="160"/>
      <c r="G389" s="160"/>
      <c r="H389" s="159"/>
      <c r="I389" s="181"/>
      <c r="R389" s="159"/>
      <c r="S389" s="169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170"/>
      <c r="AF389" s="170"/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 s="170"/>
      <c r="CC389" s="170"/>
      <c r="CD389" s="170"/>
      <c r="CE389" s="170"/>
      <c r="CF389" s="170"/>
      <c r="CG389" s="170"/>
      <c r="CH389" s="170"/>
      <c r="CI389" s="170"/>
      <c r="CJ389" s="170"/>
      <c r="CK389" s="170"/>
      <c r="CL389" s="170"/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170"/>
      <c r="DE389" s="170"/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170"/>
      <c r="DU389" s="170"/>
      <c r="DV389" s="170"/>
      <c r="DW389" s="170"/>
      <c r="DX389" s="170"/>
      <c r="DY389" s="170"/>
      <c r="DZ389" s="170"/>
      <c r="EA389" s="170"/>
      <c r="EB389" s="170"/>
      <c r="EC389" s="170"/>
      <c r="ED389" s="170"/>
      <c r="EE389" s="170"/>
      <c r="EF389" s="170"/>
      <c r="EG389" s="170"/>
      <c r="EH389" s="170"/>
      <c r="EI389" s="170"/>
      <c r="EJ389" s="170"/>
      <c r="EK389" s="170"/>
      <c r="EL389" s="170"/>
      <c r="EM389" s="170"/>
      <c r="EN389" s="170"/>
      <c r="EO389" s="170"/>
      <c r="EP389" s="170"/>
      <c r="EQ389" s="170"/>
      <c r="ER389" s="170"/>
      <c r="ES389" s="170"/>
      <c r="ET389" s="170"/>
      <c r="EU389" s="170"/>
      <c r="EV389" s="170"/>
      <c r="EW389" s="170"/>
      <c r="EX389" s="170"/>
      <c r="EY389" s="170"/>
      <c r="EZ389" s="170"/>
      <c r="FA389" s="170"/>
      <c r="FB389" s="170"/>
      <c r="FC389" s="170"/>
      <c r="FD389" s="170"/>
    </row>
    <row r="390" customFormat="false" ht="12.75" hidden="false" customHeight="false" outlineLevel="0" collapsed="false">
      <c r="A390" s="179"/>
      <c r="B390" s="160"/>
      <c r="C390" s="160"/>
      <c r="D390" s="160"/>
      <c r="E390" s="160"/>
      <c r="F390" s="160"/>
      <c r="G390" s="160"/>
      <c r="H390" s="159"/>
      <c r="I390" s="181"/>
      <c r="R390" s="159"/>
      <c r="S390" s="169"/>
      <c r="T390" s="170"/>
      <c r="U390" s="170"/>
      <c r="V390" s="170"/>
      <c r="W390" s="170"/>
      <c r="X390" s="170"/>
      <c r="Y390" s="170"/>
      <c r="Z390" s="170"/>
      <c r="AA390" s="170"/>
      <c r="AB390" s="170"/>
      <c r="AC390" s="170"/>
      <c r="AD390" s="170"/>
      <c r="AE390" s="170"/>
      <c r="AF390" s="170"/>
      <c r="AG390" s="170"/>
      <c r="AH390" s="170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 s="170"/>
      <c r="CC390" s="170"/>
      <c r="CD390" s="170"/>
      <c r="CE390" s="170"/>
      <c r="CF390" s="170"/>
      <c r="CG390" s="170"/>
      <c r="CH390" s="170"/>
      <c r="CI390" s="170"/>
      <c r="CJ390" s="170"/>
      <c r="CK390" s="170"/>
      <c r="CL390" s="170"/>
      <c r="CM390" s="170"/>
      <c r="CN390" s="170"/>
      <c r="CO390" s="170"/>
      <c r="CP390" s="170"/>
      <c r="CQ390" s="170"/>
      <c r="CR390" s="170"/>
      <c r="CS390" s="170"/>
      <c r="CT390" s="170"/>
      <c r="CU390" s="170"/>
      <c r="CV390" s="170"/>
      <c r="CW390" s="170"/>
      <c r="CX390" s="170"/>
      <c r="CY390" s="170"/>
      <c r="CZ390" s="170"/>
      <c r="DA390" s="170"/>
      <c r="DB390" s="170"/>
      <c r="DC390" s="170"/>
      <c r="DD390" s="170"/>
      <c r="DE390" s="170"/>
      <c r="DF390" s="170"/>
      <c r="DG390" s="170"/>
      <c r="DH390" s="170"/>
      <c r="DI390" s="170"/>
      <c r="DJ390" s="170"/>
      <c r="DK390" s="170"/>
      <c r="DL390" s="170"/>
      <c r="DM390" s="170"/>
      <c r="DN390" s="170"/>
      <c r="DO390" s="170"/>
      <c r="DP390" s="170"/>
      <c r="DQ390" s="170"/>
      <c r="DR390" s="170"/>
      <c r="DS390" s="170"/>
      <c r="DT390" s="170"/>
      <c r="DU390" s="170"/>
      <c r="DV390" s="170"/>
      <c r="DW390" s="170"/>
      <c r="DX390" s="170"/>
      <c r="DY390" s="170"/>
      <c r="DZ390" s="170"/>
      <c r="EA390" s="170"/>
      <c r="EB390" s="170"/>
      <c r="EC390" s="170"/>
      <c r="ED390" s="170"/>
      <c r="EE390" s="170"/>
      <c r="EF390" s="170"/>
      <c r="EG390" s="170"/>
      <c r="EH390" s="170"/>
      <c r="EI390" s="170"/>
      <c r="EJ390" s="170"/>
      <c r="EK390" s="170"/>
      <c r="EL390" s="170"/>
      <c r="EM390" s="170"/>
      <c r="EN390" s="170"/>
      <c r="EO390" s="170"/>
      <c r="EP390" s="170"/>
      <c r="EQ390" s="170"/>
      <c r="ER390" s="170"/>
      <c r="ES390" s="170"/>
      <c r="ET390" s="170"/>
      <c r="EU390" s="170"/>
      <c r="EV390" s="170"/>
      <c r="EW390" s="170"/>
      <c r="EX390" s="170"/>
      <c r="EY390" s="170"/>
      <c r="EZ390" s="170"/>
      <c r="FA390" s="170"/>
      <c r="FB390" s="170"/>
      <c r="FC390" s="170"/>
      <c r="FD390" s="170"/>
    </row>
    <row r="391" customFormat="false" ht="12.75" hidden="false" customHeight="false" outlineLevel="0" collapsed="false">
      <c r="A391" s="179"/>
      <c r="B391" s="160"/>
      <c r="C391" s="160"/>
      <c r="D391" s="160"/>
      <c r="E391" s="160"/>
      <c r="F391" s="160"/>
      <c r="G391" s="160"/>
      <c r="H391" s="159"/>
      <c r="I391" s="181"/>
      <c r="R391" s="159"/>
      <c r="S391" s="169"/>
      <c r="T391" s="170"/>
      <c r="U391" s="170"/>
      <c r="V391" s="17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70"/>
      <c r="AG391" s="170"/>
      <c r="AH391" s="170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 s="170"/>
      <c r="CC391" s="170"/>
      <c r="CD391" s="170"/>
      <c r="CE391" s="170"/>
      <c r="CF391" s="170"/>
      <c r="CG391" s="170"/>
      <c r="CH391" s="170"/>
      <c r="CI391" s="170"/>
      <c r="CJ391" s="170"/>
      <c r="CK391" s="170"/>
      <c r="CL391" s="170"/>
      <c r="CM391" s="170"/>
      <c r="CN391" s="170"/>
      <c r="CO391" s="170"/>
      <c r="CP391" s="170"/>
      <c r="CQ391" s="170"/>
      <c r="CR391" s="170"/>
      <c r="CS391" s="170"/>
      <c r="CT391" s="170"/>
      <c r="CU391" s="170"/>
      <c r="CV391" s="170"/>
      <c r="CW391" s="170"/>
      <c r="CX391" s="170"/>
      <c r="CY391" s="170"/>
      <c r="CZ391" s="170"/>
      <c r="DA391" s="170"/>
      <c r="DB391" s="170"/>
      <c r="DC391" s="170"/>
      <c r="DD391" s="170"/>
      <c r="DE391" s="170"/>
      <c r="DF391" s="170"/>
      <c r="DG391" s="170"/>
      <c r="DH391" s="170"/>
      <c r="DI391" s="170"/>
      <c r="DJ391" s="170"/>
      <c r="DK391" s="170"/>
      <c r="DL391" s="170"/>
      <c r="DM391" s="170"/>
      <c r="DN391" s="170"/>
      <c r="DO391" s="170"/>
      <c r="DP391" s="170"/>
      <c r="DQ391" s="170"/>
      <c r="DR391" s="170"/>
      <c r="DS391" s="170"/>
      <c r="DT391" s="170"/>
      <c r="DU391" s="170"/>
      <c r="DV391" s="170"/>
      <c r="DW391" s="170"/>
      <c r="DX391" s="170"/>
      <c r="DY391" s="170"/>
      <c r="DZ391" s="170"/>
      <c r="EA391" s="170"/>
      <c r="EB391" s="170"/>
      <c r="EC391" s="170"/>
      <c r="ED391" s="170"/>
      <c r="EE391" s="170"/>
      <c r="EF391" s="170"/>
      <c r="EG391" s="170"/>
      <c r="EH391" s="170"/>
      <c r="EI391" s="170"/>
      <c r="EJ391" s="170"/>
      <c r="EK391" s="170"/>
      <c r="EL391" s="170"/>
      <c r="EM391" s="170"/>
      <c r="EN391" s="170"/>
      <c r="EO391" s="170"/>
      <c r="EP391" s="170"/>
      <c r="EQ391" s="170"/>
      <c r="ER391" s="170"/>
      <c r="ES391" s="170"/>
      <c r="ET391" s="170"/>
      <c r="EU391" s="170"/>
      <c r="EV391" s="170"/>
      <c r="EW391" s="170"/>
      <c r="EX391" s="170"/>
      <c r="EY391" s="170"/>
      <c r="EZ391" s="170"/>
      <c r="FA391" s="170"/>
      <c r="FB391" s="170"/>
      <c r="FC391" s="170"/>
      <c r="FD391" s="170"/>
    </row>
    <row r="392" customFormat="false" ht="12.75" hidden="false" customHeight="false" outlineLevel="0" collapsed="false">
      <c r="A392" s="179"/>
      <c r="B392" s="160"/>
      <c r="C392" s="160"/>
      <c r="D392" s="160"/>
      <c r="E392" s="160"/>
      <c r="F392" s="160"/>
      <c r="G392" s="160"/>
      <c r="H392" s="159"/>
      <c r="I392" s="181"/>
      <c r="R392" s="159"/>
      <c r="S392" s="169"/>
      <c r="T392" s="170"/>
      <c r="U392" s="170"/>
      <c r="V392" s="17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70"/>
      <c r="AG392" s="170"/>
      <c r="AH392" s="170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 s="170"/>
      <c r="CC392" s="170"/>
      <c r="CD392" s="170"/>
      <c r="CE392" s="170"/>
      <c r="CF392" s="170"/>
      <c r="CG392" s="170"/>
      <c r="CH392" s="170"/>
      <c r="CI392" s="170"/>
      <c r="CJ392" s="170"/>
      <c r="CK392" s="170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  <c r="DZ392" s="170"/>
      <c r="EA392" s="170"/>
      <c r="EB392" s="170"/>
      <c r="EC392" s="170"/>
      <c r="ED392" s="170"/>
      <c r="EE392" s="170"/>
      <c r="EF392" s="170"/>
      <c r="EG392" s="170"/>
      <c r="EH392" s="170"/>
      <c r="EI392" s="170"/>
      <c r="EJ392" s="170"/>
      <c r="EK392" s="170"/>
      <c r="EL392" s="170"/>
      <c r="EM392" s="170"/>
      <c r="EN392" s="170"/>
      <c r="EO392" s="170"/>
      <c r="EP392" s="170"/>
      <c r="EQ392" s="170"/>
      <c r="ER392" s="170"/>
      <c r="ES392" s="170"/>
      <c r="ET392" s="170"/>
      <c r="EU392" s="170"/>
      <c r="EV392" s="170"/>
      <c r="EW392" s="170"/>
      <c r="EX392" s="170"/>
      <c r="EY392" s="170"/>
      <c r="EZ392" s="170"/>
      <c r="FA392" s="170"/>
      <c r="FB392" s="170"/>
      <c r="FC392" s="170"/>
      <c r="FD392" s="170"/>
    </row>
    <row r="393" customFormat="false" ht="12.75" hidden="false" customHeight="false" outlineLevel="0" collapsed="false">
      <c r="A393" s="179"/>
      <c r="B393" s="160"/>
      <c r="C393" s="160"/>
      <c r="D393" s="160"/>
      <c r="E393" s="160"/>
      <c r="F393" s="160"/>
      <c r="G393" s="160"/>
      <c r="H393" s="159"/>
      <c r="I393" s="181"/>
      <c r="R393" s="159"/>
      <c r="S393" s="169"/>
      <c r="T393" s="170"/>
      <c r="U393" s="170"/>
      <c r="V393" s="170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70"/>
      <c r="AG393" s="170"/>
      <c r="AH393" s="170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 s="170"/>
      <c r="CC393" s="170"/>
      <c r="CD393" s="170"/>
      <c r="CE393" s="170"/>
      <c r="CF393" s="170"/>
      <c r="CG393" s="170"/>
      <c r="CH393" s="170"/>
      <c r="CI393" s="170"/>
      <c r="CJ393" s="170"/>
      <c r="CK393" s="170"/>
      <c r="CL393" s="170"/>
      <c r="CM393" s="170"/>
      <c r="CN393" s="170"/>
      <c r="CO393" s="170"/>
      <c r="CP393" s="170"/>
      <c r="CQ393" s="170"/>
      <c r="CR393" s="170"/>
      <c r="CS393" s="170"/>
      <c r="CT393" s="170"/>
      <c r="CU393" s="170"/>
      <c r="CV393" s="170"/>
      <c r="CW393" s="170"/>
      <c r="CX393" s="170"/>
      <c r="CY393" s="170"/>
      <c r="CZ393" s="170"/>
      <c r="DA393" s="170"/>
      <c r="DB393" s="170"/>
      <c r="DC393" s="170"/>
      <c r="DD393" s="170"/>
      <c r="DE393" s="170"/>
      <c r="DF393" s="170"/>
      <c r="DG393" s="170"/>
      <c r="DH393" s="170"/>
      <c r="DI393" s="170"/>
      <c r="DJ393" s="170"/>
      <c r="DK393" s="170"/>
      <c r="DL393" s="170"/>
      <c r="DM393" s="170"/>
      <c r="DN393" s="170"/>
      <c r="DO393" s="170"/>
      <c r="DP393" s="170"/>
      <c r="DQ393" s="170"/>
      <c r="DR393" s="170"/>
      <c r="DS393" s="170"/>
      <c r="DT393" s="170"/>
      <c r="DU393" s="170"/>
      <c r="DV393" s="170"/>
      <c r="DW393" s="170"/>
      <c r="DX393" s="170"/>
      <c r="DY393" s="170"/>
      <c r="DZ393" s="170"/>
      <c r="EA393" s="170"/>
      <c r="EB393" s="170"/>
      <c r="EC393" s="170"/>
      <c r="ED393" s="170"/>
      <c r="EE393" s="170"/>
      <c r="EF393" s="170"/>
      <c r="EG393" s="170"/>
      <c r="EH393" s="170"/>
      <c r="EI393" s="170"/>
      <c r="EJ393" s="170"/>
      <c r="EK393" s="170"/>
      <c r="EL393" s="170"/>
      <c r="EM393" s="170"/>
      <c r="EN393" s="170"/>
      <c r="EO393" s="170"/>
      <c r="EP393" s="170"/>
      <c r="EQ393" s="170"/>
      <c r="ER393" s="170"/>
      <c r="ES393" s="170"/>
      <c r="ET393" s="170"/>
      <c r="EU393" s="170"/>
      <c r="EV393" s="170"/>
      <c r="EW393" s="170"/>
      <c r="EX393" s="170"/>
      <c r="EY393" s="170"/>
      <c r="EZ393" s="170"/>
      <c r="FA393" s="170"/>
      <c r="FB393" s="170"/>
      <c r="FC393" s="170"/>
      <c r="FD393" s="170"/>
    </row>
    <row r="394" customFormat="false" ht="12.75" hidden="false" customHeight="false" outlineLevel="0" collapsed="false">
      <c r="A394" s="179"/>
      <c r="B394" s="160"/>
      <c r="C394" s="160"/>
      <c r="D394" s="160"/>
      <c r="E394" s="160"/>
      <c r="F394" s="160"/>
      <c r="G394" s="160"/>
      <c r="H394" s="159"/>
      <c r="I394" s="181"/>
      <c r="R394" s="159"/>
      <c r="S394" s="169"/>
      <c r="T394" s="170"/>
      <c r="U394" s="170"/>
      <c r="V394" s="170"/>
      <c r="W394" s="170"/>
      <c r="X394" s="170"/>
      <c r="Y394" s="170"/>
      <c r="Z394" s="170"/>
      <c r="AA394" s="170"/>
      <c r="AB394" s="170"/>
      <c r="AC394" s="170"/>
      <c r="AD394" s="170"/>
      <c r="AE394" s="170"/>
      <c r="AF394" s="170"/>
      <c r="AG394" s="170"/>
      <c r="AH394" s="170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 s="170"/>
      <c r="CC394" s="170"/>
      <c r="CD394" s="170"/>
      <c r="CE394" s="170"/>
      <c r="CF394" s="170"/>
      <c r="CG394" s="170"/>
      <c r="CH394" s="170"/>
      <c r="CI394" s="170"/>
      <c r="CJ394" s="170"/>
      <c r="CK394" s="170"/>
      <c r="CL394" s="170"/>
      <c r="CM394" s="170"/>
      <c r="CN394" s="170"/>
      <c r="CO394" s="170"/>
      <c r="CP394" s="170"/>
      <c r="CQ394" s="170"/>
      <c r="CR394" s="170"/>
      <c r="CS394" s="170"/>
      <c r="CT394" s="170"/>
      <c r="CU394" s="170"/>
      <c r="CV394" s="170"/>
      <c r="CW394" s="170"/>
      <c r="CX394" s="170"/>
      <c r="CY394" s="170"/>
      <c r="CZ394" s="170"/>
      <c r="DA394" s="170"/>
      <c r="DB394" s="170"/>
      <c r="DC394" s="170"/>
      <c r="DD394" s="170"/>
      <c r="DE394" s="170"/>
      <c r="DF394" s="170"/>
      <c r="DG394" s="170"/>
      <c r="DH394" s="170"/>
      <c r="DI394" s="170"/>
      <c r="DJ394" s="170"/>
      <c r="DK394" s="170"/>
      <c r="DL394" s="170"/>
      <c r="DM394" s="170"/>
      <c r="DN394" s="170"/>
      <c r="DO394" s="170"/>
      <c r="DP394" s="170"/>
      <c r="DQ394" s="170"/>
      <c r="DR394" s="170"/>
      <c r="DS394" s="170"/>
      <c r="DT394" s="170"/>
      <c r="DU394" s="170"/>
      <c r="DV394" s="170"/>
      <c r="DW394" s="170"/>
      <c r="DX394" s="170"/>
      <c r="DY394" s="170"/>
      <c r="DZ394" s="170"/>
      <c r="EA394" s="170"/>
      <c r="EB394" s="170"/>
      <c r="EC394" s="170"/>
      <c r="ED394" s="170"/>
      <c r="EE394" s="170"/>
      <c r="EF394" s="170"/>
      <c r="EG394" s="170"/>
      <c r="EH394" s="170"/>
      <c r="EI394" s="170"/>
      <c r="EJ394" s="170"/>
      <c r="EK394" s="170"/>
      <c r="EL394" s="170"/>
      <c r="EM394" s="170"/>
      <c r="EN394" s="170"/>
      <c r="EO394" s="170"/>
      <c r="EP394" s="170"/>
      <c r="EQ394" s="170"/>
      <c r="ER394" s="170"/>
      <c r="ES394" s="170"/>
      <c r="ET394" s="170"/>
      <c r="EU394" s="170"/>
      <c r="EV394" s="170"/>
      <c r="EW394" s="170"/>
      <c r="EX394" s="170"/>
      <c r="EY394" s="170"/>
      <c r="EZ394" s="170"/>
      <c r="FA394" s="170"/>
      <c r="FB394" s="170"/>
      <c r="FC394" s="170"/>
      <c r="FD394" s="170"/>
    </row>
    <row r="395" customFormat="false" ht="12.75" hidden="false" customHeight="false" outlineLevel="0" collapsed="false">
      <c r="A395" s="179"/>
      <c r="B395" s="160"/>
      <c r="C395" s="160"/>
      <c r="D395" s="160"/>
      <c r="E395" s="160"/>
      <c r="F395" s="160"/>
      <c r="G395" s="160"/>
      <c r="H395" s="159"/>
      <c r="I395" s="181"/>
      <c r="R395" s="159"/>
      <c r="S395" s="169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  <c r="AH395" s="170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0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70"/>
      <c r="EI395" s="170"/>
      <c r="EJ395" s="170"/>
      <c r="EK395" s="170"/>
      <c r="EL395" s="170"/>
      <c r="EM395" s="170"/>
      <c r="EN395" s="170"/>
      <c r="EO395" s="170"/>
      <c r="EP395" s="170"/>
      <c r="EQ395" s="170"/>
      <c r="ER395" s="170"/>
      <c r="ES395" s="170"/>
      <c r="ET395" s="170"/>
      <c r="EU395" s="170"/>
      <c r="EV395" s="170"/>
      <c r="EW395" s="170"/>
      <c r="EX395" s="170"/>
      <c r="EY395" s="170"/>
      <c r="EZ395" s="170"/>
      <c r="FA395" s="170"/>
      <c r="FB395" s="170"/>
      <c r="FC395" s="170"/>
      <c r="FD395" s="170"/>
    </row>
    <row r="396" customFormat="false" ht="12.75" hidden="false" customHeight="false" outlineLevel="0" collapsed="false">
      <c r="A396" s="179"/>
      <c r="B396" s="160"/>
      <c r="C396" s="160"/>
      <c r="D396" s="160"/>
      <c r="E396" s="160"/>
      <c r="F396" s="160"/>
      <c r="G396" s="160"/>
      <c r="H396" s="159"/>
      <c r="I396" s="181"/>
      <c r="R396" s="159"/>
      <c r="S396" s="169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  <c r="AH396" s="170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0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  <c r="DZ396" s="170"/>
      <c r="EA396" s="170"/>
      <c r="EB396" s="170"/>
      <c r="EC396" s="170"/>
      <c r="ED396" s="170"/>
      <c r="EE396" s="170"/>
      <c r="EF396" s="170"/>
      <c r="EG396" s="170"/>
      <c r="EH396" s="170"/>
      <c r="EI396" s="170"/>
      <c r="EJ396" s="170"/>
      <c r="EK396" s="170"/>
      <c r="EL396" s="170"/>
      <c r="EM396" s="170"/>
      <c r="EN396" s="170"/>
      <c r="EO396" s="170"/>
      <c r="EP396" s="170"/>
      <c r="EQ396" s="170"/>
      <c r="ER396" s="170"/>
      <c r="ES396" s="170"/>
      <c r="ET396" s="170"/>
      <c r="EU396" s="170"/>
      <c r="EV396" s="170"/>
      <c r="EW396" s="170"/>
      <c r="EX396" s="170"/>
      <c r="EY396" s="170"/>
      <c r="EZ396" s="170"/>
      <c r="FA396" s="170"/>
      <c r="FB396" s="170"/>
      <c r="FC396" s="170"/>
      <c r="FD396" s="170"/>
    </row>
    <row r="397" customFormat="false" ht="12.75" hidden="false" customHeight="false" outlineLevel="0" collapsed="false">
      <c r="A397" s="179"/>
      <c r="B397" s="160"/>
      <c r="C397" s="160"/>
      <c r="D397" s="160"/>
      <c r="E397" s="160"/>
      <c r="F397" s="160"/>
      <c r="G397" s="160"/>
      <c r="H397" s="159"/>
      <c r="I397" s="181"/>
      <c r="R397" s="159"/>
      <c r="S397" s="169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  <c r="DZ397" s="170"/>
      <c r="EA397" s="170"/>
      <c r="EB397" s="170"/>
      <c r="EC397" s="170"/>
      <c r="ED397" s="170"/>
      <c r="EE397" s="170"/>
      <c r="EF397" s="170"/>
      <c r="EG397" s="170"/>
      <c r="EH397" s="170"/>
      <c r="EI397" s="170"/>
      <c r="EJ397" s="170"/>
      <c r="EK397" s="170"/>
      <c r="EL397" s="170"/>
      <c r="EM397" s="170"/>
      <c r="EN397" s="170"/>
      <c r="EO397" s="170"/>
      <c r="EP397" s="170"/>
      <c r="EQ397" s="170"/>
      <c r="ER397" s="170"/>
      <c r="ES397" s="170"/>
      <c r="ET397" s="170"/>
      <c r="EU397" s="170"/>
      <c r="EV397" s="170"/>
      <c r="EW397" s="170"/>
      <c r="EX397" s="170"/>
      <c r="EY397" s="170"/>
      <c r="EZ397" s="170"/>
      <c r="FA397" s="170"/>
      <c r="FB397" s="170"/>
      <c r="FC397" s="170"/>
      <c r="FD397" s="170"/>
    </row>
    <row r="398" customFormat="false" ht="12.75" hidden="false" customHeight="false" outlineLevel="0" collapsed="false">
      <c r="A398" s="179"/>
      <c r="B398" s="160"/>
      <c r="C398" s="160"/>
      <c r="D398" s="160"/>
      <c r="E398" s="160"/>
      <c r="F398" s="160"/>
      <c r="G398" s="160"/>
      <c r="H398" s="159"/>
      <c r="I398" s="181"/>
      <c r="R398" s="159"/>
      <c r="S398" s="169"/>
      <c r="T398" s="170"/>
      <c r="U398" s="170"/>
      <c r="V398" s="170"/>
      <c r="W398" s="170"/>
      <c r="X398" s="170"/>
      <c r="Y398" s="170"/>
      <c r="Z398" s="170"/>
      <c r="AA398" s="170"/>
      <c r="AB398" s="170"/>
      <c r="AC398" s="170"/>
      <c r="AD398" s="170"/>
      <c r="AE398" s="170"/>
      <c r="AF398" s="170"/>
      <c r="AG398" s="170"/>
      <c r="AH398" s="170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0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  <c r="DZ398" s="170"/>
      <c r="EA398" s="170"/>
      <c r="EB398" s="170"/>
      <c r="EC398" s="170"/>
      <c r="ED398" s="170"/>
      <c r="EE398" s="170"/>
      <c r="EF398" s="170"/>
      <c r="EG398" s="170"/>
      <c r="EH398" s="170"/>
      <c r="EI398" s="170"/>
      <c r="EJ398" s="170"/>
      <c r="EK398" s="170"/>
      <c r="EL398" s="170"/>
      <c r="EM398" s="170"/>
      <c r="EN398" s="170"/>
      <c r="EO398" s="170"/>
      <c r="EP398" s="170"/>
      <c r="EQ398" s="170"/>
      <c r="ER398" s="170"/>
      <c r="ES398" s="170"/>
      <c r="ET398" s="170"/>
      <c r="EU398" s="170"/>
      <c r="EV398" s="170"/>
      <c r="EW398" s="170"/>
      <c r="EX398" s="170"/>
      <c r="EY398" s="170"/>
      <c r="EZ398" s="170"/>
      <c r="FA398" s="170"/>
      <c r="FB398" s="170"/>
      <c r="FC398" s="170"/>
      <c r="FD398" s="170"/>
    </row>
    <row r="399" customFormat="false" ht="12.75" hidden="false" customHeight="false" outlineLevel="0" collapsed="false">
      <c r="A399" s="179"/>
      <c r="B399" s="160"/>
      <c r="C399" s="160"/>
      <c r="D399" s="160"/>
      <c r="E399" s="160"/>
      <c r="F399" s="160"/>
      <c r="G399" s="160"/>
      <c r="H399" s="159"/>
      <c r="I399" s="181"/>
      <c r="R399" s="159"/>
      <c r="S399" s="169"/>
      <c r="T399" s="170"/>
      <c r="U399" s="170"/>
      <c r="V399" s="170"/>
      <c r="W399" s="170"/>
      <c r="X399" s="170"/>
      <c r="Y399" s="170"/>
      <c r="Z399" s="170"/>
      <c r="AA399" s="170"/>
      <c r="AB399" s="170"/>
      <c r="AC399" s="170"/>
      <c r="AD399" s="170"/>
      <c r="AE399" s="170"/>
      <c r="AF399" s="170"/>
      <c r="AG399" s="170"/>
      <c r="AH399" s="170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 s="170"/>
      <c r="CC399" s="170"/>
      <c r="CD399" s="170"/>
      <c r="CE399" s="170"/>
      <c r="CF399" s="170"/>
      <c r="CG399" s="170"/>
      <c r="CH399" s="170"/>
      <c r="CI399" s="170"/>
      <c r="CJ399" s="170"/>
      <c r="CK399" s="170"/>
      <c r="CL399" s="170"/>
      <c r="CM399" s="170"/>
      <c r="CN399" s="170"/>
      <c r="CO399" s="170"/>
      <c r="CP399" s="170"/>
      <c r="CQ399" s="170"/>
      <c r="CR399" s="170"/>
      <c r="CS399" s="170"/>
      <c r="CT399" s="170"/>
      <c r="CU399" s="170"/>
      <c r="CV399" s="170"/>
      <c r="CW399" s="170"/>
      <c r="CX399" s="170"/>
      <c r="CY399" s="170"/>
      <c r="CZ399" s="170"/>
      <c r="DA399" s="170"/>
      <c r="DB399" s="170"/>
      <c r="DC399" s="170"/>
      <c r="DD399" s="170"/>
      <c r="DE399" s="170"/>
      <c r="DF399" s="170"/>
      <c r="DG399" s="170"/>
      <c r="DH399" s="170"/>
      <c r="DI399" s="170"/>
      <c r="DJ399" s="170"/>
      <c r="DK399" s="170"/>
      <c r="DL399" s="170"/>
      <c r="DM399" s="170"/>
      <c r="DN399" s="170"/>
      <c r="DO399" s="170"/>
      <c r="DP399" s="170"/>
      <c r="DQ399" s="170"/>
      <c r="DR399" s="170"/>
      <c r="DS399" s="170"/>
      <c r="DT399" s="170"/>
      <c r="DU399" s="170"/>
      <c r="DV399" s="170"/>
      <c r="DW399" s="170"/>
      <c r="DX399" s="170"/>
      <c r="DY399" s="170"/>
      <c r="DZ399" s="170"/>
      <c r="EA399" s="170"/>
      <c r="EB399" s="170"/>
      <c r="EC399" s="170"/>
      <c r="ED399" s="170"/>
      <c r="EE399" s="170"/>
      <c r="EF399" s="170"/>
      <c r="EG399" s="170"/>
      <c r="EH399" s="170"/>
      <c r="EI399" s="170"/>
      <c r="EJ399" s="170"/>
      <c r="EK399" s="170"/>
      <c r="EL399" s="170"/>
      <c r="EM399" s="170"/>
      <c r="EN399" s="170"/>
      <c r="EO399" s="170"/>
      <c r="EP399" s="170"/>
      <c r="EQ399" s="170"/>
      <c r="ER399" s="170"/>
      <c r="ES399" s="170"/>
      <c r="ET399" s="170"/>
      <c r="EU399" s="170"/>
      <c r="EV399" s="170"/>
      <c r="EW399" s="170"/>
      <c r="EX399" s="170"/>
      <c r="EY399" s="170"/>
      <c r="EZ399" s="170"/>
      <c r="FA399" s="170"/>
      <c r="FB399" s="170"/>
      <c r="FC399" s="170"/>
      <c r="FD399" s="170"/>
    </row>
    <row r="400" customFormat="false" ht="12.75" hidden="false" customHeight="false" outlineLevel="0" collapsed="false">
      <c r="A400" s="179"/>
      <c r="B400" s="160"/>
      <c r="C400" s="160"/>
      <c r="D400" s="160"/>
      <c r="E400" s="160"/>
      <c r="F400" s="160"/>
      <c r="G400" s="160"/>
      <c r="H400" s="159"/>
      <c r="I400" s="181"/>
      <c r="R400" s="159"/>
      <c r="S400" s="169"/>
      <c r="T400" s="170"/>
      <c r="U400" s="170"/>
      <c r="V400" s="170"/>
      <c r="W400" s="170"/>
      <c r="X400" s="170"/>
      <c r="Y400" s="170"/>
      <c r="Z400" s="170"/>
      <c r="AA400" s="170"/>
      <c r="AB400" s="170"/>
      <c r="AC400" s="170"/>
      <c r="AD400" s="170"/>
      <c r="AE400" s="170"/>
      <c r="AF400" s="170"/>
      <c r="AG400" s="170"/>
      <c r="AH400" s="170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 s="170"/>
      <c r="CC400" s="170"/>
      <c r="CD400" s="170"/>
      <c r="CE400" s="170"/>
      <c r="CF400" s="170"/>
      <c r="CG400" s="170"/>
      <c r="CH400" s="170"/>
      <c r="CI400" s="170"/>
      <c r="CJ400" s="170"/>
      <c r="CK400" s="170"/>
      <c r="CL400" s="170"/>
      <c r="CM400" s="170"/>
      <c r="CN400" s="170"/>
      <c r="CO400" s="170"/>
      <c r="CP400" s="170"/>
      <c r="CQ400" s="170"/>
      <c r="CR400" s="170"/>
      <c r="CS400" s="170"/>
      <c r="CT400" s="170"/>
      <c r="CU400" s="170"/>
      <c r="CV400" s="170"/>
      <c r="CW400" s="170"/>
      <c r="CX400" s="170"/>
      <c r="CY400" s="170"/>
      <c r="CZ400" s="170"/>
      <c r="DA400" s="170"/>
      <c r="DB400" s="170"/>
      <c r="DC400" s="170"/>
      <c r="DD400" s="170"/>
      <c r="DE400" s="170"/>
      <c r="DF400" s="170"/>
      <c r="DG400" s="170"/>
      <c r="DH400" s="170"/>
      <c r="DI400" s="170"/>
      <c r="DJ400" s="170"/>
      <c r="DK400" s="170"/>
      <c r="DL400" s="170"/>
      <c r="DM400" s="170"/>
      <c r="DN400" s="170"/>
      <c r="DO400" s="170"/>
      <c r="DP400" s="170"/>
      <c r="DQ400" s="170"/>
      <c r="DR400" s="170"/>
      <c r="DS400" s="170"/>
      <c r="DT400" s="170"/>
      <c r="DU400" s="170"/>
      <c r="DV400" s="170"/>
      <c r="DW400" s="170"/>
      <c r="DX400" s="170"/>
      <c r="DY400" s="170"/>
      <c r="DZ400" s="170"/>
      <c r="EA400" s="170"/>
      <c r="EB400" s="170"/>
      <c r="EC400" s="170"/>
      <c r="ED400" s="170"/>
      <c r="EE400" s="170"/>
      <c r="EF400" s="170"/>
      <c r="EG400" s="170"/>
      <c r="EH400" s="170"/>
      <c r="EI400" s="170"/>
      <c r="EJ400" s="170"/>
      <c r="EK400" s="170"/>
      <c r="EL400" s="170"/>
      <c r="EM400" s="170"/>
      <c r="EN400" s="170"/>
      <c r="EO400" s="170"/>
      <c r="EP400" s="170"/>
      <c r="EQ400" s="170"/>
      <c r="ER400" s="170"/>
      <c r="ES400" s="170"/>
      <c r="ET400" s="170"/>
      <c r="EU400" s="170"/>
      <c r="EV400" s="170"/>
      <c r="EW400" s="170"/>
      <c r="EX400" s="170"/>
      <c r="EY400" s="170"/>
      <c r="EZ400" s="170"/>
      <c r="FA400" s="170"/>
      <c r="FB400" s="170"/>
      <c r="FC400" s="170"/>
      <c r="FD400" s="170"/>
    </row>
    <row r="401" customFormat="false" ht="12.75" hidden="false" customHeight="false" outlineLevel="0" collapsed="false">
      <c r="A401" s="179"/>
      <c r="B401" s="160"/>
      <c r="C401" s="160"/>
      <c r="D401" s="160"/>
      <c r="E401" s="160"/>
      <c r="F401" s="160"/>
      <c r="G401" s="160"/>
      <c r="H401" s="159"/>
      <c r="I401" s="181"/>
      <c r="R401" s="159"/>
      <c r="S401" s="169"/>
      <c r="T401" s="170"/>
      <c r="U401" s="170"/>
      <c r="V401" s="170"/>
      <c r="W401" s="170"/>
      <c r="X401" s="170"/>
      <c r="Y401" s="170"/>
      <c r="Z401" s="170"/>
      <c r="AA401" s="170"/>
      <c r="AB401" s="170"/>
      <c r="AC401" s="170"/>
      <c r="AD401" s="170"/>
      <c r="AE401" s="170"/>
      <c r="AF401" s="170"/>
      <c r="AG401" s="170"/>
      <c r="AH401" s="170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 s="170"/>
      <c r="CC401" s="170"/>
      <c r="CD401" s="170"/>
      <c r="CE401" s="170"/>
      <c r="CF401" s="170"/>
      <c r="CG401" s="170"/>
      <c r="CH401" s="170"/>
      <c r="CI401" s="170"/>
      <c r="CJ401" s="170"/>
      <c r="CK401" s="170"/>
      <c r="CL401" s="170"/>
      <c r="CM401" s="170"/>
      <c r="CN401" s="170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70"/>
      <c r="DK401" s="170"/>
      <c r="DL401" s="170"/>
      <c r="DM401" s="170"/>
      <c r="DN401" s="170"/>
      <c r="DO401" s="170"/>
      <c r="DP401" s="170"/>
      <c r="DQ401" s="170"/>
      <c r="DR401" s="170"/>
      <c r="DS401" s="170"/>
      <c r="DT401" s="170"/>
      <c r="DU401" s="170"/>
      <c r="DV401" s="170"/>
      <c r="DW401" s="170"/>
      <c r="DX401" s="170"/>
      <c r="DY401" s="170"/>
      <c r="DZ401" s="170"/>
      <c r="EA401" s="170"/>
      <c r="EB401" s="170"/>
      <c r="EC401" s="170"/>
      <c r="ED401" s="170"/>
      <c r="EE401" s="170"/>
      <c r="EF401" s="170"/>
      <c r="EG401" s="170"/>
      <c r="EH401" s="170"/>
      <c r="EI401" s="170"/>
      <c r="EJ401" s="170"/>
      <c r="EK401" s="170"/>
      <c r="EL401" s="170"/>
      <c r="EM401" s="170"/>
      <c r="EN401" s="170"/>
      <c r="EO401" s="170"/>
      <c r="EP401" s="170"/>
      <c r="EQ401" s="170"/>
      <c r="ER401" s="170"/>
      <c r="ES401" s="170"/>
      <c r="ET401" s="170"/>
      <c r="EU401" s="170"/>
      <c r="EV401" s="170"/>
      <c r="EW401" s="170"/>
      <c r="EX401" s="170"/>
      <c r="EY401" s="170"/>
      <c r="EZ401" s="170"/>
      <c r="FA401" s="170"/>
      <c r="FB401" s="170"/>
      <c r="FC401" s="170"/>
      <c r="FD401" s="170"/>
    </row>
    <row r="402" customFormat="false" ht="12.75" hidden="false" customHeight="false" outlineLevel="0" collapsed="false">
      <c r="A402" s="179"/>
      <c r="B402" s="160"/>
      <c r="C402" s="160"/>
      <c r="D402" s="160"/>
      <c r="E402" s="160"/>
      <c r="F402" s="160"/>
      <c r="G402" s="160"/>
      <c r="H402" s="159"/>
      <c r="I402" s="181"/>
      <c r="R402" s="159"/>
      <c r="S402" s="169"/>
      <c r="T402" s="170"/>
      <c r="U402" s="170"/>
      <c r="V402" s="170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 s="170"/>
      <c r="CC402" s="170"/>
      <c r="CD402" s="170"/>
      <c r="CE402" s="170"/>
      <c r="CF402" s="170"/>
      <c r="CG402" s="170"/>
      <c r="CH402" s="170"/>
      <c r="CI402" s="170"/>
      <c r="CJ402" s="170"/>
      <c r="CK402" s="170"/>
      <c r="CL402" s="170"/>
      <c r="CM402" s="170"/>
      <c r="CN402" s="170"/>
      <c r="CO402" s="170"/>
      <c r="CP402" s="170"/>
      <c r="CQ402" s="170"/>
      <c r="CR402" s="170"/>
      <c r="CS402" s="170"/>
      <c r="CT402" s="170"/>
      <c r="CU402" s="170"/>
      <c r="CV402" s="170"/>
      <c r="CW402" s="170"/>
      <c r="CX402" s="170"/>
      <c r="CY402" s="170"/>
      <c r="CZ402" s="170"/>
      <c r="DA402" s="170"/>
      <c r="DB402" s="170"/>
      <c r="DC402" s="170"/>
      <c r="DD402" s="170"/>
      <c r="DE402" s="170"/>
      <c r="DF402" s="170"/>
      <c r="DG402" s="170"/>
      <c r="DH402" s="170"/>
      <c r="DI402" s="170"/>
      <c r="DJ402" s="170"/>
      <c r="DK402" s="170"/>
      <c r="DL402" s="170"/>
      <c r="DM402" s="170"/>
      <c r="DN402" s="170"/>
      <c r="DO402" s="170"/>
      <c r="DP402" s="170"/>
      <c r="DQ402" s="170"/>
      <c r="DR402" s="170"/>
      <c r="DS402" s="170"/>
      <c r="DT402" s="170"/>
      <c r="DU402" s="170"/>
      <c r="DV402" s="170"/>
      <c r="DW402" s="170"/>
      <c r="DX402" s="170"/>
      <c r="DY402" s="170"/>
      <c r="DZ402" s="170"/>
      <c r="EA402" s="170"/>
      <c r="EB402" s="170"/>
      <c r="EC402" s="170"/>
      <c r="ED402" s="170"/>
      <c r="EE402" s="170"/>
      <c r="EF402" s="170"/>
      <c r="EG402" s="170"/>
      <c r="EH402" s="170"/>
      <c r="EI402" s="170"/>
      <c r="EJ402" s="170"/>
      <c r="EK402" s="170"/>
      <c r="EL402" s="170"/>
      <c r="EM402" s="170"/>
      <c r="EN402" s="170"/>
      <c r="EO402" s="170"/>
      <c r="EP402" s="170"/>
      <c r="EQ402" s="170"/>
      <c r="ER402" s="170"/>
      <c r="ES402" s="170"/>
      <c r="ET402" s="170"/>
      <c r="EU402" s="170"/>
      <c r="EV402" s="170"/>
      <c r="EW402" s="170"/>
      <c r="EX402" s="170"/>
      <c r="EY402" s="170"/>
      <c r="EZ402" s="170"/>
      <c r="FA402" s="170"/>
      <c r="FB402" s="170"/>
      <c r="FC402" s="170"/>
      <c r="FD402" s="170"/>
    </row>
    <row r="403" customFormat="false" ht="12.75" hidden="false" customHeight="false" outlineLevel="0" collapsed="false">
      <c r="A403" s="179"/>
      <c r="B403" s="160"/>
      <c r="C403" s="160"/>
      <c r="D403" s="160"/>
      <c r="E403" s="160"/>
      <c r="F403" s="160"/>
      <c r="G403" s="160"/>
      <c r="H403" s="159"/>
      <c r="I403" s="181"/>
      <c r="R403" s="159"/>
      <c r="S403" s="169"/>
      <c r="T403" s="170"/>
      <c r="U403" s="170"/>
      <c r="V403" s="170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  <c r="CP403" s="170"/>
      <c r="CQ403" s="170"/>
      <c r="CR403" s="170"/>
      <c r="CS403" s="170"/>
      <c r="CT403" s="170"/>
      <c r="CU403" s="170"/>
      <c r="CV403" s="170"/>
      <c r="CW403" s="170"/>
      <c r="CX403" s="170"/>
      <c r="CY403" s="170"/>
      <c r="CZ403" s="170"/>
      <c r="DA403" s="170"/>
      <c r="DB403" s="170"/>
      <c r="DC403" s="170"/>
      <c r="DD403" s="170"/>
      <c r="DE403" s="170"/>
      <c r="DF403" s="170"/>
      <c r="DG403" s="170"/>
      <c r="DH403" s="170"/>
      <c r="DI403" s="170"/>
      <c r="DJ403" s="170"/>
      <c r="DK403" s="170"/>
      <c r="DL403" s="170"/>
      <c r="DM403" s="170"/>
      <c r="DN403" s="170"/>
      <c r="DO403" s="170"/>
      <c r="DP403" s="170"/>
      <c r="DQ403" s="170"/>
      <c r="DR403" s="170"/>
      <c r="DS403" s="170"/>
      <c r="DT403" s="170"/>
      <c r="DU403" s="170"/>
      <c r="DV403" s="170"/>
      <c r="DW403" s="170"/>
      <c r="DX403" s="170"/>
      <c r="DY403" s="170"/>
      <c r="DZ403" s="170"/>
      <c r="EA403" s="170"/>
      <c r="EB403" s="170"/>
      <c r="EC403" s="170"/>
      <c r="ED403" s="170"/>
      <c r="EE403" s="170"/>
      <c r="EF403" s="170"/>
      <c r="EG403" s="170"/>
      <c r="EH403" s="170"/>
      <c r="EI403" s="170"/>
      <c r="EJ403" s="170"/>
      <c r="EK403" s="170"/>
      <c r="EL403" s="170"/>
      <c r="EM403" s="170"/>
      <c r="EN403" s="170"/>
      <c r="EO403" s="170"/>
      <c r="EP403" s="170"/>
      <c r="EQ403" s="170"/>
      <c r="ER403" s="170"/>
      <c r="ES403" s="170"/>
      <c r="ET403" s="170"/>
      <c r="EU403" s="170"/>
      <c r="EV403" s="170"/>
      <c r="EW403" s="170"/>
      <c r="EX403" s="170"/>
      <c r="EY403" s="170"/>
      <c r="EZ403" s="170"/>
      <c r="FA403" s="170"/>
      <c r="FB403" s="170"/>
      <c r="FC403" s="170"/>
      <c r="FD403" s="170"/>
    </row>
    <row r="404" customFormat="false" ht="12.75" hidden="false" customHeight="false" outlineLevel="0" collapsed="false">
      <c r="A404" s="179"/>
      <c r="B404" s="160"/>
      <c r="C404" s="160"/>
      <c r="D404" s="160"/>
      <c r="E404" s="160"/>
      <c r="F404" s="160"/>
      <c r="G404" s="160"/>
      <c r="H404" s="159"/>
      <c r="I404" s="181"/>
      <c r="R404" s="159"/>
      <c r="S404" s="169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  <c r="CP404" s="170"/>
      <c r="CQ404" s="170"/>
      <c r="CR404" s="170"/>
      <c r="CS404" s="170"/>
      <c r="CT404" s="170"/>
      <c r="CU404" s="170"/>
      <c r="CV404" s="170"/>
      <c r="CW404" s="170"/>
      <c r="CX404" s="170"/>
      <c r="CY404" s="170"/>
      <c r="CZ404" s="170"/>
      <c r="DA404" s="170"/>
      <c r="DB404" s="170"/>
      <c r="DC404" s="170"/>
      <c r="DD404" s="170"/>
      <c r="DE404" s="170"/>
      <c r="DF404" s="170"/>
      <c r="DG404" s="170"/>
      <c r="DH404" s="170"/>
      <c r="DI404" s="170"/>
      <c r="DJ404" s="170"/>
      <c r="DK404" s="170"/>
      <c r="DL404" s="170"/>
      <c r="DM404" s="170"/>
      <c r="DN404" s="170"/>
      <c r="DO404" s="170"/>
      <c r="DP404" s="170"/>
      <c r="DQ404" s="170"/>
      <c r="DR404" s="170"/>
      <c r="DS404" s="170"/>
      <c r="DT404" s="170"/>
      <c r="DU404" s="170"/>
      <c r="DV404" s="170"/>
      <c r="DW404" s="170"/>
      <c r="DX404" s="170"/>
      <c r="DY404" s="170"/>
      <c r="DZ404" s="170"/>
      <c r="EA404" s="170"/>
      <c r="EB404" s="170"/>
      <c r="EC404" s="170"/>
      <c r="ED404" s="170"/>
      <c r="EE404" s="170"/>
      <c r="EF404" s="170"/>
      <c r="EG404" s="170"/>
      <c r="EH404" s="170"/>
      <c r="EI404" s="170"/>
      <c r="EJ404" s="170"/>
      <c r="EK404" s="170"/>
      <c r="EL404" s="170"/>
      <c r="EM404" s="170"/>
      <c r="EN404" s="170"/>
      <c r="EO404" s="170"/>
      <c r="EP404" s="170"/>
      <c r="EQ404" s="170"/>
      <c r="ER404" s="170"/>
      <c r="ES404" s="170"/>
      <c r="ET404" s="170"/>
      <c r="EU404" s="170"/>
      <c r="EV404" s="170"/>
      <c r="EW404" s="170"/>
      <c r="EX404" s="170"/>
      <c r="EY404" s="170"/>
      <c r="EZ404" s="170"/>
      <c r="FA404" s="170"/>
      <c r="FB404" s="170"/>
      <c r="FC404" s="170"/>
      <c r="FD404" s="170"/>
    </row>
    <row r="405" customFormat="false" ht="12.75" hidden="false" customHeight="false" outlineLevel="0" collapsed="false">
      <c r="A405" s="179"/>
      <c r="B405" s="160"/>
      <c r="C405" s="160"/>
      <c r="D405" s="160"/>
      <c r="E405" s="160"/>
      <c r="F405" s="160"/>
      <c r="G405" s="160"/>
      <c r="H405" s="159"/>
      <c r="I405" s="181"/>
      <c r="R405" s="159"/>
      <c r="S405" s="169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  <c r="CP405" s="170"/>
      <c r="CQ405" s="170"/>
      <c r="CR405" s="170"/>
      <c r="CS405" s="170"/>
      <c r="CT405" s="170"/>
      <c r="CU405" s="170"/>
      <c r="CV405" s="170"/>
      <c r="CW405" s="170"/>
      <c r="CX405" s="170"/>
      <c r="CY405" s="170"/>
      <c r="CZ405" s="170"/>
      <c r="DA405" s="170"/>
      <c r="DB405" s="170"/>
      <c r="DC405" s="170"/>
      <c r="DD405" s="170"/>
      <c r="DE405" s="170"/>
      <c r="DF405" s="170"/>
      <c r="DG405" s="170"/>
      <c r="DH405" s="170"/>
      <c r="DI405" s="170"/>
      <c r="DJ405" s="170"/>
      <c r="DK405" s="170"/>
      <c r="DL405" s="170"/>
      <c r="DM405" s="170"/>
      <c r="DN405" s="170"/>
      <c r="DO405" s="170"/>
      <c r="DP405" s="170"/>
      <c r="DQ405" s="170"/>
      <c r="DR405" s="170"/>
      <c r="DS405" s="170"/>
      <c r="DT405" s="170"/>
      <c r="DU405" s="170"/>
      <c r="DV405" s="170"/>
      <c r="DW405" s="170"/>
      <c r="DX405" s="170"/>
      <c r="DY405" s="170"/>
      <c r="DZ405" s="170"/>
      <c r="EA405" s="170"/>
      <c r="EB405" s="170"/>
      <c r="EC405" s="170"/>
      <c r="ED405" s="170"/>
      <c r="EE405" s="170"/>
      <c r="EF405" s="170"/>
      <c r="EG405" s="170"/>
      <c r="EH405" s="170"/>
      <c r="EI405" s="170"/>
      <c r="EJ405" s="170"/>
      <c r="EK405" s="170"/>
      <c r="EL405" s="170"/>
      <c r="EM405" s="170"/>
      <c r="EN405" s="170"/>
      <c r="EO405" s="170"/>
      <c r="EP405" s="170"/>
      <c r="EQ405" s="170"/>
      <c r="ER405" s="170"/>
      <c r="ES405" s="170"/>
      <c r="ET405" s="170"/>
      <c r="EU405" s="170"/>
      <c r="EV405" s="170"/>
      <c r="EW405" s="170"/>
      <c r="EX405" s="170"/>
      <c r="EY405" s="170"/>
      <c r="EZ405" s="170"/>
      <c r="FA405" s="170"/>
      <c r="FB405" s="170"/>
      <c r="FC405" s="170"/>
      <c r="FD405" s="170"/>
    </row>
    <row r="406" customFormat="false" ht="12.75" hidden="false" customHeight="false" outlineLevel="0" collapsed="false">
      <c r="A406" s="179"/>
      <c r="B406" s="160"/>
      <c r="C406" s="160"/>
      <c r="D406" s="160"/>
      <c r="E406" s="160"/>
      <c r="F406" s="160"/>
      <c r="G406" s="160"/>
      <c r="H406" s="159"/>
      <c r="I406" s="181"/>
      <c r="R406" s="159"/>
      <c r="S406" s="169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  <c r="CP406" s="170"/>
      <c r="CQ406" s="170"/>
      <c r="CR406" s="170"/>
      <c r="CS406" s="170"/>
      <c r="CT406" s="170"/>
      <c r="CU406" s="170"/>
      <c r="CV406" s="170"/>
      <c r="CW406" s="170"/>
      <c r="CX406" s="170"/>
      <c r="CY406" s="170"/>
      <c r="CZ406" s="170"/>
      <c r="DA406" s="170"/>
      <c r="DB406" s="170"/>
      <c r="DC406" s="170"/>
      <c r="DD406" s="170"/>
      <c r="DE406" s="170"/>
      <c r="DF406" s="170"/>
      <c r="DG406" s="170"/>
      <c r="DH406" s="170"/>
      <c r="DI406" s="170"/>
      <c r="DJ406" s="170"/>
      <c r="DK406" s="170"/>
      <c r="DL406" s="170"/>
      <c r="DM406" s="170"/>
      <c r="DN406" s="170"/>
      <c r="DO406" s="170"/>
      <c r="DP406" s="170"/>
      <c r="DQ406" s="170"/>
      <c r="DR406" s="170"/>
      <c r="DS406" s="170"/>
      <c r="DT406" s="170"/>
      <c r="DU406" s="170"/>
      <c r="DV406" s="170"/>
      <c r="DW406" s="170"/>
      <c r="DX406" s="170"/>
      <c r="DY406" s="170"/>
      <c r="DZ406" s="170"/>
      <c r="EA406" s="170"/>
      <c r="EB406" s="170"/>
      <c r="EC406" s="170"/>
      <c r="ED406" s="170"/>
      <c r="EE406" s="170"/>
      <c r="EF406" s="170"/>
      <c r="EG406" s="170"/>
      <c r="EH406" s="170"/>
      <c r="EI406" s="170"/>
      <c r="EJ406" s="170"/>
      <c r="EK406" s="170"/>
      <c r="EL406" s="170"/>
      <c r="EM406" s="170"/>
      <c r="EN406" s="170"/>
      <c r="EO406" s="170"/>
      <c r="EP406" s="170"/>
      <c r="EQ406" s="170"/>
      <c r="ER406" s="170"/>
      <c r="ES406" s="170"/>
      <c r="ET406" s="170"/>
      <c r="EU406" s="170"/>
      <c r="EV406" s="170"/>
      <c r="EW406" s="170"/>
      <c r="EX406" s="170"/>
      <c r="EY406" s="170"/>
      <c r="EZ406" s="170"/>
      <c r="FA406" s="170"/>
      <c r="FB406" s="170"/>
      <c r="FC406" s="170"/>
      <c r="FD406" s="170"/>
    </row>
    <row r="407" customFormat="false" ht="12.75" hidden="false" customHeight="false" outlineLevel="0" collapsed="false">
      <c r="A407" s="179"/>
      <c r="B407" s="160"/>
      <c r="C407" s="160"/>
      <c r="D407" s="160"/>
      <c r="E407" s="160"/>
      <c r="F407" s="160"/>
      <c r="G407" s="160"/>
      <c r="H407" s="159"/>
      <c r="I407" s="181"/>
      <c r="R407" s="159"/>
      <c r="S407" s="169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  <c r="CP407" s="170"/>
      <c r="CQ407" s="170"/>
      <c r="CR407" s="170"/>
      <c r="CS407" s="170"/>
      <c r="CT407" s="170"/>
      <c r="CU407" s="170"/>
      <c r="CV407" s="170"/>
      <c r="CW407" s="170"/>
      <c r="CX407" s="170"/>
      <c r="CY407" s="170"/>
      <c r="CZ407" s="170"/>
      <c r="DA407" s="170"/>
      <c r="DB407" s="170"/>
      <c r="DC407" s="170"/>
      <c r="DD407" s="170"/>
      <c r="DE407" s="170"/>
      <c r="DF407" s="170"/>
      <c r="DG407" s="170"/>
      <c r="DH407" s="170"/>
      <c r="DI407" s="170"/>
      <c r="DJ407" s="170"/>
      <c r="DK407" s="170"/>
      <c r="DL407" s="170"/>
      <c r="DM407" s="170"/>
      <c r="DN407" s="170"/>
      <c r="DO407" s="170"/>
      <c r="DP407" s="170"/>
      <c r="DQ407" s="170"/>
      <c r="DR407" s="170"/>
      <c r="DS407" s="170"/>
      <c r="DT407" s="170"/>
      <c r="DU407" s="170"/>
      <c r="DV407" s="170"/>
      <c r="DW407" s="170"/>
      <c r="DX407" s="170"/>
      <c r="DY407" s="170"/>
      <c r="DZ407" s="170"/>
      <c r="EA407" s="170"/>
      <c r="EB407" s="170"/>
      <c r="EC407" s="170"/>
      <c r="ED407" s="170"/>
      <c r="EE407" s="170"/>
      <c r="EF407" s="170"/>
      <c r="EG407" s="170"/>
      <c r="EH407" s="170"/>
      <c r="EI407" s="170"/>
      <c r="EJ407" s="170"/>
      <c r="EK407" s="170"/>
      <c r="EL407" s="170"/>
      <c r="EM407" s="170"/>
      <c r="EN407" s="170"/>
      <c r="EO407" s="170"/>
      <c r="EP407" s="170"/>
      <c r="EQ407" s="170"/>
      <c r="ER407" s="170"/>
      <c r="ES407" s="170"/>
      <c r="ET407" s="170"/>
      <c r="EU407" s="170"/>
      <c r="EV407" s="170"/>
      <c r="EW407" s="170"/>
      <c r="EX407" s="170"/>
      <c r="EY407" s="170"/>
      <c r="EZ407" s="170"/>
      <c r="FA407" s="170"/>
      <c r="FB407" s="170"/>
      <c r="FC407" s="170"/>
      <c r="FD407" s="170"/>
    </row>
    <row r="408" customFormat="false" ht="12.75" hidden="false" customHeight="false" outlineLevel="0" collapsed="false">
      <c r="A408" s="179"/>
      <c r="B408" s="160"/>
      <c r="C408" s="160"/>
      <c r="D408" s="160"/>
      <c r="E408" s="160"/>
      <c r="F408" s="160"/>
      <c r="G408" s="160"/>
      <c r="H408" s="159"/>
      <c r="I408" s="181"/>
      <c r="R408" s="159"/>
      <c r="S408" s="169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  <c r="CP408" s="170"/>
      <c r="CQ408" s="170"/>
      <c r="CR408" s="170"/>
      <c r="CS408" s="170"/>
      <c r="CT408" s="170"/>
      <c r="CU408" s="170"/>
      <c r="CV408" s="170"/>
      <c r="CW408" s="170"/>
      <c r="CX408" s="170"/>
      <c r="CY408" s="170"/>
      <c r="CZ408" s="170"/>
      <c r="DA408" s="170"/>
      <c r="DB408" s="170"/>
      <c r="DC408" s="170"/>
      <c r="DD408" s="170"/>
      <c r="DE408" s="170"/>
      <c r="DF408" s="170"/>
      <c r="DG408" s="170"/>
      <c r="DH408" s="170"/>
      <c r="DI408" s="170"/>
      <c r="DJ408" s="170"/>
      <c r="DK408" s="170"/>
      <c r="DL408" s="170"/>
      <c r="DM408" s="170"/>
      <c r="DN408" s="170"/>
      <c r="DO408" s="170"/>
      <c r="DP408" s="170"/>
      <c r="DQ408" s="170"/>
      <c r="DR408" s="170"/>
      <c r="DS408" s="170"/>
      <c r="DT408" s="170"/>
      <c r="DU408" s="170"/>
      <c r="DV408" s="170"/>
      <c r="DW408" s="170"/>
      <c r="DX408" s="170"/>
      <c r="DY408" s="170"/>
      <c r="DZ408" s="170"/>
      <c r="EA408" s="170"/>
      <c r="EB408" s="170"/>
      <c r="EC408" s="170"/>
      <c r="ED408" s="170"/>
      <c r="EE408" s="170"/>
      <c r="EF408" s="170"/>
      <c r="EG408" s="170"/>
      <c r="EH408" s="170"/>
      <c r="EI408" s="170"/>
      <c r="EJ408" s="170"/>
      <c r="EK408" s="170"/>
      <c r="EL408" s="170"/>
      <c r="EM408" s="170"/>
      <c r="EN408" s="170"/>
      <c r="EO408" s="170"/>
      <c r="EP408" s="170"/>
      <c r="EQ408" s="170"/>
      <c r="ER408" s="170"/>
      <c r="ES408" s="170"/>
      <c r="ET408" s="170"/>
      <c r="EU408" s="170"/>
      <c r="EV408" s="170"/>
      <c r="EW408" s="170"/>
      <c r="EX408" s="170"/>
      <c r="EY408" s="170"/>
      <c r="EZ408" s="170"/>
      <c r="FA408" s="170"/>
      <c r="FB408" s="170"/>
      <c r="FC408" s="170"/>
      <c r="FD408" s="170"/>
    </row>
    <row r="409" customFormat="false" ht="12.75" hidden="false" customHeight="false" outlineLevel="0" collapsed="false">
      <c r="A409" s="179"/>
      <c r="B409" s="160"/>
      <c r="C409" s="160"/>
      <c r="D409" s="160"/>
      <c r="E409" s="160"/>
      <c r="F409" s="160"/>
      <c r="G409" s="160"/>
      <c r="H409" s="159"/>
      <c r="I409" s="181"/>
      <c r="R409" s="159"/>
      <c r="S409" s="169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  <c r="CP409" s="170"/>
      <c r="CQ409" s="170"/>
      <c r="CR409" s="170"/>
      <c r="CS409" s="170"/>
      <c r="CT409" s="170"/>
      <c r="CU409" s="170"/>
      <c r="CV409" s="170"/>
      <c r="CW409" s="170"/>
      <c r="CX409" s="170"/>
      <c r="CY409" s="170"/>
      <c r="CZ409" s="170"/>
      <c r="DA409" s="170"/>
      <c r="DB409" s="170"/>
      <c r="DC409" s="170"/>
      <c r="DD409" s="170"/>
      <c r="DE409" s="170"/>
      <c r="DF409" s="170"/>
      <c r="DG409" s="170"/>
      <c r="DH409" s="170"/>
      <c r="DI409" s="170"/>
      <c r="DJ409" s="170"/>
      <c r="DK409" s="170"/>
      <c r="DL409" s="170"/>
      <c r="DM409" s="170"/>
      <c r="DN409" s="170"/>
      <c r="DO409" s="170"/>
      <c r="DP409" s="170"/>
      <c r="DQ409" s="170"/>
      <c r="DR409" s="170"/>
      <c r="DS409" s="170"/>
      <c r="DT409" s="170"/>
      <c r="DU409" s="170"/>
      <c r="DV409" s="170"/>
      <c r="DW409" s="170"/>
      <c r="DX409" s="170"/>
      <c r="DY409" s="170"/>
      <c r="DZ409" s="170"/>
      <c r="EA409" s="170"/>
      <c r="EB409" s="170"/>
      <c r="EC409" s="170"/>
      <c r="ED409" s="170"/>
      <c r="EE409" s="170"/>
      <c r="EF409" s="170"/>
      <c r="EG409" s="170"/>
      <c r="EH409" s="170"/>
      <c r="EI409" s="170"/>
      <c r="EJ409" s="170"/>
      <c r="EK409" s="170"/>
      <c r="EL409" s="170"/>
      <c r="EM409" s="170"/>
      <c r="EN409" s="170"/>
      <c r="EO409" s="170"/>
      <c r="EP409" s="170"/>
      <c r="EQ409" s="170"/>
      <c r="ER409" s="170"/>
      <c r="ES409" s="170"/>
      <c r="ET409" s="170"/>
      <c r="EU409" s="170"/>
      <c r="EV409" s="170"/>
      <c r="EW409" s="170"/>
      <c r="EX409" s="170"/>
      <c r="EY409" s="170"/>
      <c r="EZ409" s="170"/>
      <c r="FA409" s="170"/>
      <c r="FB409" s="170"/>
      <c r="FC409" s="170"/>
      <c r="FD409" s="170"/>
    </row>
    <row r="410" customFormat="false" ht="12.75" hidden="false" customHeight="false" outlineLevel="0" collapsed="false">
      <c r="A410" s="179"/>
      <c r="B410" s="160"/>
      <c r="C410" s="160"/>
      <c r="D410" s="160"/>
      <c r="E410" s="160"/>
      <c r="F410" s="160"/>
      <c r="G410" s="160"/>
      <c r="H410" s="159"/>
      <c r="I410" s="181"/>
      <c r="R410" s="159"/>
      <c r="S410" s="169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70"/>
      <c r="DH410" s="170"/>
      <c r="DI410" s="170"/>
      <c r="DJ410" s="170"/>
      <c r="DK410" s="170"/>
      <c r="DL410" s="170"/>
      <c r="DM410" s="170"/>
      <c r="DN410" s="170"/>
      <c r="DO410" s="170"/>
      <c r="DP410" s="170"/>
      <c r="DQ410" s="170"/>
      <c r="DR410" s="170"/>
      <c r="DS410" s="170"/>
      <c r="DT410" s="170"/>
      <c r="DU410" s="170"/>
      <c r="DV410" s="170"/>
      <c r="DW410" s="170"/>
      <c r="DX410" s="170"/>
      <c r="DY410" s="170"/>
      <c r="DZ410" s="170"/>
      <c r="EA410" s="170"/>
      <c r="EB410" s="170"/>
      <c r="EC410" s="170"/>
      <c r="ED410" s="170"/>
      <c r="EE410" s="170"/>
      <c r="EF410" s="170"/>
      <c r="EG410" s="170"/>
      <c r="EH410" s="170"/>
      <c r="EI410" s="170"/>
      <c r="EJ410" s="170"/>
      <c r="EK410" s="170"/>
      <c r="EL410" s="170"/>
      <c r="EM410" s="170"/>
      <c r="EN410" s="170"/>
      <c r="EO410" s="170"/>
      <c r="EP410" s="170"/>
      <c r="EQ410" s="170"/>
      <c r="ER410" s="170"/>
      <c r="ES410" s="170"/>
      <c r="ET410" s="170"/>
      <c r="EU410" s="170"/>
      <c r="EV410" s="170"/>
      <c r="EW410" s="170"/>
      <c r="EX410" s="170"/>
      <c r="EY410" s="170"/>
      <c r="EZ410" s="170"/>
      <c r="FA410" s="170"/>
      <c r="FB410" s="170"/>
      <c r="FC410" s="170"/>
      <c r="FD410" s="170"/>
    </row>
    <row r="411" customFormat="false" ht="12.75" hidden="false" customHeight="false" outlineLevel="0" collapsed="false">
      <c r="A411" s="179"/>
      <c r="B411" s="160"/>
      <c r="C411" s="160"/>
      <c r="D411" s="160"/>
      <c r="E411" s="160"/>
      <c r="F411" s="160"/>
      <c r="G411" s="160"/>
      <c r="H411" s="159"/>
      <c r="I411" s="181"/>
      <c r="R411" s="159"/>
      <c r="S411" s="169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  <c r="CP411" s="170"/>
      <c r="CQ411" s="170"/>
      <c r="CR411" s="170"/>
      <c r="CS411" s="170"/>
      <c r="CT411" s="170"/>
      <c r="CU411" s="170"/>
      <c r="CV411" s="170"/>
      <c r="CW411" s="170"/>
      <c r="CX411" s="170"/>
      <c r="CY411" s="170"/>
      <c r="CZ411" s="170"/>
      <c r="DA411" s="170"/>
      <c r="DB411" s="170"/>
      <c r="DC411" s="170"/>
      <c r="DD411" s="170"/>
      <c r="DE411" s="170"/>
      <c r="DF411" s="170"/>
      <c r="DG411" s="170"/>
      <c r="DH411" s="170"/>
      <c r="DI411" s="170"/>
      <c r="DJ411" s="170"/>
      <c r="DK411" s="170"/>
      <c r="DL411" s="170"/>
      <c r="DM411" s="170"/>
      <c r="DN411" s="170"/>
      <c r="DO411" s="170"/>
      <c r="DP411" s="170"/>
      <c r="DQ411" s="170"/>
      <c r="DR411" s="170"/>
      <c r="DS411" s="170"/>
      <c r="DT411" s="170"/>
      <c r="DU411" s="170"/>
      <c r="DV411" s="170"/>
      <c r="DW411" s="170"/>
      <c r="DX411" s="170"/>
      <c r="DY411" s="170"/>
      <c r="DZ411" s="170"/>
      <c r="EA411" s="170"/>
      <c r="EB411" s="170"/>
      <c r="EC411" s="170"/>
      <c r="ED411" s="170"/>
      <c r="EE411" s="170"/>
      <c r="EF411" s="170"/>
      <c r="EG411" s="170"/>
      <c r="EH411" s="170"/>
      <c r="EI411" s="170"/>
      <c r="EJ411" s="170"/>
      <c r="EK411" s="170"/>
      <c r="EL411" s="170"/>
      <c r="EM411" s="170"/>
      <c r="EN411" s="170"/>
      <c r="EO411" s="170"/>
      <c r="EP411" s="170"/>
      <c r="EQ411" s="170"/>
      <c r="ER411" s="170"/>
      <c r="ES411" s="170"/>
      <c r="ET411" s="170"/>
      <c r="EU411" s="170"/>
      <c r="EV411" s="170"/>
      <c r="EW411" s="170"/>
      <c r="EX411" s="170"/>
      <c r="EY411" s="170"/>
      <c r="EZ411" s="170"/>
      <c r="FA411" s="170"/>
      <c r="FB411" s="170"/>
      <c r="FC411" s="170"/>
      <c r="FD411" s="170"/>
    </row>
    <row r="412" customFormat="false" ht="12.75" hidden="false" customHeight="false" outlineLevel="0" collapsed="false">
      <c r="A412" s="179"/>
      <c r="B412" s="160"/>
      <c r="C412" s="160"/>
      <c r="D412" s="160"/>
      <c r="E412" s="160"/>
      <c r="F412" s="160"/>
      <c r="G412" s="160"/>
      <c r="H412" s="159"/>
      <c r="I412" s="181"/>
      <c r="R412" s="159"/>
      <c r="S412" s="169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  <c r="CP412" s="170"/>
      <c r="CQ412" s="170"/>
      <c r="CR412" s="170"/>
      <c r="CS412" s="170"/>
      <c r="CT412" s="170"/>
      <c r="CU412" s="170"/>
      <c r="CV412" s="170"/>
      <c r="CW412" s="170"/>
      <c r="CX412" s="170"/>
      <c r="CY412" s="170"/>
      <c r="CZ412" s="170"/>
      <c r="DA412" s="170"/>
      <c r="DB412" s="170"/>
      <c r="DC412" s="170"/>
      <c r="DD412" s="170"/>
      <c r="DE412" s="170"/>
      <c r="DF412" s="170"/>
      <c r="DG412" s="170"/>
      <c r="DH412" s="170"/>
      <c r="DI412" s="170"/>
      <c r="DJ412" s="170"/>
      <c r="DK412" s="170"/>
      <c r="DL412" s="170"/>
      <c r="DM412" s="170"/>
      <c r="DN412" s="170"/>
      <c r="DO412" s="170"/>
      <c r="DP412" s="170"/>
      <c r="DQ412" s="170"/>
      <c r="DR412" s="170"/>
      <c r="DS412" s="170"/>
      <c r="DT412" s="170"/>
      <c r="DU412" s="170"/>
      <c r="DV412" s="170"/>
      <c r="DW412" s="170"/>
      <c r="DX412" s="170"/>
      <c r="DY412" s="170"/>
      <c r="DZ412" s="170"/>
      <c r="EA412" s="170"/>
      <c r="EB412" s="170"/>
      <c r="EC412" s="170"/>
      <c r="ED412" s="170"/>
      <c r="EE412" s="170"/>
      <c r="EF412" s="170"/>
      <c r="EG412" s="170"/>
      <c r="EH412" s="170"/>
      <c r="EI412" s="170"/>
      <c r="EJ412" s="170"/>
      <c r="EK412" s="170"/>
      <c r="EL412" s="170"/>
      <c r="EM412" s="170"/>
      <c r="EN412" s="170"/>
      <c r="EO412" s="170"/>
      <c r="EP412" s="170"/>
      <c r="EQ412" s="170"/>
      <c r="ER412" s="170"/>
      <c r="ES412" s="170"/>
      <c r="ET412" s="170"/>
      <c r="EU412" s="170"/>
      <c r="EV412" s="170"/>
      <c r="EW412" s="170"/>
      <c r="EX412" s="170"/>
      <c r="EY412" s="170"/>
      <c r="EZ412" s="170"/>
      <c r="FA412" s="170"/>
      <c r="FB412" s="170"/>
      <c r="FC412" s="170"/>
      <c r="FD412" s="170"/>
    </row>
    <row r="413" customFormat="false" ht="12.75" hidden="false" customHeight="false" outlineLevel="0" collapsed="false">
      <c r="A413" s="179"/>
      <c r="B413" s="160"/>
      <c r="C413" s="160"/>
      <c r="D413" s="160"/>
      <c r="E413" s="160"/>
      <c r="F413" s="160"/>
      <c r="G413" s="160"/>
      <c r="H413" s="159"/>
      <c r="I413" s="181"/>
      <c r="R413" s="159"/>
      <c r="S413" s="169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 s="170"/>
      <c r="CC413" s="170"/>
      <c r="CD413" s="170"/>
      <c r="CE413" s="170"/>
      <c r="CF413" s="170"/>
      <c r="CG413" s="170"/>
      <c r="CH413" s="170"/>
      <c r="CI413" s="170"/>
      <c r="CJ413" s="170"/>
      <c r="CK413" s="170"/>
      <c r="CL413" s="170"/>
      <c r="CM413" s="170"/>
      <c r="CN413" s="170"/>
      <c r="CO413" s="170"/>
      <c r="CP413" s="170"/>
      <c r="CQ413" s="170"/>
      <c r="CR413" s="170"/>
      <c r="CS413" s="170"/>
      <c r="CT413" s="170"/>
      <c r="CU413" s="170"/>
      <c r="CV413" s="170"/>
      <c r="CW413" s="170"/>
      <c r="CX413" s="170"/>
      <c r="CY413" s="170"/>
      <c r="CZ413" s="170"/>
      <c r="DA413" s="170"/>
      <c r="DB413" s="170"/>
      <c r="DC413" s="170"/>
      <c r="DD413" s="170"/>
      <c r="DE413" s="170"/>
      <c r="DF413" s="170"/>
      <c r="DG413" s="170"/>
      <c r="DH413" s="170"/>
      <c r="DI413" s="170"/>
      <c r="DJ413" s="170"/>
      <c r="DK413" s="170"/>
      <c r="DL413" s="170"/>
      <c r="DM413" s="170"/>
      <c r="DN413" s="170"/>
      <c r="DO413" s="170"/>
      <c r="DP413" s="170"/>
      <c r="DQ413" s="170"/>
      <c r="DR413" s="170"/>
      <c r="DS413" s="170"/>
      <c r="DT413" s="170"/>
      <c r="DU413" s="170"/>
      <c r="DV413" s="170"/>
      <c r="DW413" s="170"/>
      <c r="DX413" s="170"/>
      <c r="DY413" s="170"/>
      <c r="DZ413" s="170"/>
      <c r="EA413" s="170"/>
      <c r="EB413" s="170"/>
      <c r="EC413" s="170"/>
      <c r="ED413" s="170"/>
      <c r="EE413" s="170"/>
      <c r="EF413" s="170"/>
      <c r="EG413" s="170"/>
      <c r="EH413" s="170"/>
      <c r="EI413" s="170"/>
      <c r="EJ413" s="170"/>
      <c r="EK413" s="170"/>
      <c r="EL413" s="170"/>
      <c r="EM413" s="170"/>
      <c r="EN413" s="170"/>
      <c r="EO413" s="170"/>
      <c r="EP413" s="170"/>
      <c r="EQ413" s="170"/>
      <c r="ER413" s="170"/>
      <c r="ES413" s="170"/>
      <c r="ET413" s="170"/>
      <c r="EU413" s="170"/>
      <c r="EV413" s="170"/>
      <c r="EW413" s="170"/>
      <c r="EX413" s="170"/>
      <c r="EY413" s="170"/>
      <c r="EZ413" s="170"/>
      <c r="FA413" s="170"/>
      <c r="FB413" s="170"/>
      <c r="FC413" s="170"/>
      <c r="FD413" s="170"/>
    </row>
    <row r="414" customFormat="false" ht="12.75" hidden="false" customHeight="false" outlineLevel="0" collapsed="false">
      <c r="A414" s="179"/>
      <c r="B414" s="160"/>
      <c r="C414" s="160"/>
      <c r="D414" s="160"/>
      <c r="E414" s="160"/>
      <c r="F414" s="160"/>
      <c r="G414" s="160"/>
      <c r="H414" s="159"/>
      <c r="I414" s="181"/>
      <c r="R414" s="159"/>
      <c r="S414" s="169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  <c r="CP414" s="170"/>
      <c r="CQ414" s="170"/>
      <c r="CR414" s="170"/>
      <c r="CS414" s="170"/>
      <c r="CT414" s="170"/>
      <c r="CU414" s="170"/>
      <c r="CV414" s="170"/>
      <c r="CW414" s="170"/>
      <c r="CX414" s="170"/>
      <c r="CY414" s="170"/>
      <c r="CZ414" s="170"/>
      <c r="DA414" s="170"/>
      <c r="DB414" s="170"/>
      <c r="DC414" s="170"/>
      <c r="DD414" s="170"/>
      <c r="DE414" s="170"/>
      <c r="DF414" s="170"/>
      <c r="DG414" s="170"/>
      <c r="DH414" s="170"/>
      <c r="DI414" s="170"/>
      <c r="DJ414" s="170"/>
      <c r="DK414" s="170"/>
      <c r="DL414" s="170"/>
      <c r="DM414" s="170"/>
      <c r="DN414" s="170"/>
      <c r="DO414" s="170"/>
      <c r="DP414" s="170"/>
      <c r="DQ414" s="170"/>
      <c r="DR414" s="170"/>
      <c r="DS414" s="170"/>
      <c r="DT414" s="170"/>
      <c r="DU414" s="170"/>
      <c r="DV414" s="170"/>
      <c r="DW414" s="170"/>
      <c r="DX414" s="170"/>
      <c r="DY414" s="170"/>
      <c r="DZ414" s="170"/>
      <c r="EA414" s="170"/>
      <c r="EB414" s="170"/>
      <c r="EC414" s="170"/>
      <c r="ED414" s="170"/>
      <c r="EE414" s="170"/>
      <c r="EF414" s="170"/>
      <c r="EG414" s="170"/>
      <c r="EH414" s="170"/>
      <c r="EI414" s="170"/>
      <c r="EJ414" s="170"/>
      <c r="EK414" s="170"/>
      <c r="EL414" s="170"/>
      <c r="EM414" s="170"/>
      <c r="EN414" s="170"/>
      <c r="EO414" s="170"/>
      <c r="EP414" s="170"/>
      <c r="EQ414" s="170"/>
      <c r="ER414" s="170"/>
      <c r="ES414" s="170"/>
      <c r="ET414" s="170"/>
      <c r="EU414" s="170"/>
      <c r="EV414" s="170"/>
      <c r="EW414" s="170"/>
      <c r="EX414" s="170"/>
      <c r="EY414" s="170"/>
      <c r="EZ414" s="170"/>
      <c r="FA414" s="170"/>
      <c r="FB414" s="170"/>
      <c r="FC414" s="170"/>
      <c r="FD414" s="170"/>
    </row>
    <row r="415" customFormat="false" ht="12.75" hidden="false" customHeight="false" outlineLevel="0" collapsed="false">
      <c r="A415" s="179"/>
      <c r="B415" s="160"/>
      <c r="C415" s="160"/>
      <c r="D415" s="160"/>
      <c r="E415" s="160"/>
      <c r="F415" s="160"/>
      <c r="G415" s="160"/>
      <c r="H415" s="159"/>
      <c r="I415" s="181"/>
      <c r="R415" s="159"/>
      <c r="S415" s="169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  <c r="CP415" s="170"/>
      <c r="CQ415" s="170"/>
      <c r="CR415" s="170"/>
      <c r="CS415" s="170"/>
      <c r="CT415" s="170"/>
      <c r="CU415" s="170"/>
      <c r="CV415" s="170"/>
      <c r="CW415" s="170"/>
      <c r="CX415" s="170"/>
      <c r="CY415" s="170"/>
      <c r="CZ415" s="170"/>
      <c r="DA415" s="170"/>
      <c r="DB415" s="170"/>
      <c r="DC415" s="170"/>
      <c r="DD415" s="170"/>
      <c r="DE415" s="170"/>
      <c r="DF415" s="170"/>
      <c r="DG415" s="170"/>
      <c r="DH415" s="170"/>
      <c r="DI415" s="170"/>
      <c r="DJ415" s="170"/>
      <c r="DK415" s="170"/>
      <c r="DL415" s="170"/>
      <c r="DM415" s="170"/>
      <c r="DN415" s="170"/>
      <c r="DO415" s="170"/>
      <c r="DP415" s="170"/>
      <c r="DQ415" s="170"/>
      <c r="DR415" s="170"/>
      <c r="DS415" s="170"/>
      <c r="DT415" s="170"/>
      <c r="DU415" s="170"/>
      <c r="DV415" s="170"/>
      <c r="DW415" s="170"/>
      <c r="DX415" s="170"/>
      <c r="DY415" s="170"/>
      <c r="DZ415" s="170"/>
      <c r="EA415" s="170"/>
      <c r="EB415" s="170"/>
      <c r="EC415" s="170"/>
      <c r="ED415" s="170"/>
      <c r="EE415" s="170"/>
      <c r="EF415" s="170"/>
      <c r="EG415" s="170"/>
      <c r="EH415" s="170"/>
      <c r="EI415" s="170"/>
      <c r="EJ415" s="170"/>
      <c r="EK415" s="170"/>
      <c r="EL415" s="170"/>
      <c r="EM415" s="170"/>
      <c r="EN415" s="170"/>
      <c r="EO415" s="170"/>
      <c r="EP415" s="170"/>
      <c r="EQ415" s="170"/>
      <c r="ER415" s="170"/>
      <c r="ES415" s="170"/>
      <c r="ET415" s="170"/>
      <c r="EU415" s="170"/>
      <c r="EV415" s="170"/>
      <c r="EW415" s="170"/>
      <c r="EX415" s="170"/>
      <c r="EY415" s="170"/>
      <c r="EZ415" s="170"/>
      <c r="FA415" s="170"/>
      <c r="FB415" s="170"/>
      <c r="FC415" s="170"/>
      <c r="FD415" s="170"/>
    </row>
    <row r="416" customFormat="false" ht="12.75" hidden="false" customHeight="false" outlineLevel="0" collapsed="false">
      <c r="A416" s="179"/>
      <c r="B416" s="160"/>
      <c r="C416" s="160"/>
      <c r="D416" s="160"/>
      <c r="E416" s="160"/>
      <c r="F416" s="160"/>
      <c r="G416" s="160"/>
      <c r="H416" s="159"/>
      <c r="I416" s="181"/>
      <c r="R416" s="159"/>
      <c r="S416" s="169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  <c r="CP416" s="170"/>
      <c r="CQ416" s="170"/>
      <c r="CR416" s="170"/>
      <c r="CS416" s="170"/>
      <c r="CT416" s="170"/>
      <c r="CU416" s="170"/>
      <c r="CV416" s="170"/>
      <c r="CW416" s="170"/>
      <c r="CX416" s="170"/>
      <c r="CY416" s="170"/>
      <c r="CZ416" s="170"/>
      <c r="DA416" s="170"/>
      <c r="DB416" s="170"/>
      <c r="DC416" s="170"/>
      <c r="DD416" s="170"/>
      <c r="DE416" s="170"/>
      <c r="DF416" s="170"/>
      <c r="DG416" s="170"/>
      <c r="DH416" s="170"/>
      <c r="DI416" s="170"/>
      <c r="DJ416" s="170"/>
      <c r="DK416" s="170"/>
      <c r="DL416" s="170"/>
      <c r="DM416" s="170"/>
      <c r="DN416" s="170"/>
      <c r="DO416" s="170"/>
      <c r="DP416" s="170"/>
      <c r="DQ416" s="170"/>
      <c r="DR416" s="170"/>
      <c r="DS416" s="170"/>
      <c r="DT416" s="170"/>
      <c r="DU416" s="170"/>
      <c r="DV416" s="170"/>
      <c r="DW416" s="170"/>
      <c r="DX416" s="170"/>
      <c r="DY416" s="170"/>
      <c r="DZ416" s="170"/>
      <c r="EA416" s="170"/>
      <c r="EB416" s="170"/>
      <c r="EC416" s="170"/>
      <c r="ED416" s="170"/>
      <c r="EE416" s="170"/>
      <c r="EF416" s="170"/>
      <c r="EG416" s="170"/>
      <c r="EH416" s="170"/>
      <c r="EI416" s="170"/>
      <c r="EJ416" s="170"/>
      <c r="EK416" s="170"/>
      <c r="EL416" s="170"/>
      <c r="EM416" s="170"/>
      <c r="EN416" s="170"/>
      <c r="EO416" s="170"/>
      <c r="EP416" s="170"/>
      <c r="EQ416" s="170"/>
      <c r="ER416" s="170"/>
      <c r="ES416" s="170"/>
      <c r="ET416" s="170"/>
      <c r="EU416" s="170"/>
      <c r="EV416" s="170"/>
      <c r="EW416" s="170"/>
      <c r="EX416" s="170"/>
      <c r="EY416" s="170"/>
      <c r="EZ416" s="170"/>
      <c r="FA416" s="170"/>
      <c r="FB416" s="170"/>
      <c r="FC416" s="170"/>
      <c r="FD416" s="170"/>
    </row>
    <row r="417" customFormat="false" ht="12.75" hidden="false" customHeight="false" outlineLevel="0" collapsed="false">
      <c r="A417" s="179"/>
      <c r="B417" s="160"/>
      <c r="C417" s="160"/>
      <c r="D417" s="160"/>
      <c r="E417" s="160"/>
      <c r="F417" s="160"/>
      <c r="G417" s="160"/>
      <c r="H417" s="159"/>
      <c r="I417" s="181"/>
      <c r="R417" s="159"/>
      <c r="S417" s="169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  <c r="CP417" s="170"/>
      <c r="CQ417" s="170"/>
      <c r="CR417" s="170"/>
      <c r="CS417" s="170"/>
      <c r="CT417" s="170"/>
      <c r="CU417" s="170"/>
      <c r="CV417" s="170"/>
      <c r="CW417" s="170"/>
      <c r="CX417" s="170"/>
      <c r="CY417" s="170"/>
      <c r="CZ417" s="170"/>
      <c r="DA417" s="170"/>
      <c r="DB417" s="170"/>
      <c r="DC417" s="170"/>
      <c r="DD417" s="170"/>
      <c r="DE417" s="170"/>
      <c r="DF417" s="170"/>
      <c r="DG417" s="170"/>
      <c r="DH417" s="170"/>
      <c r="DI417" s="170"/>
      <c r="DJ417" s="170"/>
      <c r="DK417" s="170"/>
      <c r="DL417" s="170"/>
      <c r="DM417" s="170"/>
      <c r="DN417" s="170"/>
      <c r="DO417" s="170"/>
      <c r="DP417" s="170"/>
      <c r="DQ417" s="170"/>
      <c r="DR417" s="170"/>
      <c r="DS417" s="170"/>
      <c r="DT417" s="170"/>
      <c r="DU417" s="170"/>
      <c r="DV417" s="170"/>
      <c r="DW417" s="170"/>
      <c r="DX417" s="170"/>
      <c r="DY417" s="170"/>
      <c r="DZ417" s="170"/>
      <c r="EA417" s="170"/>
      <c r="EB417" s="170"/>
      <c r="EC417" s="170"/>
      <c r="ED417" s="170"/>
      <c r="EE417" s="170"/>
      <c r="EF417" s="170"/>
      <c r="EG417" s="170"/>
      <c r="EH417" s="170"/>
      <c r="EI417" s="170"/>
      <c r="EJ417" s="170"/>
      <c r="EK417" s="170"/>
      <c r="EL417" s="170"/>
      <c r="EM417" s="170"/>
      <c r="EN417" s="170"/>
      <c r="EO417" s="170"/>
      <c r="EP417" s="170"/>
      <c r="EQ417" s="170"/>
      <c r="ER417" s="170"/>
      <c r="ES417" s="170"/>
      <c r="ET417" s="170"/>
      <c r="EU417" s="170"/>
      <c r="EV417" s="170"/>
      <c r="EW417" s="170"/>
      <c r="EX417" s="170"/>
      <c r="EY417" s="170"/>
      <c r="EZ417" s="170"/>
      <c r="FA417" s="170"/>
      <c r="FB417" s="170"/>
      <c r="FC417" s="170"/>
      <c r="FD417" s="170"/>
    </row>
    <row r="418" customFormat="false" ht="12.75" hidden="false" customHeight="false" outlineLevel="0" collapsed="false">
      <c r="A418" s="179"/>
      <c r="B418" s="160"/>
      <c r="C418" s="160"/>
      <c r="D418" s="160"/>
      <c r="E418" s="160"/>
      <c r="F418" s="160"/>
      <c r="G418" s="160"/>
      <c r="H418" s="159"/>
      <c r="I418" s="181"/>
      <c r="R418" s="159"/>
      <c r="S418" s="169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  <c r="CP418" s="170"/>
      <c r="CQ418" s="170"/>
      <c r="CR418" s="170"/>
      <c r="CS418" s="170"/>
      <c r="CT418" s="170"/>
      <c r="CU418" s="170"/>
      <c r="CV418" s="170"/>
      <c r="CW418" s="170"/>
      <c r="CX418" s="170"/>
      <c r="CY418" s="170"/>
      <c r="CZ418" s="170"/>
      <c r="DA418" s="170"/>
      <c r="DB418" s="170"/>
      <c r="DC418" s="170"/>
      <c r="DD418" s="170"/>
      <c r="DE418" s="170"/>
      <c r="DF418" s="170"/>
      <c r="DG418" s="170"/>
      <c r="DH418" s="170"/>
      <c r="DI418" s="170"/>
      <c r="DJ418" s="170"/>
      <c r="DK418" s="170"/>
      <c r="DL418" s="170"/>
      <c r="DM418" s="170"/>
      <c r="DN418" s="170"/>
      <c r="DO418" s="170"/>
      <c r="DP418" s="170"/>
      <c r="DQ418" s="170"/>
      <c r="DR418" s="170"/>
      <c r="DS418" s="170"/>
      <c r="DT418" s="170"/>
      <c r="DU418" s="170"/>
      <c r="DV418" s="170"/>
      <c r="DW418" s="170"/>
      <c r="DX418" s="170"/>
      <c r="DY418" s="170"/>
      <c r="DZ418" s="170"/>
      <c r="EA418" s="170"/>
      <c r="EB418" s="170"/>
      <c r="EC418" s="170"/>
      <c r="ED418" s="170"/>
      <c r="EE418" s="170"/>
      <c r="EF418" s="170"/>
      <c r="EG418" s="170"/>
      <c r="EH418" s="170"/>
      <c r="EI418" s="170"/>
      <c r="EJ418" s="170"/>
      <c r="EK418" s="170"/>
      <c r="EL418" s="170"/>
      <c r="EM418" s="170"/>
      <c r="EN418" s="170"/>
      <c r="EO418" s="170"/>
      <c r="EP418" s="170"/>
      <c r="EQ418" s="170"/>
      <c r="ER418" s="170"/>
      <c r="ES418" s="170"/>
      <c r="ET418" s="170"/>
      <c r="EU418" s="170"/>
      <c r="EV418" s="170"/>
      <c r="EW418" s="170"/>
      <c r="EX418" s="170"/>
      <c r="EY418" s="170"/>
      <c r="EZ418" s="170"/>
      <c r="FA418" s="170"/>
      <c r="FB418" s="170"/>
      <c r="FC418" s="170"/>
      <c r="FD418" s="170"/>
    </row>
    <row r="419" customFormat="false" ht="12.75" hidden="false" customHeight="false" outlineLevel="0" collapsed="false">
      <c r="A419" s="179"/>
      <c r="B419" s="160"/>
      <c r="C419" s="160"/>
      <c r="D419" s="160"/>
      <c r="E419" s="160"/>
      <c r="F419" s="160"/>
      <c r="G419" s="160"/>
      <c r="H419" s="159"/>
      <c r="I419" s="181"/>
      <c r="R419" s="159"/>
      <c r="S419" s="169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  <c r="CP419" s="170"/>
      <c r="CQ419" s="170"/>
      <c r="CR419" s="170"/>
      <c r="CS419" s="170"/>
      <c r="CT419" s="170"/>
      <c r="CU419" s="170"/>
      <c r="CV419" s="170"/>
      <c r="CW419" s="170"/>
      <c r="CX419" s="170"/>
      <c r="CY419" s="170"/>
      <c r="CZ419" s="170"/>
      <c r="DA419" s="170"/>
      <c r="DB419" s="170"/>
      <c r="DC419" s="170"/>
      <c r="DD419" s="170"/>
      <c r="DE419" s="170"/>
      <c r="DF419" s="170"/>
      <c r="DG419" s="170"/>
      <c r="DH419" s="170"/>
      <c r="DI419" s="170"/>
      <c r="DJ419" s="170"/>
      <c r="DK419" s="170"/>
      <c r="DL419" s="170"/>
      <c r="DM419" s="170"/>
      <c r="DN419" s="170"/>
      <c r="DO419" s="170"/>
      <c r="DP419" s="170"/>
      <c r="DQ419" s="170"/>
      <c r="DR419" s="170"/>
      <c r="DS419" s="170"/>
      <c r="DT419" s="170"/>
      <c r="DU419" s="170"/>
      <c r="DV419" s="170"/>
      <c r="DW419" s="170"/>
      <c r="DX419" s="170"/>
      <c r="DY419" s="170"/>
      <c r="DZ419" s="170"/>
      <c r="EA419" s="170"/>
      <c r="EB419" s="170"/>
      <c r="EC419" s="170"/>
      <c r="ED419" s="170"/>
      <c r="EE419" s="170"/>
      <c r="EF419" s="170"/>
      <c r="EG419" s="170"/>
      <c r="EH419" s="170"/>
      <c r="EI419" s="170"/>
      <c r="EJ419" s="170"/>
      <c r="EK419" s="170"/>
      <c r="EL419" s="170"/>
      <c r="EM419" s="170"/>
      <c r="EN419" s="170"/>
      <c r="EO419" s="170"/>
      <c r="EP419" s="170"/>
      <c r="EQ419" s="170"/>
      <c r="ER419" s="170"/>
      <c r="ES419" s="170"/>
      <c r="ET419" s="170"/>
      <c r="EU419" s="170"/>
      <c r="EV419" s="170"/>
      <c r="EW419" s="170"/>
      <c r="EX419" s="170"/>
      <c r="EY419" s="170"/>
      <c r="EZ419" s="170"/>
      <c r="FA419" s="170"/>
      <c r="FB419" s="170"/>
      <c r="FC419" s="170"/>
      <c r="FD419" s="170"/>
    </row>
    <row r="420" customFormat="false" ht="12.75" hidden="false" customHeight="false" outlineLevel="0" collapsed="false">
      <c r="A420" s="179"/>
      <c r="B420" s="160"/>
      <c r="C420" s="160"/>
      <c r="D420" s="160"/>
      <c r="E420" s="160"/>
      <c r="F420" s="160"/>
      <c r="G420" s="160"/>
      <c r="H420" s="159"/>
      <c r="I420" s="181"/>
      <c r="R420" s="159"/>
      <c r="S420" s="169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  <c r="CP420" s="170"/>
      <c r="CQ420" s="170"/>
      <c r="CR420" s="170"/>
      <c r="CS420" s="170"/>
      <c r="CT420" s="170"/>
      <c r="CU420" s="170"/>
      <c r="CV420" s="170"/>
      <c r="CW420" s="170"/>
      <c r="CX420" s="170"/>
      <c r="CY420" s="170"/>
      <c r="CZ420" s="170"/>
      <c r="DA420" s="170"/>
      <c r="DB420" s="170"/>
      <c r="DC420" s="170"/>
      <c r="DD420" s="170"/>
      <c r="DE420" s="170"/>
      <c r="DF420" s="170"/>
      <c r="DG420" s="170"/>
      <c r="DH420" s="170"/>
      <c r="DI420" s="170"/>
      <c r="DJ420" s="170"/>
      <c r="DK420" s="170"/>
      <c r="DL420" s="170"/>
      <c r="DM420" s="170"/>
      <c r="DN420" s="170"/>
      <c r="DO420" s="170"/>
      <c r="DP420" s="170"/>
      <c r="DQ420" s="170"/>
      <c r="DR420" s="170"/>
      <c r="DS420" s="170"/>
      <c r="DT420" s="170"/>
      <c r="DU420" s="170"/>
      <c r="DV420" s="170"/>
      <c r="DW420" s="170"/>
      <c r="DX420" s="170"/>
      <c r="DY420" s="170"/>
      <c r="DZ420" s="170"/>
      <c r="EA420" s="170"/>
      <c r="EB420" s="170"/>
      <c r="EC420" s="170"/>
      <c r="ED420" s="170"/>
      <c r="EE420" s="170"/>
      <c r="EF420" s="170"/>
      <c r="EG420" s="170"/>
      <c r="EH420" s="170"/>
      <c r="EI420" s="170"/>
      <c r="EJ420" s="170"/>
      <c r="EK420" s="170"/>
      <c r="EL420" s="170"/>
      <c r="EM420" s="170"/>
      <c r="EN420" s="170"/>
      <c r="EO420" s="170"/>
      <c r="EP420" s="170"/>
      <c r="EQ420" s="170"/>
      <c r="ER420" s="170"/>
      <c r="ES420" s="170"/>
      <c r="ET420" s="170"/>
      <c r="EU420" s="170"/>
      <c r="EV420" s="170"/>
      <c r="EW420" s="170"/>
      <c r="EX420" s="170"/>
      <c r="EY420" s="170"/>
      <c r="EZ420" s="170"/>
      <c r="FA420" s="170"/>
      <c r="FB420" s="170"/>
      <c r="FC420" s="170"/>
      <c r="FD420" s="170"/>
    </row>
    <row r="421" customFormat="false" ht="12.75" hidden="false" customHeight="false" outlineLevel="0" collapsed="false">
      <c r="A421" s="179"/>
      <c r="B421" s="160"/>
      <c r="C421" s="160"/>
      <c r="D421" s="160"/>
      <c r="E421" s="160"/>
      <c r="F421" s="160"/>
      <c r="G421" s="160"/>
      <c r="H421" s="159"/>
      <c r="I421" s="181"/>
      <c r="R421" s="159"/>
      <c r="S421" s="169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  <c r="CP421" s="170"/>
      <c r="CQ421" s="170"/>
      <c r="CR421" s="170"/>
      <c r="CS421" s="170"/>
      <c r="CT421" s="170"/>
      <c r="CU421" s="170"/>
      <c r="CV421" s="170"/>
      <c r="CW421" s="170"/>
      <c r="CX421" s="170"/>
      <c r="CY421" s="170"/>
      <c r="CZ421" s="170"/>
      <c r="DA421" s="170"/>
      <c r="DB421" s="170"/>
      <c r="DC421" s="170"/>
      <c r="DD421" s="170"/>
      <c r="DE421" s="170"/>
      <c r="DF421" s="170"/>
      <c r="DG421" s="170"/>
      <c r="DH421" s="170"/>
      <c r="DI421" s="170"/>
      <c r="DJ421" s="170"/>
      <c r="DK421" s="170"/>
      <c r="DL421" s="170"/>
      <c r="DM421" s="170"/>
      <c r="DN421" s="170"/>
      <c r="DO421" s="170"/>
      <c r="DP421" s="170"/>
      <c r="DQ421" s="170"/>
      <c r="DR421" s="170"/>
      <c r="DS421" s="170"/>
      <c r="DT421" s="170"/>
      <c r="DU421" s="170"/>
      <c r="DV421" s="170"/>
      <c r="DW421" s="170"/>
      <c r="DX421" s="170"/>
      <c r="DY421" s="170"/>
      <c r="DZ421" s="170"/>
      <c r="EA421" s="170"/>
      <c r="EB421" s="170"/>
      <c r="EC421" s="170"/>
      <c r="ED421" s="170"/>
      <c r="EE421" s="170"/>
      <c r="EF421" s="170"/>
      <c r="EG421" s="170"/>
      <c r="EH421" s="170"/>
      <c r="EI421" s="170"/>
      <c r="EJ421" s="170"/>
      <c r="EK421" s="170"/>
      <c r="EL421" s="170"/>
      <c r="EM421" s="170"/>
      <c r="EN421" s="170"/>
      <c r="EO421" s="170"/>
      <c r="EP421" s="170"/>
      <c r="EQ421" s="170"/>
      <c r="ER421" s="170"/>
      <c r="ES421" s="170"/>
      <c r="ET421" s="170"/>
      <c r="EU421" s="170"/>
      <c r="EV421" s="170"/>
      <c r="EW421" s="170"/>
      <c r="EX421" s="170"/>
      <c r="EY421" s="170"/>
      <c r="EZ421" s="170"/>
      <c r="FA421" s="170"/>
      <c r="FB421" s="170"/>
      <c r="FC421" s="170"/>
      <c r="FD421" s="170"/>
    </row>
    <row r="422" customFormat="false" ht="12.75" hidden="false" customHeight="false" outlineLevel="0" collapsed="false">
      <c r="A422" s="179"/>
      <c r="B422" s="160"/>
      <c r="C422" s="160"/>
      <c r="D422" s="160"/>
      <c r="E422" s="160"/>
      <c r="F422" s="160"/>
      <c r="G422" s="160"/>
      <c r="H422" s="159"/>
      <c r="I422" s="181"/>
      <c r="R422" s="159"/>
      <c r="S422" s="169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  <c r="CP422" s="170"/>
      <c r="CQ422" s="170"/>
      <c r="CR422" s="170"/>
      <c r="CS422" s="170"/>
      <c r="CT422" s="170"/>
      <c r="CU422" s="170"/>
      <c r="CV422" s="170"/>
      <c r="CW422" s="170"/>
      <c r="CX422" s="170"/>
      <c r="CY422" s="170"/>
      <c r="CZ422" s="170"/>
      <c r="DA422" s="170"/>
      <c r="DB422" s="170"/>
      <c r="DC422" s="170"/>
      <c r="DD422" s="170"/>
      <c r="DE422" s="170"/>
      <c r="DF422" s="170"/>
      <c r="DG422" s="170"/>
      <c r="DH422" s="170"/>
      <c r="DI422" s="170"/>
      <c r="DJ422" s="170"/>
      <c r="DK422" s="170"/>
      <c r="DL422" s="170"/>
      <c r="DM422" s="170"/>
      <c r="DN422" s="170"/>
      <c r="DO422" s="170"/>
      <c r="DP422" s="170"/>
      <c r="DQ422" s="170"/>
      <c r="DR422" s="170"/>
      <c r="DS422" s="170"/>
      <c r="DT422" s="170"/>
      <c r="DU422" s="170"/>
      <c r="DV422" s="170"/>
      <c r="DW422" s="170"/>
      <c r="DX422" s="170"/>
      <c r="DY422" s="170"/>
      <c r="DZ422" s="170"/>
      <c r="EA422" s="170"/>
      <c r="EB422" s="170"/>
      <c r="EC422" s="170"/>
      <c r="ED422" s="170"/>
      <c r="EE422" s="170"/>
      <c r="EF422" s="170"/>
      <c r="EG422" s="170"/>
      <c r="EH422" s="170"/>
      <c r="EI422" s="170"/>
      <c r="EJ422" s="170"/>
      <c r="EK422" s="170"/>
      <c r="EL422" s="170"/>
      <c r="EM422" s="170"/>
      <c r="EN422" s="170"/>
      <c r="EO422" s="170"/>
      <c r="EP422" s="170"/>
      <c r="EQ422" s="170"/>
      <c r="ER422" s="170"/>
      <c r="ES422" s="170"/>
      <c r="ET422" s="170"/>
      <c r="EU422" s="170"/>
      <c r="EV422" s="170"/>
      <c r="EW422" s="170"/>
      <c r="EX422" s="170"/>
      <c r="EY422" s="170"/>
      <c r="EZ422" s="170"/>
      <c r="FA422" s="170"/>
      <c r="FB422" s="170"/>
      <c r="FC422" s="170"/>
      <c r="FD422" s="170"/>
    </row>
    <row r="423" customFormat="false" ht="12.75" hidden="false" customHeight="false" outlineLevel="0" collapsed="false">
      <c r="A423" s="179"/>
      <c r="B423" s="160"/>
      <c r="C423" s="160"/>
      <c r="D423" s="160"/>
      <c r="E423" s="160"/>
      <c r="F423" s="160"/>
      <c r="G423" s="160"/>
      <c r="H423" s="159"/>
      <c r="I423" s="181"/>
      <c r="R423" s="159"/>
      <c r="S423" s="169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  <c r="CP423" s="170"/>
      <c r="CQ423" s="170"/>
      <c r="CR423" s="170"/>
      <c r="CS423" s="170"/>
      <c r="CT423" s="170"/>
      <c r="CU423" s="170"/>
      <c r="CV423" s="170"/>
      <c r="CW423" s="170"/>
      <c r="CX423" s="170"/>
      <c r="CY423" s="170"/>
      <c r="CZ423" s="170"/>
      <c r="DA423" s="170"/>
      <c r="DB423" s="170"/>
      <c r="DC423" s="170"/>
      <c r="DD423" s="170"/>
      <c r="DE423" s="170"/>
      <c r="DF423" s="170"/>
      <c r="DG423" s="170"/>
      <c r="DH423" s="170"/>
      <c r="DI423" s="170"/>
      <c r="DJ423" s="170"/>
      <c r="DK423" s="170"/>
      <c r="DL423" s="170"/>
      <c r="DM423" s="170"/>
      <c r="DN423" s="170"/>
      <c r="DO423" s="170"/>
      <c r="DP423" s="170"/>
      <c r="DQ423" s="170"/>
      <c r="DR423" s="170"/>
      <c r="DS423" s="170"/>
      <c r="DT423" s="170"/>
      <c r="DU423" s="170"/>
      <c r="DV423" s="170"/>
      <c r="DW423" s="170"/>
      <c r="DX423" s="170"/>
      <c r="DY423" s="170"/>
      <c r="DZ423" s="170"/>
      <c r="EA423" s="170"/>
      <c r="EB423" s="170"/>
      <c r="EC423" s="170"/>
      <c r="ED423" s="170"/>
      <c r="EE423" s="170"/>
      <c r="EF423" s="170"/>
      <c r="EG423" s="170"/>
      <c r="EH423" s="170"/>
      <c r="EI423" s="170"/>
      <c r="EJ423" s="170"/>
      <c r="EK423" s="170"/>
      <c r="EL423" s="170"/>
      <c r="EM423" s="170"/>
      <c r="EN423" s="170"/>
      <c r="EO423" s="170"/>
      <c r="EP423" s="170"/>
      <c r="EQ423" s="170"/>
      <c r="ER423" s="170"/>
      <c r="ES423" s="170"/>
      <c r="ET423" s="170"/>
      <c r="EU423" s="170"/>
      <c r="EV423" s="170"/>
      <c r="EW423" s="170"/>
      <c r="EX423" s="170"/>
      <c r="EY423" s="170"/>
      <c r="EZ423" s="170"/>
      <c r="FA423" s="170"/>
      <c r="FB423" s="170"/>
      <c r="FC423" s="170"/>
      <c r="FD423" s="170"/>
    </row>
    <row r="424" customFormat="false" ht="12.75" hidden="false" customHeight="false" outlineLevel="0" collapsed="false">
      <c r="A424" s="179"/>
      <c r="B424" s="160"/>
      <c r="C424" s="160"/>
      <c r="D424" s="160"/>
      <c r="E424" s="160"/>
      <c r="F424" s="160"/>
      <c r="G424" s="160"/>
      <c r="H424" s="159"/>
      <c r="I424" s="181"/>
      <c r="R424" s="159"/>
      <c r="S424" s="169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  <c r="CP424" s="170"/>
      <c r="CQ424" s="170"/>
      <c r="CR424" s="170"/>
      <c r="CS424" s="170"/>
      <c r="CT424" s="170"/>
      <c r="CU424" s="170"/>
      <c r="CV424" s="170"/>
      <c r="CW424" s="170"/>
      <c r="CX424" s="170"/>
      <c r="CY424" s="170"/>
      <c r="CZ424" s="170"/>
      <c r="DA424" s="170"/>
      <c r="DB424" s="170"/>
      <c r="DC424" s="170"/>
      <c r="DD424" s="170"/>
      <c r="DE424" s="170"/>
      <c r="DF424" s="170"/>
      <c r="DG424" s="170"/>
      <c r="DH424" s="170"/>
      <c r="DI424" s="170"/>
      <c r="DJ424" s="170"/>
      <c r="DK424" s="170"/>
      <c r="DL424" s="170"/>
      <c r="DM424" s="170"/>
      <c r="DN424" s="170"/>
      <c r="DO424" s="170"/>
      <c r="DP424" s="170"/>
      <c r="DQ424" s="170"/>
      <c r="DR424" s="170"/>
      <c r="DS424" s="170"/>
      <c r="DT424" s="170"/>
      <c r="DU424" s="170"/>
      <c r="DV424" s="170"/>
      <c r="DW424" s="170"/>
      <c r="DX424" s="170"/>
      <c r="DY424" s="170"/>
      <c r="DZ424" s="170"/>
      <c r="EA424" s="170"/>
      <c r="EB424" s="170"/>
      <c r="EC424" s="170"/>
      <c r="ED424" s="170"/>
      <c r="EE424" s="170"/>
      <c r="EF424" s="170"/>
      <c r="EG424" s="170"/>
      <c r="EH424" s="170"/>
      <c r="EI424" s="170"/>
      <c r="EJ424" s="170"/>
      <c r="EK424" s="170"/>
      <c r="EL424" s="170"/>
      <c r="EM424" s="170"/>
      <c r="EN424" s="170"/>
      <c r="EO424" s="170"/>
      <c r="EP424" s="170"/>
      <c r="EQ424" s="170"/>
      <c r="ER424" s="170"/>
      <c r="ES424" s="170"/>
      <c r="ET424" s="170"/>
      <c r="EU424" s="170"/>
      <c r="EV424" s="170"/>
      <c r="EW424" s="170"/>
      <c r="EX424" s="170"/>
      <c r="EY424" s="170"/>
      <c r="EZ424" s="170"/>
      <c r="FA424" s="170"/>
      <c r="FB424" s="170"/>
      <c r="FC424" s="170"/>
      <c r="FD424" s="170"/>
    </row>
    <row r="425" customFormat="false" ht="12.75" hidden="false" customHeight="false" outlineLevel="0" collapsed="false">
      <c r="A425" s="179"/>
      <c r="B425" s="160"/>
      <c r="C425" s="160"/>
      <c r="D425" s="160"/>
      <c r="E425" s="160"/>
      <c r="F425" s="160"/>
      <c r="G425" s="160"/>
      <c r="H425" s="159"/>
      <c r="I425" s="181"/>
      <c r="R425" s="159"/>
      <c r="S425" s="169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70"/>
      <c r="CX425" s="170"/>
      <c r="CY425" s="170"/>
      <c r="CZ425" s="170"/>
      <c r="DA425" s="170"/>
      <c r="DB425" s="170"/>
      <c r="DC425" s="170"/>
      <c r="DD425" s="170"/>
      <c r="DE425" s="170"/>
      <c r="DF425" s="170"/>
      <c r="DG425" s="170"/>
      <c r="DH425" s="170"/>
      <c r="DI425" s="170"/>
      <c r="DJ425" s="170"/>
      <c r="DK425" s="170"/>
      <c r="DL425" s="170"/>
      <c r="DM425" s="170"/>
      <c r="DN425" s="170"/>
      <c r="DO425" s="170"/>
      <c r="DP425" s="170"/>
      <c r="DQ425" s="170"/>
      <c r="DR425" s="170"/>
      <c r="DS425" s="170"/>
      <c r="DT425" s="170"/>
      <c r="DU425" s="170"/>
      <c r="DV425" s="170"/>
      <c r="DW425" s="170"/>
      <c r="DX425" s="170"/>
      <c r="DY425" s="170"/>
      <c r="DZ425" s="170"/>
      <c r="EA425" s="170"/>
      <c r="EB425" s="170"/>
      <c r="EC425" s="170"/>
      <c r="ED425" s="170"/>
      <c r="EE425" s="170"/>
      <c r="EF425" s="170"/>
      <c r="EG425" s="170"/>
      <c r="EH425" s="170"/>
      <c r="EI425" s="170"/>
      <c r="EJ425" s="170"/>
      <c r="EK425" s="170"/>
      <c r="EL425" s="170"/>
      <c r="EM425" s="170"/>
      <c r="EN425" s="170"/>
      <c r="EO425" s="170"/>
      <c r="EP425" s="170"/>
      <c r="EQ425" s="170"/>
      <c r="ER425" s="170"/>
      <c r="ES425" s="170"/>
      <c r="ET425" s="170"/>
      <c r="EU425" s="170"/>
      <c r="EV425" s="170"/>
      <c r="EW425" s="170"/>
      <c r="EX425" s="170"/>
      <c r="EY425" s="170"/>
      <c r="EZ425" s="170"/>
      <c r="FA425" s="170"/>
      <c r="FB425" s="170"/>
      <c r="FC425" s="170"/>
      <c r="FD425" s="170"/>
    </row>
    <row r="426" customFormat="false" ht="12.75" hidden="false" customHeight="false" outlineLevel="0" collapsed="false">
      <c r="A426" s="179"/>
      <c r="B426" s="160"/>
      <c r="C426" s="160"/>
      <c r="D426" s="160"/>
      <c r="E426" s="160"/>
      <c r="F426" s="160"/>
      <c r="G426" s="160"/>
      <c r="H426" s="159"/>
      <c r="I426" s="181"/>
      <c r="R426" s="159"/>
      <c r="S426" s="169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  <c r="CP426" s="170"/>
      <c r="CQ426" s="170"/>
      <c r="CR426" s="170"/>
      <c r="CS426" s="170"/>
      <c r="CT426" s="170"/>
      <c r="CU426" s="170"/>
      <c r="CV426" s="170"/>
      <c r="CW426" s="170"/>
      <c r="CX426" s="170"/>
      <c r="CY426" s="170"/>
      <c r="CZ426" s="170"/>
      <c r="DA426" s="170"/>
      <c r="DB426" s="170"/>
      <c r="DC426" s="170"/>
      <c r="DD426" s="170"/>
      <c r="DE426" s="170"/>
      <c r="DF426" s="170"/>
      <c r="DG426" s="170"/>
      <c r="DH426" s="170"/>
      <c r="DI426" s="170"/>
      <c r="DJ426" s="170"/>
      <c r="DK426" s="170"/>
      <c r="DL426" s="170"/>
      <c r="DM426" s="170"/>
      <c r="DN426" s="170"/>
      <c r="DO426" s="170"/>
      <c r="DP426" s="170"/>
      <c r="DQ426" s="170"/>
      <c r="DR426" s="170"/>
      <c r="DS426" s="170"/>
      <c r="DT426" s="170"/>
      <c r="DU426" s="170"/>
      <c r="DV426" s="170"/>
      <c r="DW426" s="170"/>
      <c r="DX426" s="170"/>
      <c r="DY426" s="170"/>
      <c r="DZ426" s="170"/>
      <c r="EA426" s="170"/>
      <c r="EB426" s="170"/>
      <c r="EC426" s="170"/>
      <c r="ED426" s="170"/>
      <c r="EE426" s="170"/>
      <c r="EF426" s="170"/>
      <c r="EG426" s="170"/>
      <c r="EH426" s="170"/>
      <c r="EI426" s="170"/>
      <c r="EJ426" s="170"/>
      <c r="EK426" s="170"/>
      <c r="EL426" s="170"/>
      <c r="EM426" s="170"/>
      <c r="EN426" s="170"/>
      <c r="EO426" s="170"/>
      <c r="EP426" s="170"/>
      <c r="EQ426" s="170"/>
      <c r="ER426" s="170"/>
      <c r="ES426" s="170"/>
      <c r="ET426" s="170"/>
      <c r="EU426" s="170"/>
      <c r="EV426" s="170"/>
      <c r="EW426" s="170"/>
      <c r="EX426" s="170"/>
      <c r="EY426" s="170"/>
      <c r="EZ426" s="170"/>
      <c r="FA426" s="170"/>
      <c r="FB426" s="170"/>
      <c r="FC426" s="170"/>
      <c r="FD426" s="170"/>
    </row>
    <row r="427" customFormat="false" ht="12.75" hidden="false" customHeight="false" outlineLevel="0" collapsed="false">
      <c r="A427" s="179"/>
      <c r="B427" s="160"/>
      <c r="C427" s="160"/>
      <c r="D427" s="160"/>
      <c r="E427" s="160"/>
      <c r="F427" s="160"/>
      <c r="G427" s="160"/>
      <c r="H427" s="159"/>
      <c r="I427" s="181"/>
      <c r="R427" s="159"/>
      <c r="S427" s="169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  <c r="CP427" s="170"/>
      <c r="CQ427" s="170"/>
      <c r="CR427" s="170"/>
      <c r="CS427" s="170"/>
      <c r="CT427" s="170"/>
      <c r="CU427" s="170"/>
      <c r="CV427" s="170"/>
      <c r="CW427" s="170"/>
      <c r="CX427" s="170"/>
      <c r="CY427" s="170"/>
      <c r="CZ427" s="170"/>
      <c r="DA427" s="170"/>
      <c r="DB427" s="170"/>
      <c r="DC427" s="170"/>
      <c r="DD427" s="170"/>
      <c r="DE427" s="170"/>
      <c r="DF427" s="170"/>
      <c r="DG427" s="170"/>
      <c r="DH427" s="170"/>
      <c r="DI427" s="170"/>
      <c r="DJ427" s="170"/>
      <c r="DK427" s="170"/>
      <c r="DL427" s="170"/>
      <c r="DM427" s="170"/>
      <c r="DN427" s="170"/>
      <c r="DO427" s="170"/>
      <c r="DP427" s="170"/>
      <c r="DQ427" s="170"/>
      <c r="DR427" s="170"/>
      <c r="DS427" s="170"/>
      <c r="DT427" s="170"/>
      <c r="DU427" s="170"/>
      <c r="DV427" s="170"/>
      <c r="DW427" s="170"/>
      <c r="DX427" s="170"/>
      <c r="DY427" s="170"/>
      <c r="DZ427" s="170"/>
      <c r="EA427" s="170"/>
      <c r="EB427" s="170"/>
      <c r="EC427" s="170"/>
      <c r="ED427" s="170"/>
      <c r="EE427" s="170"/>
      <c r="EF427" s="170"/>
      <c r="EG427" s="170"/>
      <c r="EH427" s="170"/>
      <c r="EI427" s="170"/>
      <c r="EJ427" s="170"/>
      <c r="EK427" s="170"/>
      <c r="EL427" s="170"/>
      <c r="EM427" s="170"/>
      <c r="EN427" s="170"/>
      <c r="EO427" s="170"/>
      <c r="EP427" s="170"/>
      <c r="EQ427" s="170"/>
      <c r="ER427" s="170"/>
      <c r="ES427" s="170"/>
      <c r="ET427" s="170"/>
      <c r="EU427" s="170"/>
      <c r="EV427" s="170"/>
      <c r="EW427" s="170"/>
      <c r="EX427" s="170"/>
      <c r="EY427" s="170"/>
      <c r="EZ427" s="170"/>
      <c r="FA427" s="170"/>
      <c r="FB427" s="170"/>
      <c r="FC427" s="170"/>
      <c r="FD427" s="170"/>
    </row>
    <row r="428" customFormat="false" ht="12.75" hidden="false" customHeight="false" outlineLevel="0" collapsed="false">
      <c r="A428" s="179"/>
      <c r="B428" s="160"/>
      <c r="C428" s="160"/>
      <c r="D428" s="160"/>
      <c r="E428" s="160"/>
      <c r="F428" s="160"/>
      <c r="G428" s="160"/>
      <c r="H428" s="159"/>
      <c r="I428" s="181"/>
      <c r="R428" s="159"/>
      <c r="S428" s="169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  <c r="CP428" s="170"/>
      <c r="CQ428" s="170"/>
      <c r="CR428" s="170"/>
      <c r="CS428" s="170"/>
      <c r="CT428" s="170"/>
      <c r="CU428" s="170"/>
      <c r="CV428" s="170"/>
      <c r="CW428" s="170"/>
      <c r="CX428" s="170"/>
      <c r="CY428" s="170"/>
      <c r="CZ428" s="170"/>
      <c r="DA428" s="170"/>
      <c r="DB428" s="170"/>
      <c r="DC428" s="170"/>
      <c r="DD428" s="170"/>
      <c r="DE428" s="170"/>
      <c r="DF428" s="170"/>
      <c r="DG428" s="170"/>
      <c r="DH428" s="170"/>
      <c r="DI428" s="170"/>
      <c r="DJ428" s="170"/>
      <c r="DK428" s="170"/>
      <c r="DL428" s="170"/>
      <c r="DM428" s="170"/>
      <c r="DN428" s="170"/>
      <c r="DO428" s="170"/>
      <c r="DP428" s="170"/>
      <c r="DQ428" s="170"/>
      <c r="DR428" s="170"/>
      <c r="DS428" s="170"/>
      <c r="DT428" s="170"/>
      <c r="DU428" s="170"/>
      <c r="DV428" s="170"/>
      <c r="DW428" s="170"/>
      <c r="DX428" s="170"/>
      <c r="DY428" s="170"/>
      <c r="DZ428" s="170"/>
      <c r="EA428" s="170"/>
      <c r="EB428" s="170"/>
      <c r="EC428" s="170"/>
      <c r="ED428" s="170"/>
      <c r="EE428" s="170"/>
      <c r="EF428" s="170"/>
      <c r="EG428" s="170"/>
      <c r="EH428" s="170"/>
      <c r="EI428" s="170"/>
      <c r="EJ428" s="170"/>
      <c r="EK428" s="170"/>
      <c r="EL428" s="170"/>
      <c r="EM428" s="170"/>
      <c r="EN428" s="170"/>
      <c r="EO428" s="170"/>
      <c r="EP428" s="170"/>
      <c r="EQ428" s="170"/>
      <c r="ER428" s="170"/>
      <c r="ES428" s="170"/>
      <c r="ET428" s="170"/>
      <c r="EU428" s="170"/>
      <c r="EV428" s="170"/>
      <c r="EW428" s="170"/>
      <c r="EX428" s="170"/>
      <c r="EY428" s="170"/>
      <c r="EZ428" s="170"/>
      <c r="FA428" s="170"/>
      <c r="FB428" s="170"/>
      <c r="FC428" s="170"/>
      <c r="FD428" s="170"/>
    </row>
    <row r="429" customFormat="false" ht="12.75" hidden="false" customHeight="false" outlineLevel="0" collapsed="false">
      <c r="A429" s="179"/>
      <c r="B429" s="160"/>
      <c r="C429" s="160"/>
      <c r="D429" s="160"/>
      <c r="E429" s="160"/>
      <c r="F429" s="160"/>
      <c r="G429" s="160"/>
      <c r="H429" s="159"/>
      <c r="I429" s="181"/>
      <c r="R429" s="159"/>
      <c r="S429" s="169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  <c r="CP429" s="170"/>
      <c r="CQ429" s="170"/>
      <c r="CR429" s="170"/>
      <c r="CS429" s="170"/>
      <c r="CT429" s="170"/>
      <c r="CU429" s="170"/>
      <c r="CV429" s="170"/>
      <c r="CW429" s="170"/>
      <c r="CX429" s="170"/>
      <c r="CY429" s="170"/>
      <c r="CZ429" s="170"/>
      <c r="DA429" s="170"/>
      <c r="DB429" s="170"/>
      <c r="DC429" s="170"/>
      <c r="DD429" s="170"/>
      <c r="DE429" s="170"/>
      <c r="DF429" s="170"/>
      <c r="DG429" s="170"/>
      <c r="DH429" s="170"/>
      <c r="DI429" s="170"/>
      <c r="DJ429" s="170"/>
      <c r="DK429" s="170"/>
      <c r="DL429" s="170"/>
      <c r="DM429" s="170"/>
      <c r="DN429" s="170"/>
      <c r="DO429" s="170"/>
      <c r="DP429" s="170"/>
      <c r="DQ429" s="170"/>
      <c r="DR429" s="170"/>
      <c r="DS429" s="170"/>
      <c r="DT429" s="170"/>
      <c r="DU429" s="170"/>
      <c r="DV429" s="170"/>
      <c r="DW429" s="170"/>
      <c r="DX429" s="170"/>
      <c r="DY429" s="170"/>
      <c r="DZ429" s="170"/>
      <c r="EA429" s="170"/>
      <c r="EB429" s="170"/>
      <c r="EC429" s="170"/>
      <c r="ED429" s="170"/>
      <c r="EE429" s="170"/>
      <c r="EF429" s="170"/>
      <c r="EG429" s="170"/>
      <c r="EH429" s="170"/>
      <c r="EI429" s="170"/>
      <c r="EJ429" s="170"/>
      <c r="EK429" s="170"/>
      <c r="EL429" s="170"/>
      <c r="EM429" s="170"/>
      <c r="EN429" s="170"/>
      <c r="EO429" s="170"/>
      <c r="EP429" s="170"/>
      <c r="EQ429" s="170"/>
      <c r="ER429" s="170"/>
      <c r="ES429" s="170"/>
      <c r="ET429" s="170"/>
      <c r="EU429" s="170"/>
      <c r="EV429" s="170"/>
      <c r="EW429" s="170"/>
      <c r="EX429" s="170"/>
      <c r="EY429" s="170"/>
      <c r="EZ429" s="170"/>
      <c r="FA429" s="170"/>
      <c r="FB429" s="170"/>
      <c r="FC429" s="170"/>
      <c r="FD429" s="170"/>
    </row>
    <row r="430" customFormat="false" ht="12.75" hidden="false" customHeight="false" outlineLevel="0" collapsed="false">
      <c r="A430" s="179"/>
      <c r="B430" s="160"/>
      <c r="C430" s="160"/>
      <c r="D430" s="160"/>
      <c r="E430" s="160"/>
      <c r="F430" s="160"/>
      <c r="G430" s="160"/>
      <c r="H430" s="159"/>
      <c r="I430" s="181"/>
      <c r="R430" s="159"/>
      <c r="S430" s="169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  <c r="CP430" s="170"/>
      <c r="CQ430" s="170"/>
      <c r="CR430" s="170"/>
      <c r="CS430" s="170"/>
      <c r="CT430" s="170"/>
      <c r="CU430" s="170"/>
      <c r="CV430" s="170"/>
      <c r="CW430" s="170"/>
      <c r="CX430" s="170"/>
      <c r="CY430" s="170"/>
      <c r="CZ430" s="170"/>
      <c r="DA430" s="170"/>
      <c r="DB430" s="170"/>
      <c r="DC430" s="170"/>
      <c r="DD430" s="170"/>
      <c r="DE430" s="170"/>
      <c r="DF430" s="170"/>
      <c r="DG430" s="170"/>
      <c r="DH430" s="170"/>
      <c r="DI430" s="170"/>
      <c r="DJ430" s="170"/>
      <c r="DK430" s="170"/>
      <c r="DL430" s="170"/>
      <c r="DM430" s="170"/>
      <c r="DN430" s="170"/>
      <c r="DO430" s="170"/>
      <c r="DP430" s="170"/>
      <c r="DQ430" s="170"/>
      <c r="DR430" s="170"/>
      <c r="DS430" s="170"/>
      <c r="DT430" s="170"/>
      <c r="DU430" s="170"/>
      <c r="DV430" s="170"/>
      <c r="DW430" s="170"/>
      <c r="DX430" s="170"/>
      <c r="DY430" s="170"/>
      <c r="DZ430" s="170"/>
      <c r="EA430" s="170"/>
      <c r="EB430" s="170"/>
      <c r="EC430" s="170"/>
      <c r="ED430" s="170"/>
      <c r="EE430" s="170"/>
      <c r="EF430" s="170"/>
      <c r="EG430" s="170"/>
      <c r="EH430" s="170"/>
      <c r="EI430" s="170"/>
      <c r="EJ430" s="170"/>
      <c r="EK430" s="170"/>
      <c r="EL430" s="170"/>
      <c r="EM430" s="170"/>
      <c r="EN430" s="170"/>
      <c r="EO430" s="170"/>
      <c r="EP430" s="170"/>
      <c r="EQ430" s="170"/>
      <c r="ER430" s="170"/>
      <c r="ES430" s="170"/>
      <c r="ET430" s="170"/>
      <c r="EU430" s="170"/>
      <c r="EV430" s="170"/>
      <c r="EW430" s="170"/>
      <c r="EX430" s="170"/>
      <c r="EY430" s="170"/>
      <c r="EZ430" s="170"/>
      <c r="FA430" s="170"/>
      <c r="FB430" s="170"/>
      <c r="FC430" s="170"/>
      <c r="FD430" s="170"/>
    </row>
    <row r="431" customFormat="false" ht="12.75" hidden="false" customHeight="false" outlineLevel="0" collapsed="false">
      <c r="A431" s="179"/>
      <c r="B431" s="160"/>
      <c r="C431" s="160"/>
      <c r="D431" s="160"/>
      <c r="E431" s="160"/>
      <c r="F431" s="160"/>
      <c r="G431" s="160"/>
      <c r="H431" s="159"/>
      <c r="I431" s="181"/>
      <c r="R431" s="159"/>
      <c r="S431" s="169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  <c r="CP431" s="170"/>
      <c r="CQ431" s="170"/>
      <c r="CR431" s="170"/>
      <c r="CS431" s="170"/>
      <c r="CT431" s="170"/>
      <c r="CU431" s="170"/>
      <c r="CV431" s="170"/>
      <c r="CW431" s="170"/>
      <c r="CX431" s="170"/>
      <c r="CY431" s="170"/>
      <c r="CZ431" s="170"/>
      <c r="DA431" s="170"/>
      <c r="DB431" s="170"/>
      <c r="DC431" s="170"/>
      <c r="DD431" s="170"/>
      <c r="DE431" s="170"/>
      <c r="DF431" s="170"/>
      <c r="DG431" s="170"/>
      <c r="DH431" s="170"/>
      <c r="DI431" s="170"/>
      <c r="DJ431" s="170"/>
      <c r="DK431" s="170"/>
      <c r="DL431" s="170"/>
      <c r="DM431" s="170"/>
      <c r="DN431" s="170"/>
      <c r="DO431" s="170"/>
      <c r="DP431" s="170"/>
      <c r="DQ431" s="170"/>
      <c r="DR431" s="170"/>
      <c r="DS431" s="170"/>
      <c r="DT431" s="170"/>
      <c r="DU431" s="170"/>
      <c r="DV431" s="170"/>
      <c r="DW431" s="170"/>
      <c r="DX431" s="170"/>
      <c r="DY431" s="170"/>
      <c r="DZ431" s="170"/>
      <c r="EA431" s="170"/>
      <c r="EB431" s="170"/>
      <c r="EC431" s="170"/>
      <c r="ED431" s="170"/>
      <c r="EE431" s="170"/>
      <c r="EF431" s="170"/>
      <c r="EG431" s="170"/>
      <c r="EH431" s="170"/>
      <c r="EI431" s="170"/>
      <c r="EJ431" s="170"/>
      <c r="EK431" s="170"/>
      <c r="EL431" s="170"/>
      <c r="EM431" s="170"/>
      <c r="EN431" s="170"/>
      <c r="EO431" s="170"/>
      <c r="EP431" s="170"/>
      <c r="EQ431" s="170"/>
      <c r="ER431" s="170"/>
      <c r="ES431" s="170"/>
      <c r="ET431" s="170"/>
      <c r="EU431" s="170"/>
      <c r="EV431" s="170"/>
      <c r="EW431" s="170"/>
      <c r="EX431" s="170"/>
      <c r="EY431" s="170"/>
      <c r="EZ431" s="170"/>
      <c r="FA431" s="170"/>
      <c r="FB431" s="170"/>
      <c r="FC431" s="170"/>
      <c r="FD431" s="170"/>
    </row>
    <row r="432" customFormat="false" ht="12.75" hidden="false" customHeight="false" outlineLevel="0" collapsed="false">
      <c r="A432" s="179"/>
      <c r="B432" s="160"/>
      <c r="C432" s="160"/>
      <c r="D432" s="160"/>
      <c r="E432" s="160"/>
      <c r="F432" s="160"/>
      <c r="G432" s="160"/>
      <c r="H432" s="159"/>
      <c r="I432" s="181"/>
      <c r="R432" s="159"/>
      <c r="S432" s="169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  <c r="CP432" s="170"/>
      <c r="CQ432" s="170"/>
      <c r="CR432" s="170"/>
      <c r="CS432" s="170"/>
      <c r="CT432" s="170"/>
      <c r="CU432" s="170"/>
      <c r="CV432" s="170"/>
      <c r="CW432" s="170"/>
      <c r="CX432" s="170"/>
      <c r="CY432" s="170"/>
      <c r="CZ432" s="170"/>
      <c r="DA432" s="170"/>
      <c r="DB432" s="170"/>
      <c r="DC432" s="170"/>
      <c r="DD432" s="170"/>
      <c r="DE432" s="170"/>
      <c r="DF432" s="170"/>
      <c r="DG432" s="170"/>
      <c r="DH432" s="170"/>
      <c r="DI432" s="170"/>
      <c r="DJ432" s="170"/>
      <c r="DK432" s="170"/>
      <c r="DL432" s="170"/>
      <c r="DM432" s="170"/>
      <c r="DN432" s="170"/>
      <c r="DO432" s="170"/>
      <c r="DP432" s="170"/>
      <c r="DQ432" s="170"/>
      <c r="DR432" s="170"/>
      <c r="DS432" s="170"/>
      <c r="DT432" s="170"/>
      <c r="DU432" s="170"/>
      <c r="DV432" s="170"/>
      <c r="DW432" s="170"/>
      <c r="DX432" s="170"/>
      <c r="DY432" s="170"/>
      <c r="DZ432" s="170"/>
      <c r="EA432" s="170"/>
      <c r="EB432" s="170"/>
      <c r="EC432" s="170"/>
      <c r="ED432" s="170"/>
      <c r="EE432" s="170"/>
      <c r="EF432" s="170"/>
      <c r="EG432" s="170"/>
      <c r="EH432" s="170"/>
      <c r="EI432" s="170"/>
      <c r="EJ432" s="170"/>
      <c r="EK432" s="170"/>
      <c r="EL432" s="170"/>
      <c r="EM432" s="170"/>
      <c r="EN432" s="170"/>
      <c r="EO432" s="170"/>
      <c r="EP432" s="170"/>
      <c r="EQ432" s="170"/>
      <c r="ER432" s="170"/>
      <c r="ES432" s="170"/>
      <c r="ET432" s="170"/>
      <c r="EU432" s="170"/>
      <c r="EV432" s="170"/>
      <c r="EW432" s="170"/>
      <c r="EX432" s="170"/>
      <c r="EY432" s="170"/>
      <c r="EZ432" s="170"/>
      <c r="FA432" s="170"/>
      <c r="FB432" s="170"/>
      <c r="FC432" s="170"/>
      <c r="FD432" s="170"/>
    </row>
    <row r="433" customFormat="false" ht="12.75" hidden="false" customHeight="false" outlineLevel="0" collapsed="false">
      <c r="A433" s="179"/>
      <c r="B433" s="160"/>
      <c r="C433" s="160"/>
      <c r="D433" s="160"/>
      <c r="E433" s="160"/>
      <c r="F433" s="160"/>
      <c r="G433" s="160"/>
      <c r="H433" s="159"/>
      <c r="I433" s="181"/>
      <c r="R433" s="159"/>
      <c r="S433" s="169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  <c r="CP433" s="170"/>
      <c r="CQ433" s="170"/>
      <c r="CR433" s="170"/>
      <c r="CS433" s="170"/>
      <c r="CT433" s="170"/>
      <c r="CU433" s="170"/>
      <c r="CV433" s="170"/>
      <c r="CW433" s="170"/>
      <c r="CX433" s="170"/>
      <c r="CY433" s="170"/>
      <c r="CZ433" s="170"/>
      <c r="DA433" s="170"/>
      <c r="DB433" s="170"/>
      <c r="DC433" s="170"/>
      <c r="DD433" s="170"/>
      <c r="DE433" s="170"/>
      <c r="DF433" s="170"/>
      <c r="DG433" s="170"/>
      <c r="DH433" s="170"/>
      <c r="DI433" s="170"/>
      <c r="DJ433" s="170"/>
      <c r="DK433" s="170"/>
      <c r="DL433" s="170"/>
      <c r="DM433" s="170"/>
      <c r="DN433" s="170"/>
      <c r="DO433" s="170"/>
      <c r="DP433" s="170"/>
      <c r="DQ433" s="170"/>
      <c r="DR433" s="170"/>
      <c r="DS433" s="170"/>
      <c r="DT433" s="170"/>
      <c r="DU433" s="170"/>
      <c r="DV433" s="170"/>
      <c r="DW433" s="170"/>
      <c r="DX433" s="170"/>
      <c r="DY433" s="170"/>
      <c r="DZ433" s="170"/>
      <c r="EA433" s="170"/>
      <c r="EB433" s="170"/>
      <c r="EC433" s="170"/>
      <c r="ED433" s="170"/>
      <c r="EE433" s="170"/>
      <c r="EF433" s="170"/>
      <c r="EG433" s="170"/>
      <c r="EH433" s="170"/>
      <c r="EI433" s="170"/>
      <c r="EJ433" s="170"/>
      <c r="EK433" s="170"/>
      <c r="EL433" s="170"/>
      <c r="EM433" s="170"/>
      <c r="EN433" s="170"/>
      <c r="EO433" s="170"/>
      <c r="EP433" s="170"/>
      <c r="EQ433" s="170"/>
      <c r="ER433" s="170"/>
      <c r="ES433" s="170"/>
      <c r="ET433" s="170"/>
      <c r="EU433" s="170"/>
      <c r="EV433" s="170"/>
      <c r="EW433" s="170"/>
      <c r="EX433" s="170"/>
      <c r="EY433" s="170"/>
      <c r="EZ433" s="170"/>
      <c r="FA433" s="170"/>
      <c r="FB433" s="170"/>
      <c r="FC433" s="170"/>
      <c r="FD433" s="170"/>
    </row>
    <row r="434" customFormat="false" ht="12.75" hidden="false" customHeight="false" outlineLevel="0" collapsed="false">
      <c r="A434" s="179"/>
      <c r="B434" s="160"/>
      <c r="C434" s="160"/>
      <c r="D434" s="160"/>
      <c r="E434" s="160"/>
      <c r="F434" s="160"/>
      <c r="G434" s="160"/>
      <c r="H434" s="159"/>
      <c r="I434" s="181"/>
      <c r="R434" s="159"/>
      <c r="S434" s="169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  <c r="CP434" s="170"/>
      <c r="CQ434" s="170"/>
      <c r="CR434" s="170"/>
      <c r="CS434" s="170"/>
      <c r="CT434" s="170"/>
      <c r="CU434" s="170"/>
      <c r="CV434" s="170"/>
      <c r="CW434" s="170"/>
      <c r="CX434" s="170"/>
      <c r="CY434" s="170"/>
      <c r="CZ434" s="170"/>
      <c r="DA434" s="170"/>
      <c r="DB434" s="170"/>
      <c r="DC434" s="170"/>
      <c r="DD434" s="170"/>
      <c r="DE434" s="170"/>
      <c r="DF434" s="170"/>
      <c r="DG434" s="170"/>
      <c r="DH434" s="170"/>
      <c r="DI434" s="170"/>
      <c r="DJ434" s="170"/>
      <c r="DK434" s="170"/>
      <c r="DL434" s="170"/>
      <c r="DM434" s="170"/>
      <c r="DN434" s="170"/>
      <c r="DO434" s="170"/>
      <c r="DP434" s="170"/>
      <c r="DQ434" s="170"/>
      <c r="DR434" s="170"/>
      <c r="DS434" s="170"/>
      <c r="DT434" s="170"/>
      <c r="DU434" s="170"/>
      <c r="DV434" s="170"/>
      <c r="DW434" s="170"/>
      <c r="DX434" s="170"/>
      <c r="DY434" s="170"/>
      <c r="DZ434" s="170"/>
      <c r="EA434" s="170"/>
      <c r="EB434" s="170"/>
      <c r="EC434" s="170"/>
      <c r="ED434" s="170"/>
      <c r="EE434" s="170"/>
      <c r="EF434" s="170"/>
      <c r="EG434" s="170"/>
      <c r="EH434" s="170"/>
      <c r="EI434" s="170"/>
      <c r="EJ434" s="170"/>
      <c r="EK434" s="170"/>
      <c r="EL434" s="170"/>
      <c r="EM434" s="170"/>
      <c r="EN434" s="170"/>
      <c r="EO434" s="170"/>
      <c r="EP434" s="170"/>
      <c r="EQ434" s="170"/>
      <c r="ER434" s="170"/>
      <c r="ES434" s="170"/>
      <c r="ET434" s="170"/>
      <c r="EU434" s="170"/>
      <c r="EV434" s="170"/>
      <c r="EW434" s="170"/>
      <c r="EX434" s="170"/>
      <c r="EY434" s="170"/>
      <c r="EZ434" s="170"/>
      <c r="FA434" s="170"/>
      <c r="FB434" s="170"/>
      <c r="FC434" s="170"/>
      <c r="FD434" s="170"/>
    </row>
    <row r="435" customFormat="false" ht="12.75" hidden="false" customHeight="false" outlineLevel="0" collapsed="false">
      <c r="A435" s="179"/>
      <c r="B435" s="160"/>
      <c r="C435" s="160"/>
      <c r="D435" s="160"/>
      <c r="E435" s="160"/>
      <c r="F435" s="160"/>
      <c r="G435" s="160"/>
      <c r="H435" s="159"/>
      <c r="I435" s="181"/>
      <c r="R435" s="159"/>
      <c r="S435" s="169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  <c r="CP435" s="170"/>
      <c r="CQ435" s="170"/>
      <c r="CR435" s="170"/>
      <c r="CS435" s="170"/>
      <c r="CT435" s="170"/>
      <c r="CU435" s="170"/>
      <c r="CV435" s="170"/>
      <c r="CW435" s="170"/>
      <c r="CX435" s="170"/>
      <c r="CY435" s="170"/>
      <c r="CZ435" s="170"/>
      <c r="DA435" s="170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0"/>
      <c r="DS435" s="170"/>
      <c r="DT435" s="170"/>
      <c r="DU435" s="170"/>
      <c r="DV435" s="170"/>
      <c r="DW435" s="170"/>
      <c r="DX435" s="170"/>
      <c r="DY435" s="170"/>
      <c r="DZ435" s="170"/>
      <c r="EA435" s="170"/>
      <c r="EB435" s="170"/>
      <c r="EC435" s="170"/>
      <c r="ED435" s="170"/>
      <c r="EE435" s="170"/>
      <c r="EF435" s="170"/>
      <c r="EG435" s="170"/>
      <c r="EH435" s="170"/>
      <c r="EI435" s="170"/>
      <c r="EJ435" s="170"/>
      <c r="EK435" s="170"/>
      <c r="EL435" s="170"/>
      <c r="EM435" s="170"/>
      <c r="EN435" s="170"/>
      <c r="EO435" s="170"/>
      <c r="EP435" s="170"/>
      <c r="EQ435" s="170"/>
      <c r="ER435" s="170"/>
      <c r="ES435" s="170"/>
      <c r="ET435" s="170"/>
      <c r="EU435" s="170"/>
      <c r="EV435" s="170"/>
      <c r="EW435" s="170"/>
      <c r="EX435" s="170"/>
      <c r="EY435" s="170"/>
      <c r="EZ435" s="170"/>
      <c r="FA435" s="170"/>
      <c r="FB435" s="170"/>
      <c r="FC435" s="170"/>
      <c r="FD435" s="170"/>
    </row>
    <row r="436" customFormat="false" ht="12.75" hidden="false" customHeight="false" outlineLevel="0" collapsed="false">
      <c r="A436" s="179"/>
      <c r="B436" s="160"/>
      <c r="C436" s="160"/>
      <c r="D436" s="160"/>
      <c r="E436" s="160"/>
      <c r="F436" s="160"/>
      <c r="G436" s="160"/>
      <c r="H436" s="159"/>
      <c r="I436" s="181"/>
      <c r="R436" s="159"/>
      <c r="S436" s="169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  <c r="CP436" s="170"/>
      <c r="CQ436" s="170"/>
      <c r="CR436" s="170"/>
      <c r="CS436" s="170"/>
      <c r="CT436" s="170"/>
      <c r="CU436" s="170"/>
      <c r="CV436" s="170"/>
      <c r="CW436" s="170"/>
      <c r="CX436" s="170"/>
      <c r="CY436" s="170"/>
      <c r="CZ436" s="170"/>
      <c r="DA436" s="170"/>
      <c r="DB436" s="170"/>
      <c r="DC436" s="170"/>
      <c r="DD436" s="170"/>
      <c r="DE436" s="170"/>
      <c r="DF436" s="170"/>
      <c r="DG436" s="170"/>
      <c r="DH436" s="170"/>
      <c r="DI436" s="170"/>
      <c r="DJ436" s="170"/>
      <c r="DK436" s="170"/>
      <c r="DL436" s="170"/>
      <c r="DM436" s="170"/>
      <c r="DN436" s="170"/>
      <c r="DO436" s="170"/>
      <c r="DP436" s="170"/>
      <c r="DQ436" s="170"/>
      <c r="DR436" s="170"/>
      <c r="DS436" s="170"/>
      <c r="DT436" s="170"/>
      <c r="DU436" s="170"/>
      <c r="DV436" s="170"/>
      <c r="DW436" s="170"/>
      <c r="DX436" s="170"/>
      <c r="DY436" s="170"/>
      <c r="DZ436" s="170"/>
      <c r="EA436" s="170"/>
      <c r="EB436" s="170"/>
      <c r="EC436" s="170"/>
      <c r="ED436" s="170"/>
      <c r="EE436" s="170"/>
      <c r="EF436" s="170"/>
      <c r="EG436" s="170"/>
      <c r="EH436" s="170"/>
      <c r="EI436" s="170"/>
      <c r="EJ436" s="170"/>
      <c r="EK436" s="170"/>
      <c r="EL436" s="170"/>
      <c r="EM436" s="170"/>
      <c r="EN436" s="170"/>
      <c r="EO436" s="170"/>
      <c r="EP436" s="170"/>
      <c r="EQ436" s="170"/>
      <c r="ER436" s="170"/>
      <c r="ES436" s="170"/>
      <c r="ET436" s="170"/>
      <c r="EU436" s="170"/>
      <c r="EV436" s="170"/>
      <c r="EW436" s="170"/>
      <c r="EX436" s="170"/>
      <c r="EY436" s="170"/>
      <c r="EZ436" s="170"/>
      <c r="FA436" s="170"/>
      <c r="FB436" s="170"/>
      <c r="FC436" s="170"/>
      <c r="FD436" s="170"/>
    </row>
    <row r="437" customFormat="false" ht="12.75" hidden="false" customHeight="false" outlineLevel="0" collapsed="false">
      <c r="A437" s="179"/>
      <c r="B437" s="160"/>
      <c r="C437" s="160"/>
      <c r="D437" s="160"/>
      <c r="E437" s="160"/>
      <c r="F437" s="160"/>
      <c r="G437" s="160"/>
      <c r="H437" s="159"/>
      <c r="I437" s="181"/>
      <c r="R437" s="159"/>
      <c r="S437" s="169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0"/>
      <c r="DA437" s="170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0"/>
      <c r="DL437" s="170"/>
      <c r="DM437" s="170"/>
      <c r="DN437" s="170"/>
      <c r="DO437" s="170"/>
      <c r="DP437" s="170"/>
      <c r="DQ437" s="170"/>
      <c r="DR437" s="170"/>
      <c r="DS437" s="170"/>
      <c r="DT437" s="170"/>
      <c r="DU437" s="170"/>
      <c r="DV437" s="170"/>
      <c r="DW437" s="170"/>
      <c r="DX437" s="170"/>
      <c r="DY437" s="170"/>
      <c r="DZ437" s="170"/>
      <c r="EA437" s="170"/>
      <c r="EB437" s="170"/>
      <c r="EC437" s="170"/>
      <c r="ED437" s="170"/>
      <c r="EE437" s="170"/>
      <c r="EF437" s="170"/>
      <c r="EG437" s="170"/>
      <c r="EH437" s="170"/>
      <c r="EI437" s="170"/>
      <c r="EJ437" s="170"/>
      <c r="EK437" s="170"/>
      <c r="EL437" s="170"/>
      <c r="EM437" s="170"/>
      <c r="EN437" s="170"/>
      <c r="EO437" s="170"/>
      <c r="EP437" s="170"/>
      <c r="EQ437" s="170"/>
      <c r="ER437" s="170"/>
      <c r="ES437" s="170"/>
      <c r="ET437" s="170"/>
      <c r="EU437" s="170"/>
      <c r="EV437" s="170"/>
      <c r="EW437" s="170"/>
      <c r="EX437" s="170"/>
      <c r="EY437" s="170"/>
      <c r="EZ437" s="170"/>
      <c r="FA437" s="170"/>
      <c r="FB437" s="170"/>
      <c r="FC437" s="170"/>
      <c r="FD437" s="170"/>
    </row>
    <row r="438" customFormat="false" ht="12.75" hidden="false" customHeight="false" outlineLevel="0" collapsed="false">
      <c r="A438" s="179"/>
      <c r="B438" s="160"/>
      <c r="C438" s="160"/>
      <c r="D438" s="160"/>
      <c r="E438" s="160"/>
      <c r="F438" s="160"/>
      <c r="G438" s="160"/>
      <c r="H438" s="159"/>
      <c r="I438" s="181"/>
      <c r="R438" s="159"/>
      <c r="S438" s="169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  <c r="CP438" s="170"/>
      <c r="CQ438" s="170"/>
      <c r="CR438" s="170"/>
      <c r="CS438" s="170"/>
      <c r="CT438" s="170"/>
      <c r="CU438" s="170"/>
      <c r="CV438" s="170"/>
      <c r="CW438" s="170"/>
      <c r="CX438" s="170"/>
      <c r="CY438" s="170"/>
      <c r="CZ438" s="170"/>
      <c r="DA438" s="170"/>
      <c r="DB438" s="170"/>
      <c r="DC438" s="170"/>
      <c r="DD438" s="170"/>
      <c r="DE438" s="170"/>
      <c r="DF438" s="170"/>
      <c r="DG438" s="170"/>
      <c r="DH438" s="170"/>
      <c r="DI438" s="170"/>
      <c r="DJ438" s="170"/>
      <c r="DK438" s="170"/>
      <c r="DL438" s="170"/>
      <c r="DM438" s="170"/>
      <c r="DN438" s="170"/>
      <c r="DO438" s="170"/>
      <c r="DP438" s="170"/>
      <c r="DQ438" s="170"/>
      <c r="DR438" s="170"/>
      <c r="DS438" s="170"/>
      <c r="DT438" s="170"/>
      <c r="DU438" s="170"/>
      <c r="DV438" s="170"/>
      <c r="DW438" s="170"/>
      <c r="DX438" s="170"/>
      <c r="DY438" s="170"/>
      <c r="DZ438" s="170"/>
      <c r="EA438" s="170"/>
      <c r="EB438" s="170"/>
      <c r="EC438" s="170"/>
      <c r="ED438" s="170"/>
      <c r="EE438" s="170"/>
      <c r="EF438" s="170"/>
      <c r="EG438" s="170"/>
      <c r="EH438" s="170"/>
      <c r="EI438" s="170"/>
      <c r="EJ438" s="170"/>
      <c r="EK438" s="170"/>
      <c r="EL438" s="170"/>
      <c r="EM438" s="170"/>
      <c r="EN438" s="170"/>
      <c r="EO438" s="170"/>
      <c r="EP438" s="170"/>
      <c r="EQ438" s="170"/>
      <c r="ER438" s="170"/>
      <c r="ES438" s="170"/>
      <c r="ET438" s="170"/>
      <c r="EU438" s="170"/>
      <c r="EV438" s="170"/>
      <c r="EW438" s="170"/>
      <c r="EX438" s="170"/>
      <c r="EY438" s="170"/>
      <c r="EZ438" s="170"/>
      <c r="FA438" s="170"/>
      <c r="FB438" s="170"/>
      <c r="FC438" s="170"/>
      <c r="FD438" s="170"/>
    </row>
    <row r="439" customFormat="false" ht="12.75" hidden="false" customHeight="false" outlineLevel="0" collapsed="false">
      <c r="A439" s="179"/>
      <c r="B439" s="160"/>
      <c r="C439" s="160"/>
      <c r="D439" s="160"/>
      <c r="E439" s="160"/>
      <c r="F439" s="160"/>
      <c r="G439" s="160"/>
      <c r="H439" s="159"/>
      <c r="I439" s="181"/>
      <c r="R439" s="159"/>
      <c r="S439" s="169"/>
      <c r="T439" s="170"/>
      <c r="U439" s="170"/>
      <c r="V439" s="170"/>
      <c r="W439" s="170"/>
      <c r="X439" s="170"/>
      <c r="Y439" s="170"/>
      <c r="Z439" s="170"/>
      <c r="AA439" s="170"/>
      <c r="AB439" s="170"/>
      <c r="AC439" s="170"/>
      <c r="AD439" s="170"/>
      <c r="AE439" s="170"/>
      <c r="AF439" s="170"/>
      <c r="AG439" s="170"/>
      <c r="AH439" s="170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70"/>
      <c r="BQ439" s="170"/>
      <c r="BR439" s="170"/>
      <c r="BS439" s="170"/>
      <c r="BT439" s="170"/>
      <c r="BU439" s="170"/>
      <c r="BV439" s="170"/>
      <c r="BW439" s="170"/>
      <c r="BX439" s="170"/>
      <c r="BY439" s="170"/>
      <c r="BZ439" s="170"/>
      <c r="CA439" s="170"/>
      <c r="CB439" s="170"/>
      <c r="CC439" s="170"/>
      <c r="CD439" s="170"/>
      <c r="CE439" s="170"/>
      <c r="CF439" s="170"/>
      <c r="CG439" s="170"/>
      <c r="CH439" s="170"/>
      <c r="CI439" s="170"/>
      <c r="CJ439" s="170"/>
      <c r="CK439" s="170"/>
      <c r="CL439" s="170"/>
      <c r="CM439" s="170"/>
      <c r="CN439" s="170"/>
      <c r="CO439" s="170"/>
      <c r="CP439" s="170"/>
      <c r="CQ439" s="170"/>
      <c r="CR439" s="170"/>
      <c r="CS439" s="170"/>
      <c r="CT439" s="170"/>
      <c r="CU439" s="170"/>
      <c r="CV439" s="170"/>
      <c r="CW439" s="170"/>
      <c r="CX439" s="170"/>
      <c r="CY439" s="170"/>
      <c r="CZ439" s="170"/>
      <c r="DA439" s="170"/>
      <c r="DB439" s="170"/>
      <c r="DC439" s="170"/>
      <c r="DD439" s="170"/>
      <c r="DE439" s="170"/>
      <c r="DF439" s="170"/>
      <c r="DG439" s="170"/>
      <c r="DH439" s="170"/>
      <c r="DI439" s="170"/>
      <c r="DJ439" s="170"/>
      <c r="DK439" s="170"/>
      <c r="DL439" s="170"/>
      <c r="DM439" s="170"/>
      <c r="DN439" s="170"/>
      <c r="DO439" s="170"/>
      <c r="DP439" s="170"/>
      <c r="DQ439" s="170"/>
      <c r="DR439" s="170"/>
      <c r="DS439" s="170"/>
      <c r="DT439" s="170"/>
      <c r="DU439" s="170"/>
      <c r="DV439" s="170"/>
      <c r="DW439" s="170"/>
      <c r="DX439" s="170"/>
      <c r="DY439" s="170"/>
      <c r="DZ439" s="170"/>
      <c r="EA439" s="170"/>
      <c r="EB439" s="170"/>
      <c r="EC439" s="170"/>
      <c r="ED439" s="170"/>
      <c r="EE439" s="170"/>
      <c r="EF439" s="170"/>
      <c r="EG439" s="170"/>
      <c r="EH439" s="170"/>
      <c r="EI439" s="170"/>
      <c r="EJ439" s="170"/>
      <c r="EK439" s="170"/>
      <c r="EL439" s="170"/>
      <c r="EM439" s="170"/>
      <c r="EN439" s="170"/>
      <c r="EO439" s="170"/>
      <c r="EP439" s="170"/>
      <c r="EQ439" s="170"/>
      <c r="ER439" s="170"/>
      <c r="ES439" s="170"/>
      <c r="ET439" s="170"/>
      <c r="EU439" s="170"/>
      <c r="EV439" s="170"/>
      <c r="EW439" s="170"/>
      <c r="EX439" s="170"/>
      <c r="EY439" s="170"/>
      <c r="EZ439" s="170"/>
      <c r="FA439" s="170"/>
      <c r="FB439" s="170"/>
      <c r="FC439" s="170"/>
      <c r="FD439" s="170"/>
    </row>
    <row r="440" customFormat="false" ht="12.75" hidden="false" customHeight="false" outlineLevel="0" collapsed="false">
      <c r="A440" s="179"/>
      <c r="B440" s="160"/>
      <c r="C440" s="160"/>
      <c r="D440" s="160"/>
      <c r="E440" s="160"/>
      <c r="F440" s="160"/>
      <c r="G440" s="160"/>
      <c r="H440" s="159"/>
      <c r="I440" s="181"/>
      <c r="R440" s="159"/>
      <c r="S440" s="169"/>
      <c r="T440" s="170"/>
      <c r="U440" s="170"/>
      <c r="V440" s="170"/>
      <c r="W440" s="170"/>
      <c r="X440" s="170"/>
      <c r="Y440" s="170"/>
      <c r="Z440" s="170"/>
      <c r="AA440" s="170"/>
      <c r="AB440" s="170"/>
      <c r="AC440" s="170"/>
      <c r="AD440" s="170"/>
      <c r="AE440" s="170"/>
      <c r="AF440" s="170"/>
      <c r="AG440" s="170"/>
      <c r="AH440" s="170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70"/>
      <c r="BQ440" s="170"/>
      <c r="BR440" s="170"/>
      <c r="BS440" s="170"/>
      <c r="BT440" s="170"/>
      <c r="BU440" s="170"/>
      <c r="BV440" s="170"/>
      <c r="BW440" s="170"/>
      <c r="BX440" s="170"/>
      <c r="BY440" s="170"/>
      <c r="BZ440" s="170"/>
      <c r="CA440" s="170"/>
      <c r="CB440" s="170"/>
      <c r="CC440" s="170"/>
      <c r="CD440" s="170"/>
      <c r="CE440" s="170"/>
      <c r="CF440" s="170"/>
      <c r="CG440" s="170"/>
      <c r="CH440" s="170"/>
      <c r="CI440" s="170"/>
      <c r="CJ440" s="170"/>
      <c r="CK440" s="170"/>
      <c r="CL440" s="170"/>
      <c r="CM440" s="170"/>
      <c r="CN440" s="170"/>
      <c r="CO440" s="170"/>
      <c r="CP440" s="170"/>
      <c r="CQ440" s="170"/>
      <c r="CR440" s="170"/>
      <c r="CS440" s="170"/>
      <c r="CT440" s="170"/>
      <c r="CU440" s="170"/>
      <c r="CV440" s="170"/>
      <c r="CW440" s="170"/>
      <c r="CX440" s="170"/>
      <c r="CY440" s="170"/>
      <c r="CZ440" s="170"/>
      <c r="DA440" s="170"/>
      <c r="DB440" s="170"/>
      <c r="DC440" s="170"/>
      <c r="DD440" s="170"/>
      <c r="DE440" s="170"/>
      <c r="DF440" s="170"/>
      <c r="DG440" s="170"/>
      <c r="DH440" s="170"/>
      <c r="DI440" s="170"/>
      <c r="DJ440" s="170"/>
      <c r="DK440" s="170"/>
      <c r="DL440" s="170"/>
      <c r="DM440" s="170"/>
      <c r="DN440" s="170"/>
      <c r="DO440" s="170"/>
      <c r="DP440" s="170"/>
      <c r="DQ440" s="170"/>
      <c r="DR440" s="170"/>
      <c r="DS440" s="170"/>
      <c r="DT440" s="170"/>
      <c r="DU440" s="170"/>
      <c r="DV440" s="170"/>
      <c r="DW440" s="170"/>
      <c r="DX440" s="170"/>
      <c r="DY440" s="170"/>
      <c r="DZ440" s="170"/>
      <c r="EA440" s="170"/>
      <c r="EB440" s="170"/>
      <c r="EC440" s="170"/>
      <c r="ED440" s="170"/>
      <c r="EE440" s="170"/>
      <c r="EF440" s="170"/>
      <c r="EG440" s="170"/>
      <c r="EH440" s="170"/>
      <c r="EI440" s="170"/>
      <c r="EJ440" s="170"/>
      <c r="EK440" s="170"/>
      <c r="EL440" s="170"/>
      <c r="EM440" s="170"/>
      <c r="EN440" s="170"/>
      <c r="EO440" s="170"/>
      <c r="EP440" s="170"/>
      <c r="EQ440" s="170"/>
      <c r="ER440" s="170"/>
      <c r="ES440" s="170"/>
      <c r="ET440" s="170"/>
      <c r="EU440" s="170"/>
      <c r="EV440" s="170"/>
      <c r="EW440" s="170"/>
      <c r="EX440" s="170"/>
      <c r="EY440" s="170"/>
      <c r="EZ440" s="170"/>
      <c r="FA440" s="170"/>
      <c r="FB440" s="170"/>
      <c r="FC440" s="170"/>
      <c r="FD440" s="170"/>
    </row>
    <row r="441" customFormat="false" ht="12.75" hidden="false" customHeight="false" outlineLevel="0" collapsed="false">
      <c r="A441" s="179"/>
      <c r="B441" s="160"/>
      <c r="C441" s="160"/>
      <c r="D441" s="160"/>
      <c r="E441" s="160"/>
      <c r="F441" s="160"/>
      <c r="G441" s="160"/>
      <c r="H441" s="159"/>
      <c r="I441" s="181"/>
      <c r="R441" s="159"/>
      <c r="S441" s="169"/>
      <c r="T441" s="170"/>
      <c r="U441" s="170"/>
      <c r="V441" s="170"/>
      <c r="W441" s="170"/>
      <c r="X441" s="170"/>
      <c r="Y441" s="170"/>
      <c r="Z441" s="170"/>
      <c r="AA441" s="170"/>
      <c r="AB441" s="170"/>
      <c r="AC441" s="170"/>
      <c r="AD441" s="170"/>
      <c r="AE441" s="170"/>
      <c r="AF441" s="170"/>
      <c r="AG441" s="170"/>
      <c r="AH441" s="170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70"/>
      <c r="BQ441" s="170"/>
      <c r="BR441" s="170"/>
      <c r="BS441" s="170"/>
      <c r="BT441" s="170"/>
      <c r="BU441" s="170"/>
      <c r="BV441" s="170"/>
      <c r="BW441" s="170"/>
      <c r="BX441" s="170"/>
      <c r="BY441" s="170"/>
      <c r="BZ441" s="170"/>
      <c r="CA441" s="170"/>
      <c r="CB441" s="170"/>
      <c r="CC441" s="170"/>
      <c r="CD441" s="170"/>
      <c r="CE441" s="170"/>
      <c r="CF441" s="170"/>
      <c r="CG441" s="170"/>
      <c r="CH441" s="170"/>
      <c r="CI441" s="170"/>
      <c r="CJ441" s="170"/>
      <c r="CK441" s="170"/>
      <c r="CL441" s="170"/>
      <c r="CM441" s="170"/>
      <c r="CN441" s="170"/>
      <c r="CO441" s="170"/>
      <c r="CP441" s="170"/>
      <c r="CQ441" s="170"/>
      <c r="CR441" s="170"/>
      <c r="CS441" s="170"/>
      <c r="CT441" s="170"/>
      <c r="CU441" s="170"/>
      <c r="CV441" s="170"/>
      <c r="CW441" s="170"/>
      <c r="CX441" s="170"/>
      <c r="CY441" s="170"/>
      <c r="CZ441" s="170"/>
      <c r="DA441" s="170"/>
      <c r="DB441" s="170"/>
      <c r="DC441" s="170"/>
      <c r="DD441" s="170"/>
      <c r="DE441" s="170"/>
      <c r="DF441" s="170"/>
      <c r="DG441" s="170"/>
      <c r="DH441" s="170"/>
      <c r="DI441" s="170"/>
      <c r="DJ441" s="170"/>
      <c r="DK441" s="170"/>
      <c r="DL441" s="170"/>
      <c r="DM441" s="170"/>
      <c r="DN441" s="170"/>
      <c r="DO441" s="170"/>
      <c r="DP441" s="170"/>
      <c r="DQ441" s="170"/>
      <c r="DR441" s="170"/>
      <c r="DS441" s="170"/>
      <c r="DT441" s="170"/>
      <c r="DU441" s="170"/>
      <c r="DV441" s="170"/>
      <c r="DW441" s="170"/>
      <c r="DX441" s="170"/>
      <c r="DY441" s="170"/>
      <c r="DZ441" s="170"/>
      <c r="EA441" s="170"/>
      <c r="EB441" s="170"/>
      <c r="EC441" s="170"/>
      <c r="ED441" s="170"/>
      <c r="EE441" s="170"/>
      <c r="EF441" s="170"/>
      <c r="EG441" s="170"/>
      <c r="EH441" s="170"/>
      <c r="EI441" s="170"/>
      <c r="EJ441" s="170"/>
      <c r="EK441" s="170"/>
      <c r="EL441" s="170"/>
      <c r="EM441" s="170"/>
      <c r="EN441" s="170"/>
      <c r="EO441" s="170"/>
      <c r="EP441" s="170"/>
      <c r="EQ441" s="170"/>
      <c r="ER441" s="170"/>
      <c r="ES441" s="170"/>
      <c r="ET441" s="170"/>
      <c r="EU441" s="170"/>
      <c r="EV441" s="170"/>
      <c r="EW441" s="170"/>
      <c r="EX441" s="170"/>
      <c r="EY441" s="170"/>
      <c r="EZ441" s="170"/>
      <c r="FA441" s="170"/>
      <c r="FB441" s="170"/>
      <c r="FC441" s="170"/>
      <c r="FD441" s="170"/>
    </row>
    <row r="442" customFormat="false" ht="12.75" hidden="false" customHeight="false" outlineLevel="0" collapsed="false">
      <c r="A442" s="179"/>
      <c r="B442" s="160"/>
      <c r="C442" s="160"/>
      <c r="D442" s="160"/>
      <c r="E442" s="160"/>
      <c r="F442" s="160"/>
      <c r="G442" s="160"/>
      <c r="H442" s="159"/>
      <c r="I442" s="181"/>
      <c r="R442" s="159"/>
      <c r="S442" s="169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70"/>
      <c r="BQ442" s="170"/>
      <c r="BR442" s="170"/>
      <c r="BS442" s="170"/>
      <c r="BT442" s="170"/>
      <c r="BU442" s="170"/>
      <c r="BV442" s="170"/>
      <c r="BW442" s="170"/>
      <c r="BX442" s="170"/>
      <c r="BY442" s="170"/>
      <c r="BZ442" s="170"/>
      <c r="CA442" s="170"/>
      <c r="CB442" s="170"/>
      <c r="CC442" s="170"/>
      <c r="CD442" s="170"/>
      <c r="CE442" s="170"/>
      <c r="CF442" s="170"/>
      <c r="CG442" s="170"/>
      <c r="CH442" s="170"/>
      <c r="CI442" s="170"/>
      <c r="CJ442" s="170"/>
      <c r="CK442" s="170"/>
      <c r="CL442" s="170"/>
      <c r="CM442" s="170"/>
      <c r="CN442" s="170"/>
      <c r="CO442" s="170"/>
      <c r="CP442" s="170"/>
      <c r="CQ442" s="170"/>
      <c r="CR442" s="170"/>
      <c r="CS442" s="170"/>
      <c r="CT442" s="170"/>
      <c r="CU442" s="170"/>
      <c r="CV442" s="170"/>
      <c r="CW442" s="170"/>
      <c r="CX442" s="170"/>
      <c r="CY442" s="170"/>
      <c r="CZ442" s="170"/>
      <c r="DA442" s="170"/>
      <c r="DB442" s="170"/>
      <c r="DC442" s="170"/>
      <c r="DD442" s="170"/>
      <c r="DE442" s="170"/>
      <c r="DF442" s="170"/>
      <c r="DG442" s="170"/>
      <c r="DH442" s="170"/>
      <c r="DI442" s="170"/>
      <c r="DJ442" s="170"/>
      <c r="DK442" s="170"/>
      <c r="DL442" s="170"/>
      <c r="DM442" s="170"/>
      <c r="DN442" s="170"/>
      <c r="DO442" s="170"/>
      <c r="DP442" s="170"/>
      <c r="DQ442" s="170"/>
      <c r="DR442" s="170"/>
      <c r="DS442" s="170"/>
      <c r="DT442" s="170"/>
      <c r="DU442" s="170"/>
      <c r="DV442" s="170"/>
      <c r="DW442" s="170"/>
      <c r="DX442" s="170"/>
      <c r="DY442" s="170"/>
      <c r="DZ442" s="170"/>
      <c r="EA442" s="170"/>
      <c r="EB442" s="170"/>
      <c r="EC442" s="170"/>
      <c r="ED442" s="170"/>
      <c r="EE442" s="170"/>
      <c r="EF442" s="170"/>
      <c r="EG442" s="170"/>
      <c r="EH442" s="170"/>
      <c r="EI442" s="170"/>
      <c r="EJ442" s="170"/>
      <c r="EK442" s="170"/>
      <c r="EL442" s="170"/>
      <c r="EM442" s="170"/>
      <c r="EN442" s="170"/>
      <c r="EO442" s="170"/>
      <c r="EP442" s="170"/>
      <c r="EQ442" s="170"/>
      <c r="ER442" s="170"/>
      <c r="ES442" s="170"/>
      <c r="ET442" s="170"/>
      <c r="EU442" s="170"/>
      <c r="EV442" s="170"/>
      <c r="EW442" s="170"/>
      <c r="EX442" s="170"/>
      <c r="EY442" s="170"/>
      <c r="EZ442" s="170"/>
      <c r="FA442" s="170"/>
      <c r="FB442" s="170"/>
      <c r="FC442" s="170"/>
      <c r="FD442" s="170"/>
    </row>
    <row r="443" customFormat="false" ht="12.75" hidden="false" customHeight="false" outlineLevel="0" collapsed="false">
      <c r="A443" s="179"/>
      <c r="B443" s="160"/>
      <c r="C443" s="160"/>
      <c r="D443" s="160"/>
      <c r="E443" s="160"/>
      <c r="F443" s="160"/>
      <c r="G443" s="160"/>
      <c r="H443" s="159"/>
      <c r="I443" s="181"/>
      <c r="R443" s="159"/>
      <c r="S443" s="169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  <c r="AH443" s="170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70"/>
      <c r="BQ443" s="170"/>
      <c r="BR443" s="170"/>
      <c r="BS443" s="170"/>
      <c r="BT443" s="170"/>
      <c r="BU443" s="170"/>
      <c r="BV443" s="170"/>
      <c r="BW443" s="170"/>
      <c r="BX443" s="170"/>
      <c r="BY443" s="170"/>
      <c r="BZ443" s="170"/>
      <c r="CA443" s="170"/>
      <c r="CB443" s="170"/>
      <c r="CC443" s="170"/>
      <c r="CD443" s="170"/>
      <c r="CE443" s="170"/>
      <c r="CF443" s="170"/>
      <c r="CG443" s="170"/>
      <c r="CH443" s="170"/>
      <c r="CI443" s="170"/>
      <c r="CJ443" s="170"/>
      <c r="CK443" s="170"/>
      <c r="CL443" s="170"/>
      <c r="CM443" s="170"/>
      <c r="CN443" s="170"/>
      <c r="CO443" s="170"/>
      <c r="CP443" s="170"/>
      <c r="CQ443" s="170"/>
      <c r="CR443" s="170"/>
      <c r="CS443" s="170"/>
      <c r="CT443" s="170"/>
      <c r="CU443" s="170"/>
      <c r="CV443" s="170"/>
      <c r="CW443" s="170"/>
      <c r="CX443" s="170"/>
      <c r="CY443" s="170"/>
      <c r="CZ443" s="170"/>
      <c r="DA443" s="170"/>
      <c r="DB443" s="170"/>
      <c r="DC443" s="170"/>
      <c r="DD443" s="170"/>
      <c r="DE443" s="170"/>
      <c r="DF443" s="170"/>
      <c r="DG443" s="170"/>
      <c r="DH443" s="170"/>
      <c r="DI443" s="170"/>
      <c r="DJ443" s="170"/>
      <c r="DK443" s="170"/>
      <c r="DL443" s="170"/>
      <c r="DM443" s="170"/>
      <c r="DN443" s="170"/>
      <c r="DO443" s="170"/>
      <c r="DP443" s="170"/>
      <c r="DQ443" s="170"/>
      <c r="DR443" s="170"/>
      <c r="DS443" s="170"/>
      <c r="DT443" s="170"/>
      <c r="DU443" s="170"/>
      <c r="DV443" s="170"/>
      <c r="DW443" s="170"/>
      <c r="DX443" s="170"/>
      <c r="DY443" s="170"/>
      <c r="DZ443" s="170"/>
      <c r="EA443" s="170"/>
      <c r="EB443" s="170"/>
      <c r="EC443" s="170"/>
      <c r="ED443" s="170"/>
      <c r="EE443" s="170"/>
      <c r="EF443" s="170"/>
      <c r="EG443" s="170"/>
      <c r="EH443" s="170"/>
      <c r="EI443" s="170"/>
      <c r="EJ443" s="170"/>
      <c r="EK443" s="170"/>
      <c r="EL443" s="170"/>
      <c r="EM443" s="170"/>
      <c r="EN443" s="170"/>
      <c r="EO443" s="170"/>
      <c r="EP443" s="170"/>
      <c r="EQ443" s="170"/>
      <c r="ER443" s="170"/>
      <c r="ES443" s="170"/>
      <c r="ET443" s="170"/>
      <c r="EU443" s="170"/>
      <c r="EV443" s="170"/>
      <c r="EW443" s="170"/>
      <c r="EX443" s="170"/>
      <c r="EY443" s="170"/>
      <c r="EZ443" s="170"/>
      <c r="FA443" s="170"/>
      <c r="FB443" s="170"/>
      <c r="FC443" s="170"/>
      <c r="FD443" s="170"/>
    </row>
    <row r="444" customFormat="false" ht="12.75" hidden="false" customHeight="false" outlineLevel="0" collapsed="false">
      <c r="A444" s="179"/>
      <c r="B444" s="160"/>
      <c r="C444" s="160"/>
      <c r="D444" s="160"/>
      <c r="E444" s="160"/>
      <c r="F444" s="160"/>
      <c r="G444" s="160"/>
      <c r="H444" s="159"/>
      <c r="I444" s="181"/>
      <c r="R444" s="159"/>
      <c r="S444" s="169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  <c r="AH444" s="170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70"/>
      <c r="BQ444" s="170"/>
      <c r="BR444" s="170"/>
      <c r="BS444" s="170"/>
      <c r="BT444" s="170"/>
      <c r="BU444" s="170"/>
      <c r="BV444" s="170"/>
      <c r="BW444" s="170"/>
      <c r="BX444" s="170"/>
      <c r="BY444" s="170"/>
      <c r="BZ444" s="170"/>
      <c r="CA444" s="170"/>
      <c r="CB444" s="170"/>
      <c r="CC444" s="170"/>
      <c r="CD444" s="170"/>
      <c r="CE444" s="170"/>
      <c r="CF444" s="170"/>
      <c r="CG444" s="170"/>
      <c r="CH444" s="170"/>
      <c r="CI444" s="170"/>
      <c r="CJ444" s="170"/>
      <c r="CK444" s="170"/>
      <c r="CL444" s="170"/>
      <c r="CM444" s="170"/>
      <c r="CN444" s="170"/>
      <c r="CO444" s="170"/>
      <c r="CP444" s="170"/>
      <c r="CQ444" s="170"/>
      <c r="CR444" s="170"/>
      <c r="CS444" s="170"/>
      <c r="CT444" s="170"/>
      <c r="CU444" s="170"/>
      <c r="CV444" s="170"/>
      <c r="CW444" s="170"/>
      <c r="CX444" s="170"/>
      <c r="CY444" s="170"/>
      <c r="CZ444" s="170"/>
      <c r="DA444" s="170"/>
      <c r="DB444" s="170"/>
      <c r="DC444" s="170"/>
      <c r="DD444" s="170"/>
      <c r="DE444" s="170"/>
      <c r="DF444" s="170"/>
      <c r="DG444" s="170"/>
      <c r="DH444" s="170"/>
      <c r="DI444" s="170"/>
      <c r="DJ444" s="170"/>
      <c r="DK444" s="170"/>
      <c r="DL444" s="170"/>
      <c r="DM444" s="170"/>
      <c r="DN444" s="170"/>
      <c r="DO444" s="170"/>
      <c r="DP444" s="170"/>
      <c r="DQ444" s="170"/>
      <c r="DR444" s="170"/>
      <c r="DS444" s="170"/>
      <c r="DT444" s="170"/>
      <c r="DU444" s="170"/>
      <c r="DV444" s="170"/>
      <c r="DW444" s="170"/>
      <c r="DX444" s="170"/>
      <c r="DY444" s="170"/>
      <c r="DZ444" s="170"/>
      <c r="EA444" s="170"/>
      <c r="EB444" s="170"/>
      <c r="EC444" s="170"/>
      <c r="ED444" s="170"/>
      <c r="EE444" s="170"/>
      <c r="EF444" s="170"/>
      <c r="EG444" s="170"/>
      <c r="EH444" s="170"/>
      <c r="EI444" s="170"/>
      <c r="EJ444" s="170"/>
      <c r="EK444" s="170"/>
      <c r="EL444" s="170"/>
      <c r="EM444" s="170"/>
      <c r="EN444" s="170"/>
      <c r="EO444" s="170"/>
      <c r="EP444" s="170"/>
      <c r="EQ444" s="170"/>
      <c r="ER444" s="170"/>
      <c r="ES444" s="170"/>
      <c r="ET444" s="170"/>
      <c r="EU444" s="170"/>
      <c r="EV444" s="170"/>
      <c r="EW444" s="170"/>
      <c r="EX444" s="170"/>
      <c r="EY444" s="170"/>
      <c r="EZ444" s="170"/>
      <c r="FA444" s="170"/>
      <c r="FB444" s="170"/>
      <c r="FC444" s="170"/>
      <c r="FD444" s="170"/>
    </row>
    <row r="445" customFormat="false" ht="12.75" hidden="false" customHeight="false" outlineLevel="0" collapsed="false">
      <c r="A445" s="179"/>
      <c r="B445" s="160"/>
      <c r="C445" s="160"/>
      <c r="D445" s="160"/>
      <c r="E445" s="160"/>
      <c r="F445" s="160"/>
      <c r="G445" s="160"/>
      <c r="H445" s="159"/>
      <c r="I445" s="181"/>
      <c r="R445" s="159"/>
      <c r="S445" s="169"/>
      <c r="T445" s="170"/>
      <c r="U445" s="170"/>
      <c r="V445" s="170"/>
      <c r="W445" s="170"/>
      <c r="X445" s="170"/>
      <c r="Y445" s="170"/>
      <c r="Z445" s="170"/>
      <c r="AA445" s="170"/>
      <c r="AB445" s="170"/>
      <c r="AC445" s="170"/>
      <c r="AD445" s="170"/>
      <c r="AE445" s="170"/>
      <c r="AF445" s="170"/>
      <c r="AG445" s="170"/>
      <c r="AH445" s="170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70"/>
      <c r="BQ445" s="170"/>
      <c r="BR445" s="170"/>
      <c r="BS445" s="170"/>
      <c r="BT445" s="170"/>
      <c r="BU445" s="170"/>
      <c r="BV445" s="170"/>
      <c r="BW445" s="170"/>
      <c r="BX445" s="170"/>
      <c r="BY445" s="170"/>
      <c r="BZ445" s="170"/>
      <c r="CA445" s="170"/>
      <c r="CB445" s="170"/>
      <c r="CC445" s="170"/>
      <c r="CD445" s="170"/>
      <c r="CE445" s="170"/>
      <c r="CF445" s="170"/>
      <c r="CG445" s="170"/>
      <c r="CH445" s="170"/>
      <c r="CI445" s="170"/>
      <c r="CJ445" s="170"/>
      <c r="CK445" s="170"/>
      <c r="CL445" s="170"/>
      <c r="CM445" s="170"/>
      <c r="CN445" s="170"/>
      <c r="CO445" s="170"/>
      <c r="CP445" s="170"/>
      <c r="CQ445" s="170"/>
      <c r="CR445" s="170"/>
      <c r="CS445" s="170"/>
      <c r="CT445" s="170"/>
      <c r="CU445" s="170"/>
      <c r="CV445" s="170"/>
      <c r="CW445" s="170"/>
      <c r="CX445" s="170"/>
      <c r="CY445" s="170"/>
      <c r="CZ445" s="170"/>
      <c r="DA445" s="170"/>
      <c r="DB445" s="170"/>
      <c r="DC445" s="170"/>
      <c r="DD445" s="170"/>
      <c r="DE445" s="170"/>
      <c r="DF445" s="170"/>
      <c r="DG445" s="170"/>
      <c r="DH445" s="170"/>
      <c r="DI445" s="170"/>
      <c r="DJ445" s="170"/>
      <c r="DK445" s="170"/>
      <c r="DL445" s="170"/>
      <c r="DM445" s="170"/>
      <c r="DN445" s="170"/>
      <c r="DO445" s="170"/>
      <c r="DP445" s="170"/>
      <c r="DQ445" s="170"/>
      <c r="DR445" s="170"/>
      <c r="DS445" s="170"/>
      <c r="DT445" s="170"/>
      <c r="DU445" s="170"/>
      <c r="DV445" s="170"/>
      <c r="DW445" s="170"/>
      <c r="DX445" s="170"/>
      <c r="DY445" s="170"/>
      <c r="DZ445" s="170"/>
      <c r="EA445" s="170"/>
      <c r="EB445" s="170"/>
      <c r="EC445" s="170"/>
      <c r="ED445" s="170"/>
      <c r="EE445" s="170"/>
      <c r="EF445" s="170"/>
      <c r="EG445" s="170"/>
      <c r="EH445" s="170"/>
      <c r="EI445" s="170"/>
      <c r="EJ445" s="170"/>
      <c r="EK445" s="170"/>
      <c r="EL445" s="170"/>
      <c r="EM445" s="170"/>
      <c r="EN445" s="170"/>
      <c r="EO445" s="170"/>
      <c r="EP445" s="170"/>
      <c r="EQ445" s="170"/>
      <c r="ER445" s="170"/>
      <c r="ES445" s="170"/>
      <c r="ET445" s="170"/>
      <c r="EU445" s="170"/>
      <c r="EV445" s="170"/>
      <c r="EW445" s="170"/>
      <c r="EX445" s="170"/>
      <c r="EY445" s="170"/>
      <c r="EZ445" s="170"/>
      <c r="FA445" s="170"/>
      <c r="FB445" s="170"/>
      <c r="FC445" s="170"/>
      <c r="FD445" s="170"/>
    </row>
    <row r="446" customFormat="false" ht="12.75" hidden="false" customHeight="false" outlineLevel="0" collapsed="false">
      <c r="A446" s="179"/>
      <c r="B446" s="160"/>
      <c r="C446" s="160"/>
      <c r="D446" s="160"/>
      <c r="E446" s="160"/>
      <c r="F446" s="160"/>
      <c r="G446" s="160"/>
      <c r="H446" s="159"/>
      <c r="I446" s="181"/>
      <c r="R446" s="159"/>
      <c r="S446" s="169"/>
      <c r="T446" s="170"/>
      <c r="U446" s="170"/>
      <c r="V446" s="170"/>
      <c r="W446" s="170"/>
      <c r="X446" s="170"/>
      <c r="Y446" s="170"/>
      <c r="Z446" s="170"/>
      <c r="AA446" s="170"/>
      <c r="AB446" s="170"/>
      <c r="AC446" s="170"/>
      <c r="AD446" s="170"/>
      <c r="AE446" s="170"/>
      <c r="AF446" s="170"/>
      <c r="AG446" s="170"/>
      <c r="AH446" s="170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70"/>
      <c r="BQ446" s="170"/>
      <c r="BR446" s="170"/>
      <c r="BS446" s="170"/>
      <c r="BT446" s="170"/>
      <c r="BU446" s="170"/>
      <c r="BV446" s="170"/>
      <c r="BW446" s="170"/>
      <c r="BX446" s="170"/>
      <c r="BY446" s="170"/>
      <c r="BZ446" s="170"/>
      <c r="CA446" s="170"/>
      <c r="CB446" s="170"/>
      <c r="CC446" s="170"/>
      <c r="CD446" s="170"/>
      <c r="CE446" s="170"/>
      <c r="CF446" s="170"/>
      <c r="CG446" s="170"/>
      <c r="CH446" s="170"/>
      <c r="CI446" s="170"/>
      <c r="CJ446" s="170"/>
      <c r="CK446" s="170"/>
      <c r="CL446" s="170"/>
      <c r="CM446" s="170"/>
      <c r="CN446" s="170"/>
      <c r="CO446" s="170"/>
      <c r="CP446" s="170"/>
      <c r="CQ446" s="170"/>
      <c r="CR446" s="170"/>
      <c r="CS446" s="170"/>
      <c r="CT446" s="170"/>
      <c r="CU446" s="170"/>
      <c r="CV446" s="170"/>
      <c r="CW446" s="170"/>
      <c r="CX446" s="170"/>
      <c r="CY446" s="170"/>
      <c r="CZ446" s="170"/>
      <c r="DA446" s="170"/>
      <c r="DB446" s="170"/>
      <c r="DC446" s="170"/>
      <c r="DD446" s="170"/>
      <c r="DE446" s="170"/>
      <c r="DF446" s="170"/>
      <c r="DG446" s="170"/>
      <c r="DH446" s="170"/>
      <c r="DI446" s="170"/>
      <c r="DJ446" s="170"/>
      <c r="DK446" s="170"/>
      <c r="DL446" s="170"/>
      <c r="DM446" s="170"/>
      <c r="DN446" s="170"/>
      <c r="DO446" s="170"/>
      <c r="DP446" s="170"/>
      <c r="DQ446" s="170"/>
      <c r="DR446" s="170"/>
      <c r="DS446" s="170"/>
      <c r="DT446" s="170"/>
      <c r="DU446" s="170"/>
      <c r="DV446" s="170"/>
      <c r="DW446" s="170"/>
      <c r="DX446" s="170"/>
      <c r="DY446" s="170"/>
      <c r="DZ446" s="170"/>
      <c r="EA446" s="170"/>
      <c r="EB446" s="170"/>
      <c r="EC446" s="170"/>
      <c r="ED446" s="170"/>
      <c r="EE446" s="170"/>
      <c r="EF446" s="170"/>
      <c r="EG446" s="170"/>
      <c r="EH446" s="170"/>
      <c r="EI446" s="170"/>
      <c r="EJ446" s="170"/>
      <c r="EK446" s="170"/>
      <c r="EL446" s="170"/>
      <c r="EM446" s="170"/>
      <c r="EN446" s="170"/>
      <c r="EO446" s="170"/>
      <c r="EP446" s="170"/>
      <c r="EQ446" s="170"/>
      <c r="ER446" s="170"/>
      <c r="ES446" s="170"/>
      <c r="ET446" s="170"/>
      <c r="EU446" s="170"/>
      <c r="EV446" s="170"/>
      <c r="EW446" s="170"/>
      <c r="EX446" s="170"/>
      <c r="EY446" s="170"/>
      <c r="EZ446" s="170"/>
      <c r="FA446" s="170"/>
      <c r="FB446" s="170"/>
      <c r="FC446" s="170"/>
      <c r="FD446" s="170"/>
    </row>
    <row r="447" customFormat="false" ht="12.75" hidden="false" customHeight="false" outlineLevel="0" collapsed="false">
      <c r="A447" s="179"/>
      <c r="B447" s="160"/>
      <c r="C447" s="160"/>
      <c r="D447" s="160"/>
      <c r="E447" s="160"/>
      <c r="F447" s="160"/>
      <c r="G447" s="160"/>
      <c r="H447" s="159"/>
      <c r="I447" s="181"/>
      <c r="R447" s="159"/>
      <c r="S447" s="169"/>
      <c r="T447" s="170"/>
      <c r="U447" s="170"/>
      <c r="V447" s="170"/>
      <c r="W447" s="170"/>
      <c r="X447" s="170"/>
      <c r="Y447" s="170"/>
      <c r="Z447" s="170"/>
      <c r="AA447" s="170"/>
      <c r="AB447" s="170"/>
      <c r="AC447" s="170"/>
      <c r="AD447" s="170"/>
      <c r="AE447" s="170"/>
      <c r="AF447" s="170"/>
      <c r="AG447" s="170"/>
      <c r="AH447" s="170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70"/>
      <c r="BQ447" s="170"/>
      <c r="BR447" s="170"/>
      <c r="BS447" s="170"/>
      <c r="BT447" s="170"/>
      <c r="BU447" s="170"/>
      <c r="BV447" s="170"/>
      <c r="BW447" s="170"/>
      <c r="BX447" s="170"/>
      <c r="BY447" s="170"/>
      <c r="BZ447" s="170"/>
      <c r="CA447" s="170"/>
      <c r="CB447" s="170"/>
      <c r="CC447" s="170"/>
      <c r="CD447" s="170"/>
      <c r="CE447" s="170"/>
      <c r="CF447" s="170"/>
      <c r="CG447" s="170"/>
      <c r="CH447" s="170"/>
      <c r="CI447" s="170"/>
      <c r="CJ447" s="170"/>
      <c r="CK447" s="170"/>
      <c r="CL447" s="170"/>
      <c r="CM447" s="170"/>
      <c r="CN447" s="170"/>
      <c r="CO447" s="170"/>
      <c r="CP447" s="170"/>
      <c r="CQ447" s="170"/>
      <c r="CR447" s="170"/>
      <c r="CS447" s="170"/>
      <c r="CT447" s="170"/>
      <c r="CU447" s="170"/>
      <c r="CV447" s="170"/>
      <c r="CW447" s="170"/>
      <c r="CX447" s="170"/>
      <c r="CY447" s="170"/>
      <c r="CZ447" s="170"/>
      <c r="DA447" s="170"/>
      <c r="DB447" s="170"/>
      <c r="DC447" s="170"/>
      <c r="DD447" s="170"/>
      <c r="DE447" s="170"/>
      <c r="DF447" s="170"/>
      <c r="DG447" s="170"/>
      <c r="DH447" s="170"/>
      <c r="DI447" s="170"/>
      <c r="DJ447" s="170"/>
      <c r="DK447" s="170"/>
      <c r="DL447" s="170"/>
      <c r="DM447" s="170"/>
      <c r="DN447" s="170"/>
      <c r="DO447" s="170"/>
      <c r="DP447" s="170"/>
      <c r="DQ447" s="170"/>
      <c r="DR447" s="170"/>
      <c r="DS447" s="170"/>
      <c r="DT447" s="170"/>
      <c r="DU447" s="170"/>
      <c r="DV447" s="170"/>
      <c r="DW447" s="170"/>
      <c r="DX447" s="170"/>
      <c r="DY447" s="170"/>
      <c r="DZ447" s="170"/>
      <c r="EA447" s="170"/>
      <c r="EB447" s="170"/>
      <c r="EC447" s="170"/>
      <c r="ED447" s="170"/>
      <c r="EE447" s="170"/>
      <c r="EF447" s="170"/>
      <c r="EG447" s="170"/>
      <c r="EH447" s="170"/>
      <c r="EI447" s="170"/>
      <c r="EJ447" s="170"/>
      <c r="EK447" s="170"/>
      <c r="EL447" s="170"/>
      <c r="EM447" s="170"/>
      <c r="EN447" s="170"/>
      <c r="EO447" s="170"/>
      <c r="EP447" s="170"/>
      <c r="EQ447" s="170"/>
      <c r="ER447" s="170"/>
      <c r="ES447" s="170"/>
      <c r="ET447" s="170"/>
      <c r="EU447" s="170"/>
      <c r="EV447" s="170"/>
      <c r="EW447" s="170"/>
      <c r="EX447" s="170"/>
      <c r="EY447" s="170"/>
      <c r="EZ447" s="170"/>
      <c r="FA447" s="170"/>
      <c r="FB447" s="170"/>
      <c r="FC447" s="170"/>
      <c r="FD447" s="170"/>
    </row>
    <row r="448" customFormat="false" ht="12.75" hidden="false" customHeight="false" outlineLevel="0" collapsed="false">
      <c r="A448" s="179"/>
      <c r="B448" s="160"/>
      <c r="C448" s="160"/>
      <c r="D448" s="160"/>
      <c r="E448" s="160"/>
      <c r="F448" s="160"/>
      <c r="G448" s="160"/>
      <c r="H448" s="159"/>
      <c r="I448" s="181"/>
      <c r="R448" s="159"/>
      <c r="S448" s="169"/>
      <c r="T448" s="170"/>
      <c r="U448" s="170"/>
      <c r="V448" s="170"/>
      <c r="W448" s="170"/>
      <c r="X448" s="170"/>
      <c r="Y448" s="170"/>
      <c r="Z448" s="170"/>
      <c r="AA448" s="170"/>
      <c r="AB448" s="170"/>
      <c r="AC448" s="170"/>
      <c r="AD448" s="170"/>
      <c r="AE448" s="170"/>
      <c r="AF448" s="170"/>
      <c r="AG448" s="170"/>
      <c r="AH448" s="170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70"/>
      <c r="BQ448" s="170"/>
      <c r="BR448" s="170"/>
      <c r="BS448" s="170"/>
      <c r="BT448" s="170"/>
      <c r="BU448" s="170"/>
      <c r="BV448" s="170"/>
      <c r="BW448" s="170"/>
      <c r="BX448" s="170"/>
      <c r="BY448" s="170"/>
      <c r="BZ448" s="170"/>
      <c r="CA448" s="170"/>
      <c r="CB448" s="170"/>
      <c r="CC448" s="170"/>
      <c r="CD448" s="170"/>
      <c r="CE448" s="170"/>
      <c r="CF448" s="170"/>
      <c r="CG448" s="170"/>
      <c r="CH448" s="170"/>
      <c r="CI448" s="170"/>
      <c r="CJ448" s="170"/>
      <c r="CK448" s="170"/>
      <c r="CL448" s="170"/>
      <c r="CM448" s="170"/>
      <c r="CN448" s="170"/>
      <c r="CO448" s="170"/>
      <c r="CP448" s="170"/>
      <c r="CQ448" s="170"/>
      <c r="CR448" s="170"/>
      <c r="CS448" s="170"/>
      <c r="CT448" s="170"/>
      <c r="CU448" s="170"/>
      <c r="CV448" s="170"/>
      <c r="CW448" s="170"/>
      <c r="CX448" s="170"/>
      <c r="CY448" s="170"/>
      <c r="CZ448" s="170"/>
      <c r="DA448" s="170"/>
      <c r="DB448" s="170"/>
      <c r="DC448" s="170"/>
      <c r="DD448" s="170"/>
      <c r="DE448" s="170"/>
      <c r="DF448" s="170"/>
      <c r="DG448" s="170"/>
      <c r="DH448" s="170"/>
      <c r="DI448" s="170"/>
      <c r="DJ448" s="170"/>
      <c r="DK448" s="170"/>
      <c r="DL448" s="170"/>
      <c r="DM448" s="170"/>
      <c r="DN448" s="170"/>
      <c r="DO448" s="170"/>
      <c r="DP448" s="170"/>
      <c r="DQ448" s="170"/>
      <c r="DR448" s="170"/>
      <c r="DS448" s="170"/>
      <c r="DT448" s="170"/>
      <c r="DU448" s="170"/>
      <c r="DV448" s="170"/>
      <c r="DW448" s="170"/>
      <c r="DX448" s="170"/>
      <c r="DY448" s="170"/>
      <c r="DZ448" s="170"/>
      <c r="EA448" s="170"/>
      <c r="EB448" s="170"/>
      <c r="EC448" s="170"/>
      <c r="ED448" s="170"/>
      <c r="EE448" s="170"/>
      <c r="EF448" s="170"/>
      <c r="EG448" s="170"/>
      <c r="EH448" s="170"/>
      <c r="EI448" s="170"/>
      <c r="EJ448" s="170"/>
      <c r="EK448" s="170"/>
      <c r="EL448" s="170"/>
      <c r="EM448" s="170"/>
      <c r="EN448" s="170"/>
      <c r="EO448" s="170"/>
      <c r="EP448" s="170"/>
      <c r="EQ448" s="170"/>
      <c r="ER448" s="170"/>
      <c r="ES448" s="170"/>
      <c r="ET448" s="170"/>
      <c r="EU448" s="170"/>
      <c r="EV448" s="170"/>
      <c r="EW448" s="170"/>
      <c r="EX448" s="170"/>
      <c r="EY448" s="170"/>
      <c r="EZ448" s="170"/>
      <c r="FA448" s="170"/>
      <c r="FB448" s="170"/>
      <c r="FC448" s="170"/>
      <c r="FD448" s="170"/>
    </row>
    <row r="449" customFormat="false" ht="12.75" hidden="false" customHeight="false" outlineLevel="0" collapsed="false">
      <c r="A449" s="179"/>
      <c r="B449" s="160"/>
      <c r="C449" s="160"/>
      <c r="D449" s="160"/>
      <c r="E449" s="160"/>
      <c r="F449" s="160"/>
      <c r="G449" s="160"/>
      <c r="H449" s="159"/>
      <c r="I449" s="181"/>
      <c r="R449" s="159"/>
      <c r="S449" s="169"/>
      <c r="T449" s="170"/>
      <c r="U449" s="170"/>
      <c r="V449" s="170"/>
      <c r="W449" s="170"/>
      <c r="X449" s="170"/>
      <c r="Y449" s="170"/>
      <c r="Z449" s="170"/>
      <c r="AA449" s="170"/>
      <c r="AB449" s="170"/>
      <c r="AC449" s="170"/>
      <c r="AD449" s="170"/>
      <c r="AE449" s="170"/>
      <c r="AF449" s="170"/>
      <c r="AG449" s="170"/>
      <c r="AH449" s="170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70"/>
      <c r="BQ449" s="170"/>
      <c r="BR449" s="170"/>
      <c r="BS449" s="170"/>
      <c r="BT449" s="170"/>
      <c r="BU449" s="170"/>
      <c r="BV449" s="170"/>
      <c r="BW449" s="170"/>
      <c r="BX449" s="170"/>
      <c r="BY449" s="170"/>
      <c r="BZ449" s="170"/>
      <c r="CA449" s="170"/>
      <c r="CB449" s="170"/>
      <c r="CC449" s="170"/>
      <c r="CD449" s="170"/>
      <c r="CE449" s="170"/>
      <c r="CF449" s="170"/>
      <c r="CG449" s="170"/>
      <c r="CH449" s="170"/>
      <c r="CI449" s="170"/>
      <c r="CJ449" s="170"/>
      <c r="CK449" s="170"/>
      <c r="CL449" s="170"/>
      <c r="CM449" s="170"/>
      <c r="CN449" s="170"/>
      <c r="CO449" s="170"/>
      <c r="CP449" s="170"/>
      <c r="CQ449" s="170"/>
      <c r="CR449" s="170"/>
      <c r="CS449" s="170"/>
      <c r="CT449" s="170"/>
      <c r="CU449" s="170"/>
      <c r="CV449" s="170"/>
      <c r="CW449" s="170"/>
      <c r="CX449" s="170"/>
      <c r="CY449" s="170"/>
      <c r="CZ449" s="170"/>
      <c r="DA449" s="170"/>
      <c r="DB449" s="170"/>
      <c r="DC449" s="170"/>
      <c r="DD449" s="170"/>
      <c r="DE449" s="170"/>
      <c r="DF449" s="170"/>
      <c r="DG449" s="170"/>
      <c r="DH449" s="170"/>
      <c r="DI449" s="170"/>
      <c r="DJ449" s="170"/>
      <c r="DK449" s="170"/>
      <c r="DL449" s="170"/>
      <c r="DM449" s="170"/>
      <c r="DN449" s="170"/>
      <c r="DO449" s="170"/>
      <c r="DP449" s="170"/>
      <c r="DQ449" s="170"/>
      <c r="DR449" s="170"/>
      <c r="DS449" s="170"/>
      <c r="DT449" s="170"/>
      <c r="DU449" s="170"/>
      <c r="DV449" s="170"/>
      <c r="DW449" s="170"/>
      <c r="DX449" s="170"/>
      <c r="DY449" s="170"/>
      <c r="DZ449" s="170"/>
      <c r="EA449" s="170"/>
      <c r="EB449" s="170"/>
      <c r="EC449" s="170"/>
      <c r="ED449" s="170"/>
      <c r="EE449" s="170"/>
      <c r="EF449" s="170"/>
      <c r="EG449" s="170"/>
      <c r="EH449" s="170"/>
      <c r="EI449" s="170"/>
      <c r="EJ449" s="170"/>
      <c r="EK449" s="170"/>
      <c r="EL449" s="170"/>
      <c r="EM449" s="170"/>
      <c r="EN449" s="170"/>
      <c r="EO449" s="170"/>
      <c r="EP449" s="170"/>
      <c r="EQ449" s="170"/>
      <c r="ER449" s="170"/>
      <c r="ES449" s="170"/>
      <c r="ET449" s="170"/>
      <c r="EU449" s="170"/>
      <c r="EV449" s="170"/>
      <c r="EW449" s="170"/>
      <c r="EX449" s="170"/>
      <c r="EY449" s="170"/>
      <c r="EZ449" s="170"/>
      <c r="FA449" s="170"/>
      <c r="FB449" s="170"/>
      <c r="FC449" s="170"/>
      <c r="FD449" s="170"/>
    </row>
    <row r="450" customFormat="false" ht="12.75" hidden="false" customHeight="false" outlineLevel="0" collapsed="false">
      <c r="A450" s="179"/>
      <c r="B450" s="160"/>
      <c r="C450" s="160"/>
      <c r="D450" s="160"/>
      <c r="E450" s="160"/>
      <c r="F450" s="160"/>
      <c r="G450" s="160"/>
      <c r="H450" s="159"/>
      <c r="I450" s="181"/>
      <c r="R450" s="159"/>
      <c r="S450" s="169"/>
      <c r="T450" s="170"/>
      <c r="U450" s="170"/>
      <c r="V450" s="170"/>
      <c r="W450" s="170"/>
      <c r="X450" s="170"/>
      <c r="Y450" s="170"/>
      <c r="Z450" s="170"/>
      <c r="AA450" s="170"/>
      <c r="AB450" s="170"/>
      <c r="AC450" s="170"/>
      <c r="AD450" s="170"/>
      <c r="AE450" s="170"/>
      <c r="AF450" s="170"/>
      <c r="AG450" s="170"/>
      <c r="AH450" s="170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70"/>
      <c r="BQ450" s="170"/>
      <c r="BR450" s="170"/>
      <c r="BS450" s="170"/>
      <c r="BT450" s="170"/>
      <c r="BU450" s="170"/>
      <c r="BV450" s="170"/>
      <c r="BW450" s="170"/>
      <c r="BX450" s="170"/>
      <c r="BY450" s="170"/>
      <c r="BZ450" s="170"/>
      <c r="CA450" s="170"/>
      <c r="CB450" s="170"/>
      <c r="CC450" s="170"/>
      <c r="CD450" s="170"/>
      <c r="CE450" s="170"/>
      <c r="CF450" s="170"/>
      <c r="CG450" s="170"/>
      <c r="CH450" s="170"/>
      <c r="CI450" s="170"/>
      <c r="CJ450" s="170"/>
      <c r="CK450" s="170"/>
      <c r="CL450" s="170"/>
      <c r="CM450" s="170"/>
      <c r="CN450" s="170"/>
      <c r="CO450" s="170"/>
      <c r="CP450" s="170"/>
      <c r="CQ450" s="170"/>
      <c r="CR450" s="170"/>
      <c r="CS450" s="170"/>
      <c r="CT450" s="170"/>
      <c r="CU450" s="170"/>
      <c r="CV450" s="170"/>
      <c r="CW450" s="170"/>
      <c r="CX450" s="170"/>
      <c r="CY450" s="170"/>
      <c r="CZ450" s="170"/>
      <c r="DA450" s="170"/>
      <c r="DB450" s="170"/>
      <c r="DC450" s="170"/>
      <c r="DD450" s="170"/>
      <c r="DE450" s="170"/>
      <c r="DF450" s="170"/>
      <c r="DG450" s="170"/>
      <c r="DH450" s="170"/>
      <c r="DI450" s="170"/>
      <c r="DJ450" s="170"/>
      <c r="DK450" s="170"/>
      <c r="DL450" s="170"/>
      <c r="DM450" s="170"/>
      <c r="DN450" s="170"/>
      <c r="DO450" s="170"/>
      <c r="DP450" s="170"/>
      <c r="DQ450" s="170"/>
      <c r="DR450" s="170"/>
      <c r="DS450" s="170"/>
      <c r="DT450" s="170"/>
      <c r="DU450" s="170"/>
      <c r="DV450" s="170"/>
      <c r="DW450" s="170"/>
      <c r="DX450" s="170"/>
      <c r="DY450" s="170"/>
      <c r="DZ450" s="170"/>
      <c r="EA450" s="170"/>
      <c r="EB450" s="170"/>
      <c r="EC450" s="170"/>
      <c r="ED450" s="170"/>
      <c r="EE450" s="170"/>
      <c r="EF450" s="170"/>
      <c r="EG450" s="170"/>
      <c r="EH450" s="170"/>
      <c r="EI450" s="170"/>
      <c r="EJ450" s="170"/>
      <c r="EK450" s="170"/>
      <c r="EL450" s="170"/>
      <c r="EM450" s="170"/>
      <c r="EN450" s="170"/>
      <c r="EO450" s="170"/>
      <c r="EP450" s="170"/>
      <c r="EQ450" s="170"/>
      <c r="ER450" s="170"/>
      <c r="ES450" s="170"/>
      <c r="ET450" s="170"/>
      <c r="EU450" s="170"/>
      <c r="EV450" s="170"/>
      <c r="EW450" s="170"/>
      <c r="EX450" s="170"/>
      <c r="EY450" s="170"/>
      <c r="EZ450" s="170"/>
      <c r="FA450" s="170"/>
      <c r="FB450" s="170"/>
      <c r="FC450" s="170"/>
      <c r="FD450" s="170"/>
    </row>
    <row r="451" customFormat="false" ht="12.75" hidden="false" customHeight="false" outlineLevel="0" collapsed="false">
      <c r="A451" s="179"/>
      <c r="B451" s="160"/>
      <c r="C451" s="160"/>
      <c r="D451" s="160"/>
      <c r="E451" s="160"/>
      <c r="F451" s="160"/>
      <c r="G451" s="160"/>
      <c r="H451" s="159"/>
      <c r="I451" s="181"/>
      <c r="R451" s="159"/>
      <c r="S451" s="169"/>
      <c r="T451" s="170"/>
      <c r="U451" s="170"/>
      <c r="V451" s="170"/>
      <c r="W451" s="170"/>
      <c r="X451" s="170"/>
      <c r="Y451" s="170"/>
      <c r="Z451" s="170"/>
      <c r="AA451" s="170"/>
      <c r="AB451" s="170"/>
      <c r="AC451" s="170"/>
      <c r="AD451" s="170"/>
      <c r="AE451" s="170"/>
      <c r="AF451" s="170"/>
      <c r="AG451" s="170"/>
      <c r="AH451" s="170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70"/>
      <c r="BQ451" s="170"/>
      <c r="BR451" s="170"/>
      <c r="BS451" s="170"/>
      <c r="BT451" s="170"/>
      <c r="BU451" s="170"/>
      <c r="BV451" s="170"/>
      <c r="BW451" s="170"/>
      <c r="BX451" s="170"/>
      <c r="BY451" s="170"/>
      <c r="BZ451" s="170"/>
      <c r="CA451" s="170"/>
      <c r="CB451" s="170"/>
      <c r="CC451" s="170"/>
      <c r="CD451" s="170"/>
      <c r="CE451" s="170"/>
      <c r="CF451" s="170"/>
      <c r="CG451" s="170"/>
      <c r="CH451" s="170"/>
      <c r="CI451" s="170"/>
      <c r="CJ451" s="170"/>
      <c r="CK451" s="170"/>
      <c r="CL451" s="170"/>
      <c r="CM451" s="170"/>
      <c r="CN451" s="170"/>
      <c r="CO451" s="170"/>
      <c r="CP451" s="170"/>
      <c r="CQ451" s="170"/>
      <c r="CR451" s="170"/>
      <c r="CS451" s="170"/>
      <c r="CT451" s="170"/>
      <c r="CU451" s="170"/>
      <c r="CV451" s="170"/>
      <c r="CW451" s="170"/>
      <c r="CX451" s="170"/>
      <c r="CY451" s="170"/>
      <c r="CZ451" s="170"/>
      <c r="DA451" s="170"/>
      <c r="DB451" s="170"/>
      <c r="DC451" s="170"/>
      <c r="DD451" s="170"/>
      <c r="DE451" s="170"/>
      <c r="DF451" s="170"/>
      <c r="DG451" s="170"/>
      <c r="DH451" s="170"/>
      <c r="DI451" s="170"/>
      <c r="DJ451" s="170"/>
      <c r="DK451" s="170"/>
      <c r="DL451" s="170"/>
      <c r="DM451" s="170"/>
      <c r="DN451" s="170"/>
      <c r="DO451" s="170"/>
      <c r="DP451" s="170"/>
      <c r="DQ451" s="170"/>
      <c r="DR451" s="170"/>
      <c r="DS451" s="170"/>
      <c r="DT451" s="170"/>
      <c r="DU451" s="170"/>
      <c r="DV451" s="170"/>
      <c r="DW451" s="170"/>
      <c r="DX451" s="170"/>
      <c r="DY451" s="170"/>
      <c r="DZ451" s="170"/>
      <c r="EA451" s="170"/>
      <c r="EB451" s="170"/>
      <c r="EC451" s="170"/>
      <c r="ED451" s="170"/>
      <c r="EE451" s="170"/>
      <c r="EF451" s="170"/>
      <c r="EG451" s="170"/>
      <c r="EH451" s="170"/>
      <c r="EI451" s="170"/>
      <c r="EJ451" s="170"/>
      <c r="EK451" s="170"/>
      <c r="EL451" s="170"/>
      <c r="EM451" s="170"/>
      <c r="EN451" s="170"/>
      <c r="EO451" s="170"/>
      <c r="EP451" s="170"/>
      <c r="EQ451" s="170"/>
      <c r="ER451" s="170"/>
      <c r="ES451" s="170"/>
      <c r="ET451" s="170"/>
      <c r="EU451" s="170"/>
      <c r="EV451" s="170"/>
      <c r="EW451" s="170"/>
      <c r="EX451" s="170"/>
      <c r="EY451" s="170"/>
      <c r="EZ451" s="170"/>
      <c r="FA451" s="170"/>
      <c r="FB451" s="170"/>
      <c r="FC451" s="170"/>
      <c r="FD451" s="170"/>
    </row>
    <row r="452" customFormat="false" ht="12.75" hidden="false" customHeight="false" outlineLevel="0" collapsed="false">
      <c r="A452" s="179"/>
      <c r="B452" s="160"/>
      <c r="C452" s="160"/>
      <c r="D452" s="160"/>
      <c r="E452" s="160"/>
      <c r="F452" s="160"/>
      <c r="G452" s="160"/>
      <c r="H452" s="159"/>
      <c r="I452" s="181"/>
      <c r="R452" s="159"/>
      <c r="S452" s="169"/>
      <c r="T452" s="170"/>
      <c r="U452" s="170"/>
      <c r="V452" s="170"/>
      <c r="W452" s="170"/>
      <c r="X452" s="170"/>
      <c r="Y452" s="170"/>
      <c r="Z452" s="170"/>
      <c r="AA452" s="170"/>
      <c r="AB452" s="170"/>
      <c r="AC452" s="170"/>
      <c r="AD452" s="170"/>
      <c r="AE452" s="170"/>
      <c r="AF452" s="170"/>
      <c r="AG452" s="170"/>
      <c r="AH452" s="170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70"/>
      <c r="BQ452" s="170"/>
      <c r="BR452" s="170"/>
      <c r="BS452" s="170"/>
      <c r="BT452" s="170"/>
      <c r="BU452" s="170"/>
      <c r="BV452" s="170"/>
      <c r="BW452" s="170"/>
      <c r="BX452" s="170"/>
      <c r="BY452" s="170"/>
      <c r="BZ452" s="170"/>
      <c r="CA452" s="170"/>
      <c r="CB452" s="170"/>
      <c r="CC452" s="170"/>
      <c r="CD452" s="170"/>
      <c r="CE452" s="170"/>
      <c r="CF452" s="170"/>
      <c r="CG452" s="170"/>
      <c r="CH452" s="170"/>
      <c r="CI452" s="170"/>
      <c r="CJ452" s="170"/>
      <c r="CK452" s="170"/>
      <c r="CL452" s="170"/>
      <c r="CM452" s="170"/>
      <c r="CN452" s="170"/>
      <c r="CO452" s="170"/>
      <c r="CP452" s="170"/>
      <c r="CQ452" s="170"/>
      <c r="CR452" s="170"/>
      <c r="CS452" s="170"/>
      <c r="CT452" s="170"/>
      <c r="CU452" s="170"/>
      <c r="CV452" s="170"/>
      <c r="CW452" s="170"/>
      <c r="CX452" s="170"/>
      <c r="CY452" s="170"/>
      <c r="CZ452" s="170"/>
      <c r="DA452" s="170"/>
      <c r="DB452" s="170"/>
      <c r="DC452" s="170"/>
      <c r="DD452" s="170"/>
      <c r="DE452" s="170"/>
      <c r="DF452" s="170"/>
      <c r="DG452" s="170"/>
      <c r="DH452" s="170"/>
      <c r="DI452" s="170"/>
      <c r="DJ452" s="170"/>
      <c r="DK452" s="170"/>
      <c r="DL452" s="170"/>
      <c r="DM452" s="170"/>
      <c r="DN452" s="170"/>
      <c r="DO452" s="170"/>
      <c r="DP452" s="170"/>
      <c r="DQ452" s="170"/>
      <c r="DR452" s="170"/>
      <c r="DS452" s="170"/>
      <c r="DT452" s="170"/>
      <c r="DU452" s="170"/>
      <c r="DV452" s="170"/>
      <c r="DW452" s="170"/>
      <c r="DX452" s="170"/>
      <c r="DY452" s="170"/>
      <c r="DZ452" s="170"/>
      <c r="EA452" s="170"/>
      <c r="EB452" s="170"/>
      <c r="EC452" s="170"/>
      <c r="ED452" s="170"/>
      <c r="EE452" s="170"/>
      <c r="EF452" s="170"/>
      <c r="EG452" s="170"/>
      <c r="EH452" s="170"/>
      <c r="EI452" s="170"/>
      <c r="EJ452" s="170"/>
      <c r="EK452" s="170"/>
      <c r="EL452" s="170"/>
      <c r="EM452" s="170"/>
      <c r="EN452" s="170"/>
      <c r="EO452" s="170"/>
      <c r="EP452" s="170"/>
      <c r="EQ452" s="170"/>
      <c r="ER452" s="170"/>
      <c r="ES452" s="170"/>
      <c r="ET452" s="170"/>
      <c r="EU452" s="170"/>
      <c r="EV452" s="170"/>
      <c r="EW452" s="170"/>
      <c r="EX452" s="170"/>
      <c r="EY452" s="170"/>
      <c r="EZ452" s="170"/>
      <c r="FA452" s="170"/>
      <c r="FB452" s="170"/>
      <c r="FC452" s="170"/>
      <c r="FD452" s="170"/>
    </row>
    <row r="453" customFormat="false" ht="12.75" hidden="false" customHeight="false" outlineLevel="0" collapsed="false">
      <c r="A453" s="179"/>
      <c r="B453" s="160"/>
      <c r="C453" s="160"/>
      <c r="D453" s="160"/>
      <c r="E453" s="160"/>
      <c r="F453" s="160"/>
      <c r="G453" s="160"/>
      <c r="H453" s="159"/>
      <c r="I453" s="181"/>
      <c r="R453" s="159"/>
      <c r="S453" s="169"/>
      <c r="T453" s="170"/>
      <c r="U453" s="170"/>
      <c r="V453" s="170"/>
      <c r="W453" s="170"/>
      <c r="X453" s="170"/>
      <c r="Y453" s="170"/>
      <c r="Z453" s="170"/>
      <c r="AA453" s="170"/>
      <c r="AB453" s="170"/>
      <c r="AC453" s="170"/>
      <c r="AD453" s="170"/>
      <c r="AE453" s="170"/>
      <c r="AF453" s="170"/>
      <c r="AG453" s="170"/>
      <c r="AH453" s="170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70"/>
      <c r="BQ453" s="170"/>
      <c r="BR453" s="170"/>
      <c r="BS453" s="170"/>
      <c r="BT453" s="170"/>
      <c r="BU453" s="170"/>
      <c r="BV453" s="170"/>
      <c r="BW453" s="170"/>
      <c r="BX453" s="170"/>
      <c r="BY453" s="170"/>
      <c r="BZ453" s="170"/>
      <c r="CA453" s="170"/>
      <c r="CB453" s="170"/>
      <c r="CC453" s="170"/>
      <c r="CD453" s="170"/>
      <c r="CE453" s="170"/>
      <c r="CF453" s="170"/>
      <c r="CG453" s="170"/>
      <c r="CH453" s="170"/>
      <c r="CI453" s="170"/>
      <c r="CJ453" s="170"/>
      <c r="CK453" s="170"/>
      <c r="CL453" s="170"/>
      <c r="CM453" s="170"/>
      <c r="CN453" s="170"/>
      <c r="CO453" s="170"/>
      <c r="CP453" s="170"/>
      <c r="CQ453" s="170"/>
      <c r="CR453" s="170"/>
      <c r="CS453" s="170"/>
      <c r="CT453" s="170"/>
      <c r="CU453" s="170"/>
      <c r="CV453" s="170"/>
      <c r="CW453" s="170"/>
      <c r="CX453" s="170"/>
      <c r="CY453" s="170"/>
      <c r="CZ453" s="170"/>
      <c r="DA453" s="170"/>
      <c r="DB453" s="170"/>
      <c r="DC453" s="170"/>
      <c r="DD453" s="170"/>
      <c r="DE453" s="170"/>
      <c r="DF453" s="170"/>
      <c r="DG453" s="170"/>
      <c r="DH453" s="170"/>
      <c r="DI453" s="170"/>
      <c r="DJ453" s="170"/>
      <c r="DK453" s="170"/>
      <c r="DL453" s="170"/>
      <c r="DM453" s="170"/>
      <c r="DN453" s="170"/>
      <c r="DO453" s="170"/>
      <c r="DP453" s="170"/>
      <c r="DQ453" s="170"/>
      <c r="DR453" s="170"/>
      <c r="DS453" s="170"/>
      <c r="DT453" s="170"/>
      <c r="DU453" s="170"/>
      <c r="DV453" s="170"/>
      <c r="DW453" s="170"/>
      <c r="DX453" s="170"/>
      <c r="DY453" s="170"/>
      <c r="DZ453" s="170"/>
      <c r="EA453" s="170"/>
      <c r="EB453" s="170"/>
      <c r="EC453" s="170"/>
      <c r="ED453" s="170"/>
      <c r="EE453" s="170"/>
      <c r="EF453" s="170"/>
      <c r="EG453" s="170"/>
      <c r="EH453" s="170"/>
      <c r="EI453" s="170"/>
      <c r="EJ453" s="170"/>
      <c r="EK453" s="170"/>
      <c r="EL453" s="170"/>
      <c r="EM453" s="170"/>
      <c r="EN453" s="170"/>
      <c r="EO453" s="170"/>
      <c r="EP453" s="170"/>
      <c r="EQ453" s="170"/>
      <c r="ER453" s="170"/>
      <c r="ES453" s="170"/>
      <c r="ET453" s="170"/>
      <c r="EU453" s="170"/>
      <c r="EV453" s="170"/>
      <c r="EW453" s="170"/>
      <c r="EX453" s="170"/>
      <c r="EY453" s="170"/>
      <c r="EZ453" s="170"/>
      <c r="FA453" s="170"/>
      <c r="FB453" s="170"/>
      <c r="FC453" s="170"/>
      <c r="FD453" s="170"/>
    </row>
    <row r="454" customFormat="false" ht="12.75" hidden="false" customHeight="false" outlineLevel="0" collapsed="false">
      <c r="A454" s="179"/>
      <c r="B454" s="160"/>
      <c r="C454" s="160"/>
      <c r="D454" s="160"/>
      <c r="E454" s="160"/>
      <c r="F454" s="160"/>
      <c r="G454" s="160"/>
      <c r="H454" s="159"/>
      <c r="I454" s="181"/>
      <c r="R454" s="159"/>
      <c r="S454" s="169"/>
      <c r="T454" s="170"/>
      <c r="U454" s="170"/>
      <c r="V454" s="170"/>
      <c r="W454" s="170"/>
      <c r="X454" s="170"/>
      <c r="Y454" s="170"/>
      <c r="Z454" s="170"/>
      <c r="AA454" s="170"/>
      <c r="AB454" s="170"/>
      <c r="AC454" s="170"/>
      <c r="AD454" s="170"/>
      <c r="AE454" s="170"/>
      <c r="AF454" s="170"/>
      <c r="AG454" s="170"/>
      <c r="AH454" s="170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  <c r="BP454" s="170"/>
      <c r="BQ454" s="170"/>
      <c r="BR454" s="170"/>
      <c r="BS454" s="170"/>
      <c r="BT454" s="170"/>
      <c r="BU454" s="170"/>
      <c r="BV454" s="170"/>
      <c r="BW454" s="170"/>
      <c r="BX454" s="170"/>
      <c r="BY454" s="170"/>
      <c r="BZ454" s="170"/>
      <c r="CA454" s="170"/>
      <c r="CB454" s="170"/>
      <c r="CC454" s="170"/>
      <c r="CD454" s="170"/>
      <c r="CE454" s="170"/>
      <c r="CF454" s="170"/>
      <c r="CG454" s="170"/>
      <c r="CH454" s="170"/>
      <c r="CI454" s="170"/>
      <c r="CJ454" s="170"/>
      <c r="CK454" s="170"/>
      <c r="CL454" s="170"/>
      <c r="CM454" s="170"/>
      <c r="CN454" s="170"/>
      <c r="CO454" s="170"/>
      <c r="CP454" s="170"/>
      <c r="CQ454" s="170"/>
      <c r="CR454" s="170"/>
      <c r="CS454" s="170"/>
      <c r="CT454" s="170"/>
      <c r="CU454" s="170"/>
      <c r="CV454" s="170"/>
      <c r="CW454" s="170"/>
      <c r="CX454" s="170"/>
      <c r="CY454" s="170"/>
      <c r="CZ454" s="170"/>
      <c r="DA454" s="170"/>
      <c r="DB454" s="170"/>
      <c r="DC454" s="170"/>
      <c r="DD454" s="170"/>
      <c r="DE454" s="170"/>
      <c r="DF454" s="170"/>
      <c r="DG454" s="170"/>
      <c r="DH454" s="170"/>
      <c r="DI454" s="170"/>
      <c r="DJ454" s="170"/>
      <c r="DK454" s="170"/>
      <c r="DL454" s="170"/>
      <c r="DM454" s="170"/>
      <c r="DN454" s="170"/>
      <c r="DO454" s="170"/>
      <c r="DP454" s="170"/>
      <c r="DQ454" s="170"/>
      <c r="DR454" s="170"/>
      <c r="DS454" s="170"/>
      <c r="DT454" s="170"/>
      <c r="DU454" s="170"/>
      <c r="DV454" s="170"/>
      <c r="DW454" s="170"/>
      <c r="DX454" s="170"/>
      <c r="DY454" s="170"/>
      <c r="DZ454" s="170"/>
      <c r="EA454" s="170"/>
      <c r="EB454" s="170"/>
      <c r="EC454" s="170"/>
      <c r="ED454" s="170"/>
      <c r="EE454" s="170"/>
      <c r="EF454" s="170"/>
      <c r="EG454" s="170"/>
      <c r="EH454" s="170"/>
      <c r="EI454" s="170"/>
      <c r="EJ454" s="170"/>
      <c r="EK454" s="170"/>
      <c r="EL454" s="170"/>
      <c r="EM454" s="170"/>
      <c r="EN454" s="170"/>
      <c r="EO454" s="170"/>
      <c r="EP454" s="170"/>
      <c r="EQ454" s="170"/>
      <c r="ER454" s="170"/>
      <c r="ES454" s="170"/>
      <c r="ET454" s="170"/>
      <c r="EU454" s="170"/>
      <c r="EV454" s="170"/>
      <c r="EW454" s="170"/>
      <c r="EX454" s="170"/>
      <c r="EY454" s="170"/>
      <c r="EZ454" s="170"/>
      <c r="FA454" s="170"/>
      <c r="FB454" s="170"/>
      <c r="FC454" s="170"/>
      <c r="FD454" s="170"/>
    </row>
    <row r="455" customFormat="false" ht="12.75" hidden="false" customHeight="false" outlineLevel="0" collapsed="false">
      <c r="A455" s="179"/>
      <c r="B455" s="160"/>
      <c r="C455" s="160"/>
      <c r="D455" s="160"/>
      <c r="E455" s="160"/>
      <c r="F455" s="160"/>
      <c r="G455" s="160"/>
      <c r="H455" s="159"/>
      <c r="I455" s="181"/>
      <c r="R455" s="159"/>
      <c r="S455" s="169"/>
      <c r="T455" s="170"/>
      <c r="U455" s="170"/>
      <c r="V455" s="170"/>
      <c r="W455" s="170"/>
      <c r="X455" s="170"/>
      <c r="Y455" s="170"/>
      <c r="Z455" s="170"/>
      <c r="AA455" s="170"/>
      <c r="AB455" s="170"/>
      <c r="AC455" s="170"/>
      <c r="AD455" s="170"/>
      <c r="AE455" s="170"/>
      <c r="AF455" s="170"/>
      <c r="AG455" s="170"/>
      <c r="AH455" s="170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  <c r="BP455" s="170"/>
      <c r="BQ455" s="170"/>
      <c r="BR455" s="170"/>
      <c r="BS455" s="170"/>
      <c r="BT455" s="170"/>
      <c r="BU455" s="170"/>
      <c r="BV455" s="170"/>
      <c r="BW455" s="170"/>
      <c r="BX455" s="170"/>
      <c r="BY455" s="170"/>
      <c r="BZ455" s="170"/>
      <c r="CA455" s="170"/>
      <c r="CB455" s="170"/>
      <c r="CC455" s="170"/>
      <c r="CD455" s="170"/>
      <c r="CE455" s="170"/>
      <c r="CF455" s="170"/>
      <c r="CG455" s="170"/>
      <c r="CH455" s="170"/>
      <c r="CI455" s="170"/>
      <c r="CJ455" s="170"/>
      <c r="CK455" s="170"/>
      <c r="CL455" s="170"/>
      <c r="CM455" s="170"/>
      <c r="CN455" s="170"/>
      <c r="CO455" s="170"/>
      <c r="CP455" s="170"/>
      <c r="CQ455" s="170"/>
      <c r="CR455" s="170"/>
      <c r="CS455" s="170"/>
      <c r="CT455" s="170"/>
      <c r="CU455" s="170"/>
      <c r="CV455" s="170"/>
      <c r="CW455" s="170"/>
      <c r="CX455" s="170"/>
      <c r="CY455" s="170"/>
      <c r="CZ455" s="170"/>
      <c r="DA455" s="170"/>
      <c r="DB455" s="170"/>
      <c r="DC455" s="170"/>
      <c r="DD455" s="170"/>
      <c r="DE455" s="170"/>
      <c r="DF455" s="170"/>
      <c r="DG455" s="170"/>
      <c r="DH455" s="170"/>
      <c r="DI455" s="170"/>
      <c r="DJ455" s="170"/>
      <c r="DK455" s="170"/>
      <c r="DL455" s="170"/>
      <c r="DM455" s="170"/>
      <c r="DN455" s="170"/>
      <c r="DO455" s="170"/>
      <c r="DP455" s="170"/>
      <c r="DQ455" s="170"/>
      <c r="DR455" s="170"/>
      <c r="DS455" s="170"/>
      <c r="DT455" s="170"/>
      <c r="DU455" s="170"/>
      <c r="DV455" s="170"/>
      <c r="DW455" s="170"/>
      <c r="DX455" s="170"/>
      <c r="DY455" s="170"/>
      <c r="DZ455" s="170"/>
      <c r="EA455" s="170"/>
      <c r="EB455" s="170"/>
      <c r="EC455" s="170"/>
      <c r="ED455" s="170"/>
      <c r="EE455" s="170"/>
      <c r="EF455" s="170"/>
      <c r="EG455" s="170"/>
      <c r="EH455" s="170"/>
      <c r="EI455" s="170"/>
      <c r="EJ455" s="170"/>
      <c r="EK455" s="170"/>
      <c r="EL455" s="170"/>
      <c r="EM455" s="170"/>
      <c r="EN455" s="170"/>
      <c r="EO455" s="170"/>
      <c r="EP455" s="170"/>
      <c r="EQ455" s="170"/>
      <c r="ER455" s="170"/>
      <c r="ES455" s="170"/>
      <c r="ET455" s="170"/>
      <c r="EU455" s="170"/>
      <c r="EV455" s="170"/>
      <c r="EW455" s="170"/>
      <c r="EX455" s="170"/>
      <c r="EY455" s="170"/>
      <c r="EZ455" s="170"/>
      <c r="FA455" s="170"/>
      <c r="FB455" s="170"/>
      <c r="FC455" s="170"/>
      <c r="FD455" s="170"/>
    </row>
    <row r="456" customFormat="false" ht="12.75" hidden="false" customHeight="false" outlineLevel="0" collapsed="false">
      <c r="A456" s="179"/>
      <c r="B456" s="160"/>
      <c r="C456" s="160"/>
      <c r="D456" s="160"/>
      <c r="E456" s="160"/>
      <c r="F456" s="160"/>
      <c r="G456" s="160"/>
      <c r="H456" s="159"/>
      <c r="I456" s="181"/>
      <c r="R456" s="159"/>
      <c r="S456" s="169"/>
      <c r="T456" s="170"/>
      <c r="U456" s="170"/>
      <c r="V456" s="170"/>
      <c r="W456" s="170"/>
      <c r="X456" s="170"/>
      <c r="Y456" s="170"/>
      <c r="Z456" s="170"/>
      <c r="AA456" s="170"/>
      <c r="AB456" s="170"/>
      <c r="AC456" s="170"/>
      <c r="AD456" s="170"/>
      <c r="AE456" s="170"/>
      <c r="AF456" s="170"/>
      <c r="AG456" s="170"/>
      <c r="AH456" s="170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  <c r="BP456" s="170"/>
      <c r="BQ456" s="170"/>
      <c r="BR456" s="170"/>
      <c r="BS456" s="170"/>
      <c r="BT456" s="170"/>
      <c r="BU456" s="170"/>
      <c r="BV456" s="170"/>
      <c r="BW456" s="170"/>
      <c r="BX456" s="170"/>
      <c r="BY456" s="170"/>
      <c r="BZ456" s="170"/>
      <c r="CA456" s="170"/>
      <c r="CB456" s="170"/>
      <c r="CC456" s="170"/>
      <c r="CD456" s="170"/>
      <c r="CE456" s="170"/>
      <c r="CF456" s="170"/>
      <c r="CG456" s="170"/>
      <c r="CH456" s="170"/>
      <c r="CI456" s="170"/>
      <c r="CJ456" s="170"/>
      <c r="CK456" s="170"/>
      <c r="CL456" s="170"/>
      <c r="CM456" s="170"/>
      <c r="CN456" s="170"/>
      <c r="CO456" s="170"/>
      <c r="CP456" s="170"/>
      <c r="CQ456" s="170"/>
      <c r="CR456" s="170"/>
      <c r="CS456" s="170"/>
      <c r="CT456" s="170"/>
      <c r="CU456" s="170"/>
      <c r="CV456" s="170"/>
      <c r="CW456" s="170"/>
      <c r="CX456" s="170"/>
      <c r="CY456" s="170"/>
      <c r="CZ456" s="170"/>
      <c r="DA456" s="170"/>
      <c r="DB456" s="170"/>
      <c r="DC456" s="170"/>
      <c r="DD456" s="170"/>
      <c r="DE456" s="170"/>
      <c r="DF456" s="170"/>
      <c r="DG456" s="170"/>
      <c r="DH456" s="170"/>
      <c r="DI456" s="170"/>
      <c r="DJ456" s="170"/>
      <c r="DK456" s="170"/>
      <c r="DL456" s="170"/>
      <c r="DM456" s="170"/>
      <c r="DN456" s="170"/>
      <c r="DO456" s="170"/>
      <c r="DP456" s="170"/>
      <c r="DQ456" s="170"/>
      <c r="DR456" s="170"/>
      <c r="DS456" s="170"/>
      <c r="DT456" s="170"/>
      <c r="DU456" s="170"/>
      <c r="DV456" s="170"/>
      <c r="DW456" s="170"/>
      <c r="DX456" s="170"/>
      <c r="DY456" s="170"/>
      <c r="DZ456" s="170"/>
      <c r="EA456" s="170"/>
      <c r="EB456" s="170"/>
      <c r="EC456" s="170"/>
      <c r="ED456" s="170"/>
      <c r="EE456" s="170"/>
      <c r="EF456" s="170"/>
      <c r="EG456" s="170"/>
      <c r="EH456" s="170"/>
      <c r="EI456" s="170"/>
      <c r="EJ456" s="170"/>
      <c r="EK456" s="170"/>
      <c r="EL456" s="170"/>
      <c r="EM456" s="170"/>
      <c r="EN456" s="170"/>
      <c r="EO456" s="170"/>
      <c r="EP456" s="170"/>
      <c r="EQ456" s="170"/>
      <c r="ER456" s="170"/>
      <c r="ES456" s="170"/>
      <c r="ET456" s="170"/>
      <c r="EU456" s="170"/>
      <c r="EV456" s="170"/>
      <c r="EW456" s="170"/>
      <c r="EX456" s="170"/>
      <c r="EY456" s="170"/>
      <c r="EZ456" s="170"/>
      <c r="FA456" s="170"/>
      <c r="FB456" s="170"/>
      <c r="FC456" s="170"/>
      <c r="FD456" s="170"/>
    </row>
    <row r="457" customFormat="false" ht="12.75" hidden="false" customHeight="false" outlineLevel="0" collapsed="false">
      <c r="A457" s="179"/>
      <c r="B457" s="160"/>
      <c r="C457" s="160"/>
      <c r="D457" s="160"/>
      <c r="E457" s="160"/>
      <c r="F457" s="160"/>
      <c r="G457" s="160"/>
      <c r="H457" s="159"/>
      <c r="I457" s="181"/>
      <c r="R457" s="159"/>
      <c r="S457" s="169"/>
      <c r="T457" s="170"/>
      <c r="U457" s="170"/>
      <c r="V457" s="170"/>
      <c r="W457" s="170"/>
      <c r="X457" s="170"/>
      <c r="Y457" s="170"/>
      <c r="Z457" s="170"/>
      <c r="AA457" s="170"/>
      <c r="AB457" s="170"/>
      <c r="AC457" s="170"/>
      <c r="AD457" s="170"/>
      <c r="AE457" s="170"/>
      <c r="AF457" s="170"/>
      <c r="AG457" s="170"/>
      <c r="AH457" s="170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  <c r="CL457" s="170"/>
      <c r="CM457" s="170"/>
      <c r="CN457" s="170"/>
      <c r="CO457" s="170"/>
      <c r="CP457" s="170"/>
      <c r="CQ457" s="170"/>
      <c r="CR457" s="170"/>
      <c r="CS457" s="170"/>
      <c r="CT457" s="170"/>
      <c r="CU457" s="170"/>
      <c r="CV457" s="170"/>
      <c r="CW457" s="170"/>
      <c r="CX457" s="170"/>
      <c r="CY457" s="170"/>
      <c r="CZ457" s="170"/>
      <c r="DA457" s="170"/>
      <c r="DB457" s="170"/>
      <c r="DC457" s="170"/>
      <c r="DD457" s="170"/>
      <c r="DE457" s="170"/>
      <c r="DF457" s="170"/>
      <c r="DG457" s="170"/>
      <c r="DH457" s="170"/>
      <c r="DI457" s="170"/>
      <c r="DJ457" s="170"/>
      <c r="DK457" s="170"/>
      <c r="DL457" s="170"/>
      <c r="DM457" s="170"/>
      <c r="DN457" s="170"/>
      <c r="DO457" s="170"/>
      <c r="DP457" s="170"/>
      <c r="DQ457" s="170"/>
      <c r="DR457" s="170"/>
      <c r="DS457" s="170"/>
      <c r="DT457" s="170"/>
      <c r="DU457" s="170"/>
      <c r="DV457" s="170"/>
      <c r="DW457" s="170"/>
      <c r="DX457" s="170"/>
      <c r="DY457" s="170"/>
      <c r="DZ457" s="170"/>
      <c r="EA457" s="170"/>
      <c r="EB457" s="170"/>
      <c r="EC457" s="170"/>
      <c r="ED457" s="170"/>
      <c r="EE457" s="170"/>
      <c r="EF457" s="170"/>
      <c r="EG457" s="170"/>
      <c r="EH457" s="170"/>
      <c r="EI457" s="170"/>
      <c r="EJ457" s="170"/>
      <c r="EK457" s="170"/>
      <c r="EL457" s="170"/>
      <c r="EM457" s="170"/>
      <c r="EN457" s="170"/>
      <c r="EO457" s="170"/>
      <c r="EP457" s="170"/>
      <c r="EQ457" s="170"/>
      <c r="ER457" s="170"/>
      <c r="ES457" s="170"/>
      <c r="ET457" s="170"/>
      <c r="EU457" s="170"/>
      <c r="EV457" s="170"/>
      <c r="EW457" s="170"/>
      <c r="EX457" s="170"/>
      <c r="EY457" s="170"/>
      <c r="EZ457" s="170"/>
      <c r="FA457" s="170"/>
      <c r="FB457" s="170"/>
      <c r="FC457" s="170"/>
      <c r="FD457" s="170"/>
    </row>
    <row r="458" customFormat="false" ht="12.75" hidden="false" customHeight="false" outlineLevel="0" collapsed="false">
      <c r="A458" s="179"/>
      <c r="B458" s="160"/>
      <c r="C458" s="160"/>
      <c r="D458" s="160"/>
      <c r="E458" s="160"/>
      <c r="F458" s="160"/>
      <c r="G458" s="160"/>
      <c r="H458" s="159"/>
      <c r="I458" s="181"/>
      <c r="R458" s="159"/>
      <c r="S458" s="169"/>
      <c r="T458" s="170"/>
      <c r="U458" s="170"/>
      <c r="V458" s="170"/>
      <c r="W458" s="170"/>
      <c r="X458" s="170"/>
      <c r="Y458" s="170"/>
      <c r="Z458" s="170"/>
      <c r="AA458" s="170"/>
      <c r="AB458" s="170"/>
      <c r="AC458" s="170"/>
      <c r="AD458" s="170"/>
      <c r="AE458" s="170"/>
      <c r="AF458" s="170"/>
      <c r="AG458" s="170"/>
      <c r="AH458" s="170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  <c r="BP458" s="170"/>
      <c r="BQ458" s="170"/>
      <c r="BR458" s="170"/>
      <c r="BS458" s="170"/>
      <c r="BT458" s="170"/>
      <c r="BU458" s="170"/>
      <c r="BV458" s="170"/>
      <c r="BW458" s="170"/>
      <c r="BX458" s="170"/>
      <c r="BY458" s="170"/>
      <c r="BZ458" s="170"/>
      <c r="CA458" s="170"/>
      <c r="CB458" s="170"/>
      <c r="CC458" s="170"/>
      <c r="CD458" s="170"/>
      <c r="CE458" s="170"/>
      <c r="CF458" s="170"/>
      <c r="CG458" s="170"/>
      <c r="CH458" s="170"/>
      <c r="CI458" s="170"/>
      <c r="CJ458" s="170"/>
      <c r="CK458" s="170"/>
      <c r="CL458" s="170"/>
      <c r="CM458" s="170"/>
      <c r="CN458" s="170"/>
      <c r="CO458" s="170"/>
      <c r="CP458" s="170"/>
      <c r="CQ458" s="170"/>
      <c r="CR458" s="170"/>
      <c r="CS458" s="170"/>
      <c r="CT458" s="170"/>
      <c r="CU458" s="170"/>
      <c r="CV458" s="170"/>
      <c r="CW458" s="170"/>
      <c r="CX458" s="170"/>
      <c r="CY458" s="170"/>
      <c r="CZ458" s="170"/>
      <c r="DA458" s="170"/>
      <c r="DB458" s="170"/>
      <c r="DC458" s="170"/>
      <c r="DD458" s="170"/>
      <c r="DE458" s="170"/>
      <c r="DF458" s="170"/>
      <c r="DG458" s="170"/>
      <c r="DH458" s="170"/>
      <c r="DI458" s="170"/>
      <c r="DJ458" s="170"/>
      <c r="DK458" s="170"/>
      <c r="DL458" s="170"/>
      <c r="DM458" s="170"/>
      <c r="DN458" s="170"/>
      <c r="DO458" s="170"/>
      <c r="DP458" s="170"/>
      <c r="DQ458" s="170"/>
      <c r="DR458" s="170"/>
      <c r="DS458" s="170"/>
      <c r="DT458" s="170"/>
      <c r="DU458" s="170"/>
      <c r="DV458" s="170"/>
      <c r="DW458" s="170"/>
      <c r="DX458" s="170"/>
      <c r="DY458" s="170"/>
      <c r="DZ458" s="170"/>
      <c r="EA458" s="170"/>
      <c r="EB458" s="170"/>
      <c r="EC458" s="170"/>
      <c r="ED458" s="170"/>
      <c r="EE458" s="170"/>
      <c r="EF458" s="170"/>
      <c r="EG458" s="170"/>
      <c r="EH458" s="170"/>
      <c r="EI458" s="170"/>
      <c r="EJ458" s="170"/>
      <c r="EK458" s="170"/>
      <c r="EL458" s="170"/>
      <c r="EM458" s="170"/>
      <c r="EN458" s="170"/>
      <c r="EO458" s="170"/>
      <c r="EP458" s="170"/>
      <c r="EQ458" s="170"/>
      <c r="ER458" s="170"/>
      <c r="ES458" s="170"/>
      <c r="ET458" s="170"/>
      <c r="EU458" s="170"/>
      <c r="EV458" s="170"/>
      <c r="EW458" s="170"/>
      <c r="EX458" s="170"/>
      <c r="EY458" s="170"/>
      <c r="EZ458" s="170"/>
      <c r="FA458" s="170"/>
      <c r="FB458" s="170"/>
      <c r="FC458" s="170"/>
      <c r="FD458" s="170"/>
    </row>
    <row r="459" customFormat="false" ht="12.75" hidden="false" customHeight="false" outlineLevel="0" collapsed="false">
      <c r="A459" s="179"/>
      <c r="B459" s="160"/>
      <c r="C459" s="160"/>
      <c r="D459" s="160"/>
      <c r="E459" s="160"/>
      <c r="F459" s="160"/>
      <c r="G459" s="160"/>
      <c r="H459" s="159"/>
      <c r="I459" s="181"/>
      <c r="R459" s="159"/>
      <c r="S459" s="169"/>
      <c r="T459" s="170"/>
      <c r="U459" s="170"/>
      <c r="V459" s="170"/>
      <c r="W459" s="170"/>
      <c r="X459" s="170"/>
      <c r="Y459" s="170"/>
      <c r="Z459" s="170"/>
      <c r="AA459" s="170"/>
      <c r="AB459" s="170"/>
      <c r="AC459" s="170"/>
      <c r="AD459" s="170"/>
      <c r="AE459" s="170"/>
      <c r="AF459" s="170"/>
      <c r="AG459" s="170"/>
      <c r="AH459" s="170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  <c r="BP459" s="170"/>
      <c r="BQ459" s="170"/>
      <c r="BR459" s="170"/>
      <c r="BS459" s="170"/>
      <c r="BT459" s="170"/>
      <c r="BU459" s="170"/>
      <c r="BV459" s="170"/>
      <c r="BW459" s="170"/>
      <c r="BX459" s="170"/>
      <c r="BY459" s="170"/>
      <c r="BZ459" s="170"/>
      <c r="CA459" s="170"/>
      <c r="CB459" s="170"/>
      <c r="CC459" s="170"/>
      <c r="CD459" s="170"/>
      <c r="CE459" s="170"/>
      <c r="CF459" s="170"/>
      <c r="CG459" s="170"/>
      <c r="CH459" s="170"/>
      <c r="CI459" s="170"/>
      <c r="CJ459" s="170"/>
      <c r="CK459" s="170"/>
      <c r="CL459" s="170"/>
      <c r="CM459" s="170"/>
      <c r="CN459" s="170"/>
      <c r="CO459" s="170"/>
      <c r="CP459" s="170"/>
      <c r="CQ459" s="170"/>
      <c r="CR459" s="170"/>
      <c r="CS459" s="170"/>
      <c r="CT459" s="170"/>
      <c r="CU459" s="170"/>
      <c r="CV459" s="170"/>
      <c r="CW459" s="170"/>
      <c r="CX459" s="170"/>
      <c r="CY459" s="170"/>
      <c r="CZ459" s="170"/>
      <c r="DA459" s="170"/>
      <c r="DB459" s="170"/>
      <c r="DC459" s="170"/>
      <c r="DD459" s="170"/>
      <c r="DE459" s="170"/>
      <c r="DF459" s="170"/>
      <c r="DG459" s="170"/>
      <c r="DH459" s="170"/>
      <c r="DI459" s="170"/>
      <c r="DJ459" s="170"/>
      <c r="DK459" s="170"/>
      <c r="DL459" s="170"/>
      <c r="DM459" s="170"/>
      <c r="DN459" s="170"/>
      <c r="DO459" s="170"/>
      <c r="DP459" s="170"/>
      <c r="DQ459" s="170"/>
      <c r="DR459" s="170"/>
      <c r="DS459" s="170"/>
      <c r="DT459" s="170"/>
      <c r="DU459" s="170"/>
      <c r="DV459" s="170"/>
      <c r="DW459" s="170"/>
      <c r="DX459" s="170"/>
      <c r="DY459" s="170"/>
      <c r="DZ459" s="170"/>
      <c r="EA459" s="170"/>
      <c r="EB459" s="170"/>
      <c r="EC459" s="170"/>
      <c r="ED459" s="170"/>
      <c r="EE459" s="170"/>
      <c r="EF459" s="170"/>
      <c r="EG459" s="170"/>
      <c r="EH459" s="170"/>
      <c r="EI459" s="170"/>
      <c r="EJ459" s="170"/>
      <c r="EK459" s="170"/>
      <c r="EL459" s="170"/>
      <c r="EM459" s="170"/>
      <c r="EN459" s="170"/>
      <c r="EO459" s="170"/>
      <c r="EP459" s="170"/>
      <c r="EQ459" s="170"/>
      <c r="ER459" s="170"/>
      <c r="ES459" s="170"/>
      <c r="ET459" s="170"/>
      <c r="EU459" s="170"/>
      <c r="EV459" s="170"/>
      <c r="EW459" s="170"/>
      <c r="EX459" s="170"/>
      <c r="EY459" s="170"/>
      <c r="EZ459" s="170"/>
      <c r="FA459" s="170"/>
      <c r="FB459" s="170"/>
      <c r="FC459" s="170"/>
      <c r="FD459" s="170"/>
    </row>
    <row r="460" customFormat="false" ht="12.75" hidden="false" customHeight="false" outlineLevel="0" collapsed="false">
      <c r="A460" s="179"/>
      <c r="B460" s="160"/>
      <c r="C460" s="160"/>
      <c r="D460" s="160"/>
      <c r="E460" s="160"/>
      <c r="F460" s="160"/>
      <c r="G460" s="160"/>
      <c r="H460" s="159"/>
      <c r="I460" s="181"/>
      <c r="R460" s="159"/>
      <c r="S460" s="169"/>
      <c r="T460" s="170"/>
      <c r="U460" s="170"/>
      <c r="V460" s="170"/>
      <c r="W460" s="170"/>
      <c r="X460" s="170"/>
      <c r="Y460" s="170"/>
      <c r="Z460" s="170"/>
      <c r="AA460" s="170"/>
      <c r="AB460" s="170"/>
      <c r="AC460" s="170"/>
      <c r="AD460" s="170"/>
      <c r="AE460" s="170"/>
      <c r="AF460" s="170"/>
      <c r="AG460" s="170"/>
      <c r="AH460" s="170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  <c r="BP460" s="170"/>
      <c r="BQ460" s="170"/>
      <c r="BR460" s="170"/>
      <c r="BS460" s="170"/>
      <c r="BT460" s="170"/>
      <c r="BU460" s="170"/>
      <c r="BV460" s="170"/>
      <c r="BW460" s="170"/>
      <c r="BX460" s="170"/>
      <c r="BY460" s="170"/>
      <c r="BZ460" s="170"/>
      <c r="CA460" s="170"/>
      <c r="CB460" s="170"/>
      <c r="CC460" s="170"/>
      <c r="CD460" s="170"/>
      <c r="CE460" s="170"/>
      <c r="CF460" s="170"/>
      <c r="CG460" s="170"/>
      <c r="CH460" s="170"/>
      <c r="CI460" s="170"/>
      <c r="CJ460" s="170"/>
      <c r="CK460" s="170"/>
      <c r="CL460" s="170"/>
      <c r="CM460" s="170"/>
      <c r="CN460" s="170"/>
      <c r="CO460" s="170"/>
      <c r="CP460" s="170"/>
      <c r="CQ460" s="170"/>
      <c r="CR460" s="170"/>
      <c r="CS460" s="170"/>
      <c r="CT460" s="170"/>
      <c r="CU460" s="170"/>
      <c r="CV460" s="170"/>
      <c r="CW460" s="170"/>
      <c r="CX460" s="170"/>
      <c r="CY460" s="170"/>
      <c r="CZ460" s="170"/>
      <c r="DA460" s="170"/>
      <c r="DB460" s="170"/>
      <c r="DC460" s="170"/>
      <c r="DD460" s="170"/>
      <c r="DE460" s="170"/>
      <c r="DF460" s="170"/>
      <c r="DG460" s="170"/>
      <c r="DH460" s="170"/>
      <c r="DI460" s="170"/>
      <c r="DJ460" s="170"/>
      <c r="DK460" s="170"/>
      <c r="DL460" s="170"/>
      <c r="DM460" s="170"/>
      <c r="DN460" s="170"/>
      <c r="DO460" s="170"/>
      <c r="DP460" s="170"/>
      <c r="DQ460" s="170"/>
      <c r="DR460" s="170"/>
      <c r="DS460" s="170"/>
      <c r="DT460" s="170"/>
      <c r="DU460" s="170"/>
      <c r="DV460" s="170"/>
      <c r="DW460" s="170"/>
      <c r="DX460" s="170"/>
      <c r="DY460" s="170"/>
      <c r="DZ460" s="170"/>
      <c r="EA460" s="170"/>
      <c r="EB460" s="170"/>
      <c r="EC460" s="170"/>
      <c r="ED460" s="170"/>
      <c r="EE460" s="170"/>
      <c r="EF460" s="170"/>
      <c r="EG460" s="170"/>
      <c r="EH460" s="170"/>
      <c r="EI460" s="170"/>
      <c r="EJ460" s="170"/>
      <c r="EK460" s="170"/>
      <c r="EL460" s="170"/>
      <c r="EM460" s="170"/>
      <c r="EN460" s="170"/>
      <c r="EO460" s="170"/>
      <c r="EP460" s="170"/>
      <c r="EQ460" s="170"/>
      <c r="ER460" s="170"/>
      <c r="ES460" s="170"/>
      <c r="ET460" s="170"/>
      <c r="EU460" s="170"/>
      <c r="EV460" s="170"/>
      <c r="EW460" s="170"/>
      <c r="EX460" s="170"/>
      <c r="EY460" s="170"/>
      <c r="EZ460" s="170"/>
      <c r="FA460" s="170"/>
      <c r="FB460" s="170"/>
      <c r="FC460" s="170"/>
      <c r="FD460" s="170"/>
    </row>
    <row r="461" customFormat="false" ht="12.75" hidden="false" customHeight="false" outlineLevel="0" collapsed="false">
      <c r="A461" s="179"/>
      <c r="B461" s="160"/>
      <c r="C461" s="160"/>
      <c r="D461" s="160"/>
      <c r="E461" s="160"/>
      <c r="F461" s="160"/>
      <c r="G461" s="160"/>
      <c r="H461" s="159"/>
      <c r="I461" s="181"/>
      <c r="R461" s="159"/>
      <c r="S461" s="169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  <c r="AH461" s="170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70"/>
      <c r="BW461" s="170"/>
      <c r="BX461" s="170"/>
      <c r="BY461" s="170"/>
      <c r="BZ461" s="170"/>
      <c r="CA461" s="170"/>
      <c r="CB461" s="170"/>
      <c r="CC461" s="170"/>
      <c r="CD461" s="170"/>
      <c r="CE461" s="170"/>
      <c r="CF461" s="170"/>
      <c r="CG461" s="170"/>
      <c r="CH461" s="170"/>
      <c r="CI461" s="170"/>
      <c r="CJ461" s="170"/>
      <c r="CK461" s="170"/>
      <c r="CL461" s="170"/>
      <c r="CM461" s="170"/>
      <c r="CN461" s="170"/>
      <c r="CO461" s="170"/>
      <c r="CP461" s="170"/>
      <c r="CQ461" s="170"/>
      <c r="CR461" s="170"/>
      <c r="CS461" s="170"/>
      <c r="CT461" s="170"/>
      <c r="CU461" s="170"/>
      <c r="CV461" s="170"/>
      <c r="CW461" s="170"/>
      <c r="CX461" s="170"/>
      <c r="CY461" s="170"/>
      <c r="CZ461" s="170"/>
      <c r="DA461" s="170"/>
      <c r="DB461" s="170"/>
      <c r="DC461" s="170"/>
      <c r="DD461" s="170"/>
      <c r="DE461" s="170"/>
      <c r="DF461" s="170"/>
      <c r="DG461" s="170"/>
      <c r="DH461" s="170"/>
      <c r="DI461" s="170"/>
      <c r="DJ461" s="170"/>
      <c r="DK461" s="170"/>
      <c r="DL461" s="170"/>
      <c r="DM461" s="170"/>
      <c r="DN461" s="170"/>
      <c r="DO461" s="170"/>
      <c r="DP461" s="170"/>
      <c r="DQ461" s="170"/>
      <c r="DR461" s="170"/>
      <c r="DS461" s="170"/>
      <c r="DT461" s="170"/>
      <c r="DU461" s="170"/>
      <c r="DV461" s="170"/>
      <c r="DW461" s="170"/>
      <c r="DX461" s="170"/>
      <c r="DY461" s="170"/>
      <c r="DZ461" s="170"/>
      <c r="EA461" s="170"/>
      <c r="EB461" s="170"/>
      <c r="EC461" s="170"/>
      <c r="ED461" s="170"/>
      <c r="EE461" s="170"/>
      <c r="EF461" s="170"/>
      <c r="EG461" s="170"/>
      <c r="EH461" s="170"/>
      <c r="EI461" s="170"/>
      <c r="EJ461" s="170"/>
      <c r="EK461" s="170"/>
      <c r="EL461" s="170"/>
      <c r="EM461" s="170"/>
      <c r="EN461" s="170"/>
      <c r="EO461" s="170"/>
      <c r="EP461" s="170"/>
      <c r="EQ461" s="170"/>
      <c r="ER461" s="170"/>
      <c r="ES461" s="170"/>
      <c r="ET461" s="170"/>
      <c r="EU461" s="170"/>
      <c r="EV461" s="170"/>
      <c r="EW461" s="170"/>
      <c r="EX461" s="170"/>
      <c r="EY461" s="170"/>
      <c r="EZ461" s="170"/>
      <c r="FA461" s="170"/>
      <c r="FB461" s="170"/>
      <c r="FC461" s="170"/>
      <c r="FD461" s="170"/>
    </row>
    <row r="462" customFormat="false" ht="12.75" hidden="false" customHeight="false" outlineLevel="0" collapsed="false">
      <c r="A462" s="179"/>
      <c r="B462" s="160"/>
      <c r="C462" s="160"/>
      <c r="D462" s="160"/>
      <c r="E462" s="160"/>
      <c r="F462" s="160"/>
      <c r="G462" s="160"/>
      <c r="H462" s="159"/>
      <c r="I462" s="181"/>
      <c r="R462" s="159"/>
      <c r="S462" s="169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70"/>
      <c r="BW462" s="170"/>
      <c r="BX462" s="170"/>
      <c r="BY462" s="170"/>
      <c r="BZ462" s="170"/>
      <c r="CA462" s="170"/>
      <c r="CB462" s="170"/>
      <c r="CC462" s="170"/>
      <c r="CD462" s="170"/>
      <c r="CE462" s="170"/>
      <c r="CF462" s="170"/>
      <c r="CG462" s="170"/>
      <c r="CH462" s="170"/>
      <c r="CI462" s="170"/>
      <c r="CJ462" s="170"/>
      <c r="CK462" s="170"/>
      <c r="CL462" s="170"/>
      <c r="CM462" s="170"/>
      <c r="CN462" s="170"/>
      <c r="CO462" s="170"/>
      <c r="CP462" s="170"/>
      <c r="CQ462" s="170"/>
      <c r="CR462" s="170"/>
      <c r="CS462" s="170"/>
      <c r="CT462" s="170"/>
      <c r="CU462" s="170"/>
      <c r="CV462" s="170"/>
      <c r="CW462" s="170"/>
      <c r="CX462" s="170"/>
      <c r="CY462" s="170"/>
      <c r="CZ462" s="170"/>
      <c r="DA462" s="170"/>
      <c r="DB462" s="170"/>
      <c r="DC462" s="170"/>
      <c r="DD462" s="170"/>
      <c r="DE462" s="170"/>
      <c r="DF462" s="170"/>
      <c r="DG462" s="170"/>
      <c r="DH462" s="170"/>
      <c r="DI462" s="170"/>
      <c r="DJ462" s="170"/>
      <c r="DK462" s="170"/>
      <c r="DL462" s="170"/>
      <c r="DM462" s="170"/>
      <c r="DN462" s="170"/>
      <c r="DO462" s="170"/>
      <c r="DP462" s="170"/>
      <c r="DQ462" s="170"/>
      <c r="DR462" s="170"/>
      <c r="DS462" s="170"/>
      <c r="DT462" s="170"/>
      <c r="DU462" s="170"/>
      <c r="DV462" s="170"/>
      <c r="DW462" s="170"/>
      <c r="DX462" s="170"/>
      <c r="DY462" s="170"/>
      <c r="DZ462" s="170"/>
      <c r="EA462" s="170"/>
      <c r="EB462" s="170"/>
      <c r="EC462" s="170"/>
      <c r="ED462" s="170"/>
      <c r="EE462" s="170"/>
      <c r="EF462" s="170"/>
      <c r="EG462" s="170"/>
      <c r="EH462" s="170"/>
      <c r="EI462" s="170"/>
      <c r="EJ462" s="170"/>
      <c r="EK462" s="170"/>
      <c r="EL462" s="170"/>
      <c r="EM462" s="170"/>
      <c r="EN462" s="170"/>
      <c r="EO462" s="170"/>
      <c r="EP462" s="170"/>
      <c r="EQ462" s="170"/>
      <c r="ER462" s="170"/>
      <c r="ES462" s="170"/>
      <c r="ET462" s="170"/>
      <c r="EU462" s="170"/>
      <c r="EV462" s="170"/>
      <c r="EW462" s="170"/>
      <c r="EX462" s="170"/>
      <c r="EY462" s="170"/>
      <c r="EZ462" s="170"/>
      <c r="FA462" s="170"/>
      <c r="FB462" s="170"/>
      <c r="FC462" s="170"/>
      <c r="FD462" s="170"/>
    </row>
    <row r="463" customFormat="false" ht="12.75" hidden="false" customHeight="false" outlineLevel="0" collapsed="false">
      <c r="A463" s="179"/>
      <c r="B463" s="160"/>
      <c r="C463" s="160"/>
      <c r="D463" s="160"/>
      <c r="E463" s="160"/>
      <c r="F463" s="160"/>
      <c r="G463" s="160"/>
      <c r="H463" s="159"/>
      <c r="I463" s="181"/>
      <c r="R463" s="159"/>
      <c r="S463" s="169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70"/>
      <c r="BW463" s="170"/>
      <c r="BX463" s="170"/>
      <c r="BY463" s="170"/>
      <c r="BZ463" s="170"/>
      <c r="CA463" s="170"/>
      <c r="CB463" s="170"/>
      <c r="CC463" s="170"/>
      <c r="CD463" s="170"/>
      <c r="CE463" s="170"/>
      <c r="CF463" s="170"/>
      <c r="CG463" s="170"/>
      <c r="CH463" s="170"/>
      <c r="CI463" s="170"/>
      <c r="CJ463" s="170"/>
      <c r="CK463" s="170"/>
      <c r="CL463" s="170"/>
      <c r="CM463" s="170"/>
      <c r="CN463" s="170"/>
      <c r="CO463" s="170"/>
      <c r="CP463" s="170"/>
      <c r="CQ463" s="170"/>
      <c r="CR463" s="170"/>
      <c r="CS463" s="170"/>
      <c r="CT463" s="170"/>
      <c r="CU463" s="170"/>
      <c r="CV463" s="170"/>
      <c r="CW463" s="170"/>
      <c r="CX463" s="170"/>
      <c r="CY463" s="170"/>
      <c r="CZ463" s="170"/>
      <c r="DA463" s="170"/>
      <c r="DB463" s="170"/>
      <c r="DC463" s="170"/>
      <c r="DD463" s="170"/>
      <c r="DE463" s="170"/>
      <c r="DF463" s="170"/>
      <c r="DG463" s="170"/>
      <c r="DH463" s="170"/>
      <c r="DI463" s="170"/>
      <c r="DJ463" s="170"/>
      <c r="DK463" s="170"/>
      <c r="DL463" s="170"/>
      <c r="DM463" s="170"/>
      <c r="DN463" s="170"/>
      <c r="DO463" s="170"/>
      <c r="DP463" s="170"/>
      <c r="DQ463" s="170"/>
      <c r="DR463" s="170"/>
      <c r="DS463" s="170"/>
      <c r="DT463" s="170"/>
      <c r="DU463" s="170"/>
      <c r="DV463" s="170"/>
      <c r="DW463" s="170"/>
      <c r="DX463" s="170"/>
      <c r="DY463" s="170"/>
      <c r="DZ463" s="170"/>
      <c r="EA463" s="170"/>
      <c r="EB463" s="170"/>
      <c r="EC463" s="170"/>
      <c r="ED463" s="170"/>
      <c r="EE463" s="170"/>
      <c r="EF463" s="170"/>
      <c r="EG463" s="170"/>
      <c r="EH463" s="170"/>
      <c r="EI463" s="170"/>
      <c r="EJ463" s="170"/>
      <c r="EK463" s="170"/>
      <c r="EL463" s="170"/>
      <c r="EM463" s="170"/>
      <c r="EN463" s="170"/>
      <c r="EO463" s="170"/>
      <c r="EP463" s="170"/>
      <c r="EQ463" s="170"/>
      <c r="ER463" s="170"/>
      <c r="ES463" s="170"/>
      <c r="ET463" s="170"/>
      <c r="EU463" s="170"/>
      <c r="EV463" s="170"/>
      <c r="EW463" s="170"/>
      <c r="EX463" s="170"/>
      <c r="EY463" s="170"/>
      <c r="EZ463" s="170"/>
      <c r="FA463" s="170"/>
      <c r="FB463" s="170"/>
      <c r="FC463" s="170"/>
      <c r="FD463" s="170"/>
    </row>
    <row r="464" customFormat="false" ht="12.75" hidden="false" customHeight="false" outlineLevel="0" collapsed="false">
      <c r="A464" s="179"/>
      <c r="B464" s="160"/>
      <c r="C464" s="160"/>
      <c r="D464" s="160"/>
      <c r="E464" s="160"/>
      <c r="F464" s="160"/>
      <c r="G464" s="160"/>
      <c r="H464" s="159"/>
      <c r="I464" s="181"/>
      <c r="R464" s="159"/>
      <c r="S464" s="169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  <c r="BP464" s="170"/>
      <c r="BQ464" s="170"/>
      <c r="BR464" s="170"/>
      <c r="BS464" s="170"/>
      <c r="BT464" s="170"/>
      <c r="BU464" s="170"/>
      <c r="BV464" s="170"/>
      <c r="BW464" s="170"/>
      <c r="BX464" s="170"/>
      <c r="BY464" s="170"/>
      <c r="BZ464" s="170"/>
      <c r="CA464" s="170"/>
      <c r="CB464" s="170"/>
      <c r="CC464" s="170"/>
      <c r="CD464" s="170"/>
      <c r="CE464" s="170"/>
      <c r="CF464" s="170"/>
      <c r="CG464" s="170"/>
      <c r="CH464" s="170"/>
      <c r="CI464" s="170"/>
      <c r="CJ464" s="170"/>
      <c r="CK464" s="170"/>
      <c r="CL464" s="170"/>
      <c r="CM464" s="170"/>
      <c r="CN464" s="170"/>
      <c r="CO464" s="170"/>
      <c r="CP464" s="170"/>
      <c r="CQ464" s="170"/>
      <c r="CR464" s="170"/>
      <c r="CS464" s="170"/>
      <c r="CT464" s="170"/>
      <c r="CU464" s="170"/>
      <c r="CV464" s="170"/>
      <c r="CW464" s="170"/>
      <c r="CX464" s="170"/>
      <c r="CY464" s="170"/>
      <c r="CZ464" s="170"/>
      <c r="DA464" s="170"/>
      <c r="DB464" s="170"/>
      <c r="DC464" s="170"/>
      <c r="DD464" s="170"/>
      <c r="DE464" s="170"/>
      <c r="DF464" s="170"/>
      <c r="DG464" s="170"/>
      <c r="DH464" s="170"/>
      <c r="DI464" s="170"/>
      <c r="DJ464" s="170"/>
      <c r="DK464" s="170"/>
      <c r="DL464" s="170"/>
      <c r="DM464" s="170"/>
      <c r="DN464" s="170"/>
      <c r="DO464" s="170"/>
      <c r="DP464" s="170"/>
      <c r="DQ464" s="170"/>
      <c r="DR464" s="170"/>
      <c r="DS464" s="170"/>
      <c r="DT464" s="170"/>
      <c r="DU464" s="170"/>
      <c r="DV464" s="170"/>
      <c r="DW464" s="170"/>
      <c r="DX464" s="170"/>
      <c r="DY464" s="170"/>
      <c r="DZ464" s="170"/>
      <c r="EA464" s="170"/>
      <c r="EB464" s="170"/>
      <c r="EC464" s="170"/>
      <c r="ED464" s="170"/>
      <c r="EE464" s="170"/>
      <c r="EF464" s="170"/>
      <c r="EG464" s="170"/>
      <c r="EH464" s="170"/>
      <c r="EI464" s="170"/>
      <c r="EJ464" s="170"/>
      <c r="EK464" s="170"/>
      <c r="EL464" s="170"/>
      <c r="EM464" s="170"/>
      <c r="EN464" s="170"/>
      <c r="EO464" s="170"/>
      <c r="EP464" s="170"/>
      <c r="EQ464" s="170"/>
      <c r="ER464" s="170"/>
      <c r="ES464" s="170"/>
      <c r="ET464" s="170"/>
      <c r="EU464" s="170"/>
      <c r="EV464" s="170"/>
      <c r="EW464" s="170"/>
      <c r="EX464" s="170"/>
      <c r="EY464" s="170"/>
      <c r="EZ464" s="170"/>
      <c r="FA464" s="170"/>
      <c r="FB464" s="170"/>
      <c r="FC464" s="170"/>
      <c r="FD464" s="170"/>
    </row>
    <row r="465" customFormat="false" ht="12.75" hidden="false" customHeight="false" outlineLevel="0" collapsed="false">
      <c r="A465" s="179"/>
      <c r="B465" s="160"/>
      <c r="C465" s="160"/>
      <c r="D465" s="160"/>
      <c r="E465" s="160"/>
      <c r="F465" s="160"/>
      <c r="G465" s="160"/>
      <c r="H465" s="159"/>
      <c r="I465" s="181"/>
      <c r="R465" s="159"/>
      <c r="S465" s="169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  <c r="BP465" s="170"/>
      <c r="BQ465" s="170"/>
      <c r="BR465" s="170"/>
      <c r="BS465" s="170"/>
      <c r="BT465" s="170"/>
      <c r="BU465" s="170"/>
      <c r="BV465" s="170"/>
      <c r="BW465" s="170"/>
      <c r="BX465" s="170"/>
      <c r="BY465" s="170"/>
      <c r="BZ465" s="170"/>
      <c r="CA465" s="170"/>
      <c r="CB465" s="170"/>
      <c r="CC465" s="170"/>
      <c r="CD465" s="170"/>
      <c r="CE465" s="170"/>
      <c r="CF465" s="170"/>
      <c r="CG465" s="170"/>
      <c r="CH465" s="170"/>
      <c r="CI465" s="170"/>
      <c r="CJ465" s="170"/>
      <c r="CK465" s="170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  <c r="DZ465" s="170"/>
      <c r="EA465" s="170"/>
      <c r="EB465" s="170"/>
      <c r="EC465" s="170"/>
      <c r="ED465" s="170"/>
      <c r="EE465" s="170"/>
      <c r="EF465" s="170"/>
      <c r="EG465" s="170"/>
      <c r="EH465" s="170"/>
      <c r="EI465" s="170"/>
      <c r="EJ465" s="170"/>
      <c r="EK465" s="170"/>
      <c r="EL465" s="170"/>
      <c r="EM465" s="170"/>
      <c r="EN465" s="170"/>
      <c r="EO465" s="170"/>
      <c r="EP465" s="170"/>
      <c r="EQ465" s="170"/>
      <c r="ER465" s="170"/>
      <c r="ES465" s="170"/>
      <c r="ET465" s="170"/>
      <c r="EU465" s="170"/>
      <c r="EV465" s="170"/>
      <c r="EW465" s="170"/>
      <c r="EX465" s="170"/>
      <c r="EY465" s="170"/>
      <c r="EZ465" s="170"/>
      <c r="FA465" s="170"/>
      <c r="FB465" s="170"/>
      <c r="FC465" s="170"/>
      <c r="FD465" s="170"/>
    </row>
    <row r="466" customFormat="false" ht="12.75" hidden="false" customHeight="false" outlineLevel="0" collapsed="false">
      <c r="A466" s="179"/>
      <c r="B466" s="160"/>
      <c r="C466" s="160"/>
      <c r="D466" s="160"/>
      <c r="E466" s="160"/>
      <c r="F466" s="160"/>
      <c r="G466" s="160"/>
      <c r="H466" s="159"/>
      <c r="I466" s="181"/>
      <c r="R466" s="159"/>
      <c r="S466" s="169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  <c r="BP466" s="170"/>
      <c r="BQ466" s="170"/>
      <c r="BR466" s="170"/>
      <c r="BS466" s="170"/>
      <c r="BT466" s="170"/>
      <c r="BU466" s="170"/>
      <c r="BV466" s="170"/>
      <c r="BW466" s="170"/>
      <c r="BX466" s="170"/>
      <c r="BY466" s="170"/>
      <c r="BZ466" s="170"/>
      <c r="CA466" s="170"/>
      <c r="CB466" s="170"/>
      <c r="CC466" s="170"/>
      <c r="CD466" s="170"/>
      <c r="CE466" s="170"/>
      <c r="CF466" s="170"/>
      <c r="CG466" s="170"/>
      <c r="CH466" s="170"/>
      <c r="CI466" s="170"/>
      <c r="CJ466" s="170"/>
      <c r="CK466" s="170"/>
      <c r="CL466" s="170"/>
      <c r="CM466" s="170"/>
      <c r="CN466" s="170"/>
      <c r="CO466" s="170"/>
      <c r="CP466" s="170"/>
      <c r="CQ466" s="170"/>
      <c r="CR466" s="170"/>
      <c r="CS466" s="170"/>
      <c r="CT466" s="170"/>
      <c r="CU466" s="170"/>
      <c r="CV466" s="170"/>
      <c r="CW466" s="170"/>
      <c r="CX466" s="170"/>
      <c r="CY466" s="170"/>
      <c r="CZ466" s="170"/>
      <c r="DA466" s="170"/>
      <c r="DB466" s="170"/>
      <c r="DC466" s="170"/>
      <c r="DD466" s="170"/>
      <c r="DE466" s="170"/>
      <c r="DF466" s="170"/>
      <c r="DG466" s="170"/>
      <c r="DH466" s="170"/>
      <c r="DI466" s="170"/>
      <c r="DJ466" s="170"/>
      <c r="DK466" s="170"/>
      <c r="DL466" s="170"/>
      <c r="DM466" s="170"/>
      <c r="DN466" s="170"/>
      <c r="DO466" s="170"/>
      <c r="DP466" s="170"/>
      <c r="DQ466" s="170"/>
      <c r="DR466" s="170"/>
      <c r="DS466" s="170"/>
      <c r="DT466" s="170"/>
      <c r="DU466" s="170"/>
      <c r="DV466" s="170"/>
      <c r="DW466" s="170"/>
      <c r="DX466" s="170"/>
      <c r="DY466" s="170"/>
      <c r="DZ466" s="170"/>
      <c r="EA466" s="170"/>
      <c r="EB466" s="170"/>
      <c r="EC466" s="170"/>
      <c r="ED466" s="170"/>
      <c r="EE466" s="170"/>
      <c r="EF466" s="170"/>
      <c r="EG466" s="170"/>
      <c r="EH466" s="170"/>
      <c r="EI466" s="170"/>
      <c r="EJ466" s="170"/>
      <c r="EK466" s="170"/>
      <c r="EL466" s="170"/>
      <c r="EM466" s="170"/>
      <c r="EN466" s="170"/>
      <c r="EO466" s="170"/>
      <c r="EP466" s="170"/>
      <c r="EQ466" s="170"/>
      <c r="ER466" s="170"/>
      <c r="ES466" s="170"/>
      <c r="ET466" s="170"/>
      <c r="EU466" s="170"/>
      <c r="EV466" s="170"/>
      <c r="EW466" s="170"/>
      <c r="EX466" s="170"/>
      <c r="EY466" s="170"/>
      <c r="EZ466" s="170"/>
      <c r="FA466" s="170"/>
      <c r="FB466" s="170"/>
      <c r="FC466" s="170"/>
      <c r="FD466" s="170"/>
    </row>
    <row r="467" customFormat="false" ht="12.75" hidden="false" customHeight="false" outlineLevel="0" collapsed="false">
      <c r="A467" s="179"/>
      <c r="B467" s="160"/>
      <c r="C467" s="160"/>
      <c r="D467" s="160"/>
      <c r="E467" s="160"/>
      <c r="F467" s="160"/>
      <c r="G467" s="160"/>
      <c r="H467" s="159"/>
      <c r="I467" s="181"/>
      <c r="R467" s="159"/>
      <c r="S467" s="169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0"/>
      <c r="BA467" s="170"/>
      <c r="BB467" s="170"/>
      <c r="BC467" s="170"/>
      <c r="BD467" s="170"/>
      <c r="BE467" s="170"/>
      <c r="BF467" s="170"/>
      <c r="BG467" s="170"/>
      <c r="BH467" s="170"/>
      <c r="BI467" s="170"/>
      <c r="BJ467" s="170"/>
      <c r="BK467" s="170"/>
      <c r="BL467" s="170"/>
      <c r="BM467" s="170"/>
      <c r="BN467" s="170"/>
      <c r="BO467" s="170"/>
      <c r="BP467" s="170"/>
      <c r="BQ467" s="170"/>
      <c r="BR467" s="170"/>
      <c r="BS467" s="170"/>
      <c r="BT467" s="170"/>
      <c r="BU467" s="170"/>
      <c r="BV467" s="170"/>
      <c r="BW467" s="170"/>
      <c r="BX467" s="170"/>
      <c r="BY467" s="170"/>
      <c r="BZ467" s="170"/>
      <c r="CA467" s="170"/>
      <c r="CB467" s="170"/>
      <c r="CC467" s="170"/>
      <c r="CD467" s="170"/>
      <c r="CE467" s="170"/>
      <c r="CF467" s="170"/>
      <c r="CG467" s="170"/>
      <c r="CH467" s="170"/>
      <c r="CI467" s="170"/>
      <c r="CJ467" s="170"/>
      <c r="CK467" s="170"/>
      <c r="CL467" s="170"/>
      <c r="CM467" s="170"/>
      <c r="CN467" s="170"/>
      <c r="CO467" s="170"/>
      <c r="CP467" s="170"/>
      <c r="CQ467" s="170"/>
      <c r="CR467" s="170"/>
      <c r="CS467" s="170"/>
      <c r="CT467" s="170"/>
      <c r="CU467" s="170"/>
      <c r="CV467" s="170"/>
      <c r="CW467" s="170"/>
      <c r="CX467" s="170"/>
      <c r="CY467" s="170"/>
      <c r="CZ467" s="170"/>
      <c r="DA467" s="170"/>
      <c r="DB467" s="170"/>
      <c r="DC467" s="170"/>
      <c r="DD467" s="170"/>
      <c r="DE467" s="170"/>
      <c r="DF467" s="170"/>
      <c r="DG467" s="170"/>
      <c r="DH467" s="170"/>
      <c r="DI467" s="170"/>
      <c r="DJ467" s="170"/>
      <c r="DK467" s="170"/>
      <c r="DL467" s="170"/>
      <c r="DM467" s="170"/>
      <c r="DN467" s="170"/>
      <c r="DO467" s="170"/>
      <c r="DP467" s="170"/>
      <c r="DQ467" s="170"/>
      <c r="DR467" s="170"/>
      <c r="DS467" s="170"/>
      <c r="DT467" s="170"/>
      <c r="DU467" s="170"/>
      <c r="DV467" s="170"/>
      <c r="DW467" s="170"/>
      <c r="DX467" s="170"/>
      <c r="DY467" s="170"/>
      <c r="DZ467" s="170"/>
      <c r="EA467" s="170"/>
      <c r="EB467" s="170"/>
      <c r="EC467" s="170"/>
      <c r="ED467" s="170"/>
      <c r="EE467" s="170"/>
      <c r="EF467" s="170"/>
      <c r="EG467" s="170"/>
      <c r="EH467" s="170"/>
      <c r="EI467" s="170"/>
      <c r="EJ467" s="170"/>
      <c r="EK467" s="170"/>
      <c r="EL467" s="170"/>
      <c r="EM467" s="170"/>
      <c r="EN467" s="170"/>
      <c r="EO467" s="170"/>
      <c r="EP467" s="170"/>
      <c r="EQ467" s="170"/>
      <c r="ER467" s="170"/>
      <c r="ES467" s="170"/>
      <c r="ET467" s="170"/>
      <c r="EU467" s="170"/>
      <c r="EV467" s="170"/>
      <c r="EW467" s="170"/>
      <c r="EX467" s="170"/>
      <c r="EY467" s="170"/>
      <c r="EZ467" s="170"/>
      <c r="FA467" s="170"/>
      <c r="FB467" s="170"/>
      <c r="FC467" s="170"/>
      <c r="FD467" s="170"/>
    </row>
    <row r="468" customFormat="false" ht="12.75" hidden="false" customHeight="false" outlineLevel="0" collapsed="false">
      <c r="A468" s="179"/>
      <c r="B468" s="160"/>
      <c r="C468" s="160"/>
      <c r="D468" s="160"/>
      <c r="E468" s="160"/>
      <c r="F468" s="160"/>
      <c r="G468" s="160"/>
      <c r="H468" s="159"/>
      <c r="I468" s="181"/>
      <c r="R468" s="159"/>
      <c r="S468" s="169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  <c r="BP468" s="170"/>
      <c r="BQ468" s="170"/>
      <c r="BR468" s="170"/>
      <c r="BS468" s="170"/>
      <c r="BT468" s="170"/>
      <c r="BU468" s="170"/>
      <c r="BV468" s="170"/>
      <c r="BW468" s="170"/>
      <c r="BX468" s="170"/>
      <c r="BY468" s="170"/>
      <c r="BZ468" s="170"/>
      <c r="CA468" s="170"/>
      <c r="CB468" s="170"/>
      <c r="CC468" s="170"/>
      <c r="CD468" s="170"/>
      <c r="CE468" s="170"/>
      <c r="CF468" s="170"/>
      <c r="CG468" s="170"/>
      <c r="CH468" s="170"/>
      <c r="CI468" s="170"/>
      <c r="CJ468" s="170"/>
      <c r="CK468" s="170"/>
      <c r="CL468" s="170"/>
      <c r="CM468" s="170"/>
      <c r="CN468" s="170"/>
      <c r="CO468" s="170"/>
      <c r="CP468" s="170"/>
      <c r="CQ468" s="170"/>
      <c r="CR468" s="170"/>
      <c r="CS468" s="170"/>
      <c r="CT468" s="170"/>
      <c r="CU468" s="170"/>
      <c r="CV468" s="170"/>
      <c r="CW468" s="170"/>
      <c r="CX468" s="170"/>
      <c r="CY468" s="170"/>
      <c r="CZ468" s="170"/>
      <c r="DA468" s="170"/>
      <c r="DB468" s="170"/>
      <c r="DC468" s="170"/>
      <c r="DD468" s="170"/>
      <c r="DE468" s="170"/>
      <c r="DF468" s="170"/>
      <c r="DG468" s="170"/>
      <c r="DH468" s="170"/>
      <c r="DI468" s="170"/>
      <c r="DJ468" s="170"/>
      <c r="DK468" s="170"/>
      <c r="DL468" s="170"/>
      <c r="DM468" s="170"/>
      <c r="DN468" s="170"/>
      <c r="DO468" s="170"/>
      <c r="DP468" s="170"/>
      <c r="DQ468" s="170"/>
      <c r="DR468" s="170"/>
      <c r="DS468" s="170"/>
      <c r="DT468" s="170"/>
      <c r="DU468" s="170"/>
      <c r="DV468" s="170"/>
      <c r="DW468" s="170"/>
      <c r="DX468" s="170"/>
      <c r="DY468" s="170"/>
      <c r="DZ468" s="170"/>
      <c r="EA468" s="170"/>
      <c r="EB468" s="170"/>
      <c r="EC468" s="170"/>
      <c r="ED468" s="170"/>
      <c r="EE468" s="170"/>
      <c r="EF468" s="170"/>
      <c r="EG468" s="170"/>
      <c r="EH468" s="170"/>
      <c r="EI468" s="170"/>
      <c r="EJ468" s="170"/>
      <c r="EK468" s="170"/>
      <c r="EL468" s="170"/>
      <c r="EM468" s="170"/>
      <c r="EN468" s="170"/>
      <c r="EO468" s="170"/>
      <c r="EP468" s="170"/>
      <c r="EQ468" s="170"/>
      <c r="ER468" s="170"/>
      <c r="ES468" s="170"/>
      <c r="ET468" s="170"/>
      <c r="EU468" s="170"/>
      <c r="EV468" s="170"/>
      <c r="EW468" s="170"/>
      <c r="EX468" s="170"/>
      <c r="EY468" s="170"/>
      <c r="EZ468" s="170"/>
      <c r="FA468" s="170"/>
      <c r="FB468" s="170"/>
      <c r="FC468" s="170"/>
      <c r="FD468" s="170"/>
    </row>
    <row r="469" customFormat="false" ht="12.75" hidden="false" customHeight="false" outlineLevel="0" collapsed="false">
      <c r="A469" s="179"/>
      <c r="B469" s="160"/>
      <c r="C469" s="160"/>
      <c r="D469" s="160"/>
      <c r="E469" s="160"/>
      <c r="F469" s="160"/>
      <c r="G469" s="160"/>
      <c r="H469" s="159"/>
      <c r="I469" s="181"/>
      <c r="R469" s="159"/>
      <c r="S469" s="169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  <c r="BP469" s="170"/>
      <c r="BQ469" s="170"/>
      <c r="BR469" s="170"/>
      <c r="BS469" s="170"/>
      <c r="BT469" s="170"/>
      <c r="BU469" s="170"/>
      <c r="BV469" s="170"/>
      <c r="BW469" s="170"/>
      <c r="BX469" s="170"/>
      <c r="BY469" s="170"/>
      <c r="BZ469" s="170"/>
      <c r="CA469" s="170"/>
      <c r="CB469" s="170"/>
      <c r="CC469" s="170"/>
      <c r="CD469" s="170"/>
      <c r="CE469" s="170"/>
      <c r="CF469" s="170"/>
      <c r="CG469" s="170"/>
      <c r="CH469" s="170"/>
      <c r="CI469" s="170"/>
      <c r="CJ469" s="170"/>
      <c r="CK469" s="170"/>
      <c r="CL469" s="170"/>
      <c r="CM469" s="170"/>
      <c r="CN469" s="170"/>
      <c r="CO469" s="170"/>
      <c r="CP469" s="170"/>
      <c r="CQ469" s="170"/>
      <c r="CR469" s="170"/>
      <c r="CS469" s="170"/>
      <c r="CT469" s="170"/>
      <c r="CU469" s="170"/>
      <c r="CV469" s="170"/>
      <c r="CW469" s="170"/>
      <c r="CX469" s="170"/>
      <c r="CY469" s="170"/>
      <c r="CZ469" s="170"/>
      <c r="DA469" s="170"/>
      <c r="DB469" s="170"/>
      <c r="DC469" s="170"/>
      <c r="DD469" s="170"/>
      <c r="DE469" s="170"/>
      <c r="DF469" s="170"/>
      <c r="DG469" s="170"/>
      <c r="DH469" s="170"/>
      <c r="DI469" s="170"/>
      <c r="DJ469" s="170"/>
      <c r="DK469" s="170"/>
      <c r="DL469" s="170"/>
      <c r="DM469" s="170"/>
      <c r="DN469" s="170"/>
      <c r="DO469" s="170"/>
      <c r="DP469" s="170"/>
      <c r="DQ469" s="170"/>
      <c r="DR469" s="170"/>
      <c r="DS469" s="170"/>
      <c r="DT469" s="170"/>
      <c r="DU469" s="170"/>
      <c r="DV469" s="170"/>
      <c r="DW469" s="170"/>
      <c r="DX469" s="170"/>
      <c r="DY469" s="170"/>
      <c r="DZ469" s="170"/>
      <c r="EA469" s="170"/>
      <c r="EB469" s="170"/>
      <c r="EC469" s="170"/>
      <c r="ED469" s="170"/>
      <c r="EE469" s="170"/>
      <c r="EF469" s="170"/>
      <c r="EG469" s="170"/>
      <c r="EH469" s="170"/>
      <c r="EI469" s="170"/>
      <c r="EJ469" s="170"/>
      <c r="EK469" s="170"/>
      <c r="EL469" s="170"/>
      <c r="EM469" s="170"/>
      <c r="EN469" s="170"/>
      <c r="EO469" s="170"/>
      <c r="EP469" s="170"/>
      <c r="EQ469" s="170"/>
      <c r="ER469" s="170"/>
      <c r="ES469" s="170"/>
      <c r="ET469" s="170"/>
      <c r="EU469" s="170"/>
      <c r="EV469" s="170"/>
      <c r="EW469" s="170"/>
      <c r="EX469" s="170"/>
      <c r="EY469" s="170"/>
      <c r="EZ469" s="170"/>
      <c r="FA469" s="170"/>
      <c r="FB469" s="170"/>
      <c r="FC469" s="170"/>
      <c r="FD469" s="170"/>
    </row>
    <row r="470" customFormat="false" ht="12.75" hidden="false" customHeight="false" outlineLevel="0" collapsed="false">
      <c r="A470" s="179"/>
      <c r="B470" s="160"/>
      <c r="C470" s="160"/>
      <c r="D470" s="160"/>
      <c r="E470" s="160"/>
      <c r="F470" s="160"/>
      <c r="G470" s="160"/>
      <c r="H470" s="159"/>
      <c r="I470" s="181"/>
      <c r="R470" s="159"/>
      <c r="S470" s="169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  <c r="CM470" s="170"/>
      <c r="CN470" s="170"/>
      <c r="CO470" s="170"/>
      <c r="CP470" s="170"/>
      <c r="CQ470" s="170"/>
      <c r="CR470" s="170"/>
      <c r="CS470" s="170"/>
      <c r="CT470" s="170"/>
      <c r="CU470" s="170"/>
      <c r="CV470" s="170"/>
      <c r="CW470" s="170"/>
      <c r="CX470" s="170"/>
      <c r="CY470" s="170"/>
      <c r="CZ470" s="170"/>
      <c r="DA470" s="170"/>
      <c r="DB470" s="170"/>
      <c r="DC470" s="170"/>
      <c r="DD470" s="170"/>
      <c r="DE470" s="170"/>
      <c r="DF470" s="170"/>
      <c r="DG470" s="170"/>
      <c r="DH470" s="170"/>
      <c r="DI470" s="170"/>
      <c r="DJ470" s="170"/>
      <c r="DK470" s="170"/>
      <c r="DL470" s="170"/>
      <c r="DM470" s="170"/>
      <c r="DN470" s="170"/>
      <c r="DO470" s="170"/>
      <c r="DP470" s="170"/>
      <c r="DQ470" s="170"/>
      <c r="DR470" s="170"/>
      <c r="DS470" s="170"/>
      <c r="DT470" s="170"/>
      <c r="DU470" s="170"/>
      <c r="DV470" s="170"/>
      <c r="DW470" s="170"/>
      <c r="DX470" s="170"/>
      <c r="DY470" s="170"/>
      <c r="DZ470" s="170"/>
      <c r="EA470" s="170"/>
      <c r="EB470" s="170"/>
      <c r="EC470" s="170"/>
      <c r="ED470" s="170"/>
      <c r="EE470" s="170"/>
      <c r="EF470" s="170"/>
      <c r="EG470" s="170"/>
      <c r="EH470" s="170"/>
      <c r="EI470" s="170"/>
      <c r="EJ470" s="170"/>
      <c r="EK470" s="170"/>
      <c r="EL470" s="170"/>
      <c r="EM470" s="170"/>
      <c r="EN470" s="170"/>
      <c r="EO470" s="170"/>
      <c r="EP470" s="170"/>
      <c r="EQ470" s="170"/>
      <c r="ER470" s="170"/>
      <c r="ES470" s="170"/>
      <c r="ET470" s="170"/>
      <c r="EU470" s="170"/>
      <c r="EV470" s="170"/>
      <c r="EW470" s="170"/>
      <c r="EX470" s="170"/>
      <c r="EY470" s="170"/>
      <c r="EZ470" s="170"/>
      <c r="FA470" s="170"/>
      <c r="FB470" s="170"/>
      <c r="FC470" s="170"/>
      <c r="FD470" s="170"/>
    </row>
    <row r="471" customFormat="false" ht="12.75" hidden="false" customHeight="false" outlineLevel="0" collapsed="false">
      <c r="A471" s="179"/>
      <c r="B471" s="160"/>
      <c r="C471" s="160"/>
      <c r="D471" s="160"/>
      <c r="E471" s="160"/>
      <c r="F471" s="160"/>
      <c r="G471" s="160"/>
      <c r="H471" s="159"/>
      <c r="I471" s="181"/>
      <c r="R471" s="159"/>
      <c r="S471" s="169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70"/>
      <c r="BW471" s="170"/>
      <c r="BX471" s="170"/>
      <c r="BY471" s="170"/>
      <c r="BZ471" s="170"/>
      <c r="CA471" s="170"/>
      <c r="CB471" s="170"/>
      <c r="CC471" s="170"/>
      <c r="CD471" s="170"/>
      <c r="CE471" s="170"/>
      <c r="CF471" s="170"/>
      <c r="CG471" s="170"/>
      <c r="CH471" s="170"/>
      <c r="CI471" s="170"/>
      <c r="CJ471" s="170"/>
      <c r="CK471" s="170"/>
      <c r="CL471" s="170"/>
      <c r="CM471" s="170"/>
      <c r="CN471" s="170"/>
      <c r="CO471" s="170"/>
      <c r="CP471" s="170"/>
      <c r="CQ471" s="170"/>
      <c r="CR471" s="170"/>
      <c r="CS471" s="170"/>
      <c r="CT471" s="170"/>
      <c r="CU471" s="170"/>
      <c r="CV471" s="170"/>
      <c r="CW471" s="170"/>
      <c r="CX471" s="170"/>
      <c r="CY471" s="170"/>
      <c r="CZ471" s="170"/>
      <c r="DA471" s="170"/>
      <c r="DB471" s="170"/>
      <c r="DC471" s="170"/>
      <c r="DD471" s="170"/>
      <c r="DE471" s="170"/>
      <c r="DF471" s="170"/>
      <c r="DG471" s="170"/>
      <c r="DH471" s="170"/>
      <c r="DI471" s="170"/>
      <c r="DJ471" s="170"/>
      <c r="DK471" s="170"/>
      <c r="DL471" s="170"/>
      <c r="DM471" s="170"/>
      <c r="DN471" s="170"/>
      <c r="DO471" s="170"/>
      <c r="DP471" s="170"/>
      <c r="DQ471" s="170"/>
      <c r="DR471" s="170"/>
      <c r="DS471" s="170"/>
      <c r="DT471" s="170"/>
      <c r="DU471" s="170"/>
      <c r="DV471" s="170"/>
      <c r="DW471" s="170"/>
      <c r="DX471" s="170"/>
      <c r="DY471" s="170"/>
      <c r="DZ471" s="170"/>
      <c r="EA471" s="170"/>
      <c r="EB471" s="170"/>
      <c r="EC471" s="170"/>
      <c r="ED471" s="170"/>
      <c r="EE471" s="170"/>
      <c r="EF471" s="170"/>
      <c r="EG471" s="170"/>
      <c r="EH471" s="170"/>
      <c r="EI471" s="170"/>
      <c r="EJ471" s="170"/>
      <c r="EK471" s="170"/>
      <c r="EL471" s="170"/>
      <c r="EM471" s="170"/>
      <c r="EN471" s="170"/>
      <c r="EO471" s="170"/>
      <c r="EP471" s="170"/>
      <c r="EQ471" s="170"/>
      <c r="ER471" s="170"/>
      <c r="ES471" s="170"/>
      <c r="ET471" s="170"/>
      <c r="EU471" s="170"/>
      <c r="EV471" s="170"/>
      <c r="EW471" s="170"/>
      <c r="EX471" s="170"/>
      <c r="EY471" s="170"/>
      <c r="EZ471" s="170"/>
      <c r="FA471" s="170"/>
      <c r="FB471" s="170"/>
      <c r="FC471" s="170"/>
      <c r="FD471" s="170"/>
    </row>
    <row r="472" customFormat="false" ht="12.75" hidden="false" customHeight="false" outlineLevel="0" collapsed="false">
      <c r="A472" s="179"/>
      <c r="B472" s="160"/>
      <c r="C472" s="160"/>
      <c r="D472" s="160"/>
      <c r="E472" s="160"/>
      <c r="F472" s="160"/>
      <c r="G472" s="160"/>
      <c r="H472" s="159"/>
      <c r="I472" s="181"/>
      <c r="R472" s="159"/>
      <c r="S472" s="169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  <c r="AM472" s="170"/>
      <c r="AN472" s="170"/>
      <c r="AO472" s="170"/>
      <c r="AP472" s="170"/>
      <c r="AQ472" s="170"/>
      <c r="AR472" s="170"/>
      <c r="AS472" s="170"/>
      <c r="AT472" s="170"/>
      <c r="AU472" s="170"/>
      <c r="AV472" s="170"/>
      <c r="AW472" s="170"/>
      <c r="AX472" s="170"/>
      <c r="AY472" s="170"/>
      <c r="AZ472" s="170"/>
      <c r="BA472" s="170"/>
      <c r="BB472" s="170"/>
      <c r="BC472" s="170"/>
      <c r="BD472" s="170"/>
      <c r="BE472" s="170"/>
      <c r="BF472" s="170"/>
      <c r="BG472" s="170"/>
      <c r="BH472" s="170"/>
      <c r="BI472" s="170"/>
      <c r="BJ472" s="170"/>
      <c r="BK472" s="170"/>
      <c r="BL472" s="170"/>
      <c r="BM472" s="170"/>
      <c r="BN472" s="170"/>
      <c r="BO472" s="170"/>
      <c r="BP472" s="170"/>
      <c r="BQ472" s="170"/>
      <c r="BR472" s="170"/>
      <c r="BS472" s="170"/>
      <c r="BT472" s="170"/>
      <c r="BU472" s="170"/>
      <c r="BV472" s="170"/>
      <c r="BW472" s="170"/>
      <c r="BX472" s="170"/>
      <c r="BY472" s="170"/>
      <c r="BZ472" s="170"/>
      <c r="CA472" s="170"/>
      <c r="CB472" s="170"/>
      <c r="CC472" s="170"/>
      <c r="CD472" s="170"/>
      <c r="CE472" s="170"/>
      <c r="CF472" s="170"/>
      <c r="CG472" s="170"/>
      <c r="CH472" s="170"/>
      <c r="CI472" s="170"/>
      <c r="CJ472" s="170"/>
      <c r="CK472" s="170"/>
      <c r="CL472" s="170"/>
      <c r="CM472" s="170"/>
      <c r="CN472" s="170"/>
      <c r="CO472" s="170"/>
      <c r="CP472" s="170"/>
      <c r="CQ472" s="170"/>
      <c r="CR472" s="170"/>
      <c r="CS472" s="170"/>
      <c r="CT472" s="170"/>
      <c r="CU472" s="170"/>
      <c r="CV472" s="170"/>
      <c r="CW472" s="170"/>
      <c r="CX472" s="170"/>
      <c r="CY472" s="170"/>
      <c r="CZ472" s="170"/>
      <c r="DA472" s="170"/>
      <c r="DB472" s="170"/>
      <c r="DC472" s="170"/>
      <c r="DD472" s="170"/>
      <c r="DE472" s="170"/>
      <c r="DF472" s="170"/>
      <c r="DG472" s="170"/>
      <c r="DH472" s="170"/>
      <c r="DI472" s="170"/>
      <c r="DJ472" s="170"/>
      <c r="DK472" s="170"/>
      <c r="DL472" s="170"/>
      <c r="DM472" s="170"/>
      <c r="DN472" s="170"/>
      <c r="DO472" s="170"/>
      <c r="DP472" s="170"/>
      <c r="DQ472" s="170"/>
      <c r="DR472" s="170"/>
      <c r="DS472" s="170"/>
      <c r="DT472" s="170"/>
      <c r="DU472" s="170"/>
      <c r="DV472" s="170"/>
      <c r="DW472" s="170"/>
      <c r="DX472" s="170"/>
      <c r="DY472" s="170"/>
      <c r="DZ472" s="170"/>
      <c r="EA472" s="170"/>
      <c r="EB472" s="170"/>
      <c r="EC472" s="170"/>
      <c r="ED472" s="170"/>
      <c r="EE472" s="170"/>
      <c r="EF472" s="170"/>
      <c r="EG472" s="170"/>
      <c r="EH472" s="170"/>
      <c r="EI472" s="170"/>
      <c r="EJ472" s="170"/>
      <c r="EK472" s="170"/>
      <c r="EL472" s="170"/>
      <c r="EM472" s="170"/>
      <c r="EN472" s="170"/>
      <c r="EO472" s="170"/>
      <c r="EP472" s="170"/>
      <c r="EQ472" s="170"/>
      <c r="ER472" s="170"/>
      <c r="ES472" s="170"/>
      <c r="ET472" s="170"/>
      <c r="EU472" s="170"/>
      <c r="EV472" s="170"/>
      <c r="EW472" s="170"/>
      <c r="EX472" s="170"/>
      <c r="EY472" s="170"/>
      <c r="EZ472" s="170"/>
      <c r="FA472" s="170"/>
      <c r="FB472" s="170"/>
      <c r="FC472" s="170"/>
      <c r="FD472" s="170"/>
    </row>
    <row r="473" customFormat="false" ht="12.75" hidden="false" customHeight="false" outlineLevel="0" collapsed="false">
      <c r="A473" s="179"/>
      <c r="B473" s="160"/>
      <c r="C473" s="160"/>
      <c r="D473" s="160"/>
      <c r="E473" s="160"/>
      <c r="F473" s="160"/>
      <c r="G473" s="160"/>
      <c r="H473" s="159"/>
      <c r="I473" s="181"/>
      <c r="R473" s="159"/>
      <c r="S473" s="169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70"/>
      <c r="BW473" s="170"/>
      <c r="BX473" s="170"/>
      <c r="BY473" s="170"/>
      <c r="BZ473" s="170"/>
      <c r="CA473" s="170"/>
      <c r="CB473" s="170"/>
      <c r="CC473" s="170"/>
      <c r="CD473" s="170"/>
      <c r="CE473" s="170"/>
      <c r="CF473" s="170"/>
      <c r="CG473" s="170"/>
      <c r="CH473" s="170"/>
      <c r="CI473" s="170"/>
      <c r="CJ473" s="170"/>
      <c r="CK473" s="170"/>
      <c r="CL473" s="170"/>
      <c r="CM473" s="170"/>
      <c r="CN473" s="170"/>
      <c r="CO473" s="170"/>
      <c r="CP473" s="170"/>
      <c r="CQ473" s="170"/>
      <c r="CR473" s="170"/>
      <c r="CS473" s="170"/>
      <c r="CT473" s="170"/>
      <c r="CU473" s="170"/>
      <c r="CV473" s="170"/>
      <c r="CW473" s="170"/>
      <c r="CX473" s="170"/>
      <c r="CY473" s="170"/>
      <c r="CZ473" s="170"/>
      <c r="DA473" s="170"/>
      <c r="DB473" s="170"/>
      <c r="DC473" s="170"/>
      <c r="DD473" s="170"/>
      <c r="DE473" s="170"/>
      <c r="DF473" s="170"/>
      <c r="DG473" s="170"/>
      <c r="DH473" s="170"/>
      <c r="DI473" s="170"/>
      <c r="DJ473" s="170"/>
      <c r="DK473" s="170"/>
      <c r="DL473" s="170"/>
      <c r="DM473" s="170"/>
      <c r="DN473" s="170"/>
      <c r="DO473" s="170"/>
      <c r="DP473" s="170"/>
      <c r="DQ473" s="170"/>
      <c r="DR473" s="170"/>
      <c r="DS473" s="170"/>
      <c r="DT473" s="170"/>
      <c r="DU473" s="170"/>
      <c r="DV473" s="170"/>
      <c r="DW473" s="170"/>
      <c r="DX473" s="170"/>
      <c r="DY473" s="170"/>
      <c r="DZ473" s="170"/>
      <c r="EA473" s="170"/>
      <c r="EB473" s="170"/>
      <c r="EC473" s="170"/>
      <c r="ED473" s="170"/>
      <c r="EE473" s="170"/>
      <c r="EF473" s="170"/>
      <c r="EG473" s="170"/>
      <c r="EH473" s="170"/>
      <c r="EI473" s="170"/>
      <c r="EJ473" s="170"/>
      <c r="EK473" s="170"/>
      <c r="EL473" s="170"/>
      <c r="EM473" s="170"/>
      <c r="EN473" s="170"/>
      <c r="EO473" s="170"/>
      <c r="EP473" s="170"/>
      <c r="EQ473" s="170"/>
      <c r="ER473" s="170"/>
      <c r="ES473" s="170"/>
      <c r="ET473" s="170"/>
      <c r="EU473" s="170"/>
      <c r="EV473" s="170"/>
      <c r="EW473" s="170"/>
      <c r="EX473" s="170"/>
      <c r="EY473" s="170"/>
      <c r="EZ473" s="170"/>
      <c r="FA473" s="170"/>
      <c r="FB473" s="170"/>
      <c r="FC473" s="170"/>
      <c r="FD473" s="170"/>
    </row>
    <row r="474" customFormat="false" ht="12.75" hidden="false" customHeight="false" outlineLevel="0" collapsed="false">
      <c r="A474" s="179"/>
      <c r="B474" s="160"/>
      <c r="C474" s="160"/>
      <c r="D474" s="160"/>
      <c r="E474" s="160"/>
      <c r="F474" s="160"/>
      <c r="G474" s="160"/>
      <c r="H474" s="159"/>
      <c r="I474" s="181"/>
      <c r="R474" s="159"/>
      <c r="S474" s="169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  <c r="BP474" s="170"/>
      <c r="BQ474" s="170"/>
      <c r="BR474" s="170"/>
      <c r="BS474" s="170"/>
      <c r="BT474" s="170"/>
      <c r="BU474" s="170"/>
      <c r="BV474" s="170"/>
      <c r="BW474" s="170"/>
      <c r="BX474" s="170"/>
      <c r="BY474" s="170"/>
      <c r="BZ474" s="170"/>
      <c r="CA474" s="170"/>
      <c r="CB474" s="170"/>
      <c r="CC474" s="170"/>
      <c r="CD474" s="170"/>
      <c r="CE474" s="170"/>
      <c r="CF474" s="170"/>
      <c r="CG474" s="170"/>
      <c r="CH474" s="170"/>
      <c r="CI474" s="170"/>
      <c r="CJ474" s="170"/>
      <c r="CK474" s="170"/>
      <c r="CL474" s="170"/>
      <c r="CM474" s="170"/>
      <c r="CN474" s="170"/>
      <c r="CO474" s="170"/>
      <c r="CP474" s="170"/>
      <c r="CQ474" s="170"/>
      <c r="CR474" s="170"/>
      <c r="CS474" s="170"/>
      <c r="CT474" s="170"/>
      <c r="CU474" s="170"/>
      <c r="CV474" s="170"/>
      <c r="CW474" s="170"/>
      <c r="CX474" s="170"/>
      <c r="CY474" s="170"/>
      <c r="CZ474" s="170"/>
      <c r="DA474" s="170"/>
      <c r="DB474" s="170"/>
      <c r="DC474" s="170"/>
      <c r="DD474" s="170"/>
      <c r="DE474" s="170"/>
      <c r="DF474" s="170"/>
      <c r="DG474" s="170"/>
      <c r="DH474" s="170"/>
      <c r="DI474" s="170"/>
      <c r="DJ474" s="170"/>
      <c r="DK474" s="170"/>
      <c r="DL474" s="170"/>
      <c r="DM474" s="170"/>
      <c r="DN474" s="170"/>
      <c r="DO474" s="170"/>
      <c r="DP474" s="170"/>
      <c r="DQ474" s="170"/>
      <c r="DR474" s="170"/>
      <c r="DS474" s="170"/>
      <c r="DT474" s="170"/>
      <c r="DU474" s="170"/>
      <c r="DV474" s="170"/>
      <c r="DW474" s="170"/>
      <c r="DX474" s="170"/>
      <c r="DY474" s="170"/>
      <c r="DZ474" s="170"/>
      <c r="EA474" s="170"/>
      <c r="EB474" s="170"/>
      <c r="EC474" s="170"/>
      <c r="ED474" s="170"/>
      <c r="EE474" s="170"/>
      <c r="EF474" s="170"/>
      <c r="EG474" s="170"/>
      <c r="EH474" s="170"/>
      <c r="EI474" s="170"/>
      <c r="EJ474" s="170"/>
      <c r="EK474" s="170"/>
      <c r="EL474" s="170"/>
      <c r="EM474" s="170"/>
      <c r="EN474" s="170"/>
      <c r="EO474" s="170"/>
      <c r="EP474" s="170"/>
      <c r="EQ474" s="170"/>
      <c r="ER474" s="170"/>
      <c r="ES474" s="170"/>
      <c r="ET474" s="170"/>
      <c r="EU474" s="170"/>
      <c r="EV474" s="170"/>
      <c r="EW474" s="170"/>
      <c r="EX474" s="170"/>
      <c r="EY474" s="170"/>
      <c r="EZ474" s="170"/>
      <c r="FA474" s="170"/>
      <c r="FB474" s="170"/>
      <c r="FC474" s="170"/>
      <c r="FD474" s="170"/>
    </row>
    <row r="475" customFormat="false" ht="12.75" hidden="false" customHeight="false" outlineLevel="0" collapsed="false">
      <c r="A475" s="179"/>
      <c r="B475" s="160"/>
      <c r="C475" s="160"/>
      <c r="D475" s="160"/>
      <c r="E475" s="160"/>
      <c r="F475" s="160"/>
      <c r="G475" s="160"/>
      <c r="H475" s="159"/>
      <c r="I475" s="181"/>
      <c r="R475" s="159"/>
      <c r="S475" s="169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  <c r="BP475" s="170"/>
      <c r="BQ475" s="170"/>
      <c r="BR475" s="170"/>
      <c r="BS475" s="170"/>
      <c r="BT475" s="170"/>
      <c r="BU475" s="170"/>
      <c r="BV475" s="170"/>
      <c r="BW475" s="170"/>
      <c r="BX475" s="170"/>
      <c r="BY475" s="170"/>
      <c r="BZ475" s="170"/>
      <c r="CA475" s="170"/>
      <c r="CB475" s="170"/>
      <c r="CC475" s="170"/>
      <c r="CD475" s="170"/>
      <c r="CE475" s="170"/>
      <c r="CF475" s="170"/>
      <c r="CG475" s="170"/>
      <c r="CH475" s="170"/>
      <c r="CI475" s="170"/>
      <c r="CJ475" s="170"/>
      <c r="CK475" s="170"/>
      <c r="CL475" s="170"/>
      <c r="CM475" s="170"/>
      <c r="CN475" s="170"/>
      <c r="CO475" s="170"/>
      <c r="CP475" s="170"/>
      <c r="CQ475" s="170"/>
      <c r="CR475" s="170"/>
      <c r="CS475" s="170"/>
      <c r="CT475" s="170"/>
      <c r="CU475" s="170"/>
      <c r="CV475" s="170"/>
      <c r="CW475" s="170"/>
      <c r="CX475" s="170"/>
      <c r="CY475" s="170"/>
      <c r="CZ475" s="170"/>
      <c r="DA475" s="170"/>
      <c r="DB475" s="170"/>
      <c r="DC475" s="170"/>
      <c r="DD475" s="170"/>
      <c r="DE475" s="170"/>
      <c r="DF475" s="170"/>
      <c r="DG475" s="170"/>
      <c r="DH475" s="170"/>
      <c r="DI475" s="170"/>
      <c r="DJ475" s="170"/>
      <c r="DK475" s="170"/>
      <c r="DL475" s="170"/>
      <c r="DM475" s="170"/>
      <c r="DN475" s="170"/>
      <c r="DO475" s="170"/>
      <c r="DP475" s="170"/>
      <c r="DQ475" s="170"/>
      <c r="DR475" s="170"/>
      <c r="DS475" s="170"/>
      <c r="DT475" s="170"/>
      <c r="DU475" s="170"/>
      <c r="DV475" s="170"/>
      <c r="DW475" s="170"/>
      <c r="DX475" s="170"/>
      <c r="DY475" s="170"/>
      <c r="DZ475" s="170"/>
      <c r="EA475" s="170"/>
      <c r="EB475" s="170"/>
      <c r="EC475" s="170"/>
      <c r="ED475" s="170"/>
      <c r="EE475" s="170"/>
      <c r="EF475" s="170"/>
      <c r="EG475" s="170"/>
      <c r="EH475" s="170"/>
      <c r="EI475" s="170"/>
      <c r="EJ475" s="170"/>
      <c r="EK475" s="170"/>
      <c r="EL475" s="170"/>
      <c r="EM475" s="170"/>
      <c r="EN475" s="170"/>
      <c r="EO475" s="170"/>
      <c r="EP475" s="170"/>
      <c r="EQ475" s="170"/>
      <c r="ER475" s="170"/>
      <c r="ES475" s="170"/>
      <c r="ET475" s="170"/>
      <c r="EU475" s="170"/>
      <c r="EV475" s="170"/>
      <c r="EW475" s="170"/>
      <c r="EX475" s="170"/>
      <c r="EY475" s="170"/>
      <c r="EZ475" s="170"/>
      <c r="FA475" s="170"/>
      <c r="FB475" s="170"/>
      <c r="FC475" s="170"/>
      <c r="FD475" s="170"/>
    </row>
    <row r="476" customFormat="false" ht="12.75" hidden="false" customHeight="false" outlineLevel="0" collapsed="false">
      <c r="A476" s="179"/>
      <c r="B476" s="160"/>
      <c r="C476" s="160"/>
      <c r="D476" s="160"/>
      <c r="E476" s="160"/>
      <c r="F476" s="160"/>
      <c r="G476" s="160"/>
      <c r="H476" s="159"/>
      <c r="I476" s="181"/>
      <c r="R476" s="159"/>
      <c r="S476" s="169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  <c r="BP476" s="170"/>
      <c r="BQ476" s="170"/>
      <c r="BR476" s="170"/>
      <c r="BS476" s="170"/>
      <c r="BT476" s="170"/>
      <c r="BU476" s="170"/>
      <c r="BV476" s="170"/>
      <c r="BW476" s="170"/>
      <c r="BX476" s="170"/>
      <c r="BY476" s="170"/>
      <c r="BZ476" s="170"/>
      <c r="CA476" s="170"/>
      <c r="CB476" s="170"/>
      <c r="CC476" s="170"/>
      <c r="CD476" s="170"/>
      <c r="CE476" s="170"/>
      <c r="CF476" s="170"/>
      <c r="CG476" s="170"/>
      <c r="CH476" s="170"/>
      <c r="CI476" s="170"/>
      <c r="CJ476" s="170"/>
      <c r="CK476" s="170"/>
      <c r="CL476" s="170"/>
      <c r="CM476" s="170"/>
      <c r="CN476" s="170"/>
      <c r="CO476" s="170"/>
      <c r="CP476" s="170"/>
      <c r="CQ476" s="170"/>
      <c r="CR476" s="170"/>
      <c r="CS476" s="170"/>
      <c r="CT476" s="170"/>
      <c r="CU476" s="170"/>
      <c r="CV476" s="170"/>
      <c r="CW476" s="170"/>
      <c r="CX476" s="170"/>
      <c r="CY476" s="170"/>
      <c r="CZ476" s="170"/>
      <c r="DA476" s="170"/>
      <c r="DB476" s="170"/>
      <c r="DC476" s="170"/>
      <c r="DD476" s="170"/>
      <c r="DE476" s="170"/>
      <c r="DF476" s="170"/>
      <c r="DG476" s="170"/>
      <c r="DH476" s="170"/>
      <c r="DI476" s="170"/>
      <c r="DJ476" s="170"/>
      <c r="DK476" s="170"/>
      <c r="DL476" s="170"/>
      <c r="DM476" s="170"/>
      <c r="DN476" s="170"/>
      <c r="DO476" s="170"/>
      <c r="DP476" s="170"/>
      <c r="DQ476" s="170"/>
      <c r="DR476" s="170"/>
      <c r="DS476" s="170"/>
      <c r="DT476" s="170"/>
      <c r="DU476" s="170"/>
      <c r="DV476" s="170"/>
      <c r="DW476" s="170"/>
      <c r="DX476" s="170"/>
      <c r="DY476" s="170"/>
      <c r="DZ476" s="170"/>
      <c r="EA476" s="170"/>
      <c r="EB476" s="170"/>
      <c r="EC476" s="170"/>
      <c r="ED476" s="170"/>
      <c r="EE476" s="170"/>
      <c r="EF476" s="170"/>
      <c r="EG476" s="170"/>
      <c r="EH476" s="170"/>
      <c r="EI476" s="170"/>
      <c r="EJ476" s="170"/>
      <c r="EK476" s="170"/>
      <c r="EL476" s="170"/>
      <c r="EM476" s="170"/>
      <c r="EN476" s="170"/>
      <c r="EO476" s="170"/>
      <c r="EP476" s="170"/>
      <c r="EQ476" s="170"/>
      <c r="ER476" s="170"/>
      <c r="ES476" s="170"/>
      <c r="ET476" s="170"/>
      <c r="EU476" s="170"/>
      <c r="EV476" s="170"/>
      <c r="EW476" s="170"/>
      <c r="EX476" s="170"/>
      <c r="EY476" s="170"/>
      <c r="EZ476" s="170"/>
      <c r="FA476" s="170"/>
      <c r="FB476" s="170"/>
      <c r="FC476" s="170"/>
      <c r="FD476" s="170"/>
    </row>
    <row r="477" customFormat="false" ht="12.75" hidden="false" customHeight="false" outlineLevel="0" collapsed="false">
      <c r="A477" s="179"/>
      <c r="B477" s="160"/>
      <c r="C477" s="160"/>
      <c r="D477" s="160"/>
      <c r="E477" s="160"/>
      <c r="F477" s="160"/>
      <c r="G477" s="160"/>
      <c r="H477" s="159"/>
      <c r="I477" s="181"/>
      <c r="R477" s="159"/>
      <c r="S477" s="169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  <c r="BP477" s="170"/>
      <c r="BQ477" s="170"/>
      <c r="BR477" s="170"/>
      <c r="BS477" s="170"/>
      <c r="BT477" s="170"/>
      <c r="BU477" s="170"/>
      <c r="BV477" s="170"/>
      <c r="BW477" s="170"/>
      <c r="BX477" s="170"/>
      <c r="BY477" s="170"/>
      <c r="BZ477" s="170"/>
      <c r="CA477" s="170"/>
      <c r="CB477" s="170"/>
      <c r="CC477" s="170"/>
      <c r="CD477" s="170"/>
      <c r="CE477" s="170"/>
      <c r="CF477" s="170"/>
      <c r="CG477" s="170"/>
      <c r="CH477" s="170"/>
      <c r="CI477" s="170"/>
      <c r="CJ477" s="170"/>
      <c r="CK477" s="170"/>
      <c r="CL477" s="170"/>
      <c r="CM477" s="170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  <c r="DZ477" s="170"/>
      <c r="EA477" s="170"/>
      <c r="EB477" s="170"/>
      <c r="EC477" s="170"/>
      <c r="ED477" s="170"/>
      <c r="EE477" s="170"/>
      <c r="EF477" s="170"/>
      <c r="EG477" s="170"/>
      <c r="EH477" s="170"/>
      <c r="EI477" s="170"/>
      <c r="EJ477" s="170"/>
      <c r="EK477" s="170"/>
      <c r="EL477" s="170"/>
      <c r="EM477" s="170"/>
      <c r="EN477" s="170"/>
      <c r="EO477" s="170"/>
      <c r="EP477" s="170"/>
      <c r="EQ477" s="170"/>
      <c r="ER477" s="170"/>
      <c r="ES477" s="170"/>
      <c r="ET477" s="170"/>
      <c r="EU477" s="170"/>
      <c r="EV477" s="170"/>
      <c r="EW477" s="170"/>
      <c r="EX477" s="170"/>
      <c r="EY477" s="170"/>
      <c r="EZ477" s="170"/>
      <c r="FA477" s="170"/>
      <c r="FB477" s="170"/>
      <c r="FC477" s="170"/>
      <c r="FD477" s="170"/>
    </row>
    <row r="478" customFormat="false" ht="12.75" hidden="false" customHeight="false" outlineLevel="0" collapsed="false">
      <c r="A478" s="179"/>
      <c r="B478" s="160"/>
      <c r="C478" s="160"/>
      <c r="D478" s="160"/>
      <c r="E478" s="160"/>
      <c r="F478" s="160"/>
      <c r="G478" s="160"/>
      <c r="H478" s="159"/>
      <c r="I478" s="181"/>
      <c r="R478" s="159"/>
      <c r="S478" s="169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  <c r="BP478" s="170"/>
      <c r="BQ478" s="170"/>
      <c r="BR478" s="170"/>
      <c r="BS478" s="170"/>
      <c r="BT478" s="170"/>
      <c r="BU478" s="170"/>
      <c r="BV478" s="170"/>
      <c r="BW478" s="170"/>
      <c r="BX478" s="170"/>
      <c r="BY478" s="170"/>
      <c r="BZ478" s="170"/>
      <c r="CA478" s="170"/>
      <c r="CB478" s="170"/>
      <c r="CC478" s="170"/>
      <c r="CD478" s="170"/>
      <c r="CE478" s="170"/>
      <c r="CF478" s="170"/>
      <c r="CG478" s="170"/>
      <c r="CH478" s="170"/>
      <c r="CI478" s="170"/>
      <c r="CJ478" s="170"/>
      <c r="CK478" s="170"/>
      <c r="CL478" s="170"/>
      <c r="CM478" s="170"/>
      <c r="CN478" s="170"/>
      <c r="CO478" s="170"/>
      <c r="CP478" s="170"/>
      <c r="CQ478" s="170"/>
      <c r="CR478" s="170"/>
      <c r="CS478" s="170"/>
      <c r="CT478" s="170"/>
      <c r="CU478" s="170"/>
      <c r="CV478" s="170"/>
      <c r="CW478" s="170"/>
      <c r="CX478" s="170"/>
      <c r="CY478" s="170"/>
      <c r="CZ478" s="170"/>
      <c r="DA478" s="170"/>
      <c r="DB478" s="170"/>
      <c r="DC478" s="170"/>
      <c r="DD478" s="170"/>
      <c r="DE478" s="170"/>
      <c r="DF478" s="170"/>
      <c r="DG478" s="170"/>
      <c r="DH478" s="170"/>
      <c r="DI478" s="170"/>
      <c r="DJ478" s="170"/>
      <c r="DK478" s="170"/>
      <c r="DL478" s="170"/>
      <c r="DM478" s="170"/>
      <c r="DN478" s="170"/>
      <c r="DO478" s="170"/>
      <c r="DP478" s="170"/>
      <c r="DQ478" s="170"/>
      <c r="DR478" s="170"/>
      <c r="DS478" s="170"/>
      <c r="DT478" s="170"/>
      <c r="DU478" s="170"/>
      <c r="DV478" s="170"/>
      <c r="DW478" s="170"/>
      <c r="DX478" s="170"/>
      <c r="DY478" s="170"/>
      <c r="DZ478" s="170"/>
      <c r="EA478" s="170"/>
      <c r="EB478" s="170"/>
      <c r="EC478" s="170"/>
      <c r="ED478" s="170"/>
      <c r="EE478" s="170"/>
      <c r="EF478" s="170"/>
      <c r="EG478" s="170"/>
      <c r="EH478" s="170"/>
      <c r="EI478" s="170"/>
      <c r="EJ478" s="170"/>
      <c r="EK478" s="170"/>
      <c r="EL478" s="170"/>
      <c r="EM478" s="170"/>
      <c r="EN478" s="170"/>
      <c r="EO478" s="170"/>
      <c r="EP478" s="170"/>
      <c r="EQ478" s="170"/>
      <c r="ER478" s="170"/>
      <c r="ES478" s="170"/>
      <c r="ET478" s="170"/>
      <c r="EU478" s="170"/>
      <c r="EV478" s="170"/>
      <c r="EW478" s="170"/>
      <c r="EX478" s="170"/>
      <c r="EY478" s="170"/>
      <c r="EZ478" s="170"/>
      <c r="FA478" s="170"/>
      <c r="FB478" s="170"/>
      <c r="FC478" s="170"/>
      <c r="FD478" s="170"/>
    </row>
    <row r="479" customFormat="false" ht="12.75" hidden="false" customHeight="false" outlineLevel="0" collapsed="false">
      <c r="A479" s="179"/>
      <c r="B479" s="160"/>
      <c r="C479" s="160"/>
      <c r="D479" s="160"/>
      <c r="E479" s="160"/>
      <c r="F479" s="160"/>
      <c r="G479" s="160"/>
      <c r="H479" s="159"/>
      <c r="I479" s="181"/>
      <c r="R479" s="159"/>
      <c r="S479" s="169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  <c r="BP479" s="170"/>
      <c r="BQ479" s="170"/>
      <c r="BR479" s="170"/>
      <c r="BS479" s="170"/>
      <c r="BT479" s="170"/>
      <c r="BU479" s="170"/>
      <c r="BV479" s="170"/>
      <c r="BW479" s="170"/>
      <c r="BX479" s="170"/>
      <c r="BY479" s="170"/>
      <c r="BZ479" s="170"/>
      <c r="CA479" s="170"/>
      <c r="CB479" s="170"/>
      <c r="CC479" s="170"/>
      <c r="CD479" s="170"/>
      <c r="CE479" s="170"/>
      <c r="CF479" s="170"/>
      <c r="CG479" s="170"/>
      <c r="CH479" s="170"/>
      <c r="CI479" s="170"/>
      <c r="CJ479" s="170"/>
      <c r="CK479" s="170"/>
      <c r="CL479" s="170"/>
      <c r="CM479" s="170"/>
      <c r="CN479" s="170"/>
      <c r="CO479" s="170"/>
      <c r="CP479" s="170"/>
      <c r="CQ479" s="170"/>
      <c r="CR479" s="170"/>
      <c r="CS479" s="170"/>
      <c r="CT479" s="170"/>
      <c r="CU479" s="170"/>
      <c r="CV479" s="170"/>
      <c r="CW479" s="170"/>
      <c r="CX479" s="170"/>
      <c r="CY479" s="170"/>
      <c r="CZ479" s="170"/>
      <c r="DA479" s="170"/>
      <c r="DB479" s="170"/>
      <c r="DC479" s="170"/>
      <c r="DD479" s="170"/>
      <c r="DE479" s="170"/>
      <c r="DF479" s="170"/>
      <c r="DG479" s="170"/>
      <c r="DH479" s="170"/>
      <c r="DI479" s="170"/>
      <c r="DJ479" s="170"/>
      <c r="DK479" s="170"/>
      <c r="DL479" s="170"/>
      <c r="DM479" s="170"/>
      <c r="DN479" s="170"/>
      <c r="DO479" s="170"/>
      <c r="DP479" s="170"/>
      <c r="DQ479" s="170"/>
      <c r="DR479" s="170"/>
      <c r="DS479" s="170"/>
      <c r="DT479" s="170"/>
      <c r="DU479" s="170"/>
      <c r="DV479" s="170"/>
      <c r="DW479" s="170"/>
      <c r="DX479" s="170"/>
      <c r="DY479" s="170"/>
      <c r="DZ479" s="170"/>
      <c r="EA479" s="170"/>
      <c r="EB479" s="170"/>
      <c r="EC479" s="170"/>
      <c r="ED479" s="170"/>
      <c r="EE479" s="170"/>
      <c r="EF479" s="170"/>
      <c r="EG479" s="170"/>
      <c r="EH479" s="170"/>
      <c r="EI479" s="170"/>
      <c r="EJ479" s="170"/>
      <c r="EK479" s="170"/>
      <c r="EL479" s="170"/>
      <c r="EM479" s="170"/>
      <c r="EN479" s="170"/>
      <c r="EO479" s="170"/>
      <c r="EP479" s="170"/>
      <c r="EQ479" s="170"/>
      <c r="ER479" s="170"/>
      <c r="ES479" s="170"/>
      <c r="ET479" s="170"/>
      <c r="EU479" s="170"/>
      <c r="EV479" s="170"/>
      <c r="EW479" s="170"/>
      <c r="EX479" s="170"/>
      <c r="EY479" s="170"/>
      <c r="EZ479" s="170"/>
      <c r="FA479" s="170"/>
      <c r="FB479" s="170"/>
      <c r="FC479" s="170"/>
      <c r="FD479" s="170"/>
    </row>
    <row r="480" customFormat="false" ht="12.75" hidden="false" customHeight="false" outlineLevel="0" collapsed="false">
      <c r="A480" s="179"/>
      <c r="B480" s="160"/>
      <c r="C480" s="160"/>
      <c r="D480" s="160"/>
      <c r="E480" s="160"/>
      <c r="F480" s="160"/>
      <c r="G480" s="160"/>
      <c r="H480" s="159"/>
      <c r="I480" s="181"/>
      <c r="R480" s="159"/>
      <c r="S480" s="169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  <c r="BP480" s="170"/>
      <c r="BQ480" s="170"/>
      <c r="BR480" s="170"/>
      <c r="BS480" s="170"/>
      <c r="BT480" s="170"/>
      <c r="BU480" s="170"/>
      <c r="BV480" s="170"/>
      <c r="BW480" s="170"/>
      <c r="BX480" s="170"/>
      <c r="BY480" s="170"/>
      <c r="BZ480" s="170"/>
      <c r="CA480" s="170"/>
      <c r="CB480" s="170"/>
      <c r="CC480" s="170"/>
      <c r="CD480" s="170"/>
      <c r="CE480" s="170"/>
      <c r="CF480" s="170"/>
      <c r="CG480" s="170"/>
      <c r="CH480" s="170"/>
      <c r="CI480" s="170"/>
      <c r="CJ480" s="170"/>
      <c r="CK480" s="170"/>
      <c r="CL480" s="170"/>
      <c r="CM480" s="170"/>
      <c r="CN480" s="170"/>
      <c r="CO480" s="170"/>
      <c r="CP480" s="170"/>
      <c r="CQ480" s="170"/>
      <c r="CR480" s="170"/>
      <c r="CS480" s="170"/>
      <c r="CT480" s="170"/>
      <c r="CU480" s="170"/>
      <c r="CV480" s="170"/>
      <c r="CW480" s="170"/>
      <c r="CX480" s="170"/>
      <c r="CY480" s="170"/>
      <c r="CZ480" s="170"/>
      <c r="DA480" s="170"/>
      <c r="DB480" s="170"/>
      <c r="DC480" s="170"/>
      <c r="DD480" s="170"/>
      <c r="DE480" s="170"/>
      <c r="DF480" s="170"/>
      <c r="DG480" s="170"/>
      <c r="DH480" s="170"/>
      <c r="DI480" s="170"/>
      <c r="DJ480" s="170"/>
      <c r="DK480" s="170"/>
      <c r="DL480" s="170"/>
      <c r="DM480" s="170"/>
      <c r="DN480" s="170"/>
      <c r="DO480" s="170"/>
      <c r="DP480" s="170"/>
      <c r="DQ480" s="170"/>
      <c r="DR480" s="170"/>
      <c r="DS480" s="170"/>
      <c r="DT480" s="170"/>
      <c r="DU480" s="170"/>
      <c r="DV480" s="170"/>
      <c r="DW480" s="170"/>
      <c r="DX480" s="170"/>
      <c r="DY480" s="170"/>
      <c r="DZ480" s="170"/>
      <c r="EA480" s="170"/>
      <c r="EB480" s="170"/>
      <c r="EC480" s="170"/>
      <c r="ED480" s="170"/>
      <c r="EE480" s="170"/>
      <c r="EF480" s="170"/>
      <c r="EG480" s="170"/>
      <c r="EH480" s="170"/>
      <c r="EI480" s="170"/>
      <c r="EJ480" s="170"/>
      <c r="EK480" s="170"/>
      <c r="EL480" s="170"/>
      <c r="EM480" s="170"/>
      <c r="EN480" s="170"/>
      <c r="EO480" s="170"/>
      <c r="EP480" s="170"/>
      <c r="EQ480" s="170"/>
      <c r="ER480" s="170"/>
      <c r="ES480" s="170"/>
      <c r="ET480" s="170"/>
      <c r="EU480" s="170"/>
      <c r="EV480" s="170"/>
      <c r="EW480" s="170"/>
      <c r="EX480" s="170"/>
      <c r="EY480" s="170"/>
      <c r="EZ480" s="170"/>
      <c r="FA480" s="170"/>
      <c r="FB480" s="170"/>
      <c r="FC480" s="170"/>
      <c r="FD480" s="170"/>
    </row>
    <row r="481" customFormat="false" ht="12.75" hidden="false" customHeight="false" outlineLevel="0" collapsed="false">
      <c r="A481" s="179"/>
      <c r="B481" s="160"/>
      <c r="C481" s="160"/>
      <c r="D481" s="160"/>
      <c r="E481" s="160"/>
      <c r="F481" s="160"/>
      <c r="G481" s="160"/>
      <c r="H481" s="159"/>
      <c r="I481" s="181"/>
      <c r="R481" s="159"/>
      <c r="S481" s="169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  <c r="BP481" s="170"/>
      <c r="BQ481" s="170"/>
      <c r="BR481" s="170"/>
      <c r="BS481" s="170"/>
      <c r="BT481" s="170"/>
      <c r="BU481" s="170"/>
      <c r="BV481" s="170"/>
      <c r="BW481" s="170"/>
      <c r="BX481" s="170"/>
      <c r="BY481" s="170"/>
      <c r="BZ481" s="170"/>
      <c r="CA481" s="170"/>
      <c r="CB481" s="170"/>
      <c r="CC481" s="170"/>
      <c r="CD481" s="170"/>
      <c r="CE481" s="170"/>
      <c r="CF481" s="170"/>
      <c r="CG481" s="170"/>
      <c r="CH481" s="170"/>
      <c r="CI481" s="170"/>
      <c r="CJ481" s="170"/>
      <c r="CK481" s="170"/>
      <c r="CL481" s="170"/>
      <c r="CM481" s="170"/>
      <c r="CN481" s="170"/>
      <c r="CO481" s="170"/>
      <c r="CP481" s="170"/>
      <c r="CQ481" s="170"/>
      <c r="CR481" s="170"/>
      <c r="CS481" s="170"/>
      <c r="CT481" s="170"/>
      <c r="CU481" s="170"/>
      <c r="CV481" s="170"/>
      <c r="CW481" s="170"/>
      <c r="CX481" s="170"/>
      <c r="CY481" s="170"/>
      <c r="CZ481" s="170"/>
      <c r="DA481" s="170"/>
      <c r="DB481" s="170"/>
      <c r="DC481" s="170"/>
      <c r="DD481" s="170"/>
      <c r="DE481" s="170"/>
      <c r="DF481" s="170"/>
      <c r="DG481" s="170"/>
      <c r="DH481" s="170"/>
      <c r="DI481" s="170"/>
      <c r="DJ481" s="170"/>
      <c r="DK481" s="170"/>
      <c r="DL481" s="170"/>
      <c r="DM481" s="170"/>
      <c r="DN481" s="170"/>
      <c r="DO481" s="170"/>
      <c r="DP481" s="170"/>
      <c r="DQ481" s="170"/>
      <c r="DR481" s="170"/>
      <c r="DS481" s="170"/>
      <c r="DT481" s="170"/>
      <c r="DU481" s="170"/>
      <c r="DV481" s="170"/>
      <c r="DW481" s="170"/>
      <c r="DX481" s="170"/>
      <c r="DY481" s="170"/>
      <c r="DZ481" s="170"/>
      <c r="EA481" s="170"/>
      <c r="EB481" s="170"/>
      <c r="EC481" s="170"/>
      <c r="ED481" s="170"/>
      <c r="EE481" s="170"/>
      <c r="EF481" s="170"/>
      <c r="EG481" s="170"/>
      <c r="EH481" s="170"/>
      <c r="EI481" s="170"/>
      <c r="EJ481" s="170"/>
      <c r="EK481" s="170"/>
      <c r="EL481" s="170"/>
      <c r="EM481" s="170"/>
      <c r="EN481" s="170"/>
      <c r="EO481" s="170"/>
      <c r="EP481" s="170"/>
      <c r="EQ481" s="170"/>
      <c r="ER481" s="170"/>
      <c r="ES481" s="170"/>
      <c r="ET481" s="170"/>
      <c r="EU481" s="170"/>
      <c r="EV481" s="170"/>
      <c r="EW481" s="170"/>
      <c r="EX481" s="170"/>
      <c r="EY481" s="170"/>
      <c r="EZ481" s="170"/>
      <c r="FA481" s="170"/>
      <c r="FB481" s="170"/>
      <c r="FC481" s="170"/>
      <c r="FD481" s="170"/>
    </row>
    <row r="482" customFormat="false" ht="12.75" hidden="false" customHeight="false" outlineLevel="0" collapsed="false">
      <c r="A482" s="179"/>
      <c r="B482" s="160"/>
      <c r="C482" s="160"/>
      <c r="D482" s="160"/>
      <c r="E482" s="160"/>
      <c r="F482" s="160"/>
      <c r="G482" s="160"/>
      <c r="H482" s="159"/>
      <c r="I482" s="181"/>
      <c r="R482" s="159"/>
      <c r="S482" s="169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  <c r="BP482" s="170"/>
      <c r="BQ482" s="170"/>
      <c r="BR482" s="170"/>
      <c r="BS482" s="170"/>
      <c r="BT482" s="170"/>
      <c r="BU482" s="170"/>
      <c r="BV482" s="170"/>
      <c r="BW482" s="170"/>
      <c r="BX482" s="170"/>
      <c r="BY482" s="170"/>
      <c r="BZ482" s="170"/>
      <c r="CA482" s="170"/>
      <c r="CB482" s="170"/>
      <c r="CC482" s="170"/>
      <c r="CD482" s="170"/>
      <c r="CE482" s="170"/>
      <c r="CF482" s="170"/>
      <c r="CG482" s="170"/>
      <c r="CH482" s="170"/>
      <c r="CI482" s="170"/>
      <c r="CJ482" s="170"/>
      <c r="CK482" s="170"/>
      <c r="CL482" s="170"/>
      <c r="CM482" s="170"/>
      <c r="CN482" s="170"/>
      <c r="CO482" s="170"/>
      <c r="CP482" s="170"/>
      <c r="CQ482" s="170"/>
      <c r="CR482" s="170"/>
      <c r="CS482" s="170"/>
      <c r="CT482" s="170"/>
      <c r="CU482" s="170"/>
      <c r="CV482" s="170"/>
      <c r="CW482" s="170"/>
      <c r="CX482" s="170"/>
      <c r="CY482" s="170"/>
      <c r="CZ482" s="170"/>
      <c r="DA482" s="170"/>
      <c r="DB482" s="170"/>
      <c r="DC482" s="170"/>
      <c r="DD482" s="170"/>
      <c r="DE482" s="170"/>
      <c r="DF482" s="170"/>
      <c r="DG482" s="170"/>
      <c r="DH482" s="170"/>
      <c r="DI482" s="170"/>
      <c r="DJ482" s="170"/>
      <c r="DK482" s="170"/>
      <c r="DL482" s="170"/>
      <c r="DM482" s="170"/>
      <c r="DN482" s="170"/>
      <c r="DO482" s="170"/>
      <c r="DP482" s="170"/>
      <c r="DQ482" s="170"/>
      <c r="DR482" s="170"/>
      <c r="DS482" s="170"/>
      <c r="DT482" s="170"/>
      <c r="DU482" s="170"/>
      <c r="DV482" s="170"/>
      <c r="DW482" s="170"/>
      <c r="DX482" s="170"/>
      <c r="DY482" s="170"/>
      <c r="DZ482" s="170"/>
      <c r="EA482" s="170"/>
      <c r="EB482" s="170"/>
      <c r="EC482" s="170"/>
      <c r="ED482" s="170"/>
      <c r="EE482" s="170"/>
      <c r="EF482" s="170"/>
      <c r="EG482" s="170"/>
      <c r="EH482" s="170"/>
      <c r="EI482" s="170"/>
      <c r="EJ482" s="170"/>
      <c r="EK482" s="170"/>
      <c r="EL482" s="170"/>
      <c r="EM482" s="170"/>
      <c r="EN482" s="170"/>
      <c r="EO482" s="170"/>
      <c r="EP482" s="170"/>
      <c r="EQ482" s="170"/>
      <c r="ER482" s="170"/>
      <c r="ES482" s="170"/>
      <c r="ET482" s="170"/>
      <c r="EU482" s="170"/>
      <c r="EV482" s="170"/>
      <c r="EW482" s="170"/>
      <c r="EX482" s="170"/>
      <c r="EY482" s="170"/>
      <c r="EZ482" s="170"/>
      <c r="FA482" s="170"/>
      <c r="FB482" s="170"/>
      <c r="FC482" s="170"/>
      <c r="FD482" s="170"/>
    </row>
    <row r="483" customFormat="false" ht="12.75" hidden="false" customHeight="false" outlineLevel="0" collapsed="false">
      <c r="A483" s="179"/>
      <c r="B483" s="160"/>
      <c r="C483" s="160"/>
      <c r="D483" s="160"/>
      <c r="E483" s="160"/>
      <c r="F483" s="160"/>
      <c r="G483" s="160"/>
      <c r="H483" s="159"/>
      <c r="I483" s="181"/>
      <c r="R483" s="159"/>
      <c r="S483" s="169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  <c r="DZ483" s="170"/>
      <c r="EA483" s="170"/>
      <c r="EB483" s="170"/>
      <c r="EC483" s="170"/>
      <c r="ED483" s="170"/>
      <c r="EE483" s="170"/>
      <c r="EF483" s="170"/>
      <c r="EG483" s="170"/>
      <c r="EH483" s="170"/>
      <c r="EI483" s="170"/>
      <c r="EJ483" s="170"/>
      <c r="EK483" s="170"/>
      <c r="EL483" s="170"/>
      <c r="EM483" s="170"/>
      <c r="EN483" s="170"/>
      <c r="EO483" s="170"/>
      <c r="EP483" s="170"/>
      <c r="EQ483" s="170"/>
      <c r="ER483" s="170"/>
      <c r="ES483" s="170"/>
      <c r="ET483" s="170"/>
      <c r="EU483" s="170"/>
      <c r="EV483" s="170"/>
      <c r="EW483" s="170"/>
      <c r="EX483" s="170"/>
      <c r="EY483" s="170"/>
      <c r="EZ483" s="170"/>
      <c r="FA483" s="170"/>
      <c r="FB483" s="170"/>
      <c r="FC483" s="170"/>
      <c r="FD483" s="170"/>
    </row>
    <row r="484" customFormat="false" ht="12.75" hidden="false" customHeight="false" outlineLevel="0" collapsed="false">
      <c r="A484" s="179"/>
      <c r="B484" s="160"/>
      <c r="C484" s="160"/>
      <c r="D484" s="160"/>
      <c r="E484" s="160"/>
      <c r="F484" s="160"/>
      <c r="G484" s="160"/>
      <c r="H484" s="159"/>
      <c r="I484" s="181"/>
      <c r="R484" s="159"/>
      <c r="S484" s="169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70"/>
      <c r="BP484" s="170"/>
      <c r="BQ484" s="170"/>
      <c r="BR484" s="170"/>
      <c r="BS484" s="170"/>
      <c r="BT484" s="170"/>
      <c r="BU484" s="170"/>
      <c r="BV484" s="170"/>
      <c r="BW484" s="170"/>
      <c r="BX484" s="170"/>
      <c r="BY484" s="170"/>
      <c r="BZ484" s="170"/>
      <c r="CA484" s="170"/>
      <c r="CB484" s="170"/>
      <c r="CC484" s="170"/>
      <c r="CD484" s="170"/>
      <c r="CE484" s="170"/>
      <c r="CF484" s="170"/>
      <c r="CG484" s="170"/>
      <c r="CH484" s="170"/>
      <c r="CI484" s="170"/>
      <c r="CJ484" s="170"/>
      <c r="CK484" s="170"/>
      <c r="CL484" s="170"/>
      <c r="CM484" s="170"/>
      <c r="CN484" s="170"/>
      <c r="CO484" s="170"/>
      <c r="CP484" s="170"/>
      <c r="CQ484" s="170"/>
      <c r="CR484" s="170"/>
      <c r="CS484" s="170"/>
      <c r="CT484" s="170"/>
      <c r="CU484" s="170"/>
      <c r="CV484" s="170"/>
      <c r="CW484" s="170"/>
      <c r="CX484" s="170"/>
      <c r="CY484" s="170"/>
      <c r="CZ484" s="170"/>
      <c r="DA484" s="170"/>
      <c r="DB484" s="170"/>
      <c r="DC484" s="170"/>
      <c r="DD484" s="170"/>
      <c r="DE484" s="170"/>
      <c r="DF484" s="170"/>
      <c r="DG484" s="170"/>
      <c r="DH484" s="170"/>
      <c r="DI484" s="170"/>
      <c r="DJ484" s="170"/>
      <c r="DK484" s="170"/>
      <c r="DL484" s="170"/>
      <c r="DM484" s="170"/>
      <c r="DN484" s="170"/>
      <c r="DO484" s="170"/>
      <c r="DP484" s="170"/>
      <c r="DQ484" s="170"/>
      <c r="DR484" s="170"/>
      <c r="DS484" s="170"/>
      <c r="DT484" s="170"/>
      <c r="DU484" s="170"/>
      <c r="DV484" s="170"/>
      <c r="DW484" s="170"/>
      <c r="DX484" s="170"/>
      <c r="DY484" s="170"/>
      <c r="DZ484" s="170"/>
      <c r="EA484" s="170"/>
      <c r="EB484" s="170"/>
      <c r="EC484" s="170"/>
      <c r="ED484" s="170"/>
      <c r="EE484" s="170"/>
      <c r="EF484" s="170"/>
      <c r="EG484" s="170"/>
      <c r="EH484" s="170"/>
      <c r="EI484" s="170"/>
      <c r="EJ484" s="170"/>
      <c r="EK484" s="170"/>
      <c r="EL484" s="170"/>
      <c r="EM484" s="170"/>
      <c r="EN484" s="170"/>
      <c r="EO484" s="170"/>
      <c r="EP484" s="170"/>
      <c r="EQ484" s="170"/>
      <c r="ER484" s="170"/>
      <c r="ES484" s="170"/>
      <c r="ET484" s="170"/>
      <c r="EU484" s="170"/>
      <c r="EV484" s="170"/>
      <c r="EW484" s="170"/>
      <c r="EX484" s="170"/>
      <c r="EY484" s="170"/>
      <c r="EZ484" s="170"/>
      <c r="FA484" s="170"/>
      <c r="FB484" s="170"/>
      <c r="FC484" s="170"/>
      <c r="FD484" s="170"/>
    </row>
    <row r="485" customFormat="false" ht="12.75" hidden="false" customHeight="false" outlineLevel="0" collapsed="false">
      <c r="A485" s="179"/>
      <c r="B485" s="160"/>
      <c r="C485" s="160"/>
      <c r="D485" s="160"/>
      <c r="E485" s="160"/>
      <c r="F485" s="160"/>
      <c r="G485" s="160"/>
      <c r="H485" s="159"/>
      <c r="I485" s="181"/>
      <c r="R485" s="159"/>
      <c r="S485" s="169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70"/>
      <c r="BP485" s="170"/>
      <c r="BQ485" s="170"/>
      <c r="BR485" s="170"/>
      <c r="BS485" s="170"/>
      <c r="BT485" s="170"/>
      <c r="BU485" s="170"/>
      <c r="BV485" s="170"/>
      <c r="BW485" s="170"/>
      <c r="BX485" s="170"/>
      <c r="BY485" s="170"/>
      <c r="BZ485" s="170"/>
      <c r="CA485" s="170"/>
      <c r="CB485" s="170"/>
      <c r="CC485" s="170"/>
      <c r="CD485" s="170"/>
      <c r="CE485" s="170"/>
      <c r="CF485" s="170"/>
      <c r="CG485" s="170"/>
      <c r="CH485" s="170"/>
      <c r="CI485" s="170"/>
      <c r="CJ485" s="170"/>
      <c r="CK485" s="170"/>
      <c r="CL485" s="170"/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170"/>
      <c r="DE485" s="170"/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170"/>
      <c r="DU485" s="170"/>
      <c r="DV485" s="170"/>
      <c r="DW485" s="170"/>
      <c r="DX485" s="170"/>
      <c r="DY485" s="170"/>
      <c r="DZ485" s="170"/>
      <c r="EA485" s="170"/>
      <c r="EB485" s="170"/>
      <c r="EC485" s="170"/>
      <c r="ED485" s="170"/>
      <c r="EE485" s="170"/>
      <c r="EF485" s="170"/>
      <c r="EG485" s="170"/>
      <c r="EH485" s="170"/>
      <c r="EI485" s="170"/>
      <c r="EJ485" s="170"/>
      <c r="EK485" s="170"/>
      <c r="EL485" s="170"/>
      <c r="EM485" s="170"/>
      <c r="EN485" s="170"/>
      <c r="EO485" s="170"/>
      <c r="EP485" s="170"/>
      <c r="EQ485" s="170"/>
      <c r="ER485" s="170"/>
      <c r="ES485" s="170"/>
      <c r="ET485" s="170"/>
      <c r="EU485" s="170"/>
      <c r="EV485" s="170"/>
      <c r="EW485" s="170"/>
      <c r="EX485" s="170"/>
      <c r="EY485" s="170"/>
      <c r="EZ485" s="170"/>
      <c r="FA485" s="170"/>
      <c r="FB485" s="170"/>
      <c r="FC485" s="170"/>
      <c r="FD485" s="170"/>
    </row>
    <row r="486" customFormat="false" ht="12.75" hidden="false" customHeight="false" outlineLevel="0" collapsed="false">
      <c r="A486" s="179"/>
      <c r="B486" s="160"/>
      <c r="C486" s="160"/>
      <c r="D486" s="160"/>
      <c r="E486" s="160"/>
      <c r="F486" s="160"/>
      <c r="G486" s="160"/>
      <c r="H486" s="159"/>
      <c r="I486" s="181"/>
      <c r="R486" s="159"/>
      <c r="S486" s="169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70"/>
      <c r="BP486" s="170"/>
      <c r="BQ486" s="170"/>
      <c r="BR486" s="170"/>
      <c r="BS486" s="170"/>
      <c r="BT486" s="170"/>
      <c r="BU486" s="170"/>
      <c r="BV486" s="170"/>
      <c r="BW486" s="170"/>
      <c r="BX486" s="170"/>
      <c r="BY486" s="170"/>
      <c r="BZ486" s="170"/>
      <c r="CA486" s="170"/>
      <c r="CB486" s="170"/>
      <c r="CC486" s="170"/>
      <c r="CD486" s="170"/>
      <c r="CE486" s="170"/>
      <c r="CF486" s="170"/>
      <c r="CG486" s="170"/>
      <c r="CH486" s="170"/>
      <c r="CI486" s="170"/>
      <c r="CJ486" s="170"/>
      <c r="CK486" s="170"/>
      <c r="CL486" s="170"/>
      <c r="CM486" s="170"/>
      <c r="CN486" s="170"/>
      <c r="CO486" s="170"/>
      <c r="CP486" s="170"/>
      <c r="CQ486" s="170"/>
      <c r="CR486" s="170"/>
      <c r="CS486" s="170"/>
      <c r="CT486" s="170"/>
      <c r="CU486" s="170"/>
      <c r="CV486" s="170"/>
      <c r="CW486" s="170"/>
      <c r="CX486" s="170"/>
      <c r="CY486" s="170"/>
      <c r="CZ486" s="170"/>
      <c r="DA486" s="170"/>
      <c r="DB486" s="170"/>
      <c r="DC486" s="170"/>
      <c r="DD486" s="170"/>
      <c r="DE486" s="170"/>
      <c r="DF486" s="170"/>
      <c r="DG486" s="170"/>
      <c r="DH486" s="170"/>
      <c r="DI486" s="170"/>
      <c r="DJ486" s="170"/>
      <c r="DK486" s="170"/>
      <c r="DL486" s="170"/>
      <c r="DM486" s="170"/>
      <c r="DN486" s="170"/>
      <c r="DO486" s="170"/>
      <c r="DP486" s="170"/>
      <c r="DQ486" s="170"/>
      <c r="DR486" s="170"/>
      <c r="DS486" s="170"/>
      <c r="DT486" s="170"/>
      <c r="DU486" s="170"/>
      <c r="DV486" s="170"/>
      <c r="DW486" s="170"/>
      <c r="DX486" s="170"/>
      <c r="DY486" s="170"/>
      <c r="DZ486" s="170"/>
      <c r="EA486" s="170"/>
      <c r="EB486" s="170"/>
      <c r="EC486" s="170"/>
      <c r="ED486" s="170"/>
      <c r="EE486" s="170"/>
      <c r="EF486" s="170"/>
      <c r="EG486" s="170"/>
      <c r="EH486" s="170"/>
      <c r="EI486" s="170"/>
      <c r="EJ486" s="170"/>
      <c r="EK486" s="170"/>
      <c r="EL486" s="170"/>
      <c r="EM486" s="170"/>
      <c r="EN486" s="170"/>
      <c r="EO486" s="170"/>
      <c r="EP486" s="170"/>
      <c r="EQ486" s="170"/>
      <c r="ER486" s="170"/>
      <c r="ES486" s="170"/>
      <c r="ET486" s="170"/>
      <c r="EU486" s="170"/>
      <c r="EV486" s="170"/>
      <c r="EW486" s="170"/>
      <c r="EX486" s="170"/>
      <c r="EY486" s="170"/>
      <c r="EZ486" s="170"/>
      <c r="FA486" s="170"/>
      <c r="FB486" s="170"/>
      <c r="FC486" s="170"/>
      <c r="FD486" s="170"/>
    </row>
    <row r="487" customFormat="false" ht="12.75" hidden="false" customHeight="false" outlineLevel="0" collapsed="false">
      <c r="A487" s="179"/>
      <c r="B487" s="160"/>
      <c r="C487" s="160"/>
      <c r="D487" s="160"/>
      <c r="E487" s="160"/>
      <c r="F487" s="160"/>
      <c r="G487" s="160"/>
      <c r="H487" s="159"/>
      <c r="I487" s="181"/>
      <c r="R487" s="159"/>
      <c r="S487" s="169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70"/>
      <c r="BP487" s="170"/>
      <c r="BQ487" s="170"/>
      <c r="BR487" s="170"/>
      <c r="BS487" s="170"/>
      <c r="BT487" s="170"/>
      <c r="BU487" s="170"/>
      <c r="BV487" s="170"/>
      <c r="BW487" s="170"/>
      <c r="BX487" s="170"/>
      <c r="BY487" s="170"/>
      <c r="BZ487" s="170"/>
      <c r="CA487" s="170"/>
      <c r="CB487" s="170"/>
      <c r="CC487" s="170"/>
      <c r="CD487" s="170"/>
      <c r="CE487" s="170"/>
      <c r="CF487" s="170"/>
      <c r="CG487" s="170"/>
      <c r="CH487" s="170"/>
      <c r="CI487" s="170"/>
      <c r="CJ487" s="170"/>
      <c r="CK487" s="170"/>
      <c r="CL487" s="170"/>
      <c r="CM487" s="170"/>
      <c r="CN487" s="170"/>
      <c r="CO487" s="170"/>
      <c r="CP487" s="170"/>
      <c r="CQ487" s="170"/>
      <c r="CR487" s="170"/>
      <c r="CS487" s="170"/>
      <c r="CT487" s="170"/>
      <c r="CU487" s="170"/>
      <c r="CV487" s="170"/>
      <c r="CW487" s="170"/>
      <c r="CX487" s="170"/>
      <c r="CY487" s="170"/>
      <c r="CZ487" s="170"/>
      <c r="DA487" s="170"/>
      <c r="DB487" s="170"/>
      <c r="DC487" s="170"/>
      <c r="DD487" s="170"/>
      <c r="DE487" s="170"/>
      <c r="DF487" s="170"/>
      <c r="DG487" s="170"/>
      <c r="DH487" s="170"/>
      <c r="DI487" s="170"/>
      <c r="DJ487" s="170"/>
      <c r="DK487" s="170"/>
      <c r="DL487" s="170"/>
      <c r="DM487" s="170"/>
      <c r="DN487" s="170"/>
      <c r="DO487" s="170"/>
      <c r="DP487" s="170"/>
      <c r="DQ487" s="170"/>
      <c r="DR487" s="170"/>
      <c r="DS487" s="170"/>
      <c r="DT487" s="170"/>
      <c r="DU487" s="170"/>
      <c r="DV487" s="170"/>
      <c r="DW487" s="170"/>
      <c r="DX487" s="170"/>
      <c r="DY487" s="170"/>
      <c r="DZ487" s="170"/>
      <c r="EA487" s="170"/>
      <c r="EB487" s="170"/>
      <c r="EC487" s="170"/>
      <c r="ED487" s="170"/>
      <c r="EE487" s="170"/>
      <c r="EF487" s="170"/>
      <c r="EG487" s="170"/>
      <c r="EH487" s="170"/>
      <c r="EI487" s="170"/>
      <c r="EJ487" s="170"/>
      <c r="EK487" s="170"/>
      <c r="EL487" s="170"/>
      <c r="EM487" s="170"/>
      <c r="EN487" s="170"/>
      <c r="EO487" s="170"/>
      <c r="EP487" s="170"/>
      <c r="EQ487" s="170"/>
      <c r="ER487" s="170"/>
      <c r="ES487" s="170"/>
      <c r="ET487" s="170"/>
      <c r="EU487" s="170"/>
      <c r="EV487" s="170"/>
      <c r="EW487" s="170"/>
      <c r="EX487" s="170"/>
      <c r="EY487" s="170"/>
      <c r="EZ487" s="170"/>
      <c r="FA487" s="170"/>
      <c r="FB487" s="170"/>
      <c r="FC487" s="170"/>
      <c r="FD487" s="170"/>
    </row>
    <row r="488" customFormat="false" ht="12.75" hidden="false" customHeight="false" outlineLevel="0" collapsed="false">
      <c r="A488" s="179"/>
      <c r="B488" s="160"/>
      <c r="C488" s="160"/>
      <c r="D488" s="160"/>
      <c r="E488" s="160"/>
      <c r="F488" s="160"/>
      <c r="G488" s="160"/>
      <c r="H488" s="159"/>
      <c r="I488" s="181"/>
      <c r="R488" s="159"/>
      <c r="S488" s="169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70"/>
      <c r="BP488" s="170"/>
      <c r="BQ488" s="170"/>
      <c r="BR488" s="170"/>
      <c r="BS488" s="170"/>
      <c r="BT488" s="170"/>
      <c r="BU488" s="170"/>
      <c r="BV488" s="170"/>
      <c r="BW488" s="170"/>
      <c r="BX488" s="170"/>
      <c r="BY488" s="170"/>
      <c r="BZ488" s="170"/>
      <c r="CA488" s="170"/>
      <c r="CB488" s="170"/>
      <c r="CC488" s="170"/>
      <c r="CD488" s="170"/>
      <c r="CE488" s="170"/>
      <c r="CF488" s="170"/>
      <c r="CG488" s="170"/>
      <c r="CH488" s="170"/>
      <c r="CI488" s="170"/>
      <c r="CJ488" s="170"/>
      <c r="CK488" s="170"/>
      <c r="CL488" s="170"/>
      <c r="CM488" s="170"/>
      <c r="CN488" s="170"/>
      <c r="CO488" s="170"/>
      <c r="CP488" s="170"/>
      <c r="CQ488" s="170"/>
      <c r="CR488" s="170"/>
      <c r="CS488" s="170"/>
      <c r="CT488" s="170"/>
      <c r="CU488" s="170"/>
      <c r="CV488" s="170"/>
      <c r="CW488" s="170"/>
      <c r="CX488" s="170"/>
      <c r="CY488" s="170"/>
      <c r="CZ488" s="170"/>
      <c r="DA488" s="170"/>
      <c r="DB488" s="170"/>
      <c r="DC488" s="170"/>
      <c r="DD488" s="170"/>
      <c r="DE488" s="170"/>
      <c r="DF488" s="170"/>
      <c r="DG488" s="170"/>
      <c r="DH488" s="170"/>
      <c r="DI488" s="170"/>
      <c r="DJ488" s="170"/>
      <c r="DK488" s="170"/>
      <c r="DL488" s="170"/>
      <c r="DM488" s="170"/>
      <c r="DN488" s="170"/>
      <c r="DO488" s="170"/>
      <c r="DP488" s="170"/>
      <c r="DQ488" s="170"/>
      <c r="DR488" s="170"/>
      <c r="DS488" s="170"/>
      <c r="DT488" s="170"/>
      <c r="DU488" s="170"/>
      <c r="DV488" s="170"/>
      <c r="DW488" s="170"/>
      <c r="DX488" s="170"/>
      <c r="DY488" s="170"/>
      <c r="DZ488" s="170"/>
      <c r="EA488" s="170"/>
      <c r="EB488" s="170"/>
      <c r="EC488" s="170"/>
      <c r="ED488" s="170"/>
      <c r="EE488" s="170"/>
      <c r="EF488" s="170"/>
      <c r="EG488" s="170"/>
      <c r="EH488" s="170"/>
      <c r="EI488" s="170"/>
      <c r="EJ488" s="170"/>
      <c r="EK488" s="170"/>
      <c r="EL488" s="170"/>
      <c r="EM488" s="170"/>
      <c r="EN488" s="170"/>
      <c r="EO488" s="170"/>
      <c r="EP488" s="170"/>
      <c r="EQ488" s="170"/>
      <c r="ER488" s="170"/>
      <c r="ES488" s="170"/>
      <c r="ET488" s="170"/>
      <c r="EU488" s="170"/>
      <c r="EV488" s="170"/>
      <c r="EW488" s="170"/>
      <c r="EX488" s="170"/>
      <c r="EY488" s="170"/>
      <c r="EZ488" s="170"/>
      <c r="FA488" s="170"/>
      <c r="FB488" s="170"/>
      <c r="FC488" s="170"/>
      <c r="FD488" s="170"/>
    </row>
    <row r="489" customFormat="false" ht="12.75" hidden="false" customHeight="false" outlineLevel="0" collapsed="false">
      <c r="A489" s="179"/>
      <c r="B489" s="160"/>
      <c r="C489" s="160"/>
      <c r="D489" s="160"/>
      <c r="E489" s="160"/>
      <c r="F489" s="160"/>
      <c r="G489" s="160"/>
      <c r="H489" s="159"/>
      <c r="I489" s="181"/>
      <c r="R489" s="159"/>
      <c r="S489" s="169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/>
      <c r="AQ489" s="170"/>
      <c r="AR489" s="170"/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70"/>
      <c r="BP489" s="170"/>
      <c r="BQ489" s="170"/>
      <c r="BR489" s="170"/>
      <c r="BS489" s="170"/>
      <c r="BT489" s="170"/>
      <c r="BU489" s="170"/>
      <c r="BV489" s="170"/>
      <c r="BW489" s="170"/>
      <c r="BX489" s="170"/>
      <c r="BY489" s="170"/>
      <c r="BZ489" s="170"/>
      <c r="CA489" s="170"/>
      <c r="CB489" s="170"/>
      <c r="CC489" s="170"/>
      <c r="CD489" s="170"/>
      <c r="CE489" s="170"/>
      <c r="CF489" s="170"/>
      <c r="CG489" s="170"/>
      <c r="CH489" s="170"/>
      <c r="CI489" s="170"/>
      <c r="CJ489" s="170"/>
      <c r="CK489" s="170"/>
      <c r="CL489" s="170"/>
      <c r="CM489" s="170"/>
      <c r="CN489" s="170"/>
      <c r="CO489" s="170"/>
      <c r="CP489" s="170"/>
      <c r="CQ489" s="170"/>
      <c r="CR489" s="170"/>
      <c r="CS489" s="170"/>
      <c r="CT489" s="170"/>
      <c r="CU489" s="170"/>
      <c r="CV489" s="170"/>
      <c r="CW489" s="170"/>
      <c r="CX489" s="170"/>
      <c r="CY489" s="170"/>
      <c r="CZ489" s="170"/>
      <c r="DA489" s="170"/>
      <c r="DB489" s="170"/>
      <c r="DC489" s="170"/>
      <c r="DD489" s="170"/>
      <c r="DE489" s="170"/>
      <c r="DF489" s="170"/>
      <c r="DG489" s="170"/>
      <c r="DH489" s="170"/>
      <c r="DI489" s="170"/>
      <c r="DJ489" s="170"/>
      <c r="DK489" s="170"/>
      <c r="DL489" s="170"/>
      <c r="DM489" s="170"/>
      <c r="DN489" s="170"/>
      <c r="DO489" s="170"/>
      <c r="DP489" s="170"/>
      <c r="DQ489" s="170"/>
      <c r="DR489" s="170"/>
      <c r="DS489" s="170"/>
      <c r="DT489" s="170"/>
      <c r="DU489" s="170"/>
      <c r="DV489" s="170"/>
      <c r="DW489" s="170"/>
      <c r="DX489" s="170"/>
      <c r="DY489" s="170"/>
      <c r="DZ489" s="170"/>
      <c r="EA489" s="170"/>
      <c r="EB489" s="170"/>
      <c r="EC489" s="170"/>
      <c r="ED489" s="170"/>
      <c r="EE489" s="170"/>
      <c r="EF489" s="170"/>
      <c r="EG489" s="170"/>
      <c r="EH489" s="170"/>
      <c r="EI489" s="170"/>
      <c r="EJ489" s="170"/>
      <c r="EK489" s="170"/>
      <c r="EL489" s="170"/>
      <c r="EM489" s="170"/>
      <c r="EN489" s="170"/>
      <c r="EO489" s="170"/>
      <c r="EP489" s="170"/>
      <c r="EQ489" s="170"/>
      <c r="ER489" s="170"/>
      <c r="ES489" s="170"/>
      <c r="ET489" s="170"/>
      <c r="EU489" s="170"/>
      <c r="EV489" s="170"/>
      <c r="EW489" s="170"/>
      <c r="EX489" s="170"/>
      <c r="EY489" s="170"/>
      <c r="EZ489" s="170"/>
      <c r="FA489" s="170"/>
      <c r="FB489" s="170"/>
      <c r="FC489" s="170"/>
      <c r="FD489" s="170"/>
    </row>
    <row r="490" customFormat="false" ht="12.75" hidden="false" customHeight="false" outlineLevel="0" collapsed="false">
      <c r="A490" s="179"/>
      <c r="B490" s="160"/>
      <c r="C490" s="160"/>
      <c r="D490" s="160"/>
      <c r="E490" s="160"/>
      <c r="F490" s="160"/>
      <c r="G490" s="160"/>
      <c r="H490" s="159"/>
      <c r="I490" s="181"/>
      <c r="R490" s="159"/>
      <c r="S490" s="169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  <c r="AN490" s="170"/>
      <c r="AO490" s="170"/>
      <c r="AP490" s="170"/>
      <c r="AQ490" s="170"/>
      <c r="AR490" s="170"/>
      <c r="AS490" s="170"/>
      <c r="AT490" s="170"/>
      <c r="AU490" s="170"/>
      <c r="AV490" s="170"/>
      <c r="AW490" s="170"/>
      <c r="AX490" s="170"/>
      <c r="AY490" s="170"/>
      <c r="AZ490" s="170"/>
      <c r="BA490" s="170"/>
      <c r="BB490" s="170"/>
      <c r="BC490" s="170"/>
      <c r="BD490" s="17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70"/>
      <c r="BP490" s="170"/>
      <c r="BQ490" s="170"/>
      <c r="BR490" s="170"/>
      <c r="BS490" s="170"/>
      <c r="BT490" s="170"/>
      <c r="BU490" s="170"/>
      <c r="BV490" s="170"/>
      <c r="BW490" s="170"/>
      <c r="BX490" s="170"/>
      <c r="BY490" s="170"/>
      <c r="BZ490" s="170"/>
      <c r="CA490" s="170"/>
      <c r="CB490" s="170"/>
      <c r="CC490" s="170"/>
      <c r="CD490" s="170"/>
      <c r="CE490" s="170"/>
      <c r="CF490" s="170"/>
      <c r="CG490" s="170"/>
      <c r="CH490" s="170"/>
      <c r="CI490" s="170"/>
      <c r="CJ490" s="170"/>
      <c r="CK490" s="170"/>
      <c r="CL490" s="170"/>
      <c r="CM490" s="170"/>
      <c r="CN490" s="170"/>
      <c r="CO490" s="170"/>
      <c r="CP490" s="170"/>
      <c r="CQ490" s="170"/>
      <c r="CR490" s="170"/>
      <c r="CS490" s="170"/>
      <c r="CT490" s="170"/>
      <c r="CU490" s="170"/>
      <c r="CV490" s="170"/>
      <c r="CW490" s="170"/>
      <c r="CX490" s="170"/>
      <c r="CY490" s="170"/>
      <c r="CZ490" s="170"/>
      <c r="DA490" s="170"/>
      <c r="DB490" s="170"/>
      <c r="DC490" s="170"/>
      <c r="DD490" s="170"/>
      <c r="DE490" s="170"/>
      <c r="DF490" s="170"/>
      <c r="DG490" s="170"/>
      <c r="DH490" s="170"/>
      <c r="DI490" s="170"/>
      <c r="DJ490" s="170"/>
      <c r="DK490" s="170"/>
      <c r="DL490" s="170"/>
      <c r="DM490" s="170"/>
      <c r="DN490" s="170"/>
      <c r="DO490" s="170"/>
      <c r="DP490" s="170"/>
      <c r="DQ490" s="170"/>
      <c r="DR490" s="170"/>
      <c r="DS490" s="170"/>
      <c r="DT490" s="170"/>
      <c r="DU490" s="170"/>
      <c r="DV490" s="170"/>
      <c r="DW490" s="170"/>
      <c r="DX490" s="170"/>
      <c r="DY490" s="170"/>
      <c r="DZ490" s="170"/>
      <c r="EA490" s="170"/>
      <c r="EB490" s="170"/>
      <c r="EC490" s="170"/>
      <c r="ED490" s="170"/>
      <c r="EE490" s="170"/>
      <c r="EF490" s="170"/>
      <c r="EG490" s="170"/>
      <c r="EH490" s="170"/>
      <c r="EI490" s="170"/>
      <c r="EJ490" s="170"/>
      <c r="EK490" s="170"/>
      <c r="EL490" s="170"/>
      <c r="EM490" s="170"/>
      <c r="EN490" s="170"/>
      <c r="EO490" s="170"/>
      <c r="EP490" s="170"/>
      <c r="EQ490" s="170"/>
      <c r="ER490" s="170"/>
      <c r="ES490" s="170"/>
      <c r="ET490" s="170"/>
      <c r="EU490" s="170"/>
      <c r="EV490" s="170"/>
      <c r="EW490" s="170"/>
      <c r="EX490" s="170"/>
      <c r="EY490" s="170"/>
      <c r="EZ490" s="170"/>
      <c r="FA490" s="170"/>
      <c r="FB490" s="170"/>
      <c r="FC490" s="170"/>
      <c r="FD490" s="170"/>
    </row>
    <row r="491" customFormat="false" ht="12.75" hidden="false" customHeight="false" outlineLevel="0" collapsed="false">
      <c r="A491" s="179"/>
      <c r="B491" s="160"/>
      <c r="C491" s="160"/>
      <c r="D491" s="160"/>
      <c r="E491" s="160"/>
      <c r="F491" s="160"/>
      <c r="G491" s="160"/>
      <c r="H491" s="159"/>
      <c r="I491" s="181"/>
      <c r="R491" s="159"/>
      <c r="S491" s="169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70"/>
      <c r="BP491" s="170"/>
      <c r="BQ491" s="170"/>
      <c r="BR491" s="170"/>
      <c r="BS491" s="170"/>
      <c r="BT491" s="170"/>
      <c r="BU491" s="170"/>
      <c r="BV491" s="170"/>
      <c r="BW491" s="170"/>
      <c r="BX491" s="170"/>
      <c r="BY491" s="170"/>
      <c r="BZ491" s="170"/>
      <c r="CA491" s="170"/>
      <c r="CB491" s="170"/>
      <c r="CC491" s="170"/>
      <c r="CD491" s="170"/>
      <c r="CE491" s="170"/>
      <c r="CF491" s="170"/>
      <c r="CG491" s="170"/>
      <c r="CH491" s="170"/>
      <c r="CI491" s="170"/>
      <c r="CJ491" s="170"/>
      <c r="CK491" s="170"/>
      <c r="CL491" s="170"/>
      <c r="CM491" s="170"/>
      <c r="CN491" s="170"/>
      <c r="CO491" s="170"/>
      <c r="CP491" s="170"/>
      <c r="CQ491" s="170"/>
      <c r="CR491" s="170"/>
      <c r="CS491" s="170"/>
      <c r="CT491" s="170"/>
      <c r="CU491" s="170"/>
      <c r="CV491" s="170"/>
      <c r="CW491" s="170"/>
      <c r="CX491" s="170"/>
      <c r="CY491" s="170"/>
      <c r="CZ491" s="170"/>
      <c r="DA491" s="170"/>
      <c r="DB491" s="170"/>
      <c r="DC491" s="170"/>
      <c r="DD491" s="170"/>
      <c r="DE491" s="170"/>
      <c r="DF491" s="170"/>
      <c r="DG491" s="170"/>
      <c r="DH491" s="170"/>
      <c r="DI491" s="170"/>
      <c r="DJ491" s="170"/>
      <c r="DK491" s="170"/>
      <c r="DL491" s="170"/>
      <c r="DM491" s="170"/>
      <c r="DN491" s="170"/>
      <c r="DO491" s="170"/>
      <c r="DP491" s="170"/>
      <c r="DQ491" s="170"/>
      <c r="DR491" s="170"/>
      <c r="DS491" s="170"/>
      <c r="DT491" s="170"/>
      <c r="DU491" s="170"/>
      <c r="DV491" s="170"/>
      <c r="DW491" s="170"/>
      <c r="DX491" s="170"/>
      <c r="DY491" s="170"/>
      <c r="DZ491" s="170"/>
      <c r="EA491" s="170"/>
      <c r="EB491" s="170"/>
      <c r="EC491" s="170"/>
      <c r="ED491" s="170"/>
      <c r="EE491" s="170"/>
      <c r="EF491" s="170"/>
      <c r="EG491" s="170"/>
      <c r="EH491" s="170"/>
      <c r="EI491" s="170"/>
      <c r="EJ491" s="170"/>
      <c r="EK491" s="170"/>
      <c r="EL491" s="170"/>
      <c r="EM491" s="170"/>
      <c r="EN491" s="170"/>
      <c r="EO491" s="170"/>
      <c r="EP491" s="170"/>
      <c r="EQ491" s="170"/>
      <c r="ER491" s="170"/>
      <c r="ES491" s="170"/>
      <c r="ET491" s="170"/>
      <c r="EU491" s="170"/>
      <c r="EV491" s="170"/>
      <c r="EW491" s="170"/>
      <c r="EX491" s="170"/>
      <c r="EY491" s="170"/>
      <c r="EZ491" s="170"/>
      <c r="FA491" s="170"/>
      <c r="FB491" s="170"/>
      <c r="FC491" s="170"/>
      <c r="FD491" s="170"/>
    </row>
    <row r="492" customFormat="false" ht="12.75" hidden="false" customHeight="false" outlineLevel="0" collapsed="false">
      <c r="A492" s="179"/>
      <c r="B492" s="160"/>
      <c r="C492" s="160"/>
      <c r="D492" s="160"/>
      <c r="E492" s="160"/>
      <c r="F492" s="160"/>
      <c r="G492" s="160"/>
      <c r="H492" s="159"/>
      <c r="I492" s="181"/>
      <c r="R492" s="159"/>
      <c r="S492" s="169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70"/>
      <c r="BP492" s="170"/>
      <c r="BQ492" s="170"/>
      <c r="BR492" s="170"/>
      <c r="BS492" s="170"/>
      <c r="BT492" s="170"/>
      <c r="BU492" s="170"/>
      <c r="BV492" s="170"/>
      <c r="BW492" s="170"/>
      <c r="BX492" s="170"/>
      <c r="BY492" s="170"/>
      <c r="BZ492" s="170"/>
      <c r="CA492" s="170"/>
      <c r="CB492" s="170"/>
      <c r="CC492" s="170"/>
      <c r="CD492" s="170"/>
      <c r="CE492" s="170"/>
      <c r="CF492" s="170"/>
      <c r="CG492" s="170"/>
      <c r="CH492" s="170"/>
      <c r="CI492" s="170"/>
      <c r="CJ492" s="170"/>
      <c r="CK492" s="170"/>
      <c r="CL492" s="170"/>
      <c r="CM492" s="170"/>
      <c r="CN492" s="170"/>
      <c r="CO492" s="170"/>
      <c r="CP492" s="170"/>
      <c r="CQ492" s="170"/>
      <c r="CR492" s="170"/>
      <c r="CS492" s="170"/>
      <c r="CT492" s="170"/>
      <c r="CU492" s="170"/>
      <c r="CV492" s="170"/>
      <c r="CW492" s="170"/>
      <c r="CX492" s="170"/>
      <c r="CY492" s="170"/>
      <c r="CZ492" s="170"/>
      <c r="DA492" s="170"/>
      <c r="DB492" s="170"/>
      <c r="DC492" s="170"/>
      <c r="DD492" s="170"/>
      <c r="DE492" s="170"/>
      <c r="DF492" s="170"/>
      <c r="DG492" s="170"/>
      <c r="DH492" s="170"/>
      <c r="DI492" s="170"/>
      <c r="DJ492" s="170"/>
      <c r="DK492" s="170"/>
      <c r="DL492" s="170"/>
      <c r="DM492" s="170"/>
      <c r="DN492" s="170"/>
      <c r="DO492" s="170"/>
      <c r="DP492" s="170"/>
      <c r="DQ492" s="170"/>
      <c r="DR492" s="170"/>
      <c r="DS492" s="170"/>
      <c r="DT492" s="170"/>
      <c r="DU492" s="170"/>
      <c r="DV492" s="170"/>
      <c r="DW492" s="170"/>
      <c r="DX492" s="170"/>
      <c r="DY492" s="170"/>
      <c r="DZ492" s="170"/>
      <c r="EA492" s="170"/>
      <c r="EB492" s="170"/>
      <c r="EC492" s="170"/>
      <c r="ED492" s="170"/>
      <c r="EE492" s="170"/>
      <c r="EF492" s="170"/>
      <c r="EG492" s="170"/>
      <c r="EH492" s="170"/>
      <c r="EI492" s="170"/>
      <c r="EJ492" s="170"/>
      <c r="EK492" s="170"/>
      <c r="EL492" s="170"/>
      <c r="EM492" s="170"/>
      <c r="EN492" s="170"/>
      <c r="EO492" s="170"/>
      <c r="EP492" s="170"/>
      <c r="EQ492" s="170"/>
      <c r="ER492" s="170"/>
      <c r="ES492" s="170"/>
      <c r="ET492" s="170"/>
      <c r="EU492" s="170"/>
      <c r="EV492" s="170"/>
      <c r="EW492" s="170"/>
      <c r="EX492" s="170"/>
      <c r="EY492" s="170"/>
      <c r="EZ492" s="170"/>
      <c r="FA492" s="170"/>
      <c r="FB492" s="170"/>
      <c r="FC492" s="170"/>
      <c r="FD492" s="170"/>
    </row>
    <row r="493" customFormat="false" ht="12.75" hidden="false" customHeight="false" outlineLevel="0" collapsed="false">
      <c r="A493" s="179"/>
      <c r="B493" s="160"/>
      <c r="C493" s="160"/>
      <c r="D493" s="160"/>
      <c r="E493" s="160"/>
      <c r="F493" s="160"/>
      <c r="G493" s="160"/>
      <c r="H493" s="159"/>
      <c r="I493" s="181"/>
      <c r="R493" s="159"/>
      <c r="S493" s="169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70"/>
      <c r="BP493" s="170"/>
      <c r="BQ493" s="170"/>
      <c r="BR493" s="170"/>
      <c r="BS493" s="170"/>
      <c r="BT493" s="170"/>
      <c r="BU493" s="170"/>
      <c r="BV493" s="170"/>
      <c r="BW493" s="170"/>
      <c r="BX493" s="170"/>
      <c r="BY493" s="170"/>
      <c r="BZ493" s="170"/>
      <c r="CA493" s="170"/>
      <c r="CB493" s="170"/>
      <c r="CC493" s="170"/>
      <c r="CD493" s="170"/>
      <c r="CE493" s="170"/>
      <c r="CF493" s="170"/>
      <c r="CG493" s="170"/>
      <c r="CH493" s="170"/>
      <c r="CI493" s="170"/>
      <c r="CJ493" s="170"/>
      <c r="CK493" s="170"/>
      <c r="CL493" s="170"/>
      <c r="CM493" s="170"/>
      <c r="CN493" s="170"/>
      <c r="CO493" s="170"/>
      <c r="CP493" s="170"/>
      <c r="CQ493" s="170"/>
      <c r="CR493" s="170"/>
      <c r="CS493" s="170"/>
      <c r="CT493" s="170"/>
      <c r="CU493" s="170"/>
      <c r="CV493" s="170"/>
      <c r="CW493" s="170"/>
      <c r="CX493" s="170"/>
      <c r="CY493" s="170"/>
      <c r="CZ493" s="170"/>
      <c r="DA493" s="170"/>
      <c r="DB493" s="170"/>
      <c r="DC493" s="170"/>
      <c r="DD493" s="170"/>
      <c r="DE493" s="170"/>
      <c r="DF493" s="170"/>
      <c r="DG493" s="170"/>
      <c r="DH493" s="170"/>
      <c r="DI493" s="170"/>
      <c r="DJ493" s="170"/>
      <c r="DK493" s="170"/>
      <c r="DL493" s="170"/>
      <c r="DM493" s="170"/>
      <c r="DN493" s="170"/>
      <c r="DO493" s="170"/>
      <c r="DP493" s="170"/>
      <c r="DQ493" s="170"/>
      <c r="DR493" s="170"/>
      <c r="DS493" s="170"/>
      <c r="DT493" s="170"/>
      <c r="DU493" s="170"/>
      <c r="DV493" s="170"/>
      <c r="DW493" s="170"/>
      <c r="DX493" s="170"/>
      <c r="DY493" s="170"/>
      <c r="DZ493" s="170"/>
      <c r="EA493" s="170"/>
      <c r="EB493" s="170"/>
      <c r="EC493" s="170"/>
      <c r="ED493" s="170"/>
      <c r="EE493" s="170"/>
      <c r="EF493" s="170"/>
      <c r="EG493" s="170"/>
      <c r="EH493" s="170"/>
      <c r="EI493" s="170"/>
      <c r="EJ493" s="170"/>
      <c r="EK493" s="170"/>
      <c r="EL493" s="170"/>
      <c r="EM493" s="170"/>
      <c r="EN493" s="170"/>
      <c r="EO493" s="170"/>
      <c r="EP493" s="170"/>
      <c r="EQ493" s="170"/>
      <c r="ER493" s="170"/>
      <c r="ES493" s="170"/>
      <c r="ET493" s="170"/>
      <c r="EU493" s="170"/>
      <c r="EV493" s="170"/>
      <c r="EW493" s="170"/>
      <c r="EX493" s="170"/>
      <c r="EY493" s="170"/>
      <c r="EZ493" s="170"/>
      <c r="FA493" s="170"/>
      <c r="FB493" s="170"/>
      <c r="FC493" s="170"/>
      <c r="FD493" s="170"/>
    </row>
    <row r="494" customFormat="false" ht="12.75" hidden="false" customHeight="false" outlineLevel="0" collapsed="false">
      <c r="A494" s="179"/>
      <c r="B494" s="160"/>
      <c r="C494" s="160"/>
      <c r="D494" s="160"/>
      <c r="E494" s="160"/>
      <c r="F494" s="160"/>
      <c r="G494" s="160"/>
      <c r="H494" s="159"/>
      <c r="I494" s="181"/>
      <c r="R494" s="159"/>
      <c r="S494" s="169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70"/>
      <c r="BP494" s="170"/>
      <c r="BQ494" s="170"/>
      <c r="BR494" s="170"/>
      <c r="BS494" s="170"/>
      <c r="BT494" s="170"/>
      <c r="BU494" s="170"/>
      <c r="BV494" s="170"/>
      <c r="BW494" s="170"/>
      <c r="BX494" s="170"/>
      <c r="BY494" s="170"/>
      <c r="BZ494" s="170"/>
      <c r="CA494" s="170"/>
      <c r="CB494" s="170"/>
      <c r="CC494" s="170"/>
      <c r="CD494" s="170"/>
      <c r="CE494" s="170"/>
      <c r="CF494" s="170"/>
      <c r="CG494" s="170"/>
      <c r="CH494" s="170"/>
      <c r="CI494" s="170"/>
      <c r="CJ494" s="170"/>
      <c r="CK494" s="170"/>
      <c r="CL494" s="170"/>
      <c r="CM494" s="170"/>
      <c r="CN494" s="170"/>
      <c r="CO494" s="170"/>
      <c r="CP494" s="170"/>
      <c r="CQ494" s="170"/>
      <c r="CR494" s="170"/>
      <c r="CS494" s="170"/>
      <c r="CT494" s="170"/>
      <c r="CU494" s="170"/>
      <c r="CV494" s="170"/>
      <c r="CW494" s="170"/>
      <c r="CX494" s="170"/>
      <c r="CY494" s="170"/>
      <c r="CZ494" s="170"/>
      <c r="DA494" s="170"/>
      <c r="DB494" s="170"/>
      <c r="DC494" s="170"/>
      <c r="DD494" s="170"/>
      <c r="DE494" s="170"/>
      <c r="DF494" s="170"/>
      <c r="DG494" s="170"/>
      <c r="DH494" s="170"/>
      <c r="DI494" s="170"/>
      <c r="DJ494" s="170"/>
      <c r="DK494" s="170"/>
      <c r="DL494" s="170"/>
      <c r="DM494" s="170"/>
      <c r="DN494" s="170"/>
      <c r="DO494" s="170"/>
      <c r="DP494" s="170"/>
      <c r="DQ494" s="170"/>
      <c r="DR494" s="170"/>
      <c r="DS494" s="170"/>
      <c r="DT494" s="170"/>
      <c r="DU494" s="170"/>
      <c r="DV494" s="170"/>
      <c r="DW494" s="170"/>
      <c r="DX494" s="170"/>
      <c r="DY494" s="170"/>
      <c r="DZ494" s="170"/>
      <c r="EA494" s="170"/>
      <c r="EB494" s="170"/>
      <c r="EC494" s="170"/>
      <c r="ED494" s="170"/>
      <c r="EE494" s="170"/>
      <c r="EF494" s="170"/>
      <c r="EG494" s="170"/>
      <c r="EH494" s="170"/>
      <c r="EI494" s="170"/>
      <c r="EJ494" s="170"/>
      <c r="EK494" s="170"/>
      <c r="EL494" s="170"/>
      <c r="EM494" s="170"/>
      <c r="EN494" s="170"/>
      <c r="EO494" s="170"/>
      <c r="EP494" s="170"/>
      <c r="EQ494" s="170"/>
      <c r="ER494" s="170"/>
      <c r="ES494" s="170"/>
      <c r="ET494" s="170"/>
      <c r="EU494" s="170"/>
      <c r="EV494" s="170"/>
      <c r="EW494" s="170"/>
      <c r="EX494" s="170"/>
      <c r="EY494" s="170"/>
      <c r="EZ494" s="170"/>
      <c r="FA494" s="170"/>
      <c r="FB494" s="170"/>
      <c r="FC494" s="170"/>
      <c r="FD494" s="170"/>
    </row>
    <row r="495" customFormat="false" ht="12.75" hidden="false" customHeight="false" outlineLevel="0" collapsed="false">
      <c r="A495" s="179"/>
      <c r="B495" s="160"/>
      <c r="C495" s="160"/>
      <c r="D495" s="160"/>
      <c r="E495" s="160"/>
      <c r="F495" s="160"/>
      <c r="G495" s="160"/>
      <c r="H495" s="159"/>
      <c r="I495" s="181"/>
      <c r="R495" s="159"/>
      <c r="S495" s="169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70"/>
      <c r="BP495" s="170"/>
      <c r="BQ495" s="170"/>
      <c r="BR495" s="170"/>
      <c r="BS495" s="170"/>
      <c r="BT495" s="170"/>
      <c r="BU495" s="170"/>
      <c r="BV495" s="170"/>
      <c r="BW495" s="170"/>
      <c r="BX495" s="170"/>
      <c r="BY495" s="170"/>
      <c r="BZ495" s="170"/>
      <c r="CA495" s="170"/>
      <c r="CB495" s="170"/>
      <c r="CC495" s="170"/>
      <c r="CD495" s="170"/>
      <c r="CE495" s="170"/>
      <c r="CF495" s="170"/>
      <c r="CG495" s="170"/>
      <c r="CH495" s="170"/>
      <c r="CI495" s="170"/>
      <c r="CJ495" s="170"/>
      <c r="CK495" s="170"/>
      <c r="CL495" s="170"/>
      <c r="CM495" s="170"/>
      <c r="CN495" s="170"/>
      <c r="CO495" s="170"/>
      <c r="CP495" s="170"/>
      <c r="CQ495" s="170"/>
      <c r="CR495" s="170"/>
      <c r="CS495" s="170"/>
      <c r="CT495" s="170"/>
      <c r="CU495" s="170"/>
      <c r="CV495" s="170"/>
      <c r="CW495" s="170"/>
      <c r="CX495" s="170"/>
      <c r="CY495" s="170"/>
      <c r="CZ495" s="170"/>
      <c r="DA495" s="170"/>
      <c r="DB495" s="170"/>
      <c r="DC495" s="170"/>
      <c r="DD495" s="170"/>
      <c r="DE495" s="170"/>
      <c r="DF495" s="170"/>
      <c r="DG495" s="170"/>
      <c r="DH495" s="170"/>
      <c r="DI495" s="170"/>
      <c r="DJ495" s="170"/>
      <c r="DK495" s="170"/>
      <c r="DL495" s="170"/>
      <c r="DM495" s="170"/>
      <c r="DN495" s="170"/>
      <c r="DO495" s="170"/>
      <c r="DP495" s="170"/>
      <c r="DQ495" s="170"/>
      <c r="DR495" s="170"/>
      <c r="DS495" s="170"/>
      <c r="DT495" s="170"/>
      <c r="DU495" s="170"/>
      <c r="DV495" s="170"/>
      <c r="DW495" s="170"/>
      <c r="DX495" s="170"/>
      <c r="DY495" s="170"/>
      <c r="DZ495" s="170"/>
      <c r="EA495" s="170"/>
      <c r="EB495" s="170"/>
      <c r="EC495" s="170"/>
      <c r="ED495" s="170"/>
      <c r="EE495" s="170"/>
      <c r="EF495" s="170"/>
      <c r="EG495" s="170"/>
      <c r="EH495" s="170"/>
      <c r="EI495" s="170"/>
      <c r="EJ495" s="170"/>
      <c r="EK495" s="170"/>
      <c r="EL495" s="170"/>
      <c r="EM495" s="170"/>
      <c r="EN495" s="170"/>
      <c r="EO495" s="170"/>
      <c r="EP495" s="170"/>
      <c r="EQ495" s="170"/>
      <c r="ER495" s="170"/>
      <c r="ES495" s="170"/>
      <c r="ET495" s="170"/>
      <c r="EU495" s="170"/>
      <c r="EV495" s="170"/>
      <c r="EW495" s="170"/>
      <c r="EX495" s="170"/>
      <c r="EY495" s="170"/>
      <c r="EZ495" s="170"/>
      <c r="FA495" s="170"/>
      <c r="FB495" s="170"/>
      <c r="FC495" s="170"/>
      <c r="FD495" s="170"/>
    </row>
    <row r="496" customFormat="false" ht="12.75" hidden="false" customHeight="false" outlineLevel="0" collapsed="false">
      <c r="A496" s="179"/>
      <c r="B496" s="160"/>
      <c r="C496" s="160"/>
      <c r="D496" s="160"/>
      <c r="E496" s="160"/>
      <c r="F496" s="160"/>
      <c r="G496" s="160"/>
      <c r="H496" s="159"/>
      <c r="I496" s="181"/>
      <c r="R496" s="159"/>
      <c r="S496" s="169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70"/>
      <c r="BP496" s="170"/>
      <c r="BQ496" s="170"/>
      <c r="BR496" s="170"/>
      <c r="BS496" s="170"/>
      <c r="BT496" s="170"/>
      <c r="BU496" s="170"/>
      <c r="BV496" s="170"/>
      <c r="BW496" s="170"/>
      <c r="BX496" s="170"/>
      <c r="BY496" s="170"/>
      <c r="BZ496" s="170"/>
      <c r="CA496" s="170"/>
      <c r="CB496" s="170"/>
      <c r="CC496" s="170"/>
      <c r="CD496" s="170"/>
      <c r="CE496" s="170"/>
      <c r="CF496" s="170"/>
      <c r="CG496" s="170"/>
      <c r="CH496" s="170"/>
      <c r="CI496" s="170"/>
      <c r="CJ496" s="170"/>
      <c r="CK496" s="170"/>
      <c r="CL496" s="170"/>
      <c r="CM496" s="170"/>
      <c r="CN496" s="170"/>
      <c r="CO496" s="170"/>
      <c r="CP496" s="170"/>
      <c r="CQ496" s="170"/>
      <c r="CR496" s="170"/>
      <c r="CS496" s="170"/>
      <c r="CT496" s="170"/>
      <c r="CU496" s="170"/>
      <c r="CV496" s="170"/>
      <c r="CW496" s="170"/>
      <c r="CX496" s="170"/>
      <c r="CY496" s="170"/>
      <c r="CZ496" s="170"/>
      <c r="DA496" s="170"/>
      <c r="DB496" s="170"/>
      <c r="DC496" s="170"/>
      <c r="DD496" s="170"/>
      <c r="DE496" s="170"/>
      <c r="DF496" s="170"/>
      <c r="DG496" s="170"/>
      <c r="DH496" s="170"/>
      <c r="DI496" s="170"/>
      <c r="DJ496" s="170"/>
      <c r="DK496" s="170"/>
      <c r="DL496" s="170"/>
      <c r="DM496" s="170"/>
      <c r="DN496" s="170"/>
      <c r="DO496" s="170"/>
      <c r="DP496" s="170"/>
      <c r="DQ496" s="170"/>
      <c r="DR496" s="170"/>
      <c r="DS496" s="170"/>
      <c r="DT496" s="170"/>
      <c r="DU496" s="170"/>
      <c r="DV496" s="170"/>
      <c r="DW496" s="170"/>
      <c r="DX496" s="170"/>
      <c r="DY496" s="170"/>
      <c r="DZ496" s="170"/>
      <c r="EA496" s="170"/>
      <c r="EB496" s="170"/>
      <c r="EC496" s="170"/>
      <c r="ED496" s="170"/>
      <c r="EE496" s="170"/>
      <c r="EF496" s="170"/>
      <c r="EG496" s="170"/>
      <c r="EH496" s="170"/>
      <c r="EI496" s="170"/>
      <c r="EJ496" s="170"/>
      <c r="EK496" s="170"/>
      <c r="EL496" s="170"/>
      <c r="EM496" s="170"/>
      <c r="EN496" s="170"/>
      <c r="EO496" s="170"/>
      <c r="EP496" s="170"/>
      <c r="EQ496" s="170"/>
      <c r="ER496" s="170"/>
      <c r="ES496" s="170"/>
      <c r="ET496" s="170"/>
      <c r="EU496" s="170"/>
      <c r="EV496" s="170"/>
      <c r="EW496" s="170"/>
      <c r="EX496" s="170"/>
      <c r="EY496" s="170"/>
      <c r="EZ496" s="170"/>
      <c r="FA496" s="170"/>
      <c r="FB496" s="170"/>
      <c r="FC496" s="170"/>
      <c r="FD496" s="170"/>
    </row>
    <row r="497" customFormat="false" ht="12.75" hidden="false" customHeight="false" outlineLevel="0" collapsed="false">
      <c r="A497" s="179"/>
      <c r="B497" s="160"/>
      <c r="C497" s="160"/>
      <c r="D497" s="160"/>
      <c r="E497" s="160"/>
      <c r="F497" s="160"/>
      <c r="G497" s="160"/>
      <c r="H497" s="159"/>
      <c r="I497" s="181"/>
      <c r="R497" s="159"/>
      <c r="S497" s="169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70"/>
      <c r="BP497" s="170"/>
      <c r="BQ497" s="170"/>
      <c r="BR497" s="170"/>
      <c r="BS497" s="170"/>
      <c r="BT497" s="170"/>
      <c r="BU497" s="170"/>
      <c r="BV497" s="170"/>
      <c r="BW497" s="170"/>
      <c r="BX497" s="170"/>
      <c r="BY497" s="170"/>
      <c r="BZ497" s="170"/>
      <c r="CA497" s="170"/>
      <c r="CB497" s="170"/>
      <c r="CC497" s="170"/>
      <c r="CD497" s="170"/>
      <c r="CE497" s="170"/>
      <c r="CF497" s="170"/>
      <c r="CG497" s="170"/>
      <c r="CH497" s="170"/>
      <c r="CI497" s="170"/>
      <c r="CJ497" s="170"/>
      <c r="CK497" s="170"/>
      <c r="CL497" s="170"/>
      <c r="CM497" s="170"/>
      <c r="CN497" s="170"/>
      <c r="CO497" s="170"/>
      <c r="CP497" s="170"/>
      <c r="CQ497" s="170"/>
      <c r="CR497" s="170"/>
      <c r="CS497" s="170"/>
      <c r="CT497" s="170"/>
      <c r="CU497" s="170"/>
      <c r="CV497" s="170"/>
      <c r="CW497" s="170"/>
      <c r="CX497" s="170"/>
      <c r="CY497" s="170"/>
      <c r="CZ497" s="170"/>
      <c r="DA497" s="170"/>
      <c r="DB497" s="170"/>
      <c r="DC497" s="170"/>
      <c r="DD497" s="170"/>
      <c r="DE497" s="170"/>
      <c r="DF497" s="170"/>
      <c r="DG497" s="170"/>
      <c r="DH497" s="170"/>
      <c r="DI497" s="170"/>
      <c r="DJ497" s="170"/>
      <c r="DK497" s="170"/>
      <c r="DL497" s="170"/>
      <c r="DM497" s="170"/>
      <c r="DN497" s="170"/>
      <c r="DO497" s="170"/>
      <c r="DP497" s="170"/>
      <c r="DQ497" s="170"/>
      <c r="DR497" s="170"/>
      <c r="DS497" s="170"/>
      <c r="DT497" s="170"/>
      <c r="DU497" s="170"/>
      <c r="DV497" s="170"/>
      <c r="DW497" s="170"/>
      <c r="DX497" s="170"/>
      <c r="DY497" s="170"/>
      <c r="DZ497" s="170"/>
      <c r="EA497" s="170"/>
      <c r="EB497" s="170"/>
      <c r="EC497" s="170"/>
      <c r="ED497" s="170"/>
      <c r="EE497" s="170"/>
      <c r="EF497" s="170"/>
      <c r="EG497" s="170"/>
      <c r="EH497" s="170"/>
      <c r="EI497" s="170"/>
      <c r="EJ497" s="170"/>
      <c r="EK497" s="170"/>
      <c r="EL497" s="170"/>
      <c r="EM497" s="170"/>
      <c r="EN497" s="170"/>
      <c r="EO497" s="170"/>
      <c r="EP497" s="170"/>
      <c r="EQ497" s="170"/>
      <c r="ER497" s="170"/>
      <c r="ES497" s="170"/>
      <c r="ET497" s="170"/>
      <c r="EU497" s="170"/>
      <c r="EV497" s="170"/>
      <c r="EW497" s="170"/>
      <c r="EX497" s="170"/>
      <c r="EY497" s="170"/>
      <c r="EZ497" s="170"/>
      <c r="FA497" s="170"/>
      <c r="FB497" s="170"/>
      <c r="FC497" s="170"/>
      <c r="FD497" s="170"/>
    </row>
    <row r="498" customFormat="false" ht="12.75" hidden="false" customHeight="false" outlineLevel="0" collapsed="false">
      <c r="A498" s="179"/>
      <c r="B498" s="160"/>
      <c r="C498" s="160"/>
      <c r="D498" s="160"/>
      <c r="E498" s="160"/>
      <c r="F498" s="160"/>
      <c r="G498" s="160"/>
      <c r="H498" s="159"/>
      <c r="I498" s="181"/>
      <c r="R498" s="159"/>
      <c r="S498" s="169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70"/>
      <c r="BP498" s="170"/>
      <c r="BQ498" s="170"/>
      <c r="BR498" s="170"/>
      <c r="BS498" s="170"/>
      <c r="BT498" s="170"/>
      <c r="BU498" s="170"/>
      <c r="BV498" s="170"/>
      <c r="BW498" s="170"/>
      <c r="BX498" s="170"/>
      <c r="BY498" s="170"/>
      <c r="BZ498" s="170"/>
      <c r="CA498" s="170"/>
      <c r="CB498" s="170"/>
      <c r="CC498" s="170"/>
      <c r="CD498" s="170"/>
      <c r="CE498" s="170"/>
      <c r="CF498" s="170"/>
      <c r="CG498" s="170"/>
      <c r="CH498" s="170"/>
      <c r="CI498" s="170"/>
      <c r="CJ498" s="170"/>
      <c r="CK498" s="170"/>
      <c r="CL498" s="170"/>
      <c r="CM498" s="170"/>
      <c r="CN498" s="170"/>
      <c r="CO498" s="170"/>
      <c r="CP498" s="170"/>
      <c r="CQ498" s="170"/>
      <c r="CR498" s="170"/>
      <c r="CS498" s="170"/>
      <c r="CT498" s="170"/>
      <c r="CU498" s="170"/>
      <c r="CV498" s="170"/>
      <c r="CW498" s="170"/>
      <c r="CX498" s="170"/>
      <c r="CY498" s="170"/>
      <c r="CZ498" s="170"/>
      <c r="DA498" s="170"/>
      <c r="DB498" s="170"/>
      <c r="DC498" s="170"/>
      <c r="DD498" s="170"/>
      <c r="DE498" s="170"/>
      <c r="DF498" s="170"/>
      <c r="DG498" s="170"/>
      <c r="DH498" s="170"/>
      <c r="DI498" s="170"/>
      <c r="DJ498" s="170"/>
      <c r="DK498" s="170"/>
      <c r="DL498" s="170"/>
      <c r="DM498" s="170"/>
      <c r="DN498" s="170"/>
      <c r="DO498" s="170"/>
      <c r="DP498" s="170"/>
      <c r="DQ498" s="170"/>
      <c r="DR498" s="170"/>
      <c r="DS498" s="170"/>
      <c r="DT498" s="170"/>
      <c r="DU498" s="170"/>
      <c r="DV498" s="170"/>
      <c r="DW498" s="170"/>
      <c r="DX498" s="170"/>
      <c r="DY498" s="170"/>
      <c r="DZ498" s="170"/>
      <c r="EA498" s="170"/>
      <c r="EB498" s="170"/>
      <c r="EC498" s="170"/>
      <c r="ED498" s="170"/>
      <c r="EE498" s="170"/>
      <c r="EF498" s="170"/>
      <c r="EG498" s="170"/>
      <c r="EH498" s="170"/>
      <c r="EI498" s="170"/>
      <c r="EJ498" s="170"/>
      <c r="EK498" s="170"/>
      <c r="EL498" s="170"/>
      <c r="EM498" s="170"/>
      <c r="EN498" s="170"/>
      <c r="EO498" s="170"/>
      <c r="EP498" s="170"/>
      <c r="EQ498" s="170"/>
      <c r="ER498" s="170"/>
      <c r="ES498" s="170"/>
      <c r="ET498" s="170"/>
      <c r="EU498" s="170"/>
      <c r="EV498" s="170"/>
      <c r="EW498" s="170"/>
      <c r="EX498" s="170"/>
      <c r="EY498" s="170"/>
      <c r="EZ498" s="170"/>
      <c r="FA498" s="170"/>
      <c r="FB498" s="170"/>
      <c r="FC498" s="170"/>
      <c r="FD498" s="170"/>
    </row>
    <row r="499" customFormat="false" ht="12.75" hidden="false" customHeight="false" outlineLevel="0" collapsed="false">
      <c r="A499" s="179"/>
      <c r="B499" s="160"/>
      <c r="C499" s="160"/>
      <c r="D499" s="160"/>
      <c r="E499" s="160"/>
      <c r="F499" s="160"/>
      <c r="G499" s="160"/>
      <c r="H499" s="159"/>
      <c r="I499" s="181"/>
      <c r="R499" s="159"/>
      <c r="S499" s="169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70"/>
      <c r="BP499" s="170"/>
      <c r="BQ499" s="170"/>
      <c r="BR499" s="170"/>
      <c r="BS499" s="170"/>
      <c r="BT499" s="170"/>
      <c r="BU499" s="170"/>
      <c r="BV499" s="170"/>
      <c r="BW499" s="170"/>
      <c r="BX499" s="170"/>
      <c r="BY499" s="170"/>
      <c r="BZ499" s="170"/>
      <c r="CA499" s="170"/>
      <c r="CB499" s="170"/>
      <c r="CC499" s="170"/>
      <c r="CD499" s="170"/>
      <c r="CE499" s="170"/>
      <c r="CF499" s="170"/>
      <c r="CG499" s="170"/>
      <c r="CH499" s="170"/>
      <c r="CI499" s="170"/>
      <c r="CJ499" s="170"/>
      <c r="CK499" s="170"/>
      <c r="CL499" s="170"/>
      <c r="CM499" s="170"/>
      <c r="CN499" s="170"/>
      <c r="CO499" s="170"/>
      <c r="CP499" s="170"/>
      <c r="CQ499" s="170"/>
      <c r="CR499" s="170"/>
      <c r="CS499" s="170"/>
      <c r="CT499" s="170"/>
      <c r="CU499" s="170"/>
      <c r="CV499" s="170"/>
      <c r="CW499" s="170"/>
      <c r="CX499" s="170"/>
      <c r="CY499" s="170"/>
      <c r="CZ499" s="170"/>
      <c r="DA499" s="170"/>
      <c r="DB499" s="170"/>
      <c r="DC499" s="170"/>
      <c r="DD499" s="170"/>
      <c r="DE499" s="170"/>
      <c r="DF499" s="170"/>
      <c r="DG499" s="170"/>
      <c r="DH499" s="170"/>
      <c r="DI499" s="170"/>
      <c r="DJ499" s="170"/>
      <c r="DK499" s="170"/>
      <c r="DL499" s="170"/>
      <c r="DM499" s="170"/>
      <c r="DN499" s="170"/>
      <c r="DO499" s="170"/>
      <c r="DP499" s="170"/>
      <c r="DQ499" s="170"/>
      <c r="DR499" s="170"/>
      <c r="DS499" s="170"/>
      <c r="DT499" s="170"/>
      <c r="DU499" s="170"/>
      <c r="DV499" s="170"/>
      <c r="DW499" s="170"/>
      <c r="DX499" s="170"/>
      <c r="DY499" s="170"/>
      <c r="DZ499" s="170"/>
      <c r="EA499" s="170"/>
      <c r="EB499" s="170"/>
      <c r="EC499" s="170"/>
      <c r="ED499" s="170"/>
      <c r="EE499" s="170"/>
      <c r="EF499" s="170"/>
      <c r="EG499" s="170"/>
      <c r="EH499" s="170"/>
      <c r="EI499" s="170"/>
      <c r="EJ499" s="170"/>
      <c r="EK499" s="170"/>
      <c r="EL499" s="170"/>
      <c r="EM499" s="170"/>
      <c r="EN499" s="170"/>
      <c r="EO499" s="170"/>
      <c r="EP499" s="170"/>
      <c r="EQ499" s="170"/>
      <c r="ER499" s="170"/>
      <c r="ES499" s="170"/>
      <c r="ET499" s="170"/>
      <c r="EU499" s="170"/>
      <c r="EV499" s="170"/>
      <c r="EW499" s="170"/>
      <c r="EX499" s="170"/>
      <c r="EY499" s="170"/>
      <c r="EZ499" s="170"/>
      <c r="FA499" s="170"/>
      <c r="FB499" s="170"/>
      <c r="FC499" s="170"/>
      <c r="FD499" s="170"/>
    </row>
    <row r="500" customFormat="false" ht="12.75" hidden="false" customHeight="false" outlineLevel="0" collapsed="false">
      <c r="A500" s="179"/>
      <c r="B500" s="160"/>
      <c r="C500" s="160"/>
      <c r="D500" s="160"/>
      <c r="E500" s="160"/>
      <c r="F500" s="160"/>
      <c r="G500" s="160"/>
      <c r="H500" s="159"/>
      <c r="I500" s="181"/>
      <c r="R500" s="159"/>
      <c r="S500" s="169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70"/>
      <c r="BP500" s="170"/>
      <c r="BQ500" s="170"/>
      <c r="BR500" s="170"/>
      <c r="BS500" s="170"/>
      <c r="BT500" s="170"/>
      <c r="BU500" s="170"/>
      <c r="BV500" s="170"/>
      <c r="BW500" s="170"/>
      <c r="BX500" s="170"/>
      <c r="BY500" s="170"/>
      <c r="BZ500" s="170"/>
      <c r="CA500" s="170"/>
      <c r="CB500" s="170"/>
      <c r="CC500" s="170"/>
      <c r="CD500" s="170"/>
      <c r="CE500" s="170"/>
      <c r="CF500" s="170"/>
      <c r="CG500" s="170"/>
      <c r="CH500" s="170"/>
      <c r="CI500" s="170"/>
      <c r="CJ500" s="170"/>
      <c r="CK500" s="170"/>
      <c r="CL500" s="170"/>
      <c r="CM500" s="170"/>
      <c r="CN500" s="170"/>
      <c r="CO500" s="170"/>
      <c r="CP500" s="170"/>
      <c r="CQ500" s="170"/>
      <c r="CR500" s="170"/>
      <c r="CS500" s="170"/>
      <c r="CT500" s="170"/>
      <c r="CU500" s="170"/>
      <c r="CV500" s="170"/>
      <c r="CW500" s="170"/>
      <c r="CX500" s="170"/>
      <c r="CY500" s="170"/>
      <c r="CZ500" s="170"/>
      <c r="DA500" s="170"/>
      <c r="DB500" s="170"/>
      <c r="DC500" s="170"/>
      <c r="DD500" s="170"/>
      <c r="DE500" s="170"/>
      <c r="DF500" s="170"/>
      <c r="DG500" s="170"/>
      <c r="DH500" s="170"/>
      <c r="DI500" s="170"/>
      <c r="DJ500" s="170"/>
      <c r="DK500" s="170"/>
      <c r="DL500" s="170"/>
      <c r="DM500" s="170"/>
      <c r="DN500" s="170"/>
      <c r="DO500" s="170"/>
      <c r="DP500" s="170"/>
      <c r="DQ500" s="170"/>
      <c r="DR500" s="170"/>
      <c r="DS500" s="170"/>
      <c r="DT500" s="170"/>
      <c r="DU500" s="170"/>
      <c r="DV500" s="170"/>
      <c r="DW500" s="170"/>
      <c r="DX500" s="170"/>
      <c r="DY500" s="170"/>
      <c r="DZ500" s="170"/>
      <c r="EA500" s="170"/>
      <c r="EB500" s="170"/>
      <c r="EC500" s="170"/>
      <c r="ED500" s="170"/>
      <c r="EE500" s="170"/>
      <c r="EF500" s="170"/>
      <c r="EG500" s="170"/>
      <c r="EH500" s="170"/>
      <c r="EI500" s="170"/>
      <c r="EJ500" s="170"/>
      <c r="EK500" s="170"/>
      <c r="EL500" s="170"/>
      <c r="EM500" s="170"/>
      <c r="EN500" s="170"/>
      <c r="EO500" s="170"/>
      <c r="EP500" s="170"/>
      <c r="EQ500" s="170"/>
      <c r="ER500" s="170"/>
      <c r="ES500" s="170"/>
      <c r="ET500" s="170"/>
      <c r="EU500" s="170"/>
      <c r="EV500" s="170"/>
      <c r="EW500" s="170"/>
      <c r="EX500" s="170"/>
      <c r="EY500" s="170"/>
      <c r="EZ500" s="170"/>
      <c r="FA500" s="170"/>
      <c r="FB500" s="170"/>
      <c r="FC500" s="170"/>
      <c r="FD500" s="170"/>
    </row>
    <row r="501" customFormat="false" ht="12.75" hidden="false" customHeight="false" outlineLevel="0" collapsed="false">
      <c r="A501" s="179"/>
      <c r="B501" s="160"/>
      <c r="C501" s="160"/>
      <c r="D501" s="160"/>
      <c r="E501" s="160"/>
      <c r="F501" s="160"/>
      <c r="G501" s="160"/>
      <c r="H501" s="159"/>
      <c r="I501" s="181"/>
      <c r="R501" s="159"/>
      <c r="S501" s="169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70"/>
      <c r="BP501" s="170"/>
      <c r="BQ501" s="170"/>
      <c r="BR501" s="170"/>
      <c r="BS501" s="170"/>
      <c r="BT501" s="170"/>
      <c r="BU501" s="170"/>
      <c r="BV501" s="170"/>
      <c r="BW501" s="170"/>
      <c r="BX501" s="170"/>
      <c r="BY501" s="170"/>
      <c r="BZ501" s="170"/>
      <c r="CA501" s="170"/>
      <c r="CB501" s="170"/>
      <c r="CC501" s="170"/>
      <c r="CD501" s="170"/>
      <c r="CE501" s="170"/>
      <c r="CF501" s="170"/>
      <c r="CG501" s="170"/>
      <c r="CH501" s="170"/>
      <c r="CI501" s="170"/>
      <c r="CJ501" s="170"/>
      <c r="CK501" s="170"/>
      <c r="CL501" s="170"/>
      <c r="CM501" s="170"/>
      <c r="CN501" s="170"/>
      <c r="CO501" s="170"/>
      <c r="CP501" s="170"/>
      <c r="CQ501" s="170"/>
      <c r="CR501" s="170"/>
      <c r="CS501" s="170"/>
      <c r="CT501" s="170"/>
      <c r="CU501" s="170"/>
      <c r="CV501" s="170"/>
      <c r="CW501" s="170"/>
      <c r="CX501" s="170"/>
      <c r="CY501" s="170"/>
      <c r="CZ501" s="170"/>
      <c r="DA501" s="170"/>
      <c r="DB501" s="170"/>
      <c r="DC501" s="170"/>
      <c r="DD501" s="170"/>
      <c r="DE501" s="170"/>
      <c r="DF501" s="170"/>
      <c r="DG501" s="170"/>
      <c r="DH501" s="170"/>
      <c r="DI501" s="170"/>
      <c r="DJ501" s="170"/>
      <c r="DK501" s="170"/>
      <c r="DL501" s="170"/>
      <c r="DM501" s="170"/>
      <c r="DN501" s="170"/>
      <c r="DO501" s="170"/>
      <c r="DP501" s="170"/>
      <c r="DQ501" s="170"/>
      <c r="DR501" s="170"/>
      <c r="DS501" s="170"/>
      <c r="DT501" s="170"/>
      <c r="DU501" s="170"/>
      <c r="DV501" s="170"/>
      <c r="DW501" s="170"/>
      <c r="DX501" s="170"/>
      <c r="DY501" s="170"/>
      <c r="DZ501" s="170"/>
      <c r="EA501" s="170"/>
      <c r="EB501" s="170"/>
      <c r="EC501" s="170"/>
      <c r="ED501" s="170"/>
      <c r="EE501" s="170"/>
      <c r="EF501" s="170"/>
      <c r="EG501" s="170"/>
      <c r="EH501" s="170"/>
      <c r="EI501" s="170"/>
      <c r="EJ501" s="170"/>
      <c r="EK501" s="170"/>
      <c r="EL501" s="170"/>
      <c r="EM501" s="170"/>
      <c r="EN501" s="170"/>
      <c r="EO501" s="170"/>
      <c r="EP501" s="170"/>
      <c r="EQ501" s="170"/>
      <c r="ER501" s="170"/>
      <c r="ES501" s="170"/>
      <c r="ET501" s="170"/>
      <c r="EU501" s="170"/>
      <c r="EV501" s="170"/>
      <c r="EW501" s="170"/>
      <c r="EX501" s="170"/>
      <c r="EY501" s="170"/>
      <c r="EZ501" s="170"/>
      <c r="FA501" s="170"/>
      <c r="FB501" s="170"/>
      <c r="FC501" s="170"/>
      <c r="FD501" s="170"/>
    </row>
    <row r="502" customFormat="false" ht="12.75" hidden="false" customHeight="false" outlineLevel="0" collapsed="false">
      <c r="A502" s="179"/>
      <c r="B502" s="160"/>
      <c r="C502" s="160"/>
      <c r="D502" s="160"/>
      <c r="E502" s="160"/>
      <c r="F502" s="160"/>
      <c r="G502" s="160"/>
      <c r="H502" s="159"/>
      <c r="I502" s="181"/>
      <c r="R502" s="159"/>
      <c r="S502" s="169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70"/>
      <c r="BP502" s="170"/>
      <c r="BQ502" s="170"/>
      <c r="BR502" s="170"/>
      <c r="BS502" s="170"/>
      <c r="BT502" s="170"/>
      <c r="BU502" s="170"/>
      <c r="BV502" s="170"/>
      <c r="BW502" s="170"/>
      <c r="BX502" s="170"/>
      <c r="BY502" s="170"/>
      <c r="BZ502" s="170"/>
      <c r="CA502" s="170"/>
      <c r="CB502" s="170"/>
      <c r="CC502" s="170"/>
      <c r="CD502" s="170"/>
      <c r="CE502" s="170"/>
      <c r="CF502" s="170"/>
      <c r="CG502" s="170"/>
      <c r="CH502" s="170"/>
      <c r="CI502" s="170"/>
      <c r="CJ502" s="170"/>
      <c r="CK502" s="170"/>
      <c r="CL502" s="170"/>
      <c r="CM502" s="170"/>
      <c r="CN502" s="170"/>
      <c r="CO502" s="170"/>
      <c r="CP502" s="170"/>
      <c r="CQ502" s="170"/>
      <c r="CR502" s="170"/>
      <c r="CS502" s="170"/>
      <c r="CT502" s="170"/>
      <c r="CU502" s="170"/>
      <c r="CV502" s="170"/>
      <c r="CW502" s="170"/>
      <c r="CX502" s="170"/>
      <c r="CY502" s="170"/>
      <c r="CZ502" s="170"/>
      <c r="DA502" s="170"/>
      <c r="DB502" s="170"/>
      <c r="DC502" s="170"/>
      <c r="DD502" s="170"/>
      <c r="DE502" s="170"/>
      <c r="DF502" s="170"/>
      <c r="DG502" s="170"/>
      <c r="DH502" s="170"/>
      <c r="DI502" s="170"/>
      <c r="DJ502" s="170"/>
      <c r="DK502" s="170"/>
      <c r="DL502" s="170"/>
      <c r="DM502" s="170"/>
      <c r="DN502" s="170"/>
      <c r="DO502" s="170"/>
      <c r="DP502" s="170"/>
      <c r="DQ502" s="170"/>
      <c r="DR502" s="170"/>
      <c r="DS502" s="170"/>
      <c r="DT502" s="170"/>
      <c r="DU502" s="170"/>
      <c r="DV502" s="170"/>
      <c r="DW502" s="170"/>
      <c r="DX502" s="170"/>
      <c r="DY502" s="170"/>
      <c r="DZ502" s="170"/>
      <c r="EA502" s="170"/>
      <c r="EB502" s="170"/>
      <c r="EC502" s="170"/>
      <c r="ED502" s="170"/>
      <c r="EE502" s="170"/>
      <c r="EF502" s="170"/>
      <c r="EG502" s="170"/>
      <c r="EH502" s="170"/>
      <c r="EI502" s="170"/>
      <c r="EJ502" s="170"/>
      <c r="EK502" s="170"/>
      <c r="EL502" s="170"/>
      <c r="EM502" s="170"/>
      <c r="EN502" s="170"/>
      <c r="EO502" s="170"/>
      <c r="EP502" s="170"/>
      <c r="EQ502" s="170"/>
      <c r="ER502" s="170"/>
      <c r="ES502" s="170"/>
      <c r="ET502" s="170"/>
      <c r="EU502" s="170"/>
      <c r="EV502" s="170"/>
      <c r="EW502" s="170"/>
      <c r="EX502" s="170"/>
      <c r="EY502" s="170"/>
      <c r="EZ502" s="170"/>
      <c r="FA502" s="170"/>
      <c r="FB502" s="170"/>
      <c r="FC502" s="170"/>
      <c r="FD502" s="170"/>
    </row>
    <row r="503" customFormat="false" ht="12.75" hidden="false" customHeight="false" outlineLevel="0" collapsed="false">
      <c r="A503" s="179"/>
      <c r="B503" s="160"/>
      <c r="C503" s="160"/>
      <c r="D503" s="160"/>
      <c r="E503" s="160"/>
      <c r="F503" s="160"/>
      <c r="G503" s="160"/>
      <c r="H503" s="159"/>
      <c r="I503" s="181"/>
      <c r="R503" s="159"/>
      <c r="S503" s="169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70"/>
      <c r="BP503" s="170"/>
      <c r="BQ503" s="170"/>
      <c r="BR503" s="170"/>
      <c r="BS503" s="170"/>
      <c r="BT503" s="170"/>
      <c r="BU503" s="170"/>
      <c r="BV503" s="170"/>
      <c r="BW503" s="170"/>
      <c r="BX503" s="170"/>
      <c r="BY503" s="170"/>
      <c r="BZ503" s="170"/>
      <c r="CA503" s="170"/>
      <c r="CB503" s="170"/>
      <c r="CC503" s="170"/>
      <c r="CD503" s="170"/>
      <c r="CE503" s="170"/>
      <c r="CF503" s="170"/>
      <c r="CG503" s="170"/>
      <c r="CH503" s="170"/>
      <c r="CI503" s="170"/>
      <c r="CJ503" s="170"/>
      <c r="CK503" s="170"/>
      <c r="CL503" s="170"/>
      <c r="CM503" s="170"/>
      <c r="CN503" s="170"/>
      <c r="CO503" s="170"/>
      <c r="CP503" s="170"/>
      <c r="CQ503" s="170"/>
      <c r="CR503" s="170"/>
      <c r="CS503" s="170"/>
      <c r="CT503" s="170"/>
      <c r="CU503" s="170"/>
      <c r="CV503" s="170"/>
      <c r="CW503" s="170"/>
      <c r="CX503" s="170"/>
      <c r="CY503" s="170"/>
      <c r="CZ503" s="170"/>
      <c r="DA503" s="170"/>
      <c r="DB503" s="170"/>
      <c r="DC503" s="170"/>
      <c r="DD503" s="170"/>
      <c r="DE503" s="170"/>
      <c r="DF503" s="170"/>
      <c r="DG503" s="170"/>
      <c r="DH503" s="170"/>
      <c r="DI503" s="170"/>
      <c r="DJ503" s="170"/>
      <c r="DK503" s="170"/>
      <c r="DL503" s="170"/>
      <c r="DM503" s="170"/>
      <c r="DN503" s="170"/>
      <c r="DO503" s="170"/>
      <c r="DP503" s="170"/>
      <c r="DQ503" s="170"/>
      <c r="DR503" s="170"/>
      <c r="DS503" s="170"/>
      <c r="DT503" s="170"/>
      <c r="DU503" s="170"/>
      <c r="DV503" s="170"/>
      <c r="DW503" s="170"/>
      <c r="DX503" s="170"/>
      <c r="DY503" s="170"/>
      <c r="DZ503" s="170"/>
      <c r="EA503" s="170"/>
      <c r="EB503" s="170"/>
      <c r="EC503" s="170"/>
      <c r="ED503" s="170"/>
      <c r="EE503" s="170"/>
      <c r="EF503" s="170"/>
      <c r="EG503" s="170"/>
      <c r="EH503" s="170"/>
      <c r="EI503" s="170"/>
      <c r="EJ503" s="170"/>
      <c r="EK503" s="170"/>
      <c r="EL503" s="170"/>
      <c r="EM503" s="170"/>
      <c r="EN503" s="170"/>
      <c r="EO503" s="170"/>
      <c r="EP503" s="170"/>
      <c r="EQ503" s="170"/>
      <c r="ER503" s="170"/>
      <c r="ES503" s="170"/>
      <c r="ET503" s="170"/>
      <c r="EU503" s="170"/>
      <c r="EV503" s="170"/>
      <c r="EW503" s="170"/>
      <c r="EX503" s="170"/>
      <c r="EY503" s="170"/>
      <c r="EZ503" s="170"/>
      <c r="FA503" s="170"/>
      <c r="FB503" s="170"/>
      <c r="FC503" s="170"/>
      <c r="FD503" s="170"/>
    </row>
    <row r="504" customFormat="false" ht="12.75" hidden="false" customHeight="false" outlineLevel="0" collapsed="false">
      <c r="A504" s="179"/>
      <c r="B504" s="160"/>
      <c r="C504" s="160"/>
      <c r="D504" s="160"/>
      <c r="E504" s="160"/>
      <c r="F504" s="160"/>
      <c r="G504" s="160"/>
      <c r="H504" s="159"/>
      <c r="I504" s="181"/>
      <c r="R504" s="159"/>
      <c r="S504" s="169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70"/>
      <c r="BW504" s="170"/>
      <c r="BX504" s="170"/>
      <c r="BY504" s="170"/>
      <c r="BZ504" s="170"/>
      <c r="CA504" s="170"/>
      <c r="CB504" s="170"/>
      <c r="CC504" s="170"/>
      <c r="CD504" s="170"/>
      <c r="CE504" s="170"/>
      <c r="CF504" s="170"/>
      <c r="CG504" s="170"/>
      <c r="CH504" s="170"/>
      <c r="CI504" s="170"/>
      <c r="CJ504" s="170"/>
      <c r="CK504" s="170"/>
      <c r="CL504" s="170"/>
      <c r="CM504" s="170"/>
      <c r="CN504" s="170"/>
      <c r="CO504" s="170"/>
      <c r="CP504" s="170"/>
      <c r="CQ504" s="170"/>
      <c r="CR504" s="170"/>
      <c r="CS504" s="170"/>
      <c r="CT504" s="170"/>
      <c r="CU504" s="170"/>
      <c r="CV504" s="170"/>
      <c r="CW504" s="170"/>
      <c r="CX504" s="170"/>
      <c r="CY504" s="170"/>
      <c r="CZ504" s="170"/>
      <c r="DA504" s="170"/>
      <c r="DB504" s="170"/>
      <c r="DC504" s="170"/>
      <c r="DD504" s="170"/>
      <c r="DE504" s="170"/>
      <c r="DF504" s="170"/>
      <c r="DG504" s="170"/>
      <c r="DH504" s="170"/>
      <c r="DI504" s="170"/>
      <c r="DJ504" s="170"/>
      <c r="DK504" s="170"/>
      <c r="DL504" s="170"/>
      <c r="DM504" s="170"/>
      <c r="DN504" s="170"/>
      <c r="DO504" s="170"/>
      <c r="DP504" s="170"/>
      <c r="DQ504" s="170"/>
      <c r="DR504" s="170"/>
      <c r="DS504" s="170"/>
      <c r="DT504" s="170"/>
      <c r="DU504" s="170"/>
      <c r="DV504" s="170"/>
      <c r="DW504" s="170"/>
      <c r="DX504" s="170"/>
      <c r="DY504" s="170"/>
      <c r="DZ504" s="170"/>
      <c r="EA504" s="170"/>
      <c r="EB504" s="170"/>
      <c r="EC504" s="170"/>
      <c r="ED504" s="170"/>
      <c r="EE504" s="170"/>
      <c r="EF504" s="170"/>
      <c r="EG504" s="170"/>
      <c r="EH504" s="170"/>
      <c r="EI504" s="170"/>
      <c r="EJ504" s="170"/>
      <c r="EK504" s="170"/>
      <c r="EL504" s="170"/>
      <c r="EM504" s="170"/>
      <c r="EN504" s="170"/>
      <c r="EO504" s="170"/>
      <c r="EP504" s="170"/>
      <c r="EQ504" s="170"/>
      <c r="ER504" s="170"/>
      <c r="ES504" s="170"/>
      <c r="ET504" s="170"/>
      <c r="EU504" s="170"/>
      <c r="EV504" s="170"/>
      <c r="EW504" s="170"/>
      <c r="EX504" s="170"/>
      <c r="EY504" s="170"/>
      <c r="EZ504" s="170"/>
      <c r="FA504" s="170"/>
      <c r="FB504" s="170"/>
      <c r="FC504" s="170"/>
      <c r="FD504" s="170"/>
    </row>
    <row r="505" customFormat="false" ht="12.75" hidden="false" customHeight="false" outlineLevel="0" collapsed="false">
      <c r="A505" s="179"/>
      <c r="B505" s="160"/>
      <c r="C505" s="160"/>
      <c r="D505" s="160"/>
      <c r="E505" s="160"/>
      <c r="F505" s="160"/>
      <c r="G505" s="160"/>
      <c r="H505" s="159"/>
      <c r="I505" s="181"/>
      <c r="R505" s="159"/>
      <c r="S505" s="169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70"/>
      <c r="BW505" s="170"/>
      <c r="BX505" s="170"/>
      <c r="BY505" s="170"/>
      <c r="BZ505" s="170"/>
      <c r="CA505" s="170"/>
      <c r="CB505" s="170"/>
      <c r="CC505" s="170"/>
      <c r="CD505" s="170"/>
      <c r="CE505" s="170"/>
      <c r="CF505" s="170"/>
      <c r="CG505" s="170"/>
      <c r="CH505" s="170"/>
      <c r="CI505" s="170"/>
      <c r="CJ505" s="170"/>
      <c r="CK505" s="170"/>
      <c r="CL505" s="170"/>
      <c r="CM505" s="170"/>
      <c r="CN505" s="170"/>
      <c r="CO505" s="170"/>
      <c r="CP505" s="170"/>
      <c r="CQ505" s="170"/>
      <c r="CR505" s="170"/>
      <c r="CS505" s="170"/>
      <c r="CT505" s="170"/>
      <c r="CU505" s="170"/>
      <c r="CV505" s="170"/>
      <c r="CW505" s="170"/>
      <c r="CX505" s="170"/>
      <c r="CY505" s="170"/>
      <c r="CZ505" s="170"/>
      <c r="DA505" s="170"/>
      <c r="DB505" s="170"/>
      <c r="DC505" s="170"/>
      <c r="DD505" s="170"/>
      <c r="DE505" s="170"/>
      <c r="DF505" s="170"/>
      <c r="DG505" s="170"/>
      <c r="DH505" s="170"/>
      <c r="DI505" s="170"/>
      <c r="DJ505" s="170"/>
      <c r="DK505" s="170"/>
      <c r="DL505" s="170"/>
      <c r="DM505" s="170"/>
      <c r="DN505" s="170"/>
      <c r="DO505" s="170"/>
      <c r="DP505" s="170"/>
      <c r="DQ505" s="170"/>
      <c r="DR505" s="170"/>
      <c r="DS505" s="170"/>
      <c r="DT505" s="170"/>
      <c r="DU505" s="170"/>
      <c r="DV505" s="170"/>
      <c r="DW505" s="170"/>
      <c r="DX505" s="170"/>
      <c r="DY505" s="170"/>
      <c r="DZ505" s="170"/>
      <c r="EA505" s="170"/>
      <c r="EB505" s="170"/>
      <c r="EC505" s="170"/>
      <c r="ED505" s="170"/>
      <c r="EE505" s="170"/>
      <c r="EF505" s="170"/>
      <c r="EG505" s="170"/>
      <c r="EH505" s="170"/>
      <c r="EI505" s="170"/>
      <c r="EJ505" s="170"/>
      <c r="EK505" s="170"/>
      <c r="EL505" s="170"/>
      <c r="EM505" s="170"/>
      <c r="EN505" s="170"/>
      <c r="EO505" s="170"/>
      <c r="EP505" s="170"/>
      <c r="EQ505" s="170"/>
      <c r="ER505" s="170"/>
      <c r="ES505" s="170"/>
      <c r="ET505" s="170"/>
      <c r="EU505" s="170"/>
      <c r="EV505" s="170"/>
      <c r="EW505" s="170"/>
      <c r="EX505" s="170"/>
      <c r="EY505" s="170"/>
      <c r="EZ505" s="170"/>
      <c r="FA505" s="170"/>
      <c r="FB505" s="170"/>
      <c r="FC505" s="170"/>
      <c r="FD505" s="170"/>
    </row>
    <row r="506" customFormat="false" ht="12.75" hidden="false" customHeight="false" outlineLevel="0" collapsed="false">
      <c r="A506" s="179"/>
      <c r="B506" s="160"/>
      <c r="C506" s="160"/>
      <c r="D506" s="160"/>
      <c r="E506" s="160"/>
      <c r="F506" s="160"/>
      <c r="G506" s="160"/>
      <c r="H506" s="159"/>
      <c r="I506" s="181"/>
      <c r="R506" s="159"/>
      <c r="S506" s="169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70"/>
      <c r="BW506" s="170"/>
      <c r="BX506" s="170"/>
      <c r="BY506" s="170"/>
      <c r="BZ506" s="170"/>
      <c r="CA506" s="170"/>
      <c r="CB506" s="170"/>
      <c r="CC506" s="170"/>
      <c r="CD506" s="170"/>
      <c r="CE506" s="170"/>
      <c r="CF506" s="170"/>
      <c r="CG506" s="170"/>
      <c r="CH506" s="170"/>
      <c r="CI506" s="170"/>
      <c r="CJ506" s="170"/>
      <c r="CK506" s="170"/>
      <c r="CL506" s="170"/>
      <c r="CM506" s="170"/>
      <c r="CN506" s="170"/>
      <c r="CO506" s="170"/>
      <c r="CP506" s="170"/>
      <c r="CQ506" s="170"/>
      <c r="CR506" s="170"/>
      <c r="CS506" s="170"/>
      <c r="CT506" s="170"/>
      <c r="CU506" s="170"/>
      <c r="CV506" s="170"/>
      <c r="CW506" s="170"/>
      <c r="CX506" s="170"/>
      <c r="CY506" s="170"/>
      <c r="CZ506" s="170"/>
      <c r="DA506" s="170"/>
      <c r="DB506" s="170"/>
      <c r="DC506" s="170"/>
      <c r="DD506" s="170"/>
      <c r="DE506" s="170"/>
      <c r="DF506" s="170"/>
      <c r="DG506" s="170"/>
      <c r="DH506" s="170"/>
      <c r="DI506" s="170"/>
      <c r="DJ506" s="170"/>
      <c r="DK506" s="170"/>
      <c r="DL506" s="170"/>
      <c r="DM506" s="170"/>
      <c r="DN506" s="170"/>
      <c r="DO506" s="170"/>
      <c r="DP506" s="170"/>
      <c r="DQ506" s="170"/>
      <c r="DR506" s="170"/>
      <c r="DS506" s="170"/>
      <c r="DT506" s="170"/>
      <c r="DU506" s="170"/>
      <c r="DV506" s="170"/>
      <c r="DW506" s="170"/>
      <c r="DX506" s="170"/>
      <c r="DY506" s="170"/>
      <c r="DZ506" s="170"/>
      <c r="EA506" s="170"/>
      <c r="EB506" s="170"/>
      <c r="EC506" s="170"/>
      <c r="ED506" s="170"/>
      <c r="EE506" s="170"/>
      <c r="EF506" s="170"/>
      <c r="EG506" s="170"/>
      <c r="EH506" s="170"/>
      <c r="EI506" s="170"/>
      <c r="EJ506" s="170"/>
      <c r="EK506" s="170"/>
      <c r="EL506" s="170"/>
      <c r="EM506" s="170"/>
      <c r="EN506" s="170"/>
      <c r="EO506" s="170"/>
      <c r="EP506" s="170"/>
      <c r="EQ506" s="170"/>
      <c r="ER506" s="170"/>
      <c r="ES506" s="170"/>
      <c r="ET506" s="170"/>
      <c r="EU506" s="170"/>
      <c r="EV506" s="170"/>
      <c r="EW506" s="170"/>
      <c r="EX506" s="170"/>
      <c r="EY506" s="170"/>
      <c r="EZ506" s="170"/>
      <c r="FA506" s="170"/>
      <c r="FB506" s="170"/>
      <c r="FC506" s="170"/>
      <c r="FD506" s="170"/>
    </row>
    <row r="507" customFormat="false" ht="12.75" hidden="false" customHeight="false" outlineLevel="0" collapsed="false">
      <c r="A507" s="179"/>
      <c r="B507" s="160"/>
      <c r="C507" s="160"/>
      <c r="D507" s="160"/>
      <c r="E507" s="160"/>
      <c r="F507" s="160"/>
      <c r="G507" s="160"/>
      <c r="H507" s="159"/>
      <c r="I507" s="181"/>
      <c r="R507" s="159"/>
      <c r="S507" s="169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70"/>
      <c r="BP507" s="170"/>
      <c r="BQ507" s="170"/>
      <c r="BR507" s="170"/>
      <c r="BS507" s="170"/>
      <c r="BT507" s="170"/>
      <c r="BU507" s="170"/>
      <c r="BV507" s="170"/>
      <c r="BW507" s="170"/>
      <c r="BX507" s="170"/>
      <c r="BY507" s="170"/>
      <c r="BZ507" s="170"/>
      <c r="CA507" s="170"/>
      <c r="CB507" s="170"/>
      <c r="CC507" s="170"/>
      <c r="CD507" s="170"/>
      <c r="CE507" s="170"/>
      <c r="CF507" s="170"/>
      <c r="CG507" s="170"/>
      <c r="CH507" s="170"/>
      <c r="CI507" s="170"/>
      <c r="CJ507" s="170"/>
      <c r="CK507" s="170"/>
      <c r="CL507" s="170"/>
      <c r="CM507" s="170"/>
      <c r="CN507" s="170"/>
      <c r="CO507" s="170"/>
      <c r="CP507" s="170"/>
      <c r="CQ507" s="170"/>
      <c r="CR507" s="170"/>
      <c r="CS507" s="170"/>
      <c r="CT507" s="170"/>
      <c r="CU507" s="170"/>
      <c r="CV507" s="170"/>
      <c r="CW507" s="170"/>
      <c r="CX507" s="170"/>
      <c r="CY507" s="170"/>
      <c r="CZ507" s="170"/>
      <c r="DA507" s="170"/>
      <c r="DB507" s="170"/>
      <c r="DC507" s="170"/>
      <c r="DD507" s="170"/>
      <c r="DE507" s="170"/>
      <c r="DF507" s="170"/>
      <c r="DG507" s="170"/>
      <c r="DH507" s="170"/>
      <c r="DI507" s="170"/>
      <c r="DJ507" s="170"/>
      <c r="DK507" s="170"/>
      <c r="DL507" s="170"/>
      <c r="DM507" s="170"/>
      <c r="DN507" s="170"/>
      <c r="DO507" s="170"/>
      <c r="DP507" s="170"/>
      <c r="DQ507" s="170"/>
      <c r="DR507" s="170"/>
      <c r="DS507" s="170"/>
      <c r="DT507" s="170"/>
      <c r="DU507" s="170"/>
      <c r="DV507" s="170"/>
      <c r="DW507" s="170"/>
      <c r="DX507" s="170"/>
      <c r="DY507" s="170"/>
      <c r="DZ507" s="170"/>
      <c r="EA507" s="170"/>
      <c r="EB507" s="170"/>
      <c r="EC507" s="170"/>
      <c r="ED507" s="170"/>
      <c r="EE507" s="170"/>
      <c r="EF507" s="170"/>
      <c r="EG507" s="170"/>
      <c r="EH507" s="170"/>
      <c r="EI507" s="170"/>
      <c r="EJ507" s="170"/>
      <c r="EK507" s="170"/>
      <c r="EL507" s="170"/>
      <c r="EM507" s="170"/>
      <c r="EN507" s="170"/>
      <c r="EO507" s="170"/>
      <c r="EP507" s="170"/>
      <c r="EQ507" s="170"/>
      <c r="ER507" s="170"/>
      <c r="ES507" s="170"/>
      <c r="ET507" s="170"/>
      <c r="EU507" s="170"/>
      <c r="EV507" s="170"/>
      <c r="EW507" s="170"/>
      <c r="EX507" s="170"/>
      <c r="EY507" s="170"/>
      <c r="EZ507" s="170"/>
      <c r="FA507" s="170"/>
      <c r="FB507" s="170"/>
      <c r="FC507" s="170"/>
      <c r="FD507" s="170"/>
    </row>
    <row r="508" customFormat="false" ht="12.75" hidden="false" customHeight="false" outlineLevel="0" collapsed="false">
      <c r="A508" s="179"/>
      <c r="B508" s="160"/>
      <c r="C508" s="160"/>
      <c r="D508" s="160"/>
      <c r="E508" s="160"/>
      <c r="F508" s="160"/>
      <c r="G508" s="160"/>
      <c r="H508" s="159"/>
      <c r="I508" s="181"/>
      <c r="R508" s="159"/>
      <c r="S508" s="169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  <c r="DZ508" s="170"/>
      <c r="EA508" s="170"/>
      <c r="EB508" s="170"/>
      <c r="EC508" s="170"/>
      <c r="ED508" s="170"/>
      <c r="EE508" s="170"/>
      <c r="EF508" s="170"/>
      <c r="EG508" s="170"/>
      <c r="EH508" s="170"/>
      <c r="EI508" s="170"/>
      <c r="EJ508" s="170"/>
      <c r="EK508" s="170"/>
      <c r="EL508" s="170"/>
      <c r="EM508" s="170"/>
      <c r="EN508" s="170"/>
      <c r="EO508" s="170"/>
      <c r="EP508" s="170"/>
      <c r="EQ508" s="170"/>
      <c r="ER508" s="170"/>
      <c r="ES508" s="170"/>
      <c r="ET508" s="170"/>
      <c r="EU508" s="170"/>
      <c r="EV508" s="170"/>
      <c r="EW508" s="170"/>
      <c r="EX508" s="170"/>
      <c r="EY508" s="170"/>
      <c r="EZ508" s="170"/>
      <c r="FA508" s="170"/>
      <c r="FB508" s="170"/>
      <c r="FC508" s="170"/>
      <c r="FD508" s="170"/>
    </row>
    <row r="509" customFormat="false" ht="12.75" hidden="false" customHeight="false" outlineLevel="0" collapsed="false">
      <c r="A509" s="179"/>
      <c r="B509" s="160"/>
      <c r="C509" s="160"/>
      <c r="D509" s="160"/>
      <c r="E509" s="160"/>
      <c r="F509" s="160"/>
      <c r="G509" s="160"/>
      <c r="H509" s="159"/>
      <c r="I509" s="181"/>
      <c r="R509" s="159"/>
      <c r="S509" s="169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  <c r="DZ509" s="170"/>
      <c r="EA509" s="170"/>
      <c r="EB509" s="170"/>
      <c r="EC509" s="170"/>
      <c r="ED509" s="170"/>
      <c r="EE509" s="170"/>
      <c r="EF509" s="170"/>
      <c r="EG509" s="170"/>
      <c r="EH509" s="170"/>
      <c r="EI509" s="170"/>
      <c r="EJ509" s="170"/>
      <c r="EK509" s="170"/>
      <c r="EL509" s="170"/>
      <c r="EM509" s="170"/>
      <c r="EN509" s="170"/>
      <c r="EO509" s="170"/>
      <c r="EP509" s="170"/>
      <c r="EQ509" s="170"/>
      <c r="ER509" s="170"/>
      <c r="ES509" s="170"/>
      <c r="ET509" s="170"/>
      <c r="EU509" s="170"/>
      <c r="EV509" s="170"/>
      <c r="EW509" s="170"/>
      <c r="EX509" s="170"/>
      <c r="EY509" s="170"/>
      <c r="EZ509" s="170"/>
      <c r="FA509" s="170"/>
      <c r="FB509" s="170"/>
      <c r="FC509" s="170"/>
      <c r="FD509" s="170"/>
    </row>
    <row r="510" customFormat="false" ht="12.75" hidden="false" customHeight="false" outlineLevel="0" collapsed="false">
      <c r="A510" s="179"/>
      <c r="B510" s="160"/>
      <c r="C510" s="160"/>
      <c r="D510" s="160"/>
      <c r="E510" s="160"/>
      <c r="F510" s="160"/>
      <c r="G510" s="160"/>
      <c r="H510" s="159"/>
      <c r="I510" s="181"/>
      <c r="R510" s="159"/>
      <c r="S510" s="169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  <c r="DZ510" s="170"/>
      <c r="EA510" s="170"/>
      <c r="EB510" s="170"/>
      <c r="EC510" s="170"/>
      <c r="ED510" s="170"/>
      <c r="EE510" s="170"/>
      <c r="EF510" s="170"/>
      <c r="EG510" s="170"/>
      <c r="EH510" s="170"/>
      <c r="EI510" s="170"/>
      <c r="EJ510" s="170"/>
      <c r="EK510" s="170"/>
      <c r="EL510" s="170"/>
      <c r="EM510" s="170"/>
      <c r="EN510" s="170"/>
      <c r="EO510" s="170"/>
      <c r="EP510" s="170"/>
      <c r="EQ510" s="170"/>
      <c r="ER510" s="170"/>
      <c r="ES510" s="170"/>
      <c r="ET510" s="170"/>
      <c r="EU510" s="170"/>
      <c r="EV510" s="170"/>
      <c r="EW510" s="170"/>
      <c r="EX510" s="170"/>
      <c r="EY510" s="170"/>
      <c r="EZ510" s="170"/>
      <c r="FA510" s="170"/>
      <c r="FB510" s="170"/>
      <c r="FC510" s="170"/>
      <c r="FD510" s="170"/>
    </row>
    <row r="511" customFormat="false" ht="12.75" hidden="false" customHeight="false" outlineLevel="0" collapsed="false">
      <c r="A511" s="179"/>
      <c r="B511" s="160"/>
      <c r="C511" s="160"/>
      <c r="D511" s="160"/>
      <c r="E511" s="160"/>
      <c r="F511" s="160"/>
      <c r="G511" s="160"/>
      <c r="H511" s="159"/>
      <c r="I511" s="181"/>
      <c r="R511" s="159"/>
      <c r="S511" s="169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0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  <c r="DZ511" s="170"/>
      <c r="EA511" s="170"/>
      <c r="EB511" s="170"/>
      <c r="EC511" s="170"/>
      <c r="ED511" s="170"/>
      <c r="EE511" s="170"/>
      <c r="EF511" s="170"/>
      <c r="EG511" s="170"/>
      <c r="EH511" s="170"/>
      <c r="EI511" s="170"/>
      <c r="EJ511" s="170"/>
      <c r="EK511" s="170"/>
      <c r="EL511" s="170"/>
      <c r="EM511" s="170"/>
      <c r="EN511" s="170"/>
      <c r="EO511" s="170"/>
      <c r="EP511" s="170"/>
      <c r="EQ511" s="170"/>
      <c r="ER511" s="170"/>
      <c r="ES511" s="170"/>
      <c r="ET511" s="170"/>
      <c r="EU511" s="170"/>
      <c r="EV511" s="170"/>
      <c r="EW511" s="170"/>
      <c r="EX511" s="170"/>
      <c r="EY511" s="170"/>
      <c r="EZ511" s="170"/>
      <c r="FA511" s="170"/>
      <c r="FB511" s="170"/>
      <c r="FC511" s="170"/>
      <c r="FD511" s="170"/>
    </row>
    <row r="512" customFormat="false" ht="12.75" hidden="false" customHeight="false" outlineLevel="0" collapsed="false">
      <c r="A512" s="179"/>
      <c r="B512" s="160"/>
      <c r="C512" s="160"/>
      <c r="D512" s="160"/>
      <c r="E512" s="160"/>
      <c r="F512" s="160"/>
      <c r="G512" s="160"/>
      <c r="H512" s="159"/>
      <c r="I512" s="181"/>
      <c r="R512" s="159"/>
      <c r="S512" s="169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0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  <c r="DZ512" s="170"/>
      <c r="EA512" s="170"/>
      <c r="EB512" s="170"/>
      <c r="EC512" s="170"/>
      <c r="ED512" s="170"/>
      <c r="EE512" s="170"/>
      <c r="EF512" s="170"/>
      <c r="EG512" s="170"/>
      <c r="EH512" s="170"/>
      <c r="EI512" s="170"/>
      <c r="EJ512" s="170"/>
      <c r="EK512" s="170"/>
      <c r="EL512" s="170"/>
      <c r="EM512" s="170"/>
      <c r="EN512" s="170"/>
      <c r="EO512" s="170"/>
      <c r="EP512" s="170"/>
      <c r="EQ512" s="170"/>
      <c r="ER512" s="170"/>
      <c r="ES512" s="170"/>
      <c r="ET512" s="170"/>
      <c r="EU512" s="170"/>
      <c r="EV512" s="170"/>
      <c r="EW512" s="170"/>
      <c r="EX512" s="170"/>
      <c r="EY512" s="170"/>
      <c r="EZ512" s="170"/>
      <c r="FA512" s="170"/>
      <c r="FB512" s="170"/>
      <c r="FC512" s="170"/>
      <c r="FD512" s="170"/>
    </row>
    <row r="513" customFormat="false" ht="12.75" hidden="false" customHeight="false" outlineLevel="0" collapsed="false">
      <c r="A513" s="179"/>
      <c r="B513" s="160"/>
      <c r="C513" s="160"/>
      <c r="D513" s="160"/>
      <c r="E513" s="160"/>
      <c r="F513" s="160"/>
      <c r="G513" s="160"/>
      <c r="H513" s="159"/>
      <c r="I513" s="181"/>
      <c r="R513" s="159"/>
      <c r="S513" s="169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0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  <c r="DZ513" s="170"/>
      <c r="EA513" s="170"/>
      <c r="EB513" s="170"/>
      <c r="EC513" s="170"/>
      <c r="ED513" s="170"/>
      <c r="EE513" s="170"/>
      <c r="EF513" s="170"/>
      <c r="EG513" s="170"/>
      <c r="EH513" s="170"/>
      <c r="EI513" s="170"/>
      <c r="EJ513" s="170"/>
      <c r="EK513" s="170"/>
      <c r="EL513" s="170"/>
      <c r="EM513" s="170"/>
      <c r="EN513" s="170"/>
      <c r="EO513" s="170"/>
      <c r="EP513" s="170"/>
      <c r="EQ513" s="170"/>
      <c r="ER513" s="170"/>
      <c r="ES513" s="170"/>
      <c r="ET513" s="170"/>
      <c r="EU513" s="170"/>
      <c r="EV513" s="170"/>
      <c r="EW513" s="170"/>
      <c r="EX513" s="170"/>
      <c r="EY513" s="170"/>
      <c r="EZ513" s="170"/>
      <c r="FA513" s="170"/>
      <c r="FB513" s="170"/>
      <c r="FC513" s="170"/>
      <c r="FD513" s="170"/>
    </row>
    <row r="514" customFormat="false" ht="12.75" hidden="false" customHeight="false" outlineLevel="0" collapsed="false">
      <c r="A514" s="179"/>
      <c r="B514" s="160"/>
      <c r="C514" s="160"/>
      <c r="D514" s="160"/>
      <c r="E514" s="160"/>
      <c r="F514" s="160"/>
      <c r="G514" s="160"/>
      <c r="H514" s="159"/>
      <c r="I514" s="181"/>
      <c r="R514" s="159"/>
      <c r="S514" s="169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0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  <c r="DZ514" s="170"/>
      <c r="EA514" s="170"/>
      <c r="EB514" s="170"/>
      <c r="EC514" s="170"/>
      <c r="ED514" s="170"/>
      <c r="EE514" s="170"/>
      <c r="EF514" s="170"/>
      <c r="EG514" s="170"/>
      <c r="EH514" s="170"/>
      <c r="EI514" s="170"/>
      <c r="EJ514" s="170"/>
      <c r="EK514" s="170"/>
      <c r="EL514" s="170"/>
      <c r="EM514" s="170"/>
      <c r="EN514" s="170"/>
      <c r="EO514" s="170"/>
      <c r="EP514" s="170"/>
      <c r="EQ514" s="170"/>
      <c r="ER514" s="170"/>
      <c r="ES514" s="170"/>
      <c r="ET514" s="170"/>
      <c r="EU514" s="170"/>
      <c r="EV514" s="170"/>
      <c r="EW514" s="170"/>
      <c r="EX514" s="170"/>
      <c r="EY514" s="170"/>
      <c r="EZ514" s="170"/>
      <c r="FA514" s="170"/>
      <c r="FB514" s="170"/>
      <c r="FC514" s="170"/>
      <c r="FD514" s="170"/>
    </row>
    <row r="515" customFormat="false" ht="12.75" hidden="false" customHeight="false" outlineLevel="0" collapsed="false">
      <c r="A515" s="179"/>
      <c r="B515" s="160"/>
      <c r="C515" s="160"/>
      <c r="D515" s="160"/>
      <c r="E515" s="160"/>
      <c r="F515" s="160"/>
      <c r="G515" s="160"/>
      <c r="H515" s="159"/>
      <c r="I515" s="181"/>
      <c r="R515" s="159"/>
      <c r="S515" s="169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  <c r="DZ515" s="170"/>
      <c r="EA515" s="170"/>
      <c r="EB515" s="170"/>
      <c r="EC515" s="170"/>
      <c r="ED515" s="170"/>
      <c r="EE515" s="170"/>
      <c r="EF515" s="170"/>
      <c r="EG515" s="170"/>
      <c r="EH515" s="170"/>
      <c r="EI515" s="170"/>
      <c r="EJ515" s="170"/>
      <c r="EK515" s="170"/>
      <c r="EL515" s="170"/>
      <c r="EM515" s="170"/>
      <c r="EN515" s="170"/>
      <c r="EO515" s="170"/>
      <c r="EP515" s="170"/>
      <c r="EQ515" s="170"/>
      <c r="ER515" s="170"/>
      <c r="ES515" s="170"/>
      <c r="ET515" s="170"/>
      <c r="EU515" s="170"/>
      <c r="EV515" s="170"/>
      <c r="EW515" s="170"/>
      <c r="EX515" s="170"/>
      <c r="EY515" s="170"/>
      <c r="EZ515" s="170"/>
      <c r="FA515" s="170"/>
      <c r="FB515" s="170"/>
      <c r="FC515" s="170"/>
      <c r="FD515" s="170"/>
    </row>
    <row r="516" customFormat="false" ht="12.75" hidden="false" customHeight="false" outlineLevel="0" collapsed="false">
      <c r="A516" s="179"/>
      <c r="B516" s="160"/>
      <c r="C516" s="160"/>
      <c r="D516" s="160"/>
      <c r="E516" s="160"/>
      <c r="F516" s="160"/>
      <c r="G516" s="160"/>
      <c r="H516" s="159"/>
      <c r="I516" s="181"/>
      <c r="R516" s="159"/>
      <c r="S516" s="169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0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  <c r="DZ516" s="170"/>
      <c r="EA516" s="170"/>
      <c r="EB516" s="170"/>
      <c r="EC516" s="170"/>
      <c r="ED516" s="170"/>
      <c r="EE516" s="170"/>
      <c r="EF516" s="170"/>
      <c r="EG516" s="170"/>
      <c r="EH516" s="170"/>
      <c r="EI516" s="170"/>
      <c r="EJ516" s="170"/>
      <c r="EK516" s="170"/>
      <c r="EL516" s="170"/>
      <c r="EM516" s="170"/>
      <c r="EN516" s="170"/>
      <c r="EO516" s="170"/>
      <c r="EP516" s="170"/>
      <c r="EQ516" s="170"/>
      <c r="ER516" s="170"/>
      <c r="ES516" s="170"/>
      <c r="ET516" s="170"/>
      <c r="EU516" s="170"/>
      <c r="EV516" s="170"/>
      <c r="EW516" s="170"/>
      <c r="EX516" s="170"/>
      <c r="EY516" s="170"/>
      <c r="EZ516" s="170"/>
      <c r="FA516" s="170"/>
      <c r="FB516" s="170"/>
      <c r="FC516" s="170"/>
      <c r="FD516" s="170"/>
    </row>
    <row r="517" customFormat="false" ht="12.75" hidden="false" customHeight="false" outlineLevel="0" collapsed="false">
      <c r="A517" s="179"/>
      <c r="B517" s="160"/>
      <c r="C517" s="160"/>
      <c r="D517" s="160"/>
      <c r="E517" s="160"/>
      <c r="F517" s="160"/>
      <c r="G517" s="160"/>
      <c r="H517" s="159"/>
      <c r="I517" s="181"/>
      <c r="R517" s="159"/>
      <c r="S517" s="169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0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  <c r="DZ517" s="170"/>
      <c r="EA517" s="170"/>
      <c r="EB517" s="170"/>
      <c r="EC517" s="170"/>
      <c r="ED517" s="170"/>
      <c r="EE517" s="170"/>
      <c r="EF517" s="170"/>
      <c r="EG517" s="170"/>
      <c r="EH517" s="170"/>
      <c r="EI517" s="170"/>
      <c r="EJ517" s="170"/>
      <c r="EK517" s="170"/>
      <c r="EL517" s="170"/>
      <c r="EM517" s="170"/>
      <c r="EN517" s="170"/>
      <c r="EO517" s="170"/>
      <c r="EP517" s="170"/>
      <c r="EQ517" s="170"/>
      <c r="ER517" s="170"/>
      <c r="ES517" s="170"/>
      <c r="ET517" s="170"/>
      <c r="EU517" s="170"/>
      <c r="EV517" s="170"/>
      <c r="EW517" s="170"/>
      <c r="EX517" s="170"/>
      <c r="EY517" s="170"/>
      <c r="EZ517" s="170"/>
      <c r="FA517" s="170"/>
      <c r="FB517" s="170"/>
      <c r="FC517" s="170"/>
      <c r="FD517" s="170"/>
    </row>
    <row r="518" customFormat="false" ht="12.75" hidden="false" customHeight="false" outlineLevel="0" collapsed="false">
      <c r="A518" s="179"/>
      <c r="B518" s="160"/>
      <c r="C518" s="160"/>
      <c r="D518" s="160"/>
      <c r="E518" s="160"/>
      <c r="F518" s="160"/>
      <c r="G518" s="160"/>
      <c r="H518" s="159"/>
      <c r="I518" s="181"/>
      <c r="R518" s="159"/>
      <c r="S518" s="169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0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  <c r="DZ518" s="170"/>
      <c r="EA518" s="170"/>
      <c r="EB518" s="170"/>
      <c r="EC518" s="170"/>
      <c r="ED518" s="170"/>
      <c r="EE518" s="170"/>
      <c r="EF518" s="170"/>
      <c r="EG518" s="170"/>
      <c r="EH518" s="170"/>
      <c r="EI518" s="170"/>
      <c r="EJ518" s="170"/>
      <c r="EK518" s="170"/>
      <c r="EL518" s="170"/>
      <c r="EM518" s="170"/>
      <c r="EN518" s="170"/>
      <c r="EO518" s="170"/>
      <c r="EP518" s="170"/>
      <c r="EQ518" s="170"/>
      <c r="ER518" s="170"/>
      <c r="ES518" s="170"/>
      <c r="ET518" s="170"/>
      <c r="EU518" s="170"/>
      <c r="EV518" s="170"/>
      <c r="EW518" s="170"/>
      <c r="EX518" s="170"/>
      <c r="EY518" s="170"/>
      <c r="EZ518" s="170"/>
      <c r="FA518" s="170"/>
      <c r="FB518" s="170"/>
      <c r="FC518" s="170"/>
      <c r="FD518" s="170"/>
    </row>
    <row r="519" customFormat="false" ht="12.75" hidden="false" customHeight="false" outlineLevel="0" collapsed="false">
      <c r="A519" s="179"/>
      <c r="B519" s="160"/>
      <c r="C519" s="160"/>
      <c r="D519" s="160"/>
      <c r="E519" s="160"/>
      <c r="F519" s="160"/>
      <c r="G519" s="160"/>
      <c r="H519" s="159"/>
      <c r="I519" s="181"/>
      <c r="R519" s="159"/>
      <c r="S519" s="169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0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  <c r="DZ519" s="170"/>
      <c r="EA519" s="170"/>
      <c r="EB519" s="170"/>
      <c r="EC519" s="170"/>
      <c r="ED519" s="170"/>
      <c r="EE519" s="170"/>
      <c r="EF519" s="170"/>
      <c r="EG519" s="170"/>
      <c r="EH519" s="170"/>
      <c r="EI519" s="170"/>
      <c r="EJ519" s="170"/>
      <c r="EK519" s="170"/>
      <c r="EL519" s="170"/>
      <c r="EM519" s="170"/>
      <c r="EN519" s="170"/>
      <c r="EO519" s="170"/>
      <c r="EP519" s="170"/>
      <c r="EQ519" s="170"/>
      <c r="ER519" s="170"/>
      <c r="ES519" s="170"/>
      <c r="ET519" s="170"/>
      <c r="EU519" s="170"/>
      <c r="EV519" s="170"/>
      <c r="EW519" s="170"/>
      <c r="EX519" s="170"/>
      <c r="EY519" s="170"/>
      <c r="EZ519" s="170"/>
      <c r="FA519" s="170"/>
      <c r="FB519" s="170"/>
      <c r="FC519" s="170"/>
      <c r="FD519" s="170"/>
    </row>
    <row r="520" customFormat="false" ht="12.75" hidden="false" customHeight="false" outlineLevel="0" collapsed="false">
      <c r="A520" s="179"/>
      <c r="B520" s="160"/>
      <c r="C520" s="160"/>
      <c r="D520" s="160"/>
      <c r="E520" s="160"/>
      <c r="F520" s="160"/>
      <c r="G520" s="160"/>
      <c r="H520" s="159"/>
      <c r="I520" s="181"/>
      <c r="R520" s="159"/>
      <c r="S520" s="169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  <c r="DZ520" s="170"/>
      <c r="EA520" s="170"/>
      <c r="EB520" s="170"/>
      <c r="EC520" s="170"/>
      <c r="ED520" s="170"/>
      <c r="EE520" s="170"/>
      <c r="EF520" s="170"/>
      <c r="EG520" s="170"/>
      <c r="EH520" s="170"/>
      <c r="EI520" s="170"/>
      <c r="EJ520" s="170"/>
      <c r="EK520" s="170"/>
      <c r="EL520" s="170"/>
      <c r="EM520" s="170"/>
      <c r="EN520" s="170"/>
      <c r="EO520" s="170"/>
      <c r="EP520" s="170"/>
      <c r="EQ520" s="170"/>
      <c r="ER520" s="170"/>
      <c r="ES520" s="170"/>
      <c r="ET520" s="170"/>
      <c r="EU520" s="170"/>
      <c r="EV520" s="170"/>
      <c r="EW520" s="170"/>
      <c r="EX520" s="170"/>
      <c r="EY520" s="170"/>
      <c r="EZ520" s="170"/>
      <c r="FA520" s="170"/>
      <c r="FB520" s="170"/>
      <c r="FC520" s="170"/>
      <c r="FD520" s="170"/>
    </row>
    <row r="521" customFormat="false" ht="12.75" hidden="false" customHeight="false" outlineLevel="0" collapsed="false">
      <c r="A521" s="179"/>
      <c r="B521" s="160"/>
      <c r="C521" s="160"/>
      <c r="D521" s="160"/>
      <c r="E521" s="160"/>
      <c r="F521" s="160"/>
      <c r="G521" s="160"/>
      <c r="H521" s="159"/>
      <c r="I521" s="181"/>
      <c r="R521" s="159"/>
      <c r="S521" s="169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0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  <c r="DZ521" s="170"/>
      <c r="EA521" s="170"/>
      <c r="EB521" s="170"/>
      <c r="EC521" s="170"/>
      <c r="ED521" s="170"/>
      <c r="EE521" s="170"/>
      <c r="EF521" s="170"/>
      <c r="EG521" s="170"/>
      <c r="EH521" s="170"/>
      <c r="EI521" s="170"/>
      <c r="EJ521" s="170"/>
      <c r="EK521" s="170"/>
      <c r="EL521" s="170"/>
      <c r="EM521" s="170"/>
      <c r="EN521" s="170"/>
      <c r="EO521" s="170"/>
      <c r="EP521" s="170"/>
      <c r="EQ521" s="170"/>
      <c r="ER521" s="170"/>
      <c r="ES521" s="170"/>
      <c r="ET521" s="170"/>
      <c r="EU521" s="170"/>
      <c r="EV521" s="170"/>
      <c r="EW521" s="170"/>
      <c r="EX521" s="170"/>
      <c r="EY521" s="170"/>
      <c r="EZ521" s="170"/>
      <c r="FA521" s="170"/>
      <c r="FB521" s="170"/>
      <c r="FC521" s="170"/>
      <c r="FD521" s="170"/>
    </row>
    <row r="522" customFormat="false" ht="12.75" hidden="false" customHeight="false" outlineLevel="0" collapsed="false">
      <c r="A522" s="179"/>
      <c r="B522" s="160"/>
      <c r="C522" s="160"/>
      <c r="D522" s="160"/>
      <c r="E522" s="160"/>
      <c r="F522" s="160"/>
      <c r="G522" s="160"/>
      <c r="H522" s="159"/>
      <c r="I522" s="181"/>
      <c r="R522" s="159"/>
      <c r="S522" s="169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0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  <c r="DZ522" s="170"/>
      <c r="EA522" s="170"/>
      <c r="EB522" s="170"/>
      <c r="EC522" s="170"/>
      <c r="ED522" s="170"/>
      <c r="EE522" s="170"/>
      <c r="EF522" s="170"/>
      <c r="EG522" s="170"/>
      <c r="EH522" s="170"/>
      <c r="EI522" s="170"/>
      <c r="EJ522" s="170"/>
      <c r="EK522" s="170"/>
      <c r="EL522" s="170"/>
      <c r="EM522" s="170"/>
      <c r="EN522" s="170"/>
      <c r="EO522" s="170"/>
      <c r="EP522" s="170"/>
      <c r="EQ522" s="170"/>
      <c r="ER522" s="170"/>
      <c r="ES522" s="170"/>
      <c r="ET522" s="170"/>
      <c r="EU522" s="170"/>
      <c r="EV522" s="170"/>
      <c r="EW522" s="170"/>
      <c r="EX522" s="170"/>
      <c r="EY522" s="170"/>
      <c r="EZ522" s="170"/>
      <c r="FA522" s="170"/>
      <c r="FB522" s="170"/>
      <c r="FC522" s="170"/>
      <c r="FD522" s="170"/>
    </row>
    <row r="523" customFormat="false" ht="12.75" hidden="false" customHeight="false" outlineLevel="0" collapsed="false">
      <c r="A523" s="179"/>
      <c r="B523" s="160"/>
      <c r="C523" s="160"/>
      <c r="D523" s="160"/>
      <c r="E523" s="160"/>
      <c r="F523" s="160"/>
      <c r="G523" s="160"/>
      <c r="H523" s="159"/>
      <c r="I523" s="181"/>
      <c r="R523" s="159"/>
      <c r="S523" s="169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  <c r="DZ523" s="170"/>
      <c r="EA523" s="170"/>
      <c r="EB523" s="170"/>
      <c r="EC523" s="170"/>
      <c r="ED523" s="170"/>
      <c r="EE523" s="170"/>
      <c r="EF523" s="170"/>
      <c r="EG523" s="170"/>
      <c r="EH523" s="170"/>
      <c r="EI523" s="170"/>
      <c r="EJ523" s="170"/>
      <c r="EK523" s="170"/>
      <c r="EL523" s="170"/>
      <c r="EM523" s="170"/>
      <c r="EN523" s="170"/>
      <c r="EO523" s="170"/>
      <c r="EP523" s="170"/>
      <c r="EQ523" s="170"/>
      <c r="ER523" s="170"/>
      <c r="ES523" s="170"/>
      <c r="ET523" s="170"/>
      <c r="EU523" s="170"/>
      <c r="EV523" s="170"/>
      <c r="EW523" s="170"/>
      <c r="EX523" s="170"/>
      <c r="EY523" s="170"/>
      <c r="EZ523" s="170"/>
      <c r="FA523" s="170"/>
      <c r="FB523" s="170"/>
      <c r="FC523" s="170"/>
      <c r="FD523" s="170"/>
    </row>
    <row r="524" customFormat="false" ht="12.75" hidden="false" customHeight="false" outlineLevel="0" collapsed="false">
      <c r="A524" s="179"/>
      <c r="B524" s="160"/>
      <c r="C524" s="160"/>
      <c r="D524" s="160"/>
      <c r="E524" s="160"/>
      <c r="F524" s="160"/>
      <c r="G524" s="160"/>
      <c r="H524" s="159"/>
      <c r="I524" s="181"/>
      <c r="R524" s="159"/>
      <c r="S524" s="169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0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  <c r="DZ524" s="170"/>
      <c r="EA524" s="170"/>
      <c r="EB524" s="170"/>
      <c r="EC524" s="170"/>
      <c r="ED524" s="170"/>
      <c r="EE524" s="170"/>
      <c r="EF524" s="170"/>
      <c r="EG524" s="170"/>
      <c r="EH524" s="170"/>
      <c r="EI524" s="170"/>
      <c r="EJ524" s="170"/>
      <c r="EK524" s="170"/>
      <c r="EL524" s="170"/>
      <c r="EM524" s="170"/>
      <c r="EN524" s="170"/>
      <c r="EO524" s="170"/>
      <c r="EP524" s="170"/>
      <c r="EQ524" s="170"/>
      <c r="ER524" s="170"/>
      <c r="ES524" s="170"/>
      <c r="ET524" s="170"/>
      <c r="EU524" s="170"/>
      <c r="EV524" s="170"/>
      <c r="EW524" s="170"/>
      <c r="EX524" s="170"/>
      <c r="EY524" s="170"/>
      <c r="EZ524" s="170"/>
      <c r="FA524" s="170"/>
      <c r="FB524" s="170"/>
      <c r="FC524" s="170"/>
      <c r="FD524" s="170"/>
    </row>
    <row r="525" customFormat="false" ht="12.75" hidden="false" customHeight="false" outlineLevel="0" collapsed="false">
      <c r="A525" s="179"/>
      <c r="B525" s="160"/>
      <c r="C525" s="160"/>
      <c r="D525" s="160"/>
      <c r="E525" s="160"/>
      <c r="F525" s="160"/>
      <c r="G525" s="160"/>
      <c r="H525" s="159"/>
      <c r="I525" s="181"/>
      <c r="R525" s="159"/>
      <c r="S525" s="169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  <c r="DZ525" s="170"/>
      <c r="EA525" s="170"/>
      <c r="EB525" s="170"/>
      <c r="EC525" s="170"/>
      <c r="ED525" s="170"/>
      <c r="EE525" s="170"/>
      <c r="EF525" s="170"/>
      <c r="EG525" s="170"/>
      <c r="EH525" s="170"/>
      <c r="EI525" s="170"/>
      <c r="EJ525" s="170"/>
      <c r="EK525" s="170"/>
      <c r="EL525" s="170"/>
      <c r="EM525" s="170"/>
      <c r="EN525" s="170"/>
      <c r="EO525" s="170"/>
      <c r="EP525" s="170"/>
      <c r="EQ525" s="170"/>
      <c r="ER525" s="170"/>
      <c r="ES525" s="170"/>
      <c r="ET525" s="170"/>
      <c r="EU525" s="170"/>
      <c r="EV525" s="170"/>
      <c r="EW525" s="170"/>
      <c r="EX525" s="170"/>
      <c r="EY525" s="170"/>
      <c r="EZ525" s="170"/>
      <c r="FA525" s="170"/>
      <c r="FB525" s="170"/>
      <c r="FC525" s="170"/>
      <c r="FD525" s="170"/>
    </row>
    <row r="526" customFormat="false" ht="12.75" hidden="false" customHeight="false" outlineLevel="0" collapsed="false">
      <c r="A526" s="179"/>
      <c r="B526" s="160"/>
      <c r="C526" s="160"/>
      <c r="D526" s="160"/>
      <c r="E526" s="160"/>
      <c r="F526" s="160"/>
      <c r="G526" s="160"/>
      <c r="H526" s="159"/>
      <c r="I526" s="181"/>
      <c r="R526" s="159"/>
      <c r="S526" s="169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0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  <c r="DZ526" s="170"/>
      <c r="EA526" s="170"/>
      <c r="EB526" s="170"/>
      <c r="EC526" s="170"/>
      <c r="ED526" s="170"/>
      <c r="EE526" s="170"/>
      <c r="EF526" s="170"/>
      <c r="EG526" s="170"/>
      <c r="EH526" s="170"/>
      <c r="EI526" s="170"/>
      <c r="EJ526" s="170"/>
      <c r="EK526" s="170"/>
      <c r="EL526" s="170"/>
      <c r="EM526" s="170"/>
      <c r="EN526" s="170"/>
      <c r="EO526" s="170"/>
      <c r="EP526" s="170"/>
      <c r="EQ526" s="170"/>
      <c r="ER526" s="170"/>
      <c r="ES526" s="170"/>
      <c r="ET526" s="170"/>
      <c r="EU526" s="170"/>
      <c r="EV526" s="170"/>
      <c r="EW526" s="170"/>
      <c r="EX526" s="170"/>
      <c r="EY526" s="170"/>
      <c r="EZ526" s="170"/>
      <c r="FA526" s="170"/>
      <c r="FB526" s="170"/>
      <c r="FC526" s="170"/>
      <c r="FD526" s="170"/>
    </row>
    <row r="527" customFormat="false" ht="12.75" hidden="false" customHeight="false" outlineLevel="0" collapsed="false">
      <c r="A527" s="179"/>
      <c r="B527" s="160"/>
      <c r="C527" s="160"/>
      <c r="D527" s="160"/>
      <c r="E527" s="160"/>
      <c r="F527" s="160"/>
      <c r="G527" s="160"/>
      <c r="H527" s="159"/>
      <c r="I527" s="181"/>
      <c r="R527" s="159"/>
      <c r="S527" s="169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0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  <c r="DZ527" s="170"/>
      <c r="EA527" s="170"/>
      <c r="EB527" s="170"/>
      <c r="EC527" s="170"/>
      <c r="ED527" s="170"/>
      <c r="EE527" s="170"/>
      <c r="EF527" s="170"/>
      <c r="EG527" s="170"/>
      <c r="EH527" s="170"/>
      <c r="EI527" s="170"/>
      <c r="EJ527" s="170"/>
      <c r="EK527" s="170"/>
      <c r="EL527" s="170"/>
      <c r="EM527" s="170"/>
      <c r="EN527" s="170"/>
      <c r="EO527" s="170"/>
      <c r="EP527" s="170"/>
      <c r="EQ527" s="170"/>
      <c r="ER527" s="170"/>
      <c r="ES527" s="170"/>
      <c r="ET527" s="170"/>
      <c r="EU527" s="170"/>
      <c r="EV527" s="170"/>
      <c r="EW527" s="170"/>
      <c r="EX527" s="170"/>
      <c r="EY527" s="170"/>
      <c r="EZ527" s="170"/>
      <c r="FA527" s="170"/>
      <c r="FB527" s="170"/>
      <c r="FC527" s="170"/>
      <c r="FD527" s="170"/>
    </row>
    <row r="528" customFormat="false" ht="12.75" hidden="false" customHeight="false" outlineLevel="0" collapsed="false">
      <c r="A528" s="179"/>
      <c r="B528" s="160"/>
      <c r="C528" s="160"/>
      <c r="D528" s="160"/>
      <c r="E528" s="160"/>
      <c r="F528" s="160"/>
      <c r="G528" s="160"/>
      <c r="H528" s="159"/>
      <c r="I528" s="181"/>
      <c r="R528" s="159"/>
      <c r="S528" s="169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0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  <c r="DZ528" s="170"/>
      <c r="EA528" s="170"/>
      <c r="EB528" s="170"/>
      <c r="EC528" s="170"/>
      <c r="ED528" s="170"/>
      <c r="EE528" s="170"/>
      <c r="EF528" s="170"/>
      <c r="EG528" s="170"/>
      <c r="EH528" s="170"/>
      <c r="EI528" s="170"/>
      <c r="EJ528" s="170"/>
      <c r="EK528" s="170"/>
      <c r="EL528" s="170"/>
      <c r="EM528" s="170"/>
      <c r="EN528" s="170"/>
      <c r="EO528" s="170"/>
      <c r="EP528" s="170"/>
      <c r="EQ528" s="170"/>
      <c r="ER528" s="170"/>
      <c r="ES528" s="170"/>
      <c r="ET528" s="170"/>
      <c r="EU528" s="170"/>
      <c r="EV528" s="170"/>
      <c r="EW528" s="170"/>
      <c r="EX528" s="170"/>
      <c r="EY528" s="170"/>
      <c r="EZ528" s="170"/>
      <c r="FA528" s="170"/>
      <c r="FB528" s="170"/>
      <c r="FC528" s="170"/>
      <c r="FD528" s="170"/>
    </row>
    <row r="529" customFormat="false" ht="12.75" hidden="false" customHeight="false" outlineLevel="0" collapsed="false">
      <c r="A529" s="179"/>
      <c r="B529" s="160"/>
      <c r="C529" s="160"/>
      <c r="D529" s="160"/>
      <c r="E529" s="160"/>
      <c r="F529" s="160"/>
      <c r="G529" s="160"/>
      <c r="H529" s="159"/>
      <c r="I529" s="181"/>
      <c r="R529" s="159"/>
      <c r="S529" s="169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0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  <c r="DZ529" s="170"/>
      <c r="EA529" s="170"/>
      <c r="EB529" s="170"/>
      <c r="EC529" s="170"/>
      <c r="ED529" s="170"/>
      <c r="EE529" s="170"/>
      <c r="EF529" s="170"/>
      <c r="EG529" s="170"/>
      <c r="EH529" s="170"/>
      <c r="EI529" s="170"/>
      <c r="EJ529" s="170"/>
      <c r="EK529" s="170"/>
      <c r="EL529" s="170"/>
      <c r="EM529" s="170"/>
      <c r="EN529" s="170"/>
      <c r="EO529" s="170"/>
      <c r="EP529" s="170"/>
      <c r="EQ529" s="170"/>
      <c r="ER529" s="170"/>
      <c r="ES529" s="170"/>
      <c r="ET529" s="170"/>
      <c r="EU529" s="170"/>
      <c r="EV529" s="170"/>
      <c r="EW529" s="170"/>
      <c r="EX529" s="170"/>
      <c r="EY529" s="170"/>
      <c r="EZ529" s="170"/>
      <c r="FA529" s="170"/>
      <c r="FB529" s="170"/>
      <c r="FC529" s="170"/>
      <c r="FD529" s="170"/>
    </row>
    <row r="530" customFormat="false" ht="12.75" hidden="false" customHeight="false" outlineLevel="0" collapsed="false">
      <c r="A530" s="179"/>
      <c r="B530" s="160"/>
      <c r="C530" s="160"/>
      <c r="D530" s="160"/>
      <c r="E530" s="160"/>
      <c r="F530" s="160"/>
      <c r="G530" s="160"/>
      <c r="H530" s="159"/>
      <c r="I530" s="181"/>
      <c r="R530" s="159"/>
      <c r="S530" s="169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0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  <c r="DZ530" s="170"/>
      <c r="EA530" s="170"/>
      <c r="EB530" s="170"/>
      <c r="EC530" s="170"/>
      <c r="ED530" s="170"/>
      <c r="EE530" s="170"/>
      <c r="EF530" s="170"/>
      <c r="EG530" s="170"/>
      <c r="EH530" s="170"/>
      <c r="EI530" s="170"/>
      <c r="EJ530" s="170"/>
      <c r="EK530" s="170"/>
      <c r="EL530" s="170"/>
      <c r="EM530" s="170"/>
      <c r="EN530" s="170"/>
      <c r="EO530" s="170"/>
      <c r="EP530" s="170"/>
      <c r="EQ530" s="170"/>
      <c r="ER530" s="170"/>
      <c r="ES530" s="170"/>
      <c r="ET530" s="170"/>
      <c r="EU530" s="170"/>
      <c r="EV530" s="170"/>
      <c r="EW530" s="170"/>
      <c r="EX530" s="170"/>
      <c r="EY530" s="170"/>
      <c r="EZ530" s="170"/>
      <c r="FA530" s="170"/>
      <c r="FB530" s="170"/>
      <c r="FC530" s="170"/>
      <c r="FD530" s="170"/>
    </row>
    <row r="531" customFormat="false" ht="12.75" hidden="false" customHeight="false" outlineLevel="0" collapsed="false">
      <c r="A531" s="179"/>
      <c r="B531" s="160"/>
      <c r="C531" s="160"/>
      <c r="D531" s="160"/>
      <c r="E531" s="160"/>
      <c r="F531" s="160"/>
      <c r="G531" s="160"/>
      <c r="H531" s="159"/>
      <c r="I531" s="181"/>
      <c r="R531" s="159"/>
      <c r="S531" s="169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  <c r="DZ531" s="170"/>
      <c r="EA531" s="170"/>
      <c r="EB531" s="170"/>
      <c r="EC531" s="170"/>
      <c r="ED531" s="170"/>
      <c r="EE531" s="170"/>
      <c r="EF531" s="170"/>
      <c r="EG531" s="170"/>
      <c r="EH531" s="170"/>
      <c r="EI531" s="170"/>
      <c r="EJ531" s="170"/>
      <c r="EK531" s="170"/>
      <c r="EL531" s="170"/>
      <c r="EM531" s="170"/>
      <c r="EN531" s="170"/>
      <c r="EO531" s="170"/>
      <c r="EP531" s="170"/>
      <c r="EQ531" s="170"/>
      <c r="ER531" s="170"/>
      <c r="ES531" s="170"/>
      <c r="ET531" s="170"/>
      <c r="EU531" s="170"/>
      <c r="EV531" s="170"/>
      <c r="EW531" s="170"/>
      <c r="EX531" s="170"/>
      <c r="EY531" s="170"/>
      <c r="EZ531" s="170"/>
      <c r="FA531" s="170"/>
      <c r="FB531" s="170"/>
      <c r="FC531" s="170"/>
      <c r="FD531" s="170"/>
    </row>
    <row r="532" customFormat="false" ht="12.75" hidden="false" customHeight="false" outlineLevel="0" collapsed="false">
      <c r="A532" s="179"/>
      <c r="B532" s="160"/>
      <c r="C532" s="160"/>
      <c r="D532" s="160"/>
      <c r="E532" s="160"/>
      <c r="F532" s="160"/>
      <c r="G532" s="160"/>
      <c r="H532" s="159"/>
      <c r="I532" s="181"/>
      <c r="R532" s="159"/>
      <c r="S532" s="169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0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  <c r="DZ532" s="170"/>
      <c r="EA532" s="170"/>
      <c r="EB532" s="170"/>
      <c r="EC532" s="170"/>
      <c r="ED532" s="170"/>
      <c r="EE532" s="170"/>
      <c r="EF532" s="170"/>
      <c r="EG532" s="170"/>
      <c r="EH532" s="170"/>
      <c r="EI532" s="170"/>
      <c r="EJ532" s="170"/>
      <c r="EK532" s="170"/>
      <c r="EL532" s="170"/>
      <c r="EM532" s="170"/>
      <c r="EN532" s="170"/>
      <c r="EO532" s="170"/>
      <c r="EP532" s="170"/>
      <c r="EQ532" s="170"/>
      <c r="ER532" s="170"/>
      <c r="ES532" s="170"/>
      <c r="ET532" s="170"/>
      <c r="EU532" s="170"/>
      <c r="EV532" s="170"/>
      <c r="EW532" s="170"/>
      <c r="EX532" s="170"/>
      <c r="EY532" s="170"/>
      <c r="EZ532" s="170"/>
      <c r="FA532" s="170"/>
      <c r="FB532" s="170"/>
      <c r="FC532" s="170"/>
      <c r="FD532" s="170"/>
    </row>
    <row r="533" customFormat="false" ht="12.75" hidden="false" customHeight="false" outlineLevel="0" collapsed="false">
      <c r="A533" s="179"/>
      <c r="B533" s="160"/>
      <c r="C533" s="160"/>
      <c r="D533" s="160"/>
      <c r="E533" s="160"/>
      <c r="F533" s="160"/>
      <c r="G533" s="160"/>
      <c r="H533" s="159"/>
      <c r="I533" s="181"/>
      <c r="R533" s="159"/>
      <c r="S533" s="169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0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  <c r="DZ533" s="170"/>
      <c r="EA533" s="170"/>
      <c r="EB533" s="170"/>
      <c r="EC533" s="170"/>
      <c r="ED533" s="170"/>
      <c r="EE533" s="170"/>
      <c r="EF533" s="170"/>
      <c r="EG533" s="170"/>
      <c r="EH533" s="170"/>
      <c r="EI533" s="170"/>
      <c r="EJ533" s="170"/>
      <c r="EK533" s="170"/>
      <c r="EL533" s="170"/>
      <c r="EM533" s="170"/>
      <c r="EN533" s="170"/>
      <c r="EO533" s="170"/>
      <c r="EP533" s="170"/>
      <c r="EQ533" s="170"/>
      <c r="ER533" s="170"/>
      <c r="ES533" s="170"/>
      <c r="ET533" s="170"/>
      <c r="EU533" s="170"/>
      <c r="EV533" s="170"/>
      <c r="EW533" s="170"/>
      <c r="EX533" s="170"/>
      <c r="EY533" s="170"/>
      <c r="EZ533" s="170"/>
      <c r="FA533" s="170"/>
      <c r="FB533" s="170"/>
      <c r="FC533" s="170"/>
      <c r="FD533" s="170"/>
    </row>
    <row r="534" customFormat="false" ht="12.75" hidden="false" customHeight="false" outlineLevel="0" collapsed="false">
      <c r="A534" s="179"/>
      <c r="B534" s="160"/>
      <c r="C534" s="160"/>
      <c r="D534" s="160"/>
      <c r="E534" s="160"/>
      <c r="F534" s="160"/>
      <c r="G534" s="160"/>
      <c r="H534" s="159"/>
      <c r="I534" s="181"/>
      <c r="R534" s="159"/>
      <c r="S534" s="169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0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  <c r="DZ534" s="170"/>
      <c r="EA534" s="170"/>
      <c r="EB534" s="170"/>
      <c r="EC534" s="170"/>
      <c r="ED534" s="170"/>
      <c r="EE534" s="170"/>
      <c r="EF534" s="170"/>
      <c r="EG534" s="170"/>
      <c r="EH534" s="170"/>
      <c r="EI534" s="170"/>
      <c r="EJ534" s="170"/>
      <c r="EK534" s="170"/>
      <c r="EL534" s="170"/>
      <c r="EM534" s="170"/>
      <c r="EN534" s="170"/>
      <c r="EO534" s="170"/>
      <c r="EP534" s="170"/>
      <c r="EQ534" s="170"/>
      <c r="ER534" s="170"/>
      <c r="ES534" s="170"/>
      <c r="ET534" s="170"/>
      <c r="EU534" s="170"/>
      <c r="EV534" s="170"/>
      <c r="EW534" s="170"/>
      <c r="EX534" s="170"/>
      <c r="EY534" s="170"/>
      <c r="EZ534" s="170"/>
      <c r="FA534" s="170"/>
      <c r="FB534" s="170"/>
      <c r="FC534" s="170"/>
      <c r="FD534" s="170"/>
    </row>
    <row r="535" customFormat="false" ht="12.75" hidden="false" customHeight="false" outlineLevel="0" collapsed="false">
      <c r="A535" s="179"/>
      <c r="B535" s="160"/>
      <c r="C535" s="160"/>
      <c r="D535" s="160"/>
      <c r="E535" s="160"/>
      <c r="F535" s="160"/>
      <c r="G535" s="160"/>
      <c r="H535" s="159"/>
      <c r="I535" s="181"/>
      <c r="R535" s="159"/>
      <c r="S535" s="169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0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  <c r="DZ535" s="170"/>
      <c r="EA535" s="170"/>
      <c r="EB535" s="170"/>
      <c r="EC535" s="170"/>
      <c r="ED535" s="170"/>
      <c r="EE535" s="170"/>
      <c r="EF535" s="170"/>
      <c r="EG535" s="170"/>
      <c r="EH535" s="170"/>
      <c r="EI535" s="170"/>
      <c r="EJ535" s="170"/>
      <c r="EK535" s="170"/>
      <c r="EL535" s="170"/>
      <c r="EM535" s="170"/>
      <c r="EN535" s="170"/>
      <c r="EO535" s="170"/>
      <c r="EP535" s="170"/>
      <c r="EQ535" s="170"/>
      <c r="ER535" s="170"/>
      <c r="ES535" s="170"/>
      <c r="ET535" s="170"/>
      <c r="EU535" s="170"/>
      <c r="EV535" s="170"/>
      <c r="EW535" s="170"/>
      <c r="EX535" s="170"/>
      <c r="EY535" s="170"/>
      <c r="EZ535" s="170"/>
      <c r="FA535" s="170"/>
      <c r="FB535" s="170"/>
      <c r="FC535" s="170"/>
      <c r="FD535" s="170"/>
    </row>
    <row r="536" customFormat="false" ht="12.75" hidden="false" customHeight="false" outlineLevel="0" collapsed="false">
      <c r="A536" s="179"/>
      <c r="B536" s="160"/>
      <c r="C536" s="160"/>
      <c r="D536" s="160"/>
      <c r="E536" s="160"/>
      <c r="F536" s="160"/>
      <c r="G536" s="160"/>
      <c r="H536" s="159"/>
      <c r="I536" s="181"/>
      <c r="R536" s="159"/>
      <c r="S536" s="169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0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  <c r="DZ536" s="170"/>
      <c r="EA536" s="170"/>
      <c r="EB536" s="170"/>
      <c r="EC536" s="170"/>
      <c r="ED536" s="170"/>
      <c r="EE536" s="170"/>
      <c r="EF536" s="170"/>
      <c r="EG536" s="170"/>
      <c r="EH536" s="170"/>
      <c r="EI536" s="170"/>
      <c r="EJ536" s="170"/>
      <c r="EK536" s="170"/>
      <c r="EL536" s="170"/>
      <c r="EM536" s="170"/>
      <c r="EN536" s="170"/>
      <c r="EO536" s="170"/>
      <c r="EP536" s="170"/>
      <c r="EQ536" s="170"/>
      <c r="ER536" s="170"/>
      <c r="ES536" s="170"/>
      <c r="ET536" s="170"/>
      <c r="EU536" s="170"/>
      <c r="EV536" s="170"/>
      <c r="EW536" s="170"/>
      <c r="EX536" s="170"/>
      <c r="EY536" s="170"/>
      <c r="EZ536" s="170"/>
      <c r="FA536" s="170"/>
      <c r="FB536" s="170"/>
      <c r="FC536" s="170"/>
      <c r="FD536" s="170"/>
    </row>
    <row r="537" customFormat="false" ht="12.75" hidden="false" customHeight="false" outlineLevel="0" collapsed="false">
      <c r="A537" s="179"/>
      <c r="B537" s="160"/>
      <c r="C537" s="160"/>
      <c r="D537" s="160"/>
      <c r="E537" s="160"/>
      <c r="F537" s="160"/>
      <c r="G537" s="160"/>
      <c r="H537" s="159"/>
      <c r="I537" s="181"/>
      <c r="R537" s="159"/>
      <c r="S537" s="169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  <c r="DZ537" s="170"/>
      <c r="EA537" s="170"/>
      <c r="EB537" s="170"/>
      <c r="EC537" s="170"/>
      <c r="ED537" s="170"/>
      <c r="EE537" s="170"/>
      <c r="EF537" s="170"/>
      <c r="EG537" s="170"/>
      <c r="EH537" s="170"/>
      <c r="EI537" s="170"/>
      <c r="EJ537" s="170"/>
      <c r="EK537" s="170"/>
      <c r="EL537" s="170"/>
      <c r="EM537" s="170"/>
      <c r="EN537" s="170"/>
      <c r="EO537" s="170"/>
      <c r="EP537" s="170"/>
      <c r="EQ537" s="170"/>
      <c r="ER537" s="170"/>
      <c r="ES537" s="170"/>
      <c r="ET537" s="170"/>
      <c r="EU537" s="170"/>
      <c r="EV537" s="170"/>
      <c r="EW537" s="170"/>
      <c r="EX537" s="170"/>
      <c r="EY537" s="170"/>
      <c r="EZ537" s="170"/>
      <c r="FA537" s="170"/>
      <c r="FB537" s="170"/>
      <c r="FC537" s="170"/>
      <c r="FD537" s="170"/>
    </row>
    <row r="538" customFormat="false" ht="12.75" hidden="false" customHeight="false" outlineLevel="0" collapsed="false">
      <c r="A538" s="179"/>
      <c r="B538" s="160"/>
      <c r="C538" s="160"/>
      <c r="D538" s="160"/>
      <c r="E538" s="160"/>
      <c r="F538" s="160"/>
      <c r="G538" s="160"/>
      <c r="H538" s="159"/>
      <c r="I538" s="181"/>
      <c r="R538" s="159"/>
      <c r="S538" s="169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0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  <c r="DZ538" s="170"/>
      <c r="EA538" s="170"/>
      <c r="EB538" s="170"/>
      <c r="EC538" s="170"/>
      <c r="ED538" s="170"/>
      <c r="EE538" s="170"/>
      <c r="EF538" s="170"/>
      <c r="EG538" s="170"/>
      <c r="EH538" s="170"/>
      <c r="EI538" s="170"/>
      <c r="EJ538" s="170"/>
      <c r="EK538" s="170"/>
      <c r="EL538" s="170"/>
      <c r="EM538" s="170"/>
      <c r="EN538" s="170"/>
      <c r="EO538" s="170"/>
      <c r="EP538" s="170"/>
      <c r="EQ538" s="170"/>
      <c r="ER538" s="170"/>
      <c r="ES538" s="170"/>
      <c r="ET538" s="170"/>
      <c r="EU538" s="170"/>
      <c r="EV538" s="170"/>
      <c r="EW538" s="170"/>
      <c r="EX538" s="170"/>
      <c r="EY538" s="170"/>
      <c r="EZ538" s="170"/>
      <c r="FA538" s="170"/>
      <c r="FB538" s="170"/>
      <c r="FC538" s="170"/>
      <c r="FD538" s="170"/>
    </row>
    <row r="539" customFormat="false" ht="12.75" hidden="false" customHeight="false" outlineLevel="0" collapsed="false">
      <c r="A539" s="179"/>
      <c r="B539" s="160"/>
      <c r="C539" s="160"/>
      <c r="D539" s="160"/>
      <c r="E539" s="160"/>
      <c r="F539" s="160"/>
      <c r="G539" s="160"/>
      <c r="H539" s="159"/>
      <c r="I539" s="181"/>
      <c r="R539" s="159"/>
      <c r="S539" s="169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0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  <c r="DZ539" s="170"/>
      <c r="EA539" s="170"/>
      <c r="EB539" s="170"/>
      <c r="EC539" s="170"/>
      <c r="ED539" s="170"/>
      <c r="EE539" s="170"/>
      <c r="EF539" s="170"/>
      <c r="EG539" s="170"/>
      <c r="EH539" s="170"/>
      <c r="EI539" s="170"/>
      <c r="EJ539" s="170"/>
      <c r="EK539" s="170"/>
      <c r="EL539" s="170"/>
      <c r="EM539" s="170"/>
      <c r="EN539" s="170"/>
      <c r="EO539" s="170"/>
      <c r="EP539" s="170"/>
      <c r="EQ539" s="170"/>
      <c r="ER539" s="170"/>
      <c r="ES539" s="170"/>
      <c r="ET539" s="170"/>
      <c r="EU539" s="170"/>
      <c r="EV539" s="170"/>
      <c r="EW539" s="170"/>
      <c r="EX539" s="170"/>
      <c r="EY539" s="170"/>
      <c r="EZ539" s="170"/>
      <c r="FA539" s="170"/>
      <c r="FB539" s="170"/>
      <c r="FC539" s="170"/>
      <c r="FD539" s="170"/>
    </row>
    <row r="540" customFormat="false" ht="12.75" hidden="false" customHeight="false" outlineLevel="0" collapsed="false">
      <c r="A540" s="179"/>
      <c r="B540" s="160"/>
      <c r="C540" s="160"/>
      <c r="D540" s="160"/>
      <c r="E540" s="160"/>
      <c r="F540" s="160"/>
      <c r="G540" s="160"/>
      <c r="H540" s="159"/>
      <c r="I540" s="181"/>
      <c r="R540" s="159"/>
      <c r="S540" s="169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0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  <c r="DZ540" s="170"/>
      <c r="EA540" s="170"/>
      <c r="EB540" s="170"/>
      <c r="EC540" s="170"/>
      <c r="ED540" s="170"/>
      <c r="EE540" s="170"/>
      <c r="EF540" s="170"/>
      <c r="EG540" s="170"/>
      <c r="EH540" s="170"/>
      <c r="EI540" s="170"/>
      <c r="EJ540" s="170"/>
      <c r="EK540" s="170"/>
      <c r="EL540" s="170"/>
      <c r="EM540" s="170"/>
      <c r="EN540" s="170"/>
      <c r="EO540" s="170"/>
      <c r="EP540" s="170"/>
      <c r="EQ540" s="170"/>
      <c r="ER540" s="170"/>
      <c r="ES540" s="170"/>
      <c r="ET540" s="170"/>
      <c r="EU540" s="170"/>
      <c r="EV540" s="170"/>
      <c r="EW540" s="170"/>
      <c r="EX540" s="170"/>
      <c r="EY540" s="170"/>
      <c r="EZ540" s="170"/>
      <c r="FA540" s="170"/>
      <c r="FB540" s="170"/>
      <c r="FC540" s="170"/>
      <c r="FD540" s="170"/>
    </row>
    <row r="541" customFormat="false" ht="12.75" hidden="false" customHeight="false" outlineLevel="0" collapsed="false">
      <c r="A541" s="179"/>
      <c r="B541" s="160"/>
      <c r="C541" s="160"/>
      <c r="D541" s="160"/>
      <c r="E541" s="160"/>
      <c r="F541" s="160"/>
      <c r="G541" s="160"/>
      <c r="H541" s="159"/>
      <c r="I541" s="181"/>
      <c r="R541" s="159"/>
      <c r="S541" s="169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  <c r="DZ541" s="170"/>
      <c r="EA541" s="170"/>
      <c r="EB541" s="170"/>
      <c r="EC541" s="170"/>
      <c r="ED541" s="170"/>
      <c r="EE541" s="170"/>
      <c r="EF541" s="170"/>
      <c r="EG541" s="170"/>
      <c r="EH541" s="170"/>
      <c r="EI541" s="170"/>
      <c r="EJ541" s="170"/>
      <c r="EK541" s="170"/>
      <c r="EL541" s="170"/>
      <c r="EM541" s="170"/>
      <c r="EN541" s="170"/>
      <c r="EO541" s="170"/>
      <c r="EP541" s="170"/>
      <c r="EQ541" s="170"/>
      <c r="ER541" s="170"/>
      <c r="ES541" s="170"/>
      <c r="ET541" s="170"/>
      <c r="EU541" s="170"/>
      <c r="EV541" s="170"/>
      <c r="EW541" s="170"/>
      <c r="EX541" s="170"/>
      <c r="EY541" s="170"/>
      <c r="EZ541" s="170"/>
      <c r="FA541" s="170"/>
      <c r="FB541" s="170"/>
      <c r="FC541" s="170"/>
      <c r="FD541" s="170"/>
    </row>
    <row r="542" customFormat="false" ht="12.75" hidden="false" customHeight="false" outlineLevel="0" collapsed="false">
      <c r="A542" s="179"/>
      <c r="B542" s="160"/>
      <c r="C542" s="160"/>
      <c r="D542" s="160"/>
      <c r="E542" s="160"/>
      <c r="F542" s="160"/>
      <c r="G542" s="160"/>
      <c r="H542" s="159"/>
      <c r="I542" s="181"/>
      <c r="R542" s="159"/>
      <c r="S542" s="169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0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  <c r="DZ542" s="170"/>
      <c r="EA542" s="170"/>
      <c r="EB542" s="170"/>
      <c r="EC542" s="170"/>
      <c r="ED542" s="170"/>
      <c r="EE542" s="170"/>
      <c r="EF542" s="170"/>
      <c r="EG542" s="170"/>
      <c r="EH542" s="170"/>
      <c r="EI542" s="170"/>
      <c r="EJ542" s="170"/>
      <c r="EK542" s="170"/>
      <c r="EL542" s="170"/>
      <c r="EM542" s="170"/>
      <c r="EN542" s="170"/>
      <c r="EO542" s="170"/>
      <c r="EP542" s="170"/>
      <c r="EQ542" s="170"/>
      <c r="ER542" s="170"/>
      <c r="ES542" s="170"/>
      <c r="ET542" s="170"/>
      <c r="EU542" s="170"/>
      <c r="EV542" s="170"/>
      <c r="EW542" s="170"/>
      <c r="EX542" s="170"/>
      <c r="EY542" s="170"/>
      <c r="EZ542" s="170"/>
      <c r="FA542" s="170"/>
      <c r="FB542" s="170"/>
      <c r="FC542" s="170"/>
      <c r="FD542" s="170"/>
    </row>
    <row r="543" customFormat="false" ht="12.75" hidden="false" customHeight="false" outlineLevel="0" collapsed="false">
      <c r="A543" s="179"/>
      <c r="B543" s="160"/>
      <c r="C543" s="160"/>
      <c r="D543" s="160"/>
      <c r="E543" s="160"/>
      <c r="F543" s="160"/>
      <c r="G543" s="160"/>
      <c r="H543" s="159"/>
      <c r="I543" s="181"/>
      <c r="R543" s="159"/>
      <c r="S543" s="169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  <c r="DZ543" s="170"/>
      <c r="EA543" s="170"/>
      <c r="EB543" s="170"/>
      <c r="EC543" s="170"/>
      <c r="ED543" s="170"/>
      <c r="EE543" s="170"/>
      <c r="EF543" s="170"/>
      <c r="EG543" s="170"/>
      <c r="EH543" s="170"/>
      <c r="EI543" s="170"/>
      <c r="EJ543" s="170"/>
      <c r="EK543" s="170"/>
      <c r="EL543" s="170"/>
      <c r="EM543" s="170"/>
      <c r="EN543" s="170"/>
      <c r="EO543" s="170"/>
      <c r="EP543" s="170"/>
      <c r="EQ543" s="170"/>
      <c r="ER543" s="170"/>
      <c r="ES543" s="170"/>
      <c r="ET543" s="170"/>
      <c r="EU543" s="170"/>
      <c r="EV543" s="170"/>
      <c r="EW543" s="170"/>
      <c r="EX543" s="170"/>
      <c r="EY543" s="170"/>
      <c r="EZ543" s="170"/>
      <c r="FA543" s="170"/>
      <c r="FB543" s="170"/>
      <c r="FC543" s="170"/>
      <c r="FD543" s="170"/>
    </row>
    <row r="544" customFormat="false" ht="12.75" hidden="false" customHeight="false" outlineLevel="0" collapsed="false">
      <c r="A544" s="179"/>
      <c r="B544" s="160"/>
      <c r="C544" s="160"/>
      <c r="D544" s="160"/>
      <c r="E544" s="160"/>
      <c r="F544" s="160"/>
      <c r="G544" s="160"/>
      <c r="H544" s="159"/>
      <c r="I544" s="181"/>
      <c r="R544" s="159"/>
      <c r="S544" s="169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  <c r="DZ544" s="170"/>
      <c r="EA544" s="170"/>
      <c r="EB544" s="170"/>
      <c r="EC544" s="170"/>
      <c r="ED544" s="170"/>
      <c r="EE544" s="170"/>
      <c r="EF544" s="170"/>
      <c r="EG544" s="170"/>
      <c r="EH544" s="170"/>
      <c r="EI544" s="170"/>
      <c r="EJ544" s="170"/>
      <c r="EK544" s="170"/>
      <c r="EL544" s="170"/>
      <c r="EM544" s="170"/>
      <c r="EN544" s="170"/>
      <c r="EO544" s="170"/>
      <c r="EP544" s="170"/>
      <c r="EQ544" s="170"/>
      <c r="ER544" s="170"/>
      <c r="ES544" s="170"/>
      <c r="ET544" s="170"/>
      <c r="EU544" s="170"/>
      <c r="EV544" s="170"/>
      <c r="EW544" s="170"/>
      <c r="EX544" s="170"/>
      <c r="EY544" s="170"/>
      <c r="EZ544" s="170"/>
      <c r="FA544" s="170"/>
      <c r="FB544" s="170"/>
      <c r="FC544" s="170"/>
      <c r="FD544" s="170"/>
    </row>
    <row r="545" customFormat="false" ht="12.75" hidden="false" customHeight="false" outlineLevel="0" collapsed="false">
      <c r="A545" s="179"/>
      <c r="B545" s="160"/>
      <c r="C545" s="160"/>
      <c r="D545" s="160"/>
      <c r="E545" s="160"/>
      <c r="F545" s="160"/>
      <c r="G545" s="160"/>
      <c r="H545" s="159"/>
      <c r="I545" s="181"/>
      <c r="R545" s="159"/>
      <c r="S545" s="169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  <c r="DZ545" s="170"/>
      <c r="EA545" s="170"/>
      <c r="EB545" s="170"/>
      <c r="EC545" s="170"/>
      <c r="ED545" s="170"/>
      <c r="EE545" s="170"/>
      <c r="EF545" s="170"/>
      <c r="EG545" s="170"/>
      <c r="EH545" s="170"/>
      <c r="EI545" s="170"/>
      <c r="EJ545" s="170"/>
      <c r="EK545" s="170"/>
      <c r="EL545" s="170"/>
      <c r="EM545" s="170"/>
      <c r="EN545" s="170"/>
      <c r="EO545" s="170"/>
      <c r="EP545" s="170"/>
      <c r="EQ545" s="170"/>
      <c r="ER545" s="170"/>
      <c r="ES545" s="170"/>
      <c r="ET545" s="170"/>
      <c r="EU545" s="170"/>
      <c r="EV545" s="170"/>
      <c r="EW545" s="170"/>
      <c r="EX545" s="170"/>
      <c r="EY545" s="170"/>
      <c r="EZ545" s="170"/>
      <c r="FA545" s="170"/>
      <c r="FB545" s="170"/>
      <c r="FC545" s="170"/>
      <c r="FD545" s="170"/>
    </row>
    <row r="546" customFormat="false" ht="12.75" hidden="false" customHeight="false" outlineLevel="0" collapsed="false">
      <c r="A546" s="179"/>
      <c r="B546" s="160"/>
      <c r="C546" s="160"/>
      <c r="D546" s="160"/>
      <c r="E546" s="160"/>
      <c r="F546" s="160"/>
      <c r="G546" s="160"/>
      <c r="H546" s="159"/>
      <c r="I546" s="181"/>
      <c r="R546" s="159"/>
      <c r="S546" s="169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  <c r="DZ546" s="170"/>
      <c r="EA546" s="170"/>
      <c r="EB546" s="170"/>
      <c r="EC546" s="170"/>
      <c r="ED546" s="170"/>
      <c r="EE546" s="170"/>
      <c r="EF546" s="170"/>
      <c r="EG546" s="170"/>
      <c r="EH546" s="170"/>
      <c r="EI546" s="170"/>
      <c r="EJ546" s="170"/>
      <c r="EK546" s="170"/>
      <c r="EL546" s="170"/>
      <c r="EM546" s="170"/>
      <c r="EN546" s="170"/>
      <c r="EO546" s="170"/>
      <c r="EP546" s="170"/>
      <c r="EQ546" s="170"/>
      <c r="ER546" s="170"/>
      <c r="ES546" s="170"/>
      <c r="ET546" s="170"/>
      <c r="EU546" s="170"/>
      <c r="EV546" s="170"/>
      <c r="EW546" s="170"/>
      <c r="EX546" s="170"/>
      <c r="EY546" s="170"/>
      <c r="EZ546" s="170"/>
      <c r="FA546" s="170"/>
      <c r="FB546" s="170"/>
      <c r="FC546" s="170"/>
      <c r="FD546" s="170"/>
    </row>
    <row r="547" customFormat="false" ht="12.75" hidden="false" customHeight="false" outlineLevel="0" collapsed="false">
      <c r="A547" s="179"/>
      <c r="B547" s="160"/>
      <c r="C547" s="160"/>
      <c r="D547" s="160"/>
      <c r="E547" s="160"/>
      <c r="F547" s="160"/>
      <c r="G547" s="160"/>
      <c r="H547" s="159"/>
      <c r="I547" s="181"/>
      <c r="R547" s="159"/>
      <c r="S547" s="169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0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  <c r="DZ547" s="170"/>
      <c r="EA547" s="170"/>
      <c r="EB547" s="170"/>
      <c r="EC547" s="170"/>
      <c r="ED547" s="170"/>
      <c r="EE547" s="170"/>
      <c r="EF547" s="170"/>
      <c r="EG547" s="170"/>
      <c r="EH547" s="170"/>
      <c r="EI547" s="170"/>
      <c r="EJ547" s="170"/>
      <c r="EK547" s="170"/>
      <c r="EL547" s="170"/>
      <c r="EM547" s="170"/>
      <c r="EN547" s="170"/>
      <c r="EO547" s="170"/>
      <c r="EP547" s="170"/>
      <c r="EQ547" s="170"/>
      <c r="ER547" s="170"/>
      <c r="ES547" s="170"/>
      <c r="ET547" s="170"/>
      <c r="EU547" s="170"/>
      <c r="EV547" s="170"/>
      <c r="EW547" s="170"/>
      <c r="EX547" s="170"/>
      <c r="EY547" s="170"/>
      <c r="EZ547" s="170"/>
      <c r="FA547" s="170"/>
      <c r="FB547" s="170"/>
      <c r="FC547" s="170"/>
      <c r="FD547" s="170"/>
    </row>
    <row r="548" customFormat="false" ht="12.75" hidden="false" customHeight="false" outlineLevel="0" collapsed="false">
      <c r="A548" s="179"/>
      <c r="B548" s="160"/>
      <c r="C548" s="160"/>
      <c r="D548" s="160"/>
      <c r="E548" s="160"/>
      <c r="F548" s="160"/>
      <c r="G548" s="160"/>
      <c r="H548" s="159"/>
      <c r="I548" s="181"/>
      <c r="R548" s="159"/>
      <c r="S548" s="169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  <c r="DZ548" s="170"/>
      <c r="EA548" s="170"/>
      <c r="EB548" s="170"/>
      <c r="EC548" s="170"/>
      <c r="ED548" s="170"/>
      <c r="EE548" s="170"/>
      <c r="EF548" s="170"/>
      <c r="EG548" s="170"/>
      <c r="EH548" s="170"/>
      <c r="EI548" s="170"/>
      <c r="EJ548" s="170"/>
      <c r="EK548" s="170"/>
      <c r="EL548" s="170"/>
      <c r="EM548" s="170"/>
      <c r="EN548" s="170"/>
      <c r="EO548" s="170"/>
      <c r="EP548" s="170"/>
      <c r="EQ548" s="170"/>
      <c r="ER548" s="170"/>
      <c r="ES548" s="170"/>
      <c r="ET548" s="170"/>
      <c r="EU548" s="170"/>
      <c r="EV548" s="170"/>
      <c r="EW548" s="170"/>
      <c r="EX548" s="170"/>
      <c r="EY548" s="170"/>
      <c r="EZ548" s="170"/>
      <c r="FA548" s="170"/>
      <c r="FB548" s="170"/>
      <c r="FC548" s="170"/>
      <c r="FD548" s="170"/>
    </row>
    <row r="549" customFormat="false" ht="12.75" hidden="false" customHeight="false" outlineLevel="0" collapsed="false">
      <c r="A549" s="179"/>
      <c r="B549" s="160"/>
      <c r="C549" s="160"/>
      <c r="D549" s="160"/>
      <c r="E549" s="160"/>
      <c r="F549" s="160"/>
      <c r="G549" s="160"/>
      <c r="H549" s="159"/>
      <c r="I549" s="181"/>
      <c r="R549" s="159"/>
      <c r="S549" s="169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  <c r="DZ549" s="170"/>
      <c r="EA549" s="170"/>
      <c r="EB549" s="170"/>
      <c r="EC549" s="170"/>
      <c r="ED549" s="170"/>
      <c r="EE549" s="170"/>
      <c r="EF549" s="170"/>
      <c r="EG549" s="170"/>
      <c r="EH549" s="170"/>
      <c r="EI549" s="170"/>
      <c r="EJ549" s="170"/>
      <c r="EK549" s="170"/>
      <c r="EL549" s="170"/>
      <c r="EM549" s="170"/>
      <c r="EN549" s="170"/>
      <c r="EO549" s="170"/>
      <c r="EP549" s="170"/>
      <c r="EQ549" s="170"/>
      <c r="ER549" s="170"/>
      <c r="ES549" s="170"/>
      <c r="ET549" s="170"/>
      <c r="EU549" s="170"/>
      <c r="EV549" s="170"/>
      <c r="EW549" s="170"/>
      <c r="EX549" s="170"/>
      <c r="EY549" s="170"/>
      <c r="EZ549" s="170"/>
      <c r="FA549" s="170"/>
      <c r="FB549" s="170"/>
      <c r="FC549" s="170"/>
      <c r="FD549" s="170"/>
    </row>
    <row r="550" customFormat="false" ht="12.75" hidden="false" customHeight="false" outlineLevel="0" collapsed="false">
      <c r="A550" s="179"/>
      <c r="B550" s="160"/>
      <c r="C550" s="160"/>
      <c r="D550" s="160"/>
      <c r="E550" s="160"/>
      <c r="F550" s="160"/>
      <c r="G550" s="160"/>
      <c r="H550" s="159"/>
      <c r="I550" s="181"/>
      <c r="R550" s="159"/>
      <c r="S550" s="169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0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  <c r="DZ550" s="170"/>
      <c r="EA550" s="170"/>
      <c r="EB550" s="170"/>
      <c r="EC550" s="170"/>
      <c r="ED550" s="170"/>
      <c r="EE550" s="170"/>
      <c r="EF550" s="170"/>
      <c r="EG550" s="170"/>
      <c r="EH550" s="170"/>
      <c r="EI550" s="170"/>
      <c r="EJ550" s="170"/>
      <c r="EK550" s="170"/>
      <c r="EL550" s="170"/>
      <c r="EM550" s="170"/>
      <c r="EN550" s="170"/>
      <c r="EO550" s="170"/>
      <c r="EP550" s="170"/>
      <c r="EQ550" s="170"/>
      <c r="ER550" s="170"/>
      <c r="ES550" s="170"/>
      <c r="ET550" s="170"/>
      <c r="EU550" s="170"/>
      <c r="EV550" s="170"/>
      <c r="EW550" s="170"/>
      <c r="EX550" s="170"/>
      <c r="EY550" s="170"/>
      <c r="EZ550" s="170"/>
      <c r="FA550" s="170"/>
      <c r="FB550" s="170"/>
      <c r="FC550" s="170"/>
      <c r="FD550" s="170"/>
    </row>
    <row r="551" customFormat="false" ht="12.75" hidden="false" customHeight="false" outlineLevel="0" collapsed="false">
      <c r="A551" s="179"/>
      <c r="B551" s="160"/>
      <c r="C551" s="160"/>
      <c r="D551" s="160"/>
      <c r="E551" s="160"/>
      <c r="F551" s="160"/>
      <c r="G551" s="160"/>
      <c r="H551" s="159"/>
      <c r="I551" s="181"/>
      <c r="R551" s="159"/>
      <c r="S551" s="169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  <c r="DZ551" s="170"/>
      <c r="EA551" s="170"/>
      <c r="EB551" s="170"/>
      <c r="EC551" s="170"/>
      <c r="ED551" s="170"/>
      <c r="EE551" s="170"/>
      <c r="EF551" s="170"/>
      <c r="EG551" s="170"/>
      <c r="EH551" s="170"/>
      <c r="EI551" s="170"/>
      <c r="EJ551" s="170"/>
      <c r="EK551" s="170"/>
      <c r="EL551" s="170"/>
      <c r="EM551" s="170"/>
      <c r="EN551" s="170"/>
      <c r="EO551" s="170"/>
      <c r="EP551" s="170"/>
      <c r="EQ551" s="170"/>
      <c r="ER551" s="170"/>
      <c r="ES551" s="170"/>
      <c r="ET551" s="170"/>
      <c r="EU551" s="170"/>
      <c r="EV551" s="170"/>
      <c r="EW551" s="170"/>
      <c r="EX551" s="170"/>
      <c r="EY551" s="170"/>
      <c r="EZ551" s="170"/>
      <c r="FA551" s="170"/>
      <c r="FB551" s="170"/>
      <c r="FC551" s="170"/>
      <c r="FD551" s="170"/>
    </row>
    <row r="552" customFormat="false" ht="12.75" hidden="false" customHeight="false" outlineLevel="0" collapsed="false">
      <c r="A552" s="179"/>
      <c r="B552" s="160"/>
      <c r="C552" s="160"/>
      <c r="D552" s="160"/>
      <c r="E552" s="160"/>
      <c r="F552" s="160"/>
      <c r="G552" s="160"/>
      <c r="H552" s="159"/>
      <c r="I552" s="181"/>
      <c r="R552" s="159"/>
      <c r="S552" s="169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0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  <c r="DZ552" s="170"/>
      <c r="EA552" s="170"/>
      <c r="EB552" s="170"/>
      <c r="EC552" s="170"/>
      <c r="ED552" s="170"/>
      <c r="EE552" s="170"/>
      <c r="EF552" s="170"/>
      <c r="EG552" s="170"/>
      <c r="EH552" s="170"/>
      <c r="EI552" s="170"/>
      <c r="EJ552" s="170"/>
      <c r="EK552" s="170"/>
      <c r="EL552" s="170"/>
      <c r="EM552" s="170"/>
      <c r="EN552" s="170"/>
      <c r="EO552" s="170"/>
      <c r="EP552" s="170"/>
      <c r="EQ552" s="170"/>
      <c r="ER552" s="170"/>
      <c r="ES552" s="170"/>
      <c r="ET552" s="170"/>
      <c r="EU552" s="170"/>
      <c r="EV552" s="170"/>
      <c r="EW552" s="170"/>
      <c r="EX552" s="170"/>
      <c r="EY552" s="170"/>
      <c r="EZ552" s="170"/>
      <c r="FA552" s="170"/>
      <c r="FB552" s="170"/>
      <c r="FC552" s="170"/>
      <c r="FD552" s="170"/>
    </row>
    <row r="553" customFormat="false" ht="12.75" hidden="false" customHeight="false" outlineLevel="0" collapsed="false">
      <c r="A553" s="179"/>
      <c r="B553" s="160"/>
      <c r="C553" s="160"/>
      <c r="D553" s="160"/>
      <c r="E553" s="160"/>
      <c r="F553" s="160"/>
      <c r="G553" s="160"/>
      <c r="H553" s="159"/>
      <c r="I553" s="181"/>
      <c r="R553" s="159"/>
      <c r="S553" s="169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  <c r="DZ553" s="170"/>
      <c r="EA553" s="170"/>
      <c r="EB553" s="170"/>
      <c r="EC553" s="170"/>
      <c r="ED553" s="170"/>
      <c r="EE553" s="170"/>
      <c r="EF553" s="170"/>
      <c r="EG553" s="170"/>
      <c r="EH553" s="170"/>
      <c r="EI553" s="170"/>
      <c r="EJ553" s="170"/>
      <c r="EK553" s="170"/>
      <c r="EL553" s="170"/>
      <c r="EM553" s="170"/>
      <c r="EN553" s="170"/>
      <c r="EO553" s="170"/>
      <c r="EP553" s="170"/>
      <c r="EQ553" s="170"/>
      <c r="ER553" s="170"/>
      <c r="ES553" s="170"/>
      <c r="ET553" s="170"/>
      <c r="EU553" s="170"/>
      <c r="EV553" s="170"/>
      <c r="EW553" s="170"/>
      <c r="EX553" s="170"/>
      <c r="EY553" s="170"/>
      <c r="EZ553" s="170"/>
      <c r="FA553" s="170"/>
      <c r="FB553" s="170"/>
      <c r="FC553" s="170"/>
      <c r="FD553" s="170"/>
    </row>
    <row r="554" customFormat="false" ht="12.75" hidden="false" customHeight="false" outlineLevel="0" collapsed="false">
      <c r="A554" s="179"/>
      <c r="B554" s="160"/>
      <c r="C554" s="160"/>
      <c r="D554" s="160"/>
      <c r="E554" s="160"/>
      <c r="F554" s="160"/>
      <c r="G554" s="160"/>
      <c r="H554" s="159"/>
      <c r="I554" s="181"/>
      <c r="R554" s="159"/>
      <c r="S554" s="169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0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  <c r="DZ554" s="170"/>
      <c r="EA554" s="170"/>
      <c r="EB554" s="170"/>
      <c r="EC554" s="170"/>
      <c r="ED554" s="170"/>
      <c r="EE554" s="170"/>
      <c r="EF554" s="170"/>
      <c r="EG554" s="170"/>
      <c r="EH554" s="170"/>
      <c r="EI554" s="170"/>
      <c r="EJ554" s="170"/>
      <c r="EK554" s="170"/>
      <c r="EL554" s="170"/>
      <c r="EM554" s="170"/>
      <c r="EN554" s="170"/>
      <c r="EO554" s="170"/>
      <c r="EP554" s="170"/>
      <c r="EQ554" s="170"/>
      <c r="ER554" s="170"/>
      <c r="ES554" s="170"/>
      <c r="ET554" s="170"/>
      <c r="EU554" s="170"/>
      <c r="EV554" s="170"/>
      <c r="EW554" s="170"/>
      <c r="EX554" s="170"/>
      <c r="EY554" s="170"/>
      <c r="EZ554" s="170"/>
      <c r="FA554" s="170"/>
      <c r="FB554" s="170"/>
      <c r="FC554" s="170"/>
      <c r="FD554" s="170"/>
    </row>
    <row r="555" customFormat="false" ht="12.75" hidden="false" customHeight="false" outlineLevel="0" collapsed="false">
      <c r="A555" s="179"/>
      <c r="B555" s="160"/>
      <c r="C555" s="160"/>
      <c r="D555" s="160"/>
      <c r="E555" s="160"/>
      <c r="F555" s="160"/>
      <c r="G555" s="160"/>
      <c r="H555" s="159"/>
      <c r="I555" s="181"/>
      <c r="R555" s="159"/>
      <c r="S555" s="169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  <c r="DZ555" s="170"/>
      <c r="EA555" s="170"/>
      <c r="EB555" s="170"/>
      <c r="EC555" s="170"/>
      <c r="ED555" s="170"/>
      <c r="EE555" s="170"/>
      <c r="EF555" s="170"/>
      <c r="EG555" s="170"/>
      <c r="EH555" s="170"/>
      <c r="EI555" s="170"/>
      <c r="EJ555" s="170"/>
      <c r="EK555" s="170"/>
      <c r="EL555" s="170"/>
      <c r="EM555" s="170"/>
      <c r="EN555" s="170"/>
      <c r="EO555" s="170"/>
      <c r="EP555" s="170"/>
      <c r="EQ555" s="170"/>
      <c r="ER555" s="170"/>
      <c r="ES555" s="170"/>
      <c r="ET555" s="170"/>
      <c r="EU555" s="170"/>
      <c r="EV555" s="170"/>
      <c r="EW555" s="170"/>
      <c r="EX555" s="170"/>
      <c r="EY555" s="170"/>
      <c r="EZ555" s="170"/>
      <c r="FA555" s="170"/>
      <c r="FB555" s="170"/>
      <c r="FC555" s="170"/>
      <c r="FD555" s="170"/>
    </row>
    <row r="556" customFormat="false" ht="12.75" hidden="false" customHeight="false" outlineLevel="0" collapsed="false">
      <c r="A556" s="179"/>
      <c r="B556" s="160"/>
      <c r="C556" s="160"/>
      <c r="D556" s="160"/>
      <c r="E556" s="160"/>
      <c r="F556" s="160"/>
      <c r="G556" s="160"/>
      <c r="H556" s="159"/>
      <c r="I556" s="181"/>
      <c r="R556" s="159"/>
      <c r="S556" s="169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  <c r="DZ556" s="170"/>
      <c r="EA556" s="170"/>
      <c r="EB556" s="170"/>
      <c r="EC556" s="170"/>
      <c r="ED556" s="170"/>
      <c r="EE556" s="170"/>
      <c r="EF556" s="170"/>
      <c r="EG556" s="170"/>
      <c r="EH556" s="170"/>
      <c r="EI556" s="170"/>
      <c r="EJ556" s="170"/>
      <c r="EK556" s="170"/>
      <c r="EL556" s="170"/>
      <c r="EM556" s="170"/>
      <c r="EN556" s="170"/>
      <c r="EO556" s="170"/>
      <c r="EP556" s="170"/>
      <c r="EQ556" s="170"/>
      <c r="ER556" s="170"/>
      <c r="ES556" s="170"/>
      <c r="ET556" s="170"/>
      <c r="EU556" s="170"/>
      <c r="EV556" s="170"/>
      <c r="EW556" s="170"/>
      <c r="EX556" s="170"/>
      <c r="EY556" s="170"/>
      <c r="EZ556" s="170"/>
      <c r="FA556" s="170"/>
      <c r="FB556" s="170"/>
      <c r="FC556" s="170"/>
      <c r="FD556" s="170"/>
    </row>
    <row r="557" customFormat="false" ht="12.75" hidden="false" customHeight="false" outlineLevel="0" collapsed="false">
      <c r="A557" s="179"/>
      <c r="B557" s="160"/>
      <c r="C557" s="160"/>
      <c r="D557" s="160"/>
      <c r="E557" s="160"/>
      <c r="F557" s="160"/>
      <c r="G557" s="160"/>
      <c r="H557" s="159"/>
      <c r="I557" s="181"/>
      <c r="R557" s="159"/>
      <c r="S557" s="169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  <c r="DZ557" s="170"/>
      <c r="EA557" s="170"/>
      <c r="EB557" s="170"/>
      <c r="EC557" s="170"/>
      <c r="ED557" s="170"/>
      <c r="EE557" s="170"/>
      <c r="EF557" s="170"/>
      <c r="EG557" s="170"/>
      <c r="EH557" s="170"/>
      <c r="EI557" s="170"/>
      <c r="EJ557" s="170"/>
      <c r="EK557" s="170"/>
      <c r="EL557" s="170"/>
      <c r="EM557" s="170"/>
      <c r="EN557" s="170"/>
      <c r="EO557" s="170"/>
      <c r="EP557" s="170"/>
      <c r="EQ557" s="170"/>
      <c r="ER557" s="170"/>
      <c r="ES557" s="170"/>
      <c r="ET557" s="170"/>
      <c r="EU557" s="170"/>
      <c r="EV557" s="170"/>
      <c r="EW557" s="170"/>
      <c r="EX557" s="170"/>
      <c r="EY557" s="170"/>
      <c r="EZ557" s="170"/>
      <c r="FA557" s="170"/>
      <c r="FB557" s="170"/>
      <c r="FC557" s="170"/>
      <c r="FD557" s="170"/>
    </row>
    <row r="558" customFormat="false" ht="12.75" hidden="false" customHeight="false" outlineLevel="0" collapsed="false">
      <c r="A558" s="179"/>
      <c r="B558" s="160"/>
      <c r="C558" s="160"/>
      <c r="D558" s="160"/>
      <c r="E558" s="160"/>
      <c r="F558" s="160"/>
      <c r="G558" s="160"/>
      <c r="H558" s="159"/>
      <c r="I558" s="181"/>
      <c r="R558" s="159"/>
      <c r="S558" s="169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0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  <c r="DZ558" s="170"/>
      <c r="EA558" s="170"/>
      <c r="EB558" s="170"/>
      <c r="EC558" s="170"/>
      <c r="ED558" s="170"/>
      <c r="EE558" s="170"/>
      <c r="EF558" s="170"/>
      <c r="EG558" s="170"/>
      <c r="EH558" s="170"/>
      <c r="EI558" s="170"/>
      <c r="EJ558" s="170"/>
      <c r="EK558" s="170"/>
      <c r="EL558" s="170"/>
      <c r="EM558" s="170"/>
      <c r="EN558" s="170"/>
      <c r="EO558" s="170"/>
      <c r="EP558" s="170"/>
      <c r="EQ558" s="170"/>
      <c r="ER558" s="170"/>
      <c r="ES558" s="170"/>
      <c r="ET558" s="170"/>
      <c r="EU558" s="170"/>
      <c r="EV558" s="170"/>
      <c r="EW558" s="170"/>
      <c r="EX558" s="170"/>
      <c r="EY558" s="170"/>
      <c r="EZ558" s="170"/>
      <c r="FA558" s="170"/>
      <c r="FB558" s="170"/>
      <c r="FC558" s="170"/>
      <c r="FD558" s="170"/>
    </row>
    <row r="559" customFormat="false" ht="12.75" hidden="false" customHeight="false" outlineLevel="0" collapsed="false">
      <c r="A559" s="179"/>
      <c r="B559" s="160"/>
      <c r="C559" s="160"/>
      <c r="D559" s="160"/>
      <c r="E559" s="160"/>
      <c r="F559" s="160"/>
      <c r="G559" s="160"/>
      <c r="H559" s="159"/>
      <c r="I559" s="181"/>
      <c r="R559" s="159"/>
      <c r="S559" s="169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0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  <c r="DZ559" s="170"/>
      <c r="EA559" s="170"/>
      <c r="EB559" s="170"/>
      <c r="EC559" s="170"/>
      <c r="ED559" s="170"/>
      <c r="EE559" s="170"/>
      <c r="EF559" s="170"/>
      <c r="EG559" s="170"/>
      <c r="EH559" s="170"/>
      <c r="EI559" s="170"/>
      <c r="EJ559" s="170"/>
      <c r="EK559" s="170"/>
      <c r="EL559" s="170"/>
      <c r="EM559" s="170"/>
      <c r="EN559" s="170"/>
      <c r="EO559" s="170"/>
      <c r="EP559" s="170"/>
      <c r="EQ559" s="170"/>
      <c r="ER559" s="170"/>
      <c r="ES559" s="170"/>
      <c r="ET559" s="170"/>
      <c r="EU559" s="170"/>
      <c r="EV559" s="170"/>
      <c r="EW559" s="170"/>
      <c r="EX559" s="170"/>
      <c r="EY559" s="170"/>
      <c r="EZ559" s="170"/>
      <c r="FA559" s="170"/>
      <c r="FB559" s="170"/>
      <c r="FC559" s="170"/>
      <c r="FD559" s="170"/>
    </row>
    <row r="560" customFormat="false" ht="12.75" hidden="false" customHeight="false" outlineLevel="0" collapsed="false">
      <c r="A560" s="179"/>
      <c r="B560" s="160"/>
      <c r="C560" s="160"/>
      <c r="D560" s="160"/>
      <c r="E560" s="160"/>
      <c r="F560" s="160"/>
      <c r="G560" s="160"/>
      <c r="H560" s="159"/>
      <c r="I560" s="181"/>
      <c r="R560" s="159"/>
      <c r="S560" s="169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0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  <c r="DZ560" s="170"/>
      <c r="EA560" s="170"/>
      <c r="EB560" s="170"/>
      <c r="EC560" s="170"/>
      <c r="ED560" s="170"/>
      <c r="EE560" s="170"/>
      <c r="EF560" s="170"/>
      <c r="EG560" s="170"/>
      <c r="EH560" s="170"/>
      <c r="EI560" s="170"/>
      <c r="EJ560" s="170"/>
      <c r="EK560" s="170"/>
      <c r="EL560" s="170"/>
      <c r="EM560" s="170"/>
      <c r="EN560" s="170"/>
      <c r="EO560" s="170"/>
      <c r="EP560" s="170"/>
      <c r="EQ560" s="170"/>
      <c r="ER560" s="170"/>
      <c r="ES560" s="170"/>
      <c r="ET560" s="170"/>
      <c r="EU560" s="170"/>
      <c r="EV560" s="170"/>
      <c r="EW560" s="170"/>
      <c r="EX560" s="170"/>
      <c r="EY560" s="170"/>
      <c r="EZ560" s="170"/>
      <c r="FA560" s="170"/>
      <c r="FB560" s="170"/>
      <c r="FC560" s="170"/>
      <c r="FD560" s="170"/>
    </row>
    <row r="561" customFormat="false" ht="12.75" hidden="false" customHeight="false" outlineLevel="0" collapsed="false">
      <c r="A561" s="179"/>
      <c r="B561" s="160"/>
      <c r="C561" s="160"/>
      <c r="D561" s="160"/>
      <c r="E561" s="160"/>
      <c r="F561" s="160"/>
      <c r="G561" s="160"/>
      <c r="H561" s="159"/>
      <c r="I561" s="181"/>
      <c r="R561" s="159"/>
      <c r="S561" s="169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0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  <c r="DZ561" s="170"/>
      <c r="EA561" s="170"/>
      <c r="EB561" s="170"/>
      <c r="EC561" s="170"/>
      <c r="ED561" s="170"/>
      <c r="EE561" s="170"/>
      <c r="EF561" s="170"/>
      <c r="EG561" s="170"/>
      <c r="EH561" s="170"/>
      <c r="EI561" s="170"/>
      <c r="EJ561" s="170"/>
      <c r="EK561" s="170"/>
      <c r="EL561" s="170"/>
      <c r="EM561" s="170"/>
      <c r="EN561" s="170"/>
      <c r="EO561" s="170"/>
      <c r="EP561" s="170"/>
      <c r="EQ561" s="170"/>
      <c r="ER561" s="170"/>
      <c r="ES561" s="170"/>
      <c r="ET561" s="170"/>
      <c r="EU561" s="170"/>
      <c r="EV561" s="170"/>
      <c r="EW561" s="170"/>
      <c r="EX561" s="170"/>
      <c r="EY561" s="170"/>
      <c r="EZ561" s="170"/>
      <c r="FA561" s="170"/>
      <c r="FB561" s="170"/>
      <c r="FC561" s="170"/>
      <c r="FD561" s="170"/>
    </row>
    <row r="562" customFormat="false" ht="12.75" hidden="false" customHeight="false" outlineLevel="0" collapsed="false">
      <c r="A562" s="179"/>
      <c r="B562" s="160"/>
      <c r="C562" s="160"/>
      <c r="D562" s="160"/>
      <c r="E562" s="160"/>
      <c r="F562" s="160"/>
      <c r="G562" s="160"/>
      <c r="H562" s="159"/>
      <c r="I562" s="181"/>
      <c r="R562" s="159"/>
      <c r="S562" s="169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  <c r="DZ562" s="170"/>
      <c r="EA562" s="170"/>
      <c r="EB562" s="170"/>
      <c r="EC562" s="170"/>
      <c r="ED562" s="170"/>
      <c r="EE562" s="170"/>
      <c r="EF562" s="170"/>
      <c r="EG562" s="170"/>
      <c r="EH562" s="170"/>
      <c r="EI562" s="170"/>
      <c r="EJ562" s="170"/>
      <c r="EK562" s="170"/>
      <c r="EL562" s="170"/>
      <c r="EM562" s="170"/>
      <c r="EN562" s="170"/>
      <c r="EO562" s="170"/>
      <c r="EP562" s="170"/>
      <c r="EQ562" s="170"/>
      <c r="ER562" s="170"/>
      <c r="ES562" s="170"/>
      <c r="ET562" s="170"/>
      <c r="EU562" s="170"/>
      <c r="EV562" s="170"/>
      <c r="EW562" s="170"/>
      <c r="EX562" s="170"/>
      <c r="EY562" s="170"/>
      <c r="EZ562" s="170"/>
      <c r="FA562" s="170"/>
      <c r="FB562" s="170"/>
      <c r="FC562" s="170"/>
      <c r="FD562" s="170"/>
    </row>
    <row r="563" customFormat="false" ht="12.75" hidden="false" customHeight="false" outlineLevel="0" collapsed="false">
      <c r="A563" s="179"/>
      <c r="B563" s="160"/>
      <c r="C563" s="160"/>
      <c r="D563" s="160"/>
      <c r="E563" s="160"/>
      <c r="F563" s="160"/>
      <c r="G563" s="160"/>
      <c r="H563" s="159"/>
      <c r="I563" s="181"/>
      <c r="R563" s="159"/>
      <c r="S563" s="169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  <c r="DZ563" s="170"/>
      <c r="EA563" s="170"/>
      <c r="EB563" s="170"/>
      <c r="EC563" s="170"/>
      <c r="ED563" s="170"/>
      <c r="EE563" s="170"/>
      <c r="EF563" s="170"/>
      <c r="EG563" s="170"/>
      <c r="EH563" s="170"/>
      <c r="EI563" s="170"/>
      <c r="EJ563" s="170"/>
      <c r="EK563" s="170"/>
      <c r="EL563" s="170"/>
      <c r="EM563" s="170"/>
      <c r="EN563" s="170"/>
      <c r="EO563" s="170"/>
      <c r="EP563" s="170"/>
      <c r="EQ563" s="170"/>
      <c r="ER563" s="170"/>
      <c r="ES563" s="170"/>
      <c r="ET563" s="170"/>
      <c r="EU563" s="170"/>
      <c r="EV563" s="170"/>
      <c r="EW563" s="170"/>
      <c r="EX563" s="170"/>
      <c r="EY563" s="170"/>
      <c r="EZ563" s="170"/>
      <c r="FA563" s="170"/>
      <c r="FB563" s="170"/>
      <c r="FC563" s="170"/>
      <c r="FD563" s="170"/>
    </row>
    <row r="564" customFormat="false" ht="12.75" hidden="false" customHeight="false" outlineLevel="0" collapsed="false">
      <c r="A564" s="179"/>
      <c r="B564" s="160"/>
      <c r="C564" s="160"/>
      <c r="D564" s="160"/>
      <c r="E564" s="160"/>
      <c r="F564" s="160"/>
      <c r="G564" s="160"/>
      <c r="H564" s="159"/>
      <c r="I564" s="181"/>
      <c r="R564" s="159"/>
      <c r="S564" s="169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0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  <c r="DZ564" s="170"/>
      <c r="EA564" s="170"/>
      <c r="EB564" s="170"/>
      <c r="EC564" s="170"/>
      <c r="ED564" s="170"/>
      <c r="EE564" s="170"/>
      <c r="EF564" s="170"/>
      <c r="EG564" s="170"/>
      <c r="EH564" s="170"/>
      <c r="EI564" s="170"/>
      <c r="EJ564" s="170"/>
      <c r="EK564" s="170"/>
      <c r="EL564" s="170"/>
      <c r="EM564" s="170"/>
      <c r="EN564" s="170"/>
      <c r="EO564" s="170"/>
      <c r="EP564" s="170"/>
      <c r="EQ564" s="170"/>
      <c r="ER564" s="170"/>
      <c r="ES564" s="170"/>
      <c r="ET564" s="170"/>
      <c r="EU564" s="170"/>
      <c r="EV564" s="170"/>
      <c r="EW564" s="170"/>
      <c r="EX564" s="170"/>
      <c r="EY564" s="170"/>
      <c r="EZ564" s="170"/>
      <c r="FA564" s="170"/>
      <c r="FB564" s="170"/>
      <c r="FC564" s="170"/>
      <c r="FD564" s="170"/>
    </row>
    <row r="565" customFormat="false" ht="12.75" hidden="false" customHeight="false" outlineLevel="0" collapsed="false">
      <c r="A565" s="179"/>
      <c r="B565" s="160"/>
      <c r="C565" s="160"/>
      <c r="D565" s="160"/>
      <c r="E565" s="160"/>
      <c r="F565" s="160"/>
      <c r="G565" s="160"/>
      <c r="H565" s="159"/>
      <c r="I565" s="181"/>
      <c r="R565" s="159"/>
      <c r="S565" s="169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  <c r="DZ565" s="170"/>
      <c r="EA565" s="170"/>
      <c r="EB565" s="170"/>
      <c r="EC565" s="170"/>
      <c r="ED565" s="170"/>
      <c r="EE565" s="170"/>
      <c r="EF565" s="170"/>
      <c r="EG565" s="170"/>
      <c r="EH565" s="170"/>
      <c r="EI565" s="170"/>
      <c r="EJ565" s="170"/>
      <c r="EK565" s="170"/>
      <c r="EL565" s="170"/>
      <c r="EM565" s="170"/>
      <c r="EN565" s="170"/>
      <c r="EO565" s="170"/>
      <c r="EP565" s="170"/>
      <c r="EQ565" s="170"/>
      <c r="ER565" s="170"/>
      <c r="ES565" s="170"/>
      <c r="ET565" s="170"/>
      <c r="EU565" s="170"/>
      <c r="EV565" s="170"/>
      <c r="EW565" s="170"/>
      <c r="EX565" s="170"/>
      <c r="EY565" s="170"/>
      <c r="EZ565" s="170"/>
      <c r="FA565" s="170"/>
      <c r="FB565" s="170"/>
      <c r="FC565" s="170"/>
      <c r="FD565" s="170"/>
    </row>
    <row r="566" customFormat="false" ht="12.75" hidden="false" customHeight="false" outlineLevel="0" collapsed="false">
      <c r="A566" s="179"/>
      <c r="B566" s="160"/>
      <c r="C566" s="160"/>
      <c r="D566" s="160"/>
      <c r="E566" s="160"/>
      <c r="F566" s="160"/>
      <c r="G566" s="160"/>
      <c r="H566" s="159"/>
      <c r="I566" s="181"/>
      <c r="R566" s="159"/>
      <c r="S566" s="169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  <c r="DZ566" s="170"/>
      <c r="EA566" s="170"/>
      <c r="EB566" s="170"/>
      <c r="EC566" s="170"/>
      <c r="ED566" s="170"/>
      <c r="EE566" s="170"/>
      <c r="EF566" s="170"/>
      <c r="EG566" s="170"/>
      <c r="EH566" s="170"/>
      <c r="EI566" s="170"/>
      <c r="EJ566" s="170"/>
      <c r="EK566" s="170"/>
      <c r="EL566" s="170"/>
      <c r="EM566" s="170"/>
      <c r="EN566" s="170"/>
      <c r="EO566" s="170"/>
      <c r="EP566" s="170"/>
      <c r="EQ566" s="170"/>
      <c r="ER566" s="170"/>
      <c r="ES566" s="170"/>
      <c r="ET566" s="170"/>
      <c r="EU566" s="170"/>
      <c r="EV566" s="170"/>
      <c r="EW566" s="170"/>
      <c r="EX566" s="170"/>
      <c r="EY566" s="170"/>
      <c r="EZ566" s="170"/>
      <c r="FA566" s="170"/>
      <c r="FB566" s="170"/>
      <c r="FC566" s="170"/>
      <c r="FD566" s="170"/>
    </row>
    <row r="567" customFormat="false" ht="12.75" hidden="false" customHeight="false" outlineLevel="0" collapsed="false">
      <c r="A567" s="179"/>
      <c r="B567" s="160"/>
      <c r="C567" s="160"/>
      <c r="D567" s="160"/>
      <c r="E567" s="160"/>
      <c r="F567" s="160"/>
      <c r="G567" s="160"/>
      <c r="H567" s="159"/>
      <c r="I567" s="181"/>
      <c r="R567" s="159"/>
      <c r="S567" s="169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0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  <c r="DZ567" s="170"/>
      <c r="EA567" s="170"/>
      <c r="EB567" s="170"/>
      <c r="EC567" s="170"/>
      <c r="ED567" s="170"/>
      <c r="EE567" s="170"/>
      <c r="EF567" s="170"/>
      <c r="EG567" s="170"/>
      <c r="EH567" s="170"/>
      <c r="EI567" s="170"/>
      <c r="EJ567" s="170"/>
      <c r="EK567" s="170"/>
      <c r="EL567" s="170"/>
      <c r="EM567" s="170"/>
      <c r="EN567" s="170"/>
      <c r="EO567" s="170"/>
      <c r="EP567" s="170"/>
      <c r="EQ567" s="170"/>
      <c r="ER567" s="170"/>
      <c r="ES567" s="170"/>
      <c r="ET567" s="170"/>
      <c r="EU567" s="170"/>
      <c r="EV567" s="170"/>
      <c r="EW567" s="170"/>
      <c r="EX567" s="170"/>
      <c r="EY567" s="170"/>
      <c r="EZ567" s="170"/>
      <c r="FA567" s="170"/>
      <c r="FB567" s="170"/>
      <c r="FC567" s="170"/>
      <c r="FD567" s="170"/>
    </row>
    <row r="568" customFormat="false" ht="12.75" hidden="false" customHeight="false" outlineLevel="0" collapsed="false">
      <c r="A568" s="179"/>
      <c r="B568" s="160"/>
      <c r="C568" s="160"/>
      <c r="D568" s="160"/>
      <c r="E568" s="160"/>
      <c r="F568" s="160"/>
      <c r="G568" s="160"/>
      <c r="H568" s="159"/>
      <c r="I568" s="181"/>
      <c r="R568" s="159"/>
      <c r="S568" s="169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  <c r="DZ568" s="170"/>
      <c r="EA568" s="170"/>
      <c r="EB568" s="170"/>
      <c r="EC568" s="170"/>
      <c r="ED568" s="170"/>
      <c r="EE568" s="170"/>
      <c r="EF568" s="170"/>
      <c r="EG568" s="170"/>
      <c r="EH568" s="170"/>
      <c r="EI568" s="170"/>
      <c r="EJ568" s="170"/>
      <c r="EK568" s="170"/>
      <c r="EL568" s="170"/>
      <c r="EM568" s="170"/>
      <c r="EN568" s="170"/>
      <c r="EO568" s="170"/>
      <c r="EP568" s="170"/>
      <c r="EQ568" s="170"/>
      <c r="ER568" s="170"/>
      <c r="ES568" s="170"/>
      <c r="ET568" s="170"/>
      <c r="EU568" s="170"/>
      <c r="EV568" s="170"/>
      <c r="EW568" s="170"/>
      <c r="EX568" s="170"/>
      <c r="EY568" s="170"/>
      <c r="EZ568" s="170"/>
      <c r="FA568" s="170"/>
      <c r="FB568" s="170"/>
      <c r="FC568" s="170"/>
      <c r="FD568" s="170"/>
    </row>
    <row r="569" customFormat="false" ht="12.75" hidden="false" customHeight="false" outlineLevel="0" collapsed="false">
      <c r="A569" s="179"/>
      <c r="B569" s="160"/>
      <c r="C569" s="160"/>
      <c r="D569" s="160"/>
      <c r="E569" s="160"/>
      <c r="F569" s="160"/>
      <c r="G569" s="160"/>
      <c r="H569" s="159"/>
      <c r="I569" s="181"/>
      <c r="R569" s="159"/>
      <c r="S569" s="169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  <c r="DZ569" s="170"/>
      <c r="EA569" s="170"/>
      <c r="EB569" s="170"/>
      <c r="EC569" s="170"/>
      <c r="ED569" s="170"/>
      <c r="EE569" s="170"/>
      <c r="EF569" s="170"/>
      <c r="EG569" s="170"/>
      <c r="EH569" s="170"/>
      <c r="EI569" s="170"/>
      <c r="EJ569" s="170"/>
      <c r="EK569" s="170"/>
      <c r="EL569" s="170"/>
      <c r="EM569" s="170"/>
      <c r="EN569" s="170"/>
      <c r="EO569" s="170"/>
      <c r="EP569" s="170"/>
      <c r="EQ569" s="170"/>
      <c r="ER569" s="170"/>
      <c r="ES569" s="170"/>
      <c r="ET569" s="170"/>
      <c r="EU569" s="170"/>
      <c r="EV569" s="170"/>
      <c r="EW569" s="170"/>
      <c r="EX569" s="170"/>
      <c r="EY569" s="170"/>
      <c r="EZ569" s="170"/>
      <c r="FA569" s="170"/>
      <c r="FB569" s="170"/>
      <c r="FC569" s="170"/>
      <c r="FD569" s="170"/>
    </row>
    <row r="570" customFormat="false" ht="12.75" hidden="false" customHeight="false" outlineLevel="0" collapsed="false">
      <c r="A570" s="179"/>
      <c r="B570" s="160"/>
      <c r="C570" s="160"/>
      <c r="D570" s="160"/>
      <c r="E570" s="160"/>
      <c r="F570" s="160"/>
      <c r="G570" s="160"/>
      <c r="H570" s="159"/>
      <c r="I570" s="181"/>
      <c r="R570" s="159"/>
      <c r="S570" s="169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  <c r="DZ570" s="170"/>
      <c r="EA570" s="170"/>
      <c r="EB570" s="170"/>
      <c r="EC570" s="170"/>
      <c r="ED570" s="170"/>
      <c r="EE570" s="170"/>
      <c r="EF570" s="170"/>
      <c r="EG570" s="170"/>
      <c r="EH570" s="170"/>
      <c r="EI570" s="170"/>
      <c r="EJ570" s="170"/>
      <c r="EK570" s="170"/>
      <c r="EL570" s="170"/>
      <c r="EM570" s="170"/>
      <c r="EN570" s="170"/>
      <c r="EO570" s="170"/>
      <c r="EP570" s="170"/>
      <c r="EQ570" s="170"/>
      <c r="ER570" s="170"/>
      <c r="ES570" s="170"/>
      <c r="ET570" s="170"/>
      <c r="EU570" s="170"/>
      <c r="EV570" s="170"/>
      <c r="EW570" s="170"/>
      <c r="EX570" s="170"/>
      <c r="EY570" s="170"/>
      <c r="EZ570" s="170"/>
      <c r="FA570" s="170"/>
      <c r="FB570" s="170"/>
      <c r="FC570" s="170"/>
      <c r="FD570" s="170"/>
    </row>
    <row r="571" customFormat="false" ht="12.75" hidden="false" customHeight="false" outlineLevel="0" collapsed="false">
      <c r="A571" s="179"/>
      <c r="B571" s="160"/>
      <c r="C571" s="160"/>
      <c r="D571" s="160"/>
      <c r="E571" s="160"/>
      <c r="F571" s="160"/>
      <c r="G571" s="160"/>
      <c r="H571" s="159"/>
      <c r="I571" s="181"/>
      <c r="R571" s="159"/>
      <c r="S571" s="169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  <c r="DZ571" s="170"/>
      <c r="EA571" s="170"/>
      <c r="EB571" s="170"/>
      <c r="EC571" s="170"/>
      <c r="ED571" s="170"/>
      <c r="EE571" s="170"/>
      <c r="EF571" s="170"/>
      <c r="EG571" s="170"/>
      <c r="EH571" s="170"/>
      <c r="EI571" s="170"/>
      <c r="EJ571" s="170"/>
      <c r="EK571" s="170"/>
      <c r="EL571" s="170"/>
      <c r="EM571" s="170"/>
      <c r="EN571" s="170"/>
      <c r="EO571" s="170"/>
      <c r="EP571" s="170"/>
      <c r="EQ571" s="170"/>
      <c r="ER571" s="170"/>
      <c r="ES571" s="170"/>
      <c r="ET571" s="170"/>
      <c r="EU571" s="170"/>
      <c r="EV571" s="170"/>
      <c r="EW571" s="170"/>
      <c r="EX571" s="170"/>
      <c r="EY571" s="170"/>
      <c r="EZ571" s="170"/>
      <c r="FA571" s="170"/>
      <c r="FB571" s="170"/>
      <c r="FC571" s="170"/>
      <c r="FD571" s="170"/>
    </row>
    <row r="572" customFormat="false" ht="12.75" hidden="false" customHeight="false" outlineLevel="0" collapsed="false">
      <c r="A572" s="179"/>
      <c r="B572" s="160"/>
      <c r="C572" s="160"/>
      <c r="D572" s="160"/>
      <c r="E572" s="160"/>
      <c r="F572" s="160"/>
      <c r="G572" s="160"/>
      <c r="H572" s="159"/>
      <c r="I572" s="181"/>
      <c r="R572" s="159"/>
      <c r="S572" s="169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  <c r="DZ572" s="170"/>
      <c r="EA572" s="170"/>
      <c r="EB572" s="170"/>
      <c r="EC572" s="170"/>
      <c r="ED572" s="170"/>
      <c r="EE572" s="170"/>
      <c r="EF572" s="170"/>
      <c r="EG572" s="170"/>
      <c r="EH572" s="170"/>
      <c r="EI572" s="170"/>
      <c r="EJ572" s="170"/>
      <c r="EK572" s="170"/>
      <c r="EL572" s="170"/>
      <c r="EM572" s="170"/>
      <c r="EN572" s="170"/>
      <c r="EO572" s="170"/>
      <c r="EP572" s="170"/>
      <c r="EQ572" s="170"/>
      <c r="ER572" s="170"/>
      <c r="ES572" s="170"/>
      <c r="ET572" s="170"/>
      <c r="EU572" s="170"/>
      <c r="EV572" s="170"/>
      <c r="EW572" s="170"/>
      <c r="EX572" s="170"/>
      <c r="EY572" s="170"/>
      <c r="EZ572" s="170"/>
      <c r="FA572" s="170"/>
      <c r="FB572" s="170"/>
      <c r="FC572" s="170"/>
      <c r="FD572" s="170"/>
    </row>
    <row r="573" customFormat="false" ht="12.75" hidden="false" customHeight="false" outlineLevel="0" collapsed="false">
      <c r="A573" s="179"/>
      <c r="B573" s="160"/>
      <c r="C573" s="160"/>
      <c r="D573" s="160"/>
      <c r="E573" s="160"/>
      <c r="F573" s="160"/>
      <c r="G573" s="160"/>
      <c r="H573" s="159"/>
      <c r="I573" s="181"/>
      <c r="R573" s="159"/>
      <c r="S573" s="169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0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  <c r="DZ573" s="170"/>
      <c r="EA573" s="170"/>
      <c r="EB573" s="170"/>
      <c r="EC573" s="170"/>
      <c r="ED573" s="170"/>
      <c r="EE573" s="170"/>
      <c r="EF573" s="170"/>
      <c r="EG573" s="170"/>
      <c r="EH573" s="170"/>
      <c r="EI573" s="170"/>
      <c r="EJ573" s="170"/>
      <c r="EK573" s="170"/>
      <c r="EL573" s="170"/>
      <c r="EM573" s="170"/>
      <c r="EN573" s="170"/>
      <c r="EO573" s="170"/>
      <c r="EP573" s="170"/>
      <c r="EQ573" s="170"/>
      <c r="ER573" s="170"/>
      <c r="ES573" s="170"/>
      <c r="ET573" s="170"/>
      <c r="EU573" s="170"/>
      <c r="EV573" s="170"/>
      <c r="EW573" s="170"/>
      <c r="EX573" s="170"/>
      <c r="EY573" s="170"/>
      <c r="EZ573" s="170"/>
      <c r="FA573" s="170"/>
      <c r="FB573" s="170"/>
      <c r="FC573" s="170"/>
      <c r="FD573" s="170"/>
    </row>
    <row r="574" customFormat="false" ht="12.75" hidden="false" customHeight="false" outlineLevel="0" collapsed="false">
      <c r="A574" s="179"/>
      <c r="B574" s="160"/>
      <c r="C574" s="160"/>
      <c r="D574" s="160"/>
      <c r="E574" s="160"/>
      <c r="F574" s="160"/>
      <c r="G574" s="160"/>
      <c r="H574" s="159"/>
      <c r="I574" s="181"/>
      <c r="R574" s="159"/>
      <c r="S574" s="169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70"/>
      <c r="BP574" s="170"/>
      <c r="BQ574" s="170"/>
      <c r="BR574" s="170"/>
      <c r="BS574" s="170"/>
      <c r="BT574" s="170"/>
      <c r="BU574" s="170"/>
      <c r="BV574" s="170"/>
      <c r="BW574" s="170"/>
      <c r="BX574" s="170"/>
      <c r="BY574" s="170"/>
      <c r="BZ574" s="170"/>
      <c r="CA574" s="170"/>
      <c r="CB574" s="170"/>
      <c r="CC574" s="170"/>
      <c r="CD574" s="170"/>
      <c r="CE574" s="170"/>
      <c r="CF574" s="170"/>
      <c r="CG574" s="170"/>
      <c r="CH574" s="170"/>
      <c r="CI574" s="170"/>
      <c r="CJ574" s="170"/>
      <c r="CK574" s="170"/>
      <c r="CL574" s="170"/>
      <c r="CM574" s="170"/>
      <c r="CN574" s="170"/>
      <c r="CO574" s="170"/>
      <c r="CP574" s="170"/>
      <c r="CQ574" s="170"/>
      <c r="CR574" s="170"/>
      <c r="CS574" s="170"/>
      <c r="CT574" s="170"/>
      <c r="CU574" s="170"/>
      <c r="CV574" s="170"/>
      <c r="CW574" s="170"/>
      <c r="CX574" s="170"/>
      <c r="CY574" s="170"/>
      <c r="CZ574" s="170"/>
      <c r="DA574" s="170"/>
      <c r="DB574" s="170"/>
      <c r="DC574" s="170"/>
      <c r="DD574" s="170"/>
      <c r="DE574" s="170"/>
      <c r="DF574" s="170"/>
      <c r="DG574" s="170"/>
      <c r="DH574" s="170"/>
      <c r="DI574" s="170"/>
      <c r="DJ574" s="170"/>
      <c r="DK574" s="170"/>
      <c r="DL574" s="170"/>
      <c r="DM574" s="170"/>
      <c r="DN574" s="170"/>
      <c r="DO574" s="170"/>
      <c r="DP574" s="170"/>
      <c r="DQ574" s="170"/>
      <c r="DR574" s="170"/>
      <c r="DS574" s="170"/>
      <c r="DT574" s="170"/>
      <c r="DU574" s="170"/>
      <c r="DV574" s="170"/>
      <c r="DW574" s="170"/>
      <c r="DX574" s="170"/>
      <c r="DY574" s="170"/>
      <c r="DZ574" s="170"/>
      <c r="EA574" s="170"/>
      <c r="EB574" s="170"/>
      <c r="EC574" s="170"/>
      <c r="ED574" s="170"/>
      <c r="EE574" s="170"/>
      <c r="EF574" s="170"/>
      <c r="EG574" s="170"/>
      <c r="EH574" s="170"/>
      <c r="EI574" s="170"/>
      <c r="EJ574" s="170"/>
      <c r="EK574" s="170"/>
      <c r="EL574" s="170"/>
      <c r="EM574" s="170"/>
      <c r="EN574" s="170"/>
      <c r="EO574" s="170"/>
      <c r="EP574" s="170"/>
      <c r="EQ574" s="170"/>
      <c r="ER574" s="170"/>
      <c r="ES574" s="170"/>
      <c r="ET574" s="170"/>
      <c r="EU574" s="170"/>
      <c r="EV574" s="170"/>
      <c r="EW574" s="170"/>
      <c r="EX574" s="170"/>
      <c r="EY574" s="170"/>
      <c r="EZ574" s="170"/>
      <c r="FA574" s="170"/>
      <c r="FB574" s="170"/>
      <c r="FC574" s="170"/>
      <c r="FD574" s="170"/>
    </row>
    <row r="575" customFormat="false" ht="12.75" hidden="false" customHeight="false" outlineLevel="0" collapsed="false">
      <c r="A575" s="179"/>
      <c r="B575" s="160"/>
      <c r="C575" s="160"/>
      <c r="D575" s="160"/>
      <c r="E575" s="160"/>
      <c r="F575" s="160"/>
      <c r="G575" s="160"/>
      <c r="H575" s="159"/>
      <c r="I575" s="181"/>
      <c r="R575" s="159"/>
      <c r="S575" s="169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70"/>
      <c r="BP575" s="170"/>
      <c r="BQ575" s="170"/>
      <c r="BR575" s="170"/>
      <c r="BS575" s="170"/>
      <c r="BT575" s="170"/>
      <c r="BU575" s="170"/>
      <c r="BV575" s="170"/>
      <c r="BW575" s="170"/>
      <c r="BX575" s="170"/>
      <c r="BY575" s="170"/>
      <c r="BZ575" s="170"/>
      <c r="CA575" s="170"/>
      <c r="CB575" s="170"/>
      <c r="CC575" s="170"/>
      <c r="CD575" s="170"/>
      <c r="CE575" s="170"/>
      <c r="CF575" s="170"/>
      <c r="CG575" s="170"/>
      <c r="CH575" s="170"/>
      <c r="CI575" s="170"/>
      <c r="CJ575" s="170"/>
      <c r="CK575" s="170"/>
      <c r="CL575" s="170"/>
      <c r="CM575" s="170"/>
      <c r="CN575" s="170"/>
      <c r="CO575" s="170"/>
      <c r="CP575" s="170"/>
      <c r="CQ575" s="170"/>
      <c r="CR575" s="170"/>
      <c r="CS575" s="170"/>
      <c r="CT575" s="170"/>
      <c r="CU575" s="170"/>
      <c r="CV575" s="170"/>
      <c r="CW575" s="170"/>
      <c r="CX575" s="170"/>
      <c r="CY575" s="170"/>
      <c r="CZ575" s="170"/>
      <c r="DA575" s="170"/>
      <c r="DB575" s="170"/>
      <c r="DC575" s="170"/>
      <c r="DD575" s="170"/>
      <c r="DE575" s="170"/>
      <c r="DF575" s="170"/>
      <c r="DG575" s="170"/>
      <c r="DH575" s="170"/>
      <c r="DI575" s="170"/>
      <c r="DJ575" s="170"/>
      <c r="DK575" s="170"/>
      <c r="DL575" s="170"/>
      <c r="DM575" s="170"/>
      <c r="DN575" s="170"/>
      <c r="DO575" s="170"/>
      <c r="DP575" s="170"/>
      <c r="DQ575" s="170"/>
      <c r="DR575" s="170"/>
      <c r="DS575" s="170"/>
      <c r="DT575" s="170"/>
      <c r="DU575" s="170"/>
      <c r="DV575" s="170"/>
      <c r="DW575" s="170"/>
      <c r="DX575" s="170"/>
      <c r="DY575" s="170"/>
      <c r="DZ575" s="170"/>
      <c r="EA575" s="170"/>
      <c r="EB575" s="170"/>
      <c r="EC575" s="170"/>
      <c r="ED575" s="170"/>
      <c r="EE575" s="170"/>
      <c r="EF575" s="170"/>
      <c r="EG575" s="170"/>
      <c r="EH575" s="170"/>
      <c r="EI575" s="170"/>
      <c r="EJ575" s="170"/>
      <c r="EK575" s="170"/>
      <c r="EL575" s="170"/>
      <c r="EM575" s="170"/>
      <c r="EN575" s="170"/>
      <c r="EO575" s="170"/>
      <c r="EP575" s="170"/>
      <c r="EQ575" s="170"/>
      <c r="ER575" s="170"/>
      <c r="ES575" s="170"/>
      <c r="ET575" s="170"/>
      <c r="EU575" s="170"/>
      <c r="EV575" s="170"/>
      <c r="EW575" s="170"/>
      <c r="EX575" s="170"/>
      <c r="EY575" s="170"/>
      <c r="EZ575" s="170"/>
      <c r="FA575" s="170"/>
      <c r="FB575" s="170"/>
      <c r="FC575" s="170"/>
      <c r="FD575" s="170"/>
    </row>
    <row r="576" customFormat="false" ht="12.75" hidden="false" customHeight="false" outlineLevel="0" collapsed="false">
      <c r="A576" s="179"/>
      <c r="B576" s="160"/>
      <c r="C576" s="160"/>
      <c r="D576" s="160"/>
      <c r="E576" s="160"/>
      <c r="F576" s="160"/>
      <c r="G576" s="160"/>
      <c r="H576" s="159"/>
      <c r="I576" s="181"/>
      <c r="R576" s="159"/>
      <c r="S576" s="169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70"/>
      <c r="BP576" s="170"/>
      <c r="BQ576" s="170"/>
      <c r="BR576" s="170"/>
      <c r="BS576" s="170"/>
      <c r="BT576" s="170"/>
      <c r="BU576" s="170"/>
      <c r="BV576" s="170"/>
      <c r="BW576" s="170"/>
      <c r="BX576" s="170"/>
      <c r="BY576" s="170"/>
      <c r="BZ576" s="170"/>
      <c r="CA576" s="170"/>
      <c r="CB576" s="170"/>
      <c r="CC576" s="170"/>
      <c r="CD576" s="170"/>
      <c r="CE576" s="170"/>
      <c r="CF576" s="170"/>
      <c r="CG576" s="170"/>
      <c r="CH576" s="170"/>
      <c r="CI576" s="170"/>
      <c r="CJ576" s="170"/>
      <c r="CK576" s="170"/>
      <c r="CL576" s="170"/>
      <c r="CM576" s="170"/>
      <c r="CN576" s="170"/>
      <c r="CO576" s="170"/>
      <c r="CP576" s="170"/>
      <c r="CQ576" s="170"/>
      <c r="CR576" s="170"/>
      <c r="CS576" s="170"/>
      <c r="CT576" s="170"/>
      <c r="CU576" s="170"/>
      <c r="CV576" s="170"/>
      <c r="CW576" s="170"/>
      <c r="CX576" s="170"/>
      <c r="CY576" s="170"/>
      <c r="CZ576" s="170"/>
      <c r="DA576" s="170"/>
      <c r="DB576" s="170"/>
      <c r="DC576" s="170"/>
      <c r="DD576" s="170"/>
      <c r="DE576" s="170"/>
      <c r="DF576" s="170"/>
      <c r="DG576" s="170"/>
      <c r="DH576" s="170"/>
      <c r="DI576" s="170"/>
      <c r="DJ576" s="170"/>
      <c r="DK576" s="170"/>
      <c r="DL576" s="170"/>
      <c r="DM576" s="170"/>
      <c r="DN576" s="170"/>
      <c r="DO576" s="170"/>
      <c r="DP576" s="170"/>
      <c r="DQ576" s="170"/>
      <c r="DR576" s="170"/>
      <c r="DS576" s="170"/>
      <c r="DT576" s="170"/>
      <c r="DU576" s="170"/>
      <c r="DV576" s="170"/>
      <c r="DW576" s="170"/>
      <c r="DX576" s="170"/>
      <c r="DY576" s="170"/>
      <c r="DZ576" s="170"/>
      <c r="EA576" s="170"/>
      <c r="EB576" s="170"/>
      <c r="EC576" s="170"/>
      <c r="ED576" s="170"/>
      <c r="EE576" s="170"/>
      <c r="EF576" s="170"/>
      <c r="EG576" s="170"/>
      <c r="EH576" s="170"/>
      <c r="EI576" s="170"/>
      <c r="EJ576" s="170"/>
      <c r="EK576" s="170"/>
      <c r="EL576" s="170"/>
      <c r="EM576" s="170"/>
      <c r="EN576" s="170"/>
      <c r="EO576" s="170"/>
      <c r="EP576" s="170"/>
      <c r="EQ576" s="170"/>
      <c r="ER576" s="170"/>
      <c r="ES576" s="170"/>
      <c r="ET576" s="170"/>
      <c r="EU576" s="170"/>
      <c r="EV576" s="170"/>
      <c r="EW576" s="170"/>
      <c r="EX576" s="170"/>
      <c r="EY576" s="170"/>
      <c r="EZ576" s="170"/>
      <c r="FA576" s="170"/>
      <c r="FB576" s="170"/>
      <c r="FC576" s="170"/>
      <c r="FD576" s="170"/>
    </row>
    <row r="577" customFormat="false" ht="12.75" hidden="false" customHeight="false" outlineLevel="0" collapsed="false">
      <c r="A577" s="179"/>
      <c r="B577" s="160"/>
      <c r="C577" s="160"/>
      <c r="D577" s="160"/>
      <c r="E577" s="160"/>
      <c r="F577" s="160"/>
      <c r="G577" s="160"/>
      <c r="H577" s="159"/>
      <c r="I577" s="181"/>
      <c r="R577" s="159"/>
      <c r="S577" s="169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70"/>
      <c r="BP577" s="170"/>
      <c r="BQ577" s="170"/>
      <c r="BR577" s="170"/>
      <c r="BS577" s="170"/>
      <c r="BT577" s="170"/>
      <c r="BU577" s="170"/>
      <c r="BV577" s="170"/>
      <c r="BW577" s="170"/>
      <c r="BX577" s="170"/>
      <c r="BY577" s="170"/>
      <c r="BZ577" s="170"/>
      <c r="CA577" s="170"/>
      <c r="CB577" s="170"/>
      <c r="CC577" s="170"/>
      <c r="CD577" s="170"/>
      <c r="CE577" s="170"/>
      <c r="CF577" s="170"/>
      <c r="CG577" s="170"/>
      <c r="CH577" s="170"/>
      <c r="CI577" s="170"/>
      <c r="CJ577" s="170"/>
      <c r="CK577" s="170"/>
      <c r="CL577" s="170"/>
      <c r="CM577" s="170"/>
      <c r="CN577" s="170"/>
      <c r="CO577" s="170"/>
      <c r="CP577" s="170"/>
      <c r="CQ577" s="170"/>
      <c r="CR577" s="170"/>
      <c r="CS577" s="170"/>
      <c r="CT577" s="170"/>
      <c r="CU577" s="170"/>
      <c r="CV577" s="170"/>
      <c r="CW577" s="170"/>
      <c r="CX577" s="170"/>
      <c r="CY577" s="170"/>
      <c r="CZ577" s="170"/>
      <c r="DA577" s="170"/>
      <c r="DB577" s="170"/>
      <c r="DC577" s="170"/>
      <c r="DD577" s="170"/>
      <c r="DE577" s="170"/>
      <c r="DF577" s="170"/>
      <c r="DG577" s="170"/>
      <c r="DH577" s="170"/>
      <c r="DI577" s="170"/>
      <c r="DJ577" s="170"/>
      <c r="DK577" s="170"/>
      <c r="DL577" s="170"/>
      <c r="DM577" s="170"/>
      <c r="DN577" s="170"/>
      <c r="DO577" s="170"/>
      <c r="DP577" s="170"/>
      <c r="DQ577" s="170"/>
      <c r="DR577" s="170"/>
      <c r="DS577" s="170"/>
      <c r="DT577" s="170"/>
      <c r="DU577" s="170"/>
      <c r="DV577" s="170"/>
      <c r="DW577" s="170"/>
      <c r="DX577" s="170"/>
      <c r="DY577" s="170"/>
      <c r="DZ577" s="170"/>
      <c r="EA577" s="170"/>
      <c r="EB577" s="170"/>
      <c r="EC577" s="170"/>
      <c r="ED577" s="170"/>
      <c r="EE577" s="170"/>
      <c r="EF577" s="170"/>
      <c r="EG577" s="170"/>
      <c r="EH577" s="170"/>
      <c r="EI577" s="170"/>
      <c r="EJ577" s="170"/>
      <c r="EK577" s="170"/>
      <c r="EL577" s="170"/>
      <c r="EM577" s="170"/>
      <c r="EN577" s="170"/>
      <c r="EO577" s="170"/>
      <c r="EP577" s="170"/>
      <c r="EQ577" s="170"/>
      <c r="ER577" s="170"/>
      <c r="ES577" s="170"/>
      <c r="ET577" s="170"/>
      <c r="EU577" s="170"/>
      <c r="EV577" s="170"/>
      <c r="EW577" s="170"/>
      <c r="EX577" s="170"/>
      <c r="EY577" s="170"/>
      <c r="EZ577" s="170"/>
      <c r="FA577" s="170"/>
      <c r="FB577" s="170"/>
      <c r="FC577" s="170"/>
      <c r="FD577" s="170"/>
    </row>
    <row r="578" customFormat="false" ht="12.75" hidden="false" customHeight="false" outlineLevel="0" collapsed="false">
      <c r="A578" s="179"/>
      <c r="B578" s="160"/>
      <c r="C578" s="160"/>
      <c r="D578" s="160"/>
      <c r="E578" s="160"/>
      <c r="F578" s="160"/>
      <c r="G578" s="160"/>
      <c r="H578" s="159"/>
      <c r="I578" s="181"/>
      <c r="R578" s="159"/>
      <c r="S578" s="169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70"/>
      <c r="BP578" s="170"/>
      <c r="BQ578" s="170"/>
      <c r="BR578" s="170"/>
      <c r="BS578" s="170"/>
      <c r="BT578" s="170"/>
      <c r="BU578" s="170"/>
      <c r="BV578" s="170"/>
      <c r="BW578" s="170"/>
      <c r="BX578" s="170"/>
      <c r="BY578" s="170"/>
      <c r="BZ578" s="170"/>
      <c r="CA578" s="170"/>
      <c r="CB578" s="170"/>
      <c r="CC578" s="170"/>
      <c r="CD578" s="170"/>
      <c r="CE578" s="170"/>
      <c r="CF578" s="170"/>
      <c r="CG578" s="170"/>
      <c r="CH578" s="170"/>
      <c r="CI578" s="170"/>
      <c r="CJ578" s="170"/>
      <c r="CK578" s="170"/>
      <c r="CL578" s="170"/>
      <c r="CM578" s="170"/>
      <c r="CN578" s="170"/>
      <c r="CO578" s="170"/>
      <c r="CP578" s="170"/>
      <c r="CQ578" s="170"/>
      <c r="CR578" s="170"/>
      <c r="CS578" s="170"/>
      <c r="CT578" s="170"/>
      <c r="CU578" s="170"/>
      <c r="CV578" s="170"/>
      <c r="CW578" s="170"/>
      <c r="CX578" s="170"/>
      <c r="CY578" s="170"/>
      <c r="CZ578" s="170"/>
      <c r="DA578" s="170"/>
      <c r="DB578" s="170"/>
      <c r="DC578" s="170"/>
      <c r="DD578" s="170"/>
      <c r="DE578" s="170"/>
      <c r="DF578" s="170"/>
      <c r="DG578" s="170"/>
      <c r="DH578" s="170"/>
      <c r="DI578" s="170"/>
      <c r="DJ578" s="170"/>
      <c r="DK578" s="170"/>
      <c r="DL578" s="170"/>
      <c r="DM578" s="170"/>
      <c r="DN578" s="170"/>
      <c r="DO578" s="170"/>
      <c r="DP578" s="170"/>
      <c r="DQ578" s="170"/>
      <c r="DR578" s="170"/>
      <c r="DS578" s="170"/>
      <c r="DT578" s="170"/>
      <c r="DU578" s="170"/>
      <c r="DV578" s="170"/>
      <c r="DW578" s="170"/>
      <c r="DX578" s="170"/>
      <c r="DY578" s="170"/>
      <c r="DZ578" s="170"/>
      <c r="EA578" s="170"/>
      <c r="EB578" s="170"/>
      <c r="EC578" s="170"/>
      <c r="ED578" s="170"/>
      <c r="EE578" s="170"/>
      <c r="EF578" s="170"/>
      <c r="EG578" s="170"/>
      <c r="EH578" s="170"/>
      <c r="EI578" s="170"/>
      <c r="EJ578" s="170"/>
      <c r="EK578" s="170"/>
      <c r="EL578" s="170"/>
      <c r="EM578" s="170"/>
      <c r="EN578" s="170"/>
      <c r="EO578" s="170"/>
      <c r="EP578" s="170"/>
      <c r="EQ578" s="170"/>
      <c r="ER578" s="170"/>
      <c r="ES578" s="170"/>
      <c r="ET578" s="170"/>
      <c r="EU578" s="170"/>
      <c r="EV578" s="170"/>
      <c r="EW578" s="170"/>
      <c r="EX578" s="170"/>
      <c r="EY578" s="170"/>
      <c r="EZ578" s="170"/>
      <c r="FA578" s="170"/>
      <c r="FB578" s="170"/>
      <c r="FC578" s="170"/>
      <c r="FD578" s="170"/>
    </row>
    <row r="579" customFormat="false" ht="12.75" hidden="false" customHeight="false" outlineLevel="0" collapsed="false">
      <c r="A579" s="179"/>
      <c r="B579" s="160"/>
      <c r="C579" s="160"/>
      <c r="D579" s="160"/>
      <c r="E579" s="160"/>
      <c r="F579" s="160"/>
      <c r="G579" s="160"/>
      <c r="H579" s="159"/>
      <c r="I579" s="181"/>
      <c r="R579" s="159"/>
      <c r="S579" s="169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0"/>
      <c r="CL579" s="170"/>
      <c r="CM579" s="170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0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  <c r="DZ579" s="170"/>
      <c r="EA579" s="170"/>
      <c r="EB579" s="170"/>
      <c r="EC579" s="170"/>
      <c r="ED579" s="170"/>
      <c r="EE579" s="170"/>
      <c r="EF579" s="170"/>
      <c r="EG579" s="170"/>
      <c r="EH579" s="170"/>
      <c r="EI579" s="170"/>
      <c r="EJ579" s="170"/>
      <c r="EK579" s="170"/>
      <c r="EL579" s="170"/>
      <c r="EM579" s="170"/>
      <c r="EN579" s="170"/>
      <c r="EO579" s="170"/>
      <c r="EP579" s="170"/>
      <c r="EQ579" s="170"/>
      <c r="ER579" s="170"/>
      <c r="ES579" s="170"/>
      <c r="ET579" s="170"/>
      <c r="EU579" s="170"/>
      <c r="EV579" s="170"/>
      <c r="EW579" s="170"/>
      <c r="EX579" s="170"/>
      <c r="EY579" s="170"/>
      <c r="EZ579" s="170"/>
      <c r="FA579" s="170"/>
      <c r="FB579" s="170"/>
      <c r="FC579" s="170"/>
      <c r="FD579" s="170"/>
    </row>
    <row r="580" customFormat="false" ht="12.75" hidden="false" customHeight="false" outlineLevel="0" collapsed="false">
      <c r="A580" s="179"/>
      <c r="B580" s="160"/>
      <c r="C580" s="160"/>
      <c r="D580" s="160"/>
      <c r="E580" s="160"/>
      <c r="F580" s="160"/>
      <c r="G580" s="160"/>
      <c r="H580" s="159"/>
      <c r="I580" s="181"/>
      <c r="R580" s="159"/>
      <c r="S580" s="169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70"/>
      <c r="BP580" s="170"/>
      <c r="BQ580" s="170"/>
      <c r="BR580" s="170"/>
      <c r="BS580" s="170"/>
      <c r="BT580" s="170"/>
      <c r="BU580" s="170"/>
      <c r="BV580" s="170"/>
      <c r="BW580" s="170"/>
      <c r="BX580" s="170"/>
      <c r="BY580" s="170"/>
      <c r="BZ580" s="170"/>
      <c r="CA580" s="170"/>
      <c r="CB580" s="170"/>
      <c r="CC580" s="170"/>
      <c r="CD580" s="170"/>
      <c r="CE580" s="170"/>
      <c r="CF580" s="170"/>
      <c r="CG580" s="170"/>
      <c r="CH580" s="170"/>
      <c r="CI580" s="170"/>
      <c r="CJ580" s="170"/>
      <c r="CK580" s="170"/>
      <c r="CL580" s="170"/>
      <c r="CM580" s="170"/>
      <c r="CN580" s="170"/>
      <c r="CO580" s="170"/>
      <c r="CP580" s="170"/>
      <c r="CQ580" s="170"/>
      <c r="CR580" s="170"/>
      <c r="CS580" s="170"/>
      <c r="CT580" s="170"/>
      <c r="CU580" s="170"/>
      <c r="CV580" s="170"/>
      <c r="CW580" s="170"/>
      <c r="CX580" s="170"/>
      <c r="CY580" s="170"/>
      <c r="CZ580" s="170"/>
      <c r="DA580" s="170"/>
      <c r="DB580" s="170"/>
      <c r="DC580" s="170"/>
      <c r="DD580" s="170"/>
      <c r="DE580" s="170"/>
      <c r="DF580" s="170"/>
      <c r="DG580" s="170"/>
      <c r="DH580" s="170"/>
      <c r="DI580" s="170"/>
      <c r="DJ580" s="170"/>
      <c r="DK580" s="170"/>
      <c r="DL580" s="170"/>
      <c r="DM580" s="170"/>
      <c r="DN580" s="170"/>
      <c r="DO580" s="170"/>
      <c r="DP580" s="170"/>
      <c r="DQ580" s="170"/>
      <c r="DR580" s="170"/>
      <c r="DS580" s="170"/>
      <c r="DT580" s="170"/>
      <c r="DU580" s="170"/>
      <c r="DV580" s="170"/>
      <c r="DW580" s="170"/>
      <c r="DX580" s="170"/>
      <c r="DY580" s="170"/>
      <c r="DZ580" s="170"/>
      <c r="EA580" s="170"/>
      <c r="EB580" s="170"/>
      <c r="EC580" s="170"/>
      <c r="ED580" s="170"/>
      <c r="EE580" s="170"/>
      <c r="EF580" s="170"/>
      <c r="EG580" s="170"/>
      <c r="EH580" s="170"/>
      <c r="EI580" s="170"/>
      <c r="EJ580" s="170"/>
      <c r="EK580" s="170"/>
      <c r="EL580" s="170"/>
      <c r="EM580" s="170"/>
      <c r="EN580" s="170"/>
      <c r="EO580" s="170"/>
      <c r="EP580" s="170"/>
      <c r="EQ580" s="170"/>
      <c r="ER580" s="170"/>
      <c r="ES580" s="170"/>
      <c r="ET580" s="170"/>
      <c r="EU580" s="170"/>
      <c r="EV580" s="170"/>
      <c r="EW580" s="170"/>
      <c r="EX580" s="170"/>
      <c r="EY580" s="170"/>
      <c r="EZ580" s="170"/>
      <c r="FA580" s="170"/>
      <c r="FB580" s="170"/>
      <c r="FC580" s="170"/>
      <c r="FD580" s="170"/>
    </row>
    <row r="581" customFormat="false" ht="12.75" hidden="false" customHeight="false" outlineLevel="0" collapsed="false">
      <c r="A581" s="179"/>
      <c r="B581" s="160"/>
      <c r="C581" s="160"/>
      <c r="D581" s="160"/>
      <c r="E581" s="160"/>
      <c r="F581" s="160"/>
      <c r="G581" s="160"/>
      <c r="H581" s="159"/>
      <c r="I581" s="181"/>
      <c r="R581" s="159"/>
      <c r="S581" s="169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70"/>
      <c r="BP581" s="170"/>
      <c r="BQ581" s="170"/>
      <c r="BR581" s="170"/>
      <c r="BS581" s="170"/>
      <c r="BT581" s="170"/>
      <c r="BU581" s="170"/>
      <c r="BV581" s="170"/>
      <c r="BW581" s="170"/>
      <c r="BX581" s="170"/>
      <c r="BY581" s="170"/>
      <c r="BZ581" s="170"/>
      <c r="CA581" s="170"/>
      <c r="CB581" s="170"/>
      <c r="CC581" s="170"/>
      <c r="CD581" s="170"/>
      <c r="CE581" s="170"/>
      <c r="CF581" s="170"/>
      <c r="CG581" s="170"/>
      <c r="CH581" s="170"/>
      <c r="CI581" s="170"/>
      <c r="CJ581" s="170"/>
      <c r="CK581" s="170"/>
      <c r="CL581" s="170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170"/>
      <c r="DE581" s="170"/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170"/>
      <c r="DU581" s="170"/>
      <c r="DV581" s="170"/>
      <c r="DW581" s="170"/>
      <c r="DX581" s="170"/>
      <c r="DY581" s="170"/>
      <c r="DZ581" s="170"/>
      <c r="EA581" s="170"/>
      <c r="EB581" s="170"/>
      <c r="EC581" s="170"/>
      <c r="ED581" s="170"/>
      <c r="EE581" s="170"/>
      <c r="EF581" s="170"/>
      <c r="EG581" s="170"/>
      <c r="EH581" s="170"/>
      <c r="EI581" s="170"/>
      <c r="EJ581" s="170"/>
      <c r="EK581" s="170"/>
      <c r="EL581" s="170"/>
      <c r="EM581" s="170"/>
      <c r="EN581" s="170"/>
      <c r="EO581" s="170"/>
      <c r="EP581" s="170"/>
      <c r="EQ581" s="170"/>
      <c r="ER581" s="170"/>
      <c r="ES581" s="170"/>
      <c r="ET581" s="170"/>
      <c r="EU581" s="170"/>
      <c r="EV581" s="170"/>
      <c r="EW581" s="170"/>
      <c r="EX581" s="170"/>
      <c r="EY581" s="170"/>
      <c r="EZ581" s="170"/>
      <c r="FA581" s="170"/>
      <c r="FB581" s="170"/>
      <c r="FC581" s="170"/>
      <c r="FD581" s="170"/>
    </row>
    <row r="582" customFormat="false" ht="12.75" hidden="false" customHeight="false" outlineLevel="0" collapsed="false">
      <c r="A582" s="179"/>
      <c r="B582" s="160"/>
      <c r="C582" s="160"/>
      <c r="D582" s="160"/>
      <c r="E582" s="160"/>
      <c r="F582" s="160"/>
      <c r="G582" s="160"/>
      <c r="H582" s="159"/>
      <c r="I582" s="181"/>
      <c r="R582" s="159"/>
      <c r="S582" s="169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70"/>
      <c r="BP582" s="170"/>
      <c r="BQ582" s="170"/>
      <c r="BR582" s="170"/>
      <c r="BS582" s="170"/>
      <c r="BT582" s="170"/>
      <c r="BU582" s="170"/>
      <c r="BV582" s="170"/>
      <c r="BW582" s="170"/>
      <c r="BX582" s="170"/>
      <c r="BY582" s="170"/>
      <c r="BZ582" s="170"/>
      <c r="CA582" s="170"/>
      <c r="CB582" s="170"/>
      <c r="CC582" s="170"/>
      <c r="CD582" s="170"/>
      <c r="CE582" s="170"/>
      <c r="CF582" s="170"/>
      <c r="CG582" s="170"/>
      <c r="CH582" s="170"/>
      <c r="CI582" s="170"/>
      <c r="CJ582" s="170"/>
      <c r="CK582" s="170"/>
      <c r="CL582" s="170"/>
      <c r="CM582" s="170"/>
      <c r="CN582" s="170"/>
      <c r="CO582" s="170"/>
      <c r="CP582" s="170"/>
      <c r="CQ582" s="170"/>
      <c r="CR582" s="170"/>
      <c r="CS582" s="170"/>
      <c r="CT582" s="170"/>
      <c r="CU582" s="170"/>
      <c r="CV582" s="170"/>
      <c r="CW582" s="170"/>
      <c r="CX582" s="170"/>
      <c r="CY582" s="170"/>
      <c r="CZ582" s="170"/>
      <c r="DA582" s="170"/>
      <c r="DB582" s="170"/>
      <c r="DC582" s="170"/>
      <c r="DD582" s="170"/>
      <c r="DE582" s="170"/>
      <c r="DF582" s="170"/>
      <c r="DG582" s="170"/>
      <c r="DH582" s="170"/>
      <c r="DI582" s="170"/>
      <c r="DJ582" s="170"/>
      <c r="DK582" s="170"/>
      <c r="DL582" s="170"/>
      <c r="DM582" s="170"/>
      <c r="DN582" s="170"/>
      <c r="DO582" s="170"/>
      <c r="DP582" s="170"/>
      <c r="DQ582" s="170"/>
      <c r="DR582" s="170"/>
      <c r="DS582" s="170"/>
      <c r="DT582" s="170"/>
      <c r="DU582" s="170"/>
      <c r="DV582" s="170"/>
      <c r="DW582" s="170"/>
      <c r="DX582" s="170"/>
      <c r="DY582" s="170"/>
      <c r="DZ582" s="170"/>
      <c r="EA582" s="170"/>
      <c r="EB582" s="170"/>
      <c r="EC582" s="170"/>
      <c r="ED582" s="170"/>
      <c r="EE582" s="170"/>
      <c r="EF582" s="170"/>
      <c r="EG582" s="170"/>
      <c r="EH582" s="170"/>
      <c r="EI582" s="170"/>
      <c r="EJ582" s="170"/>
      <c r="EK582" s="170"/>
      <c r="EL582" s="170"/>
      <c r="EM582" s="170"/>
      <c r="EN582" s="170"/>
      <c r="EO582" s="170"/>
      <c r="EP582" s="170"/>
      <c r="EQ582" s="170"/>
      <c r="ER582" s="170"/>
      <c r="ES582" s="170"/>
      <c r="ET582" s="170"/>
      <c r="EU582" s="170"/>
      <c r="EV582" s="170"/>
      <c r="EW582" s="170"/>
      <c r="EX582" s="170"/>
      <c r="EY582" s="170"/>
      <c r="EZ582" s="170"/>
      <c r="FA582" s="170"/>
      <c r="FB582" s="170"/>
      <c r="FC582" s="170"/>
      <c r="FD582" s="170"/>
    </row>
    <row r="583" customFormat="false" ht="12.75" hidden="false" customHeight="false" outlineLevel="0" collapsed="false">
      <c r="A583" s="179"/>
      <c r="B583" s="160"/>
      <c r="C583" s="160"/>
      <c r="D583" s="160"/>
      <c r="E583" s="160"/>
      <c r="F583" s="160"/>
      <c r="G583" s="160"/>
      <c r="H583" s="159"/>
      <c r="I583" s="181"/>
      <c r="R583" s="159"/>
      <c r="S583" s="169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70"/>
      <c r="BP583" s="170"/>
      <c r="BQ583" s="170"/>
      <c r="BR583" s="170"/>
      <c r="BS583" s="170"/>
      <c r="BT583" s="170"/>
      <c r="BU583" s="170"/>
      <c r="BV583" s="170"/>
      <c r="BW583" s="170"/>
      <c r="BX583" s="170"/>
      <c r="BY583" s="170"/>
      <c r="BZ583" s="170"/>
      <c r="CA583" s="170"/>
      <c r="CB583" s="170"/>
      <c r="CC583" s="170"/>
      <c r="CD583" s="170"/>
      <c r="CE583" s="170"/>
      <c r="CF583" s="170"/>
      <c r="CG583" s="170"/>
      <c r="CH583" s="170"/>
      <c r="CI583" s="170"/>
      <c r="CJ583" s="170"/>
      <c r="CK583" s="170"/>
      <c r="CL583" s="170"/>
      <c r="CM583" s="170"/>
      <c r="CN583" s="170"/>
      <c r="CO583" s="170"/>
      <c r="CP583" s="170"/>
      <c r="CQ583" s="170"/>
      <c r="CR583" s="170"/>
      <c r="CS583" s="170"/>
      <c r="CT583" s="170"/>
      <c r="CU583" s="170"/>
      <c r="CV583" s="170"/>
      <c r="CW583" s="170"/>
      <c r="CX583" s="170"/>
      <c r="CY583" s="170"/>
      <c r="CZ583" s="170"/>
      <c r="DA583" s="170"/>
      <c r="DB583" s="170"/>
      <c r="DC583" s="170"/>
      <c r="DD583" s="170"/>
      <c r="DE583" s="170"/>
      <c r="DF583" s="170"/>
      <c r="DG583" s="170"/>
      <c r="DH583" s="170"/>
      <c r="DI583" s="170"/>
      <c r="DJ583" s="170"/>
      <c r="DK583" s="170"/>
      <c r="DL583" s="170"/>
      <c r="DM583" s="170"/>
      <c r="DN583" s="170"/>
      <c r="DO583" s="170"/>
      <c r="DP583" s="170"/>
      <c r="DQ583" s="170"/>
      <c r="DR583" s="170"/>
      <c r="DS583" s="170"/>
      <c r="DT583" s="170"/>
      <c r="DU583" s="170"/>
      <c r="DV583" s="170"/>
      <c r="DW583" s="170"/>
      <c r="DX583" s="170"/>
      <c r="DY583" s="170"/>
      <c r="DZ583" s="170"/>
      <c r="EA583" s="170"/>
      <c r="EB583" s="170"/>
      <c r="EC583" s="170"/>
      <c r="ED583" s="170"/>
      <c r="EE583" s="170"/>
      <c r="EF583" s="170"/>
      <c r="EG583" s="170"/>
      <c r="EH583" s="170"/>
      <c r="EI583" s="170"/>
      <c r="EJ583" s="170"/>
      <c r="EK583" s="170"/>
      <c r="EL583" s="170"/>
      <c r="EM583" s="170"/>
      <c r="EN583" s="170"/>
      <c r="EO583" s="170"/>
      <c r="EP583" s="170"/>
      <c r="EQ583" s="170"/>
      <c r="ER583" s="170"/>
      <c r="ES583" s="170"/>
      <c r="ET583" s="170"/>
      <c r="EU583" s="170"/>
      <c r="EV583" s="170"/>
      <c r="EW583" s="170"/>
      <c r="EX583" s="170"/>
      <c r="EY583" s="170"/>
      <c r="EZ583" s="170"/>
      <c r="FA583" s="170"/>
      <c r="FB583" s="170"/>
      <c r="FC583" s="170"/>
      <c r="FD583" s="170"/>
    </row>
    <row r="584" customFormat="false" ht="12.75" hidden="false" customHeight="false" outlineLevel="0" collapsed="false">
      <c r="A584" s="179"/>
      <c r="B584" s="160"/>
      <c r="C584" s="160"/>
      <c r="D584" s="160"/>
      <c r="E584" s="160"/>
      <c r="F584" s="160"/>
      <c r="G584" s="160"/>
      <c r="H584" s="159"/>
      <c r="I584" s="181"/>
      <c r="R584" s="159"/>
      <c r="S584" s="169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70"/>
      <c r="BP584" s="170"/>
      <c r="BQ584" s="170"/>
      <c r="BR584" s="170"/>
      <c r="BS584" s="170"/>
      <c r="BT584" s="170"/>
      <c r="BU584" s="170"/>
      <c r="BV584" s="170"/>
      <c r="BW584" s="170"/>
      <c r="BX584" s="170"/>
      <c r="BY584" s="170"/>
      <c r="BZ584" s="170"/>
      <c r="CA584" s="170"/>
      <c r="CB584" s="170"/>
      <c r="CC584" s="170"/>
      <c r="CD584" s="170"/>
      <c r="CE584" s="170"/>
      <c r="CF584" s="170"/>
      <c r="CG584" s="170"/>
      <c r="CH584" s="170"/>
      <c r="CI584" s="170"/>
      <c r="CJ584" s="170"/>
      <c r="CK584" s="170"/>
      <c r="CL584" s="170"/>
      <c r="CM584" s="170"/>
      <c r="CN584" s="170"/>
      <c r="CO584" s="170"/>
      <c r="CP584" s="170"/>
      <c r="CQ584" s="170"/>
      <c r="CR584" s="170"/>
      <c r="CS584" s="170"/>
      <c r="CT584" s="170"/>
      <c r="CU584" s="170"/>
      <c r="CV584" s="170"/>
      <c r="CW584" s="170"/>
      <c r="CX584" s="170"/>
      <c r="CY584" s="170"/>
      <c r="CZ584" s="170"/>
      <c r="DA584" s="170"/>
      <c r="DB584" s="170"/>
      <c r="DC584" s="170"/>
      <c r="DD584" s="170"/>
      <c r="DE584" s="170"/>
      <c r="DF584" s="170"/>
      <c r="DG584" s="170"/>
      <c r="DH584" s="170"/>
      <c r="DI584" s="170"/>
      <c r="DJ584" s="170"/>
      <c r="DK584" s="170"/>
      <c r="DL584" s="170"/>
      <c r="DM584" s="170"/>
      <c r="DN584" s="170"/>
      <c r="DO584" s="170"/>
      <c r="DP584" s="170"/>
      <c r="DQ584" s="170"/>
      <c r="DR584" s="170"/>
      <c r="DS584" s="170"/>
      <c r="DT584" s="170"/>
      <c r="DU584" s="170"/>
      <c r="DV584" s="170"/>
      <c r="DW584" s="170"/>
      <c r="DX584" s="170"/>
      <c r="DY584" s="170"/>
      <c r="DZ584" s="170"/>
      <c r="EA584" s="170"/>
      <c r="EB584" s="170"/>
      <c r="EC584" s="170"/>
      <c r="ED584" s="170"/>
      <c r="EE584" s="170"/>
      <c r="EF584" s="170"/>
      <c r="EG584" s="170"/>
      <c r="EH584" s="170"/>
      <c r="EI584" s="170"/>
      <c r="EJ584" s="170"/>
      <c r="EK584" s="170"/>
      <c r="EL584" s="170"/>
      <c r="EM584" s="170"/>
      <c r="EN584" s="170"/>
      <c r="EO584" s="170"/>
      <c r="EP584" s="170"/>
      <c r="EQ584" s="170"/>
      <c r="ER584" s="170"/>
      <c r="ES584" s="170"/>
      <c r="ET584" s="170"/>
      <c r="EU584" s="170"/>
      <c r="EV584" s="170"/>
      <c r="EW584" s="170"/>
      <c r="EX584" s="170"/>
      <c r="EY584" s="170"/>
      <c r="EZ584" s="170"/>
      <c r="FA584" s="170"/>
      <c r="FB584" s="170"/>
      <c r="FC584" s="170"/>
      <c r="FD584" s="170"/>
    </row>
    <row r="585" customFormat="false" ht="12.75" hidden="false" customHeight="false" outlineLevel="0" collapsed="false">
      <c r="A585" s="179"/>
      <c r="B585" s="160"/>
      <c r="C585" s="160"/>
      <c r="D585" s="160"/>
      <c r="E585" s="160"/>
      <c r="F585" s="160"/>
      <c r="G585" s="160"/>
      <c r="H585" s="159"/>
      <c r="I585" s="181"/>
      <c r="R585" s="159"/>
      <c r="S585" s="169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70"/>
      <c r="BP585" s="170"/>
      <c r="BQ585" s="170"/>
      <c r="BR585" s="170"/>
      <c r="BS585" s="170"/>
      <c r="BT585" s="170"/>
      <c r="BU585" s="170"/>
      <c r="BV585" s="170"/>
      <c r="BW585" s="170"/>
      <c r="BX585" s="170"/>
      <c r="BY585" s="170"/>
      <c r="BZ585" s="170"/>
      <c r="CA585" s="170"/>
      <c r="CB585" s="170"/>
      <c r="CC585" s="170"/>
      <c r="CD585" s="170"/>
      <c r="CE585" s="170"/>
      <c r="CF585" s="170"/>
      <c r="CG585" s="170"/>
      <c r="CH585" s="170"/>
      <c r="CI585" s="170"/>
      <c r="CJ585" s="170"/>
      <c r="CK585" s="170"/>
      <c r="CL585" s="170"/>
      <c r="CM585" s="170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0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  <c r="DZ585" s="170"/>
      <c r="EA585" s="170"/>
      <c r="EB585" s="170"/>
      <c r="EC585" s="170"/>
      <c r="ED585" s="170"/>
      <c r="EE585" s="170"/>
      <c r="EF585" s="170"/>
      <c r="EG585" s="170"/>
      <c r="EH585" s="170"/>
      <c r="EI585" s="170"/>
      <c r="EJ585" s="170"/>
      <c r="EK585" s="170"/>
      <c r="EL585" s="170"/>
      <c r="EM585" s="170"/>
      <c r="EN585" s="170"/>
      <c r="EO585" s="170"/>
      <c r="EP585" s="170"/>
      <c r="EQ585" s="170"/>
      <c r="ER585" s="170"/>
      <c r="ES585" s="170"/>
      <c r="ET585" s="170"/>
      <c r="EU585" s="170"/>
      <c r="EV585" s="170"/>
      <c r="EW585" s="170"/>
      <c r="EX585" s="170"/>
      <c r="EY585" s="170"/>
      <c r="EZ585" s="170"/>
      <c r="FA585" s="170"/>
      <c r="FB585" s="170"/>
      <c r="FC585" s="170"/>
      <c r="FD585" s="170"/>
    </row>
    <row r="586" customFormat="false" ht="12.75" hidden="false" customHeight="false" outlineLevel="0" collapsed="false">
      <c r="A586" s="179"/>
      <c r="B586" s="160"/>
      <c r="C586" s="160"/>
      <c r="D586" s="160"/>
      <c r="E586" s="160"/>
      <c r="F586" s="160"/>
      <c r="G586" s="160"/>
      <c r="H586" s="159"/>
      <c r="I586" s="181"/>
      <c r="R586" s="159"/>
      <c r="S586" s="169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70"/>
      <c r="BP586" s="170"/>
      <c r="BQ586" s="170"/>
      <c r="BR586" s="170"/>
      <c r="BS586" s="170"/>
      <c r="BT586" s="170"/>
      <c r="BU586" s="170"/>
      <c r="BV586" s="170"/>
      <c r="BW586" s="170"/>
      <c r="BX586" s="170"/>
      <c r="BY586" s="170"/>
      <c r="BZ586" s="170"/>
      <c r="CA586" s="170"/>
      <c r="CB586" s="170"/>
      <c r="CC586" s="170"/>
      <c r="CD586" s="170"/>
      <c r="CE586" s="170"/>
      <c r="CF586" s="170"/>
      <c r="CG586" s="170"/>
      <c r="CH586" s="170"/>
      <c r="CI586" s="170"/>
      <c r="CJ586" s="170"/>
      <c r="CK586" s="170"/>
      <c r="CL586" s="170"/>
      <c r="CM586" s="170"/>
      <c r="CN586" s="170"/>
      <c r="CO586" s="170"/>
      <c r="CP586" s="170"/>
      <c r="CQ586" s="170"/>
      <c r="CR586" s="170"/>
      <c r="CS586" s="170"/>
      <c r="CT586" s="170"/>
      <c r="CU586" s="170"/>
      <c r="CV586" s="170"/>
      <c r="CW586" s="170"/>
      <c r="CX586" s="170"/>
      <c r="CY586" s="170"/>
      <c r="CZ586" s="170"/>
      <c r="DA586" s="170"/>
      <c r="DB586" s="170"/>
      <c r="DC586" s="170"/>
      <c r="DD586" s="170"/>
      <c r="DE586" s="170"/>
      <c r="DF586" s="170"/>
      <c r="DG586" s="170"/>
      <c r="DH586" s="170"/>
      <c r="DI586" s="170"/>
      <c r="DJ586" s="170"/>
      <c r="DK586" s="170"/>
      <c r="DL586" s="170"/>
      <c r="DM586" s="170"/>
      <c r="DN586" s="170"/>
      <c r="DO586" s="170"/>
      <c r="DP586" s="170"/>
      <c r="DQ586" s="170"/>
      <c r="DR586" s="170"/>
      <c r="DS586" s="170"/>
      <c r="DT586" s="170"/>
      <c r="DU586" s="170"/>
      <c r="DV586" s="170"/>
      <c r="DW586" s="170"/>
      <c r="DX586" s="170"/>
      <c r="DY586" s="170"/>
      <c r="DZ586" s="170"/>
      <c r="EA586" s="170"/>
      <c r="EB586" s="170"/>
      <c r="EC586" s="170"/>
      <c r="ED586" s="170"/>
      <c r="EE586" s="170"/>
      <c r="EF586" s="170"/>
      <c r="EG586" s="170"/>
      <c r="EH586" s="170"/>
      <c r="EI586" s="170"/>
      <c r="EJ586" s="170"/>
      <c r="EK586" s="170"/>
      <c r="EL586" s="170"/>
      <c r="EM586" s="170"/>
      <c r="EN586" s="170"/>
      <c r="EO586" s="170"/>
      <c r="EP586" s="170"/>
      <c r="EQ586" s="170"/>
      <c r="ER586" s="170"/>
      <c r="ES586" s="170"/>
      <c r="ET586" s="170"/>
      <c r="EU586" s="170"/>
      <c r="EV586" s="170"/>
      <c r="EW586" s="170"/>
      <c r="EX586" s="170"/>
      <c r="EY586" s="170"/>
      <c r="EZ586" s="170"/>
      <c r="FA586" s="170"/>
      <c r="FB586" s="170"/>
      <c r="FC586" s="170"/>
      <c r="FD586" s="170"/>
    </row>
    <row r="587" customFormat="false" ht="12.75" hidden="false" customHeight="false" outlineLevel="0" collapsed="false">
      <c r="A587" s="179"/>
      <c r="B587" s="160"/>
      <c r="C587" s="160"/>
      <c r="D587" s="160"/>
      <c r="E587" s="160"/>
      <c r="F587" s="160"/>
      <c r="G587" s="160"/>
      <c r="H587" s="159"/>
      <c r="I587" s="181"/>
      <c r="R587" s="159"/>
      <c r="S587" s="169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70"/>
      <c r="BP587" s="170"/>
      <c r="BQ587" s="170"/>
      <c r="BR587" s="170"/>
      <c r="BS587" s="170"/>
      <c r="BT587" s="170"/>
      <c r="BU587" s="170"/>
      <c r="BV587" s="170"/>
      <c r="BW587" s="170"/>
      <c r="BX587" s="170"/>
      <c r="BY587" s="170"/>
      <c r="BZ587" s="170"/>
      <c r="CA587" s="170"/>
      <c r="CB587" s="170"/>
      <c r="CC587" s="170"/>
      <c r="CD587" s="170"/>
      <c r="CE587" s="170"/>
      <c r="CF587" s="170"/>
      <c r="CG587" s="170"/>
      <c r="CH587" s="170"/>
      <c r="CI587" s="170"/>
      <c r="CJ587" s="170"/>
      <c r="CK587" s="170"/>
      <c r="CL587" s="170"/>
      <c r="CM587" s="170"/>
      <c r="CN587" s="170"/>
      <c r="CO587" s="170"/>
      <c r="CP587" s="170"/>
      <c r="CQ587" s="170"/>
      <c r="CR587" s="170"/>
      <c r="CS587" s="170"/>
      <c r="CT587" s="170"/>
      <c r="CU587" s="170"/>
      <c r="CV587" s="170"/>
      <c r="CW587" s="170"/>
      <c r="CX587" s="170"/>
      <c r="CY587" s="170"/>
      <c r="CZ587" s="170"/>
      <c r="DA587" s="170"/>
      <c r="DB587" s="170"/>
      <c r="DC587" s="170"/>
      <c r="DD587" s="170"/>
      <c r="DE587" s="170"/>
      <c r="DF587" s="170"/>
      <c r="DG587" s="170"/>
      <c r="DH587" s="170"/>
      <c r="DI587" s="170"/>
      <c r="DJ587" s="170"/>
      <c r="DK587" s="170"/>
      <c r="DL587" s="170"/>
      <c r="DM587" s="170"/>
      <c r="DN587" s="170"/>
      <c r="DO587" s="170"/>
      <c r="DP587" s="170"/>
      <c r="DQ587" s="170"/>
      <c r="DR587" s="170"/>
      <c r="DS587" s="170"/>
      <c r="DT587" s="170"/>
      <c r="DU587" s="170"/>
      <c r="DV587" s="170"/>
      <c r="DW587" s="170"/>
      <c r="DX587" s="170"/>
      <c r="DY587" s="170"/>
      <c r="DZ587" s="170"/>
      <c r="EA587" s="170"/>
      <c r="EB587" s="170"/>
      <c r="EC587" s="170"/>
      <c r="ED587" s="170"/>
      <c r="EE587" s="170"/>
      <c r="EF587" s="170"/>
      <c r="EG587" s="170"/>
      <c r="EH587" s="170"/>
      <c r="EI587" s="170"/>
      <c r="EJ587" s="170"/>
      <c r="EK587" s="170"/>
      <c r="EL587" s="170"/>
      <c r="EM587" s="170"/>
      <c r="EN587" s="170"/>
      <c r="EO587" s="170"/>
      <c r="EP587" s="170"/>
      <c r="EQ587" s="170"/>
      <c r="ER587" s="170"/>
      <c r="ES587" s="170"/>
      <c r="ET587" s="170"/>
      <c r="EU587" s="170"/>
      <c r="EV587" s="170"/>
      <c r="EW587" s="170"/>
      <c r="EX587" s="170"/>
      <c r="EY587" s="170"/>
      <c r="EZ587" s="170"/>
      <c r="FA587" s="170"/>
      <c r="FB587" s="170"/>
      <c r="FC587" s="170"/>
      <c r="FD587" s="170"/>
    </row>
    <row r="588" customFormat="false" ht="12.75" hidden="false" customHeight="false" outlineLevel="0" collapsed="false">
      <c r="A588" s="179"/>
      <c r="B588" s="160"/>
      <c r="C588" s="160"/>
      <c r="D588" s="160"/>
      <c r="E588" s="160"/>
      <c r="F588" s="160"/>
      <c r="G588" s="160"/>
      <c r="H588" s="159"/>
      <c r="I588" s="181"/>
      <c r="R588" s="159"/>
      <c r="S588" s="169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70"/>
      <c r="BP588" s="170"/>
      <c r="BQ588" s="170"/>
      <c r="BR588" s="170"/>
      <c r="BS588" s="170"/>
      <c r="BT588" s="170"/>
      <c r="BU588" s="170"/>
      <c r="BV588" s="170"/>
      <c r="BW588" s="170"/>
      <c r="BX588" s="170"/>
      <c r="BY588" s="170"/>
      <c r="BZ588" s="170"/>
      <c r="CA588" s="170"/>
      <c r="CB588" s="170"/>
      <c r="CC588" s="170"/>
      <c r="CD588" s="170"/>
      <c r="CE588" s="170"/>
      <c r="CF588" s="170"/>
      <c r="CG588" s="170"/>
      <c r="CH588" s="170"/>
      <c r="CI588" s="170"/>
      <c r="CJ588" s="170"/>
      <c r="CK588" s="170"/>
      <c r="CL588" s="170"/>
      <c r="CM588" s="170"/>
      <c r="CN588" s="170"/>
      <c r="CO588" s="170"/>
      <c r="CP588" s="170"/>
      <c r="CQ588" s="170"/>
      <c r="CR588" s="170"/>
      <c r="CS588" s="170"/>
      <c r="CT588" s="170"/>
      <c r="CU588" s="170"/>
      <c r="CV588" s="170"/>
      <c r="CW588" s="170"/>
      <c r="CX588" s="170"/>
      <c r="CY588" s="170"/>
      <c r="CZ588" s="170"/>
      <c r="DA588" s="170"/>
      <c r="DB588" s="170"/>
      <c r="DC588" s="170"/>
      <c r="DD588" s="170"/>
      <c r="DE588" s="170"/>
      <c r="DF588" s="170"/>
      <c r="DG588" s="170"/>
      <c r="DH588" s="170"/>
      <c r="DI588" s="170"/>
      <c r="DJ588" s="170"/>
      <c r="DK588" s="170"/>
      <c r="DL588" s="170"/>
      <c r="DM588" s="170"/>
      <c r="DN588" s="170"/>
      <c r="DO588" s="170"/>
      <c r="DP588" s="170"/>
      <c r="DQ588" s="170"/>
      <c r="DR588" s="170"/>
      <c r="DS588" s="170"/>
      <c r="DT588" s="170"/>
      <c r="DU588" s="170"/>
      <c r="DV588" s="170"/>
      <c r="DW588" s="170"/>
      <c r="DX588" s="170"/>
      <c r="DY588" s="170"/>
      <c r="DZ588" s="170"/>
      <c r="EA588" s="170"/>
      <c r="EB588" s="170"/>
      <c r="EC588" s="170"/>
      <c r="ED588" s="170"/>
      <c r="EE588" s="170"/>
      <c r="EF588" s="170"/>
      <c r="EG588" s="170"/>
      <c r="EH588" s="170"/>
      <c r="EI588" s="170"/>
      <c r="EJ588" s="170"/>
      <c r="EK588" s="170"/>
      <c r="EL588" s="170"/>
      <c r="EM588" s="170"/>
      <c r="EN588" s="170"/>
      <c r="EO588" s="170"/>
      <c r="EP588" s="170"/>
      <c r="EQ588" s="170"/>
      <c r="ER588" s="170"/>
      <c r="ES588" s="170"/>
      <c r="ET588" s="170"/>
      <c r="EU588" s="170"/>
      <c r="EV588" s="170"/>
      <c r="EW588" s="170"/>
      <c r="EX588" s="170"/>
      <c r="EY588" s="170"/>
      <c r="EZ588" s="170"/>
      <c r="FA588" s="170"/>
      <c r="FB588" s="170"/>
      <c r="FC588" s="170"/>
      <c r="FD588" s="170"/>
    </row>
    <row r="589" customFormat="false" ht="12.75" hidden="false" customHeight="false" outlineLevel="0" collapsed="false">
      <c r="A589" s="179"/>
      <c r="B589" s="160"/>
      <c r="C589" s="160"/>
      <c r="D589" s="160"/>
      <c r="E589" s="160"/>
      <c r="F589" s="160"/>
      <c r="G589" s="160"/>
      <c r="H589" s="159"/>
      <c r="I589" s="181"/>
      <c r="R589" s="159"/>
      <c r="S589" s="169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70"/>
      <c r="BP589" s="170"/>
      <c r="BQ589" s="170"/>
      <c r="BR589" s="170"/>
      <c r="BS589" s="170"/>
      <c r="BT589" s="170"/>
      <c r="BU589" s="170"/>
      <c r="BV589" s="170"/>
      <c r="BW589" s="170"/>
      <c r="BX589" s="170"/>
      <c r="BY589" s="170"/>
      <c r="BZ589" s="170"/>
      <c r="CA589" s="170"/>
      <c r="CB589" s="170"/>
      <c r="CC589" s="170"/>
      <c r="CD589" s="170"/>
      <c r="CE589" s="170"/>
      <c r="CF589" s="170"/>
      <c r="CG589" s="170"/>
      <c r="CH589" s="170"/>
      <c r="CI589" s="170"/>
      <c r="CJ589" s="170"/>
      <c r="CK589" s="170"/>
      <c r="CL589" s="170"/>
      <c r="CM589" s="170"/>
      <c r="CN589" s="170"/>
      <c r="CO589" s="170"/>
      <c r="CP589" s="170"/>
      <c r="CQ589" s="170"/>
      <c r="CR589" s="170"/>
      <c r="CS589" s="170"/>
      <c r="CT589" s="170"/>
      <c r="CU589" s="170"/>
      <c r="CV589" s="170"/>
      <c r="CW589" s="170"/>
      <c r="CX589" s="170"/>
      <c r="CY589" s="170"/>
      <c r="CZ589" s="170"/>
      <c r="DA589" s="170"/>
      <c r="DB589" s="170"/>
      <c r="DC589" s="170"/>
      <c r="DD589" s="170"/>
      <c r="DE589" s="170"/>
      <c r="DF589" s="170"/>
      <c r="DG589" s="170"/>
      <c r="DH589" s="170"/>
      <c r="DI589" s="170"/>
      <c r="DJ589" s="170"/>
      <c r="DK589" s="170"/>
      <c r="DL589" s="170"/>
      <c r="DM589" s="170"/>
      <c r="DN589" s="170"/>
      <c r="DO589" s="170"/>
      <c r="DP589" s="170"/>
      <c r="DQ589" s="170"/>
      <c r="DR589" s="170"/>
      <c r="DS589" s="170"/>
      <c r="DT589" s="170"/>
      <c r="DU589" s="170"/>
      <c r="DV589" s="170"/>
      <c r="DW589" s="170"/>
      <c r="DX589" s="170"/>
      <c r="DY589" s="170"/>
      <c r="DZ589" s="170"/>
      <c r="EA589" s="170"/>
      <c r="EB589" s="170"/>
      <c r="EC589" s="170"/>
      <c r="ED589" s="170"/>
      <c r="EE589" s="170"/>
      <c r="EF589" s="170"/>
      <c r="EG589" s="170"/>
      <c r="EH589" s="170"/>
      <c r="EI589" s="170"/>
      <c r="EJ589" s="170"/>
      <c r="EK589" s="170"/>
      <c r="EL589" s="170"/>
      <c r="EM589" s="170"/>
      <c r="EN589" s="170"/>
      <c r="EO589" s="170"/>
      <c r="EP589" s="170"/>
      <c r="EQ589" s="170"/>
      <c r="ER589" s="170"/>
      <c r="ES589" s="170"/>
      <c r="ET589" s="170"/>
      <c r="EU589" s="170"/>
      <c r="EV589" s="170"/>
      <c r="EW589" s="170"/>
      <c r="EX589" s="170"/>
      <c r="EY589" s="170"/>
      <c r="EZ589" s="170"/>
      <c r="FA589" s="170"/>
      <c r="FB589" s="170"/>
      <c r="FC589" s="170"/>
      <c r="FD589" s="170"/>
    </row>
    <row r="590" customFormat="false" ht="12.75" hidden="false" customHeight="false" outlineLevel="0" collapsed="false">
      <c r="A590" s="179"/>
      <c r="B590" s="160"/>
      <c r="C590" s="160"/>
      <c r="D590" s="160"/>
      <c r="E590" s="160"/>
      <c r="F590" s="160"/>
      <c r="G590" s="160"/>
      <c r="H590" s="159"/>
      <c r="I590" s="181"/>
      <c r="R590" s="159"/>
      <c r="S590" s="169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70"/>
      <c r="BW590" s="170"/>
      <c r="BX590" s="170"/>
      <c r="BY590" s="170"/>
      <c r="BZ590" s="170"/>
      <c r="CA590" s="170"/>
      <c r="CB590" s="170"/>
      <c r="CC590" s="170"/>
      <c r="CD590" s="170"/>
      <c r="CE590" s="170"/>
      <c r="CF590" s="170"/>
      <c r="CG590" s="170"/>
      <c r="CH590" s="170"/>
      <c r="CI590" s="170"/>
      <c r="CJ590" s="170"/>
      <c r="CK590" s="170"/>
      <c r="CL590" s="170"/>
      <c r="CM590" s="170"/>
      <c r="CN590" s="170"/>
      <c r="CO590" s="170"/>
      <c r="CP590" s="170"/>
      <c r="CQ590" s="170"/>
      <c r="CR590" s="170"/>
      <c r="CS590" s="170"/>
      <c r="CT590" s="170"/>
      <c r="CU590" s="170"/>
      <c r="CV590" s="170"/>
      <c r="CW590" s="170"/>
      <c r="CX590" s="170"/>
      <c r="CY590" s="170"/>
      <c r="CZ590" s="170"/>
      <c r="DA590" s="170"/>
      <c r="DB590" s="170"/>
      <c r="DC590" s="170"/>
      <c r="DD590" s="170"/>
      <c r="DE590" s="170"/>
      <c r="DF590" s="170"/>
      <c r="DG590" s="170"/>
      <c r="DH590" s="170"/>
      <c r="DI590" s="170"/>
      <c r="DJ590" s="170"/>
      <c r="DK590" s="170"/>
      <c r="DL590" s="170"/>
      <c r="DM590" s="170"/>
      <c r="DN590" s="170"/>
      <c r="DO590" s="170"/>
      <c r="DP590" s="170"/>
      <c r="DQ590" s="170"/>
      <c r="DR590" s="170"/>
      <c r="DS590" s="170"/>
      <c r="DT590" s="170"/>
      <c r="DU590" s="170"/>
      <c r="DV590" s="170"/>
      <c r="DW590" s="170"/>
      <c r="DX590" s="170"/>
      <c r="DY590" s="170"/>
      <c r="DZ590" s="170"/>
      <c r="EA590" s="170"/>
      <c r="EB590" s="170"/>
      <c r="EC590" s="170"/>
      <c r="ED590" s="170"/>
      <c r="EE590" s="170"/>
      <c r="EF590" s="170"/>
      <c r="EG590" s="170"/>
      <c r="EH590" s="170"/>
      <c r="EI590" s="170"/>
      <c r="EJ590" s="170"/>
      <c r="EK590" s="170"/>
      <c r="EL590" s="170"/>
      <c r="EM590" s="170"/>
      <c r="EN590" s="170"/>
      <c r="EO590" s="170"/>
      <c r="EP590" s="170"/>
      <c r="EQ590" s="170"/>
      <c r="ER590" s="170"/>
      <c r="ES590" s="170"/>
      <c r="ET590" s="170"/>
      <c r="EU590" s="170"/>
      <c r="EV590" s="170"/>
      <c r="EW590" s="170"/>
      <c r="EX590" s="170"/>
      <c r="EY590" s="170"/>
      <c r="EZ590" s="170"/>
      <c r="FA590" s="170"/>
      <c r="FB590" s="170"/>
      <c r="FC590" s="170"/>
      <c r="FD590" s="170"/>
    </row>
    <row r="591" customFormat="false" ht="12.75" hidden="false" customHeight="false" outlineLevel="0" collapsed="false">
      <c r="A591" s="179"/>
      <c r="B591" s="160"/>
      <c r="C591" s="160"/>
      <c r="D591" s="160"/>
      <c r="E591" s="160"/>
      <c r="F591" s="160"/>
      <c r="G591" s="160"/>
      <c r="H591" s="159"/>
      <c r="I591" s="181"/>
      <c r="R591" s="159"/>
      <c r="S591" s="169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70"/>
      <c r="BW591" s="170"/>
      <c r="BX591" s="170"/>
      <c r="BY591" s="170"/>
      <c r="BZ591" s="170"/>
      <c r="CA591" s="170"/>
      <c r="CB591" s="170"/>
      <c r="CC591" s="170"/>
      <c r="CD591" s="170"/>
      <c r="CE591" s="170"/>
      <c r="CF591" s="170"/>
      <c r="CG591" s="170"/>
      <c r="CH591" s="170"/>
      <c r="CI591" s="170"/>
      <c r="CJ591" s="170"/>
      <c r="CK591" s="170"/>
      <c r="CL591" s="170"/>
      <c r="CM591" s="170"/>
      <c r="CN591" s="170"/>
      <c r="CO591" s="170"/>
      <c r="CP591" s="170"/>
      <c r="CQ591" s="170"/>
      <c r="CR591" s="170"/>
      <c r="CS591" s="170"/>
      <c r="CT591" s="170"/>
      <c r="CU591" s="170"/>
      <c r="CV591" s="170"/>
      <c r="CW591" s="170"/>
      <c r="CX591" s="170"/>
      <c r="CY591" s="170"/>
      <c r="CZ591" s="170"/>
      <c r="DA591" s="170"/>
      <c r="DB591" s="170"/>
      <c r="DC591" s="170"/>
      <c r="DD591" s="170"/>
      <c r="DE591" s="170"/>
      <c r="DF591" s="170"/>
      <c r="DG591" s="170"/>
      <c r="DH591" s="170"/>
      <c r="DI591" s="170"/>
      <c r="DJ591" s="170"/>
      <c r="DK591" s="170"/>
      <c r="DL591" s="170"/>
      <c r="DM591" s="170"/>
      <c r="DN591" s="170"/>
      <c r="DO591" s="170"/>
      <c r="DP591" s="170"/>
      <c r="DQ591" s="170"/>
      <c r="DR591" s="170"/>
      <c r="DS591" s="170"/>
      <c r="DT591" s="170"/>
      <c r="DU591" s="170"/>
      <c r="DV591" s="170"/>
      <c r="DW591" s="170"/>
      <c r="DX591" s="170"/>
      <c r="DY591" s="170"/>
      <c r="DZ591" s="170"/>
      <c r="EA591" s="170"/>
      <c r="EB591" s="170"/>
      <c r="EC591" s="170"/>
      <c r="ED591" s="170"/>
      <c r="EE591" s="170"/>
      <c r="EF591" s="170"/>
      <c r="EG591" s="170"/>
      <c r="EH591" s="170"/>
      <c r="EI591" s="170"/>
      <c r="EJ591" s="170"/>
      <c r="EK591" s="170"/>
      <c r="EL591" s="170"/>
      <c r="EM591" s="170"/>
      <c r="EN591" s="170"/>
      <c r="EO591" s="170"/>
      <c r="EP591" s="170"/>
      <c r="EQ591" s="170"/>
      <c r="ER591" s="170"/>
      <c r="ES591" s="170"/>
      <c r="ET591" s="170"/>
      <c r="EU591" s="170"/>
      <c r="EV591" s="170"/>
      <c r="EW591" s="170"/>
      <c r="EX591" s="170"/>
      <c r="EY591" s="170"/>
      <c r="EZ591" s="170"/>
      <c r="FA591" s="170"/>
      <c r="FB591" s="170"/>
      <c r="FC591" s="170"/>
      <c r="FD591" s="170"/>
    </row>
    <row r="592" customFormat="false" ht="12.75" hidden="false" customHeight="false" outlineLevel="0" collapsed="false">
      <c r="A592" s="179"/>
      <c r="B592" s="160"/>
      <c r="C592" s="160"/>
      <c r="D592" s="160"/>
      <c r="E592" s="160"/>
      <c r="F592" s="160"/>
      <c r="G592" s="160"/>
      <c r="H592" s="159"/>
      <c r="I592" s="181"/>
      <c r="R592" s="159"/>
      <c r="S592" s="169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70"/>
      <c r="BW592" s="170"/>
      <c r="BX592" s="170"/>
      <c r="BY592" s="170"/>
      <c r="BZ592" s="170"/>
      <c r="CA592" s="170"/>
      <c r="CB592" s="170"/>
      <c r="CC592" s="170"/>
      <c r="CD592" s="170"/>
      <c r="CE592" s="170"/>
      <c r="CF592" s="170"/>
      <c r="CG592" s="170"/>
      <c r="CH592" s="170"/>
      <c r="CI592" s="170"/>
      <c r="CJ592" s="170"/>
      <c r="CK592" s="170"/>
      <c r="CL592" s="170"/>
      <c r="CM592" s="170"/>
      <c r="CN592" s="170"/>
      <c r="CO592" s="170"/>
      <c r="CP592" s="170"/>
      <c r="CQ592" s="170"/>
      <c r="CR592" s="170"/>
      <c r="CS592" s="170"/>
      <c r="CT592" s="170"/>
      <c r="CU592" s="170"/>
      <c r="CV592" s="170"/>
      <c r="CW592" s="170"/>
      <c r="CX592" s="170"/>
      <c r="CY592" s="170"/>
      <c r="CZ592" s="170"/>
      <c r="DA592" s="170"/>
      <c r="DB592" s="170"/>
      <c r="DC592" s="170"/>
      <c r="DD592" s="170"/>
      <c r="DE592" s="170"/>
      <c r="DF592" s="170"/>
      <c r="DG592" s="170"/>
      <c r="DH592" s="170"/>
      <c r="DI592" s="170"/>
      <c r="DJ592" s="170"/>
      <c r="DK592" s="170"/>
      <c r="DL592" s="170"/>
      <c r="DM592" s="170"/>
      <c r="DN592" s="170"/>
      <c r="DO592" s="170"/>
      <c r="DP592" s="170"/>
      <c r="DQ592" s="170"/>
      <c r="DR592" s="170"/>
      <c r="DS592" s="170"/>
      <c r="DT592" s="170"/>
      <c r="DU592" s="170"/>
      <c r="DV592" s="170"/>
      <c r="DW592" s="170"/>
      <c r="DX592" s="170"/>
      <c r="DY592" s="170"/>
      <c r="DZ592" s="170"/>
      <c r="EA592" s="170"/>
      <c r="EB592" s="170"/>
      <c r="EC592" s="170"/>
      <c r="ED592" s="170"/>
      <c r="EE592" s="170"/>
      <c r="EF592" s="170"/>
      <c r="EG592" s="170"/>
      <c r="EH592" s="170"/>
      <c r="EI592" s="170"/>
      <c r="EJ592" s="170"/>
      <c r="EK592" s="170"/>
      <c r="EL592" s="170"/>
      <c r="EM592" s="170"/>
      <c r="EN592" s="170"/>
      <c r="EO592" s="170"/>
      <c r="EP592" s="170"/>
      <c r="EQ592" s="170"/>
      <c r="ER592" s="170"/>
      <c r="ES592" s="170"/>
      <c r="ET592" s="170"/>
      <c r="EU592" s="170"/>
      <c r="EV592" s="170"/>
      <c r="EW592" s="170"/>
      <c r="EX592" s="170"/>
      <c r="EY592" s="170"/>
      <c r="EZ592" s="170"/>
      <c r="FA592" s="170"/>
      <c r="FB592" s="170"/>
      <c r="FC592" s="170"/>
      <c r="FD592" s="170"/>
    </row>
    <row r="593" customFormat="false" ht="12.75" hidden="false" customHeight="false" outlineLevel="0" collapsed="false">
      <c r="A593" s="179"/>
      <c r="B593" s="160"/>
      <c r="C593" s="160"/>
      <c r="D593" s="160"/>
      <c r="E593" s="160"/>
      <c r="F593" s="160"/>
      <c r="G593" s="160"/>
      <c r="H593" s="159"/>
      <c r="I593" s="181"/>
      <c r="R593" s="159"/>
      <c r="S593" s="169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70"/>
      <c r="BW593" s="170"/>
      <c r="BX593" s="170"/>
      <c r="BY593" s="170"/>
      <c r="BZ593" s="170"/>
      <c r="CA593" s="170"/>
      <c r="CB593" s="170"/>
      <c r="CC593" s="170"/>
      <c r="CD593" s="170"/>
      <c r="CE593" s="170"/>
      <c r="CF593" s="170"/>
      <c r="CG593" s="170"/>
      <c r="CH593" s="170"/>
      <c r="CI593" s="170"/>
      <c r="CJ593" s="170"/>
      <c r="CK593" s="170"/>
      <c r="CL593" s="170"/>
      <c r="CM593" s="170"/>
      <c r="CN593" s="170"/>
      <c r="CO593" s="170"/>
      <c r="CP593" s="170"/>
      <c r="CQ593" s="170"/>
      <c r="CR593" s="170"/>
      <c r="CS593" s="170"/>
      <c r="CT593" s="170"/>
      <c r="CU593" s="170"/>
      <c r="CV593" s="170"/>
      <c r="CW593" s="170"/>
      <c r="CX593" s="170"/>
      <c r="CY593" s="170"/>
      <c r="CZ593" s="170"/>
      <c r="DA593" s="170"/>
      <c r="DB593" s="170"/>
      <c r="DC593" s="170"/>
      <c r="DD593" s="170"/>
      <c r="DE593" s="170"/>
      <c r="DF593" s="170"/>
      <c r="DG593" s="170"/>
      <c r="DH593" s="170"/>
      <c r="DI593" s="170"/>
      <c r="DJ593" s="170"/>
      <c r="DK593" s="170"/>
      <c r="DL593" s="170"/>
      <c r="DM593" s="170"/>
      <c r="DN593" s="170"/>
      <c r="DO593" s="170"/>
      <c r="DP593" s="170"/>
      <c r="DQ593" s="170"/>
      <c r="DR593" s="170"/>
      <c r="DS593" s="170"/>
      <c r="DT593" s="170"/>
      <c r="DU593" s="170"/>
      <c r="DV593" s="170"/>
      <c r="DW593" s="170"/>
      <c r="DX593" s="170"/>
      <c r="DY593" s="170"/>
      <c r="DZ593" s="170"/>
      <c r="EA593" s="170"/>
      <c r="EB593" s="170"/>
      <c r="EC593" s="170"/>
      <c r="ED593" s="170"/>
      <c r="EE593" s="170"/>
      <c r="EF593" s="170"/>
      <c r="EG593" s="170"/>
      <c r="EH593" s="170"/>
      <c r="EI593" s="170"/>
      <c r="EJ593" s="170"/>
      <c r="EK593" s="170"/>
      <c r="EL593" s="170"/>
      <c r="EM593" s="170"/>
      <c r="EN593" s="170"/>
      <c r="EO593" s="170"/>
      <c r="EP593" s="170"/>
      <c r="EQ593" s="170"/>
      <c r="ER593" s="170"/>
      <c r="ES593" s="170"/>
      <c r="ET593" s="170"/>
      <c r="EU593" s="170"/>
      <c r="EV593" s="170"/>
      <c r="EW593" s="170"/>
      <c r="EX593" s="170"/>
      <c r="EY593" s="170"/>
      <c r="EZ593" s="170"/>
      <c r="FA593" s="170"/>
      <c r="FB593" s="170"/>
      <c r="FC593" s="170"/>
      <c r="FD593" s="170"/>
    </row>
    <row r="594" customFormat="false" ht="12.75" hidden="false" customHeight="false" outlineLevel="0" collapsed="false">
      <c r="A594" s="179"/>
      <c r="B594" s="160"/>
      <c r="C594" s="160"/>
      <c r="D594" s="160"/>
      <c r="E594" s="160"/>
      <c r="F594" s="160"/>
      <c r="G594" s="160"/>
      <c r="H594" s="159"/>
      <c r="I594" s="181"/>
      <c r="R594" s="159"/>
      <c r="S594" s="169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70"/>
      <c r="BP594" s="170"/>
      <c r="BQ594" s="170"/>
      <c r="BR594" s="170"/>
      <c r="BS594" s="170"/>
      <c r="BT594" s="170"/>
      <c r="BU594" s="170"/>
      <c r="BV594" s="170"/>
      <c r="BW594" s="170"/>
      <c r="BX594" s="170"/>
      <c r="BY594" s="170"/>
      <c r="BZ594" s="170"/>
      <c r="CA594" s="170"/>
      <c r="CB594" s="170"/>
      <c r="CC594" s="170"/>
      <c r="CD594" s="170"/>
      <c r="CE594" s="170"/>
      <c r="CF594" s="170"/>
      <c r="CG594" s="170"/>
      <c r="CH594" s="170"/>
      <c r="CI594" s="170"/>
      <c r="CJ594" s="170"/>
      <c r="CK594" s="170"/>
      <c r="CL594" s="170"/>
      <c r="CM594" s="170"/>
      <c r="CN594" s="170"/>
      <c r="CO594" s="170"/>
      <c r="CP594" s="170"/>
      <c r="CQ594" s="170"/>
      <c r="CR594" s="170"/>
      <c r="CS594" s="170"/>
      <c r="CT594" s="170"/>
      <c r="CU594" s="170"/>
      <c r="CV594" s="170"/>
      <c r="CW594" s="170"/>
      <c r="CX594" s="170"/>
      <c r="CY594" s="170"/>
      <c r="CZ594" s="170"/>
      <c r="DA594" s="170"/>
      <c r="DB594" s="170"/>
      <c r="DC594" s="170"/>
      <c r="DD594" s="170"/>
      <c r="DE594" s="170"/>
      <c r="DF594" s="170"/>
      <c r="DG594" s="170"/>
      <c r="DH594" s="170"/>
      <c r="DI594" s="170"/>
      <c r="DJ594" s="170"/>
      <c r="DK594" s="170"/>
      <c r="DL594" s="170"/>
      <c r="DM594" s="170"/>
      <c r="DN594" s="170"/>
      <c r="DO594" s="170"/>
      <c r="DP594" s="170"/>
      <c r="DQ594" s="170"/>
      <c r="DR594" s="170"/>
      <c r="DS594" s="170"/>
      <c r="DT594" s="170"/>
      <c r="DU594" s="170"/>
      <c r="DV594" s="170"/>
      <c r="DW594" s="170"/>
      <c r="DX594" s="170"/>
      <c r="DY594" s="170"/>
      <c r="DZ594" s="170"/>
      <c r="EA594" s="170"/>
      <c r="EB594" s="170"/>
      <c r="EC594" s="170"/>
      <c r="ED594" s="170"/>
      <c r="EE594" s="170"/>
      <c r="EF594" s="170"/>
      <c r="EG594" s="170"/>
      <c r="EH594" s="170"/>
      <c r="EI594" s="170"/>
      <c r="EJ594" s="170"/>
      <c r="EK594" s="170"/>
      <c r="EL594" s="170"/>
      <c r="EM594" s="170"/>
      <c r="EN594" s="170"/>
      <c r="EO594" s="170"/>
      <c r="EP594" s="170"/>
      <c r="EQ594" s="170"/>
      <c r="ER594" s="170"/>
      <c r="ES594" s="170"/>
      <c r="ET594" s="170"/>
      <c r="EU594" s="170"/>
      <c r="EV594" s="170"/>
      <c r="EW594" s="170"/>
      <c r="EX594" s="170"/>
      <c r="EY594" s="170"/>
      <c r="EZ594" s="170"/>
      <c r="FA594" s="170"/>
      <c r="FB594" s="170"/>
      <c r="FC594" s="170"/>
      <c r="FD594" s="170"/>
    </row>
    <row r="595" customFormat="false" ht="12.75" hidden="false" customHeight="false" outlineLevel="0" collapsed="false">
      <c r="A595" s="179"/>
      <c r="B595" s="160"/>
      <c r="C595" s="160"/>
      <c r="D595" s="160"/>
      <c r="E595" s="160"/>
      <c r="F595" s="160"/>
      <c r="G595" s="160"/>
      <c r="H595" s="159"/>
      <c r="I595" s="181"/>
      <c r="R595" s="159"/>
      <c r="S595" s="169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70"/>
      <c r="BP595" s="170"/>
      <c r="BQ595" s="170"/>
      <c r="BR595" s="170"/>
      <c r="BS595" s="170"/>
      <c r="BT595" s="170"/>
      <c r="BU595" s="170"/>
      <c r="BV595" s="170"/>
      <c r="BW595" s="170"/>
      <c r="BX595" s="170"/>
      <c r="BY595" s="170"/>
      <c r="BZ595" s="170"/>
      <c r="CA595" s="170"/>
      <c r="CB595" s="170"/>
      <c r="CC595" s="170"/>
      <c r="CD595" s="170"/>
      <c r="CE595" s="170"/>
      <c r="CF595" s="170"/>
      <c r="CG595" s="170"/>
      <c r="CH595" s="170"/>
      <c r="CI595" s="170"/>
      <c r="CJ595" s="170"/>
      <c r="CK595" s="170"/>
      <c r="CL595" s="170"/>
      <c r="CM595" s="170"/>
      <c r="CN595" s="170"/>
      <c r="CO595" s="170"/>
      <c r="CP595" s="170"/>
      <c r="CQ595" s="170"/>
      <c r="CR595" s="170"/>
      <c r="CS595" s="170"/>
      <c r="CT595" s="170"/>
      <c r="CU595" s="170"/>
      <c r="CV595" s="170"/>
      <c r="CW595" s="170"/>
      <c r="CX595" s="170"/>
      <c r="CY595" s="170"/>
      <c r="CZ595" s="170"/>
      <c r="DA595" s="170"/>
      <c r="DB595" s="170"/>
      <c r="DC595" s="170"/>
      <c r="DD595" s="170"/>
      <c r="DE595" s="170"/>
      <c r="DF595" s="170"/>
      <c r="DG595" s="170"/>
      <c r="DH595" s="170"/>
      <c r="DI595" s="170"/>
      <c r="DJ595" s="170"/>
      <c r="DK595" s="170"/>
      <c r="DL595" s="170"/>
      <c r="DM595" s="170"/>
      <c r="DN595" s="170"/>
      <c r="DO595" s="170"/>
      <c r="DP595" s="170"/>
      <c r="DQ595" s="170"/>
      <c r="DR595" s="170"/>
      <c r="DS595" s="170"/>
      <c r="DT595" s="170"/>
      <c r="DU595" s="170"/>
      <c r="DV595" s="170"/>
      <c r="DW595" s="170"/>
      <c r="DX595" s="170"/>
      <c r="DY595" s="170"/>
      <c r="DZ595" s="170"/>
      <c r="EA595" s="170"/>
      <c r="EB595" s="170"/>
      <c r="EC595" s="170"/>
      <c r="ED595" s="170"/>
      <c r="EE595" s="170"/>
      <c r="EF595" s="170"/>
      <c r="EG595" s="170"/>
      <c r="EH595" s="170"/>
      <c r="EI595" s="170"/>
      <c r="EJ595" s="170"/>
      <c r="EK595" s="170"/>
      <c r="EL595" s="170"/>
      <c r="EM595" s="170"/>
      <c r="EN595" s="170"/>
      <c r="EO595" s="170"/>
      <c r="EP595" s="170"/>
      <c r="EQ595" s="170"/>
      <c r="ER595" s="170"/>
      <c r="ES595" s="170"/>
      <c r="ET595" s="170"/>
      <c r="EU595" s="170"/>
      <c r="EV595" s="170"/>
      <c r="EW595" s="170"/>
      <c r="EX595" s="170"/>
      <c r="EY595" s="170"/>
      <c r="EZ595" s="170"/>
      <c r="FA595" s="170"/>
      <c r="FB595" s="170"/>
      <c r="FC595" s="170"/>
      <c r="FD595" s="170"/>
    </row>
    <row r="596" customFormat="false" ht="12.75" hidden="false" customHeight="false" outlineLevel="0" collapsed="false">
      <c r="A596" s="179"/>
      <c r="B596" s="160"/>
      <c r="C596" s="160"/>
      <c r="D596" s="160"/>
      <c r="E596" s="160"/>
      <c r="F596" s="160"/>
      <c r="G596" s="160"/>
      <c r="H596" s="159"/>
      <c r="I596" s="181"/>
      <c r="R596" s="159"/>
      <c r="S596" s="169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70"/>
      <c r="BP596" s="170"/>
      <c r="BQ596" s="170"/>
      <c r="BR596" s="170"/>
      <c r="BS596" s="170"/>
      <c r="BT596" s="170"/>
      <c r="BU596" s="170"/>
      <c r="BV596" s="170"/>
      <c r="BW596" s="170"/>
      <c r="BX596" s="170"/>
      <c r="BY596" s="170"/>
      <c r="BZ596" s="170"/>
      <c r="CA596" s="170"/>
      <c r="CB596" s="170"/>
      <c r="CC596" s="170"/>
      <c r="CD596" s="170"/>
      <c r="CE596" s="170"/>
      <c r="CF596" s="170"/>
      <c r="CG596" s="170"/>
      <c r="CH596" s="170"/>
      <c r="CI596" s="170"/>
      <c r="CJ596" s="170"/>
      <c r="CK596" s="170"/>
      <c r="CL596" s="170"/>
      <c r="CM596" s="170"/>
      <c r="CN596" s="170"/>
      <c r="CO596" s="170"/>
      <c r="CP596" s="170"/>
      <c r="CQ596" s="170"/>
      <c r="CR596" s="170"/>
      <c r="CS596" s="170"/>
      <c r="CT596" s="170"/>
      <c r="CU596" s="170"/>
      <c r="CV596" s="170"/>
      <c r="CW596" s="170"/>
      <c r="CX596" s="170"/>
      <c r="CY596" s="170"/>
      <c r="CZ596" s="170"/>
      <c r="DA596" s="170"/>
      <c r="DB596" s="170"/>
      <c r="DC596" s="170"/>
      <c r="DD596" s="170"/>
      <c r="DE596" s="170"/>
      <c r="DF596" s="170"/>
      <c r="DG596" s="170"/>
      <c r="DH596" s="170"/>
      <c r="DI596" s="170"/>
      <c r="DJ596" s="170"/>
      <c r="DK596" s="170"/>
      <c r="DL596" s="170"/>
      <c r="DM596" s="170"/>
      <c r="DN596" s="170"/>
      <c r="DO596" s="170"/>
      <c r="DP596" s="170"/>
      <c r="DQ596" s="170"/>
      <c r="DR596" s="170"/>
      <c r="DS596" s="170"/>
      <c r="DT596" s="170"/>
      <c r="DU596" s="170"/>
      <c r="DV596" s="170"/>
      <c r="DW596" s="170"/>
      <c r="DX596" s="170"/>
      <c r="DY596" s="170"/>
      <c r="DZ596" s="170"/>
      <c r="EA596" s="170"/>
      <c r="EB596" s="170"/>
      <c r="EC596" s="170"/>
      <c r="ED596" s="170"/>
      <c r="EE596" s="170"/>
      <c r="EF596" s="170"/>
      <c r="EG596" s="170"/>
      <c r="EH596" s="170"/>
      <c r="EI596" s="170"/>
      <c r="EJ596" s="170"/>
      <c r="EK596" s="170"/>
      <c r="EL596" s="170"/>
      <c r="EM596" s="170"/>
      <c r="EN596" s="170"/>
      <c r="EO596" s="170"/>
      <c r="EP596" s="170"/>
      <c r="EQ596" s="170"/>
      <c r="ER596" s="170"/>
      <c r="ES596" s="170"/>
      <c r="ET596" s="170"/>
      <c r="EU596" s="170"/>
      <c r="EV596" s="170"/>
      <c r="EW596" s="170"/>
      <c r="EX596" s="170"/>
      <c r="EY596" s="170"/>
      <c r="EZ596" s="170"/>
      <c r="FA596" s="170"/>
      <c r="FB596" s="170"/>
      <c r="FC596" s="170"/>
      <c r="FD596" s="170"/>
    </row>
    <row r="597" customFormat="false" ht="12.75" hidden="false" customHeight="false" outlineLevel="0" collapsed="false">
      <c r="A597" s="179"/>
      <c r="B597" s="160"/>
      <c r="C597" s="160"/>
      <c r="D597" s="160"/>
      <c r="E597" s="160"/>
      <c r="F597" s="160"/>
      <c r="G597" s="160"/>
      <c r="H597" s="159"/>
      <c r="I597" s="181"/>
      <c r="R597" s="159"/>
      <c r="S597" s="169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70"/>
      <c r="BP597" s="170"/>
      <c r="BQ597" s="170"/>
      <c r="BR597" s="170"/>
      <c r="BS597" s="170"/>
      <c r="BT597" s="170"/>
      <c r="BU597" s="170"/>
      <c r="BV597" s="170"/>
      <c r="BW597" s="170"/>
      <c r="BX597" s="170"/>
      <c r="BY597" s="170"/>
      <c r="BZ597" s="170"/>
      <c r="CA597" s="170"/>
      <c r="CB597" s="170"/>
      <c r="CC597" s="170"/>
      <c r="CD597" s="170"/>
      <c r="CE597" s="170"/>
      <c r="CF597" s="170"/>
      <c r="CG597" s="170"/>
      <c r="CH597" s="170"/>
      <c r="CI597" s="170"/>
      <c r="CJ597" s="170"/>
      <c r="CK597" s="170"/>
      <c r="CL597" s="170"/>
      <c r="CM597" s="170"/>
      <c r="CN597" s="170"/>
      <c r="CO597" s="170"/>
      <c r="CP597" s="170"/>
      <c r="CQ597" s="170"/>
      <c r="CR597" s="170"/>
      <c r="CS597" s="170"/>
      <c r="CT597" s="170"/>
      <c r="CU597" s="170"/>
      <c r="CV597" s="170"/>
      <c r="CW597" s="170"/>
      <c r="CX597" s="170"/>
      <c r="CY597" s="170"/>
      <c r="CZ597" s="170"/>
      <c r="DA597" s="170"/>
      <c r="DB597" s="170"/>
      <c r="DC597" s="170"/>
      <c r="DD597" s="170"/>
      <c r="DE597" s="170"/>
      <c r="DF597" s="170"/>
      <c r="DG597" s="170"/>
      <c r="DH597" s="170"/>
      <c r="DI597" s="170"/>
      <c r="DJ597" s="170"/>
      <c r="DK597" s="170"/>
      <c r="DL597" s="170"/>
      <c r="DM597" s="170"/>
      <c r="DN597" s="170"/>
      <c r="DO597" s="170"/>
      <c r="DP597" s="170"/>
      <c r="DQ597" s="170"/>
      <c r="DR597" s="170"/>
      <c r="DS597" s="170"/>
      <c r="DT597" s="170"/>
      <c r="DU597" s="170"/>
      <c r="DV597" s="170"/>
      <c r="DW597" s="170"/>
      <c r="DX597" s="170"/>
      <c r="DY597" s="170"/>
      <c r="DZ597" s="170"/>
      <c r="EA597" s="170"/>
      <c r="EB597" s="170"/>
      <c r="EC597" s="170"/>
      <c r="ED597" s="170"/>
      <c r="EE597" s="170"/>
      <c r="EF597" s="170"/>
      <c r="EG597" s="170"/>
      <c r="EH597" s="170"/>
      <c r="EI597" s="170"/>
      <c r="EJ597" s="170"/>
      <c r="EK597" s="170"/>
      <c r="EL597" s="170"/>
      <c r="EM597" s="170"/>
      <c r="EN597" s="170"/>
      <c r="EO597" s="170"/>
      <c r="EP597" s="170"/>
      <c r="EQ597" s="170"/>
      <c r="ER597" s="170"/>
      <c r="ES597" s="170"/>
      <c r="ET597" s="170"/>
      <c r="EU597" s="170"/>
      <c r="EV597" s="170"/>
      <c r="EW597" s="170"/>
      <c r="EX597" s="170"/>
      <c r="EY597" s="170"/>
      <c r="EZ597" s="170"/>
      <c r="FA597" s="170"/>
      <c r="FB597" s="170"/>
      <c r="FC597" s="170"/>
      <c r="FD597" s="170"/>
    </row>
    <row r="598" customFormat="false" ht="12.75" hidden="false" customHeight="false" outlineLevel="0" collapsed="false">
      <c r="A598" s="179"/>
      <c r="B598" s="160"/>
      <c r="C598" s="160"/>
      <c r="D598" s="160"/>
      <c r="E598" s="160"/>
      <c r="F598" s="160"/>
      <c r="G598" s="160"/>
      <c r="H598" s="159"/>
      <c r="I598" s="181"/>
      <c r="R598" s="159"/>
      <c r="S598" s="169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70"/>
      <c r="BP598" s="170"/>
      <c r="BQ598" s="170"/>
      <c r="BR598" s="170"/>
      <c r="BS598" s="170"/>
      <c r="BT598" s="170"/>
      <c r="BU598" s="170"/>
      <c r="BV598" s="170"/>
      <c r="BW598" s="170"/>
      <c r="BX598" s="170"/>
      <c r="BY598" s="170"/>
      <c r="BZ598" s="170"/>
      <c r="CA598" s="170"/>
      <c r="CB598" s="170"/>
      <c r="CC598" s="170"/>
      <c r="CD598" s="170"/>
      <c r="CE598" s="170"/>
      <c r="CF598" s="170"/>
      <c r="CG598" s="170"/>
      <c r="CH598" s="170"/>
      <c r="CI598" s="170"/>
      <c r="CJ598" s="170"/>
      <c r="CK598" s="170"/>
      <c r="CL598" s="170"/>
      <c r="CM598" s="170"/>
      <c r="CN598" s="170"/>
      <c r="CO598" s="170"/>
      <c r="CP598" s="170"/>
      <c r="CQ598" s="170"/>
      <c r="CR598" s="170"/>
      <c r="CS598" s="170"/>
      <c r="CT598" s="170"/>
      <c r="CU598" s="170"/>
      <c r="CV598" s="170"/>
      <c r="CW598" s="170"/>
      <c r="CX598" s="170"/>
      <c r="CY598" s="170"/>
      <c r="CZ598" s="170"/>
      <c r="DA598" s="170"/>
      <c r="DB598" s="170"/>
      <c r="DC598" s="170"/>
      <c r="DD598" s="170"/>
      <c r="DE598" s="170"/>
      <c r="DF598" s="170"/>
      <c r="DG598" s="170"/>
      <c r="DH598" s="170"/>
      <c r="DI598" s="170"/>
      <c r="DJ598" s="170"/>
      <c r="DK598" s="170"/>
      <c r="DL598" s="170"/>
      <c r="DM598" s="170"/>
      <c r="DN598" s="170"/>
      <c r="DO598" s="170"/>
      <c r="DP598" s="170"/>
      <c r="DQ598" s="170"/>
      <c r="DR598" s="170"/>
      <c r="DS598" s="170"/>
      <c r="DT598" s="170"/>
      <c r="DU598" s="170"/>
      <c r="DV598" s="170"/>
      <c r="DW598" s="170"/>
      <c r="DX598" s="170"/>
      <c r="DY598" s="170"/>
      <c r="DZ598" s="170"/>
      <c r="EA598" s="170"/>
      <c r="EB598" s="170"/>
      <c r="EC598" s="170"/>
      <c r="ED598" s="170"/>
      <c r="EE598" s="170"/>
      <c r="EF598" s="170"/>
      <c r="EG598" s="170"/>
      <c r="EH598" s="170"/>
      <c r="EI598" s="170"/>
      <c r="EJ598" s="170"/>
      <c r="EK598" s="170"/>
      <c r="EL598" s="170"/>
      <c r="EM598" s="170"/>
      <c r="EN598" s="170"/>
      <c r="EO598" s="170"/>
      <c r="EP598" s="170"/>
      <c r="EQ598" s="170"/>
      <c r="ER598" s="170"/>
      <c r="ES598" s="170"/>
      <c r="ET598" s="170"/>
      <c r="EU598" s="170"/>
      <c r="EV598" s="170"/>
      <c r="EW598" s="170"/>
      <c r="EX598" s="170"/>
      <c r="EY598" s="170"/>
      <c r="EZ598" s="170"/>
      <c r="FA598" s="170"/>
      <c r="FB598" s="170"/>
      <c r="FC598" s="170"/>
      <c r="FD598" s="170"/>
    </row>
    <row r="599" customFormat="false" ht="12.75" hidden="false" customHeight="false" outlineLevel="0" collapsed="false">
      <c r="A599" s="179"/>
      <c r="B599" s="160"/>
      <c r="C599" s="160"/>
      <c r="D599" s="160"/>
      <c r="E599" s="160"/>
      <c r="F599" s="160"/>
      <c r="G599" s="160"/>
      <c r="H599" s="159"/>
      <c r="I599" s="181"/>
      <c r="R599" s="159"/>
      <c r="S599" s="169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  <c r="AH599" s="170"/>
      <c r="AI599" s="170"/>
      <c r="AJ599" s="170"/>
      <c r="AK599" s="170"/>
      <c r="AL599" s="170"/>
      <c r="AM599" s="170"/>
      <c r="AN599" s="170"/>
      <c r="AO599" s="170"/>
      <c r="AP599" s="170"/>
      <c r="AQ599" s="170"/>
      <c r="AR599" s="170"/>
      <c r="AS599" s="170"/>
      <c r="AT599" s="170"/>
      <c r="AU599" s="170"/>
      <c r="AV599" s="170"/>
      <c r="AW599" s="170"/>
      <c r="AX599" s="170"/>
      <c r="AY599" s="170"/>
      <c r="AZ599" s="170"/>
      <c r="BA599" s="170"/>
      <c r="BB599" s="170"/>
      <c r="BC599" s="170"/>
      <c r="BD599" s="170"/>
      <c r="BE599" s="170"/>
      <c r="BF599" s="170"/>
      <c r="BG599" s="170"/>
      <c r="BH599" s="170"/>
      <c r="BI599" s="170"/>
      <c r="BJ599" s="170"/>
      <c r="BK599" s="170"/>
      <c r="BL599" s="170"/>
      <c r="BM599" s="170"/>
      <c r="BN599" s="170"/>
      <c r="BO599" s="170"/>
      <c r="BP599" s="170"/>
      <c r="BQ599" s="170"/>
      <c r="BR599" s="170"/>
      <c r="BS599" s="170"/>
      <c r="BT599" s="170"/>
      <c r="BU599" s="170"/>
      <c r="BV599" s="170"/>
      <c r="BW599" s="170"/>
      <c r="BX599" s="170"/>
      <c r="BY599" s="170"/>
      <c r="BZ599" s="170"/>
      <c r="CA599" s="170"/>
      <c r="CB599" s="170"/>
      <c r="CC599" s="170"/>
      <c r="CD599" s="170"/>
      <c r="CE599" s="170"/>
      <c r="CF599" s="170"/>
      <c r="CG599" s="170"/>
      <c r="CH599" s="170"/>
      <c r="CI599" s="170"/>
      <c r="CJ599" s="170"/>
      <c r="CK599" s="170"/>
      <c r="CL599" s="170"/>
      <c r="CM599" s="170"/>
      <c r="CN599" s="170"/>
      <c r="CO599" s="170"/>
      <c r="CP599" s="170"/>
      <c r="CQ599" s="170"/>
      <c r="CR599" s="170"/>
      <c r="CS599" s="170"/>
      <c r="CT599" s="170"/>
      <c r="CU599" s="170"/>
      <c r="CV599" s="170"/>
      <c r="CW599" s="170"/>
      <c r="CX599" s="170"/>
      <c r="CY599" s="170"/>
      <c r="CZ599" s="170"/>
      <c r="DA599" s="170"/>
      <c r="DB599" s="170"/>
      <c r="DC599" s="170"/>
      <c r="DD599" s="170"/>
      <c r="DE599" s="170"/>
      <c r="DF599" s="170"/>
      <c r="DG599" s="170"/>
      <c r="DH599" s="170"/>
      <c r="DI599" s="170"/>
      <c r="DJ599" s="170"/>
      <c r="DK599" s="170"/>
      <c r="DL599" s="170"/>
      <c r="DM599" s="170"/>
      <c r="DN599" s="170"/>
      <c r="DO599" s="170"/>
      <c r="DP599" s="170"/>
      <c r="DQ599" s="170"/>
      <c r="DR599" s="170"/>
      <c r="DS599" s="170"/>
      <c r="DT599" s="170"/>
      <c r="DU599" s="170"/>
      <c r="DV599" s="170"/>
      <c r="DW599" s="170"/>
      <c r="DX599" s="170"/>
      <c r="DY599" s="170"/>
      <c r="DZ599" s="170"/>
      <c r="EA599" s="170"/>
      <c r="EB599" s="170"/>
      <c r="EC599" s="170"/>
      <c r="ED599" s="170"/>
      <c r="EE599" s="170"/>
      <c r="EF599" s="170"/>
      <c r="EG599" s="170"/>
      <c r="EH599" s="170"/>
      <c r="EI599" s="170"/>
      <c r="EJ599" s="170"/>
      <c r="EK599" s="170"/>
      <c r="EL599" s="170"/>
      <c r="EM599" s="170"/>
      <c r="EN599" s="170"/>
      <c r="EO599" s="170"/>
      <c r="EP599" s="170"/>
      <c r="EQ599" s="170"/>
      <c r="ER599" s="170"/>
      <c r="ES599" s="170"/>
      <c r="ET599" s="170"/>
      <c r="EU599" s="170"/>
      <c r="EV599" s="170"/>
      <c r="EW599" s="170"/>
      <c r="EX599" s="170"/>
      <c r="EY599" s="170"/>
      <c r="EZ599" s="170"/>
      <c r="FA599" s="170"/>
      <c r="FB599" s="170"/>
      <c r="FC599" s="170"/>
      <c r="FD599" s="170"/>
    </row>
    <row r="600" customFormat="false" ht="12.75" hidden="false" customHeight="false" outlineLevel="0" collapsed="false">
      <c r="A600" s="179"/>
      <c r="B600" s="160"/>
      <c r="C600" s="160"/>
      <c r="D600" s="160"/>
      <c r="E600" s="160"/>
      <c r="F600" s="160"/>
      <c r="G600" s="160"/>
      <c r="H600" s="159"/>
      <c r="I600" s="181"/>
      <c r="R600" s="159"/>
      <c r="S600" s="169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  <c r="AH600" s="170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70"/>
      <c r="BP600" s="170"/>
      <c r="BQ600" s="170"/>
      <c r="BR600" s="170"/>
      <c r="BS600" s="170"/>
      <c r="BT600" s="170"/>
      <c r="BU600" s="170"/>
      <c r="BV600" s="170"/>
      <c r="BW600" s="170"/>
      <c r="BX600" s="170"/>
      <c r="BY600" s="170"/>
      <c r="BZ600" s="170"/>
      <c r="CA600" s="170"/>
      <c r="CB600" s="170"/>
      <c r="CC600" s="170"/>
      <c r="CD600" s="170"/>
      <c r="CE600" s="170"/>
      <c r="CF600" s="170"/>
      <c r="CG600" s="170"/>
      <c r="CH600" s="170"/>
      <c r="CI600" s="170"/>
      <c r="CJ600" s="170"/>
      <c r="CK600" s="170"/>
      <c r="CL600" s="170"/>
      <c r="CM600" s="170"/>
      <c r="CN600" s="170"/>
      <c r="CO600" s="170"/>
      <c r="CP600" s="170"/>
      <c r="CQ600" s="170"/>
      <c r="CR600" s="170"/>
      <c r="CS600" s="170"/>
      <c r="CT600" s="170"/>
      <c r="CU600" s="170"/>
      <c r="CV600" s="170"/>
      <c r="CW600" s="170"/>
      <c r="CX600" s="170"/>
      <c r="CY600" s="170"/>
      <c r="CZ600" s="170"/>
      <c r="DA600" s="170"/>
      <c r="DB600" s="170"/>
      <c r="DC600" s="170"/>
      <c r="DD600" s="170"/>
      <c r="DE600" s="170"/>
      <c r="DF600" s="170"/>
      <c r="DG600" s="170"/>
      <c r="DH600" s="170"/>
      <c r="DI600" s="170"/>
      <c r="DJ600" s="170"/>
      <c r="DK600" s="170"/>
      <c r="DL600" s="170"/>
      <c r="DM600" s="170"/>
      <c r="DN600" s="170"/>
      <c r="DO600" s="170"/>
      <c r="DP600" s="170"/>
      <c r="DQ600" s="170"/>
      <c r="DR600" s="170"/>
      <c r="DS600" s="170"/>
      <c r="DT600" s="170"/>
      <c r="DU600" s="170"/>
      <c r="DV600" s="170"/>
      <c r="DW600" s="170"/>
      <c r="DX600" s="170"/>
      <c r="DY600" s="170"/>
      <c r="DZ600" s="170"/>
      <c r="EA600" s="170"/>
      <c r="EB600" s="170"/>
      <c r="EC600" s="170"/>
      <c r="ED600" s="170"/>
      <c r="EE600" s="170"/>
      <c r="EF600" s="170"/>
      <c r="EG600" s="170"/>
      <c r="EH600" s="170"/>
      <c r="EI600" s="170"/>
      <c r="EJ600" s="170"/>
      <c r="EK600" s="170"/>
      <c r="EL600" s="170"/>
      <c r="EM600" s="170"/>
      <c r="EN600" s="170"/>
      <c r="EO600" s="170"/>
      <c r="EP600" s="170"/>
      <c r="EQ600" s="170"/>
      <c r="ER600" s="170"/>
      <c r="ES600" s="170"/>
      <c r="ET600" s="170"/>
      <c r="EU600" s="170"/>
      <c r="EV600" s="170"/>
      <c r="EW600" s="170"/>
      <c r="EX600" s="170"/>
      <c r="EY600" s="170"/>
      <c r="EZ600" s="170"/>
      <c r="FA600" s="170"/>
      <c r="FB600" s="170"/>
      <c r="FC600" s="170"/>
      <c r="FD600" s="170"/>
    </row>
    <row r="601" customFormat="false" ht="12.75" hidden="false" customHeight="false" outlineLevel="0" collapsed="false">
      <c r="A601" s="179"/>
      <c r="B601" s="160"/>
      <c r="C601" s="160"/>
      <c r="D601" s="160"/>
      <c r="E601" s="160"/>
      <c r="F601" s="160"/>
      <c r="G601" s="160"/>
      <c r="H601" s="159"/>
      <c r="I601" s="181"/>
      <c r="R601" s="159"/>
      <c r="S601" s="169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  <c r="AH601" s="170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70"/>
      <c r="BP601" s="170"/>
      <c r="BQ601" s="170"/>
      <c r="BR601" s="170"/>
      <c r="BS601" s="170"/>
      <c r="BT601" s="170"/>
      <c r="BU601" s="170"/>
      <c r="BV601" s="170"/>
      <c r="BW601" s="170"/>
      <c r="BX601" s="170"/>
      <c r="BY601" s="170"/>
      <c r="BZ601" s="170"/>
      <c r="CA601" s="170"/>
      <c r="CB601" s="170"/>
      <c r="CC601" s="170"/>
      <c r="CD601" s="170"/>
      <c r="CE601" s="170"/>
      <c r="CF601" s="170"/>
      <c r="CG601" s="170"/>
      <c r="CH601" s="170"/>
      <c r="CI601" s="170"/>
      <c r="CJ601" s="170"/>
      <c r="CK601" s="170"/>
      <c r="CL601" s="170"/>
      <c r="CM601" s="170"/>
      <c r="CN601" s="170"/>
      <c r="CO601" s="170"/>
      <c r="CP601" s="170"/>
      <c r="CQ601" s="170"/>
      <c r="CR601" s="170"/>
      <c r="CS601" s="170"/>
      <c r="CT601" s="170"/>
      <c r="CU601" s="170"/>
      <c r="CV601" s="170"/>
      <c r="CW601" s="170"/>
      <c r="CX601" s="170"/>
      <c r="CY601" s="170"/>
      <c r="CZ601" s="170"/>
      <c r="DA601" s="170"/>
      <c r="DB601" s="170"/>
      <c r="DC601" s="170"/>
      <c r="DD601" s="170"/>
      <c r="DE601" s="170"/>
      <c r="DF601" s="170"/>
      <c r="DG601" s="170"/>
      <c r="DH601" s="170"/>
      <c r="DI601" s="170"/>
      <c r="DJ601" s="170"/>
      <c r="DK601" s="170"/>
      <c r="DL601" s="170"/>
      <c r="DM601" s="170"/>
      <c r="DN601" s="170"/>
      <c r="DO601" s="170"/>
      <c r="DP601" s="170"/>
      <c r="DQ601" s="170"/>
      <c r="DR601" s="170"/>
      <c r="DS601" s="170"/>
      <c r="DT601" s="170"/>
      <c r="DU601" s="170"/>
      <c r="DV601" s="170"/>
      <c r="DW601" s="170"/>
      <c r="DX601" s="170"/>
      <c r="DY601" s="170"/>
      <c r="DZ601" s="170"/>
      <c r="EA601" s="170"/>
      <c r="EB601" s="170"/>
      <c r="EC601" s="170"/>
      <c r="ED601" s="170"/>
      <c r="EE601" s="170"/>
      <c r="EF601" s="170"/>
      <c r="EG601" s="170"/>
      <c r="EH601" s="170"/>
      <c r="EI601" s="170"/>
      <c r="EJ601" s="170"/>
      <c r="EK601" s="170"/>
      <c r="EL601" s="170"/>
      <c r="EM601" s="170"/>
      <c r="EN601" s="170"/>
      <c r="EO601" s="170"/>
      <c r="EP601" s="170"/>
      <c r="EQ601" s="170"/>
      <c r="ER601" s="170"/>
      <c r="ES601" s="170"/>
      <c r="ET601" s="170"/>
      <c r="EU601" s="170"/>
      <c r="EV601" s="170"/>
      <c r="EW601" s="170"/>
      <c r="EX601" s="170"/>
      <c r="EY601" s="170"/>
      <c r="EZ601" s="170"/>
      <c r="FA601" s="170"/>
      <c r="FB601" s="170"/>
      <c r="FC601" s="170"/>
      <c r="FD601" s="170"/>
    </row>
    <row r="602" customFormat="false" ht="12.75" hidden="false" customHeight="false" outlineLevel="0" collapsed="false">
      <c r="A602" s="179"/>
      <c r="B602" s="160"/>
      <c r="C602" s="160"/>
      <c r="D602" s="160"/>
      <c r="E602" s="160"/>
      <c r="F602" s="160"/>
      <c r="G602" s="160"/>
      <c r="H602" s="159"/>
      <c r="I602" s="181"/>
      <c r="R602" s="159"/>
      <c r="S602" s="169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70"/>
      <c r="BP602" s="170"/>
      <c r="BQ602" s="170"/>
      <c r="BR602" s="170"/>
      <c r="BS602" s="170"/>
      <c r="BT602" s="170"/>
      <c r="BU602" s="170"/>
      <c r="BV602" s="170"/>
      <c r="BW602" s="170"/>
      <c r="BX602" s="170"/>
      <c r="BY602" s="170"/>
      <c r="BZ602" s="170"/>
      <c r="CA602" s="170"/>
      <c r="CB602" s="170"/>
      <c r="CC602" s="170"/>
      <c r="CD602" s="170"/>
      <c r="CE602" s="170"/>
      <c r="CF602" s="170"/>
      <c r="CG602" s="170"/>
      <c r="CH602" s="170"/>
      <c r="CI602" s="170"/>
      <c r="CJ602" s="170"/>
      <c r="CK602" s="170"/>
      <c r="CL602" s="170"/>
      <c r="CM602" s="170"/>
      <c r="CN602" s="170"/>
      <c r="CO602" s="170"/>
      <c r="CP602" s="170"/>
      <c r="CQ602" s="170"/>
      <c r="CR602" s="170"/>
      <c r="CS602" s="170"/>
      <c r="CT602" s="170"/>
      <c r="CU602" s="170"/>
      <c r="CV602" s="170"/>
      <c r="CW602" s="170"/>
      <c r="CX602" s="170"/>
      <c r="CY602" s="170"/>
      <c r="CZ602" s="170"/>
      <c r="DA602" s="170"/>
      <c r="DB602" s="170"/>
      <c r="DC602" s="170"/>
      <c r="DD602" s="170"/>
      <c r="DE602" s="170"/>
      <c r="DF602" s="170"/>
      <c r="DG602" s="170"/>
      <c r="DH602" s="170"/>
      <c r="DI602" s="170"/>
      <c r="DJ602" s="170"/>
      <c r="DK602" s="170"/>
      <c r="DL602" s="170"/>
      <c r="DM602" s="170"/>
      <c r="DN602" s="170"/>
      <c r="DO602" s="170"/>
      <c r="DP602" s="170"/>
      <c r="DQ602" s="170"/>
      <c r="DR602" s="170"/>
      <c r="DS602" s="170"/>
      <c r="DT602" s="170"/>
      <c r="DU602" s="170"/>
      <c r="DV602" s="170"/>
      <c r="DW602" s="170"/>
      <c r="DX602" s="170"/>
      <c r="DY602" s="170"/>
      <c r="DZ602" s="170"/>
      <c r="EA602" s="170"/>
      <c r="EB602" s="170"/>
      <c r="EC602" s="170"/>
      <c r="ED602" s="170"/>
      <c r="EE602" s="170"/>
      <c r="EF602" s="170"/>
      <c r="EG602" s="170"/>
      <c r="EH602" s="170"/>
      <c r="EI602" s="170"/>
      <c r="EJ602" s="170"/>
      <c r="EK602" s="170"/>
      <c r="EL602" s="170"/>
      <c r="EM602" s="170"/>
      <c r="EN602" s="170"/>
      <c r="EO602" s="170"/>
      <c r="EP602" s="170"/>
      <c r="EQ602" s="170"/>
      <c r="ER602" s="170"/>
      <c r="ES602" s="170"/>
      <c r="ET602" s="170"/>
      <c r="EU602" s="170"/>
      <c r="EV602" s="170"/>
      <c r="EW602" s="170"/>
      <c r="EX602" s="170"/>
      <c r="EY602" s="170"/>
      <c r="EZ602" s="170"/>
      <c r="FA602" s="170"/>
      <c r="FB602" s="170"/>
      <c r="FC602" s="170"/>
      <c r="FD602" s="170"/>
    </row>
    <row r="603" customFormat="false" ht="12.75" hidden="false" customHeight="false" outlineLevel="0" collapsed="false">
      <c r="A603" s="179"/>
      <c r="B603" s="160"/>
      <c r="C603" s="160"/>
      <c r="D603" s="160"/>
      <c r="E603" s="160"/>
      <c r="F603" s="160"/>
      <c r="G603" s="160"/>
      <c r="H603" s="159"/>
      <c r="I603" s="181"/>
      <c r="R603" s="159"/>
      <c r="S603" s="169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70"/>
      <c r="BP603" s="170"/>
      <c r="BQ603" s="170"/>
      <c r="BR603" s="170"/>
      <c r="BS603" s="170"/>
      <c r="BT603" s="170"/>
      <c r="BU603" s="170"/>
      <c r="BV603" s="170"/>
      <c r="BW603" s="170"/>
      <c r="BX603" s="170"/>
      <c r="BY603" s="170"/>
      <c r="BZ603" s="170"/>
      <c r="CA603" s="170"/>
      <c r="CB603" s="170"/>
      <c r="CC603" s="170"/>
      <c r="CD603" s="170"/>
      <c r="CE603" s="170"/>
      <c r="CF603" s="170"/>
      <c r="CG603" s="170"/>
      <c r="CH603" s="170"/>
      <c r="CI603" s="170"/>
      <c r="CJ603" s="170"/>
      <c r="CK603" s="170"/>
      <c r="CL603" s="170"/>
      <c r="CM603" s="170"/>
      <c r="CN603" s="170"/>
      <c r="CO603" s="170"/>
      <c r="CP603" s="170"/>
      <c r="CQ603" s="170"/>
      <c r="CR603" s="170"/>
      <c r="CS603" s="170"/>
      <c r="CT603" s="170"/>
      <c r="CU603" s="170"/>
      <c r="CV603" s="170"/>
      <c r="CW603" s="170"/>
      <c r="CX603" s="170"/>
      <c r="CY603" s="170"/>
      <c r="CZ603" s="170"/>
      <c r="DA603" s="170"/>
      <c r="DB603" s="170"/>
      <c r="DC603" s="170"/>
      <c r="DD603" s="170"/>
      <c r="DE603" s="170"/>
      <c r="DF603" s="170"/>
      <c r="DG603" s="170"/>
      <c r="DH603" s="170"/>
      <c r="DI603" s="170"/>
      <c r="DJ603" s="170"/>
      <c r="DK603" s="170"/>
      <c r="DL603" s="170"/>
      <c r="DM603" s="170"/>
      <c r="DN603" s="170"/>
      <c r="DO603" s="170"/>
      <c r="DP603" s="170"/>
      <c r="DQ603" s="170"/>
      <c r="DR603" s="170"/>
      <c r="DS603" s="170"/>
      <c r="DT603" s="170"/>
      <c r="DU603" s="170"/>
      <c r="DV603" s="170"/>
      <c r="DW603" s="170"/>
      <c r="DX603" s="170"/>
      <c r="DY603" s="170"/>
      <c r="DZ603" s="170"/>
      <c r="EA603" s="170"/>
      <c r="EB603" s="170"/>
      <c r="EC603" s="170"/>
      <c r="ED603" s="170"/>
      <c r="EE603" s="170"/>
      <c r="EF603" s="170"/>
      <c r="EG603" s="170"/>
      <c r="EH603" s="170"/>
      <c r="EI603" s="170"/>
      <c r="EJ603" s="170"/>
      <c r="EK603" s="170"/>
      <c r="EL603" s="170"/>
      <c r="EM603" s="170"/>
      <c r="EN603" s="170"/>
      <c r="EO603" s="170"/>
      <c r="EP603" s="170"/>
      <c r="EQ603" s="170"/>
      <c r="ER603" s="170"/>
      <c r="ES603" s="170"/>
      <c r="ET603" s="170"/>
      <c r="EU603" s="170"/>
      <c r="EV603" s="170"/>
      <c r="EW603" s="170"/>
      <c r="EX603" s="170"/>
      <c r="EY603" s="170"/>
      <c r="EZ603" s="170"/>
      <c r="FA603" s="170"/>
      <c r="FB603" s="170"/>
      <c r="FC603" s="170"/>
      <c r="FD603" s="170"/>
    </row>
    <row r="604" customFormat="false" ht="12.75" hidden="false" customHeight="false" outlineLevel="0" collapsed="false">
      <c r="A604" s="179"/>
      <c r="B604" s="160"/>
      <c r="C604" s="160"/>
      <c r="D604" s="160"/>
      <c r="E604" s="160"/>
      <c r="F604" s="160"/>
      <c r="G604" s="160"/>
      <c r="H604" s="159"/>
      <c r="I604" s="181"/>
      <c r="R604" s="159"/>
      <c r="S604" s="169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  <c r="AH604" s="170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70"/>
      <c r="BP604" s="170"/>
      <c r="BQ604" s="170"/>
      <c r="BR604" s="170"/>
      <c r="BS604" s="170"/>
      <c r="BT604" s="170"/>
      <c r="BU604" s="170"/>
      <c r="BV604" s="170"/>
      <c r="BW604" s="170"/>
      <c r="BX604" s="170"/>
      <c r="BY604" s="170"/>
      <c r="BZ604" s="170"/>
      <c r="CA604" s="170"/>
      <c r="CB604" s="170"/>
      <c r="CC604" s="170"/>
      <c r="CD604" s="170"/>
      <c r="CE604" s="170"/>
      <c r="CF604" s="170"/>
      <c r="CG604" s="170"/>
      <c r="CH604" s="170"/>
      <c r="CI604" s="170"/>
      <c r="CJ604" s="170"/>
      <c r="CK604" s="170"/>
      <c r="CL604" s="170"/>
      <c r="CM604" s="170"/>
      <c r="CN604" s="170"/>
      <c r="CO604" s="170"/>
      <c r="CP604" s="170"/>
      <c r="CQ604" s="170"/>
      <c r="CR604" s="170"/>
      <c r="CS604" s="170"/>
      <c r="CT604" s="170"/>
      <c r="CU604" s="170"/>
      <c r="CV604" s="170"/>
      <c r="CW604" s="170"/>
      <c r="CX604" s="170"/>
      <c r="CY604" s="170"/>
      <c r="CZ604" s="170"/>
      <c r="DA604" s="170"/>
      <c r="DB604" s="170"/>
      <c r="DC604" s="170"/>
      <c r="DD604" s="170"/>
      <c r="DE604" s="170"/>
      <c r="DF604" s="170"/>
      <c r="DG604" s="170"/>
      <c r="DH604" s="170"/>
      <c r="DI604" s="170"/>
      <c r="DJ604" s="170"/>
      <c r="DK604" s="170"/>
      <c r="DL604" s="170"/>
      <c r="DM604" s="170"/>
      <c r="DN604" s="170"/>
      <c r="DO604" s="170"/>
      <c r="DP604" s="170"/>
      <c r="DQ604" s="170"/>
      <c r="DR604" s="170"/>
      <c r="DS604" s="170"/>
      <c r="DT604" s="170"/>
      <c r="DU604" s="170"/>
      <c r="DV604" s="170"/>
      <c r="DW604" s="170"/>
      <c r="DX604" s="170"/>
      <c r="DY604" s="170"/>
      <c r="DZ604" s="170"/>
      <c r="EA604" s="170"/>
      <c r="EB604" s="170"/>
      <c r="EC604" s="170"/>
      <c r="ED604" s="170"/>
      <c r="EE604" s="170"/>
      <c r="EF604" s="170"/>
      <c r="EG604" s="170"/>
      <c r="EH604" s="170"/>
      <c r="EI604" s="170"/>
      <c r="EJ604" s="170"/>
      <c r="EK604" s="170"/>
      <c r="EL604" s="170"/>
      <c r="EM604" s="170"/>
      <c r="EN604" s="170"/>
      <c r="EO604" s="170"/>
      <c r="EP604" s="170"/>
      <c r="EQ604" s="170"/>
      <c r="ER604" s="170"/>
      <c r="ES604" s="170"/>
      <c r="ET604" s="170"/>
      <c r="EU604" s="170"/>
      <c r="EV604" s="170"/>
      <c r="EW604" s="170"/>
      <c r="EX604" s="170"/>
      <c r="EY604" s="170"/>
      <c r="EZ604" s="170"/>
      <c r="FA604" s="170"/>
      <c r="FB604" s="170"/>
      <c r="FC604" s="170"/>
      <c r="FD604" s="170"/>
    </row>
    <row r="605" customFormat="false" ht="12.75" hidden="false" customHeight="false" outlineLevel="0" collapsed="false">
      <c r="A605" s="179"/>
      <c r="B605" s="160"/>
      <c r="C605" s="160"/>
      <c r="D605" s="160"/>
      <c r="E605" s="160"/>
      <c r="F605" s="160"/>
      <c r="G605" s="160"/>
      <c r="H605" s="159"/>
      <c r="I605" s="181"/>
      <c r="R605" s="159"/>
      <c r="S605" s="169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70"/>
      <c r="BP605" s="170"/>
      <c r="BQ605" s="170"/>
      <c r="BR605" s="170"/>
      <c r="BS605" s="170"/>
      <c r="BT605" s="170"/>
      <c r="BU605" s="170"/>
      <c r="BV605" s="170"/>
      <c r="BW605" s="170"/>
      <c r="BX605" s="170"/>
      <c r="BY605" s="170"/>
      <c r="BZ605" s="170"/>
      <c r="CA605" s="170"/>
      <c r="CB605" s="170"/>
      <c r="CC605" s="170"/>
      <c r="CD605" s="170"/>
      <c r="CE605" s="170"/>
      <c r="CF605" s="170"/>
      <c r="CG605" s="170"/>
      <c r="CH605" s="170"/>
      <c r="CI605" s="170"/>
      <c r="CJ605" s="170"/>
      <c r="CK605" s="170"/>
      <c r="CL605" s="170"/>
      <c r="CM605" s="170"/>
      <c r="CN605" s="170"/>
      <c r="CO605" s="170"/>
      <c r="CP605" s="170"/>
      <c r="CQ605" s="170"/>
      <c r="CR605" s="170"/>
      <c r="CS605" s="170"/>
      <c r="CT605" s="170"/>
      <c r="CU605" s="170"/>
      <c r="CV605" s="170"/>
      <c r="CW605" s="170"/>
      <c r="CX605" s="170"/>
      <c r="CY605" s="170"/>
      <c r="CZ605" s="170"/>
      <c r="DA605" s="170"/>
      <c r="DB605" s="170"/>
      <c r="DC605" s="170"/>
      <c r="DD605" s="170"/>
      <c r="DE605" s="170"/>
      <c r="DF605" s="170"/>
      <c r="DG605" s="170"/>
      <c r="DH605" s="170"/>
      <c r="DI605" s="170"/>
      <c r="DJ605" s="170"/>
      <c r="DK605" s="170"/>
      <c r="DL605" s="170"/>
      <c r="DM605" s="170"/>
      <c r="DN605" s="170"/>
      <c r="DO605" s="170"/>
      <c r="DP605" s="170"/>
      <c r="DQ605" s="170"/>
      <c r="DR605" s="170"/>
      <c r="DS605" s="170"/>
      <c r="DT605" s="170"/>
      <c r="DU605" s="170"/>
      <c r="DV605" s="170"/>
      <c r="DW605" s="170"/>
      <c r="DX605" s="170"/>
      <c r="DY605" s="170"/>
      <c r="DZ605" s="170"/>
      <c r="EA605" s="170"/>
      <c r="EB605" s="170"/>
      <c r="EC605" s="170"/>
      <c r="ED605" s="170"/>
      <c r="EE605" s="170"/>
      <c r="EF605" s="170"/>
      <c r="EG605" s="170"/>
      <c r="EH605" s="170"/>
      <c r="EI605" s="170"/>
      <c r="EJ605" s="170"/>
      <c r="EK605" s="170"/>
      <c r="EL605" s="170"/>
      <c r="EM605" s="170"/>
      <c r="EN605" s="170"/>
      <c r="EO605" s="170"/>
      <c r="EP605" s="170"/>
      <c r="EQ605" s="170"/>
      <c r="ER605" s="170"/>
      <c r="ES605" s="170"/>
      <c r="ET605" s="170"/>
      <c r="EU605" s="170"/>
      <c r="EV605" s="170"/>
      <c r="EW605" s="170"/>
      <c r="EX605" s="170"/>
      <c r="EY605" s="170"/>
      <c r="EZ605" s="170"/>
      <c r="FA605" s="170"/>
      <c r="FB605" s="170"/>
      <c r="FC605" s="170"/>
      <c r="FD605" s="170"/>
    </row>
    <row r="606" customFormat="false" ht="12.75" hidden="false" customHeight="false" outlineLevel="0" collapsed="false">
      <c r="A606" s="179"/>
      <c r="B606" s="160"/>
      <c r="C606" s="160"/>
      <c r="D606" s="160"/>
      <c r="E606" s="160"/>
      <c r="F606" s="160"/>
      <c r="G606" s="160"/>
      <c r="H606" s="159"/>
      <c r="I606" s="181"/>
      <c r="R606" s="159"/>
      <c r="S606" s="169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70"/>
      <c r="BP606" s="170"/>
      <c r="BQ606" s="170"/>
      <c r="BR606" s="170"/>
      <c r="BS606" s="170"/>
      <c r="BT606" s="170"/>
      <c r="BU606" s="170"/>
      <c r="BV606" s="170"/>
      <c r="BW606" s="170"/>
      <c r="BX606" s="170"/>
      <c r="BY606" s="170"/>
      <c r="BZ606" s="170"/>
      <c r="CA606" s="170"/>
      <c r="CB606" s="170"/>
      <c r="CC606" s="170"/>
      <c r="CD606" s="170"/>
      <c r="CE606" s="170"/>
      <c r="CF606" s="170"/>
      <c r="CG606" s="170"/>
      <c r="CH606" s="170"/>
      <c r="CI606" s="170"/>
      <c r="CJ606" s="170"/>
      <c r="CK606" s="170"/>
      <c r="CL606" s="170"/>
      <c r="CM606" s="170"/>
      <c r="CN606" s="170"/>
      <c r="CO606" s="170"/>
      <c r="CP606" s="170"/>
      <c r="CQ606" s="170"/>
      <c r="CR606" s="170"/>
      <c r="CS606" s="170"/>
      <c r="CT606" s="170"/>
      <c r="CU606" s="170"/>
      <c r="CV606" s="170"/>
      <c r="CW606" s="170"/>
      <c r="CX606" s="170"/>
      <c r="CY606" s="170"/>
      <c r="CZ606" s="170"/>
      <c r="DA606" s="170"/>
      <c r="DB606" s="170"/>
      <c r="DC606" s="170"/>
      <c r="DD606" s="170"/>
      <c r="DE606" s="170"/>
      <c r="DF606" s="170"/>
      <c r="DG606" s="170"/>
      <c r="DH606" s="170"/>
      <c r="DI606" s="170"/>
      <c r="DJ606" s="170"/>
      <c r="DK606" s="170"/>
      <c r="DL606" s="170"/>
      <c r="DM606" s="170"/>
      <c r="DN606" s="170"/>
      <c r="DO606" s="170"/>
      <c r="DP606" s="170"/>
      <c r="DQ606" s="170"/>
      <c r="DR606" s="170"/>
      <c r="DS606" s="170"/>
      <c r="DT606" s="170"/>
      <c r="DU606" s="170"/>
      <c r="DV606" s="170"/>
      <c r="DW606" s="170"/>
      <c r="DX606" s="170"/>
      <c r="DY606" s="170"/>
      <c r="DZ606" s="170"/>
      <c r="EA606" s="170"/>
      <c r="EB606" s="170"/>
      <c r="EC606" s="170"/>
      <c r="ED606" s="170"/>
      <c r="EE606" s="170"/>
      <c r="EF606" s="170"/>
      <c r="EG606" s="170"/>
      <c r="EH606" s="170"/>
      <c r="EI606" s="170"/>
      <c r="EJ606" s="170"/>
      <c r="EK606" s="170"/>
      <c r="EL606" s="170"/>
      <c r="EM606" s="170"/>
      <c r="EN606" s="170"/>
      <c r="EO606" s="170"/>
      <c r="EP606" s="170"/>
      <c r="EQ606" s="170"/>
      <c r="ER606" s="170"/>
      <c r="ES606" s="170"/>
      <c r="ET606" s="170"/>
      <c r="EU606" s="170"/>
      <c r="EV606" s="170"/>
      <c r="EW606" s="170"/>
      <c r="EX606" s="170"/>
      <c r="EY606" s="170"/>
      <c r="EZ606" s="170"/>
      <c r="FA606" s="170"/>
      <c r="FB606" s="170"/>
      <c r="FC606" s="170"/>
      <c r="FD606" s="170"/>
    </row>
    <row r="607" customFormat="false" ht="12.75" hidden="false" customHeight="false" outlineLevel="0" collapsed="false">
      <c r="A607" s="179"/>
      <c r="B607" s="160"/>
      <c r="C607" s="160"/>
      <c r="D607" s="160"/>
      <c r="E607" s="160"/>
      <c r="F607" s="160"/>
      <c r="G607" s="160"/>
      <c r="H607" s="159"/>
      <c r="I607" s="181"/>
      <c r="R607" s="159"/>
      <c r="S607" s="169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70"/>
      <c r="BP607" s="170"/>
      <c r="BQ607" s="170"/>
      <c r="BR607" s="170"/>
      <c r="BS607" s="170"/>
      <c r="BT607" s="170"/>
      <c r="BU607" s="170"/>
      <c r="BV607" s="170"/>
      <c r="BW607" s="170"/>
      <c r="BX607" s="170"/>
      <c r="BY607" s="170"/>
      <c r="BZ607" s="170"/>
      <c r="CA607" s="170"/>
      <c r="CB607" s="170"/>
      <c r="CC607" s="170"/>
      <c r="CD607" s="170"/>
      <c r="CE607" s="170"/>
      <c r="CF607" s="170"/>
      <c r="CG607" s="170"/>
      <c r="CH607" s="170"/>
      <c r="CI607" s="170"/>
      <c r="CJ607" s="170"/>
      <c r="CK607" s="170"/>
      <c r="CL607" s="170"/>
      <c r="CM607" s="170"/>
      <c r="CN607" s="170"/>
      <c r="CO607" s="170"/>
      <c r="CP607" s="170"/>
      <c r="CQ607" s="170"/>
      <c r="CR607" s="170"/>
      <c r="CS607" s="170"/>
      <c r="CT607" s="170"/>
      <c r="CU607" s="170"/>
      <c r="CV607" s="170"/>
      <c r="CW607" s="170"/>
      <c r="CX607" s="170"/>
      <c r="CY607" s="170"/>
      <c r="CZ607" s="170"/>
      <c r="DA607" s="170"/>
      <c r="DB607" s="170"/>
      <c r="DC607" s="170"/>
      <c r="DD607" s="170"/>
      <c r="DE607" s="170"/>
      <c r="DF607" s="170"/>
      <c r="DG607" s="170"/>
      <c r="DH607" s="170"/>
      <c r="DI607" s="170"/>
      <c r="DJ607" s="170"/>
      <c r="DK607" s="170"/>
      <c r="DL607" s="170"/>
      <c r="DM607" s="170"/>
      <c r="DN607" s="170"/>
      <c r="DO607" s="170"/>
      <c r="DP607" s="170"/>
      <c r="DQ607" s="170"/>
      <c r="DR607" s="170"/>
      <c r="DS607" s="170"/>
      <c r="DT607" s="170"/>
      <c r="DU607" s="170"/>
      <c r="DV607" s="170"/>
      <c r="DW607" s="170"/>
      <c r="DX607" s="170"/>
      <c r="DY607" s="170"/>
      <c r="DZ607" s="170"/>
      <c r="EA607" s="170"/>
      <c r="EB607" s="170"/>
      <c r="EC607" s="170"/>
      <c r="ED607" s="170"/>
      <c r="EE607" s="170"/>
      <c r="EF607" s="170"/>
      <c r="EG607" s="170"/>
      <c r="EH607" s="170"/>
      <c r="EI607" s="170"/>
      <c r="EJ607" s="170"/>
      <c r="EK607" s="170"/>
      <c r="EL607" s="170"/>
      <c r="EM607" s="170"/>
      <c r="EN607" s="170"/>
      <c r="EO607" s="170"/>
      <c r="EP607" s="170"/>
      <c r="EQ607" s="170"/>
      <c r="ER607" s="170"/>
      <c r="ES607" s="170"/>
      <c r="ET607" s="170"/>
      <c r="EU607" s="170"/>
      <c r="EV607" s="170"/>
      <c r="EW607" s="170"/>
      <c r="EX607" s="170"/>
      <c r="EY607" s="170"/>
      <c r="EZ607" s="170"/>
      <c r="FA607" s="170"/>
      <c r="FB607" s="170"/>
      <c r="FC607" s="170"/>
      <c r="FD607" s="170"/>
    </row>
    <row r="608" customFormat="false" ht="12.75" hidden="false" customHeight="false" outlineLevel="0" collapsed="false">
      <c r="A608" s="179"/>
      <c r="B608" s="160"/>
      <c r="C608" s="160"/>
      <c r="D608" s="160"/>
      <c r="E608" s="160"/>
      <c r="F608" s="160"/>
      <c r="G608" s="160"/>
      <c r="H608" s="159"/>
      <c r="I608" s="181"/>
      <c r="R608" s="159"/>
      <c r="S608" s="169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70"/>
      <c r="BP608" s="170"/>
      <c r="BQ608" s="170"/>
      <c r="BR608" s="170"/>
      <c r="BS608" s="170"/>
      <c r="BT608" s="170"/>
      <c r="BU608" s="170"/>
      <c r="BV608" s="170"/>
      <c r="BW608" s="170"/>
      <c r="BX608" s="170"/>
      <c r="BY608" s="170"/>
      <c r="BZ608" s="170"/>
      <c r="CA608" s="170"/>
      <c r="CB608" s="170"/>
      <c r="CC608" s="170"/>
      <c r="CD608" s="170"/>
      <c r="CE608" s="170"/>
      <c r="CF608" s="170"/>
      <c r="CG608" s="170"/>
      <c r="CH608" s="170"/>
      <c r="CI608" s="170"/>
      <c r="CJ608" s="170"/>
      <c r="CK608" s="170"/>
      <c r="CL608" s="170"/>
      <c r="CM608" s="170"/>
      <c r="CN608" s="170"/>
      <c r="CO608" s="170"/>
      <c r="CP608" s="170"/>
      <c r="CQ608" s="170"/>
      <c r="CR608" s="170"/>
      <c r="CS608" s="170"/>
      <c r="CT608" s="170"/>
      <c r="CU608" s="170"/>
      <c r="CV608" s="170"/>
      <c r="CW608" s="170"/>
      <c r="CX608" s="170"/>
      <c r="CY608" s="170"/>
      <c r="CZ608" s="170"/>
      <c r="DA608" s="170"/>
      <c r="DB608" s="170"/>
      <c r="DC608" s="170"/>
      <c r="DD608" s="170"/>
      <c r="DE608" s="170"/>
      <c r="DF608" s="170"/>
      <c r="DG608" s="170"/>
      <c r="DH608" s="170"/>
      <c r="DI608" s="170"/>
      <c r="DJ608" s="170"/>
      <c r="DK608" s="170"/>
      <c r="DL608" s="170"/>
      <c r="DM608" s="170"/>
      <c r="DN608" s="170"/>
      <c r="DO608" s="170"/>
      <c r="DP608" s="170"/>
      <c r="DQ608" s="170"/>
      <c r="DR608" s="170"/>
      <c r="DS608" s="170"/>
      <c r="DT608" s="170"/>
      <c r="DU608" s="170"/>
      <c r="DV608" s="170"/>
      <c r="DW608" s="170"/>
      <c r="DX608" s="170"/>
      <c r="DY608" s="170"/>
      <c r="DZ608" s="170"/>
      <c r="EA608" s="170"/>
      <c r="EB608" s="170"/>
      <c r="EC608" s="170"/>
      <c r="ED608" s="170"/>
      <c r="EE608" s="170"/>
      <c r="EF608" s="170"/>
      <c r="EG608" s="170"/>
      <c r="EH608" s="170"/>
      <c r="EI608" s="170"/>
      <c r="EJ608" s="170"/>
      <c r="EK608" s="170"/>
      <c r="EL608" s="170"/>
      <c r="EM608" s="170"/>
      <c r="EN608" s="170"/>
      <c r="EO608" s="170"/>
      <c r="EP608" s="170"/>
      <c r="EQ608" s="170"/>
      <c r="ER608" s="170"/>
      <c r="ES608" s="170"/>
      <c r="ET608" s="170"/>
      <c r="EU608" s="170"/>
      <c r="EV608" s="170"/>
      <c r="EW608" s="170"/>
      <c r="EX608" s="170"/>
      <c r="EY608" s="170"/>
      <c r="EZ608" s="170"/>
      <c r="FA608" s="170"/>
      <c r="FB608" s="170"/>
      <c r="FC608" s="170"/>
      <c r="FD608" s="170"/>
    </row>
    <row r="609" customFormat="false" ht="12.75" hidden="false" customHeight="false" outlineLevel="0" collapsed="false">
      <c r="A609" s="179"/>
      <c r="B609" s="160"/>
      <c r="C609" s="160"/>
      <c r="D609" s="160"/>
      <c r="E609" s="160"/>
      <c r="F609" s="160"/>
      <c r="G609" s="160"/>
      <c r="H609" s="159"/>
      <c r="I609" s="181"/>
      <c r="R609" s="159"/>
      <c r="S609" s="169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70"/>
      <c r="BP609" s="170"/>
      <c r="BQ609" s="170"/>
      <c r="BR609" s="170"/>
      <c r="BS609" s="170"/>
      <c r="BT609" s="170"/>
      <c r="BU609" s="170"/>
      <c r="BV609" s="170"/>
      <c r="BW609" s="170"/>
      <c r="BX609" s="170"/>
      <c r="BY609" s="170"/>
      <c r="BZ609" s="170"/>
      <c r="CA609" s="170"/>
      <c r="CB609" s="170"/>
      <c r="CC609" s="170"/>
      <c r="CD609" s="170"/>
      <c r="CE609" s="170"/>
      <c r="CF609" s="170"/>
      <c r="CG609" s="170"/>
      <c r="CH609" s="170"/>
      <c r="CI609" s="170"/>
      <c r="CJ609" s="170"/>
      <c r="CK609" s="170"/>
      <c r="CL609" s="170"/>
      <c r="CM609" s="170"/>
      <c r="CN609" s="170"/>
      <c r="CO609" s="170"/>
      <c r="CP609" s="170"/>
      <c r="CQ609" s="170"/>
      <c r="CR609" s="170"/>
      <c r="CS609" s="170"/>
      <c r="CT609" s="170"/>
      <c r="CU609" s="170"/>
      <c r="CV609" s="170"/>
      <c r="CW609" s="170"/>
      <c r="CX609" s="170"/>
      <c r="CY609" s="170"/>
      <c r="CZ609" s="170"/>
      <c r="DA609" s="170"/>
      <c r="DB609" s="170"/>
      <c r="DC609" s="170"/>
      <c r="DD609" s="170"/>
      <c r="DE609" s="170"/>
      <c r="DF609" s="170"/>
      <c r="DG609" s="170"/>
      <c r="DH609" s="170"/>
      <c r="DI609" s="170"/>
      <c r="DJ609" s="170"/>
      <c r="DK609" s="170"/>
      <c r="DL609" s="170"/>
      <c r="DM609" s="170"/>
      <c r="DN609" s="170"/>
      <c r="DO609" s="170"/>
      <c r="DP609" s="170"/>
      <c r="DQ609" s="170"/>
      <c r="DR609" s="170"/>
      <c r="DS609" s="170"/>
      <c r="DT609" s="170"/>
      <c r="DU609" s="170"/>
      <c r="DV609" s="170"/>
      <c r="DW609" s="170"/>
      <c r="DX609" s="170"/>
      <c r="DY609" s="170"/>
      <c r="DZ609" s="170"/>
      <c r="EA609" s="170"/>
      <c r="EB609" s="170"/>
      <c r="EC609" s="170"/>
      <c r="ED609" s="170"/>
      <c r="EE609" s="170"/>
      <c r="EF609" s="170"/>
      <c r="EG609" s="170"/>
      <c r="EH609" s="170"/>
      <c r="EI609" s="170"/>
      <c r="EJ609" s="170"/>
      <c r="EK609" s="170"/>
      <c r="EL609" s="170"/>
      <c r="EM609" s="170"/>
      <c r="EN609" s="170"/>
      <c r="EO609" s="170"/>
      <c r="EP609" s="170"/>
      <c r="EQ609" s="170"/>
      <c r="ER609" s="170"/>
      <c r="ES609" s="170"/>
      <c r="ET609" s="170"/>
      <c r="EU609" s="170"/>
      <c r="EV609" s="170"/>
      <c r="EW609" s="170"/>
      <c r="EX609" s="170"/>
      <c r="EY609" s="170"/>
      <c r="EZ609" s="170"/>
      <c r="FA609" s="170"/>
      <c r="FB609" s="170"/>
      <c r="FC609" s="170"/>
      <c r="FD609" s="170"/>
    </row>
    <row r="610" customFormat="false" ht="12.75" hidden="false" customHeight="false" outlineLevel="0" collapsed="false">
      <c r="A610" s="179"/>
      <c r="B610" s="160"/>
      <c r="C610" s="160"/>
      <c r="D610" s="160"/>
      <c r="E610" s="160"/>
      <c r="F610" s="160"/>
      <c r="G610" s="160"/>
      <c r="H610" s="159"/>
      <c r="I610" s="181"/>
      <c r="R610" s="159"/>
      <c r="S610" s="169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70"/>
      <c r="BP610" s="170"/>
      <c r="BQ610" s="170"/>
      <c r="BR610" s="170"/>
      <c r="BS610" s="170"/>
      <c r="BT610" s="170"/>
      <c r="BU610" s="170"/>
      <c r="BV610" s="170"/>
      <c r="BW610" s="170"/>
      <c r="BX610" s="170"/>
      <c r="BY610" s="170"/>
      <c r="BZ610" s="170"/>
      <c r="CA610" s="170"/>
      <c r="CB610" s="170"/>
      <c r="CC610" s="170"/>
      <c r="CD610" s="170"/>
      <c r="CE610" s="170"/>
      <c r="CF610" s="170"/>
      <c r="CG610" s="170"/>
      <c r="CH610" s="170"/>
      <c r="CI610" s="170"/>
      <c r="CJ610" s="170"/>
      <c r="CK610" s="170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0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  <c r="DZ610" s="170"/>
      <c r="EA610" s="170"/>
      <c r="EB610" s="170"/>
      <c r="EC610" s="170"/>
      <c r="ED610" s="170"/>
      <c r="EE610" s="170"/>
      <c r="EF610" s="170"/>
      <c r="EG610" s="170"/>
      <c r="EH610" s="170"/>
      <c r="EI610" s="170"/>
      <c r="EJ610" s="170"/>
      <c r="EK610" s="170"/>
      <c r="EL610" s="170"/>
      <c r="EM610" s="170"/>
      <c r="EN610" s="170"/>
      <c r="EO610" s="170"/>
      <c r="EP610" s="170"/>
      <c r="EQ610" s="170"/>
      <c r="ER610" s="170"/>
      <c r="ES610" s="170"/>
      <c r="ET610" s="170"/>
      <c r="EU610" s="170"/>
      <c r="EV610" s="170"/>
      <c r="EW610" s="170"/>
      <c r="EX610" s="170"/>
      <c r="EY610" s="170"/>
      <c r="EZ610" s="170"/>
      <c r="FA610" s="170"/>
      <c r="FB610" s="170"/>
      <c r="FC610" s="170"/>
      <c r="FD610" s="170"/>
    </row>
    <row r="611" customFormat="false" ht="12.75" hidden="false" customHeight="false" outlineLevel="0" collapsed="false">
      <c r="A611" s="179"/>
      <c r="B611" s="160"/>
      <c r="C611" s="160"/>
      <c r="D611" s="160"/>
      <c r="E611" s="160"/>
      <c r="F611" s="160"/>
      <c r="G611" s="160"/>
      <c r="H611" s="159"/>
      <c r="I611" s="181"/>
      <c r="R611" s="159"/>
      <c r="S611" s="169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70"/>
      <c r="BP611" s="170"/>
      <c r="BQ611" s="170"/>
      <c r="BR611" s="170"/>
      <c r="BS611" s="170"/>
      <c r="BT611" s="170"/>
      <c r="BU611" s="170"/>
      <c r="BV611" s="170"/>
      <c r="BW611" s="170"/>
      <c r="BX611" s="170"/>
      <c r="BY611" s="170"/>
      <c r="BZ611" s="170"/>
      <c r="CA611" s="170"/>
      <c r="CB611" s="170"/>
      <c r="CC611" s="170"/>
      <c r="CD611" s="170"/>
      <c r="CE611" s="170"/>
      <c r="CF611" s="170"/>
      <c r="CG611" s="170"/>
      <c r="CH611" s="170"/>
      <c r="CI611" s="170"/>
      <c r="CJ611" s="170"/>
      <c r="CK611" s="170"/>
      <c r="CL611" s="170"/>
      <c r="CM611" s="170"/>
      <c r="CN611" s="170"/>
      <c r="CO611" s="170"/>
      <c r="CP611" s="170"/>
      <c r="CQ611" s="170"/>
      <c r="CR611" s="170"/>
      <c r="CS611" s="170"/>
      <c r="CT611" s="170"/>
      <c r="CU611" s="170"/>
      <c r="CV611" s="170"/>
      <c r="CW611" s="170"/>
      <c r="CX611" s="170"/>
      <c r="CY611" s="170"/>
      <c r="CZ611" s="170"/>
      <c r="DA611" s="170"/>
      <c r="DB611" s="170"/>
      <c r="DC611" s="170"/>
      <c r="DD611" s="170"/>
      <c r="DE611" s="170"/>
      <c r="DF611" s="170"/>
      <c r="DG611" s="170"/>
      <c r="DH611" s="170"/>
      <c r="DI611" s="170"/>
      <c r="DJ611" s="170"/>
      <c r="DK611" s="170"/>
      <c r="DL611" s="170"/>
      <c r="DM611" s="170"/>
      <c r="DN611" s="170"/>
      <c r="DO611" s="170"/>
      <c r="DP611" s="170"/>
      <c r="DQ611" s="170"/>
      <c r="DR611" s="170"/>
      <c r="DS611" s="170"/>
      <c r="DT611" s="170"/>
      <c r="DU611" s="170"/>
      <c r="DV611" s="170"/>
      <c r="DW611" s="170"/>
      <c r="DX611" s="170"/>
      <c r="DY611" s="170"/>
      <c r="DZ611" s="170"/>
      <c r="EA611" s="170"/>
      <c r="EB611" s="170"/>
      <c r="EC611" s="170"/>
      <c r="ED611" s="170"/>
      <c r="EE611" s="170"/>
      <c r="EF611" s="170"/>
      <c r="EG611" s="170"/>
      <c r="EH611" s="170"/>
      <c r="EI611" s="170"/>
      <c r="EJ611" s="170"/>
      <c r="EK611" s="170"/>
      <c r="EL611" s="170"/>
      <c r="EM611" s="170"/>
      <c r="EN611" s="170"/>
      <c r="EO611" s="170"/>
      <c r="EP611" s="170"/>
      <c r="EQ611" s="170"/>
      <c r="ER611" s="170"/>
      <c r="ES611" s="170"/>
      <c r="ET611" s="170"/>
      <c r="EU611" s="170"/>
      <c r="EV611" s="170"/>
      <c r="EW611" s="170"/>
      <c r="EX611" s="170"/>
      <c r="EY611" s="170"/>
      <c r="EZ611" s="170"/>
      <c r="FA611" s="170"/>
      <c r="FB611" s="170"/>
      <c r="FC611" s="170"/>
      <c r="FD611" s="170"/>
    </row>
    <row r="612" customFormat="false" ht="12.75" hidden="false" customHeight="false" outlineLevel="0" collapsed="false">
      <c r="A612" s="179"/>
      <c r="B612" s="160"/>
      <c r="C612" s="160"/>
      <c r="D612" s="160"/>
      <c r="E612" s="160"/>
      <c r="F612" s="160"/>
      <c r="G612" s="160"/>
      <c r="H612" s="159"/>
      <c r="I612" s="181"/>
      <c r="R612" s="159"/>
      <c r="S612" s="169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70"/>
      <c r="BP612" s="170"/>
      <c r="BQ612" s="170"/>
      <c r="BR612" s="170"/>
      <c r="BS612" s="170"/>
      <c r="BT612" s="170"/>
      <c r="BU612" s="170"/>
      <c r="BV612" s="170"/>
      <c r="BW612" s="170"/>
      <c r="BX612" s="170"/>
      <c r="BY612" s="170"/>
      <c r="BZ612" s="170"/>
      <c r="CA612" s="170"/>
      <c r="CB612" s="170"/>
      <c r="CC612" s="170"/>
      <c r="CD612" s="170"/>
      <c r="CE612" s="170"/>
      <c r="CF612" s="170"/>
      <c r="CG612" s="170"/>
      <c r="CH612" s="170"/>
      <c r="CI612" s="170"/>
      <c r="CJ612" s="170"/>
      <c r="CK612" s="170"/>
      <c r="CL612" s="170"/>
      <c r="CM612" s="170"/>
      <c r="CN612" s="170"/>
      <c r="CO612" s="170"/>
      <c r="CP612" s="170"/>
      <c r="CQ612" s="170"/>
      <c r="CR612" s="170"/>
      <c r="CS612" s="170"/>
      <c r="CT612" s="170"/>
      <c r="CU612" s="170"/>
      <c r="CV612" s="170"/>
      <c r="CW612" s="170"/>
      <c r="CX612" s="170"/>
      <c r="CY612" s="170"/>
      <c r="CZ612" s="170"/>
      <c r="DA612" s="170"/>
      <c r="DB612" s="170"/>
      <c r="DC612" s="170"/>
      <c r="DD612" s="170"/>
      <c r="DE612" s="170"/>
      <c r="DF612" s="170"/>
      <c r="DG612" s="170"/>
      <c r="DH612" s="170"/>
      <c r="DI612" s="170"/>
      <c r="DJ612" s="170"/>
      <c r="DK612" s="170"/>
      <c r="DL612" s="170"/>
      <c r="DM612" s="170"/>
      <c r="DN612" s="170"/>
      <c r="DO612" s="170"/>
      <c r="DP612" s="170"/>
      <c r="DQ612" s="170"/>
      <c r="DR612" s="170"/>
      <c r="DS612" s="170"/>
      <c r="DT612" s="170"/>
      <c r="DU612" s="170"/>
      <c r="DV612" s="170"/>
      <c r="DW612" s="170"/>
      <c r="DX612" s="170"/>
      <c r="DY612" s="170"/>
      <c r="DZ612" s="170"/>
      <c r="EA612" s="170"/>
      <c r="EB612" s="170"/>
      <c r="EC612" s="170"/>
      <c r="ED612" s="170"/>
      <c r="EE612" s="170"/>
      <c r="EF612" s="170"/>
      <c r="EG612" s="170"/>
      <c r="EH612" s="170"/>
      <c r="EI612" s="170"/>
      <c r="EJ612" s="170"/>
      <c r="EK612" s="170"/>
      <c r="EL612" s="170"/>
      <c r="EM612" s="170"/>
      <c r="EN612" s="170"/>
      <c r="EO612" s="170"/>
      <c r="EP612" s="170"/>
      <c r="EQ612" s="170"/>
      <c r="ER612" s="170"/>
      <c r="ES612" s="170"/>
      <c r="ET612" s="170"/>
      <c r="EU612" s="170"/>
      <c r="EV612" s="170"/>
      <c r="EW612" s="170"/>
      <c r="EX612" s="170"/>
      <c r="EY612" s="170"/>
      <c r="EZ612" s="170"/>
      <c r="FA612" s="170"/>
      <c r="FB612" s="170"/>
      <c r="FC612" s="170"/>
      <c r="FD612" s="170"/>
    </row>
    <row r="613" customFormat="false" ht="12.75" hidden="false" customHeight="false" outlineLevel="0" collapsed="false">
      <c r="A613" s="179"/>
      <c r="B613" s="160"/>
      <c r="C613" s="160"/>
      <c r="D613" s="160"/>
      <c r="E613" s="160"/>
      <c r="F613" s="160"/>
      <c r="G613" s="160"/>
      <c r="H613" s="159"/>
      <c r="I613" s="181"/>
      <c r="R613" s="159"/>
      <c r="S613" s="169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70"/>
      <c r="BP613" s="170"/>
      <c r="BQ613" s="170"/>
      <c r="BR613" s="170"/>
      <c r="BS613" s="170"/>
      <c r="BT613" s="170"/>
      <c r="BU613" s="170"/>
      <c r="BV613" s="170"/>
      <c r="BW613" s="170"/>
      <c r="BX613" s="170"/>
      <c r="BY613" s="170"/>
      <c r="BZ613" s="170"/>
      <c r="CA613" s="170"/>
      <c r="CB613" s="170"/>
      <c r="CC613" s="170"/>
      <c r="CD613" s="170"/>
      <c r="CE613" s="170"/>
      <c r="CF613" s="170"/>
      <c r="CG613" s="170"/>
      <c r="CH613" s="170"/>
      <c r="CI613" s="170"/>
      <c r="CJ613" s="170"/>
      <c r="CK613" s="170"/>
      <c r="CL613" s="170"/>
      <c r="CM613" s="170"/>
      <c r="CN613" s="170"/>
      <c r="CO613" s="170"/>
      <c r="CP613" s="170"/>
      <c r="CQ613" s="170"/>
      <c r="CR613" s="170"/>
      <c r="CS613" s="170"/>
      <c r="CT613" s="170"/>
      <c r="CU613" s="170"/>
      <c r="CV613" s="170"/>
      <c r="CW613" s="170"/>
      <c r="CX613" s="170"/>
      <c r="CY613" s="170"/>
      <c r="CZ613" s="170"/>
      <c r="DA613" s="170"/>
      <c r="DB613" s="170"/>
      <c r="DC613" s="170"/>
      <c r="DD613" s="170"/>
      <c r="DE613" s="170"/>
      <c r="DF613" s="170"/>
      <c r="DG613" s="170"/>
      <c r="DH613" s="170"/>
      <c r="DI613" s="170"/>
      <c r="DJ613" s="170"/>
      <c r="DK613" s="170"/>
      <c r="DL613" s="170"/>
      <c r="DM613" s="170"/>
      <c r="DN613" s="170"/>
      <c r="DO613" s="170"/>
      <c r="DP613" s="170"/>
      <c r="DQ613" s="170"/>
      <c r="DR613" s="170"/>
      <c r="DS613" s="170"/>
      <c r="DT613" s="170"/>
      <c r="DU613" s="170"/>
      <c r="DV613" s="170"/>
      <c r="DW613" s="170"/>
      <c r="DX613" s="170"/>
      <c r="DY613" s="170"/>
      <c r="DZ613" s="170"/>
      <c r="EA613" s="170"/>
      <c r="EB613" s="170"/>
      <c r="EC613" s="170"/>
      <c r="ED613" s="170"/>
      <c r="EE613" s="170"/>
      <c r="EF613" s="170"/>
      <c r="EG613" s="170"/>
      <c r="EH613" s="170"/>
      <c r="EI613" s="170"/>
      <c r="EJ613" s="170"/>
      <c r="EK613" s="170"/>
      <c r="EL613" s="170"/>
      <c r="EM613" s="170"/>
      <c r="EN613" s="170"/>
      <c r="EO613" s="170"/>
      <c r="EP613" s="170"/>
      <c r="EQ613" s="170"/>
      <c r="ER613" s="170"/>
      <c r="ES613" s="170"/>
      <c r="ET613" s="170"/>
      <c r="EU613" s="170"/>
      <c r="EV613" s="170"/>
      <c r="EW613" s="170"/>
      <c r="EX613" s="170"/>
      <c r="EY613" s="170"/>
      <c r="EZ613" s="170"/>
      <c r="FA613" s="170"/>
      <c r="FB613" s="170"/>
      <c r="FC613" s="170"/>
      <c r="FD613" s="170"/>
    </row>
    <row r="614" customFormat="false" ht="12.75" hidden="false" customHeight="false" outlineLevel="0" collapsed="false">
      <c r="A614" s="179"/>
      <c r="B614" s="160"/>
      <c r="C614" s="160"/>
      <c r="D614" s="160"/>
      <c r="E614" s="160"/>
      <c r="F614" s="160"/>
      <c r="G614" s="160"/>
      <c r="H614" s="159"/>
      <c r="I614" s="181"/>
      <c r="R614" s="159"/>
      <c r="S614" s="169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  <c r="AH614" s="170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70"/>
      <c r="BP614" s="170"/>
      <c r="BQ614" s="170"/>
      <c r="BR614" s="170"/>
      <c r="BS614" s="170"/>
      <c r="BT614" s="170"/>
      <c r="BU614" s="170"/>
      <c r="BV614" s="170"/>
      <c r="BW614" s="170"/>
      <c r="BX614" s="170"/>
      <c r="BY614" s="170"/>
      <c r="BZ614" s="170"/>
      <c r="CA614" s="170"/>
      <c r="CB614" s="170"/>
      <c r="CC614" s="170"/>
      <c r="CD614" s="170"/>
      <c r="CE614" s="170"/>
      <c r="CF614" s="170"/>
      <c r="CG614" s="170"/>
      <c r="CH614" s="170"/>
      <c r="CI614" s="170"/>
      <c r="CJ614" s="170"/>
      <c r="CK614" s="170"/>
      <c r="CL614" s="170"/>
      <c r="CM614" s="170"/>
      <c r="CN614" s="170"/>
      <c r="CO614" s="170"/>
      <c r="CP614" s="170"/>
      <c r="CQ614" s="170"/>
      <c r="CR614" s="170"/>
      <c r="CS614" s="170"/>
      <c r="CT614" s="170"/>
      <c r="CU614" s="170"/>
      <c r="CV614" s="170"/>
      <c r="CW614" s="170"/>
      <c r="CX614" s="170"/>
      <c r="CY614" s="170"/>
      <c r="CZ614" s="170"/>
      <c r="DA614" s="170"/>
      <c r="DB614" s="170"/>
      <c r="DC614" s="170"/>
      <c r="DD614" s="170"/>
      <c r="DE614" s="170"/>
      <c r="DF614" s="170"/>
      <c r="DG614" s="170"/>
      <c r="DH614" s="170"/>
      <c r="DI614" s="170"/>
      <c r="DJ614" s="170"/>
      <c r="DK614" s="170"/>
      <c r="DL614" s="170"/>
      <c r="DM614" s="170"/>
      <c r="DN614" s="170"/>
      <c r="DO614" s="170"/>
      <c r="DP614" s="170"/>
      <c r="DQ614" s="170"/>
      <c r="DR614" s="170"/>
      <c r="DS614" s="170"/>
      <c r="DT614" s="170"/>
      <c r="DU614" s="170"/>
      <c r="DV614" s="170"/>
      <c r="DW614" s="170"/>
      <c r="DX614" s="170"/>
      <c r="DY614" s="170"/>
      <c r="DZ614" s="170"/>
      <c r="EA614" s="170"/>
      <c r="EB614" s="170"/>
      <c r="EC614" s="170"/>
      <c r="ED614" s="170"/>
      <c r="EE614" s="170"/>
      <c r="EF614" s="170"/>
      <c r="EG614" s="170"/>
      <c r="EH614" s="170"/>
      <c r="EI614" s="170"/>
      <c r="EJ614" s="170"/>
      <c r="EK614" s="170"/>
      <c r="EL614" s="170"/>
      <c r="EM614" s="170"/>
      <c r="EN614" s="170"/>
      <c r="EO614" s="170"/>
      <c r="EP614" s="170"/>
      <c r="EQ614" s="170"/>
      <c r="ER614" s="170"/>
      <c r="ES614" s="170"/>
      <c r="ET614" s="170"/>
      <c r="EU614" s="170"/>
      <c r="EV614" s="170"/>
      <c r="EW614" s="170"/>
      <c r="EX614" s="170"/>
      <c r="EY614" s="170"/>
      <c r="EZ614" s="170"/>
      <c r="FA614" s="170"/>
      <c r="FB614" s="170"/>
      <c r="FC614" s="170"/>
      <c r="FD614" s="170"/>
    </row>
    <row r="615" customFormat="false" ht="12.75" hidden="false" customHeight="false" outlineLevel="0" collapsed="false">
      <c r="A615" s="179"/>
      <c r="B615" s="160"/>
      <c r="C615" s="160"/>
      <c r="D615" s="160"/>
      <c r="E615" s="160"/>
      <c r="F615" s="160"/>
      <c r="G615" s="160"/>
      <c r="H615" s="159"/>
      <c r="I615" s="181"/>
      <c r="R615" s="159"/>
      <c r="S615" s="169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  <c r="AH615" s="170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70"/>
      <c r="BP615" s="170"/>
      <c r="BQ615" s="170"/>
      <c r="BR615" s="170"/>
      <c r="BS615" s="170"/>
      <c r="BT615" s="170"/>
      <c r="BU615" s="170"/>
      <c r="BV615" s="170"/>
      <c r="BW615" s="170"/>
      <c r="BX615" s="170"/>
      <c r="BY615" s="170"/>
      <c r="BZ615" s="170"/>
      <c r="CA615" s="170"/>
      <c r="CB615" s="170"/>
      <c r="CC615" s="170"/>
      <c r="CD615" s="170"/>
      <c r="CE615" s="170"/>
      <c r="CF615" s="170"/>
      <c r="CG615" s="170"/>
      <c r="CH615" s="170"/>
      <c r="CI615" s="170"/>
      <c r="CJ615" s="170"/>
      <c r="CK615" s="170"/>
      <c r="CL615" s="170"/>
      <c r="CM615" s="170"/>
      <c r="CN615" s="170"/>
      <c r="CO615" s="170"/>
      <c r="CP615" s="170"/>
      <c r="CQ615" s="170"/>
      <c r="CR615" s="170"/>
      <c r="CS615" s="170"/>
      <c r="CT615" s="170"/>
      <c r="CU615" s="170"/>
      <c r="CV615" s="170"/>
      <c r="CW615" s="170"/>
      <c r="CX615" s="170"/>
      <c r="CY615" s="170"/>
      <c r="CZ615" s="170"/>
      <c r="DA615" s="170"/>
      <c r="DB615" s="170"/>
      <c r="DC615" s="170"/>
      <c r="DD615" s="170"/>
      <c r="DE615" s="170"/>
      <c r="DF615" s="170"/>
      <c r="DG615" s="170"/>
      <c r="DH615" s="170"/>
      <c r="DI615" s="170"/>
      <c r="DJ615" s="170"/>
      <c r="DK615" s="170"/>
      <c r="DL615" s="170"/>
      <c r="DM615" s="170"/>
      <c r="DN615" s="170"/>
      <c r="DO615" s="170"/>
      <c r="DP615" s="170"/>
      <c r="DQ615" s="170"/>
      <c r="DR615" s="170"/>
      <c r="DS615" s="170"/>
      <c r="DT615" s="170"/>
      <c r="DU615" s="170"/>
      <c r="DV615" s="170"/>
      <c r="DW615" s="170"/>
      <c r="DX615" s="170"/>
      <c r="DY615" s="170"/>
      <c r="DZ615" s="170"/>
      <c r="EA615" s="170"/>
      <c r="EB615" s="170"/>
      <c r="EC615" s="170"/>
      <c r="ED615" s="170"/>
      <c r="EE615" s="170"/>
      <c r="EF615" s="170"/>
      <c r="EG615" s="170"/>
      <c r="EH615" s="170"/>
      <c r="EI615" s="170"/>
      <c r="EJ615" s="170"/>
      <c r="EK615" s="170"/>
      <c r="EL615" s="170"/>
      <c r="EM615" s="170"/>
      <c r="EN615" s="170"/>
      <c r="EO615" s="170"/>
      <c r="EP615" s="170"/>
      <c r="EQ615" s="170"/>
      <c r="ER615" s="170"/>
      <c r="ES615" s="170"/>
      <c r="ET615" s="170"/>
      <c r="EU615" s="170"/>
      <c r="EV615" s="170"/>
      <c r="EW615" s="170"/>
      <c r="EX615" s="170"/>
      <c r="EY615" s="170"/>
      <c r="EZ615" s="170"/>
      <c r="FA615" s="170"/>
      <c r="FB615" s="170"/>
      <c r="FC615" s="170"/>
      <c r="FD615" s="170"/>
    </row>
    <row r="616" customFormat="false" ht="12.75" hidden="false" customHeight="false" outlineLevel="0" collapsed="false">
      <c r="A616" s="179"/>
      <c r="B616" s="160"/>
      <c r="C616" s="160"/>
      <c r="D616" s="160"/>
      <c r="E616" s="160"/>
      <c r="F616" s="160"/>
      <c r="G616" s="160"/>
      <c r="H616" s="159"/>
      <c r="I616" s="181"/>
      <c r="R616" s="159"/>
      <c r="S616" s="169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  <c r="AH616" s="170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70"/>
      <c r="BP616" s="170"/>
      <c r="BQ616" s="170"/>
      <c r="BR616" s="170"/>
      <c r="BS616" s="170"/>
      <c r="BT616" s="170"/>
      <c r="BU616" s="170"/>
      <c r="BV616" s="170"/>
      <c r="BW616" s="170"/>
      <c r="BX616" s="170"/>
      <c r="BY616" s="170"/>
      <c r="BZ616" s="170"/>
      <c r="CA616" s="170"/>
      <c r="CB616" s="170"/>
      <c r="CC616" s="170"/>
      <c r="CD616" s="170"/>
      <c r="CE616" s="170"/>
      <c r="CF616" s="170"/>
      <c r="CG616" s="170"/>
      <c r="CH616" s="170"/>
      <c r="CI616" s="170"/>
      <c r="CJ616" s="170"/>
      <c r="CK616" s="170"/>
      <c r="CL616" s="170"/>
      <c r="CM616" s="170"/>
      <c r="CN616" s="170"/>
      <c r="CO616" s="170"/>
      <c r="CP616" s="170"/>
      <c r="CQ616" s="170"/>
      <c r="CR616" s="170"/>
      <c r="CS616" s="170"/>
      <c r="CT616" s="170"/>
      <c r="CU616" s="170"/>
      <c r="CV616" s="170"/>
      <c r="CW616" s="170"/>
      <c r="CX616" s="170"/>
      <c r="CY616" s="170"/>
      <c r="CZ616" s="170"/>
      <c r="DA616" s="170"/>
      <c r="DB616" s="170"/>
      <c r="DC616" s="170"/>
      <c r="DD616" s="170"/>
      <c r="DE616" s="170"/>
      <c r="DF616" s="170"/>
      <c r="DG616" s="170"/>
      <c r="DH616" s="170"/>
      <c r="DI616" s="170"/>
      <c r="DJ616" s="170"/>
      <c r="DK616" s="170"/>
      <c r="DL616" s="170"/>
      <c r="DM616" s="170"/>
      <c r="DN616" s="170"/>
      <c r="DO616" s="170"/>
      <c r="DP616" s="170"/>
      <c r="DQ616" s="170"/>
      <c r="DR616" s="170"/>
      <c r="DS616" s="170"/>
      <c r="DT616" s="170"/>
      <c r="DU616" s="170"/>
      <c r="DV616" s="170"/>
      <c r="DW616" s="170"/>
      <c r="DX616" s="170"/>
      <c r="DY616" s="170"/>
      <c r="DZ616" s="170"/>
      <c r="EA616" s="170"/>
      <c r="EB616" s="170"/>
      <c r="EC616" s="170"/>
      <c r="ED616" s="170"/>
      <c r="EE616" s="170"/>
      <c r="EF616" s="170"/>
      <c r="EG616" s="170"/>
      <c r="EH616" s="170"/>
      <c r="EI616" s="170"/>
      <c r="EJ616" s="170"/>
      <c r="EK616" s="170"/>
      <c r="EL616" s="170"/>
      <c r="EM616" s="170"/>
      <c r="EN616" s="170"/>
      <c r="EO616" s="170"/>
      <c r="EP616" s="170"/>
      <c r="EQ616" s="170"/>
      <c r="ER616" s="170"/>
      <c r="ES616" s="170"/>
      <c r="ET616" s="170"/>
      <c r="EU616" s="170"/>
      <c r="EV616" s="170"/>
      <c r="EW616" s="170"/>
      <c r="EX616" s="170"/>
      <c r="EY616" s="170"/>
      <c r="EZ616" s="170"/>
      <c r="FA616" s="170"/>
      <c r="FB616" s="170"/>
      <c r="FC616" s="170"/>
      <c r="FD616" s="170"/>
    </row>
    <row r="617" customFormat="false" ht="12.75" hidden="false" customHeight="false" outlineLevel="0" collapsed="false">
      <c r="A617" s="179"/>
      <c r="B617" s="160"/>
      <c r="C617" s="160"/>
      <c r="D617" s="160"/>
      <c r="E617" s="160"/>
      <c r="F617" s="160"/>
      <c r="G617" s="160"/>
      <c r="H617" s="159"/>
      <c r="I617" s="181"/>
      <c r="R617" s="159"/>
      <c r="S617" s="169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  <c r="AH617" s="170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70"/>
      <c r="BP617" s="170"/>
      <c r="BQ617" s="170"/>
      <c r="BR617" s="170"/>
      <c r="BS617" s="170"/>
      <c r="BT617" s="170"/>
      <c r="BU617" s="170"/>
      <c r="BV617" s="170"/>
      <c r="BW617" s="170"/>
      <c r="BX617" s="170"/>
      <c r="BY617" s="170"/>
      <c r="BZ617" s="170"/>
      <c r="CA617" s="170"/>
      <c r="CB617" s="170"/>
      <c r="CC617" s="170"/>
      <c r="CD617" s="170"/>
      <c r="CE617" s="170"/>
      <c r="CF617" s="170"/>
      <c r="CG617" s="170"/>
      <c r="CH617" s="170"/>
      <c r="CI617" s="170"/>
      <c r="CJ617" s="170"/>
      <c r="CK617" s="170"/>
      <c r="CL617" s="170"/>
      <c r="CM617" s="170"/>
      <c r="CN617" s="170"/>
      <c r="CO617" s="170"/>
      <c r="CP617" s="170"/>
      <c r="CQ617" s="170"/>
      <c r="CR617" s="170"/>
      <c r="CS617" s="170"/>
      <c r="CT617" s="170"/>
      <c r="CU617" s="170"/>
      <c r="CV617" s="170"/>
      <c r="CW617" s="170"/>
      <c r="CX617" s="170"/>
      <c r="CY617" s="170"/>
      <c r="CZ617" s="170"/>
      <c r="DA617" s="170"/>
      <c r="DB617" s="170"/>
      <c r="DC617" s="170"/>
      <c r="DD617" s="170"/>
      <c r="DE617" s="170"/>
      <c r="DF617" s="170"/>
      <c r="DG617" s="170"/>
      <c r="DH617" s="170"/>
      <c r="DI617" s="170"/>
      <c r="DJ617" s="170"/>
      <c r="DK617" s="170"/>
      <c r="DL617" s="170"/>
      <c r="DM617" s="170"/>
      <c r="DN617" s="170"/>
      <c r="DO617" s="170"/>
      <c r="DP617" s="170"/>
      <c r="DQ617" s="170"/>
      <c r="DR617" s="170"/>
      <c r="DS617" s="170"/>
      <c r="DT617" s="170"/>
      <c r="DU617" s="170"/>
      <c r="DV617" s="170"/>
      <c r="DW617" s="170"/>
      <c r="DX617" s="170"/>
      <c r="DY617" s="170"/>
      <c r="DZ617" s="170"/>
      <c r="EA617" s="170"/>
      <c r="EB617" s="170"/>
      <c r="EC617" s="170"/>
      <c r="ED617" s="170"/>
      <c r="EE617" s="170"/>
      <c r="EF617" s="170"/>
      <c r="EG617" s="170"/>
      <c r="EH617" s="170"/>
      <c r="EI617" s="170"/>
      <c r="EJ617" s="170"/>
      <c r="EK617" s="170"/>
      <c r="EL617" s="170"/>
      <c r="EM617" s="170"/>
      <c r="EN617" s="170"/>
      <c r="EO617" s="170"/>
      <c r="EP617" s="170"/>
      <c r="EQ617" s="170"/>
      <c r="ER617" s="170"/>
      <c r="ES617" s="170"/>
      <c r="ET617" s="170"/>
      <c r="EU617" s="170"/>
      <c r="EV617" s="170"/>
      <c r="EW617" s="170"/>
      <c r="EX617" s="170"/>
      <c r="EY617" s="170"/>
      <c r="EZ617" s="170"/>
      <c r="FA617" s="170"/>
      <c r="FB617" s="170"/>
      <c r="FC617" s="170"/>
      <c r="FD617" s="170"/>
    </row>
    <row r="618" customFormat="false" ht="12.75" hidden="false" customHeight="false" outlineLevel="0" collapsed="false">
      <c r="A618" s="179"/>
      <c r="B618" s="160"/>
      <c r="C618" s="160"/>
      <c r="D618" s="160"/>
      <c r="E618" s="160"/>
      <c r="F618" s="160"/>
      <c r="G618" s="160"/>
      <c r="H618" s="159"/>
      <c r="I618" s="181"/>
      <c r="R618" s="159"/>
      <c r="S618" s="169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  <c r="AH618" s="170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70"/>
      <c r="BP618" s="170"/>
      <c r="BQ618" s="170"/>
      <c r="BR618" s="170"/>
      <c r="BS618" s="170"/>
      <c r="BT618" s="170"/>
      <c r="BU618" s="170"/>
      <c r="BV618" s="170"/>
      <c r="BW618" s="170"/>
      <c r="BX618" s="170"/>
      <c r="BY618" s="170"/>
      <c r="BZ618" s="170"/>
      <c r="CA618" s="170"/>
      <c r="CB618" s="170"/>
      <c r="CC618" s="170"/>
      <c r="CD618" s="170"/>
      <c r="CE618" s="170"/>
      <c r="CF618" s="170"/>
      <c r="CG618" s="170"/>
      <c r="CH618" s="170"/>
      <c r="CI618" s="170"/>
      <c r="CJ618" s="170"/>
      <c r="CK618" s="170"/>
      <c r="CL618" s="170"/>
      <c r="CM618" s="170"/>
      <c r="CN618" s="170"/>
      <c r="CO618" s="170"/>
      <c r="CP618" s="170"/>
      <c r="CQ618" s="170"/>
      <c r="CR618" s="170"/>
      <c r="CS618" s="170"/>
      <c r="CT618" s="170"/>
      <c r="CU618" s="170"/>
      <c r="CV618" s="170"/>
      <c r="CW618" s="170"/>
      <c r="CX618" s="170"/>
      <c r="CY618" s="170"/>
      <c r="CZ618" s="170"/>
      <c r="DA618" s="170"/>
      <c r="DB618" s="170"/>
      <c r="DC618" s="170"/>
      <c r="DD618" s="170"/>
      <c r="DE618" s="170"/>
      <c r="DF618" s="170"/>
      <c r="DG618" s="170"/>
      <c r="DH618" s="170"/>
      <c r="DI618" s="170"/>
      <c r="DJ618" s="170"/>
      <c r="DK618" s="170"/>
      <c r="DL618" s="170"/>
      <c r="DM618" s="170"/>
      <c r="DN618" s="170"/>
      <c r="DO618" s="170"/>
      <c r="DP618" s="170"/>
      <c r="DQ618" s="170"/>
      <c r="DR618" s="170"/>
      <c r="DS618" s="170"/>
      <c r="DT618" s="170"/>
      <c r="DU618" s="170"/>
      <c r="DV618" s="170"/>
      <c r="DW618" s="170"/>
      <c r="DX618" s="170"/>
      <c r="DY618" s="170"/>
      <c r="DZ618" s="170"/>
      <c r="EA618" s="170"/>
      <c r="EB618" s="170"/>
      <c r="EC618" s="170"/>
      <c r="ED618" s="170"/>
      <c r="EE618" s="170"/>
      <c r="EF618" s="170"/>
      <c r="EG618" s="170"/>
      <c r="EH618" s="170"/>
      <c r="EI618" s="170"/>
      <c r="EJ618" s="170"/>
      <c r="EK618" s="170"/>
      <c r="EL618" s="170"/>
      <c r="EM618" s="170"/>
      <c r="EN618" s="170"/>
      <c r="EO618" s="170"/>
      <c r="EP618" s="170"/>
      <c r="EQ618" s="170"/>
      <c r="ER618" s="170"/>
      <c r="ES618" s="170"/>
      <c r="ET618" s="170"/>
      <c r="EU618" s="170"/>
      <c r="EV618" s="170"/>
      <c r="EW618" s="170"/>
      <c r="EX618" s="170"/>
      <c r="EY618" s="170"/>
      <c r="EZ618" s="170"/>
      <c r="FA618" s="170"/>
      <c r="FB618" s="170"/>
      <c r="FC618" s="170"/>
      <c r="FD618" s="170"/>
    </row>
    <row r="619" customFormat="false" ht="12.75" hidden="false" customHeight="false" outlineLevel="0" collapsed="false">
      <c r="A619" s="179"/>
      <c r="B619" s="160"/>
      <c r="C619" s="160"/>
      <c r="D619" s="160"/>
      <c r="E619" s="160"/>
      <c r="F619" s="160"/>
      <c r="G619" s="160"/>
      <c r="H619" s="159"/>
      <c r="I619" s="181"/>
      <c r="R619" s="159"/>
      <c r="S619" s="169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  <c r="AH619" s="170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70"/>
      <c r="BP619" s="170"/>
      <c r="BQ619" s="170"/>
      <c r="BR619" s="170"/>
      <c r="BS619" s="170"/>
      <c r="BT619" s="170"/>
      <c r="BU619" s="170"/>
      <c r="BV619" s="170"/>
      <c r="BW619" s="170"/>
      <c r="BX619" s="170"/>
      <c r="BY619" s="170"/>
      <c r="BZ619" s="170"/>
      <c r="CA619" s="170"/>
      <c r="CB619" s="170"/>
      <c r="CC619" s="170"/>
      <c r="CD619" s="170"/>
      <c r="CE619" s="170"/>
      <c r="CF619" s="170"/>
      <c r="CG619" s="170"/>
      <c r="CH619" s="170"/>
      <c r="CI619" s="170"/>
      <c r="CJ619" s="170"/>
      <c r="CK619" s="170"/>
      <c r="CL619" s="170"/>
      <c r="CM619" s="170"/>
      <c r="CN619" s="170"/>
      <c r="CO619" s="170"/>
      <c r="CP619" s="170"/>
      <c r="CQ619" s="170"/>
      <c r="CR619" s="170"/>
      <c r="CS619" s="170"/>
      <c r="CT619" s="170"/>
      <c r="CU619" s="170"/>
      <c r="CV619" s="170"/>
      <c r="CW619" s="170"/>
      <c r="CX619" s="170"/>
      <c r="CY619" s="170"/>
      <c r="CZ619" s="170"/>
      <c r="DA619" s="170"/>
      <c r="DB619" s="170"/>
      <c r="DC619" s="170"/>
      <c r="DD619" s="170"/>
      <c r="DE619" s="170"/>
      <c r="DF619" s="170"/>
      <c r="DG619" s="170"/>
      <c r="DH619" s="170"/>
      <c r="DI619" s="170"/>
      <c r="DJ619" s="170"/>
      <c r="DK619" s="170"/>
      <c r="DL619" s="170"/>
      <c r="DM619" s="170"/>
      <c r="DN619" s="170"/>
      <c r="DO619" s="170"/>
      <c r="DP619" s="170"/>
      <c r="DQ619" s="170"/>
      <c r="DR619" s="170"/>
      <c r="DS619" s="170"/>
      <c r="DT619" s="170"/>
      <c r="DU619" s="170"/>
      <c r="DV619" s="170"/>
      <c r="DW619" s="170"/>
      <c r="DX619" s="170"/>
      <c r="DY619" s="170"/>
      <c r="DZ619" s="170"/>
      <c r="EA619" s="170"/>
      <c r="EB619" s="170"/>
      <c r="EC619" s="170"/>
      <c r="ED619" s="170"/>
      <c r="EE619" s="170"/>
      <c r="EF619" s="170"/>
      <c r="EG619" s="170"/>
      <c r="EH619" s="170"/>
      <c r="EI619" s="170"/>
      <c r="EJ619" s="170"/>
      <c r="EK619" s="170"/>
      <c r="EL619" s="170"/>
      <c r="EM619" s="170"/>
      <c r="EN619" s="170"/>
      <c r="EO619" s="170"/>
      <c r="EP619" s="170"/>
      <c r="EQ619" s="170"/>
      <c r="ER619" s="170"/>
      <c r="ES619" s="170"/>
      <c r="ET619" s="170"/>
      <c r="EU619" s="170"/>
      <c r="EV619" s="170"/>
      <c r="EW619" s="170"/>
      <c r="EX619" s="170"/>
      <c r="EY619" s="170"/>
      <c r="EZ619" s="170"/>
      <c r="FA619" s="170"/>
      <c r="FB619" s="170"/>
      <c r="FC619" s="170"/>
      <c r="FD619" s="170"/>
    </row>
    <row r="620" customFormat="false" ht="12.75" hidden="false" customHeight="false" outlineLevel="0" collapsed="false">
      <c r="A620" s="179"/>
      <c r="B620" s="160"/>
      <c r="C620" s="160"/>
      <c r="D620" s="160"/>
      <c r="E620" s="160"/>
      <c r="F620" s="160"/>
      <c r="G620" s="160"/>
      <c r="H620" s="159"/>
      <c r="I620" s="181"/>
      <c r="R620" s="159"/>
      <c r="S620" s="169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  <c r="AH620" s="170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70"/>
      <c r="BP620" s="170"/>
      <c r="BQ620" s="170"/>
      <c r="BR620" s="170"/>
      <c r="BS620" s="170"/>
      <c r="BT620" s="170"/>
      <c r="BU620" s="170"/>
      <c r="BV620" s="170"/>
      <c r="BW620" s="170"/>
      <c r="BX620" s="170"/>
      <c r="BY620" s="170"/>
      <c r="BZ620" s="170"/>
      <c r="CA620" s="170"/>
      <c r="CB620" s="170"/>
      <c r="CC620" s="170"/>
      <c r="CD620" s="170"/>
      <c r="CE620" s="170"/>
      <c r="CF620" s="170"/>
      <c r="CG620" s="170"/>
      <c r="CH620" s="170"/>
      <c r="CI620" s="170"/>
      <c r="CJ620" s="170"/>
      <c r="CK620" s="170"/>
      <c r="CL620" s="170"/>
      <c r="CM620" s="170"/>
      <c r="CN620" s="170"/>
      <c r="CO620" s="170"/>
      <c r="CP620" s="170"/>
      <c r="CQ620" s="170"/>
      <c r="CR620" s="170"/>
      <c r="CS620" s="170"/>
      <c r="CT620" s="170"/>
      <c r="CU620" s="170"/>
      <c r="CV620" s="170"/>
      <c r="CW620" s="170"/>
      <c r="CX620" s="170"/>
      <c r="CY620" s="170"/>
      <c r="CZ620" s="170"/>
      <c r="DA620" s="170"/>
      <c r="DB620" s="170"/>
      <c r="DC620" s="170"/>
      <c r="DD620" s="170"/>
      <c r="DE620" s="170"/>
      <c r="DF620" s="170"/>
      <c r="DG620" s="170"/>
      <c r="DH620" s="170"/>
      <c r="DI620" s="170"/>
      <c r="DJ620" s="170"/>
      <c r="DK620" s="170"/>
      <c r="DL620" s="170"/>
      <c r="DM620" s="170"/>
      <c r="DN620" s="170"/>
      <c r="DO620" s="170"/>
      <c r="DP620" s="170"/>
      <c r="DQ620" s="170"/>
      <c r="DR620" s="170"/>
      <c r="DS620" s="170"/>
      <c r="DT620" s="170"/>
      <c r="DU620" s="170"/>
      <c r="DV620" s="170"/>
      <c r="DW620" s="170"/>
      <c r="DX620" s="170"/>
      <c r="DY620" s="170"/>
      <c r="DZ620" s="170"/>
      <c r="EA620" s="170"/>
      <c r="EB620" s="170"/>
      <c r="EC620" s="170"/>
      <c r="ED620" s="170"/>
      <c r="EE620" s="170"/>
      <c r="EF620" s="170"/>
      <c r="EG620" s="170"/>
      <c r="EH620" s="170"/>
      <c r="EI620" s="170"/>
      <c r="EJ620" s="170"/>
      <c r="EK620" s="170"/>
      <c r="EL620" s="170"/>
      <c r="EM620" s="170"/>
      <c r="EN620" s="170"/>
      <c r="EO620" s="170"/>
      <c r="EP620" s="170"/>
      <c r="EQ620" s="170"/>
      <c r="ER620" s="170"/>
      <c r="ES620" s="170"/>
      <c r="ET620" s="170"/>
      <c r="EU620" s="170"/>
      <c r="EV620" s="170"/>
      <c r="EW620" s="170"/>
      <c r="EX620" s="170"/>
      <c r="EY620" s="170"/>
      <c r="EZ620" s="170"/>
      <c r="FA620" s="170"/>
      <c r="FB620" s="170"/>
      <c r="FC620" s="170"/>
      <c r="FD620" s="170"/>
    </row>
    <row r="621" customFormat="false" ht="12.75" hidden="false" customHeight="false" outlineLevel="0" collapsed="false">
      <c r="A621" s="179"/>
      <c r="B621" s="160"/>
      <c r="C621" s="160"/>
      <c r="D621" s="160"/>
      <c r="E621" s="160"/>
      <c r="F621" s="160"/>
      <c r="G621" s="160"/>
      <c r="H621" s="159"/>
      <c r="I621" s="181"/>
      <c r="R621" s="159"/>
      <c r="S621" s="169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  <c r="AH621" s="170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70"/>
      <c r="BP621" s="170"/>
      <c r="BQ621" s="170"/>
      <c r="BR621" s="170"/>
      <c r="BS621" s="170"/>
      <c r="BT621" s="170"/>
      <c r="BU621" s="170"/>
      <c r="BV621" s="170"/>
      <c r="BW621" s="170"/>
      <c r="BX621" s="170"/>
      <c r="BY621" s="170"/>
      <c r="BZ621" s="170"/>
      <c r="CA621" s="170"/>
      <c r="CB621" s="170"/>
      <c r="CC621" s="170"/>
      <c r="CD621" s="170"/>
      <c r="CE621" s="170"/>
      <c r="CF621" s="170"/>
      <c r="CG621" s="170"/>
      <c r="CH621" s="170"/>
      <c r="CI621" s="170"/>
      <c r="CJ621" s="170"/>
      <c r="CK621" s="170"/>
      <c r="CL621" s="170"/>
      <c r="CM621" s="170"/>
      <c r="CN621" s="170"/>
      <c r="CO621" s="170"/>
      <c r="CP621" s="170"/>
      <c r="CQ621" s="170"/>
      <c r="CR621" s="170"/>
      <c r="CS621" s="170"/>
      <c r="CT621" s="170"/>
      <c r="CU621" s="170"/>
      <c r="CV621" s="170"/>
      <c r="CW621" s="170"/>
      <c r="CX621" s="170"/>
      <c r="CY621" s="170"/>
      <c r="CZ621" s="170"/>
      <c r="DA621" s="170"/>
      <c r="DB621" s="170"/>
      <c r="DC621" s="170"/>
      <c r="DD621" s="170"/>
      <c r="DE621" s="170"/>
      <c r="DF621" s="170"/>
      <c r="DG621" s="170"/>
      <c r="DH621" s="170"/>
      <c r="DI621" s="170"/>
      <c r="DJ621" s="170"/>
      <c r="DK621" s="170"/>
      <c r="DL621" s="170"/>
      <c r="DM621" s="170"/>
      <c r="DN621" s="170"/>
      <c r="DO621" s="170"/>
      <c r="DP621" s="170"/>
      <c r="DQ621" s="170"/>
      <c r="DR621" s="170"/>
      <c r="DS621" s="170"/>
      <c r="DT621" s="170"/>
      <c r="DU621" s="170"/>
      <c r="DV621" s="170"/>
      <c r="DW621" s="170"/>
      <c r="DX621" s="170"/>
      <c r="DY621" s="170"/>
      <c r="DZ621" s="170"/>
      <c r="EA621" s="170"/>
      <c r="EB621" s="170"/>
      <c r="EC621" s="170"/>
      <c r="ED621" s="170"/>
      <c r="EE621" s="170"/>
      <c r="EF621" s="170"/>
      <c r="EG621" s="170"/>
      <c r="EH621" s="170"/>
      <c r="EI621" s="170"/>
      <c r="EJ621" s="170"/>
      <c r="EK621" s="170"/>
      <c r="EL621" s="170"/>
      <c r="EM621" s="170"/>
      <c r="EN621" s="170"/>
      <c r="EO621" s="170"/>
      <c r="EP621" s="170"/>
      <c r="EQ621" s="170"/>
      <c r="ER621" s="170"/>
      <c r="ES621" s="170"/>
      <c r="ET621" s="170"/>
      <c r="EU621" s="170"/>
      <c r="EV621" s="170"/>
      <c r="EW621" s="170"/>
      <c r="EX621" s="170"/>
      <c r="EY621" s="170"/>
      <c r="EZ621" s="170"/>
      <c r="FA621" s="170"/>
      <c r="FB621" s="170"/>
      <c r="FC621" s="170"/>
      <c r="FD621" s="170"/>
    </row>
    <row r="622" customFormat="false" ht="12.75" hidden="false" customHeight="false" outlineLevel="0" collapsed="false">
      <c r="A622" s="179"/>
      <c r="B622" s="160"/>
      <c r="C622" s="160"/>
      <c r="D622" s="160"/>
      <c r="E622" s="160"/>
      <c r="F622" s="160"/>
      <c r="G622" s="160"/>
      <c r="H622" s="159"/>
      <c r="I622" s="181"/>
      <c r="R622" s="159"/>
      <c r="S622" s="169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  <c r="AH622" s="170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70"/>
      <c r="BP622" s="170"/>
      <c r="BQ622" s="170"/>
      <c r="BR622" s="170"/>
      <c r="BS622" s="170"/>
      <c r="BT622" s="170"/>
      <c r="BU622" s="170"/>
      <c r="BV622" s="170"/>
      <c r="BW622" s="170"/>
      <c r="BX622" s="170"/>
      <c r="BY622" s="170"/>
      <c r="BZ622" s="170"/>
      <c r="CA622" s="170"/>
      <c r="CB622" s="170"/>
      <c r="CC622" s="170"/>
      <c r="CD622" s="170"/>
      <c r="CE622" s="170"/>
      <c r="CF622" s="170"/>
      <c r="CG622" s="170"/>
      <c r="CH622" s="170"/>
      <c r="CI622" s="170"/>
      <c r="CJ622" s="170"/>
      <c r="CK622" s="170"/>
      <c r="CL622" s="170"/>
      <c r="CM622" s="170"/>
      <c r="CN622" s="170"/>
      <c r="CO622" s="170"/>
      <c r="CP622" s="170"/>
      <c r="CQ622" s="170"/>
      <c r="CR622" s="170"/>
      <c r="CS622" s="170"/>
      <c r="CT622" s="170"/>
      <c r="CU622" s="170"/>
      <c r="CV622" s="170"/>
      <c r="CW622" s="170"/>
      <c r="CX622" s="170"/>
      <c r="CY622" s="170"/>
      <c r="CZ622" s="170"/>
      <c r="DA622" s="170"/>
      <c r="DB622" s="170"/>
      <c r="DC622" s="170"/>
      <c r="DD622" s="170"/>
      <c r="DE622" s="170"/>
      <c r="DF622" s="170"/>
      <c r="DG622" s="170"/>
      <c r="DH622" s="170"/>
      <c r="DI622" s="170"/>
      <c r="DJ622" s="170"/>
      <c r="DK622" s="170"/>
      <c r="DL622" s="170"/>
      <c r="DM622" s="170"/>
      <c r="DN622" s="170"/>
      <c r="DO622" s="170"/>
      <c r="DP622" s="170"/>
      <c r="DQ622" s="170"/>
      <c r="DR622" s="170"/>
      <c r="DS622" s="170"/>
      <c r="DT622" s="170"/>
      <c r="DU622" s="170"/>
      <c r="DV622" s="170"/>
      <c r="DW622" s="170"/>
      <c r="DX622" s="170"/>
      <c r="DY622" s="170"/>
      <c r="DZ622" s="170"/>
      <c r="EA622" s="170"/>
      <c r="EB622" s="170"/>
      <c r="EC622" s="170"/>
      <c r="ED622" s="170"/>
      <c r="EE622" s="170"/>
      <c r="EF622" s="170"/>
      <c r="EG622" s="170"/>
      <c r="EH622" s="170"/>
      <c r="EI622" s="170"/>
      <c r="EJ622" s="170"/>
      <c r="EK622" s="170"/>
      <c r="EL622" s="170"/>
      <c r="EM622" s="170"/>
      <c r="EN622" s="170"/>
      <c r="EO622" s="170"/>
      <c r="EP622" s="170"/>
      <c r="EQ622" s="170"/>
      <c r="ER622" s="170"/>
      <c r="ES622" s="170"/>
      <c r="ET622" s="170"/>
      <c r="EU622" s="170"/>
      <c r="EV622" s="170"/>
      <c r="EW622" s="170"/>
      <c r="EX622" s="170"/>
      <c r="EY622" s="170"/>
      <c r="EZ622" s="170"/>
      <c r="FA622" s="170"/>
      <c r="FB622" s="170"/>
      <c r="FC622" s="170"/>
      <c r="FD622" s="170"/>
    </row>
    <row r="623" customFormat="false" ht="12.75" hidden="false" customHeight="false" outlineLevel="0" collapsed="false">
      <c r="A623" s="179"/>
      <c r="B623" s="160"/>
      <c r="C623" s="160"/>
      <c r="D623" s="160"/>
      <c r="E623" s="160"/>
      <c r="F623" s="160"/>
      <c r="G623" s="160"/>
      <c r="H623" s="159"/>
      <c r="I623" s="181"/>
      <c r="R623" s="159"/>
      <c r="S623" s="169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  <c r="AH623" s="170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70"/>
      <c r="BP623" s="170"/>
      <c r="BQ623" s="170"/>
      <c r="BR623" s="170"/>
      <c r="BS623" s="170"/>
      <c r="BT623" s="170"/>
      <c r="BU623" s="170"/>
      <c r="BV623" s="170"/>
      <c r="BW623" s="170"/>
      <c r="BX623" s="170"/>
      <c r="BY623" s="170"/>
      <c r="BZ623" s="170"/>
      <c r="CA623" s="170"/>
      <c r="CB623" s="170"/>
      <c r="CC623" s="170"/>
      <c r="CD623" s="170"/>
      <c r="CE623" s="170"/>
      <c r="CF623" s="170"/>
      <c r="CG623" s="170"/>
      <c r="CH623" s="170"/>
      <c r="CI623" s="170"/>
      <c r="CJ623" s="170"/>
      <c r="CK623" s="170"/>
      <c r="CL623" s="170"/>
      <c r="CM623" s="170"/>
      <c r="CN623" s="170"/>
      <c r="CO623" s="170"/>
      <c r="CP623" s="170"/>
      <c r="CQ623" s="170"/>
      <c r="CR623" s="170"/>
      <c r="CS623" s="170"/>
      <c r="CT623" s="170"/>
      <c r="CU623" s="170"/>
      <c r="CV623" s="170"/>
      <c r="CW623" s="170"/>
      <c r="CX623" s="170"/>
      <c r="CY623" s="170"/>
      <c r="CZ623" s="170"/>
      <c r="DA623" s="170"/>
      <c r="DB623" s="170"/>
      <c r="DC623" s="170"/>
      <c r="DD623" s="170"/>
      <c r="DE623" s="170"/>
      <c r="DF623" s="170"/>
      <c r="DG623" s="170"/>
      <c r="DH623" s="170"/>
      <c r="DI623" s="170"/>
      <c r="DJ623" s="170"/>
      <c r="DK623" s="170"/>
      <c r="DL623" s="170"/>
      <c r="DM623" s="170"/>
      <c r="DN623" s="170"/>
      <c r="DO623" s="170"/>
      <c r="DP623" s="170"/>
      <c r="DQ623" s="170"/>
      <c r="DR623" s="170"/>
      <c r="DS623" s="170"/>
      <c r="DT623" s="170"/>
      <c r="DU623" s="170"/>
      <c r="DV623" s="170"/>
      <c r="DW623" s="170"/>
      <c r="DX623" s="170"/>
      <c r="DY623" s="170"/>
      <c r="DZ623" s="170"/>
      <c r="EA623" s="170"/>
      <c r="EB623" s="170"/>
      <c r="EC623" s="170"/>
      <c r="ED623" s="170"/>
      <c r="EE623" s="170"/>
      <c r="EF623" s="170"/>
      <c r="EG623" s="170"/>
      <c r="EH623" s="170"/>
      <c r="EI623" s="170"/>
      <c r="EJ623" s="170"/>
      <c r="EK623" s="170"/>
      <c r="EL623" s="170"/>
      <c r="EM623" s="170"/>
      <c r="EN623" s="170"/>
      <c r="EO623" s="170"/>
      <c r="EP623" s="170"/>
      <c r="EQ623" s="170"/>
      <c r="ER623" s="170"/>
      <c r="ES623" s="170"/>
      <c r="ET623" s="170"/>
      <c r="EU623" s="170"/>
      <c r="EV623" s="170"/>
      <c r="EW623" s="170"/>
      <c r="EX623" s="170"/>
      <c r="EY623" s="170"/>
      <c r="EZ623" s="170"/>
      <c r="FA623" s="170"/>
      <c r="FB623" s="170"/>
      <c r="FC623" s="170"/>
      <c r="FD623" s="170"/>
    </row>
    <row r="624" customFormat="false" ht="12.75" hidden="false" customHeight="false" outlineLevel="0" collapsed="false">
      <c r="A624" s="179"/>
      <c r="B624" s="160"/>
      <c r="C624" s="160"/>
      <c r="D624" s="160"/>
      <c r="E624" s="160"/>
      <c r="F624" s="160"/>
      <c r="G624" s="160"/>
      <c r="H624" s="159"/>
      <c r="I624" s="181"/>
      <c r="R624" s="159"/>
      <c r="S624" s="169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70"/>
      <c r="BP624" s="170"/>
      <c r="BQ624" s="170"/>
      <c r="BR624" s="170"/>
      <c r="BS624" s="170"/>
      <c r="BT624" s="170"/>
      <c r="BU624" s="170"/>
      <c r="BV624" s="170"/>
      <c r="BW624" s="170"/>
      <c r="BX624" s="170"/>
      <c r="BY624" s="170"/>
      <c r="BZ624" s="170"/>
      <c r="CA624" s="170"/>
      <c r="CB624" s="170"/>
      <c r="CC624" s="170"/>
      <c r="CD624" s="170"/>
      <c r="CE624" s="170"/>
      <c r="CF624" s="170"/>
      <c r="CG624" s="170"/>
      <c r="CH624" s="170"/>
      <c r="CI624" s="170"/>
      <c r="CJ624" s="170"/>
      <c r="CK624" s="170"/>
      <c r="CL624" s="170"/>
      <c r="CM624" s="170"/>
      <c r="CN624" s="170"/>
      <c r="CO624" s="170"/>
      <c r="CP624" s="170"/>
      <c r="CQ624" s="170"/>
      <c r="CR624" s="170"/>
      <c r="CS624" s="170"/>
      <c r="CT624" s="170"/>
      <c r="CU624" s="170"/>
      <c r="CV624" s="170"/>
      <c r="CW624" s="170"/>
      <c r="CX624" s="170"/>
      <c r="CY624" s="170"/>
      <c r="CZ624" s="170"/>
      <c r="DA624" s="170"/>
      <c r="DB624" s="170"/>
      <c r="DC624" s="170"/>
      <c r="DD624" s="170"/>
      <c r="DE624" s="170"/>
      <c r="DF624" s="170"/>
      <c r="DG624" s="170"/>
      <c r="DH624" s="170"/>
      <c r="DI624" s="170"/>
      <c r="DJ624" s="170"/>
      <c r="DK624" s="170"/>
      <c r="DL624" s="170"/>
      <c r="DM624" s="170"/>
      <c r="DN624" s="170"/>
      <c r="DO624" s="170"/>
      <c r="DP624" s="170"/>
      <c r="DQ624" s="170"/>
      <c r="DR624" s="170"/>
      <c r="DS624" s="170"/>
      <c r="DT624" s="170"/>
      <c r="DU624" s="170"/>
      <c r="DV624" s="170"/>
      <c r="DW624" s="170"/>
      <c r="DX624" s="170"/>
      <c r="DY624" s="170"/>
      <c r="DZ624" s="170"/>
      <c r="EA624" s="170"/>
      <c r="EB624" s="170"/>
      <c r="EC624" s="170"/>
      <c r="ED624" s="170"/>
      <c r="EE624" s="170"/>
      <c r="EF624" s="170"/>
      <c r="EG624" s="170"/>
      <c r="EH624" s="170"/>
      <c r="EI624" s="170"/>
      <c r="EJ624" s="170"/>
      <c r="EK624" s="170"/>
      <c r="EL624" s="170"/>
      <c r="EM624" s="170"/>
      <c r="EN624" s="170"/>
      <c r="EO624" s="170"/>
      <c r="EP624" s="170"/>
      <c r="EQ624" s="170"/>
      <c r="ER624" s="170"/>
      <c r="ES624" s="170"/>
      <c r="ET624" s="170"/>
      <c r="EU624" s="170"/>
      <c r="EV624" s="170"/>
      <c r="EW624" s="170"/>
      <c r="EX624" s="170"/>
      <c r="EY624" s="170"/>
      <c r="EZ624" s="170"/>
      <c r="FA624" s="170"/>
      <c r="FB624" s="170"/>
      <c r="FC624" s="170"/>
      <c r="FD624" s="170"/>
    </row>
    <row r="625" customFormat="false" ht="12.75" hidden="false" customHeight="false" outlineLevel="0" collapsed="false">
      <c r="A625" s="179"/>
      <c r="B625" s="160"/>
      <c r="C625" s="160"/>
      <c r="D625" s="160"/>
      <c r="E625" s="160"/>
      <c r="F625" s="160"/>
      <c r="G625" s="160"/>
      <c r="H625" s="159"/>
      <c r="I625" s="181"/>
      <c r="R625" s="159"/>
      <c r="S625" s="169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70"/>
      <c r="BP625" s="170"/>
      <c r="BQ625" s="170"/>
      <c r="BR625" s="170"/>
      <c r="BS625" s="170"/>
      <c r="BT625" s="170"/>
      <c r="BU625" s="170"/>
      <c r="BV625" s="170"/>
      <c r="BW625" s="170"/>
      <c r="BX625" s="170"/>
      <c r="BY625" s="170"/>
      <c r="BZ625" s="170"/>
      <c r="CA625" s="170"/>
      <c r="CB625" s="170"/>
      <c r="CC625" s="170"/>
      <c r="CD625" s="170"/>
      <c r="CE625" s="170"/>
      <c r="CF625" s="170"/>
      <c r="CG625" s="170"/>
      <c r="CH625" s="170"/>
      <c r="CI625" s="170"/>
      <c r="CJ625" s="170"/>
      <c r="CK625" s="170"/>
      <c r="CL625" s="170"/>
      <c r="CM625" s="170"/>
      <c r="CN625" s="170"/>
      <c r="CO625" s="170"/>
      <c r="CP625" s="170"/>
      <c r="CQ625" s="170"/>
      <c r="CR625" s="170"/>
      <c r="CS625" s="170"/>
      <c r="CT625" s="170"/>
      <c r="CU625" s="170"/>
      <c r="CV625" s="170"/>
      <c r="CW625" s="170"/>
      <c r="CX625" s="170"/>
      <c r="CY625" s="170"/>
      <c r="CZ625" s="170"/>
      <c r="DA625" s="170"/>
      <c r="DB625" s="170"/>
      <c r="DC625" s="170"/>
      <c r="DD625" s="170"/>
      <c r="DE625" s="170"/>
      <c r="DF625" s="170"/>
      <c r="DG625" s="170"/>
      <c r="DH625" s="170"/>
      <c r="DI625" s="170"/>
      <c r="DJ625" s="170"/>
      <c r="DK625" s="170"/>
      <c r="DL625" s="170"/>
      <c r="DM625" s="170"/>
      <c r="DN625" s="170"/>
      <c r="DO625" s="170"/>
      <c r="DP625" s="170"/>
      <c r="DQ625" s="170"/>
      <c r="DR625" s="170"/>
      <c r="DS625" s="170"/>
      <c r="DT625" s="170"/>
      <c r="DU625" s="170"/>
      <c r="DV625" s="170"/>
      <c r="DW625" s="170"/>
      <c r="DX625" s="170"/>
      <c r="DY625" s="170"/>
      <c r="DZ625" s="170"/>
      <c r="EA625" s="170"/>
      <c r="EB625" s="170"/>
      <c r="EC625" s="170"/>
      <c r="ED625" s="170"/>
      <c r="EE625" s="170"/>
      <c r="EF625" s="170"/>
      <c r="EG625" s="170"/>
      <c r="EH625" s="170"/>
      <c r="EI625" s="170"/>
      <c r="EJ625" s="170"/>
      <c r="EK625" s="170"/>
      <c r="EL625" s="170"/>
      <c r="EM625" s="170"/>
      <c r="EN625" s="170"/>
      <c r="EO625" s="170"/>
      <c r="EP625" s="170"/>
      <c r="EQ625" s="170"/>
      <c r="ER625" s="170"/>
      <c r="ES625" s="170"/>
      <c r="ET625" s="170"/>
      <c r="EU625" s="170"/>
      <c r="EV625" s="170"/>
      <c r="EW625" s="170"/>
      <c r="EX625" s="170"/>
      <c r="EY625" s="170"/>
      <c r="EZ625" s="170"/>
      <c r="FA625" s="170"/>
      <c r="FB625" s="170"/>
      <c r="FC625" s="170"/>
      <c r="FD625" s="170"/>
    </row>
    <row r="626" customFormat="false" ht="12.75" hidden="false" customHeight="false" outlineLevel="0" collapsed="false">
      <c r="A626" s="179"/>
      <c r="B626" s="160"/>
      <c r="C626" s="160"/>
      <c r="D626" s="160"/>
      <c r="E626" s="160"/>
      <c r="F626" s="160"/>
      <c r="G626" s="160"/>
      <c r="H626" s="159"/>
      <c r="I626" s="181"/>
      <c r="R626" s="159"/>
      <c r="S626" s="169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70"/>
      <c r="BP626" s="170"/>
      <c r="BQ626" s="170"/>
      <c r="BR626" s="170"/>
      <c r="BS626" s="170"/>
      <c r="BT626" s="170"/>
      <c r="BU626" s="170"/>
      <c r="BV626" s="170"/>
      <c r="BW626" s="170"/>
      <c r="BX626" s="170"/>
      <c r="BY626" s="170"/>
      <c r="BZ626" s="170"/>
      <c r="CA626" s="170"/>
      <c r="CB626" s="170"/>
      <c r="CC626" s="170"/>
      <c r="CD626" s="170"/>
      <c r="CE626" s="170"/>
      <c r="CF626" s="170"/>
      <c r="CG626" s="170"/>
      <c r="CH626" s="170"/>
      <c r="CI626" s="170"/>
      <c r="CJ626" s="170"/>
      <c r="CK626" s="170"/>
      <c r="CL626" s="170"/>
      <c r="CM626" s="170"/>
      <c r="CN626" s="170"/>
      <c r="CO626" s="170"/>
      <c r="CP626" s="170"/>
      <c r="CQ626" s="170"/>
      <c r="CR626" s="170"/>
      <c r="CS626" s="170"/>
      <c r="CT626" s="170"/>
      <c r="CU626" s="170"/>
      <c r="CV626" s="170"/>
      <c r="CW626" s="170"/>
      <c r="CX626" s="170"/>
      <c r="CY626" s="170"/>
      <c r="CZ626" s="170"/>
      <c r="DA626" s="170"/>
      <c r="DB626" s="170"/>
      <c r="DC626" s="170"/>
      <c r="DD626" s="170"/>
      <c r="DE626" s="170"/>
      <c r="DF626" s="170"/>
      <c r="DG626" s="170"/>
      <c r="DH626" s="170"/>
      <c r="DI626" s="170"/>
      <c r="DJ626" s="170"/>
      <c r="DK626" s="170"/>
      <c r="DL626" s="170"/>
      <c r="DM626" s="170"/>
      <c r="DN626" s="170"/>
      <c r="DO626" s="170"/>
      <c r="DP626" s="170"/>
      <c r="DQ626" s="170"/>
      <c r="DR626" s="170"/>
      <c r="DS626" s="170"/>
      <c r="DT626" s="170"/>
      <c r="DU626" s="170"/>
      <c r="DV626" s="170"/>
      <c r="DW626" s="170"/>
      <c r="DX626" s="170"/>
      <c r="DY626" s="170"/>
      <c r="DZ626" s="170"/>
      <c r="EA626" s="170"/>
      <c r="EB626" s="170"/>
      <c r="EC626" s="170"/>
      <c r="ED626" s="170"/>
      <c r="EE626" s="170"/>
      <c r="EF626" s="170"/>
      <c r="EG626" s="170"/>
      <c r="EH626" s="170"/>
      <c r="EI626" s="170"/>
      <c r="EJ626" s="170"/>
      <c r="EK626" s="170"/>
      <c r="EL626" s="170"/>
      <c r="EM626" s="170"/>
      <c r="EN626" s="170"/>
      <c r="EO626" s="170"/>
      <c r="EP626" s="170"/>
      <c r="EQ626" s="170"/>
      <c r="ER626" s="170"/>
      <c r="ES626" s="170"/>
      <c r="ET626" s="170"/>
      <c r="EU626" s="170"/>
      <c r="EV626" s="170"/>
      <c r="EW626" s="170"/>
      <c r="EX626" s="170"/>
      <c r="EY626" s="170"/>
      <c r="EZ626" s="170"/>
      <c r="FA626" s="170"/>
      <c r="FB626" s="170"/>
      <c r="FC626" s="170"/>
      <c r="FD626" s="170"/>
    </row>
    <row r="627" customFormat="false" ht="12.75" hidden="false" customHeight="false" outlineLevel="0" collapsed="false">
      <c r="A627" s="179"/>
      <c r="B627" s="160"/>
      <c r="C627" s="160"/>
      <c r="D627" s="160"/>
      <c r="E627" s="160"/>
      <c r="F627" s="160"/>
      <c r="G627" s="160"/>
      <c r="H627" s="159"/>
      <c r="I627" s="181"/>
      <c r="R627" s="159"/>
      <c r="S627" s="169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70"/>
      <c r="BP627" s="170"/>
      <c r="BQ627" s="170"/>
      <c r="BR627" s="170"/>
      <c r="BS627" s="170"/>
      <c r="BT627" s="170"/>
      <c r="BU627" s="170"/>
      <c r="BV627" s="170"/>
      <c r="BW627" s="170"/>
      <c r="BX627" s="170"/>
      <c r="BY627" s="170"/>
      <c r="BZ627" s="170"/>
      <c r="CA627" s="170"/>
      <c r="CB627" s="170"/>
      <c r="CC627" s="170"/>
      <c r="CD627" s="170"/>
      <c r="CE627" s="170"/>
      <c r="CF627" s="170"/>
      <c r="CG627" s="170"/>
      <c r="CH627" s="170"/>
      <c r="CI627" s="170"/>
      <c r="CJ627" s="170"/>
      <c r="CK627" s="170"/>
      <c r="CL627" s="170"/>
      <c r="CM627" s="170"/>
      <c r="CN627" s="170"/>
      <c r="CO627" s="170"/>
      <c r="CP627" s="170"/>
      <c r="CQ627" s="170"/>
      <c r="CR627" s="170"/>
      <c r="CS627" s="170"/>
      <c r="CT627" s="170"/>
      <c r="CU627" s="170"/>
      <c r="CV627" s="170"/>
      <c r="CW627" s="170"/>
      <c r="CX627" s="170"/>
      <c r="CY627" s="170"/>
      <c r="CZ627" s="170"/>
      <c r="DA627" s="170"/>
      <c r="DB627" s="170"/>
      <c r="DC627" s="170"/>
      <c r="DD627" s="170"/>
      <c r="DE627" s="170"/>
      <c r="DF627" s="170"/>
      <c r="DG627" s="170"/>
      <c r="DH627" s="170"/>
      <c r="DI627" s="170"/>
      <c r="DJ627" s="170"/>
      <c r="DK627" s="170"/>
      <c r="DL627" s="170"/>
      <c r="DM627" s="170"/>
      <c r="DN627" s="170"/>
      <c r="DO627" s="170"/>
      <c r="DP627" s="170"/>
      <c r="DQ627" s="170"/>
      <c r="DR627" s="170"/>
      <c r="DS627" s="170"/>
      <c r="DT627" s="170"/>
      <c r="DU627" s="170"/>
      <c r="DV627" s="170"/>
      <c r="DW627" s="170"/>
      <c r="DX627" s="170"/>
      <c r="DY627" s="170"/>
      <c r="DZ627" s="170"/>
      <c r="EA627" s="170"/>
      <c r="EB627" s="170"/>
      <c r="EC627" s="170"/>
      <c r="ED627" s="170"/>
      <c r="EE627" s="170"/>
      <c r="EF627" s="170"/>
      <c r="EG627" s="170"/>
      <c r="EH627" s="170"/>
      <c r="EI627" s="170"/>
      <c r="EJ627" s="170"/>
      <c r="EK627" s="170"/>
      <c r="EL627" s="170"/>
      <c r="EM627" s="170"/>
      <c r="EN627" s="170"/>
      <c r="EO627" s="170"/>
      <c r="EP627" s="170"/>
      <c r="EQ627" s="170"/>
      <c r="ER627" s="170"/>
      <c r="ES627" s="170"/>
      <c r="ET627" s="170"/>
      <c r="EU627" s="170"/>
      <c r="EV627" s="170"/>
      <c r="EW627" s="170"/>
      <c r="EX627" s="170"/>
      <c r="EY627" s="170"/>
      <c r="EZ627" s="170"/>
      <c r="FA627" s="170"/>
      <c r="FB627" s="170"/>
      <c r="FC627" s="170"/>
      <c r="FD627" s="170"/>
    </row>
    <row r="628" customFormat="false" ht="12.75" hidden="false" customHeight="false" outlineLevel="0" collapsed="false">
      <c r="A628" s="179"/>
      <c r="B628" s="160"/>
      <c r="C628" s="160"/>
      <c r="D628" s="160"/>
      <c r="E628" s="160"/>
      <c r="F628" s="160"/>
      <c r="G628" s="160"/>
      <c r="H628" s="159"/>
      <c r="I628" s="181"/>
      <c r="R628" s="159"/>
      <c r="S628" s="169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70"/>
      <c r="BP628" s="170"/>
      <c r="BQ628" s="170"/>
      <c r="BR628" s="170"/>
      <c r="BS628" s="170"/>
      <c r="BT628" s="170"/>
      <c r="BU628" s="170"/>
      <c r="BV628" s="170"/>
      <c r="BW628" s="170"/>
      <c r="BX628" s="170"/>
      <c r="BY628" s="170"/>
      <c r="BZ628" s="170"/>
      <c r="CA628" s="170"/>
      <c r="CB628" s="170"/>
      <c r="CC628" s="170"/>
      <c r="CD628" s="170"/>
      <c r="CE628" s="170"/>
      <c r="CF628" s="170"/>
      <c r="CG628" s="170"/>
      <c r="CH628" s="170"/>
      <c r="CI628" s="170"/>
      <c r="CJ628" s="170"/>
      <c r="CK628" s="170"/>
      <c r="CL628" s="170"/>
      <c r="CM628" s="170"/>
      <c r="CN628" s="170"/>
      <c r="CO628" s="170"/>
      <c r="CP628" s="170"/>
      <c r="CQ628" s="170"/>
      <c r="CR628" s="170"/>
      <c r="CS628" s="170"/>
      <c r="CT628" s="170"/>
      <c r="CU628" s="170"/>
      <c r="CV628" s="170"/>
      <c r="CW628" s="170"/>
      <c r="CX628" s="170"/>
      <c r="CY628" s="170"/>
      <c r="CZ628" s="170"/>
      <c r="DA628" s="170"/>
      <c r="DB628" s="170"/>
      <c r="DC628" s="170"/>
      <c r="DD628" s="170"/>
      <c r="DE628" s="170"/>
      <c r="DF628" s="170"/>
      <c r="DG628" s="170"/>
      <c r="DH628" s="170"/>
      <c r="DI628" s="170"/>
      <c r="DJ628" s="170"/>
      <c r="DK628" s="170"/>
      <c r="DL628" s="170"/>
      <c r="DM628" s="170"/>
      <c r="DN628" s="170"/>
      <c r="DO628" s="170"/>
      <c r="DP628" s="170"/>
      <c r="DQ628" s="170"/>
      <c r="DR628" s="170"/>
      <c r="DS628" s="170"/>
      <c r="DT628" s="170"/>
      <c r="DU628" s="170"/>
      <c r="DV628" s="170"/>
      <c r="DW628" s="170"/>
      <c r="DX628" s="170"/>
      <c r="DY628" s="170"/>
      <c r="DZ628" s="170"/>
      <c r="EA628" s="170"/>
      <c r="EB628" s="170"/>
      <c r="EC628" s="170"/>
      <c r="ED628" s="170"/>
      <c r="EE628" s="170"/>
      <c r="EF628" s="170"/>
      <c r="EG628" s="170"/>
      <c r="EH628" s="170"/>
      <c r="EI628" s="170"/>
      <c r="EJ628" s="170"/>
      <c r="EK628" s="170"/>
      <c r="EL628" s="170"/>
      <c r="EM628" s="170"/>
      <c r="EN628" s="170"/>
      <c r="EO628" s="170"/>
      <c r="EP628" s="170"/>
      <c r="EQ628" s="170"/>
      <c r="ER628" s="170"/>
      <c r="ES628" s="170"/>
      <c r="ET628" s="170"/>
      <c r="EU628" s="170"/>
      <c r="EV628" s="170"/>
      <c r="EW628" s="170"/>
      <c r="EX628" s="170"/>
      <c r="EY628" s="170"/>
      <c r="EZ628" s="170"/>
      <c r="FA628" s="170"/>
      <c r="FB628" s="170"/>
      <c r="FC628" s="170"/>
      <c r="FD628" s="170"/>
    </row>
    <row r="629" customFormat="false" ht="12.75" hidden="false" customHeight="false" outlineLevel="0" collapsed="false">
      <c r="A629" s="179"/>
      <c r="B629" s="160"/>
      <c r="C629" s="160"/>
      <c r="D629" s="160"/>
      <c r="E629" s="160"/>
      <c r="F629" s="160"/>
      <c r="G629" s="160"/>
      <c r="H629" s="159"/>
      <c r="I629" s="181"/>
      <c r="R629" s="159"/>
      <c r="S629" s="169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70"/>
      <c r="BP629" s="170"/>
      <c r="BQ629" s="170"/>
      <c r="BR629" s="170"/>
      <c r="BS629" s="170"/>
      <c r="BT629" s="170"/>
      <c r="BU629" s="170"/>
      <c r="BV629" s="170"/>
      <c r="BW629" s="170"/>
      <c r="BX629" s="170"/>
      <c r="BY629" s="170"/>
      <c r="BZ629" s="170"/>
      <c r="CA629" s="170"/>
      <c r="CB629" s="170"/>
      <c r="CC629" s="170"/>
      <c r="CD629" s="170"/>
      <c r="CE629" s="170"/>
      <c r="CF629" s="170"/>
      <c r="CG629" s="170"/>
      <c r="CH629" s="170"/>
      <c r="CI629" s="170"/>
      <c r="CJ629" s="170"/>
      <c r="CK629" s="170"/>
      <c r="CL629" s="170"/>
      <c r="CM629" s="170"/>
      <c r="CN629" s="170"/>
      <c r="CO629" s="170"/>
      <c r="CP629" s="170"/>
      <c r="CQ629" s="170"/>
      <c r="CR629" s="170"/>
      <c r="CS629" s="170"/>
      <c r="CT629" s="170"/>
      <c r="CU629" s="170"/>
      <c r="CV629" s="170"/>
      <c r="CW629" s="170"/>
      <c r="CX629" s="170"/>
      <c r="CY629" s="170"/>
      <c r="CZ629" s="170"/>
      <c r="DA629" s="170"/>
      <c r="DB629" s="170"/>
      <c r="DC629" s="170"/>
      <c r="DD629" s="170"/>
      <c r="DE629" s="170"/>
      <c r="DF629" s="170"/>
      <c r="DG629" s="170"/>
      <c r="DH629" s="170"/>
      <c r="DI629" s="170"/>
      <c r="DJ629" s="170"/>
      <c r="DK629" s="170"/>
      <c r="DL629" s="170"/>
      <c r="DM629" s="170"/>
      <c r="DN629" s="170"/>
      <c r="DO629" s="170"/>
      <c r="DP629" s="170"/>
      <c r="DQ629" s="170"/>
      <c r="DR629" s="170"/>
      <c r="DS629" s="170"/>
      <c r="DT629" s="170"/>
      <c r="DU629" s="170"/>
      <c r="DV629" s="170"/>
      <c r="DW629" s="170"/>
      <c r="DX629" s="170"/>
      <c r="DY629" s="170"/>
      <c r="DZ629" s="170"/>
      <c r="EA629" s="170"/>
      <c r="EB629" s="170"/>
      <c r="EC629" s="170"/>
      <c r="ED629" s="170"/>
      <c r="EE629" s="170"/>
      <c r="EF629" s="170"/>
      <c r="EG629" s="170"/>
      <c r="EH629" s="170"/>
      <c r="EI629" s="170"/>
      <c r="EJ629" s="170"/>
      <c r="EK629" s="170"/>
      <c r="EL629" s="170"/>
      <c r="EM629" s="170"/>
      <c r="EN629" s="170"/>
      <c r="EO629" s="170"/>
      <c r="EP629" s="170"/>
      <c r="EQ629" s="170"/>
      <c r="ER629" s="170"/>
      <c r="ES629" s="170"/>
      <c r="ET629" s="170"/>
      <c r="EU629" s="170"/>
      <c r="EV629" s="170"/>
      <c r="EW629" s="170"/>
      <c r="EX629" s="170"/>
      <c r="EY629" s="170"/>
      <c r="EZ629" s="170"/>
      <c r="FA629" s="170"/>
      <c r="FB629" s="170"/>
      <c r="FC629" s="170"/>
      <c r="FD629" s="170"/>
    </row>
    <row r="630" customFormat="false" ht="12.75" hidden="false" customHeight="false" outlineLevel="0" collapsed="false">
      <c r="A630" s="179"/>
      <c r="B630" s="160"/>
      <c r="C630" s="160"/>
      <c r="D630" s="160"/>
      <c r="E630" s="160"/>
      <c r="F630" s="160"/>
      <c r="G630" s="160"/>
      <c r="H630" s="159"/>
      <c r="I630" s="181"/>
      <c r="R630" s="159"/>
      <c r="S630" s="169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70"/>
      <c r="BP630" s="170"/>
      <c r="BQ630" s="170"/>
      <c r="BR630" s="170"/>
      <c r="BS630" s="170"/>
      <c r="BT630" s="170"/>
      <c r="BU630" s="170"/>
      <c r="BV630" s="170"/>
      <c r="BW630" s="170"/>
      <c r="BX630" s="170"/>
      <c r="BY630" s="170"/>
      <c r="BZ630" s="170"/>
      <c r="CA630" s="170"/>
      <c r="CB630" s="170"/>
      <c r="CC630" s="170"/>
      <c r="CD630" s="170"/>
      <c r="CE630" s="170"/>
      <c r="CF630" s="170"/>
      <c r="CG630" s="170"/>
      <c r="CH630" s="170"/>
      <c r="CI630" s="170"/>
      <c r="CJ630" s="170"/>
      <c r="CK630" s="170"/>
      <c r="CL630" s="170"/>
      <c r="CM630" s="170"/>
      <c r="CN630" s="170"/>
      <c r="CO630" s="170"/>
      <c r="CP630" s="170"/>
      <c r="CQ630" s="170"/>
      <c r="CR630" s="170"/>
      <c r="CS630" s="170"/>
      <c r="CT630" s="170"/>
      <c r="CU630" s="170"/>
      <c r="CV630" s="170"/>
      <c r="CW630" s="170"/>
      <c r="CX630" s="170"/>
      <c r="CY630" s="170"/>
      <c r="CZ630" s="170"/>
      <c r="DA630" s="170"/>
      <c r="DB630" s="170"/>
      <c r="DC630" s="170"/>
      <c r="DD630" s="170"/>
      <c r="DE630" s="170"/>
      <c r="DF630" s="170"/>
      <c r="DG630" s="170"/>
      <c r="DH630" s="170"/>
      <c r="DI630" s="170"/>
      <c r="DJ630" s="170"/>
      <c r="DK630" s="170"/>
      <c r="DL630" s="170"/>
      <c r="DM630" s="170"/>
      <c r="DN630" s="170"/>
      <c r="DO630" s="170"/>
      <c r="DP630" s="170"/>
      <c r="DQ630" s="170"/>
      <c r="DR630" s="170"/>
      <c r="DS630" s="170"/>
      <c r="DT630" s="170"/>
      <c r="DU630" s="170"/>
      <c r="DV630" s="170"/>
      <c r="DW630" s="170"/>
      <c r="DX630" s="170"/>
      <c r="DY630" s="170"/>
      <c r="DZ630" s="170"/>
      <c r="EA630" s="170"/>
      <c r="EB630" s="170"/>
      <c r="EC630" s="170"/>
      <c r="ED630" s="170"/>
      <c r="EE630" s="170"/>
      <c r="EF630" s="170"/>
      <c r="EG630" s="170"/>
      <c r="EH630" s="170"/>
      <c r="EI630" s="170"/>
      <c r="EJ630" s="170"/>
      <c r="EK630" s="170"/>
      <c r="EL630" s="170"/>
      <c r="EM630" s="170"/>
      <c r="EN630" s="170"/>
      <c r="EO630" s="170"/>
      <c r="EP630" s="170"/>
      <c r="EQ630" s="170"/>
      <c r="ER630" s="170"/>
      <c r="ES630" s="170"/>
      <c r="ET630" s="170"/>
      <c r="EU630" s="170"/>
      <c r="EV630" s="170"/>
      <c r="EW630" s="170"/>
      <c r="EX630" s="170"/>
      <c r="EY630" s="170"/>
      <c r="EZ630" s="170"/>
      <c r="FA630" s="170"/>
      <c r="FB630" s="170"/>
      <c r="FC630" s="170"/>
      <c r="FD630" s="170"/>
    </row>
    <row r="631" customFormat="false" ht="12.75" hidden="false" customHeight="false" outlineLevel="0" collapsed="false">
      <c r="A631" s="179"/>
      <c r="B631" s="160"/>
      <c r="C631" s="160"/>
      <c r="D631" s="160"/>
      <c r="E631" s="160"/>
      <c r="F631" s="160"/>
      <c r="G631" s="160"/>
      <c r="H631" s="159"/>
      <c r="I631" s="181"/>
      <c r="R631" s="159"/>
      <c r="S631" s="169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70"/>
      <c r="BW631" s="170"/>
      <c r="BX631" s="170"/>
      <c r="BY631" s="170"/>
      <c r="BZ631" s="170"/>
      <c r="CA631" s="170"/>
      <c r="CB631" s="170"/>
      <c r="CC631" s="170"/>
      <c r="CD631" s="170"/>
      <c r="CE631" s="170"/>
      <c r="CF631" s="170"/>
      <c r="CG631" s="170"/>
      <c r="CH631" s="170"/>
      <c r="CI631" s="170"/>
      <c r="CJ631" s="170"/>
      <c r="CK631" s="170"/>
      <c r="CL631" s="170"/>
      <c r="CM631" s="170"/>
      <c r="CN631" s="170"/>
      <c r="CO631" s="170"/>
      <c r="CP631" s="170"/>
      <c r="CQ631" s="170"/>
      <c r="CR631" s="170"/>
      <c r="CS631" s="170"/>
      <c r="CT631" s="170"/>
      <c r="CU631" s="170"/>
      <c r="CV631" s="170"/>
      <c r="CW631" s="170"/>
      <c r="CX631" s="170"/>
      <c r="CY631" s="170"/>
      <c r="CZ631" s="170"/>
      <c r="DA631" s="170"/>
      <c r="DB631" s="170"/>
      <c r="DC631" s="170"/>
      <c r="DD631" s="170"/>
      <c r="DE631" s="170"/>
      <c r="DF631" s="170"/>
      <c r="DG631" s="170"/>
      <c r="DH631" s="170"/>
      <c r="DI631" s="170"/>
      <c r="DJ631" s="170"/>
      <c r="DK631" s="170"/>
      <c r="DL631" s="170"/>
      <c r="DM631" s="170"/>
      <c r="DN631" s="170"/>
      <c r="DO631" s="170"/>
      <c r="DP631" s="170"/>
      <c r="DQ631" s="170"/>
      <c r="DR631" s="170"/>
      <c r="DS631" s="170"/>
      <c r="DT631" s="170"/>
      <c r="DU631" s="170"/>
      <c r="DV631" s="170"/>
      <c r="DW631" s="170"/>
      <c r="DX631" s="170"/>
      <c r="DY631" s="170"/>
      <c r="DZ631" s="170"/>
      <c r="EA631" s="170"/>
      <c r="EB631" s="170"/>
      <c r="EC631" s="170"/>
      <c r="ED631" s="170"/>
      <c r="EE631" s="170"/>
      <c r="EF631" s="170"/>
      <c r="EG631" s="170"/>
      <c r="EH631" s="170"/>
      <c r="EI631" s="170"/>
      <c r="EJ631" s="170"/>
      <c r="EK631" s="170"/>
      <c r="EL631" s="170"/>
      <c r="EM631" s="170"/>
      <c r="EN631" s="170"/>
      <c r="EO631" s="170"/>
      <c r="EP631" s="170"/>
      <c r="EQ631" s="170"/>
      <c r="ER631" s="170"/>
      <c r="ES631" s="170"/>
      <c r="ET631" s="170"/>
      <c r="EU631" s="170"/>
      <c r="EV631" s="170"/>
      <c r="EW631" s="170"/>
      <c r="EX631" s="170"/>
      <c r="EY631" s="170"/>
      <c r="EZ631" s="170"/>
      <c r="FA631" s="170"/>
      <c r="FB631" s="170"/>
      <c r="FC631" s="170"/>
      <c r="FD631" s="170"/>
    </row>
    <row r="632" customFormat="false" ht="12.75" hidden="false" customHeight="false" outlineLevel="0" collapsed="false">
      <c r="A632" s="179"/>
      <c r="B632" s="160"/>
      <c r="C632" s="160"/>
      <c r="D632" s="160"/>
      <c r="E632" s="160"/>
      <c r="F632" s="160"/>
      <c r="G632" s="160"/>
      <c r="H632" s="159"/>
      <c r="I632" s="181"/>
      <c r="R632" s="159"/>
      <c r="S632" s="169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70"/>
      <c r="BW632" s="170"/>
      <c r="BX632" s="170"/>
      <c r="BY632" s="170"/>
      <c r="BZ632" s="170"/>
      <c r="CA632" s="170"/>
      <c r="CB632" s="170"/>
      <c r="CC632" s="170"/>
      <c r="CD632" s="170"/>
      <c r="CE632" s="170"/>
      <c r="CF632" s="170"/>
      <c r="CG632" s="170"/>
      <c r="CH632" s="170"/>
      <c r="CI632" s="170"/>
      <c r="CJ632" s="170"/>
      <c r="CK632" s="170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0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  <c r="DZ632" s="170"/>
      <c r="EA632" s="170"/>
      <c r="EB632" s="170"/>
      <c r="EC632" s="170"/>
      <c r="ED632" s="170"/>
      <c r="EE632" s="170"/>
      <c r="EF632" s="170"/>
      <c r="EG632" s="170"/>
      <c r="EH632" s="170"/>
      <c r="EI632" s="170"/>
      <c r="EJ632" s="170"/>
      <c r="EK632" s="170"/>
      <c r="EL632" s="170"/>
      <c r="EM632" s="170"/>
      <c r="EN632" s="170"/>
      <c r="EO632" s="170"/>
      <c r="EP632" s="170"/>
      <c r="EQ632" s="170"/>
      <c r="ER632" s="170"/>
      <c r="ES632" s="170"/>
      <c r="ET632" s="170"/>
      <c r="EU632" s="170"/>
      <c r="EV632" s="170"/>
      <c r="EW632" s="170"/>
      <c r="EX632" s="170"/>
      <c r="EY632" s="170"/>
      <c r="EZ632" s="170"/>
      <c r="FA632" s="170"/>
      <c r="FB632" s="170"/>
      <c r="FC632" s="170"/>
      <c r="FD632" s="170"/>
    </row>
    <row r="633" customFormat="false" ht="12.75" hidden="false" customHeight="false" outlineLevel="0" collapsed="false">
      <c r="A633" s="179"/>
      <c r="B633" s="160"/>
      <c r="C633" s="160"/>
      <c r="D633" s="160"/>
      <c r="E633" s="160"/>
      <c r="F633" s="160"/>
      <c r="G633" s="160"/>
      <c r="H633" s="159"/>
      <c r="I633" s="181"/>
      <c r="R633" s="159"/>
      <c r="S633" s="169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70"/>
      <c r="BW633" s="170"/>
      <c r="BX633" s="170"/>
      <c r="BY633" s="170"/>
      <c r="BZ633" s="170"/>
      <c r="CA633" s="170"/>
      <c r="CB633" s="170"/>
      <c r="CC633" s="170"/>
      <c r="CD633" s="170"/>
      <c r="CE633" s="170"/>
      <c r="CF633" s="170"/>
      <c r="CG633" s="170"/>
      <c r="CH633" s="170"/>
      <c r="CI633" s="170"/>
      <c r="CJ633" s="170"/>
      <c r="CK633" s="170"/>
      <c r="CL633" s="170"/>
      <c r="CM633" s="170"/>
      <c r="CN633" s="170"/>
      <c r="CO633" s="170"/>
      <c r="CP633" s="170"/>
      <c r="CQ633" s="170"/>
      <c r="CR633" s="170"/>
      <c r="CS633" s="170"/>
      <c r="CT633" s="170"/>
      <c r="CU633" s="170"/>
      <c r="CV633" s="170"/>
      <c r="CW633" s="170"/>
      <c r="CX633" s="170"/>
      <c r="CY633" s="170"/>
      <c r="CZ633" s="170"/>
      <c r="DA633" s="170"/>
      <c r="DB633" s="170"/>
      <c r="DC633" s="170"/>
      <c r="DD633" s="170"/>
      <c r="DE633" s="170"/>
      <c r="DF633" s="170"/>
      <c r="DG633" s="170"/>
      <c r="DH633" s="170"/>
      <c r="DI633" s="170"/>
      <c r="DJ633" s="170"/>
      <c r="DK633" s="170"/>
      <c r="DL633" s="170"/>
      <c r="DM633" s="170"/>
      <c r="DN633" s="170"/>
      <c r="DO633" s="170"/>
      <c r="DP633" s="170"/>
      <c r="DQ633" s="170"/>
      <c r="DR633" s="170"/>
      <c r="DS633" s="170"/>
      <c r="DT633" s="170"/>
      <c r="DU633" s="170"/>
      <c r="DV633" s="170"/>
      <c r="DW633" s="170"/>
      <c r="DX633" s="170"/>
      <c r="DY633" s="170"/>
      <c r="DZ633" s="170"/>
      <c r="EA633" s="170"/>
      <c r="EB633" s="170"/>
      <c r="EC633" s="170"/>
      <c r="ED633" s="170"/>
      <c r="EE633" s="170"/>
      <c r="EF633" s="170"/>
      <c r="EG633" s="170"/>
      <c r="EH633" s="170"/>
      <c r="EI633" s="170"/>
      <c r="EJ633" s="170"/>
      <c r="EK633" s="170"/>
      <c r="EL633" s="170"/>
      <c r="EM633" s="170"/>
      <c r="EN633" s="170"/>
      <c r="EO633" s="170"/>
      <c r="EP633" s="170"/>
      <c r="EQ633" s="170"/>
      <c r="ER633" s="170"/>
      <c r="ES633" s="170"/>
      <c r="ET633" s="170"/>
      <c r="EU633" s="170"/>
      <c r="EV633" s="170"/>
      <c r="EW633" s="170"/>
      <c r="EX633" s="170"/>
      <c r="EY633" s="170"/>
      <c r="EZ633" s="170"/>
      <c r="FA633" s="170"/>
      <c r="FB633" s="170"/>
      <c r="FC633" s="170"/>
      <c r="FD633" s="170"/>
    </row>
    <row r="634" customFormat="false" ht="12.75" hidden="false" customHeight="false" outlineLevel="0" collapsed="false">
      <c r="A634" s="179"/>
      <c r="B634" s="160"/>
      <c r="C634" s="160"/>
      <c r="D634" s="160"/>
      <c r="E634" s="160"/>
      <c r="F634" s="160"/>
      <c r="G634" s="160"/>
      <c r="H634" s="159"/>
      <c r="I634" s="181"/>
      <c r="R634" s="159"/>
      <c r="S634" s="169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70"/>
      <c r="BW634" s="170"/>
      <c r="BX634" s="170"/>
      <c r="BY634" s="170"/>
      <c r="BZ634" s="170"/>
      <c r="CA634" s="170"/>
      <c r="CB634" s="170"/>
      <c r="CC634" s="170"/>
      <c r="CD634" s="170"/>
      <c r="CE634" s="170"/>
      <c r="CF634" s="170"/>
      <c r="CG634" s="170"/>
      <c r="CH634" s="170"/>
      <c r="CI634" s="170"/>
      <c r="CJ634" s="170"/>
      <c r="CK634" s="170"/>
      <c r="CL634" s="170"/>
      <c r="CM634" s="170"/>
      <c r="CN634" s="170"/>
      <c r="CO634" s="170"/>
      <c r="CP634" s="170"/>
      <c r="CQ634" s="170"/>
      <c r="CR634" s="170"/>
      <c r="CS634" s="170"/>
      <c r="CT634" s="170"/>
      <c r="CU634" s="170"/>
      <c r="CV634" s="170"/>
      <c r="CW634" s="170"/>
      <c r="CX634" s="170"/>
      <c r="CY634" s="170"/>
      <c r="CZ634" s="170"/>
      <c r="DA634" s="170"/>
      <c r="DB634" s="170"/>
      <c r="DC634" s="170"/>
      <c r="DD634" s="170"/>
      <c r="DE634" s="170"/>
      <c r="DF634" s="170"/>
      <c r="DG634" s="170"/>
      <c r="DH634" s="170"/>
      <c r="DI634" s="170"/>
      <c r="DJ634" s="170"/>
      <c r="DK634" s="170"/>
      <c r="DL634" s="170"/>
      <c r="DM634" s="170"/>
      <c r="DN634" s="170"/>
      <c r="DO634" s="170"/>
      <c r="DP634" s="170"/>
      <c r="DQ634" s="170"/>
      <c r="DR634" s="170"/>
      <c r="DS634" s="170"/>
      <c r="DT634" s="170"/>
      <c r="DU634" s="170"/>
      <c r="DV634" s="170"/>
      <c r="DW634" s="170"/>
      <c r="DX634" s="170"/>
      <c r="DY634" s="170"/>
      <c r="DZ634" s="170"/>
      <c r="EA634" s="170"/>
      <c r="EB634" s="170"/>
      <c r="EC634" s="170"/>
      <c r="ED634" s="170"/>
      <c r="EE634" s="170"/>
      <c r="EF634" s="170"/>
      <c r="EG634" s="170"/>
      <c r="EH634" s="170"/>
      <c r="EI634" s="170"/>
      <c r="EJ634" s="170"/>
      <c r="EK634" s="170"/>
      <c r="EL634" s="170"/>
      <c r="EM634" s="170"/>
      <c r="EN634" s="170"/>
      <c r="EO634" s="170"/>
      <c r="EP634" s="170"/>
      <c r="EQ634" s="170"/>
      <c r="ER634" s="170"/>
      <c r="ES634" s="170"/>
      <c r="ET634" s="170"/>
      <c r="EU634" s="170"/>
      <c r="EV634" s="170"/>
      <c r="EW634" s="170"/>
      <c r="EX634" s="170"/>
      <c r="EY634" s="170"/>
      <c r="EZ634" s="170"/>
      <c r="FA634" s="170"/>
      <c r="FB634" s="170"/>
      <c r="FC634" s="170"/>
      <c r="FD634" s="170"/>
    </row>
    <row r="635" customFormat="false" ht="12.75" hidden="false" customHeight="false" outlineLevel="0" collapsed="false">
      <c r="A635" s="179"/>
      <c r="B635" s="160"/>
      <c r="C635" s="160"/>
      <c r="D635" s="160"/>
      <c r="E635" s="160"/>
      <c r="F635" s="160"/>
      <c r="G635" s="160"/>
      <c r="H635" s="159"/>
      <c r="I635" s="181"/>
      <c r="R635" s="159"/>
      <c r="S635" s="169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  <c r="AH635" s="170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70"/>
      <c r="BW635" s="170"/>
      <c r="BX635" s="170"/>
      <c r="BY635" s="170"/>
      <c r="BZ635" s="170"/>
      <c r="CA635" s="170"/>
      <c r="CB635" s="170"/>
      <c r="CC635" s="170"/>
      <c r="CD635" s="170"/>
      <c r="CE635" s="170"/>
      <c r="CF635" s="170"/>
      <c r="CG635" s="170"/>
      <c r="CH635" s="170"/>
      <c r="CI635" s="170"/>
      <c r="CJ635" s="170"/>
      <c r="CK635" s="170"/>
      <c r="CL635" s="170"/>
      <c r="CM635" s="170"/>
      <c r="CN635" s="170"/>
      <c r="CO635" s="170"/>
      <c r="CP635" s="170"/>
      <c r="CQ635" s="170"/>
      <c r="CR635" s="170"/>
      <c r="CS635" s="170"/>
      <c r="CT635" s="170"/>
      <c r="CU635" s="170"/>
      <c r="CV635" s="170"/>
      <c r="CW635" s="170"/>
      <c r="CX635" s="170"/>
      <c r="CY635" s="170"/>
      <c r="CZ635" s="170"/>
      <c r="DA635" s="170"/>
      <c r="DB635" s="170"/>
      <c r="DC635" s="170"/>
      <c r="DD635" s="170"/>
      <c r="DE635" s="170"/>
      <c r="DF635" s="170"/>
      <c r="DG635" s="170"/>
      <c r="DH635" s="170"/>
      <c r="DI635" s="170"/>
      <c r="DJ635" s="170"/>
      <c r="DK635" s="170"/>
      <c r="DL635" s="170"/>
      <c r="DM635" s="170"/>
      <c r="DN635" s="170"/>
      <c r="DO635" s="170"/>
      <c r="DP635" s="170"/>
      <c r="DQ635" s="170"/>
      <c r="DR635" s="170"/>
      <c r="DS635" s="170"/>
      <c r="DT635" s="170"/>
      <c r="DU635" s="170"/>
      <c r="DV635" s="170"/>
      <c r="DW635" s="170"/>
      <c r="DX635" s="170"/>
      <c r="DY635" s="170"/>
      <c r="DZ635" s="170"/>
      <c r="EA635" s="170"/>
      <c r="EB635" s="170"/>
      <c r="EC635" s="170"/>
      <c r="ED635" s="170"/>
      <c r="EE635" s="170"/>
      <c r="EF635" s="170"/>
      <c r="EG635" s="170"/>
      <c r="EH635" s="170"/>
      <c r="EI635" s="170"/>
      <c r="EJ635" s="170"/>
      <c r="EK635" s="170"/>
      <c r="EL635" s="170"/>
      <c r="EM635" s="170"/>
      <c r="EN635" s="170"/>
      <c r="EO635" s="170"/>
      <c r="EP635" s="170"/>
      <c r="EQ635" s="170"/>
      <c r="ER635" s="170"/>
      <c r="ES635" s="170"/>
      <c r="ET635" s="170"/>
      <c r="EU635" s="170"/>
      <c r="EV635" s="170"/>
      <c r="EW635" s="170"/>
      <c r="EX635" s="170"/>
      <c r="EY635" s="170"/>
      <c r="EZ635" s="170"/>
      <c r="FA635" s="170"/>
      <c r="FB635" s="170"/>
      <c r="FC635" s="170"/>
      <c r="FD635" s="170"/>
    </row>
    <row r="636" customFormat="false" ht="12.75" hidden="false" customHeight="false" outlineLevel="0" collapsed="false">
      <c r="A636" s="179"/>
      <c r="B636" s="160"/>
      <c r="C636" s="160"/>
      <c r="D636" s="160"/>
      <c r="E636" s="160"/>
      <c r="F636" s="160"/>
      <c r="G636" s="160"/>
      <c r="H636" s="159"/>
      <c r="I636" s="181"/>
      <c r="R636" s="159"/>
      <c r="S636" s="169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70"/>
      <c r="BP636" s="170"/>
      <c r="BQ636" s="170"/>
      <c r="BR636" s="170"/>
      <c r="BS636" s="170"/>
      <c r="BT636" s="170"/>
      <c r="BU636" s="170"/>
      <c r="BV636" s="170"/>
      <c r="BW636" s="170"/>
      <c r="BX636" s="170"/>
      <c r="BY636" s="170"/>
      <c r="BZ636" s="170"/>
      <c r="CA636" s="170"/>
      <c r="CB636" s="170"/>
      <c r="CC636" s="170"/>
      <c r="CD636" s="170"/>
      <c r="CE636" s="170"/>
      <c r="CF636" s="170"/>
      <c r="CG636" s="170"/>
      <c r="CH636" s="170"/>
      <c r="CI636" s="170"/>
      <c r="CJ636" s="170"/>
      <c r="CK636" s="170"/>
      <c r="CL636" s="170"/>
      <c r="CM636" s="170"/>
      <c r="CN636" s="170"/>
      <c r="CO636" s="170"/>
      <c r="CP636" s="170"/>
      <c r="CQ636" s="170"/>
      <c r="CR636" s="170"/>
      <c r="CS636" s="170"/>
      <c r="CT636" s="170"/>
      <c r="CU636" s="170"/>
      <c r="CV636" s="170"/>
      <c r="CW636" s="170"/>
      <c r="CX636" s="170"/>
      <c r="CY636" s="170"/>
      <c r="CZ636" s="170"/>
      <c r="DA636" s="170"/>
      <c r="DB636" s="170"/>
      <c r="DC636" s="170"/>
      <c r="DD636" s="170"/>
      <c r="DE636" s="170"/>
      <c r="DF636" s="170"/>
      <c r="DG636" s="170"/>
      <c r="DH636" s="170"/>
      <c r="DI636" s="170"/>
      <c r="DJ636" s="170"/>
      <c r="DK636" s="170"/>
      <c r="DL636" s="170"/>
      <c r="DM636" s="170"/>
      <c r="DN636" s="170"/>
      <c r="DO636" s="170"/>
      <c r="DP636" s="170"/>
      <c r="DQ636" s="170"/>
      <c r="DR636" s="170"/>
      <c r="DS636" s="170"/>
      <c r="DT636" s="170"/>
      <c r="DU636" s="170"/>
      <c r="DV636" s="170"/>
      <c r="DW636" s="170"/>
      <c r="DX636" s="170"/>
      <c r="DY636" s="170"/>
      <c r="DZ636" s="170"/>
      <c r="EA636" s="170"/>
      <c r="EB636" s="170"/>
      <c r="EC636" s="170"/>
      <c r="ED636" s="170"/>
      <c r="EE636" s="170"/>
      <c r="EF636" s="170"/>
      <c r="EG636" s="170"/>
      <c r="EH636" s="170"/>
      <c r="EI636" s="170"/>
      <c r="EJ636" s="170"/>
      <c r="EK636" s="170"/>
      <c r="EL636" s="170"/>
      <c r="EM636" s="170"/>
      <c r="EN636" s="170"/>
      <c r="EO636" s="170"/>
      <c r="EP636" s="170"/>
      <c r="EQ636" s="170"/>
      <c r="ER636" s="170"/>
      <c r="ES636" s="170"/>
      <c r="ET636" s="170"/>
      <c r="EU636" s="170"/>
      <c r="EV636" s="170"/>
      <c r="EW636" s="170"/>
      <c r="EX636" s="170"/>
      <c r="EY636" s="170"/>
      <c r="EZ636" s="170"/>
      <c r="FA636" s="170"/>
      <c r="FB636" s="170"/>
      <c r="FC636" s="170"/>
      <c r="FD636" s="170"/>
    </row>
    <row r="637" customFormat="false" ht="12.75" hidden="false" customHeight="false" outlineLevel="0" collapsed="false">
      <c r="A637" s="179"/>
      <c r="B637" s="160"/>
      <c r="C637" s="160"/>
      <c r="D637" s="160"/>
      <c r="E637" s="160"/>
      <c r="F637" s="160"/>
      <c r="G637" s="160"/>
      <c r="H637" s="159"/>
      <c r="I637" s="181"/>
      <c r="R637" s="159"/>
      <c r="S637" s="169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70"/>
      <c r="BP637" s="170"/>
      <c r="BQ637" s="170"/>
      <c r="BR637" s="170"/>
      <c r="BS637" s="170"/>
      <c r="BT637" s="170"/>
      <c r="BU637" s="170"/>
      <c r="BV637" s="170"/>
      <c r="BW637" s="170"/>
      <c r="BX637" s="170"/>
      <c r="BY637" s="170"/>
      <c r="BZ637" s="170"/>
      <c r="CA637" s="170"/>
      <c r="CB637" s="170"/>
      <c r="CC637" s="170"/>
      <c r="CD637" s="170"/>
      <c r="CE637" s="170"/>
      <c r="CF637" s="170"/>
      <c r="CG637" s="170"/>
      <c r="CH637" s="170"/>
      <c r="CI637" s="170"/>
      <c r="CJ637" s="170"/>
      <c r="CK637" s="170"/>
      <c r="CL637" s="170"/>
      <c r="CM637" s="170"/>
      <c r="CN637" s="170"/>
      <c r="CO637" s="170"/>
      <c r="CP637" s="170"/>
      <c r="CQ637" s="170"/>
      <c r="CR637" s="170"/>
      <c r="CS637" s="170"/>
      <c r="CT637" s="170"/>
      <c r="CU637" s="170"/>
      <c r="CV637" s="170"/>
      <c r="CW637" s="170"/>
      <c r="CX637" s="170"/>
      <c r="CY637" s="170"/>
      <c r="CZ637" s="170"/>
      <c r="DA637" s="170"/>
      <c r="DB637" s="170"/>
      <c r="DC637" s="170"/>
      <c r="DD637" s="170"/>
      <c r="DE637" s="170"/>
      <c r="DF637" s="170"/>
      <c r="DG637" s="170"/>
      <c r="DH637" s="170"/>
      <c r="DI637" s="170"/>
      <c r="DJ637" s="170"/>
      <c r="DK637" s="170"/>
      <c r="DL637" s="170"/>
      <c r="DM637" s="170"/>
      <c r="DN637" s="170"/>
      <c r="DO637" s="170"/>
      <c r="DP637" s="170"/>
      <c r="DQ637" s="170"/>
      <c r="DR637" s="170"/>
      <c r="DS637" s="170"/>
      <c r="DT637" s="170"/>
      <c r="DU637" s="170"/>
      <c r="DV637" s="170"/>
      <c r="DW637" s="170"/>
      <c r="DX637" s="170"/>
      <c r="DY637" s="170"/>
      <c r="DZ637" s="170"/>
      <c r="EA637" s="170"/>
      <c r="EB637" s="170"/>
      <c r="EC637" s="170"/>
      <c r="ED637" s="170"/>
      <c r="EE637" s="170"/>
      <c r="EF637" s="170"/>
      <c r="EG637" s="170"/>
      <c r="EH637" s="170"/>
      <c r="EI637" s="170"/>
      <c r="EJ637" s="170"/>
      <c r="EK637" s="170"/>
      <c r="EL637" s="170"/>
      <c r="EM637" s="170"/>
      <c r="EN637" s="170"/>
      <c r="EO637" s="170"/>
      <c r="EP637" s="170"/>
      <c r="EQ637" s="170"/>
      <c r="ER637" s="170"/>
      <c r="ES637" s="170"/>
      <c r="ET637" s="170"/>
      <c r="EU637" s="170"/>
      <c r="EV637" s="170"/>
      <c r="EW637" s="170"/>
      <c r="EX637" s="170"/>
      <c r="EY637" s="170"/>
      <c r="EZ637" s="170"/>
      <c r="FA637" s="170"/>
      <c r="FB637" s="170"/>
      <c r="FC637" s="170"/>
      <c r="FD637" s="170"/>
    </row>
    <row r="638" customFormat="false" ht="12.75" hidden="false" customHeight="false" outlineLevel="0" collapsed="false">
      <c r="A638" s="179"/>
      <c r="B638" s="160"/>
      <c r="C638" s="160"/>
      <c r="D638" s="160"/>
      <c r="E638" s="160"/>
      <c r="F638" s="160"/>
      <c r="G638" s="160"/>
      <c r="H638" s="159"/>
      <c r="I638" s="181"/>
      <c r="R638" s="159"/>
      <c r="S638" s="169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70"/>
      <c r="BP638" s="170"/>
      <c r="BQ638" s="170"/>
      <c r="BR638" s="170"/>
      <c r="BS638" s="170"/>
      <c r="BT638" s="170"/>
      <c r="BU638" s="170"/>
      <c r="BV638" s="170"/>
      <c r="BW638" s="170"/>
      <c r="BX638" s="170"/>
      <c r="BY638" s="170"/>
      <c r="BZ638" s="170"/>
      <c r="CA638" s="170"/>
      <c r="CB638" s="170"/>
      <c r="CC638" s="170"/>
      <c r="CD638" s="170"/>
      <c r="CE638" s="170"/>
      <c r="CF638" s="170"/>
      <c r="CG638" s="170"/>
      <c r="CH638" s="170"/>
      <c r="CI638" s="170"/>
      <c r="CJ638" s="170"/>
      <c r="CK638" s="170"/>
      <c r="CL638" s="170"/>
      <c r="CM638" s="170"/>
      <c r="CN638" s="170"/>
      <c r="CO638" s="170"/>
      <c r="CP638" s="170"/>
      <c r="CQ638" s="170"/>
      <c r="CR638" s="170"/>
      <c r="CS638" s="170"/>
      <c r="CT638" s="170"/>
      <c r="CU638" s="170"/>
      <c r="CV638" s="170"/>
      <c r="CW638" s="170"/>
      <c r="CX638" s="170"/>
      <c r="CY638" s="170"/>
      <c r="CZ638" s="170"/>
      <c r="DA638" s="170"/>
      <c r="DB638" s="170"/>
      <c r="DC638" s="170"/>
      <c r="DD638" s="170"/>
      <c r="DE638" s="170"/>
      <c r="DF638" s="170"/>
      <c r="DG638" s="170"/>
      <c r="DH638" s="170"/>
      <c r="DI638" s="170"/>
      <c r="DJ638" s="170"/>
      <c r="DK638" s="170"/>
      <c r="DL638" s="170"/>
      <c r="DM638" s="170"/>
      <c r="DN638" s="170"/>
      <c r="DO638" s="170"/>
      <c r="DP638" s="170"/>
      <c r="DQ638" s="170"/>
      <c r="DR638" s="170"/>
      <c r="DS638" s="170"/>
      <c r="DT638" s="170"/>
      <c r="DU638" s="170"/>
      <c r="DV638" s="170"/>
      <c r="DW638" s="170"/>
      <c r="DX638" s="170"/>
      <c r="DY638" s="170"/>
      <c r="DZ638" s="170"/>
      <c r="EA638" s="170"/>
      <c r="EB638" s="170"/>
      <c r="EC638" s="170"/>
      <c r="ED638" s="170"/>
      <c r="EE638" s="170"/>
      <c r="EF638" s="170"/>
      <c r="EG638" s="170"/>
      <c r="EH638" s="170"/>
      <c r="EI638" s="170"/>
      <c r="EJ638" s="170"/>
      <c r="EK638" s="170"/>
      <c r="EL638" s="170"/>
      <c r="EM638" s="170"/>
      <c r="EN638" s="170"/>
      <c r="EO638" s="170"/>
      <c r="EP638" s="170"/>
      <c r="EQ638" s="170"/>
      <c r="ER638" s="170"/>
      <c r="ES638" s="170"/>
      <c r="ET638" s="170"/>
      <c r="EU638" s="170"/>
      <c r="EV638" s="170"/>
      <c r="EW638" s="170"/>
      <c r="EX638" s="170"/>
      <c r="EY638" s="170"/>
      <c r="EZ638" s="170"/>
      <c r="FA638" s="170"/>
      <c r="FB638" s="170"/>
      <c r="FC638" s="170"/>
      <c r="FD638" s="170"/>
    </row>
    <row r="639" customFormat="false" ht="12.75" hidden="false" customHeight="false" outlineLevel="0" collapsed="false">
      <c r="A639" s="179"/>
      <c r="B639" s="160"/>
      <c r="C639" s="160"/>
      <c r="D639" s="160"/>
      <c r="E639" s="160"/>
      <c r="F639" s="160"/>
      <c r="G639" s="160"/>
      <c r="H639" s="159"/>
      <c r="I639" s="181"/>
      <c r="R639" s="159"/>
      <c r="S639" s="169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70"/>
      <c r="BP639" s="170"/>
      <c r="BQ639" s="170"/>
      <c r="BR639" s="170"/>
      <c r="BS639" s="170"/>
      <c r="BT639" s="170"/>
      <c r="BU639" s="170"/>
      <c r="BV639" s="170"/>
      <c r="BW639" s="170"/>
      <c r="BX639" s="170"/>
      <c r="BY639" s="170"/>
      <c r="BZ639" s="170"/>
      <c r="CA639" s="170"/>
      <c r="CB639" s="170"/>
      <c r="CC639" s="170"/>
      <c r="CD639" s="170"/>
      <c r="CE639" s="170"/>
      <c r="CF639" s="170"/>
      <c r="CG639" s="170"/>
      <c r="CH639" s="170"/>
      <c r="CI639" s="170"/>
      <c r="CJ639" s="170"/>
      <c r="CK639" s="170"/>
      <c r="CL639" s="170"/>
      <c r="CM639" s="170"/>
      <c r="CN639" s="170"/>
      <c r="CO639" s="170"/>
      <c r="CP639" s="170"/>
      <c r="CQ639" s="170"/>
      <c r="CR639" s="170"/>
      <c r="CS639" s="170"/>
      <c r="CT639" s="170"/>
      <c r="CU639" s="170"/>
      <c r="CV639" s="170"/>
      <c r="CW639" s="170"/>
      <c r="CX639" s="170"/>
      <c r="CY639" s="170"/>
      <c r="CZ639" s="170"/>
      <c r="DA639" s="170"/>
      <c r="DB639" s="170"/>
      <c r="DC639" s="170"/>
      <c r="DD639" s="170"/>
      <c r="DE639" s="170"/>
      <c r="DF639" s="170"/>
      <c r="DG639" s="170"/>
      <c r="DH639" s="170"/>
      <c r="DI639" s="170"/>
      <c r="DJ639" s="170"/>
      <c r="DK639" s="170"/>
      <c r="DL639" s="170"/>
      <c r="DM639" s="170"/>
      <c r="DN639" s="170"/>
      <c r="DO639" s="170"/>
      <c r="DP639" s="170"/>
      <c r="DQ639" s="170"/>
      <c r="DR639" s="170"/>
      <c r="DS639" s="170"/>
      <c r="DT639" s="170"/>
      <c r="DU639" s="170"/>
      <c r="DV639" s="170"/>
      <c r="DW639" s="170"/>
      <c r="DX639" s="170"/>
      <c r="DY639" s="170"/>
      <c r="DZ639" s="170"/>
      <c r="EA639" s="170"/>
      <c r="EB639" s="170"/>
      <c r="EC639" s="170"/>
      <c r="ED639" s="170"/>
      <c r="EE639" s="170"/>
      <c r="EF639" s="170"/>
      <c r="EG639" s="170"/>
      <c r="EH639" s="170"/>
      <c r="EI639" s="170"/>
      <c r="EJ639" s="170"/>
      <c r="EK639" s="170"/>
      <c r="EL639" s="170"/>
      <c r="EM639" s="170"/>
      <c r="EN639" s="170"/>
      <c r="EO639" s="170"/>
      <c r="EP639" s="170"/>
      <c r="EQ639" s="170"/>
      <c r="ER639" s="170"/>
      <c r="ES639" s="170"/>
      <c r="ET639" s="170"/>
      <c r="EU639" s="170"/>
      <c r="EV639" s="170"/>
      <c r="EW639" s="170"/>
      <c r="EX639" s="170"/>
      <c r="EY639" s="170"/>
      <c r="EZ639" s="170"/>
      <c r="FA639" s="170"/>
      <c r="FB639" s="170"/>
      <c r="FC639" s="170"/>
      <c r="FD639" s="170"/>
    </row>
    <row r="640" customFormat="false" ht="12.75" hidden="false" customHeight="false" outlineLevel="0" collapsed="false">
      <c r="A640" s="179"/>
      <c r="B640" s="160"/>
      <c r="C640" s="160"/>
      <c r="D640" s="160"/>
      <c r="E640" s="160"/>
      <c r="F640" s="160"/>
      <c r="G640" s="160"/>
      <c r="H640" s="159"/>
      <c r="I640" s="181"/>
      <c r="R640" s="159"/>
      <c r="S640" s="169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70"/>
      <c r="BP640" s="170"/>
      <c r="BQ640" s="170"/>
      <c r="BR640" s="170"/>
      <c r="BS640" s="170"/>
      <c r="BT640" s="170"/>
      <c r="BU640" s="170"/>
      <c r="BV640" s="170"/>
      <c r="BW640" s="170"/>
      <c r="BX640" s="170"/>
      <c r="BY640" s="170"/>
      <c r="BZ640" s="170"/>
      <c r="CA640" s="170"/>
      <c r="CB640" s="170"/>
      <c r="CC640" s="170"/>
      <c r="CD640" s="170"/>
      <c r="CE640" s="170"/>
      <c r="CF640" s="170"/>
      <c r="CG640" s="170"/>
      <c r="CH640" s="170"/>
      <c r="CI640" s="170"/>
      <c r="CJ640" s="170"/>
      <c r="CK640" s="170"/>
      <c r="CL640" s="170"/>
      <c r="CM640" s="170"/>
      <c r="CN640" s="170"/>
      <c r="CO640" s="170"/>
      <c r="CP640" s="170"/>
      <c r="CQ640" s="170"/>
      <c r="CR640" s="170"/>
      <c r="CS640" s="170"/>
      <c r="CT640" s="170"/>
      <c r="CU640" s="170"/>
      <c r="CV640" s="170"/>
      <c r="CW640" s="170"/>
      <c r="CX640" s="170"/>
      <c r="CY640" s="170"/>
      <c r="CZ640" s="170"/>
      <c r="DA640" s="170"/>
      <c r="DB640" s="170"/>
      <c r="DC640" s="170"/>
      <c r="DD640" s="170"/>
      <c r="DE640" s="170"/>
      <c r="DF640" s="170"/>
      <c r="DG640" s="170"/>
      <c r="DH640" s="170"/>
      <c r="DI640" s="170"/>
      <c r="DJ640" s="170"/>
      <c r="DK640" s="170"/>
      <c r="DL640" s="170"/>
      <c r="DM640" s="170"/>
      <c r="DN640" s="170"/>
      <c r="DO640" s="170"/>
      <c r="DP640" s="170"/>
      <c r="DQ640" s="170"/>
      <c r="DR640" s="170"/>
      <c r="DS640" s="170"/>
      <c r="DT640" s="170"/>
      <c r="DU640" s="170"/>
      <c r="DV640" s="170"/>
      <c r="DW640" s="170"/>
      <c r="DX640" s="170"/>
      <c r="DY640" s="170"/>
      <c r="DZ640" s="170"/>
      <c r="EA640" s="170"/>
      <c r="EB640" s="170"/>
      <c r="EC640" s="170"/>
      <c r="ED640" s="170"/>
      <c r="EE640" s="170"/>
      <c r="EF640" s="170"/>
      <c r="EG640" s="170"/>
      <c r="EH640" s="170"/>
      <c r="EI640" s="170"/>
      <c r="EJ640" s="170"/>
      <c r="EK640" s="170"/>
      <c r="EL640" s="170"/>
      <c r="EM640" s="170"/>
      <c r="EN640" s="170"/>
      <c r="EO640" s="170"/>
      <c r="EP640" s="170"/>
      <c r="EQ640" s="170"/>
      <c r="ER640" s="170"/>
      <c r="ES640" s="170"/>
      <c r="ET640" s="170"/>
      <c r="EU640" s="170"/>
      <c r="EV640" s="170"/>
      <c r="EW640" s="170"/>
      <c r="EX640" s="170"/>
      <c r="EY640" s="170"/>
      <c r="EZ640" s="170"/>
      <c r="FA640" s="170"/>
      <c r="FB640" s="170"/>
      <c r="FC640" s="170"/>
      <c r="FD640" s="170"/>
    </row>
    <row r="641" customFormat="false" ht="12.75" hidden="false" customHeight="false" outlineLevel="0" collapsed="false">
      <c r="A641" s="179"/>
      <c r="B641" s="160"/>
      <c r="C641" s="160"/>
      <c r="D641" s="160"/>
      <c r="E641" s="160"/>
      <c r="F641" s="160"/>
      <c r="G641" s="160"/>
      <c r="H641" s="159"/>
      <c r="I641" s="181"/>
      <c r="R641" s="159"/>
      <c r="S641" s="169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70"/>
      <c r="BP641" s="170"/>
      <c r="BQ641" s="170"/>
      <c r="BR641" s="170"/>
      <c r="BS641" s="170"/>
      <c r="BT641" s="170"/>
      <c r="BU641" s="170"/>
      <c r="BV641" s="170"/>
      <c r="BW641" s="170"/>
      <c r="BX641" s="170"/>
      <c r="BY641" s="170"/>
      <c r="BZ641" s="170"/>
      <c r="CA641" s="170"/>
      <c r="CB641" s="170"/>
      <c r="CC641" s="170"/>
      <c r="CD641" s="170"/>
      <c r="CE641" s="170"/>
      <c r="CF641" s="170"/>
      <c r="CG641" s="170"/>
      <c r="CH641" s="170"/>
      <c r="CI641" s="170"/>
      <c r="CJ641" s="170"/>
      <c r="CK641" s="170"/>
      <c r="CL641" s="170"/>
      <c r="CM641" s="170"/>
      <c r="CN641" s="170"/>
      <c r="CO641" s="170"/>
      <c r="CP641" s="170"/>
      <c r="CQ641" s="170"/>
      <c r="CR641" s="170"/>
      <c r="CS641" s="170"/>
      <c r="CT641" s="170"/>
      <c r="CU641" s="170"/>
      <c r="CV641" s="170"/>
      <c r="CW641" s="170"/>
      <c r="CX641" s="170"/>
      <c r="CY641" s="170"/>
      <c r="CZ641" s="170"/>
      <c r="DA641" s="170"/>
      <c r="DB641" s="170"/>
      <c r="DC641" s="170"/>
      <c r="DD641" s="170"/>
      <c r="DE641" s="170"/>
      <c r="DF641" s="170"/>
      <c r="DG641" s="170"/>
      <c r="DH641" s="170"/>
      <c r="DI641" s="170"/>
      <c r="DJ641" s="170"/>
      <c r="DK641" s="170"/>
      <c r="DL641" s="170"/>
      <c r="DM641" s="170"/>
      <c r="DN641" s="170"/>
      <c r="DO641" s="170"/>
      <c r="DP641" s="170"/>
      <c r="DQ641" s="170"/>
      <c r="DR641" s="170"/>
      <c r="DS641" s="170"/>
      <c r="DT641" s="170"/>
      <c r="DU641" s="170"/>
      <c r="DV641" s="170"/>
      <c r="DW641" s="170"/>
      <c r="DX641" s="170"/>
      <c r="DY641" s="170"/>
      <c r="DZ641" s="170"/>
      <c r="EA641" s="170"/>
      <c r="EB641" s="170"/>
      <c r="EC641" s="170"/>
      <c r="ED641" s="170"/>
      <c r="EE641" s="170"/>
      <c r="EF641" s="170"/>
      <c r="EG641" s="170"/>
      <c r="EH641" s="170"/>
      <c r="EI641" s="170"/>
      <c r="EJ641" s="170"/>
      <c r="EK641" s="170"/>
      <c r="EL641" s="170"/>
      <c r="EM641" s="170"/>
      <c r="EN641" s="170"/>
      <c r="EO641" s="170"/>
      <c r="EP641" s="170"/>
      <c r="EQ641" s="170"/>
      <c r="ER641" s="170"/>
      <c r="ES641" s="170"/>
      <c r="ET641" s="170"/>
      <c r="EU641" s="170"/>
      <c r="EV641" s="170"/>
      <c r="EW641" s="170"/>
      <c r="EX641" s="170"/>
      <c r="EY641" s="170"/>
      <c r="EZ641" s="170"/>
      <c r="FA641" s="170"/>
      <c r="FB641" s="170"/>
      <c r="FC641" s="170"/>
      <c r="FD641" s="170"/>
    </row>
    <row r="642" customFormat="false" ht="12.75" hidden="false" customHeight="false" outlineLevel="0" collapsed="false">
      <c r="A642" s="179"/>
      <c r="B642" s="160"/>
      <c r="C642" s="160"/>
      <c r="D642" s="160"/>
      <c r="E642" s="160"/>
      <c r="F642" s="160"/>
      <c r="G642" s="160"/>
      <c r="H642" s="159"/>
      <c r="I642" s="181"/>
      <c r="R642" s="159"/>
      <c r="S642" s="169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70"/>
      <c r="BP642" s="170"/>
      <c r="BQ642" s="170"/>
      <c r="BR642" s="170"/>
      <c r="BS642" s="170"/>
      <c r="BT642" s="170"/>
      <c r="BU642" s="170"/>
      <c r="BV642" s="170"/>
      <c r="BW642" s="170"/>
      <c r="BX642" s="170"/>
      <c r="BY642" s="170"/>
      <c r="BZ642" s="170"/>
      <c r="CA642" s="170"/>
      <c r="CB642" s="170"/>
      <c r="CC642" s="170"/>
      <c r="CD642" s="170"/>
      <c r="CE642" s="170"/>
      <c r="CF642" s="170"/>
      <c r="CG642" s="170"/>
      <c r="CH642" s="170"/>
      <c r="CI642" s="170"/>
      <c r="CJ642" s="170"/>
      <c r="CK642" s="170"/>
      <c r="CL642" s="170"/>
      <c r="CM642" s="170"/>
      <c r="CN642" s="170"/>
      <c r="CO642" s="170"/>
      <c r="CP642" s="170"/>
      <c r="CQ642" s="170"/>
      <c r="CR642" s="170"/>
      <c r="CS642" s="170"/>
      <c r="CT642" s="170"/>
      <c r="CU642" s="170"/>
      <c r="CV642" s="170"/>
      <c r="CW642" s="170"/>
      <c r="CX642" s="170"/>
      <c r="CY642" s="170"/>
      <c r="CZ642" s="170"/>
      <c r="DA642" s="170"/>
      <c r="DB642" s="170"/>
      <c r="DC642" s="170"/>
      <c r="DD642" s="170"/>
      <c r="DE642" s="170"/>
      <c r="DF642" s="170"/>
      <c r="DG642" s="170"/>
      <c r="DH642" s="170"/>
      <c r="DI642" s="170"/>
      <c r="DJ642" s="170"/>
      <c r="DK642" s="170"/>
      <c r="DL642" s="170"/>
      <c r="DM642" s="170"/>
      <c r="DN642" s="170"/>
      <c r="DO642" s="170"/>
      <c r="DP642" s="170"/>
      <c r="DQ642" s="170"/>
      <c r="DR642" s="170"/>
      <c r="DS642" s="170"/>
      <c r="DT642" s="170"/>
      <c r="DU642" s="170"/>
      <c r="DV642" s="170"/>
      <c r="DW642" s="170"/>
      <c r="DX642" s="170"/>
      <c r="DY642" s="170"/>
      <c r="DZ642" s="170"/>
      <c r="EA642" s="170"/>
      <c r="EB642" s="170"/>
      <c r="EC642" s="170"/>
      <c r="ED642" s="170"/>
      <c r="EE642" s="170"/>
      <c r="EF642" s="170"/>
      <c r="EG642" s="170"/>
      <c r="EH642" s="170"/>
      <c r="EI642" s="170"/>
      <c r="EJ642" s="170"/>
      <c r="EK642" s="170"/>
      <c r="EL642" s="170"/>
      <c r="EM642" s="170"/>
      <c r="EN642" s="170"/>
      <c r="EO642" s="170"/>
      <c r="EP642" s="170"/>
      <c r="EQ642" s="170"/>
      <c r="ER642" s="170"/>
      <c r="ES642" s="170"/>
      <c r="ET642" s="170"/>
      <c r="EU642" s="170"/>
      <c r="EV642" s="170"/>
      <c r="EW642" s="170"/>
      <c r="EX642" s="170"/>
      <c r="EY642" s="170"/>
      <c r="EZ642" s="170"/>
      <c r="FA642" s="170"/>
      <c r="FB642" s="170"/>
      <c r="FC642" s="170"/>
      <c r="FD642" s="170"/>
    </row>
    <row r="643" customFormat="false" ht="12.75" hidden="false" customHeight="false" outlineLevel="0" collapsed="false">
      <c r="A643" s="179"/>
      <c r="B643" s="160"/>
      <c r="C643" s="160"/>
      <c r="D643" s="160"/>
      <c r="E643" s="160"/>
      <c r="F643" s="160"/>
      <c r="G643" s="160"/>
      <c r="H643" s="159"/>
      <c r="I643" s="181"/>
      <c r="R643" s="159"/>
      <c r="S643" s="169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70"/>
      <c r="BP643" s="170"/>
      <c r="BQ643" s="170"/>
      <c r="BR643" s="170"/>
      <c r="BS643" s="170"/>
      <c r="BT643" s="170"/>
      <c r="BU643" s="170"/>
      <c r="BV643" s="170"/>
      <c r="BW643" s="170"/>
      <c r="BX643" s="170"/>
      <c r="BY643" s="170"/>
      <c r="BZ643" s="170"/>
      <c r="CA643" s="170"/>
      <c r="CB643" s="170"/>
      <c r="CC643" s="170"/>
      <c r="CD643" s="170"/>
      <c r="CE643" s="170"/>
      <c r="CF643" s="170"/>
      <c r="CG643" s="170"/>
      <c r="CH643" s="170"/>
      <c r="CI643" s="170"/>
      <c r="CJ643" s="170"/>
      <c r="CK643" s="170"/>
      <c r="CL643" s="170"/>
      <c r="CM643" s="170"/>
      <c r="CN643" s="170"/>
      <c r="CO643" s="170"/>
      <c r="CP643" s="170"/>
      <c r="CQ643" s="170"/>
      <c r="CR643" s="170"/>
      <c r="CS643" s="170"/>
      <c r="CT643" s="170"/>
      <c r="CU643" s="170"/>
      <c r="CV643" s="170"/>
      <c r="CW643" s="170"/>
      <c r="CX643" s="170"/>
      <c r="CY643" s="170"/>
      <c r="CZ643" s="170"/>
      <c r="DA643" s="170"/>
      <c r="DB643" s="170"/>
      <c r="DC643" s="170"/>
      <c r="DD643" s="170"/>
      <c r="DE643" s="170"/>
      <c r="DF643" s="170"/>
      <c r="DG643" s="170"/>
      <c r="DH643" s="170"/>
      <c r="DI643" s="170"/>
      <c r="DJ643" s="170"/>
      <c r="DK643" s="170"/>
      <c r="DL643" s="170"/>
      <c r="DM643" s="170"/>
      <c r="DN643" s="170"/>
      <c r="DO643" s="170"/>
      <c r="DP643" s="170"/>
      <c r="DQ643" s="170"/>
      <c r="DR643" s="170"/>
      <c r="DS643" s="170"/>
      <c r="DT643" s="170"/>
      <c r="DU643" s="170"/>
      <c r="DV643" s="170"/>
      <c r="DW643" s="170"/>
      <c r="DX643" s="170"/>
      <c r="DY643" s="170"/>
      <c r="DZ643" s="170"/>
      <c r="EA643" s="170"/>
      <c r="EB643" s="170"/>
      <c r="EC643" s="170"/>
      <c r="ED643" s="170"/>
      <c r="EE643" s="170"/>
      <c r="EF643" s="170"/>
      <c r="EG643" s="170"/>
      <c r="EH643" s="170"/>
      <c r="EI643" s="170"/>
      <c r="EJ643" s="170"/>
      <c r="EK643" s="170"/>
      <c r="EL643" s="170"/>
      <c r="EM643" s="170"/>
      <c r="EN643" s="170"/>
      <c r="EO643" s="170"/>
      <c r="EP643" s="170"/>
      <c r="EQ643" s="170"/>
      <c r="ER643" s="170"/>
      <c r="ES643" s="170"/>
      <c r="ET643" s="170"/>
      <c r="EU643" s="170"/>
      <c r="EV643" s="170"/>
      <c r="EW643" s="170"/>
      <c r="EX643" s="170"/>
      <c r="EY643" s="170"/>
      <c r="EZ643" s="170"/>
      <c r="FA643" s="170"/>
      <c r="FB643" s="170"/>
      <c r="FC643" s="170"/>
      <c r="FD643" s="170"/>
    </row>
    <row r="644" customFormat="false" ht="12.75" hidden="false" customHeight="false" outlineLevel="0" collapsed="false">
      <c r="A644" s="179"/>
      <c r="B644" s="160"/>
      <c r="C644" s="160"/>
      <c r="D644" s="160"/>
      <c r="E644" s="160"/>
      <c r="F644" s="160"/>
      <c r="G644" s="160"/>
      <c r="H644" s="159"/>
      <c r="I644" s="181"/>
      <c r="R644" s="159"/>
      <c r="S644" s="169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70"/>
      <c r="BP644" s="170"/>
      <c r="BQ644" s="170"/>
      <c r="BR644" s="170"/>
      <c r="BS644" s="170"/>
      <c r="BT644" s="170"/>
      <c r="BU644" s="170"/>
      <c r="BV644" s="170"/>
      <c r="BW644" s="170"/>
      <c r="BX644" s="170"/>
      <c r="BY644" s="170"/>
      <c r="BZ644" s="170"/>
      <c r="CA644" s="170"/>
      <c r="CB644" s="170"/>
      <c r="CC644" s="170"/>
      <c r="CD644" s="170"/>
      <c r="CE644" s="170"/>
      <c r="CF644" s="170"/>
      <c r="CG644" s="170"/>
      <c r="CH644" s="170"/>
      <c r="CI644" s="170"/>
      <c r="CJ644" s="170"/>
      <c r="CK644" s="170"/>
      <c r="CL644" s="170"/>
      <c r="CM644" s="170"/>
      <c r="CN644" s="170"/>
      <c r="CO644" s="170"/>
      <c r="CP644" s="170"/>
      <c r="CQ644" s="170"/>
      <c r="CR644" s="170"/>
      <c r="CS644" s="170"/>
      <c r="CT644" s="170"/>
      <c r="CU644" s="170"/>
      <c r="CV644" s="170"/>
      <c r="CW644" s="170"/>
      <c r="CX644" s="170"/>
      <c r="CY644" s="170"/>
      <c r="CZ644" s="170"/>
      <c r="DA644" s="170"/>
      <c r="DB644" s="170"/>
      <c r="DC644" s="170"/>
      <c r="DD644" s="170"/>
      <c r="DE644" s="170"/>
      <c r="DF644" s="170"/>
      <c r="DG644" s="170"/>
      <c r="DH644" s="170"/>
      <c r="DI644" s="170"/>
      <c r="DJ644" s="170"/>
      <c r="DK644" s="170"/>
      <c r="DL644" s="170"/>
      <c r="DM644" s="170"/>
      <c r="DN644" s="170"/>
      <c r="DO644" s="170"/>
      <c r="DP644" s="170"/>
      <c r="DQ644" s="170"/>
      <c r="DR644" s="170"/>
      <c r="DS644" s="170"/>
      <c r="DT644" s="170"/>
      <c r="DU644" s="170"/>
      <c r="DV644" s="170"/>
      <c r="DW644" s="170"/>
      <c r="DX644" s="170"/>
      <c r="DY644" s="170"/>
      <c r="DZ644" s="170"/>
      <c r="EA644" s="170"/>
      <c r="EB644" s="170"/>
      <c r="EC644" s="170"/>
      <c r="ED644" s="170"/>
      <c r="EE644" s="170"/>
      <c r="EF644" s="170"/>
      <c r="EG644" s="170"/>
      <c r="EH644" s="170"/>
      <c r="EI644" s="170"/>
      <c r="EJ644" s="170"/>
      <c r="EK644" s="170"/>
      <c r="EL644" s="170"/>
      <c r="EM644" s="170"/>
      <c r="EN644" s="170"/>
      <c r="EO644" s="170"/>
      <c r="EP644" s="170"/>
      <c r="EQ644" s="170"/>
      <c r="ER644" s="170"/>
      <c r="ES644" s="170"/>
      <c r="ET644" s="170"/>
      <c r="EU644" s="170"/>
      <c r="EV644" s="170"/>
      <c r="EW644" s="170"/>
      <c r="EX644" s="170"/>
      <c r="EY644" s="170"/>
      <c r="EZ644" s="170"/>
      <c r="FA644" s="170"/>
      <c r="FB644" s="170"/>
      <c r="FC644" s="170"/>
      <c r="FD644" s="170"/>
    </row>
    <row r="645" customFormat="false" ht="12.75" hidden="false" customHeight="false" outlineLevel="0" collapsed="false">
      <c r="A645" s="179"/>
      <c r="B645" s="160"/>
      <c r="C645" s="160"/>
      <c r="D645" s="160"/>
      <c r="E645" s="160"/>
      <c r="F645" s="160"/>
      <c r="G645" s="160"/>
      <c r="H645" s="159"/>
      <c r="I645" s="181"/>
      <c r="R645" s="159"/>
      <c r="S645" s="169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70"/>
      <c r="BP645" s="170"/>
      <c r="BQ645" s="170"/>
      <c r="BR645" s="170"/>
      <c r="BS645" s="170"/>
      <c r="BT645" s="170"/>
      <c r="BU645" s="170"/>
      <c r="BV645" s="170"/>
      <c r="BW645" s="170"/>
      <c r="BX645" s="170"/>
      <c r="BY645" s="170"/>
      <c r="BZ645" s="170"/>
      <c r="CA645" s="170"/>
      <c r="CB645" s="170"/>
      <c r="CC645" s="170"/>
      <c r="CD645" s="170"/>
      <c r="CE645" s="170"/>
      <c r="CF645" s="170"/>
      <c r="CG645" s="170"/>
      <c r="CH645" s="170"/>
      <c r="CI645" s="170"/>
      <c r="CJ645" s="170"/>
      <c r="CK645" s="170"/>
      <c r="CL645" s="170"/>
      <c r="CM645" s="170"/>
      <c r="CN645" s="170"/>
      <c r="CO645" s="170"/>
      <c r="CP645" s="170"/>
      <c r="CQ645" s="170"/>
      <c r="CR645" s="170"/>
      <c r="CS645" s="170"/>
      <c r="CT645" s="170"/>
      <c r="CU645" s="170"/>
      <c r="CV645" s="170"/>
      <c r="CW645" s="170"/>
      <c r="CX645" s="170"/>
      <c r="CY645" s="170"/>
      <c r="CZ645" s="170"/>
      <c r="DA645" s="170"/>
      <c r="DB645" s="170"/>
      <c r="DC645" s="170"/>
      <c r="DD645" s="170"/>
      <c r="DE645" s="170"/>
      <c r="DF645" s="170"/>
      <c r="DG645" s="170"/>
      <c r="DH645" s="170"/>
      <c r="DI645" s="170"/>
      <c r="DJ645" s="170"/>
      <c r="DK645" s="170"/>
      <c r="DL645" s="170"/>
      <c r="DM645" s="170"/>
      <c r="DN645" s="170"/>
      <c r="DO645" s="170"/>
      <c r="DP645" s="170"/>
      <c r="DQ645" s="170"/>
      <c r="DR645" s="170"/>
      <c r="DS645" s="170"/>
      <c r="DT645" s="170"/>
      <c r="DU645" s="170"/>
      <c r="DV645" s="170"/>
      <c r="DW645" s="170"/>
      <c r="DX645" s="170"/>
      <c r="DY645" s="170"/>
      <c r="DZ645" s="170"/>
      <c r="EA645" s="170"/>
      <c r="EB645" s="170"/>
      <c r="EC645" s="170"/>
      <c r="ED645" s="170"/>
      <c r="EE645" s="170"/>
      <c r="EF645" s="170"/>
      <c r="EG645" s="170"/>
      <c r="EH645" s="170"/>
      <c r="EI645" s="170"/>
      <c r="EJ645" s="170"/>
      <c r="EK645" s="170"/>
      <c r="EL645" s="170"/>
      <c r="EM645" s="170"/>
      <c r="EN645" s="170"/>
      <c r="EO645" s="170"/>
      <c r="EP645" s="170"/>
      <c r="EQ645" s="170"/>
      <c r="ER645" s="170"/>
      <c r="ES645" s="170"/>
      <c r="ET645" s="170"/>
      <c r="EU645" s="170"/>
      <c r="EV645" s="170"/>
      <c r="EW645" s="170"/>
      <c r="EX645" s="170"/>
      <c r="EY645" s="170"/>
      <c r="EZ645" s="170"/>
      <c r="FA645" s="170"/>
      <c r="FB645" s="170"/>
      <c r="FC645" s="170"/>
      <c r="FD645" s="170"/>
    </row>
    <row r="646" customFormat="false" ht="12.75" hidden="false" customHeight="false" outlineLevel="0" collapsed="false">
      <c r="A646" s="179"/>
      <c r="B646" s="160"/>
      <c r="C646" s="160"/>
      <c r="D646" s="160"/>
      <c r="E646" s="160"/>
      <c r="F646" s="160"/>
      <c r="G646" s="160"/>
      <c r="H646" s="159"/>
      <c r="I646" s="181"/>
      <c r="R646" s="159"/>
      <c r="S646" s="169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70"/>
      <c r="BP646" s="170"/>
      <c r="BQ646" s="170"/>
      <c r="BR646" s="170"/>
      <c r="BS646" s="170"/>
      <c r="BT646" s="170"/>
      <c r="BU646" s="170"/>
      <c r="BV646" s="170"/>
      <c r="BW646" s="170"/>
      <c r="BX646" s="170"/>
      <c r="BY646" s="170"/>
      <c r="BZ646" s="170"/>
      <c r="CA646" s="170"/>
      <c r="CB646" s="170"/>
      <c r="CC646" s="170"/>
      <c r="CD646" s="170"/>
      <c r="CE646" s="170"/>
      <c r="CF646" s="170"/>
      <c r="CG646" s="170"/>
      <c r="CH646" s="170"/>
      <c r="CI646" s="170"/>
      <c r="CJ646" s="170"/>
      <c r="CK646" s="170"/>
      <c r="CL646" s="170"/>
      <c r="CM646" s="170"/>
      <c r="CN646" s="170"/>
      <c r="CO646" s="170"/>
      <c r="CP646" s="170"/>
      <c r="CQ646" s="170"/>
      <c r="CR646" s="170"/>
      <c r="CS646" s="170"/>
      <c r="CT646" s="170"/>
      <c r="CU646" s="170"/>
      <c r="CV646" s="170"/>
      <c r="CW646" s="170"/>
      <c r="CX646" s="170"/>
      <c r="CY646" s="170"/>
      <c r="CZ646" s="170"/>
      <c r="DA646" s="170"/>
      <c r="DB646" s="170"/>
      <c r="DC646" s="170"/>
      <c r="DD646" s="170"/>
      <c r="DE646" s="170"/>
      <c r="DF646" s="170"/>
      <c r="DG646" s="170"/>
      <c r="DH646" s="170"/>
      <c r="DI646" s="170"/>
      <c r="DJ646" s="170"/>
      <c r="DK646" s="170"/>
      <c r="DL646" s="170"/>
      <c r="DM646" s="170"/>
      <c r="DN646" s="170"/>
      <c r="DO646" s="170"/>
      <c r="DP646" s="170"/>
      <c r="DQ646" s="170"/>
      <c r="DR646" s="170"/>
      <c r="DS646" s="170"/>
      <c r="DT646" s="170"/>
      <c r="DU646" s="170"/>
      <c r="DV646" s="170"/>
      <c r="DW646" s="170"/>
      <c r="DX646" s="170"/>
      <c r="DY646" s="170"/>
      <c r="DZ646" s="170"/>
      <c r="EA646" s="170"/>
      <c r="EB646" s="170"/>
      <c r="EC646" s="170"/>
      <c r="ED646" s="170"/>
      <c r="EE646" s="170"/>
      <c r="EF646" s="170"/>
      <c r="EG646" s="170"/>
      <c r="EH646" s="170"/>
      <c r="EI646" s="170"/>
      <c r="EJ646" s="170"/>
      <c r="EK646" s="170"/>
      <c r="EL646" s="170"/>
      <c r="EM646" s="170"/>
      <c r="EN646" s="170"/>
      <c r="EO646" s="170"/>
      <c r="EP646" s="170"/>
      <c r="EQ646" s="170"/>
      <c r="ER646" s="170"/>
      <c r="ES646" s="170"/>
      <c r="ET646" s="170"/>
      <c r="EU646" s="170"/>
      <c r="EV646" s="170"/>
      <c r="EW646" s="170"/>
      <c r="EX646" s="170"/>
      <c r="EY646" s="170"/>
      <c r="EZ646" s="170"/>
      <c r="FA646" s="170"/>
      <c r="FB646" s="170"/>
      <c r="FC646" s="170"/>
      <c r="FD646" s="170"/>
    </row>
    <row r="647" customFormat="false" ht="12.75" hidden="false" customHeight="false" outlineLevel="0" collapsed="false">
      <c r="A647" s="179"/>
      <c r="B647" s="160"/>
      <c r="C647" s="160"/>
      <c r="D647" s="160"/>
      <c r="E647" s="160"/>
      <c r="F647" s="160"/>
      <c r="G647" s="160"/>
      <c r="H647" s="159"/>
      <c r="I647" s="181"/>
      <c r="R647" s="159"/>
      <c r="S647" s="169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70"/>
      <c r="BP647" s="170"/>
      <c r="BQ647" s="170"/>
      <c r="BR647" s="170"/>
      <c r="BS647" s="170"/>
      <c r="BT647" s="170"/>
      <c r="BU647" s="170"/>
      <c r="BV647" s="170"/>
      <c r="BW647" s="170"/>
      <c r="BX647" s="170"/>
      <c r="BY647" s="170"/>
      <c r="BZ647" s="170"/>
      <c r="CA647" s="170"/>
      <c r="CB647" s="170"/>
      <c r="CC647" s="170"/>
      <c r="CD647" s="170"/>
      <c r="CE647" s="170"/>
      <c r="CF647" s="170"/>
      <c r="CG647" s="170"/>
      <c r="CH647" s="170"/>
      <c r="CI647" s="170"/>
      <c r="CJ647" s="170"/>
      <c r="CK647" s="17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  <c r="DZ647" s="170"/>
      <c r="EA647" s="170"/>
      <c r="EB647" s="170"/>
      <c r="EC647" s="170"/>
      <c r="ED647" s="170"/>
      <c r="EE647" s="170"/>
      <c r="EF647" s="170"/>
      <c r="EG647" s="170"/>
      <c r="EH647" s="170"/>
      <c r="EI647" s="170"/>
      <c r="EJ647" s="170"/>
      <c r="EK647" s="170"/>
      <c r="EL647" s="170"/>
      <c r="EM647" s="170"/>
      <c r="EN647" s="170"/>
      <c r="EO647" s="170"/>
      <c r="EP647" s="170"/>
      <c r="EQ647" s="170"/>
      <c r="ER647" s="170"/>
      <c r="ES647" s="170"/>
      <c r="ET647" s="170"/>
      <c r="EU647" s="170"/>
      <c r="EV647" s="170"/>
      <c r="EW647" s="170"/>
      <c r="EX647" s="170"/>
      <c r="EY647" s="170"/>
      <c r="EZ647" s="170"/>
      <c r="FA647" s="170"/>
      <c r="FB647" s="170"/>
      <c r="FC647" s="170"/>
      <c r="FD647" s="170"/>
    </row>
    <row r="648" customFormat="false" ht="12.75" hidden="false" customHeight="false" outlineLevel="0" collapsed="false">
      <c r="A648" s="179"/>
      <c r="B648" s="160"/>
      <c r="C648" s="160"/>
      <c r="D648" s="160"/>
      <c r="E648" s="160"/>
      <c r="F648" s="160"/>
      <c r="G648" s="160"/>
      <c r="H648" s="159"/>
      <c r="I648" s="181"/>
      <c r="R648" s="159"/>
      <c r="S648" s="169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70"/>
      <c r="BP648" s="170"/>
      <c r="BQ648" s="170"/>
      <c r="BR648" s="170"/>
      <c r="BS648" s="170"/>
      <c r="BT648" s="170"/>
      <c r="BU648" s="170"/>
      <c r="BV648" s="170"/>
      <c r="BW648" s="170"/>
      <c r="BX648" s="170"/>
      <c r="BY648" s="170"/>
      <c r="BZ648" s="170"/>
      <c r="CA648" s="170"/>
      <c r="CB648" s="170"/>
      <c r="CC648" s="170"/>
      <c r="CD648" s="170"/>
      <c r="CE648" s="170"/>
      <c r="CF648" s="170"/>
      <c r="CG648" s="170"/>
      <c r="CH648" s="170"/>
      <c r="CI648" s="170"/>
      <c r="CJ648" s="170"/>
      <c r="CK648" s="170"/>
      <c r="CL648" s="170"/>
      <c r="CM648" s="170"/>
      <c r="CN648" s="170"/>
      <c r="CO648" s="170"/>
      <c r="CP648" s="170"/>
      <c r="CQ648" s="170"/>
      <c r="CR648" s="170"/>
      <c r="CS648" s="170"/>
      <c r="CT648" s="170"/>
      <c r="CU648" s="170"/>
      <c r="CV648" s="170"/>
      <c r="CW648" s="170"/>
      <c r="CX648" s="170"/>
      <c r="CY648" s="170"/>
      <c r="CZ648" s="170"/>
      <c r="DA648" s="170"/>
      <c r="DB648" s="170"/>
      <c r="DC648" s="170"/>
      <c r="DD648" s="170"/>
      <c r="DE648" s="170"/>
      <c r="DF648" s="170"/>
      <c r="DG648" s="170"/>
      <c r="DH648" s="170"/>
      <c r="DI648" s="170"/>
      <c r="DJ648" s="170"/>
      <c r="DK648" s="170"/>
      <c r="DL648" s="170"/>
      <c r="DM648" s="170"/>
      <c r="DN648" s="170"/>
      <c r="DO648" s="170"/>
      <c r="DP648" s="170"/>
      <c r="DQ648" s="170"/>
      <c r="DR648" s="170"/>
      <c r="DS648" s="170"/>
      <c r="DT648" s="170"/>
      <c r="DU648" s="170"/>
      <c r="DV648" s="170"/>
      <c r="DW648" s="170"/>
      <c r="DX648" s="170"/>
      <c r="DY648" s="170"/>
      <c r="DZ648" s="170"/>
      <c r="EA648" s="170"/>
      <c r="EB648" s="170"/>
      <c r="EC648" s="170"/>
      <c r="ED648" s="170"/>
      <c r="EE648" s="170"/>
      <c r="EF648" s="170"/>
      <c r="EG648" s="170"/>
      <c r="EH648" s="170"/>
      <c r="EI648" s="170"/>
      <c r="EJ648" s="170"/>
      <c r="EK648" s="170"/>
      <c r="EL648" s="170"/>
      <c r="EM648" s="170"/>
      <c r="EN648" s="170"/>
      <c r="EO648" s="170"/>
      <c r="EP648" s="170"/>
      <c r="EQ648" s="170"/>
      <c r="ER648" s="170"/>
      <c r="ES648" s="170"/>
      <c r="ET648" s="170"/>
      <c r="EU648" s="170"/>
      <c r="EV648" s="170"/>
      <c r="EW648" s="170"/>
      <c r="EX648" s="170"/>
      <c r="EY648" s="170"/>
      <c r="EZ648" s="170"/>
      <c r="FA648" s="170"/>
      <c r="FB648" s="170"/>
      <c r="FC648" s="170"/>
      <c r="FD648" s="170"/>
    </row>
    <row r="649" customFormat="false" ht="12.75" hidden="false" customHeight="false" outlineLevel="0" collapsed="false">
      <c r="A649" s="179"/>
      <c r="B649" s="160"/>
      <c r="C649" s="160"/>
      <c r="D649" s="160"/>
      <c r="E649" s="160"/>
      <c r="F649" s="160"/>
      <c r="G649" s="160"/>
      <c r="H649" s="159"/>
      <c r="I649" s="181"/>
      <c r="R649" s="159"/>
      <c r="S649" s="169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70"/>
      <c r="BP649" s="170"/>
      <c r="BQ649" s="170"/>
      <c r="BR649" s="170"/>
      <c r="BS649" s="170"/>
      <c r="BT649" s="170"/>
      <c r="BU649" s="170"/>
      <c r="BV649" s="170"/>
      <c r="BW649" s="170"/>
      <c r="BX649" s="170"/>
      <c r="BY649" s="170"/>
      <c r="BZ649" s="170"/>
      <c r="CA649" s="170"/>
      <c r="CB649" s="170"/>
      <c r="CC649" s="170"/>
      <c r="CD649" s="170"/>
      <c r="CE649" s="170"/>
      <c r="CF649" s="170"/>
      <c r="CG649" s="170"/>
      <c r="CH649" s="170"/>
      <c r="CI649" s="170"/>
      <c r="CJ649" s="170"/>
      <c r="CK649" s="170"/>
      <c r="CL649" s="170"/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  <c r="DZ649" s="170"/>
      <c r="EA649" s="170"/>
      <c r="EB649" s="170"/>
      <c r="EC649" s="170"/>
      <c r="ED649" s="170"/>
      <c r="EE649" s="170"/>
      <c r="EF649" s="170"/>
      <c r="EG649" s="170"/>
      <c r="EH649" s="170"/>
      <c r="EI649" s="170"/>
      <c r="EJ649" s="170"/>
      <c r="EK649" s="170"/>
      <c r="EL649" s="170"/>
      <c r="EM649" s="170"/>
      <c r="EN649" s="170"/>
      <c r="EO649" s="170"/>
      <c r="EP649" s="170"/>
      <c r="EQ649" s="170"/>
      <c r="ER649" s="170"/>
      <c r="ES649" s="170"/>
      <c r="ET649" s="170"/>
      <c r="EU649" s="170"/>
      <c r="EV649" s="170"/>
      <c r="EW649" s="170"/>
      <c r="EX649" s="170"/>
      <c r="EY649" s="170"/>
      <c r="EZ649" s="170"/>
      <c r="FA649" s="170"/>
      <c r="FB649" s="170"/>
      <c r="FC649" s="170"/>
      <c r="FD649" s="170"/>
    </row>
    <row r="650" customFormat="false" ht="12.75" hidden="false" customHeight="false" outlineLevel="0" collapsed="false">
      <c r="A650" s="179"/>
      <c r="B650" s="160"/>
      <c r="C650" s="160"/>
      <c r="D650" s="160"/>
      <c r="E650" s="160"/>
      <c r="F650" s="160"/>
      <c r="G650" s="160"/>
      <c r="H650" s="159"/>
      <c r="I650" s="181"/>
      <c r="R650" s="159"/>
      <c r="S650" s="169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70"/>
      <c r="BP650" s="170"/>
      <c r="BQ650" s="170"/>
      <c r="BR650" s="170"/>
      <c r="BS650" s="170"/>
      <c r="BT650" s="170"/>
      <c r="BU650" s="170"/>
      <c r="BV650" s="170"/>
      <c r="BW650" s="170"/>
      <c r="BX650" s="170"/>
      <c r="BY650" s="170"/>
      <c r="BZ650" s="170"/>
      <c r="CA650" s="170"/>
      <c r="CB650" s="170"/>
      <c r="CC650" s="170"/>
      <c r="CD650" s="170"/>
      <c r="CE650" s="170"/>
      <c r="CF650" s="170"/>
      <c r="CG650" s="170"/>
      <c r="CH650" s="170"/>
      <c r="CI650" s="170"/>
      <c r="CJ650" s="170"/>
      <c r="CK650" s="170"/>
      <c r="CL650" s="170"/>
      <c r="CM650" s="170"/>
      <c r="CN650" s="170"/>
      <c r="CO650" s="170"/>
      <c r="CP650" s="170"/>
      <c r="CQ650" s="170"/>
      <c r="CR650" s="170"/>
      <c r="CS650" s="170"/>
      <c r="CT650" s="170"/>
      <c r="CU650" s="170"/>
      <c r="CV650" s="170"/>
      <c r="CW650" s="170"/>
      <c r="CX650" s="170"/>
      <c r="CY650" s="170"/>
      <c r="CZ650" s="170"/>
      <c r="DA650" s="170"/>
      <c r="DB650" s="170"/>
      <c r="DC650" s="170"/>
      <c r="DD650" s="170"/>
      <c r="DE650" s="170"/>
      <c r="DF650" s="170"/>
      <c r="DG650" s="170"/>
      <c r="DH650" s="170"/>
      <c r="DI650" s="170"/>
      <c r="DJ650" s="170"/>
      <c r="DK650" s="170"/>
      <c r="DL650" s="170"/>
      <c r="DM650" s="170"/>
      <c r="DN650" s="170"/>
      <c r="DO650" s="170"/>
      <c r="DP650" s="170"/>
      <c r="DQ650" s="170"/>
      <c r="DR650" s="170"/>
      <c r="DS650" s="170"/>
      <c r="DT650" s="170"/>
      <c r="DU650" s="170"/>
      <c r="DV650" s="170"/>
      <c r="DW650" s="170"/>
      <c r="DX650" s="170"/>
      <c r="DY650" s="170"/>
      <c r="DZ650" s="170"/>
      <c r="EA650" s="170"/>
      <c r="EB650" s="170"/>
      <c r="EC650" s="170"/>
      <c r="ED650" s="170"/>
      <c r="EE650" s="170"/>
      <c r="EF650" s="170"/>
      <c r="EG650" s="170"/>
      <c r="EH650" s="170"/>
      <c r="EI650" s="170"/>
      <c r="EJ650" s="170"/>
      <c r="EK650" s="170"/>
      <c r="EL650" s="170"/>
      <c r="EM650" s="170"/>
      <c r="EN650" s="170"/>
      <c r="EO650" s="170"/>
      <c r="EP650" s="170"/>
      <c r="EQ650" s="170"/>
      <c r="ER650" s="170"/>
      <c r="ES650" s="170"/>
      <c r="ET650" s="170"/>
      <c r="EU650" s="170"/>
      <c r="EV650" s="170"/>
      <c r="EW650" s="170"/>
      <c r="EX650" s="170"/>
      <c r="EY650" s="170"/>
      <c r="EZ650" s="170"/>
      <c r="FA650" s="170"/>
      <c r="FB650" s="170"/>
      <c r="FC650" s="170"/>
      <c r="FD650" s="170"/>
    </row>
    <row r="651" customFormat="false" ht="12.75" hidden="false" customHeight="false" outlineLevel="0" collapsed="false">
      <c r="A651" s="179"/>
      <c r="B651" s="160"/>
      <c r="C651" s="160"/>
      <c r="D651" s="160"/>
      <c r="E651" s="160"/>
      <c r="F651" s="160"/>
      <c r="G651" s="160"/>
      <c r="H651" s="159"/>
      <c r="I651" s="181"/>
      <c r="R651" s="159"/>
      <c r="S651" s="169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70"/>
      <c r="BP651" s="170"/>
      <c r="BQ651" s="170"/>
      <c r="BR651" s="170"/>
      <c r="BS651" s="170"/>
      <c r="BT651" s="170"/>
      <c r="BU651" s="170"/>
      <c r="BV651" s="170"/>
      <c r="BW651" s="170"/>
      <c r="BX651" s="170"/>
      <c r="BY651" s="170"/>
      <c r="BZ651" s="170"/>
      <c r="CA651" s="170"/>
      <c r="CB651" s="170"/>
      <c r="CC651" s="170"/>
      <c r="CD651" s="170"/>
      <c r="CE651" s="170"/>
      <c r="CF651" s="170"/>
      <c r="CG651" s="170"/>
      <c r="CH651" s="170"/>
      <c r="CI651" s="170"/>
      <c r="CJ651" s="170"/>
      <c r="CK651" s="170"/>
      <c r="CL651" s="170"/>
      <c r="CM651" s="170"/>
      <c r="CN651" s="170"/>
      <c r="CO651" s="170"/>
      <c r="CP651" s="170"/>
      <c r="CQ651" s="170"/>
      <c r="CR651" s="170"/>
      <c r="CS651" s="170"/>
      <c r="CT651" s="170"/>
      <c r="CU651" s="170"/>
      <c r="CV651" s="170"/>
      <c r="CW651" s="170"/>
      <c r="CX651" s="170"/>
      <c r="CY651" s="170"/>
      <c r="CZ651" s="170"/>
      <c r="DA651" s="170"/>
      <c r="DB651" s="170"/>
      <c r="DC651" s="170"/>
      <c r="DD651" s="170"/>
      <c r="DE651" s="170"/>
      <c r="DF651" s="170"/>
      <c r="DG651" s="170"/>
      <c r="DH651" s="170"/>
      <c r="DI651" s="170"/>
      <c r="DJ651" s="170"/>
      <c r="DK651" s="170"/>
      <c r="DL651" s="170"/>
      <c r="DM651" s="170"/>
      <c r="DN651" s="170"/>
      <c r="DO651" s="170"/>
      <c r="DP651" s="170"/>
      <c r="DQ651" s="170"/>
      <c r="DR651" s="170"/>
      <c r="DS651" s="170"/>
      <c r="DT651" s="170"/>
      <c r="DU651" s="170"/>
      <c r="DV651" s="170"/>
      <c r="DW651" s="170"/>
      <c r="DX651" s="170"/>
      <c r="DY651" s="170"/>
      <c r="DZ651" s="170"/>
      <c r="EA651" s="170"/>
      <c r="EB651" s="170"/>
      <c r="EC651" s="170"/>
      <c r="ED651" s="170"/>
      <c r="EE651" s="170"/>
      <c r="EF651" s="170"/>
      <c r="EG651" s="170"/>
      <c r="EH651" s="170"/>
      <c r="EI651" s="170"/>
      <c r="EJ651" s="170"/>
      <c r="EK651" s="170"/>
      <c r="EL651" s="170"/>
      <c r="EM651" s="170"/>
      <c r="EN651" s="170"/>
      <c r="EO651" s="170"/>
      <c r="EP651" s="170"/>
      <c r="EQ651" s="170"/>
      <c r="ER651" s="170"/>
      <c r="ES651" s="170"/>
      <c r="ET651" s="170"/>
      <c r="EU651" s="170"/>
      <c r="EV651" s="170"/>
      <c r="EW651" s="170"/>
      <c r="EX651" s="170"/>
      <c r="EY651" s="170"/>
      <c r="EZ651" s="170"/>
      <c r="FA651" s="170"/>
      <c r="FB651" s="170"/>
      <c r="FC651" s="170"/>
      <c r="FD651" s="170"/>
    </row>
    <row r="652" customFormat="false" ht="12.75" hidden="false" customHeight="false" outlineLevel="0" collapsed="false">
      <c r="A652" s="179"/>
      <c r="B652" s="160"/>
      <c r="C652" s="160"/>
      <c r="D652" s="160"/>
      <c r="E652" s="160"/>
      <c r="F652" s="160"/>
      <c r="G652" s="160"/>
      <c r="H652" s="159"/>
      <c r="I652" s="181"/>
      <c r="R652" s="159"/>
      <c r="S652" s="169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70"/>
      <c r="BP652" s="170"/>
      <c r="BQ652" s="170"/>
      <c r="BR652" s="170"/>
      <c r="BS652" s="170"/>
      <c r="BT652" s="170"/>
      <c r="BU652" s="170"/>
      <c r="BV652" s="170"/>
      <c r="BW652" s="170"/>
      <c r="BX652" s="170"/>
      <c r="BY652" s="170"/>
      <c r="BZ652" s="170"/>
      <c r="CA652" s="170"/>
      <c r="CB652" s="170"/>
      <c r="CC652" s="170"/>
      <c r="CD652" s="170"/>
      <c r="CE652" s="170"/>
      <c r="CF652" s="170"/>
      <c r="CG652" s="170"/>
      <c r="CH652" s="170"/>
      <c r="CI652" s="170"/>
      <c r="CJ652" s="170"/>
      <c r="CK652" s="170"/>
      <c r="CL652" s="170"/>
      <c r="CM652" s="170"/>
      <c r="CN652" s="170"/>
      <c r="CO652" s="170"/>
      <c r="CP652" s="170"/>
      <c r="CQ652" s="170"/>
      <c r="CR652" s="170"/>
      <c r="CS652" s="170"/>
      <c r="CT652" s="170"/>
      <c r="CU652" s="170"/>
      <c r="CV652" s="170"/>
      <c r="CW652" s="170"/>
      <c r="CX652" s="170"/>
      <c r="CY652" s="170"/>
      <c r="CZ652" s="170"/>
      <c r="DA652" s="170"/>
      <c r="DB652" s="170"/>
      <c r="DC652" s="170"/>
      <c r="DD652" s="170"/>
      <c r="DE652" s="170"/>
      <c r="DF652" s="170"/>
      <c r="DG652" s="170"/>
      <c r="DH652" s="170"/>
      <c r="DI652" s="170"/>
      <c r="DJ652" s="170"/>
      <c r="DK652" s="170"/>
      <c r="DL652" s="170"/>
      <c r="DM652" s="170"/>
      <c r="DN652" s="170"/>
      <c r="DO652" s="170"/>
      <c r="DP652" s="170"/>
      <c r="DQ652" s="170"/>
      <c r="DR652" s="170"/>
      <c r="DS652" s="170"/>
      <c r="DT652" s="170"/>
      <c r="DU652" s="170"/>
      <c r="DV652" s="170"/>
      <c r="DW652" s="170"/>
      <c r="DX652" s="170"/>
      <c r="DY652" s="170"/>
      <c r="DZ652" s="170"/>
      <c r="EA652" s="170"/>
      <c r="EB652" s="170"/>
      <c r="EC652" s="170"/>
      <c r="ED652" s="170"/>
      <c r="EE652" s="170"/>
      <c r="EF652" s="170"/>
      <c r="EG652" s="170"/>
      <c r="EH652" s="170"/>
      <c r="EI652" s="170"/>
      <c r="EJ652" s="170"/>
      <c r="EK652" s="170"/>
      <c r="EL652" s="170"/>
      <c r="EM652" s="170"/>
      <c r="EN652" s="170"/>
      <c r="EO652" s="170"/>
      <c r="EP652" s="170"/>
      <c r="EQ652" s="170"/>
      <c r="ER652" s="170"/>
      <c r="ES652" s="170"/>
      <c r="ET652" s="170"/>
      <c r="EU652" s="170"/>
      <c r="EV652" s="170"/>
      <c r="EW652" s="170"/>
      <c r="EX652" s="170"/>
      <c r="EY652" s="170"/>
      <c r="EZ652" s="170"/>
      <c r="FA652" s="170"/>
      <c r="FB652" s="170"/>
      <c r="FC652" s="170"/>
      <c r="FD652" s="170"/>
    </row>
    <row r="653" customFormat="false" ht="12.75" hidden="false" customHeight="false" outlineLevel="0" collapsed="false">
      <c r="A653" s="179"/>
      <c r="B653" s="160"/>
      <c r="C653" s="160"/>
      <c r="D653" s="160"/>
      <c r="E653" s="160"/>
      <c r="F653" s="160"/>
      <c r="G653" s="160"/>
      <c r="H653" s="159"/>
      <c r="I653" s="181"/>
      <c r="R653" s="159"/>
      <c r="S653" s="169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0"/>
      <c r="CL653" s="170"/>
      <c r="CM653" s="170"/>
      <c r="CN653" s="170"/>
      <c r="CO653" s="170"/>
      <c r="CP653" s="170"/>
      <c r="CQ653" s="170"/>
      <c r="CR653" s="170"/>
      <c r="CS653" s="170"/>
      <c r="CT653" s="170"/>
      <c r="CU653" s="170"/>
      <c r="CV653" s="170"/>
      <c r="CW653" s="170"/>
      <c r="CX653" s="170"/>
      <c r="CY653" s="170"/>
      <c r="CZ653" s="170"/>
      <c r="DA653" s="170"/>
      <c r="DB653" s="170"/>
      <c r="DC653" s="170"/>
      <c r="DD653" s="170"/>
      <c r="DE653" s="170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0"/>
      <c r="DS653" s="170"/>
      <c r="DT653" s="170"/>
      <c r="DU653" s="170"/>
      <c r="DV653" s="170"/>
      <c r="DW653" s="170"/>
      <c r="DX653" s="170"/>
      <c r="DY653" s="170"/>
      <c r="DZ653" s="170"/>
      <c r="EA653" s="170"/>
      <c r="EB653" s="170"/>
      <c r="EC653" s="170"/>
      <c r="ED653" s="170"/>
      <c r="EE653" s="170"/>
      <c r="EF653" s="170"/>
      <c r="EG653" s="170"/>
      <c r="EH653" s="170"/>
      <c r="EI653" s="170"/>
      <c r="EJ653" s="170"/>
      <c r="EK653" s="170"/>
      <c r="EL653" s="170"/>
      <c r="EM653" s="170"/>
      <c r="EN653" s="170"/>
      <c r="EO653" s="170"/>
      <c r="EP653" s="170"/>
      <c r="EQ653" s="170"/>
      <c r="ER653" s="170"/>
      <c r="ES653" s="170"/>
      <c r="ET653" s="170"/>
      <c r="EU653" s="170"/>
      <c r="EV653" s="170"/>
      <c r="EW653" s="170"/>
      <c r="EX653" s="170"/>
      <c r="EY653" s="170"/>
      <c r="EZ653" s="170"/>
      <c r="FA653" s="170"/>
      <c r="FB653" s="170"/>
      <c r="FC653" s="170"/>
      <c r="FD653" s="170"/>
    </row>
    <row r="654" customFormat="false" ht="12.75" hidden="false" customHeight="false" outlineLevel="0" collapsed="false">
      <c r="A654" s="179"/>
      <c r="B654" s="160"/>
      <c r="C654" s="160"/>
      <c r="D654" s="160"/>
      <c r="E654" s="160"/>
      <c r="F654" s="160"/>
      <c r="G654" s="160"/>
      <c r="H654" s="159"/>
      <c r="I654" s="181"/>
      <c r="R654" s="159"/>
      <c r="S654" s="169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70"/>
      <c r="BP654" s="170"/>
      <c r="BQ654" s="170"/>
      <c r="BR654" s="170"/>
      <c r="BS654" s="170"/>
      <c r="BT654" s="170"/>
      <c r="BU654" s="170"/>
      <c r="BV654" s="170"/>
      <c r="BW654" s="170"/>
      <c r="BX654" s="170"/>
      <c r="BY654" s="170"/>
      <c r="BZ654" s="170"/>
      <c r="CA654" s="170"/>
      <c r="CB654" s="170"/>
      <c r="CC654" s="170"/>
      <c r="CD654" s="170"/>
      <c r="CE654" s="170"/>
      <c r="CF654" s="170"/>
      <c r="CG654" s="170"/>
      <c r="CH654" s="170"/>
      <c r="CI654" s="170"/>
      <c r="CJ654" s="170"/>
      <c r="CK654" s="170"/>
      <c r="CL654" s="170"/>
      <c r="CM654" s="170"/>
      <c r="CN654" s="170"/>
      <c r="CO654" s="170"/>
      <c r="CP654" s="170"/>
      <c r="CQ654" s="170"/>
      <c r="CR654" s="170"/>
      <c r="CS654" s="170"/>
      <c r="CT654" s="170"/>
      <c r="CU654" s="170"/>
      <c r="CV654" s="170"/>
      <c r="CW654" s="170"/>
      <c r="CX654" s="170"/>
      <c r="CY654" s="170"/>
      <c r="CZ654" s="170"/>
      <c r="DA654" s="170"/>
      <c r="DB654" s="170"/>
      <c r="DC654" s="170"/>
      <c r="DD654" s="170"/>
      <c r="DE654" s="170"/>
      <c r="DF654" s="170"/>
      <c r="DG654" s="170"/>
      <c r="DH654" s="170"/>
      <c r="DI654" s="170"/>
      <c r="DJ654" s="170"/>
      <c r="DK654" s="170"/>
      <c r="DL654" s="170"/>
      <c r="DM654" s="170"/>
      <c r="DN654" s="170"/>
      <c r="DO654" s="170"/>
      <c r="DP654" s="170"/>
      <c r="DQ654" s="170"/>
      <c r="DR654" s="170"/>
      <c r="DS654" s="170"/>
      <c r="DT654" s="170"/>
      <c r="DU654" s="170"/>
      <c r="DV654" s="170"/>
      <c r="DW654" s="170"/>
      <c r="DX654" s="170"/>
      <c r="DY654" s="170"/>
      <c r="DZ654" s="170"/>
      <c r="EA654" s="170"/>
      <c r="EB654" s="170"/>
      <c r="EC654" s="170"/>
      <c r="ED654" s="170"/>
      <c r="EE654" s="170"/>
      <c r="EF654" s="170"/>
      <c r="EG654" s="170"/>
      <c r="EH654" s="170"/>
      <c r="EI654" s="170"/>
      <c r="EJ654" s="170"/>
      <c r="EK654" s="170"/>
      <c r="EL654" s="170"/>
      <c r="EM654" s="170"/>
      <c r="EN654" s="170"/>
      <c r="EO654" s="170"/>
      <c r="EP654" s="170"/>
      <c r="EQ654" s="170"/>
      <c r="ER654" s="170"/>
      <c r="ES654" s="170"/>
      <c r="ET654" s="170"/>
      <c r="EU654" s="170"/>
      <c r="EV654" s="170"/>
      <c r="EW654" s="170"/>
      <c r="EX654" s="170"/>
      <c r="EY654" s="170"/>
      <c r="EZ654" s="170"/>
      <c r="FA654" s="170"/>
      <c r="FB654" s="170"/>
      <c r="FC654" s="170"/>
      <c r="FD654" s="170"/>
    </row>
    <row r="655" customFormat="false" ht="12.75" hidden="false" customHeight="false" outlineLevel="0" collapsed="false">
      <c r="A655" s="179"/>
      <c r="B655" s="160"/>
      <c r="C655" s="160"/>
      <c r="D655" s="160"/>
      <c r="E655" s="160"/>
      <c r="F655" s="160"/>
      <c r="G655" s="160"/>
      <c r="H655" s="159"/>
      <c r="I655" s="181"/>
      <c r="R655" s="159"/>
      <c r="S655" s="169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70"/>
      <c r="BP655" s="170"/>
      <c r="BQ655" s="170"/>
      <c r="BR655" s="170"/>
      <c r="BS655" s="170"/>
      <c r="BT655" s="170"/>
      <c r="BU655" s="170"/>
      <c r="BV655" s="170"/>
      <c r="BW655" s="170"/>
      <c r="BX655" s="170"/>
      <c r="BY655" s="170"/>
      <c r="BZ655" s="170"/>
      <c r="CA655" s="170"/>
      <c r="CB655" s="170"/>
      <c r="CC655" s="170"/>
      <c r="CD655" s="170"/>
      <c r="CE655" s="170"/>
      <c r="CF655" s="170"/>
      <c r="CG655" s="170"/>
      <c r="CH655" s="170"/>
      <c r="CI655" s="170"/>
      <c r="CJ655" s="170"/>
      <c r="CK655" s="170"/>
      <c r="CL655" s="170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0"/>
      <c r="DA655" s="170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0"/>
      <c r="DL655" s="170"/>
      <c r="DM655" s="170"/>
      <c r="DN655" s="170"/>
      <c r="DO655" s="170"/>
      <c r="DP655" s="170"/>
      <c r="DQ655" s="170"/>
      <c r="DR655" s="170"/>
      <c r="DS655" s="170"/>
      <c r="DT655" s="170"/>
      <c r="DU655" s="170"/>
      <c r="DV655" s="170"/>
      <c r="DW655" s="170"/>
      <c r="DX655" s="170"/>
      <c r="DY655" s="170"/>
      <c r="DZ655" s="170"/>
      <c r="EA655" s="170"/>
      <c r="EB655" s="170"/>
      <c r="EC655" s="170"/>
      <c r="ED655" s="170"/>
      <c r="EE655" s="170"/>
      <c r="EF655" s="170"/>
      <c r="EG655" s="170"/>
      <c r="EH655" s="170"/>
      <c r="EI655" s="170"/>
      <c r="EJ655" s="170"/>
      <c r="EK655" s="170"/>
      <c r="EL655" s="170"/>
      <c r="EM655" s="170"/>
      <c r="EN655" s="170"/>
      <c r="EO655" s="170"/>
      <c r="EP655" s="170"/>
      <c r="EQ655" s="170"/>
      <c r="ER655" s="170"/>
      <c r="ES655" s="170"/>
      <c r="ET655" s="170"/>
      <c r="EU655" s="170"/>
      <c r="EV655" s="170"/>
      <c r="EW655" s="170"/>
      <c r="EX655" s="170"/>
      <c r="EY655" s="170"/>
      <c r="EZ655" s="170"/>
      <c r="FA655" s="170"/>
      <c r="FB655" s="170"/>
      <c r="FC655" s="170"/>
      <c r="FD655" s="170"/>
    </row>
    <row r="656" customFormat="false" ht="12.75" hidden="false" customHeight="false" outlineLevel="0" collapsed="false">
      <c r="A656" s="179"/>
      <c r="B656" s="160"/>
      <c r="C656" s="160"/>
      <c r="D656" s="160"/>
      <c r="E656" s="160"/>
      <c r="F656" s="160"/>
      <c r="G656" s="160"/>
      <c r="H656" s="159"/>
      <c r="I656" s="181"/>
      <c r="R656" s="159"/>
      <c r="S656" s="169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70"/>
      <c r="BP656" s="170"/>
      <c r="BQ656" s="170"/>
      <c r="BR656" s="170"/>
      <c r="BS656" s="170"/>
      <c r="BT656" s="170"/>
      <c r="BU656" s="170"/>
      <c r="BV656" s="170"/>
      <c r="BW656" s="170"/>
      <c r="BX656" s="170"/>
      <c r="BY656" s="170"/>
      <c r="BZ656" s="170"/>
      <c r="CA656" s="170"/>
      <c r="CB656" s="170"/>
      <c r="CC656" s="170"/>
      <c r="CD656" s="170"/>
      <c r="CE656" s="170"/>
      <c r="CF656" s="170"/>
      <c r="CG656" s="170"/>
      <c r="CH656" s="170"/>
      <c r="CI656" s="170"/>
      <c r="CJ656" s="170"/>
      <c r="CK656" s="170"/>
      <c r="CL656" s="170"/>
      <c r="CM656" s="170"/>
      <c r="CN656" s="170"/>
      <c r="CO656" s="170"/>
      <c r="CP656" s="170"/>
      <c r="CQ656" s="170"/>
      <c r="CR656" s="170"/>
      <c r="CS656" s="170"/>
      <c r="CT656" s="170"/>
      <c r="CU656" s="170"/>
      <c r="CV656" s="170"/>
      <c r="CW656" s="170"/>
      <c r="CX656" s="170"/>
      <c r="CY656" s="170"/>
      <c r="CZ656" s="170"/>
      <c r="DA656" s="170"/>
      <c r="DB656" s="170"/>
      <c r="DC656" s="170"/>
      <c r="DD656" s="170"/>
      <c r="DE656" s="170"/>
      <c r="DF656" s="170"/>
      <c r="DG656" s="170"/>
      <c r="DH656" s="170"/>
      <c r="DI656" s="170"/>
      <c r="DJ656" s="170"/>
      <c r="DK656" s="170"/>
      <c r="DL656" s="170"/>
      <c r="DM656" s="170"/>
      <c r="DN656" s="170"/>
      <c r="DO656" s="170"/>
      <c r="DP656" s="170"/>
      <c r="DQ656" s="170"/>
      <c r="DR656" s="170"/>
      <c r="DS656" s="170"/>
      <c r="DT656" s="170"/>
      <c r="DU656" s="170"/>
      <c r="DV656" s="170"/>
      <c r="DW656" s="170"/>
      <c r="DX656" s="170"/>
      <c r="DY656" s="170"/>
      <c r="DZ656" s="170"/>
      <c r="EA656" s="170"/>
      <c r="EB656" s="170"/>
      <c r="EC656" s="170"/>
      <c r="ED656" s="170"/>
      <c r="EE656" s="170"/>
      <c r="EF656" s="170"/>
      <c r="EG656" s="170"/>
      <c r="EH656" s="170"/>
      <c r="EI656" s="170"/>
      <c r="EJ656" s="170"/>
      <c r="EK656" s="170"/>
      <c r="EL656" s="170"/>
      <c r="EM656" s="170"/>
      <c r="EN656" s="170"/>
      <c r="EO656" s="170"/>
      <c r="EP656" s="170"/>
      <c r="EQ656" s="170"/>
      <c r="ER656" s="170"/>
      <c r="ES656" s="170"/>
      <c r="ET656" s="170"/>
      <c r="EU656" s="170"/>
      <c r="EV656" s="170"/>
      <c r="EW656" s="170"/>
      <c r="EX656" s="170"/>
      <c r="EY656" s="170"/>
      <c r="EZ656" s="170"/>
      <c r="FA656" s="170"/>
      <c r="FB656" s="170"/>
      <c r="FC656" s="170"/>
      <c r="FD656" s="170"/>
    </row>
    <row r="657" customFormat="false" ht="12.75" hidden="false" customHeight="false" outlineLevel="0" collapsed="false">
      <c r="A657" s="179"/>
      <c r="B657" s="160"/>
      <c r="C657" s="160"/>
      <c r="D657" s="160"/>
      <c r="E657" s="160"/>
      <c r="F657" s="160"/>
      <c r="G657" s="160"/>
      <c r="H657" s="159"/>
      <c r="I657" s="181"/>
      <c r="R657" s="159"/>
      <c r="S657" s="169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70"/>
      <c r="BP657" s="170"/>
      <c r="BQ657" s="170"/>
      <c r="BR657" s="170"/>
      <c r="BS657" s="170"/>
      <c r="BT657" s="170"/>
      <c r="BU657" s="170"/>
      <c r="BV657" s="170"/>
      <c r="BW657" s="170"/>
      <c r="BX657" s="170"/>
      <c r="BY657" s="170"/>
      <c r="BZ657" s="170"/>
      <c r="CA657" s="170"/>
      <c r="CB657" s="170"/>
      <c r="CC657" s="170"/>
      <c r="CD657" s="170"/>
      <c r="CE657" s="170"/>
      <c r="CF657" s="170"/>
      <c r="CG657" s="170"/>
      <c r="CH657" s="170"/>
      <c r="CI657" s="170"/>
      <c r="CJ657" s="170"/>
      <c r="CK657" s="170"/>
      <c r="CL657" s="170"/>
      <c r="CM657" s="170"/>
      <c r="CN657" s="170"/>
      <c r="CO657" s="170"/>
      <c r="CP657" s="170"/>
      <c r="CQ657" s="170"/>
      <c r="CR657" s="170"/>
      <c r="CS657" s="170"/>
      <c r="CT657" s="170"/>
      <c r="CU657" s="170"/>
      <c r="CV657" s="170"/>
      <c r="CW657" s="170"/>
      <c r="CX657" s="170"/>
      <c r="CY657" s="170"/>
      <c r="CZ657" s="170"/>
      <c r="DA657" s="170"/>
      <c r="DB657" s="170"/>
      <c r="DC657" s="170"/>
      <c r="DD657" s="170"/>
      <c r="DE657" s="170"/>
      <c r="DF657" s="170"/>
      <c r="DG657" s="170"/>
      <c r="DH657" s="170"/>
      <c r="DI657" s="170"/>
      <c r="DJ657" s="170"/>
      <c r="DK657" s="170"/>
      <c r="DL657" s="170"/>
      <c r="DM657" s="170"/>
      <c r="DN657" s="170"/>
      <c r="DO657" s="170"/>
      <c r="DP657" s="170"/>
      <c r="DQ657" s="170"/>
      <c r="DR657" s="170"/>
      <c r="DS657" s="170"/>
      <c r="DT657" s="170"/>
      <c r="DU657" s="170"/>
      <c r="DV657" s="170"/>
      <c r="DW657" s="170"/>
      <c r="DX657" s="170"/>
      <c r="DY657" s="170"/>
      <c r="DZ657" s="170"/>
      <c r="EA657" s="170"/>
      <c r="EB657" s="170"/>
      <c r="EC657" s="170"/>
      <c r="ED657" s="170"/>
      <c r="EE657" s="170"/>
      <c r="EF657" s="170"/>
      <c r="EG657" s="170"/>
      <c r="EH657" s="170"/>
      <c r="EI657" s="170"/>
      <c r="EJ657" s="170"/>
      <c r="EK657" s="170"/>
      <c r="EL657" s="170"/>
      <c r="EM657" s="170"/>
      <c r="EN657" s="170"/>
      <c r="EO657" s="170"/>
      <c r="EP657" s="170"/>
      <c r="EQ657" s="170"/>
      <c r="ER657" s="170"/>
      <c r="ES657" s="170"/>
      <c r="ET657" s="170"/>
      <c r="EU657" s="170"/>
      <c r="EV657" s="170"/>
      <c r="EW657" s="170"/>
      <c r="EX657" s="170"/>
      <c r="EY657" s="170"/>
      <c r="EZ657" s="170"/>
      <c r="FA657" s="170"/>
      <c r="FB657" s="170"/>
      <c r="FC657" s="170"/>
      <c r="FD657" s="170"/>
    </row>
    <row r="658" customFormat="false" ht="12.75" hidden="false" customHeight="false" outlineLevel="0" collapsed="false">
      <c r="A658" s="179"/>
      <c r="B658" s="160"/>
      <c r="C658" s="160"/>
      <c r="D658" s="160"/>
      <c r="E658" s="160"/>
      <c r="F658" s="160"/>
      <c r="G658" s="160"/>
      <c r="H658" s="159"/>
      <c r="I658" s="181"/>
      <c r="R658" s="159"/>
      <c r="S658" s="169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70"/>
      <c r="BP658" s="170"/>
      <c r="BQ658" s="170"/>
      <c r="BR658" s="170"/>
      <c r="BS658" s="170"/>
      <c r="BT658" s="170"/>
      <c r="BU658" s="170"/>
      <c r="BV658" s="170"/>
      <c r="BW658" s="170"/>
      <c r="BX658" s="170"/>
      <c r="BY658" s="170"/>
      <c r="BZ658" s="170"/>
      <c r="CA658" s="170"/>
      <c r="CB658" s="170"/>
      <c r="CC658" s="170"/>
      <c r="CD658" s="170"/>
      <c r="CE658" s="170"/>
      <c r="CF658" s="170"/>
      <c r="CG658" s="170"/>
      <c r="CH658" s="170"/>
      <c r="CI658" s="170"/>
      <c r="CJ658" s="170"/>
      <c r="CK658" s="170"/>
      <c r="CL658" s="170"/>
      <c r="CM658" s="170"/>
      <c r="CN658" s="170"/>
      <c r="CO658" s="170"/>
      <c r="CP658" s="170"/>
      <c r="CQ658" s="170"/>
      <c r="CR658" s="170"/>
      <c r="CS658" s="170"/>
      <c r="CT658" s="170"/>
      <c r="CU658" s="170"/>
      <c r="CV658" s="170"/>
      <c r="CW658" s="170"/>
      <c r="CX658" s="170"/>
      <c r="CY658" s="170"/>
      <c r="CZ658" s="170"/>
      <c r="DA658" s="170"/>
      <c r="DB658" s="170"/>
      <c r="DC658" s="170"/>
      <c r="DD658" s="170"/>
      <c r="DE658" s="170"/>
      <c r="DF658" s="170"/>
      <c r="DG658" s="170"/>
      <c r="DH658" s="170"/>
      <c r="DI658" s="170"/>
      <c r="DJ658" s="170"/>
      <c r="DK658" s="170"/>
      <c r="DL658" s="170"/>
      <c r="DM658" s="170"/>
      <c r="DN658" s="170"/>
      <c r="DO658" s="170"/>
      <c r="DP658" s="170"/>
      <c r="DQ658" s="170"/>
      <c r="DR658" s="170"/>
      <c r="DS658" s="170"/>
      <c r="DT658" s="170"/>
      <c r="DU658" s="170"/>
      <c r="DV658" s="170"/>
      <c r="DW658" s="170"/>
      <c r="DX658" s="170"/>
      <c r="DY658" s="170"/>
      <c r="DZ658" s="170"/>
      <c r="EA658" s="170"/>
      <c r="EB658" s="170"/>
      <c r="EC658" s="170"/>
      <c r="ED658" s="170"/>
      <c r="EE658" s="170"/>
      <c r="EF658" s="170"/>
      <c r="EG658" s="170"/>
      <c r="EH658" s="170"/>
      <c r="EI658" s="170"/>
      <c r="EJ658" s="170"/>
      <c r="EK658" s="170"/>
      <c r="EL658" s="170"/>
      <c r="EM658" s="170"/>
      <c r="EN658" s="170"/>
      <c r="EO658" s="170"/>
      <c r="EP658" s="170"/>
      <c r="EQ658" s="170"/>
      <c r="ER658" s="170"/>
      <c r="ES658" s="170"/>
      <c r="ET658" s="170"/>
      <c r="EU658" s="170"/>
      <c r="EV658" s="170"/>
      <c r="EW658" s="170"/>
      <c r="EX658" s="170"/>
      <c r="EY658" s="170"/>
      <c r="EZ658" s="170"/>
      <c r="FA658" s="170"/>
      <c r="FB658" s="170"/>
      <c r="FC658" s="170"/>
      <c r="FD658" s="170"/>
    </row>
    <row r="659" customFormat="false" ht="12.75" hidden="false" customHeight="false" outlineLevel="0" collapsed="false">
      <c r="A659" s="179"/>
      <c r="B659" s="160"/>
      <c r="C659" s="160"/>
      <c r="D659" s="160"/>
      <c r="E659" s="160"/>
      <c r="F659" s="160"/>
      <c r="G659" s="160"/>
      <c r="H659" s="159"/>
      <c r="I659" s="181"/>
      <c r="R659" s="159"/>
      <c r="S659" s="169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70"/>
      <c r="BP659" s="170"/>
      <c r="BQ659" s="170"/>
      <c r="BR659" s="170"/>
      <c r="BS659" s="170"/>
      <c r="BT659" s="170"/>
      <c r="BU659" s="170"/>
      <c r="BV659" s="170"/>
      <c r="BW659" s="170"/>
      <c r="BX659" s="170"/>
      <c r="BY659" s="170"/>
      <c r="BZ659" s="170"/>
      <c r="CA659" s="170"/>
      <c r="CB659" s="170"/>
      <c r="CC659" s="170"/>
      <c r="CD659" s="170"/>
      <c r="CE659" s="170"/>
      <c r="CF659" s="170"/>
      <c r="CG659" s="170"/>
      <c r="CH659" s="170"/>
      <c r="CI659" s="170"/>
      <c r="CJ659" s="170"/>
      <c r="CK659" s="170"/>
      <c r="CL659" s="170"/>
      <c r="CM659" s="170"/>
      <c r="CN659" s="170"/>
      <c r="CO659" s="170"/>
      <c r="CP659" s="170"/>
      <c r="CQ659" s="170"/>
      <c r="CR659" s="170"/>
      <c r="CS659" s="170"/>
      <c r="CT659" s="170"/>
      <c r="CU659" s="170"/>
      <c r="CV659" s="170"/>
      <c r="CW659" s="170"/>
      <c r="CX659" s="170"/>
      <c r="CY659" s="170"/>
      <c r="CZ659" s="170"/>
      <c r="DA659" s="170"/>
      <c r="DB659" s="170"/>
      <c r="DC659" s="170"/>
      <c r="DD659" s="170"/>
      <c r="DE659" s="170"/>
      <c r="DF659" s="170"/>
      <c r="DG659" s="170"/>
      <c r="DH659" s="170"/>
      <c r="DI659" s="170"/>
      <c r="DJ659" s="170"/>
      <c r="DK659" s="170"/>
      <c r="DL659" s="170"/>
      <c r="DM659" s="170"/>
      <c r="DN659" s="170"/>
      <c r="DO659" s="170"/>
      <c r="DP659" s="170"/>
      <c r="DQ659" s="170"/>
      <c r="DR659" s="170"/>
      <c r="DS659" s="170"/>
      <c r="DT659" s="170"/>
      <c r="DU659" s="170"/>
      <c r="DV659" s="170"/>
      <c r="DW659" s="170"/>
      <c r="DX659" s="170"/>
      <c r="DY659" s="170"/>
      <c r="DZ659" s="170"/>
      <c r="EA659" s="170"/>
      <c r="EB659" s="170"/>
      <c r="EC659" s="170"/>
      <c r="ED659" s="170"/>
      <c r="EE659" s="170"/>
      <c r="EF659" s="170"/>
      <c r="EG659" s="170"/>
      <c r="EH659" s="170"/>
      <c r="EI659" s="170"/>
      <c r="EJ659" s="170"/>
      <c r="EK659" s="170"/>
      <c r="EL659" s="170"/>
      <c r="EM659" s="170"/>
      <c r="EN659" s="170"/>
      <c r="EO659" s="170"/>
      <c r="EP659" s="170"/>
      <c r="EQ659" s="170"/>
      <c r="ER659" s="170"/>
      <c r="ES659" s="170"/>
      <c r="ET659" s="170"/>
      <c r="EU659" s="170"/>
      <c r="EV659" s="170"/>
      <c r="EW659" s="170"/>
      <c r="EX659" s="170"/>
      <c r="EY659" s="170"/>
      <c r="EZ659" s="170"/>
      <c r="FA659" s="170"/>
      <c r="FB659" s="170"/>
      <c r="FC659" s="170"/>
      <c r="FD659" s="170"/>
    </row>
    <row r="660" customFormat="false" ht="12.75" hidden="false" customHeight="false" outlineLevel="0" collapsed="false">
      <c r="A660" s="179"/>
      <c r="B660" s="160"/>
      <c r="C660" s="160"/>
      <c r="D660" s="160"/>
      <c r="E660" s="160"/>
      <c r="F660" s="160"/>
      <c r="G660" s="160"/>
      <c r="H660" s="159"/>
      <c r="I660" s="181"/>
      <c r="R660" s="159"/>
      <c r="S660" s="169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70"/>
      <c r="BP660" s="170"/>
      <c r="BQ660" s="170"/>
      <c r="BR660" s="170"/>
      <c r="BS660" s="170"/>
      <c r="BT660" s="170"/>
      <c r="BU660" s="170"/>
      <c r="BV660" s="170"/>
      <c r="BW660" s="170"/>
      <c r="BX660" s="170"/>
      <c r="BY660" s="170"/>
      <c r="BZ660" s="170"/>
      <c r="CA660" s="170"/>
      <c r="CB660" s="170"/>
      <c r="CC660" s="170"/>
      <c r="CD660" s="170"/>
      <c r="CE660" s="170"/>
      <c r="CF660" s="170"/>
      <c r="CG660" s="170"/>
      <c r="CH660" s="170"/>
      <c r="CI660" s="170"/>
      <c r="CJ660" s="170"/>
      <c r="CK660" s="170"/>
      <c r="CL660" s="170"/>
      <c r="CM660" s="170"/>
      <c r="CN660" s="170"/>
      <c r="CO660" s="170"/>
      <c r="CP660" s="170"/>
      <c r="CQ660" s="170"/>
      <c r="CR660" s="170"/>
      <c r="CS660" s="170"/>
      <c r="CT660" s="170"/>
      <c r="CU660" s="170"/>
      <c r="CV660" s="170"/>
      <c r="CW660" s="170"/>
      <c r="CX660" s="170"/>
      <c r="CY660" s="170"/>
      <c r="CZ660" s="170"/>
      <c r="DA660" s="170"/>
      <c r="DB660" s="170"/>
      <c r="DC660" s="170"/>
      <c r="DD660" s="170"/>
      <c r="DE660" s="170"/>
      <c r="DF660" s="170"/>
      <c r="DG660" s="170"/>
      <c r="DH660" s="170"/>
      <c r="DI660" s="170"/>
      <c r="DJ660" s="170"/>
      <c r="DK660" s="170"/>
      <c r="DL660" s="170"/>
      <c r="DM660" s="170"/>
      <c r="DN660" s="170"/>
      <c r="DO660" s="170"/>
      <c r="DP660" s="170"/>
      <c r="DQ660" s="170"/>
      <c r="DR660" s="170"/>
      <c r="DS660" s="170"/>
      <c r="DT660" s="170"/>
      <c r="DU660" s="170"/>
      <c r="DV660" s="170"/>
      <c r="DW660" s="170"/>
      <c r="DX660" s="170"/>
      <c r="DY660" s="170"/>
      <c r="DZ660" s="170"/>
      <c r="EA660" s="170"/>
      <c r="EB660" s="170"/>
      <c r="EC660" s="170"/>
      <c r="ED660" s="170"/>
      <c r="EE660" s="170"/>
      <c r="EF660" s="170"/>
      <c r="EG660" s="170"/>
      <c r="EH660" s="170"/>
      <c r="EI660" s="170"/>
      <c r="EJ660" s="170"/>
      <c r="EK660" s="170"/>
      <c r="EL660" s="170"/>
      <c r="EM660" s="170"/>
      <c r="EN660" s="170"/>
      <c r="EO660" s="170"/>
      <c r="EP660" s="170"/>
      <c r="EQ660" s="170"/>
      <c r="ER660" s="170"/>
      <c r="ES660" s="170"/>
      <c r="ET660" s="170"/>
      <c r="EU660" s="170"/>
      <c r="EV660" s="170"/>
      <c r="EW660" s="170"/>
      <c r="EX660" s="170"/>
      <c r="EY660" s="170"/>
      <c r="EZ660" s="170"/>
      <c r="FA660" s="170"/>
      <c r="FB660" s="170"/>
      <c r="FC660" s="170"/>
      <c r="FD660" s="170"/>
    </row>
    <row r="661" customFormat="false" ht="12.75" hidden="false" customHeight="false" outlineLevel="0" collapsed="false">
      <c r="A661" s="179"/>
      <c r="B661" s="160"/>
      <c r="C661" s="160"/>
      <c r="D661" s="160"/>
      <c r="E661" s="160"/>
      <c r="F661" s="160"/>
      <c r="G661" s="160"/>
      <c r="H661" s="159"/>
      <c r="I661" s="181"/>
      <c r="R661" s="159"/>
      <c r="S661" s="169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70"/>
      <c r="BP661" s="170"/>
      <c r="BQ661" s="170"/>
      <c r="BR661" s="170"/>
      <c r="BS661" s="170"/>
      <c r="BT661" s="170"/>
      <c r="BU661" s="170"/>
      <c r="BV661" s="170"/>
      <c r="BW661" s="170"/>
      <c r="BX661" s="170"/>
      <c r="BY661" s="170"/>
      <c r="BZ661" s="170"/>
      <c r="CA661" s="170"/>
      <c r="CB661" s="170"/>
      <c r="CC661" s="170"/>
      <c r="CD661" s="170"/>
      <c r="CE661" s="170"/>
      <c r="CF661" s="170"/>
      <c r="CG661" s="170"/>
      <c r="CH661" s="170"/>
      <c r="CI661" s="170"/>
      <c r="CJ661" s="170"/>
      <c r="CK661" s="170"/>
      <c r="CL661" s="170"/>
      <c r="CM661" s="170"/>
      <c r="CN661" s="170"/>
      <c r="CO661" s="170"/>
      <c r="CP661" s="170"/>
      <c r="CQ661" s="170"/>
      <c r="CR661" s="170"/>
      <c r="CS661" s="170"/>
      <c r="CT661" s="170"/>
      <c r="CU661" s="170"/>
      <c r="CV661" s="170"/>
      <c r="CW661" s="170"/>
      <c r="CX661" s="170"/>
      <c r="CY661" s="170"/>
      <c r="CZ661" s="170"/>
      <c r="DA661" s="170"/>
      <c r="DB661" s="170"/>
      <c r="DC661" s="170"/>
      <c r="DD661" s="170"/>
      <c r="DE661" s="170"/>
      <c r="DF661" s="170"/>
      <c r="DG661" s="170"/>
      <c r="DH661" s="170"/>
      <c r="DI661" s="170"/>
      <c r="DJ661" s="170"/>
      <c r="DK661" s="170"/>
      <c r="DL661" s="170"/>
      <c r="DM661" s="170"/>
      <c r="DN661" s="170"/>
      <c r="DO661" s="170"/>
      <c r="DP661" s="170"/>
      <c r="DQ661" s="170"/>
      <c r="DR661" s="170"/>
      <c r="DS661" s="170"/>
      <c r="DT661" s="170"/>
      <c r="DU661" s="170"/>
      <c r="DV661" s="170"/>
      <c r="DW661" s="170"/>
      <c r="DX661" s="170"/>
      <c r="DY661" s="170"/>
      <c r="DZ661" s="170"/>
      <c r="EA661" s="170"/>
      <c r="EB661" s="170"/>
      <c r="EC661" s="170"/>
      <c r="ED661" s="170"/>
      <c r="EE661" s="170"/>
      <c r="EF661" s="170"/>
      <c r="EG661" s="170"/>
      <c r="EH661" s="170"/>
      <c r="EI661" s="170"/>
      <c r="EJ661" s="170"/>
      <c r="EK661" s="170"/>
      <c r="EL661" s="170"/>
      <c r="EM661" s="170"/>
      <c r="EN661" s="170"/>
      <c r="EO661" s="170"/>
      <c r="EP661" s="170"/>
      <c r="EQ661" s="170"/>
      <c r="ER661" s="170"/>
      <c r="ES661" s="170"/>
      <c r="ET661" s="170"/>
      <c r="EU661" s="170"/>
      <c r="EV661" s="170"/>
      <c r="EW661" s="170"/>
      <c r="EX661" s="170"/>
      <c r="EY661" s="170"/>
      <c r="EZ661" s="170"/>
      <c r="FA661" s="170"/>
      <c r="FB661" s="170"/>
      <c r="FC661" s="170"/>
      <c r="FD661" s="170"/>
    </row>
    <row r="662" customFormat="false" ht="12.75" hidden="false" customHeight="false" outlineLevel="0" collapsed="false">
      <c r="A662" s="179"/>
      <c r="B662" s="160"/>
      <c r="C662" s="160"/>
      <c r="D662" s="160"/>
      <c r="E662" s="160"/>
      <c r="F662" s="160"/>
      <c r="G662" s="160"/>
      <c r="H662" s="159"/>
      <c r="I662" s="181"/>
      <c r="R662" s="159"/>
      <c r="S662" s="169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70"/>
      <c r="BP662" s="170"/>
      <c r="BQ662" s="170"/>
      <c r="BR662" s="170"/>
      <c r="BS662" s="170"/>
      <c r="BT662" s="170"/>
      <c r="BU662" s="170"/>
      <c r="BV662" s="170"/>
      <c r="BW662" s="170"/>
      <c r="BX662" s="170"/>
      <c r="BY662" s="170"/>
      <c r="BZ662" s="170"/>
      <c r="CA662" s="170"/>
      <c r="CB662" s="170"/>
      <c r="CC662" s="170"/>
      <c r="CD662" s="170"/>
      <c r="CE662" s="170"/>
      <c r="CF662" s="170"/>
      <c r="CG662" s="170"/>
      <c r="CH662" s="170"/>
      <c r="CI662" s="170"/>
      <c r="CJ662" s="170"/>
      <c r="CK662" s="170"/>
      <c r="CL662" s="170"/>
      <c r="CM662" s="170"/>
      <c r="CN662" s="170"/>
      <c r="CO662" s="170"/>
      <c r="CP662" s="170"/>
      <c r="CQ662" s="170"/>
      <c r="CR662" s="170"/>
      <c r="CS662" s="170"/>
      <c r="CT662" s="170"/>
      <c r="CU662" s="170"/>
      <c r="CV662" s="170"/>
      <c r="CW662" s="170"/>
      <c r="CX662" s="170"/>
      <c r="CY662" s="170"/>
      <c r="CZ662" s="170"/>
      <c r="DA662" s="170"/>
      <c r="DB662" s="170"/>
      <c r="DC662" s="170"/>
      <c r="DD662" s="170"/>
      <c r="DE662" s="170"/>
      <c r="DF662" s="170"/>
      <c r="DG662" s="170"/>
      <c r="DH662" s="170"/>
      <c r="DI662" s="170"/>
      <c r="DJ662" s="170"/>
      <c r="DK662" s="170"/>
      <c r="DL662" s="170"/>
      <c r="DM662" s="170"/>
      <c r="DN662" s="170"/>
      <c r="DO662" s="170"/>
      <c r="DP662" s="170"/>
      <c r="DQ662" s="170"/>
      <c r="DR662" s="170"/>
      <c r="DS662" s="170"/>
      <c r="DT662" s="170"/>
      <c r="DU662" s="170"/>
      <c r="DV662" s="170"/>
      <c r="DW662" s="170"/>
      <c r="DX662" s="170"/>
      <c r="DY662" s="170"/>
      <c r="DZ662" s="170"/>
      <c r="EA662" s="170"/>
      <c r="EB662" s="170"/>
      <c r="EC662" s="170"/>
      <c r="ED662" s="170"/>
      <c r="EE662" s="170"/>
      <c r="EF662" s="170"/>
      <c r="EG662" s="170"/>
      <c r="EH662" s="170"/>
      <c r="EI662" s="170"/>
      <c r="EJ662" s="170"/>
      <c r="EK662" s="170"/>
      <c r="EL662" s="170"/>
      <c r="EM662" s="170"/>
      <c r="EN662" s="170"/>
      <c r="EO662" s="170"/>
      <c r="EP662" s="170"/>
      <c r="EQ662" s="170"/>
      <c r="ER662" s="170"/>
      <c r="ES662" s="170"/>
      <c r="ET662" s="170"/>
      <c r="EU662" s="170"/>
      <c r="EV662" s="170"/>
      <c r="EW662" s="170"/>
      <c r="EX662" s="170"/>
      <c r="EY662" s="170"/>
      <c r="EZ662" s="170"/>
      <c r="FA662" s="170"/>
      <c r="FB662" s="170"/>
      <c r="FC662" s="170"/>
      <c r="FD662" s="170"/>
    </row>
    <row r="663" customFormat="false" ht="12.75" hidden="false" customHeight="false" outlineLevel="0" collapsed="false">
      <c r="A663" s="179"/>
      <c r="B663" s="160"/>
      <c r="C663" s="160"/>
      <c r="D663" s="160"/>
      <c r="E663" s="160"/>
      <c r="F663" s="160"/>
      <c r="G663" s="160"/>
      <c r="H663" s="159"/>
      <c r="I663" s="181"/>
      <c r="R663" s="159"/>
      <c r="S663" s="169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70"/>
      <c r="BP663" s="170"/>
      <c r="BQ663" s="170"/>
      <c r="BR663" s="170"/>
      <c r="BS663" s="170"/>
      <c r="BT663" s="170"/>
      <c r="BU663" s="170"/>
      <c r="BV663" s="170"/>
      <c r="BW663" s="170"/>
      <c r="BX663" s="170"/>
      <c r="BY663" s="170"/>
      <c r="BZ663" s="170"/>
      <c r="CA663" s="170"/>
      <c r="CB663" s="170"/>
      <c r="CC663" s="170"/>
      <c r="CD663" s="170"/>
      <c r="CE663" s="170"/>
      <c r="CF663" s="170"/>
      <c r="CG663" s="170"/>
      <c r="CH663" s="170"/>
      <c r="CI663" s="170"/>
      <c r="CJ663" s="170"/>
      <c r="CK663" s="170"/>
      <c r="CL663" s="170"/>
      <c r="CM663" s="170"/>
      <c r="CN663" s="170"/>
      <c r="CO663" s="170"/>
      <c r="CP663" s="170"/>
      <c r="CQ663" s="170"/>
      <c r="CR663" s="170"/>
      <c r="CS663" s="170"/>
      <c r="CT663" s="170"/>
      <c r="CU663" s="170"/>
      <c r="CV663" s="170"/>
      <c r="CW663" s="170"/>
      <c r="CX663" s="170"/>
      <c r="CY663" s="170"/>
      <c r="CZ663" s="170"/>
      <c r="DA663" s="170"/>
      <c r="DB663" s="170"/>
      <c r="DC663" s="170"/>
      <c r="DD663" s="170"/>
      <c r="DE663" s="170"/>
      <c r="DF663" s="170"/>
      <c r="DG663" s="170"/>
      <c r="DH663" s="170"/>
      <c r="DI663" s="170"/>
      <c r="DJ663" s="170"/>
      <c r="DK663" s="170"/>
      <c r="DL663" s="170"/>
      <c r="DM663" s="170"/>
      <c r="DN663" s="170"/>
      <c r="DO663" s="170"/>
      <c r="DP663" s="170"/>
      <c r="DQ663" s="170"/>
      <c r="DR663" s="170"/>
      <c r="DS663" s="170"/>
      <c r="DT663" s="170"/>
      <c r="DU663" s="170"/>
      <c r="DV663" s="170"/>
      <c r="DW663" s="170"/>
      <c r="DX663" s="170"/>
      <c r="DY663" s="170"/>
      <c r="DZ663" s="170"/>
      <c r="EA663" s="170"/>
      <c r="EB663" s="170"/>
      <c r="EC663" s="170"/>
      <c r="ED663" s="170"/>
      <c r="EE663" s="170"/>
      <c r="EF663" s="170"/>
      <c r="EG663" s="170"/>
      <c r="EH663" s="170"/>
      <c r="EI663" s="170"/>
      <c r="EJ663" s="170"/>
      <c r="EK663" s="170"/>
      <c r="EL663" s="170"/>
      <c r="EM663" s="170"/>
      <c r="EN663" s="170"/>
      <c r="EO663" s="170"/>
      <c r="EP663" s="170"/>
      <c r="EQ663" s="170"/>
      <c r="ER663" s="170"/>
      <c r="ES663" s="170"/>
      <c r="ET663" s="170"/>
      <c r="EU663" s="170"/>
      <c r="EV663" s="170"/>
      <c r="EW663" s="170"/>
      <c r="EX663" s="170"/>
      <c r="EY663" s="170"/>
      <c r="EZ663" s="170"/>
      <c r="FA663" s="170"/>
      <c r="FB663" s="170"/>
      <c r="FC663" s="170"/>
      <c r="FD663" s="170"/>
    </row>
    <row r="664" customFormat="false" ht="12.75" hidden="false" customHeight="false" outlineLevel="0" collapsed="false">
      <c r="A664" s="179"/>
      <c r="B664" s="160"/>
      <c r="C664" s="160"/>
      <c r="D664" s="160"/>
      <c r="E664" s="160"/>
      <c r="F664" s="160"/>
      <c r="G664" s="160"/>
      <c r="H664" s="159"/>
      <c r="I664" s="181"/>
      <c r="R664" s="159"/>
      <c r="S664" s="169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70"/>
      <c r="BP664" s="170"/>
      <c r="BQ664" s="170"/>
      <c r="BR664" s="170"/>
      <c r="BS664" s="170"/>
      <c r="BT664" s="170"/>
      <c r="BU664" s="170"/>
      <c r="BV664" s="170"/>
      <c r="BW664" s="170"/>
      <c r="BX664" s="170"/>
      <c r="BY664" s="170"/>
      <c r="BZ664" s="170"/>
      <c r="CA664" s="170"/>
      <c r="CB664" s="170"/>
      <c r="CC664" s="170"/>
      <c r="CD664" s="170"/>
      <c r="CE664" s="170"/>
      <c r="CF664" s="170"/>
      <c r="CG664" s="170"/>
      <c r="CH664" s="170"/>
      <c r="CI664" s="170"/>
      <c r="CJ664" s="170"/>
      <c r="CK664" s="170"/>
      <c r="CL664" s="170"/>
      <c r="CM664" s="170"/>
      <c r="CN664" s="170"/>
      <c r="CO664" s="170"/>
      <c r="CP664" s="170"/>
      <c r="CQ664" s="170"/>
      <c r="CR664" s="170"/>
      <c r="CS664" s="170"/>
      <c r="CT664" s="170"/>
      <c r="CU664" s="170"/>
      <c r="CV664" s="170"/>
      <c r="CW664" s="170"/>
      <c r="CX664" s="170"/>
      <c r="CY664" s="170"/>
      <c r="CZ664" s="170"/>
      <c r="DA664" s="170"/>
      <c r="DB664" s="170"/>
      <c r="DC664" s="170"/>
      <c r="DD664" s="170"/>
      <c r="DE664" s="170"/>
      <c r="DF664" s="170"/>
      <c r="DG664" s="170"/>
      <c r="DH664" s="170"/>
      <c r="DI664" s="170"/>
      <c r="DJ664" s="170"/>
      <c r="DK664" s="170"/>
      <c r="DL664" s="170"/>
      <c r="DM664" s="170"/>
      <c r="DN664" s="170"/>
      <c r="DO664" s="170"/>
      <c r="DP664" s="170"/>
      <c r="DQ664" s="170"/>
      <c r="DR664" s="170"/>
      <c r="DS664" s="170"/>
      <c r="DT664" s="170"/>
      <c r="DU664" s="170"/>
      <c r="DV664" s="170"/>
      <c r="DW664" s="170"/>
      <c r="DX664" s="170"/>
      <c r="DY664" s="170"/>
      <c r="DZ664" s="170"/>
      <c r="EA664" s="170"/>
      <c r="EB664" s="170"/>
      <c r="EC664" s="170"/>
      <c r="ED664" s="170"/>
      <c r="EE664" s="170"/>
      <c r="EF664" s="170"/>
      <c r="EG664" s="170"/>
      <c r="EH664" s="170"/>
      <c r="EI664" s="170"/>
      <c r="EJ664" s="170"/>
      <c r="EK664" s="170"/>
      <c r="EL664" s="170"/>
      <c r="EM664" s="170"/>
      <c r="EN664" s="170"/>
      <c r="EO664" s="170"/>
      <c r="EP664" s="170"/>
      <c r="EQ664" s="170"/>
      <c r="ER664" s="170"/>
      <c r="ES664" s="170"/>
      <c r="ET664" s="170"/>
      <c r="EU664" s="170"/>
      <c r="EV664" s="170"/>
      <c r="EW664" s="170"/>
      <c r="EX664" s="170"/>
      <c r="EY664" s="170"/>
      <c r="EZ664" s="170"/>
      <c r="FA664" s="170"/>
      <c r="FB664" s="170"/>
      <c r="FC664" s="170"/>
      <c r="FD664" s="170"/>
    </row>
    <row r="665" customFormat="false" ht="12.75" hidden="false" customHeight="false" outlineLevel="0" collapsed="false">
      <c r="A665" s="179"/>
      <c r="B665" s="160"/>
      <c r="C665" s="160"/>
      <c r="D665" s="160"/>
      <c r="E665" s="160"/>
      <c r="F665" s="160"/>
      <c r="G665" s="160"/>
      <c r="H665" s="159"/>
      <c r="I665" s="181"/>
      <c r="R665" s="159"/>
      <c r="S665" s="169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70"/>
      <c r="BP665" s="170"/>
      <c r="BQ665" s="170"/>
      <c r="BR665" s="170"/>
      <c r="BS665" s="170"/>
      <c r="BT665" s="170"/>
      <c r="BU665" s="170"/>
      <c r="BV665" s="170"/>
      <c r="BW665" s="170"/>
      <c r="BX665" s="170"/>
      <c r="BY665" s="170"/>
      <c r="BZ665" s="170"/>
      <c r="CA665" s="170"/>
      <c r="CB665" s="170"/>
      <c r="CC665" s="170"/>
      <c r="CD665" s="170"/>
      <c r="CE665" s="170"/>
      <c r="CF665" s="170"/>
      <c r="CG665" s="170"/>
      <c r="CH665" s="170"/>
      <c r="CI665" s="170"/>
      <c r="CJ665" s="170"/>
      <c r="CK665" s="170"/>
      <c r="CL665" s="170"/>
      <c r="CM665" s="170"/>
      <c r="CN665" s="170"/>
      <c r="CO665" s="170"/>
      <c r="CP665" s="170"/>
      <c r="CQ665" s="170"/>
      <c r="CR665" s="170"/>
      <c r="CS665" s="170"/>
      <c r="CT665" s="170"/>
      <c r="CU665" s="170"/>
      <c r="CV665" s="170"/>
      <c r="CW665" s="170"/>
      <c r="CX665" s="170"/>
      <c r="CY665" s="170"/>
      <c r="CZ665" s="170"/>
      <c r="DA665" s="170"/>
      <c r="DB665" s="170"/>
      <c r="DC665" s="170"/>
      <c r="DD665" s="170"/>
      <c r="DE665" s="170"/>
      <c r="DF665" s="170"/>
      <c r="DG665" s="170"/>
      <c r="DH665" s="170"/>
      <c r="DI665" s="170"/>
      <c r="DJ665" s="170"/>
      <c r="DK665" s="170"/>
      <c r="DL665" s="170"/>
      <c r="DM665" s="170"/>
      <c r="DN665" s="170"/>
      <c r="DO665" s="170"/>
      <c r="DP665" s="170"/>
      <c r="DQ665" s="170"/>
      <c r="DR665" s="170"/>
      <c r="DS665" s="170"/>
      <c r="DT665" s="170"/>
      <c r="DU665" s="170"/>
      <c r="DV665" s="170"/>
      <c r="DW665" s="170"/>
      <c r="DX665" s="170"/>
      <c r="DY665" s="170"/>
      <c r="DZ665" s="170"/>
      <c r="EA665" s="170"/>
      <c r="EB665" s="170"/>
      <c r="EC665" s="170"/>
      <c r="ED665" s="170"/>
      <c r="EE665" s="170"/>
      <c r="EF665" s="170"/>
      <c r="EG665" s="170"/>
      <c r="EH665" s="170"/>
      <c r="EI665" s="170"/>
      <c r="EJ665" s="170"/>
      <c r="EK665" s="170"/>
      <c r="EL665" s="170"/>
      <c r="EM665" s="170"/>
      <c r="EN665" s="170"/>
      <c r="EO665" s="170"/>
      <c r="EP665" s="170"/>
      <c r="EQ665" s="170"/>
      <c r="ER665" s="170"/>
      <c r="ES665" s="170"/>
      <c r="ET665" s="170"/>
      <c r="EU665" s="170"/>
      <c r="EV665" s="170"/>
      <c r="EW665" s="170"/>
      <c r="EX665" s="170"/>
      <c r="EY665" s="170"/>
      <c r="EZ665" s="170"/>
      <c r="FA665" s="170"/>
      <c r="FB665" s="170"/>
      <c r="FC665" s="170"/>
      <c r="FD665" s="170"/>
    </row>
    <row r="666" customFormat="false" ht="12.75" hidden="false" customHeight="false" outlineLevel="0" collapsed="false">
      <c r="A666" s="179"/>
      <c r="B666" s="160"/>
      <c r="C666" s="160"/>
      <c r="D666" s="160"/>
      <c r="E666" s="160"/>
      <c r="F666" s="160"/>
      <c r="G666" s="160"/>
      <c r="H666" s="159"/>
      <c r="I666" s="181"/>
      <c r="R666" s="159"/>
      <c r="S666" s="169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70"/>
      <c r="BP666" s="170"/>
      <c r="BQ666" s="170"/>
      <c r="BR666" s="170"/>
      <c r="BS666" s="170"/>
      <c r="BT666" s="170"/>
      <c r="BU666" s="170"/>
      <c r="BV666" s="170"/>
      <c r="BW666" s="170"/>
      <c r="BX666" s="170"/>
      <c r="BY666" s="170"/>
      <c r="BZ666" s="170"/>
      <c r="CA666" s="170"/>
      <c r="CB666" s="170"/>
      <c r="CC666" s="170"/>
      <c r="CD666" s="170"/>
      <c r="CE666" s="170"/>
      <c r="CF666" s="170"/>
      <c r="CG666" s="170"/>
      <c r="CH666" s="170"/>
      <c r="CI666" s="170"/>
      <c r="CJ666" s="170"/>
      <c r="CK666" s="170"/>
      <c r="CL666" s="170"/>
      <c r="CM666" s="170"/>
      <c r="CN666" s="170"/>
      <c r="CO666" s="170"/>
      <c r="CP666" s="170"/>
      <c r="CQ666" s="170"/>
      <c r="CR666" s="170"/>
      <c r="CS666" s="170"/>
      <c r="CT666" s="170"/>
      <c r="CU666" s="170"/>
      <c r="CV666" s="170"/>
      <c r="CW666" s="170"/>
      <c r="CX666" s="170"/>
      <c r="CY666" s="170"/>
      <c r="CZ666" s="170"/>
      <c r="DA666" s="170"/>
      <c r="DB666" s="170"/>
      <c r="DC666" s="170"/>
      <c r="DD666" s="170"/>
      <c r="DE666" s="170"/>
      <c r="DF666" s="170"/>
      <c r="DG666" s="170"/>
      <c r="DH666" s="170"/>
      <c r="DI666" s="170"/>
      <c r="DJ666" s="170"/>
      <c r="DK666" s="170"/>
      <c r="DL666" s="170"/>
      <c r="DM666" s="170"/>
      <c r="DN666" s="170"/>
      <c r="DO666" s="170"/>
      <c r="DP666" s="170"/>
      <c r="DQ666" s="170"/>
      <c r="DR666" s="170"/>
      <c r="DS666" s="170"/>
      <c r="DT666" s="170"/>
      <c r="DU666" s="170"/>
      <c r="DV666" s="170"/>
      <c r="DW666" s="170"/>
      <c r="DX666" s="170"/>
      <c r="DY666" s="170"/>
      <c r="DZ666" s="170"/>
      <c r="EA666" s="170"/>
      <c r="EB666" s="170"/>
      <c r="EC666" s="170"/>
      <c r="ED666" s="170"/>
      <c r="EE666" s="170"/>
      <c r="EF666" s="170"/>
      <c r="EG666" s="170"/>
      <c r="EH666" s="170"/>
      <c r="EI666" s="170"/>
      <c r="EJ666" s="170"/>
      <c r="EK666" s="170"/>
      <c r="EL666" s="170"/>
      <c r="EM666" s="170"/>
      <c r="EN666" s="170"/>
      <c r="EO666" s="170"/>
      <c r="EP666" s="170"/>
      <c r="EQ666" s="170"/>
      <c r="ER666" s="170"/>
      <c r="ES666" s="170"/>
      <c r="ET666" s="170"/>
      <c r="EU666" s="170"/>
      <c r="EV666" s="170"/>
      <c r="EW666" s="170"/>
      <c r="EX666" s="170"/>
      <c r="EY666" s="170"/>
      <c r="EZ666" s="170"/>
      <c r="FA666" s="170"/>
      <c r="FB666" s="170"/>
      <c r="FC666" s="170"/>
      <c r="FD666" s="170"/>
    </row>
    <row r="667" customFormat="false" ht="12.75" hidden="false" customHeight="false" outlineLevel="0" collapsed="false">
      <c r="A667" s="179"/>
      <c r="B667" s="160"/>
      <c r="C667" s="160"/>
      <c r="D667" s="160"/>
      <c r="E667" s="160"/>
      <c r="F667" s="160"/>
      <c r="G667" s="160"/>
      <c r="H667" s="159"/>
      <c r="I667" s="181"/>
      <c r="R667" s="159"/>
      <c r="S667" s="169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70"/>
      <c r="BP667" s="170"/>
      <c r="BQ667" s="170"/>
      <c r="BR667" s="170"/>
      <c r="BS667" s="170"/>
      <c r="BT667" s="170"/>
      <c r="BU667" s="170"/>
      <c r="BV667" s="170"/>
      <c r="BW667" s="170"/>
      <c r="BX667" s="170"/>
      <c r="BY667" s="170"/>
      <c r="BZ667" s="170"/>
      <c r="CA667" s="170"/>
      <c r="CB667" s="170"/>
      <c r="CC667" s="170"/>
      <c r="CD667" s="170"/>
      <c r="CE667" s="170"/>
      <c r="CF667" s="170"/>
      <c r="CG667" s="170"/>
      <c r="CH667" s="170"/>
      <c r="CI667" s="170"/>
      <c r="CJ667" s="170"/>
      <c r="CK667" s="170"/>
      <c r="CL667" s="170"/>
      <c r="CM667" s="170"/>
      <c r="CN667" s="170"/>
      <c r="CO667" s="170"/>
      <c r="CP667" s="170"/>
      <c r="CQ667" s="170"/>
      <c r="CR667" s="170"/>
      <c r="CS667" s="170"/>
      <c r="CT667" s="170"/>
      <c r="CU667" s="170"/>
      <c r="CV667" s="170"/>
      <c r="CW667" s="170"/>
      <c r="CX667" s="170"/>
      <c r="CY667" s="170"/>
      <c r="CZ667" s="170"/>
      <c r="DA667" s="170"/>
      <c r="DB667" s="170"/>
      <c r="DC667" s="170"/>
      <c r="DD667" s="170"/>
      <c r="DE667" s="170"/>
      <c r="DF667" s="170"/>
      <c r="DG667" s="170"/>
      <c r="DH667" s="170"/>
      <c r="DI667" s="170"/>
      <c r="DJ667" s="170"/>
      <c r="DK667" s="170"/>
      <c r="DL667" s="170"/>
      <c r="DM667" s="170"/>
      <c r="DN667" s="170"/>
      <c r="DO667" s="170"/>
      <c r="DP667" s="170"/>
      <c r="DQ667" s="170"/>
      <c r="DR667" s="170"/>
      <c r="DS667" s="170"/>
      <c r="DT667" s="170"/>
      <c r="DU667" s="170"/>
      <c r="DV667" s="170"/>
      <c r="DW667" s="170"/>
      <c r="DX667" s="170"/>
      <c r="DY667" s="170"/>
      <c r="DZ667" s="170"/>
      <c r="EA667" s="170"/>
      <c r="EB667" s="170"/>
      <c r="EC667" s="170"/>
      <c r="ED667" s="170"/>
      <c r="EE667" s="170"/>
      <c r="EF667" s="170"/>
      <c r="EG667" s="170"/>
      <c r="EH667" s="170"/>
      <c r="EI667" s="170"/>
      <c r="EJ667" s="170"/>
      <c r="EK667" s="170"/>
      <c r="EL667" s="170"/>
      <c r="EM667" s="170"/>
      <c r="EN667" s="170"/>
      <c r="EO667" s="170"/>
      <c r="EP667" s="170"/>
      <c r="EQ667" s="170"/>
      <c r="ER667" s="170"/>
      <c r="ES667" s="170"/>
      <c r="ET667" s="170"/>
      <c r="EU667" s="170"/>
      <c r="EV667" s="170"/>
      <c r="EW667" s="170"/>
      <c r="EX667" s="170"/>
      <c r="EY667" s="170"/>
      <c r="EZ667" s="170"/>
      <c r="FA667" s="170"/>
      <c r="FB667" s="170"/>
      <c r="FC667" s="170"/>
      <c r="FD667" s="170"/>
    </row>
    <row r="668" customFormat="false" ht="12.75" hidden="false" customHeight="false" outlineLevel="0" collapsed="false">
      <c r="A668" s="179"/>
      <c r="B668" s="160"/>
      <c r="C668" s="160"/>
      <c r="D668" s="160"/>
      <c r="E668" s="160"/>
      <c r="F668" s="160"/>
      <c r="G668" s="160"/>
      <c r="H668" s="159"/>
      <c r="I668" s="181"/>
      <c r="R668" s="159"/>
      <c r="S668" s="169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70"/>
      <c r="BP668" s="170"/>
      <c r="BQ668" s="170"/>
      <c r="BR668" s="170"/>
      <c r="BS668" s="170"/>
      <c r="BT668" s="170"/>
      <c r="BU668" s="170"/>
      <c r="BV668" s="170"/>
      <c r="BW668" s="170"/>
      <c r="BX668" s="170"/>
      <c r="BY668" s="170"/>
      <c r="BZ668" s="170"/>
      <c r="CA668" s="170"/>
      <c r="CB668" s="170"/>
      <c r="CC668" s="170"/>
      <c r="CD668" s="170"/>
      <c r="CE668" s="170"/>
      <c r="CF668" s="170"/>
      <c r="CG668" s="170"/>
      <c r="CH668" s="170"/>
      <c r="CI668" s="170"/>
      <c r="CJ668" s="170"/>
      <c r="CK668" s="170"/>
      <c r="CL668" s="170"/>
      <c r="CM668" s="170"/>
      <c r="CN668" s="170"/>
      <c r="CO668" s="170"/>
      <c r="CP668" s="170"/>
      <c r="CQ668" s="170"/>
      <c r="CR668" s="170"/>
      <c r="CS668" s="170"/>
      <c r="CT668" s="170"/>
      <c r="CU668" s="170"/>
      <c r="CV668" s="170"/>
      <c r="CW668" s="170"/>
      <c r="CX668" s="170"/>
      <c r="CY668" s="170"/>
      <c r="CZ668" s="170"/>
      <c r="DA668" s="170"/>
      <c r="DB668" s="170"/>
      <c r="DC668" s="170"/>
      <c r="DD668" s="170"/>
      <c r="DE668" s="170"/>
      <c r="DF668" s="170"/>
      <c r="DG668" s="170"/>
      <c r="DH668" s="170"/>
      <c r="DI668" s="170"/>
      <c r="DJ668" s="170"/>
      <c r="DK668" s="170"/>
      <c r="DL668" s="170"/>
      <c r="DM668" s="170"/>
      <c r="DN668" s="170"/>
      <c r="DO668" s="170"/>
      <c r="DP668" s="170"/>
      <c r="DQ668" s="170"/>
      <c r="DR668" s="170"/>
      <c r="DS668" s="170"/>
      <c r="DT668" s="170"/>
      <c r="DU668" s="170"/>
      <c r="DV668" s="170"/>
      <c r="DW668" s="170"/>
      <c r="DX668" s="170"/>
      <c r="DY668" s="170"/>
      <c r="DZ668" s="170"/>
      <c r="EA668" s="170"/>
      <c r="EB668" s="170"/>
      <c r="EC668" s="170"/>
      <c r="ED668" s="170"/>
      <c r="EE668" s="170"/>
      <c r="EF668" s="170"/>
      <c r="EG668" s="170"/>
      <c r="EH668" s="170"/>
      <c r="EI668" s="170"/>
      <c r="EJ668" s="170"/>
      <c r="EK668" s="170"/>
      <c r="EL668" s="170"/>
      <c r="EM668" s="170"/>
      <c r="EN668" s="170"/>
      <c r="EO668" s="170"/>
      <c r="EP668" s="170"/>
      <c r="EQ668" s="170"/>
      <c r="ER668" s="170"/>
      <c r="ES668" s="170"/>
      <c r="ET668" s="170"/>
      <c r="EU668" s="170"/>
      <c r="EV668" s="170"/>
      <c r="EW668" s="170"/>
      <c r="EX668" s="170"/>
      <c r="EY668" s="170"/>
      <c r="EZ668" s="170"/>
      <c r="FA668" s="170"/>
      <c r="FB668" s="170"/>
      <c r="FC668" s="170"/>
      <c r="FD668" s="170"/>
    </row>
    <row r="669" customFormat="false" ht="12.75" hidden="false" customHeight="false" outlineLevel="0" collapsed="false">
      <c r="A669" s="179"/>
      <c r="B669" s="160"/>
      <c r="C669" s="160"/>
      <c r="D669" s="160"/>
      <c r="E669" s="160"/>
      <c r="F669" s="160"/>
      <c r="G669" s="160"/>
      <c r="H669" s="159"/>
      <c r="I669" s="181"/>
      <c r="R669" s="159"/>
      <c r="S669" s="169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  <c r="AH669" s="170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70"/>
      <c r="BP669" s="170"/>
      <c r="BQ669" s="170"/>
      <c r="BR669" s="170"/>
      <c r="BS669" s="170"/>
      <c r="BT669" s="170"/>
      <c r="BU669" s="170"/>
      <c r="BV669" s="170"/>
      <c r="BW669" s="170"/>
      <c r="BX669" s="170"/>
      <c r="BY669" s="170"/>
      <c r="BZ669" s="170"/>
      <c r="CA669" s="170"/>
      <c r="CB669" s="170"/>
      <c r="CC669" s="170"/>
      <c r="CD669" s="170"/>
      <c r="CE669" s="170"/>
      <c r="CF669" s="170"/>
      <c r="CG669" s="170"/>
      <c r="CH669" s="170"/>
      <c r="CI669" s="170"/>
      <c r="CJ669" s="170"/>
      <c r="CK669" s="170"/>
      <c r="CL669" s="170"/>
      <c r="CM669" s="170"/>
      <c r="CN669" s="170"/>
      <c r="CO669" s="170"/>
      <c r="CP669" s="170"/>
      <c r="CQ669" s="170"/>
      <c r="CR669" s="170"/>
      <c r="CS669" s="170"/>
      <c r="CT669" s="170"/>
      <c r="CU669" s="170"/>
      <c r="CV669" s="170"/>
      <c r="CW669" s="170"/>
      <c r="CX669" s="170"/>
      <c r="CY669" s="170"/>
      <c r="CZ669" s="170"/>
      <c r="DA669" s="170"/>
      <c r="DB669" s="170"/>
      <c r="DC669" s="170"/>
      <c r="DD669" s="170"/>
      <c r="DE669" s="170"/>
      <c r="DF669" s="170"/>
      <c r="DG669" s="170"/>
      <c r="DH669" s="170"/>
      <c r="DI669" s="170"/>
      <c r="DJ669" s="170"/>
      <c r="DK669" s="170"/>
      <c r="DL669" s="170"/>
      <c r="DM669" s="170"/>
      <c r="DN669" s="170"/>
      <c r="DO669" s="170"/>
      <c r="DP669" s="170"/>
      <c r="DQ669" s="170"/>
      <c r="DR669" s="170"/>
      <c r="DS669" s="170"/>
      <c r="DT669" s="170"/>
      <c r="DU669" s="170"/>
      <c r="DV669" s="170"/>
      <c r="DW669" s="170"/>
      <c r="DX669" s="170"/>
      <c r="DY669" s="170"/>
      <c r="DZ669" s="170"/>
      <c r="EA669" s="170"/>
      <c r="EB669" s="170"/>
      <c r="EC669" s="170"/>
      <c r="ED669" s="170"/>
      <c r="EE669" s="170"/>
      <c r="EF669" s="170"/>
      <c r="EG669" s="170"/>
      <c r="EH669" s="170"/>
      <c r="EI669" s="170"/>
      <c r="EJ669" s="170"/>
      <c r="EK669" s="170"/>
      <c r="EL669" s="170"/>
      <c r="EM669" s="170"/>
      <c r="EN669" s="170"/>
      <c r="EO669" s="170"/>
      <c r="EP669" s="170"/>
      <c r="EQ669" s="170"/>
      <c r="ER669" s="170"/>
      <c r="ES669" s="170"/>
      <c r="ET669" s="170"/>
      <c r="EU669" s="170"/>
      <c r="EV669" s="170"/>
      <c r="EW669" s="170"/>
      <c r="EX669" s="170"/>
      <c r="EY669" s="170"/>
      <c r="EZ669" s="170"/>
      <c r="FA669" s="170"/>
      <c r="FB669" s="170"/>
      <c r="FC669" s="170"/>
      <c r="FD669" s="170"/>
    </row>
    <row r="670" customFormat="false" ht="12.75" hidden="false" customHeight="false" outlineLevel="0" collapsed="false">
      <c r="A670" s="179"/>
      <c r="B670" s="160"/>
      <c r="C670" s="160"/>
      <c r="D670" s="160"/>
      <c r="E670" s="160"/>
      <c r="F670" s="160"/>
      <c r="G670" s="160"/>
      <c r="H670" s="159"/>
      <c r="I670" s="181"/>
      <c r="R670" s="159"/>
      <c r="S670" s="169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  <c r="AH670" s="170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70"/>
      <c r="BP670" s="170"/>
      <c r="BQ670" s="170"/>
      <c r="BR670" s="170"/>
      <c r="BS670" s="170"/>
      <c r="BT670" s="170"/>
      <c r="BU670" s="170"/>
      <c r="BV670" s="170"/>
      <c r="BW670" s="170"/>
      <c r="BX670" s="170"/>
      <c r="BY670" s="170"/>
      <c r="BZ670" s="170"/>
      <c r="CA670" s="170"/>
      <c r="CB670" s="170"/>
      <c r="CC670" s="170"/>
      <c r="CD670" s="170"/>
      <c r="CE670" s="170"/>
      <c r="CF670" s="170"/>
      <c r="CG670" s="170"/>
      <c r="CH670" s="170"/>
      <c r="CI670" s="170"/>
      <c r="CJ670" s="170"/>
      <c r="CK670" s="170"/>
      <c r="CL670" s="170"/>
      <c r="CM670" s="170"/>
      <c r="CN670" s="170"/>
      <c r="CO670" s="170"/>
      <c r="CP670" s="170"/>
      <c r="CQ670" s="170"/>
      <c r="CR670" s="170"/>
      <c r="CS670" s="170"/>
      <c r="CT670" s="170"/>
      <c r="CU670" s="170"/>
      <c r="CV670" s="170"/>
      <c r="CW670" s="170"/>
      <c r="CX670" s="170"/>
      <c r="CY670" s="170"/>
      <c r="CZ670" s="170"/>
      <c r="DA670" s="170"/>
      <c r="DB670" s="170"/>
      <c r="DC670" s="170"/>
      <c r="DD670" s="170"/>
      <c r="DE670" s="170"/>
      <c r="DF670" s="170"/>
      <c r="DG670" s="170"/>
      <c r="DH670" s="170"/>
      <c r="DI670" s="170"/>
      <c r="DJ670" s="170"/>
      <c r="DK670" s="170"/>
      <c r="DL670" s="170"/>
      <c r="DM670" s="170"/>
      <c r="DN670" s="170"/>
      <c r="DO670" s="170"/>
      <c r="DP670" s="170"/>
      <c r="DQ670" s="170"/>
      <c r="DR670" s="170"/>
      <c r="DS670" s="170"/>
      <c r="DT670" s="170"/>
      <c r="DU670" s="170"/>
      <c r="DV670" s="170"/>
      <c r="DW670" s="170"/>
      <c r="DX670" s="170"/>
      <c r="DY670" s="170"/>
      <c r="DZ670" s="170"/>
      <c r="EA670" s="170"/>
      <c r="EB670" s="170"/>
      <c r="EC670" s="170"/>
      <c r="ED670" s="170"/>
      <c r="EE670" s="170"/>
      <c r="EF670" s="170"/>
      <c r="EG670" s="170"/>
      <c r="EH670" s="170"/>
      <c r="EI670" s="170"/>
      <c r="EJ670" s="170"/>
      <c r="EK670" s="170"/>
      <c r="EL670" s="170"/>
      <c r="EM670" s="170"/>
      <c r="EN670" s="170"/>
      <c r="EO670" s="170"/>
      <c r="EP670" s="170"/>
      <c r="EQ670" s="170"/>
      <c r="ER670" s="170"/>
      <c r="ES670" s="170"/>
      <c r="ET670" s="170"/>
      <c r="EU670" s="170"/>
      <c r="EV670" s="170"/>
      <c r="EW670" s="170"/>
      <c r="EX670" s="170"/>
      <c r="EY670" s="170"/>
      <c r="EZ670" s="170"/>
      <c r="FA670" s="170"/>
      <c r="FB670" s="170"/>
      <c r="FC670" s="170"/>
      <c r="FD670" s="170"/>
    </row>
    <row r="671" customFormat="false" ht="12.75" hidden="false" customHeight="false" outlineLevel="0" collapsed="false">
      <c r="A671" s="179"/>
      <c r="B671" s="160"/>
      <c r="C671" s="160"/>
      <c r="D671" s="160"/>
      <c r="E671" s="160"/>
      <c r="F671" s="160"/>
      <c r="G671" s="160"/>
      <c r="H671" s="159"/>
      <c r="I671" s="181"/>
      <c r="R671" s="159"/>
      <c r="S671" s="169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  <c r="AH671" s="170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70"/>
      <c r="BW671" s="170"/>
      <c r="BX671" s="170"/>
      <c r="BY671" s="170"/>
      <c r="BZ671" s="170"/>
      <c r="CA671" s="170"/>
      <c r="CB671" s="170"/>
      <c r="CC671" s="170"/>
      <c r="CD671" s="170"/>
      <c r="CE671" s="170"/>
      <c r="CF671" s="170"/>
      <c r="CG671" s="170"/>
      <c r="CH671" s="170"/>
      <c r="CI671" s="170"/>
      <c r="CJ671" s="170"/>
      <c r="CK671" s="170"/>
      <c r="CL671" s="170"/>
      <c r="CM671" s="170"/>
      <c r="CN671" s="170"/>
      <c r="CO671" s="170"/>
      <c r="CP671" s="170"/>
      <c r="CQ671" s="170"/>
      <c r="CR671" s="170"/>
      <c r="CS671" s="170"/>
      <c r="CT671" s="170"/>
      <c r="CU671" s="170"/>
      <c r="CV671" s="170"/>
      <c r="CW671" s="170"/>
      <c r="CX671" s="170"/>
      <c r="CY671" s="170"/>
      <c r="CZ671" s="170"/>
      <c r="DA671" s="170"/>
      <c r="DB671" s="170"/>
      <c r="DC671" s="170"/>
      <c r="DD671" s="170"/>
      <c r="DE671" s="170"/>
      <c r="DF671" s="170"/>
      <c r="DG671" s="170"/>
      <c r="DH671" s="170"/>
      <c r="DI671" s="170"/>
      <c r="DJ671" s="170"/>
      <c r="DK671" s="170"/>
      <c r="DL671" s="170"/>
      <c r="DM671" s="170"/>
      <c r="DN671" s="170"/>
      <c r="DO671" s="170"/>
      <c r="DP671" s="170"/>
      <c r="DQ671" s="170"/>
      <c r="DR671" s="170"/>
      <c r="DS671" s="170"/>
      <c r="DT671" s="170"/>
      <c r="DU671" s="170"/>
      <c r="DV671" s="170"/>
      <c r="DW671" s="170"/>
      <c r="DX671" s="170"/>
      <c r="DY671" s="170"/>
      <c r="DZ671" s="170"/>
      <c r="EA671" s="170"/>
      <c r="EB671" s="170"/>
      <c r="EC671" s="170"/>
      <c r="ED671" s="170"/>
      <c r="EE671" s="170"/>
      <c r="EF671" s="170"/>
      <c r="EG671" s="170"/>
      <c r="EH671" s="170"/>
      <c r="EI671" s="170"/>
      <c r="EJ671" s="170"/>
      <c r="EK671" s="170"/>
      <c r="EL671" s="170"/>
      <c r="EM671" s="170"/>
      <c r="EN671" s="170"/>
      <c r="EO671" s="170"/>
      <c r="EP671" s="170"/>
      <c r="EQ671" s="170"/>
      <c r="ER671" s="170"/>
      <c r="ES671" s="170"/>
      <c r="ET671" s="170"/>
      <c r="EU671" s="170"/>
      <c r="EV671" s="170"/>
      <c r="EW671" s="170"/>
      <c r="EX671" s="170"/>
      <c r="EY671" s="170"/>
      <c r="EZ671" s="170"/>
      <c r="FA671" s="170"/>
      <c r="FB671" s="170"/>
      <c r="FC671" s="170"/>
      <c r="FD671" s="170"/>
    </row>
    <row r="672" customFormat="false" ht="12.75" hidden="false" customHeight="false" outlineLevel="0" collapsed="false">
      <c r="A672" s="179"/>
      <c r="B672" s="160"/>
      <c r="C672" s="160"/>
      <c r="D672" s="160"/>
      <c r="E672" s="160"/>
      <c r="F672" s="160"/>
      <c r="G672" s="160"/>
      <c r="H672" s="159"/>
      <c r="I672" s="181"/>
      <c r="R672" s="159"/>
      <c r="S672" s="169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  <c r="AH672" s="170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70"/>
      <c r="BW672" s="170"/>
      <c r="BX672" s="170"/>
      <c r="BY672" s="170"/>
      <c r="BZ672" s="170"/>
      <c r="CA672" s="170"/>
      <c r="CB672" s="170"/>
      <c r="CC672" s="170"/>
      <c r="CD672" s="170"/>
      <c r="CE672" s="170"/>
      <c r="CF672" s="170"/>
      <c r="CG672" s="170"/>
      <c r="CH672" s="170"/>
      <c r="CI672" s="170"/>
      <c r="CJ672" s="170"/>
      <c r="CK672" s="170"/>
      <c r="CL672" s="170"/>
      <c r="CM672" s="170"/>
      <c r="CN672" s="170"/>
      <c r="CO672" s="170"/>
      <c r="CP672" s="170"/>
      <c r="CQ672" s="170"/>
      <c r="CR672" s="170"/>
      <c r="CS672" s="170"/>
      <c r="CT672" s="170"/>
      <c r="CU672" s="170"/>
      <c r="CV672" s="170"/>
      <c r="CW672" s="170"/>
      <c r="CX672" s="170"/>
      <c r="CY672" s="170"/>
      <c r="CZ672" s="170"/>
      <c r="DA672" s="170"/>
      <c r="DB672" s="170"/>
      <c r="DC672" s="170"/>
      <c r="DD672" s="170"/>
      <c r="DE672" s="170"/>
      <c r="DF672" s="170"/>
      <c r="DG672" s="170"/>
      <c r="DH672" s="170"/>
      <c r="DI672" s="170"/>
      <c r="DJ672" s="170"/>
      <c r="DK672" s="170"/>
      <c r="DL672" s="170"/>
      <c r="DM672" s="170"/>
      <c r="DN672" s="170"/>
      <c r="DO672" s="170"/>
      <c r="DP672" s="170"/>
      <c r="DQ672" s="170"/>
      <c r="DR672" s="170"/>
      <c r="DS672" s="170"/>
      <c r="DT672" s="170"/>
      <c r="DU672" s="170"/>
      <c r="DV672" s="170"/>
      <c r="DW672" s="170"/>
      <c r="DX672" s="170"/>
      <c r="DY672" s="170"/>
      <c r="DZ672" s="170"/>
      <c r="EA672" s="170"/>
      <c r="EB672" s="170"/>
      <c r="EC672" s="170"/>
      <c r="ED672" s="170"/>
      <c r="EE672" s="170"/>
      <c r="EF672" s="170"/>
      <c r="EG672" s="170"/>
      <c r="EH672" s="170"/>
      <c r="EI672" s="170"/>
      <c r="EJ672" s="170"/>
      <c r="EK672" s="170"/>
      <c r="EL672" s="170"/>
      <c r="EM672" s="170"/>
      <c r="EN672" s="170"/>
      <c r="EO672" s="170"/>
      <c r="EP672" s="170"/>
      <c r="EQ672" s="170"/>
      <c r="ER672" s="170"/>
      <c r="ES672" s="170"/>
      <c r="ET672" s="170"/>
      <c r="EU672" s="170"/>
      <c r="EV672" s="170"/>
      <c r="EW672" s="170"/>
      <c r="EX672" s="170"/>
      <c r="EY672" s="170"/>
      <c r="EZ672" s="170"/>
      <c r="FA672" s="170"/>
      <c r="FB672" s="170"/>
      <c r="FC672" s="170"/>
      <c r="FD672" s="170"/>
    </row>
    <row r="673" customFormat="false" ht="12.75" hidden="false" customHeight="false" outlineLevel="0" collapsed="false">
      <c r="A673" s="179"/>
      <c r="B673" s="160"/>
      <c r="C673" s="160"/>
      <c r="D673" s="160"/>
      <c r="E673" s="160"/>
      <c r="F673" s="160"/>
      <c r="G673" s="160"/>
      <c r="H673" s="159"/>
      <c r="I673" s="181"/>
      <c r="R673" s="159"/>
      <c r="S673" s="169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  <c r="AH673" s="170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70"/>
      <c r="BW673" s="170"/>
      <c r="BX673" s="170"/>
      <c r="BY673" s="170"/>
      <c r="BZ673" s="170"/>
      <c r="CA673" s="170"/>
      <c r="CB673" s="170"/>
      <c r="CC673" s="170"/>
      <c r="CD673" s="170"/>
      <c r="CE673" s="170"/>
      <c r="CF673" s="170"/>
      <c r="CG673" s="170"/>
      <c r="CH673" s="170"/>
      <c r="CI673" s="170"/>
      <c r="CJ673" s="170"/>
      <c r="CK673" s="170"/>
      <c r="CL673" s="170"/>
      <c r="CM673" s="170"/>
      <c r="CN673" s="170"/>
      <c r="CO673" s="170"/>
      <c r="CP673" s="170"/>
      <c r="CQ673" s="170"/>
      <c r="CR673" s="170"/>
      <c r="CS673" s="170"/>
      <c r="CT673" s="170"/>
      <c r="CU673" s="170"/>
      <c r="CV673" s="170"/>
      <c r="CW673" s="170"/>
      <c r="CX673" s="170"/>
      <c r="CY673" s="170"/>
      <c r="CZ673" s="170"/>
      <c r="DA673" s="170"/>
      <c r="DB673" s="170"/>
      <c r="DC673" s="170"/>
      <c r="DD673" s="170"/>
      <c r="DE673" s="170"/>
      <c r="DF673" s="170"/>
      <c r="DG673" s="170"/>
      <c r="DH673" s="170"/>
      <c r="DI673" s="170"/>
      <c r="DJ673" s="170"/>
      <c r="DK673" s="170"/>
      <c r="DL673" s="170"/>
      <c r="DM673" s="170"/>
      <c r="DN673" s="170"/>
      <c r="DO673" s="170"/>
      <c r="DP673" s="170"/>
      <c r="DQ673" s="170"/>
      <c r="DR673" s="170"/>
      <c r="DS673" s="170"/>
      <c r="DT673" s="170"/>
      <c r="DU673" s="170"/>
      <c r="DV673" s="170"/>
      <c r="DW673" s="170"/>
      <c r="DX673" s="170"/>
      <c r="DY673" s="170"/>
      <c r="DZ673" s="170"/>
      <c r="EA673" s="170"/>
      <c r="EB673" s="170"/>
      <c r="EC673" s="170"/>
      <c r="ED673" s="170"/>
      <c r="EE673" s="170"/>
      <c r="EF673" s="170"/>
      <c r="EG673" s="170"/>
      <c r="EH673" s="170"/>
      <c r="EI673" s="170"/>
      <c r="EJ673" s="170"/>
      <c r="EK673" s="170"/>
      <c r="EL673" s="170"/>
      <c r="EM673" s="170"/>
      <c r="EN673" s="170"/>
      <c r="EO673" s="170"/>
      <c r="EP673" s="170"/>
      <c r="EQ673" s="170"/>
      <c r="ER673" s="170"/>
      <c r="ES673" s="170"/>
      <c r="ET673" s="170"/>
      <c r="EU673" s="170"/>
      <c r="EV673" s="170"/>
      <c r="EW673" s="170"/>
      <c r="EX673" s="170"/>
      <c r="EY673" s="170"/>
      <c r="EZ673" s="170"/>
      <c r="FA673" s="170"/>
      <c r="FB673" s="170"/>
      <c r="FC673" s="170"/>
      <c r="FD673" s="170"/>
    </row>
    <row r="674" customFormat="false" ht="12.75" hidden="false" customHeight="false" outlineLevel="0" collapsed="false">
      <c r="A674" s="179"/>
      <c r="B674" s="160"/>
      <c r="C674" s="160"/>
      <c r="D674" s="160"/>
      <c r="E674" s="160"/>
      <c r="F674" s="160"/>
      <c r="G674" s="160"/>
      <c r="H674" s="159"/>
      <c r="I674" s="181"/>
      <c r="R674" s="159"/>
      <c r="S674" s="169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  <c r="AH674" s="170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70"/>
      <c r="BP674" s="170"/>
      <c r="BQ674" s="170"/>
      <c r="BR674" s="170"/>
      <c r="BS674" s="170"/>
      <c r="BT674" s="170"/>
      <c r="BU674" s="170"/>
      <c r="BV674" s="170"/>
      <c r="BW674" s="170"/>
      <c r="BX674" s="170"/>
      <c r="BY674" s="170"/>
      <c r="BZ674" s="170"/>
      <c r="CA674" s="170"/>
      <c r="CB674" s="170"/>
      <c r="CC674" s="170"/>
      <c r="CD674" s="170"/>
      <c r="CE674" s="170"/>
      <c r="CF674" s="170"/>
      <c r="CG674" s="170"/>
      <c r="CH674" s="170"/>
      <c r="CI674" s="170"/>
      <c r="CJ674" s="170"/>
      <c r="CK674" s="170"/>
      <c r="CL674" s="170"/>
      <c r="CM674" s="170"/>
      <c r="CN674" s="170"/>
      <c r="CO674" s="170"/>
      <c r="CP674" s="170"/>
      <c r="CQ674" s="170"/>
      <c r="CR674" s="170"/>
      <c r="CS674" s="170"/>
      <c r="CT674" s="170"/>
      <c r="CU674" s="170"/>
      <c r="CV674" s="170"/>
      <c r="CW674" s="170"/>
      <c r="CX674" s="170"/>
      <c r="CY674" s="170"/>
      <c r="CZ674" s="170"/>
      <c r="DA674" s="170"/>
      <c r="DB674" s="170"/>
      <c r="DC674" s="170"/>
      <c r="DD674" s="170"/>
      <c r="DE674" s="170"/>
      <c r="DF674" s="170"/>
      <c r="DG674" s="170"/>
      <c r="DH674" s="170"/>
      <c r="DI674" s="170"/>
      <c r="DJ674" s="170"/>
      <c r="DK674" s="170"/>
      <c r="DL674" s="170"/>
      <c r="DM674" s="170"/>
      <c r="DN674" s="170"/>
      <c r="DO674" s="170"/>
      <c r="DP674" s="170"/>
      <c r="DQ674" s="170"/>
      <c r="DR674" s="170"/>
      <c r="DS674" s="170"/>
      <c r="DT674" s="170"/>
      <c r="DU674" s="170"/>
      <c r="DV674" s="170"/>
      <c r="DW674" s="170"/>
      <c r="DX674" s="170"/>
      <c r="DY674" s="170"/>
      <c r="DZ674" s="170"/>
      <c r="EA674" s="170"/>
      <c r="EB674" s="170"/>
      <c r="EC674" s="170"/>
      <c r="ED674" s="170"/>
      <c r="EE674" s="170"/>
      <c r="EF674" s="170"/>
      <c r="EG674" s="170"/>
      <c r="EH674" s="170"/>
      <c r="EI674" s="170"/>
      <c r="EJ674" s="170"/>
      <c r="EK674" s="170"/>
      <c r="EL674" s="170"/>
      <c r="EM674" s="170"/>
      <c r="EN674" s="170"/>
      <c r="EO674" s="170"/>
      <c r="EP674" s="170"/>
      <c r="EQ674" s="170"/>
      <c r="ER674" s="170"/>
      <c r="ES674" s="170"/>
      <c r="ET674" s="170"/>
      <c r="EU674" s="170"/>
      <c r="EV674" s="170"/>
      <c r="EW674" s="170"/>
      <c r="EX674" s="170"/>
      <c r="EY674" s="170"/>
      <c r="EZ674" s="170"/>
      <c r="FA674" s="170"/>
      <c r="FB674" s="170"/>
      <c r="FC674" s="170"/>
      <c r="FD674" s="170"/>
    </row>
    <row r="675" customFormat="false" ht="12.75" hidden="false" customHeight="false" outlineLevel="0" collapsed="false">
      <c r="A675" s="179"/>
      <c r="B675" s="160"/>
      <c r="C675" s="160"/>
      <c r="D675" s="160"/>
      <c r="E675" s="160"/>
      <c r="F675" s="160"/>
      <c r="G675" s="160"/>
      <c r="H675" s="159"/>
      <c r="I675" s="181"/>
      <c r="R675" s="159"/>
      <c r="S675" s="169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  <c r="AH675" s="170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70"/>
      <c r="BP675" s="170"/>
      <c r="BQ675" s="170"/>
      <c r="BR675" s="170"/>
      <c r="BS675" s="170"/>
      <c r="BT675" s="170"/>
      <c r="BU675" s="170"/>
      <c r="BV675" s="170"/>
      <c r="BW675" s="170"/>
      <c r="BX675" s="170"/>
      <c r="BY675" s="170"/>
      <c r="BZ675" s="170"/>
      <c r="CA675" s="170"/>
      <c r="CB675" s="170"/>
      <c r="CC675" s="170"/>
      <c r="CD675" s="170"/>
      <c r="CE675" s="170"/>
      <c r="CF675" s="170"/>
      <c r="CG675" s="170"/>
      <c r="CH675" s="170"/>
      <c r="CI675" s="170"/>
      <c r="CJ675" s="170"/>
      <c r="CK675" s="170"/>
      <c r="CL675" s="170"/>
      <c r="CM675" s="170"/>
      <c r="CN675" s="170"/>
      <c r="CO675" s="170"/>
      <c r="CP675" s="170"/>
      <c r="CQ675" s="170"/>
      <c r="CR675" s="170"/>
      <c r="CS675" s="170"/>
      <c r="CT675" s="170"/>
      <c r="CU675" s="170"/>
      <c r="CV675" s="170"/>
      <c r="CW675" s="170"/>
      <c r="CX675" s="170"/>
      <c r="CY675" s="170"/>
      <c r="CZ675" s="170"/>
      <c r="DA675" s="170"/>
      <c r="DB675" s="170"/>
      <c r="DC675" s="170"/>
      <c r="DD675" s="170"/>
      <c r="DE675" s="170"/>
      <c r="DF675" s="170"/>
      <c r="DG675" s="170"/>
      <c r="DH675" s="170"/>
      <c r="DI675" s="170"/>
      <c r="DJ675" s="170"/>
      <c r="DK675" s="170"/>
      <c r="DL675" s="170"/>
      <c r="DM675" s="170"/>
      <c r="DN675" s="170"/>
      <c r="DO675" s="170"/>
      <c r="DP675" s="170"/>
      <c r="DQ675" s="170"/>
      <c r="DR675" s="170"/>
      <c r="DS675" s="170"/>
      <c r="DT675" s="170"/>
      <c r="DU675" s="170"/>
      <c r="DV675" s="170"/>
      <c r="DW675" s="170"/>
      <c r="DX675" s="170"/>
      <c r="DY675" s="170"/>
      <c r="DZ675" s="170"/>
      <c r="EA675" s="170"/>
      <c r="EB675" s="170"/>
      <c r="EC675" s="170"/>
      <c r="ED675" s="170"/>
      <c r="EE675" s="170"/>
      <c r="EF675" s="170"/>
      <c r="EG675" s="170"/>
      <c r="EH675" s="170"/>
      <c r="EI675" s="170"/>
      <c r="EJ675" s="170"/>
      <c r="EK675" s="170"/>
      <c r="EL675" s="170"/>
      <c r="EM675" s="170"/>
      <c r="EN675" s="170"/>
      <c r="EO675" s="170"/>
      <c r="EP675" s="170"/>
      <c r="EQ675" s="170"/>
      <c r="ER675" s="170"/>
      <c r="ES675" s="170"/>
      <c r="ET675" s="170"/>
      <c r="EU675" s="170"/>
      <c r="EV675" s="170"/>
      <c r="EW675" s="170"/>
      <c r="EX675" s="170"/>
      <c r="EY675" s="170"/>
      <c r="EZ675" s="170"/>
      <c r="FA675" s="170"/>
      <c r="FB675" s="170"/>
      <c r="FC675" s="170"/>
      <c r="FD675" s="170"/>
    </row>
    <row r="676" customFormat="false" ht="12.75" hidden="false" customHeight="false" outlineLevel="0" collapsed="false">
      <c r="A676" s="179"/>
      <c r="B676" s="160"/>
      <c r="C676" s="160"/>
      <c r="D676" s="160"/>
      <c r="E676" s="160"/>
      <c r="F676" s="160"/>
      <c r="G676" s="160"/>
      <c r="H676" s="159"/>
      <c r="I676" s="181"/>
      <c r="R676" s="159"/>
      <c r="S676" s="169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  <c r="AH676" s="170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70"/>
      <c r="BW676" s="170"/>
      <c r="BX676" s="170"/>
      <c r="BY676" s="170"/>
      <c r="BZ676" s="170"/>
      <c r="CA676" s="170"/>
      <c r="CB676" s="170"/>
      <c r="CC676" s="170"/>
      <c r="CD676" s="170"/>
      <c r="CE676" s="170"/>
      <c r="CF676" s="170"/>
      <c r="CG676" s="170"/>
      <c r="CH676" s="170"/>
      <c r="CI676" s="170"/>
      <c r="CJ676" s="170"/>
      <c r="CK676" s="170"/>
      <c r="CL676" s="170"/>
      <c r="CM676" s="170"/>
      <c r="CN676" s="170"/>
      <c r="CO676" s="170"/>
      <c r="CP676" s="170"/>
      <c r="CQ676" s="170"/>
      <c r="CR676" s="170"/>
      <c r="CS676" s="170"/>
      <c r="CT676" s="170"/>
      <c r="CU676" s="170"/>
      <c r="CV676" s="170"/>
      <c r="CW676" s="170"/>
      <c r="CX676" s="170"/>
      <c r="CY676" s="170"/>
      <c r="CZ676" s="170"/>
      <c r="DA676" s="170"/>
      <c r="DB676" s="170"/>
      <c r="DC676" s="170"/>
      <c r="DD676" s="170"/>
      <c r="DE676" s="170"/>
      <c r="DF676" s="170"/>
      <c r="DG676" s="170"/>
      <c r="DH676" s="170"/>
      <c r="DI676" s="170"/>
      <c r="DJ676" s="170"/>
      <c r="DK676" s="170"/>
      <c r="DL676" s="170"/>
      <c r="DM676" s="170"/>
      <c r="DN676" s="170"/>
      <c r="DO676" s="170"/>
      <c r="DP676" s="170"/>
      <c r="DQ676" s="170"/>
      <c r="DR676" s="170"/>
      <c r="DS676" s="170"/>
      <c r="DT676" s="170"/>
      <c r="DU676" s="170"/>
      <c r="DV676" s="170"/>
      <c r="DW676" s="170"/>
      <c r="DX676" s="170"/>
      <c r="DY676" s="170"/>
      <c r="DZ676" s="170"/>
      <c r="EA676" s="170"/>
      <c r="EB676" s="170"/>
      <c r="EC676" s="170"/>
      <c r="ED676" s="170"/>
      <c r="EE676" s="170"/>
      <c r="EF676" s="170"/>
      <c r="EG676" s="170"/>
      <c r="EH676" s="170"/>
      <c r="EI676" s="170"/>
      <c r="EJ676" s="170"/>
      <c r="EK676" s="170"/>
      <c r="EL676" s="170"/>
      <c r="EM676" s="170"/>
      <c r="EN676" s="170"/>
      <c r="EO676" s="170"/>
      <c r="EP676" s="170"/>
      <c r="EQ676" s="170"/>
      <c r="ER676" s="170"/>
      <c r="ES676" s="170"/>
      <c r="ET676" s="170"/>
      <c r="EU676" s="170"/>
      <c r="EV676" s="170"/>
      <c r="EW676" s="170"/>
      <c r="EX676" s="170"/>
      <c r="EY676" s="170"/>
      <c r="EZ676" s="170"/>
      <c r="FA676" s="170"/>
      <c r="FB676" s="170"/>
      <c r="FC676" s="170"/>
      <c r="FD676" s="170"/>
    </row>
    <row r="677" customFormat="false" ht="12.75" hidden="false" customHeight="false" outlineLevel="0" collapsed="false">
      <c r="A677" s="179"/>
      <c r="B677" s="160"/>
      <c r="C677" s="160"/>
      <c r="D677" s="160"/>
      <c r="E677" s="160"/>
      <c r="F677" s="160"/>
      <c r="G677" s="160"/>
      <c r="H677" s="159"/>
      <c r="I677" s="181"/>
      <c r="R677" s="159"/>
      <c r="S677" s="169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70"/>
      <c r="BW677" s="170"/>
      <c r="BX677" s="170"/>
      <c r="BY677" s="170"/>
      <c r="BZ677" s="170"/>
      <c r="CA677" s="170"/>
      <c r="CB677" s="170"/>
      <c r="CC677" s="170"/>
      <c r="CD677" s="170"/>
      <c r="CE677" s="170"/>
      <c r="CF677" s="170"/>
      <c r="CG677" s="170"/>
      <c r="CH677" s="170"/>
      <c r="CI677" s="170"/>
      <c r="CJ677" s="170"/>
      <c r="CK677" s="170"/>
      <c r="CL677" s="170"/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170"/>
      <c r="DE677" s="170"/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170"/>
      <c r="DU677" s="170"/>
      <c r="DV677" s="170"/>
      <c r="DW677" s="170"/>
      <c r="DX677" s="170"/>
      <c r="DY677" s="170"/>
      <c r="DZ677" s="170"/>
      <c r="EA677" s="170"/>
      <c r="EB677" s="170"/>
      <c r="EC677" s="170"/>
      <c r="ED677" s="170"/>
      <c r="EE677" s="170"/>
      <c r="EF677" s="170"/>
      <c r="EG677" s="170"/>
      <c r="EH677" s="170"/>
      <c r="EI677" s="170"/>
      <c r="EJ677" s="170"/>
      <c r="EK677" s="170"/>
      <c r="EL677" s="170"/>
      <c r="EM677" s="170"/>
      <c r="EN677" s="170"/>
      <c r="EO677" s="170"/>
      <c r="EP677" s="170"/>
      <c r="EQ677" s="170"/>
      <c r="ER677" s="170"/>
      <c r="ES677" s="170"/>
      <c r="ET677" s="170"/>
      <c r="EU677" s="170"/>
      <c r="EV677" s="170"/>
      <c r="EW677" s="170"/>
      <c r="EX677" s="170"/>
      <c r="EY677" s="170"/>
      <c r="EZ677" s="170"/>
      <c r="FA677" s="170"/>
      <c r="FB677" s="170"/>
      <c r="FC677" s="170"/>
      <c r="FD677" s="170"/>
    </row>
    <row r="678" customFormat="false" ht="12.75" hidden="false" customHeight="false" outlineLevel="0" collapsed="false">
      <c r="A678" s="179"/>
      <c r="B678" s="160"/>
      <c r="C678" s="160"/>
      <c r="D678" s="160"/>
      <c r="E678" s="160"/>
      <c r="F678" s="160"/>
      <c r="G678" s="160"/>
      <c r="H678" s="159"/>
      <c r="I678" s="181"/>
      <c r="R678" s="159"/>
      <c r="S678" s="169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  <c r="AH678" s="170"/>
      <c r="AI678" s="170"/>
      <c r="AJ678" s="170"/>
      <c r="AK678" s="170"/>
      <c r="AL678" s="170"/>
      <c r="AM678" s="170"/>
      <c r="AN678" s="170"/>
      <c r="AO678" s="170"/>
      <c r="AP678" s="170"/>
      <c r="AQ678" s="170"/>
      <c r="AR678" s="170"/>
      <c r="AS678" s="170"/>
      <c r="AT678" s="170"/>
      <c r="AU678" s="170"/>
      <c r="AV678" s="170"/>
      <c r="AW678" s="170"/>
      <c r="AX678" s="170"/>
      <c r="AY678" s="170"/>
      <c r="AZ678" s="170"/>
      <c r="BA678" s="170"/>
      <c r="BB678" s="170"/>
      <c r="BC678" s="170"/>
      <c r="BD678" s="170"/>
      <c r="BE678" s="170"/>
      <c r="BF678" s="170"/>
      <c r="BG678" s="170"/>
      <c r="BH678" s="170"/>
      <c r="BI678" s="170"/>
      <c r="BJ678" s="170"/>
      <c r="BK678" s="170"/>
      <c r="BL678" s="170"/>
      <c r="BM678" s="170"/>
      <c r="BN678" s="170"/>
      <c r="BO678" s="170"/>
      <c r="BP678" s="170"/>
      <c r="BQ678" s="170"/>
      <c r="BR678" s="170"/>
      <c r="BS678" s="170"/>
      <c r="BT678" s="170"/>
      <c r="BU678" s="170"/>
      <c r="BV678" s="170"/>
      <c r="BW678" s="170"/>
      <c r="BX678" s="170"/>
      <c r="BY678" s="170"/>
      <c r="BZ678" s="170"/>
      <c r="CA678" s="170"/>
      <c r="CB678" s="170"/>
      <c r="CC678" s="170"/>
      <c r="CD678" s="170"/>
      <c r="CE678" s="170"/>
      <c r="CF678" s="170"/>
      <c r="CG678" s="170"/>
      <c r="CH678" s="170"/>
      <c r="CI678" s="170"/>
      <c r="CJ678" s="170"/>
      <c r="CK678" s="170"/>
      <c r="CL678" s="170"/>
      <c r="CM678" s="170"/>
      <c r="CN678" s="170"/>
      <c r="CO678" s="170"/>
      <c r="CP678" s="170"/>
      <c r="CQ678" s="170"/>
      <c r="CR678" s="170"/>
      <c r="CS678" s="170"/>
      <c r="CT678" s="170"/>
      <c r="CU678" s="170"/>
      <c r="CV678" s="170"/>
      <c r="CW678" s="170"/>
      <c r="CX678" s="170"/>
      <c r="CY678" s="170"/>
      <c r="CZ678" s="170"/>
      <c r="DA678" s="170"/>
      <c r="DB678" s="170"/>
      <c r="DC678" s="170"/>
      <c r="DD678" s="170"/>
      <c r="DE678" s="170"/>
      <c r="DF678" s="170"/>
      <c r="DG678" s="170"/>
      <c r="DH678" s="170"/>
      <c r="DI678" s="170"/>
      <c r="DJ678" s="170"/>
      <c r="DK678" s="170"/>
      <c r="DL678" s="170"/>
      <c r="DM678" s="170"/>
      <c r="DN678" s="170"/>
      <c r="DO678" s="170"/>
      <c r="DP678" s="170"/>
      <c r="DQ678" s="170"/>
      <c r="DR678" s="170"/>
      <c r="DS678" s="170"/>
      <c r="DT678" s="170"/>
      <c r="DU678" s="170"/>
      <c r="DV678" s="170"/>
      <c r="DW678" s="170"/>
      <c r="DX678" s="170"/>
      <c r="DY678" s="170"/>
      <c r="DZ678" s="170"/>
      <c r="EA678" s="170"/>
      <c r="EB678" s="170"/>
      <c r="EC678" s="170"/>
      <c r="ED678" s="170"/>
      <c r="EE678" s="170"/>
      <c r="EF678" s="170"/>
      <c r="EG678" s="170"/>
      <c r="EH678" s="170"/>
      <c r="EI678" s="170"/>
      <c r="EJ678" s="170"/>
      <c r="EK678" s="170"/>
      <c r="EL678" s="170"/>
      <c r="EM678" s="170"/>
      <c r="EN678" s="170"/>
      <c r="EO678" s="170"/>
      <c r="EP678" s="170"/>
      <c r="EQ678" s="170"/>
      <c r="ER678" s="170"/>
      <c r="ES678" s="170"/>
      <c r="ET678" s="170"/>
      <c r="EU678" s="170"/>
      <c r="EV678" s="170"/>
      <c r="EW678" s="170"/>
      <c r="EX678" s="170"/>
      <c r="EY678" s="170"/>
      <c r="EZ678" s="170"/>
      <c r="FA678" s="170"/>
      <c r="FB678" s="170"/>
      <c r="FC678" s="170"/>
      <c r="FD678" s="170"/>
    </row>
    <row r="679" customFormat="false" ht="12.75" hidden="false" customHeight="false" outlineLevel="0" collapsed="false">
      <c r="A679" s="179"/>
      <c r="B679" s="160"/>
      <c r="C679" s="160"/>
      <c r="D679" s="160"/>
      <c r="E679" s="160"/>
      <c r="F679" s="160"/>
      <c r="G679" s="160"/>
      <c r="H679" s="159"/>
      <c r="I679" s="181"/>
      <c r="R679" s="159"/>
      <c r="S679" s="169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  <c r="AH679" s="170"/>
      <c r="AI679" s="170"/>
      <c r="AJ679" s="170"/>
      <c r="AK679" s="170"/>
      <c r="AL679" s="170"/>
      <c r="AM679" s="170"/>
      <c r="AN679" s="170"/>
      <c r="AO679" s="170"/>
      <c r="AP679" s="170"/>
      <c r="AQ679" s="170"/>
      <c r="AR679" s="170"/>
      <c r="AS679" s="170"/>
      <c r="AT679" s="170"/>
      <c r="AU679" s="170"/>
      <c r="AV679" s="170"/>
      <c r="AW679" s="170"/>
      <c r="AX679" s="170"/>
      <c r="AY679" s="170"/>
      <c r="AZ679" s="170"/>
      <c r="BA679" s="170"/>
      <c r="BB679" s="170"/>
      <c r="BC679" s="170"/>
      <c r="BD679" s="170"/>
      <c r="BE679" s="170"/>
      <c r="BF679" s="170"/>
      <c r="BG679" s="170"/>
      <c r="BH679" s="170"/>
      <c r="BI679" s="170"/>
      <c r="BJ679" s="170"/>
      <c r="BK679" s="170"/>
      <c r="BL679" s="170"/>
      <c r="BM679" s="170"/>
      <c r="BN679" s="170"/>
      <c r="BO679" s="170"/>
      <c r="BP679" s="170"/>
      <c r="BQ679" s="170"/>
      <c r="BR679" s="170"/>
      <c r="BS679" s="170"/>
      <c r="BT679" s="170"/>
      <c r="BU679" s="170"/>
      <c r="BV679" s="170"/>
      <c r="BW679" s="170"/>
      <c r="BX679" s="170"/>
      <c r="BY679" s="170"/>
      <c r="BZ679" s="170"/>
      <c r="CA679" s="170"/>
      <c r="CB679" s="170"/>
      <c r="CC679" s="170"/>
      <c r="CD679" s="170"/>
      <c r="CE679" s="170"/>
      <c r="CF679" s="170"/>
      <c r="CG679" s="170"/>
      <c r="CH679" s="170"/>
      <c r="CI679" s="170"/>
      <c r="CJ679" s="170"/>
      <c r="CK679" s="170"/>
      <c r="CL679" s="170"/>
      <c r="CM679" s="170"/>
      <c r="CN679" s="170"/>
      <c r="CO679" s="170"/>
      <c r="CP679" s="170"/>
      <c r="CQ679" s="170"/>
      <c r="CR679" s="170"/>
      <c r="CS679" s="170"/>
      <c r="CT679" s="170"/>
      <c r="CU679" s="170"/>
      <c r="CV679" s="170"/>
      <c r="CW679" s="170"/>
      <c r="CX679" s="170"/>
      <c r="CY679" s="170"/>
      <c r="CZ679" s="170"/>
      <c r="DA679" s="170"/>
      <c r="DB679" s="170"/>
      <c r="DC679" s="170"/>
      <c r="DD679" s="170"/>
      <c r="DE679" s="170"/>
      <c r="DF679" s="170"/>
      <c r="DG679" s="170"/>
      <c r="DH679" s="170"/>
      <c r="DI679" s="170"/>
      <c r="DJ679" s="170"/>
      <c r="DK679" s="170"/>
      <c r="DL679" s="170"/>
      <c r="DM679" s="170"/>
      <c r="DN679" s="170"/>
      <c r="DO679" s="170"/>
      <c r="DP679" s="170"/>
      <c r="DQ679" s="170"/>
      <c r="DR679" s="170"/>
      <c r="DS679" s="170"/>
      <c r="DT679" s="170"/>
      <c r="DU679" s="170"/>
      <c r="DV679" s="170"/>
      <c r="DW679" s="170"/>
      <c r="DX679" s="170"/>
      <c r="DY679" s="170"/>
      <c r="DZ679" s="170"/>
      <c r="EA679" s="170"/>
      <c r="EB679" s="170"/>
      <c r="EC679" s="170"/>
      <c r="ED679" s="170"/>
      <c r="EE679" s="170"/>
      <c r="EF679" s="170"/>
      <c r="EG679" s="170"/>
      <c r="EH679" s="170"/>
      <c r="EI679" s="170"/>
      <c r="EJ679" s="170"/>
      <c r="EK679" s="170"/>
      <c r="EL679" s="170"/>
      <c r="EM679" s="170"/>
      <c r="EN679" s="170"/>
      <c r="EO679" s="170"/>
      <c r="EP679" s="170"/>
      <c r="EQ679" s="170"/>
      <c r="ER679" s="170"/>
      <c r="ES679" s="170"/>
      <c r="ET679" s="170"/>
      <c r="EU679" s="170"/>
      <c r="EV679" s="170"/>
      <c r="EW679" s="170"/>
      <c r="EX679" s="170"/>
      <c r="EY679" s="170"/>
      <c r="EZ679" s="170"/>
      <c r="FA679" s="170"/>
      <c r="FB679" s="170"/>
      <c r="FC679" s="170"/>
      <c r="FD679" s="170"/>
    </row>
    <row r="680" customFormat="false" ht="12.75" hidden="false" customHeight="false" outlineLevel="0" collapsed="false">
      <c r="A680" s="179"/>
      <c r="B680" s="160"/>
      <c r="C680" s="160"/>
      <c r="D680" s="160"/>
      <c r="E680" s="160"/>
      <c r="F680" s="160"/>
      <c r="G680" s="160"/>
      <c r="H680" s="159"/>
      <c r="I680" s="181"/>
      <c r="R680" s="159"/>
      <c r="S680" s="169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  <c r="AH680" s="170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70"/>
      <c r="BP680" s="170"/>
      <c r="BQ680" s="170"/>
      <c r="BR680" s="170"/>
      <c r="BS680" s="170"/>
      <c r="BT680" s="170"/>
      <c r="BU680" s="170"/>
      <c r="BV680" s="170"/>
      <c r="BW680" s="170"/>
      <c r="BX680" s="170"/>
      <c r="BY680" s="170"/>
      <c r="BZ680" s="170"/>
      <c r="CA680" s="170"/>
      <c r="CB680" s="170"/>
      <c r="CC680" s="170"/>
      <c r="CD680" s="170"/>
      <c r="CE680" s="170"/>
      <c r="CF680" s="170"/>
      <c r="CG680" s="170"/>
      <c r="CH680" s="170"/>
      <c r="CI680" s="170"/>
      <c r="CJ680" s="170"/>
      <c r="CK680" s="170"/>
      <c r="CL680" s="170"/>
      <c r="CM680" s="170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0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  <c r="DZ680" s="170"/>
      <c r="EA680" s="170"/>
      <c r="EB680" s="170"/>
      <c r="EC680" s="170"/>
      <c r="ED680" s="170"/>
      <c r="EE680" s="170"/>
      <c r="EF680" s="170"/>
      <c r="EG680" s="170"/>
      <c r="EH680" s="170"/>
      <c r="EI680" s="170"/>
      <c r="EJ680" s="170"/>
      <c r="EK680" s="170"/>
      <c r="EL680" s="170"/>
      <c r="EM680" s="170"/>
      <c r="EN680" s="170"/>
      <c r="EO680" s="170"/>
      <c r="EP680" s="170"/>
      <c r="EQ680" s="170"/>
      <c r="ER680" s="170"/>
      <c r="ES680" s="170"/>
      <c r="ET680" s="170"/>
      <c r="EU680" s="170"/>
      <c r="EV680" s="170"/>
      <c r="EW680" s="170"/>
      <c r="EX680" s="170"/>
      <c r="EY680" s="170"/>
      <c r="EZ680" s="170"/>
      <c r="FA680" s="170"/>
      <c r="FB680" s="170"/>
      <c r="FC680" s="170"/>
      <c r="FD680" s="170"/>
    </row>
    <row r="681" customFormat="false" ht="12.75" hidden="false" customHeight="false" outlineLevel="0" collapsed="false">
      <c r="A681" s="179"/>
      <c r="B681" s="160"/>
      <c r="C681" s="160"/>
      <c r="D681" s="160"/>
      <c r="E681" s="160"/>
      <c r="F681" s="160"/>
      <c r="G681" s="160"/>
      <c r="H681" s="159"/>
      <c r="I681" s="181"/>
      <c r="R681" s="159"/>
      <c r="S681" s="169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  <c r="AH681" s="170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70"/>
      <c r="BP681" s="170"/>
      <c r="BQ681" s="170"/>
      <c r="BR681" s="170"/>
      <c r="BS681" s="170"/>
      <c r="BT681" s="170"/>
      <c r="BU681" s="170"/>
      <c r="BV681" s="170"/>
      <c r="BW681" s="170"/>
      <c r="BX681" s="170"/>
      <c r="BY681" s="170"/>
      <c r="BZ681" s="170"/>
      <c r="CA681" s="170"/>
      <c r="CB681" s="170"/>
      <c r="CC681" s="170"/>
      <c r="CD681" s="170"/>
      <c r="CE681" s="170"/>
      <c r="CF681" s="170"/>
      <c r="CG681" s="170"/>
      <c r="CH681" s="170"/>
      <c r="CI681" s="170"/>
      <c r="CJ681" s="170"/>
      <c r="CK681" s="170"/>
      <c r="CL681" s="170"/>
      <c r="CM681" s="170"/>
      <c r="CN681" s="170"/>
      <c r="CO681" s="170"/>
      <c r="CP681" s="170"/>
      <c r="CQ681" s="170"/>
      <c r="CR681" s="170"/>
      <c r="CS681" s="170"/>
      <c r="CT681" s="170"/>
      <c r="CU681" s="170"/>
      <c r="CV681" s="170"/>
      <c r="CW681" s="170"/>
      <c r="CX681" s="170"/>
      <c r="CY681" s="170"/>
      <c r="CZ681" s="170"/>
      <c r="DA681" s="170"/>
      <c r="DB681" s="170"/>
      <c r="DC681" s="170"/>
      <c r="DD681" s="170"/>
      <c r="DE681" s="170"/>
      <c r="DF681" s="170"/>
      <c r="DG681" s="170"/>
      <c r="DH681" s="170"/>
      <c r="DI681" s="170"/>
      <c r="DJ681" s="170"/>
      <c r="DK681" s="170"/>
      <c r="DL681" s="170"/>
      <c r="DM681" s="170"/>
      <c r="DN681" s="170"/>
      <c r="DO681" s="170"/>
      <c r="DP681" s="170"/>
      <c r="DQ681" s="170"/>
      <c r="DR681" s="170"/>
      <c r="DS681" s="170"/>
      <c r="DT681" s="170"/>
      <c r="DU681" s="170"/>
      <c r="DV681" s="170"/>
      <c r="DW681" s="170"/>
      <c r="DX681" s="170"/>
      <c r="DY681" s="170"/>
      <c r="DZ681" s="170"/>
      <c r="EA681" s="170"/>
      <c r="EB681" s="170"/>
      <c r="EC681" s="170"/>
      <c r="ED681" s="170"/>
      <c r="EE681" s="170"/>
      <c r="EF681" s="170"/>
      <c r="EG681" s="170"/>
      <c r="EH681" s="170"/>
      <c r="EI681" s="170"/>
      <c r="EJ681" s="170"/>
      <c r="EK681" s="170"/>
      <c r="EL681" s="170"/>
      <c r="EM681" s="170"/>
      <c r="EN681" s="170"/>
      <c r="EO681" s="170"/>
      <c r="EP681" s="170"/>
      <c r="EQ681" s="170"/>
      <c r="ER681" s="170"/>
      <c r="ES681" s="170"/>
      <c r="ET681" s="170"/>
      <c r="EU681" s="170"/>
      <c r="EV681" s="170"/>
      <c r="EW681" s="170"/>
      <c r="EX681" s="170"/>
      <c r="EY681" s="170"/>
      <c r="EZ681" s="170"/>
      <c r="FA681" s="170"/>
      <c r="FB681" s="170"/>
      <c r="FC681" s="170"/>
      <c r="FD681" s="170"/>
    </row>
    <row r="682" customFormat="false" ht="12.75" hidden="false" customHeight="false" outlineLevel="0" collapsed="false">
      <c r="A682" s="179"/>
      <c r="B682" s="160"/>
      <c r="C682" s="160"/>
      <c r="D682" s="160"/>
      <c r="E682" s="160"/>
      <c r="F682" s="160"/>
      <c r="G682" s="160"/>
      <c r="H682" s="159"/>
      <c r="I682" s="181"/>
      <c r="R682" s="159"/>
      <c r="S682" s="169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70"/>
      <c r="BP682" s="170"/>
      <c r="BQ682" s="170"/>
      <c r="BR682" s="170"/>
      <c r="BS682" s="170"/>
      <c r="BT682" s="170"/>
      <c r="BU682" s="170"/>
      <c r="BV682" s="170"/>
      <c r="BW682" s="170"/>
      <c r="BX682" s="170"/>
      <c r="BY682" s="170"/>
      <c r="BZ682" s="170"/>
      <c r="CA682" s="170"/>
      <c r="CB682" s="170"/>
      <c r="CC682" s="170"/>
      <c r="CD682" s="170"/>
      <c r="CE682" s="170"/>
      <c r="CF682" s="170"/>
      <c r="CG682" s="170"/>
      <c r="CH682" s="170"/>
      <c r="CI682" s="170"/>
      <c r="CJ682" s="170"/>
      <c r="CK682" s="170"/>
      <c r="CL682" s="170"/>
      <c r="CM682" s="170"/>
      <c r="CN682" s="170"/>
      <c r="CO682" s="170"/>
      <c r="CP682" s="170"/>
      <c r="CQ682" s="170"/>
      <c r="CR682" s="170"/>
      <c r="CS682" s="170"/>
      <c r="CT682" s="170"/>
      <c r="CU682" s="170"/>
      <c r="CV682" s="170"/>
      <c r="CW682" s="170"/>
      <c r="CX682" s="170"/>
      <c r="CY682" s="170"/>
      <c r="CZ682" s="170"/>
      <c r="DA682" s="170"/>
      <c r="DB682" s="170"/>
      <c r="DC682" s="170"/>
      <c r="DD682" s="170"/>
      <c r="DE682" s="170"/>
      <c r="DF682" s="170"/>
      <c r="DG682" s="170"/>
      <c r="DH682" s="170"/>
      <c r="DI682" s="170"/>
      <c r="DJ682" s="170"/>
      <c r="DK682" s="170"/>
      <c r="DL682" s="170"/>
      <c r="DM682" s="170"/>
      <c r="DN682" s="170"/>
      <c r="DO682" s="170"/>
      <c r="DP682" s="170"/>
      <c r="DQ682" s="170"/>
      <c r="DR682" s="170"/>
      <c r="DS682" s="170"/>
      <c r="DT682" s="170"/>
      <c r="DU682" s="170"/>
      <c r="DV682" s="170"/>
      <c r="DW682" s="170"/>
      <c r="DX682" s="170"/>
      <c r="DY682" s="170"/>
      <c r="DZ682" s="170"/>
      <c r="EA682" s="170"/>
      <c r="EB682" s="170"/>
      <c r="EC682" s="170"/>
      <c r="ED682" s="170"/>
      <c r="EE682" s="170"/>
      <c r="EF682" s="170"/>
      <c r="EG682" s="170"/>
      <c r="EH682" s="170"/>
      <c r="EI682" s="170"/>
      <c r="EJ682" s="170"/>
      <c r="EK682" s="170"/>
      <c r="EL682" s="170"/>
      <c r="EM682" s="170"/>
      <c r="EN682" s="170"/>
      <c r="EO682" s="170"/>
      <c r="EP682" s="170"/>
      <c r="EQ682" s="170"/>
      <c r="ER682" s="170"/>
      <c r="ES682" s="170"/>
      <c r="ET682" s="170"/>
      <c r="EU682" s="170"/>
      <c r="EV682" s="170"/>
      <c r="EW682" s="170"/>
      <c r="EX682" s="170"/>
      <c r="EY682" s="170"/>
      <c r="EZ682" s="170"/>
      <c r="FA682" s="170"/>
      <c r="FB682" s="170"/>
      <c r="FC682" s="170"/>
      <c r="FD682" s="170"/>
    </row>
    <row r="683" customFormat="false" ht="12.75" hidden="false" customHeight="false" outlineLevel="0" collapsed="false">
      <c r="A683" s="179"/>
      <c r="B683" s="160"/>
      <c r="C683" s="160"/>
      <c r="D683" s="160"/>
      <c r="E683" s="160"/>
      <c r="F683" s="160"/>
      <c r="G683" s="160"/>
      <c r="H683" s="159"/>
      <c r="I683" s="181"/>
      <c r="R683" s="159"/>
      <c r="S683" s="169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  <c r="AH683" s="170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170"/>
      <c r="AU683" s="170"/>
      <c r="AV683" s="170"/>
      <c r="AW683" s="170"/>
      <c r="AX683" s="170"/>
      <c r="AY683" s="170"/>
      <c r="AZ683" s="170"/>
      <c r="BA683" s="170"/>
      <c r="BB683" s="170"/>
      <c r="BC683" s="170"/>
      <c r="BD683" s="170"/>
      <c r="BE683" s="170"/>
      <c r="BF683" s="170"/>
      <c r="BG683" s="170"/>
      <c r="BH683" s="170"/>
      <c r="BI683" s="170"/>
      <c r="BJ683" s="170"/>
      <c r="BK683" s="170"/>
      <c r="BL683" s="170"/>
      <c r="BM683" s="170"/>
      <c r="BN683" s="170"/>
      <c r="BO683" s="170"/>
      <c r="BP683" s="170"/>
      <c r="BQ683" s="170"/>
      <c r="BR683" s="170"/>
      <c r="BS683" s="170"/>
      <c r="BT683" s="170"/>
      <c r="BU683" s="170"/>
      <c r="BV683" s="170"/>
      <c r="BW683" s="170"/>
      <c r="BX683" s="170"/>
      <c r="BY683" s="170"/>
      <c r="BZ683" s="170"/>
      <c r="CA683" s="170"/>
      <c r="CB683" s="170"/>
      <c r="CC683" s="170"/>
      <c r="CD683" s="170"/>
      <c r="CE683" s="170"/>
      <c r="CF683" s="170"/>
      <c r="CG683" s="170"/>
      <c r="CH683" s="170"/>
      <c r="CI683" s="170"/>
      <c r="CJ683" s="170"/>
      <c r="CK683" s="170"/>
      <c r="CL683" s="170"/>
      <c r="CM683" s="170"/>
      <c r="CN683" s="170"/>
      <c r="CO683" s="170"/>
      <c r="CP683" s="170"/>
      <c r="CQ683" s="170"/>
      <c r="CR683" s="170"/>
      <c r="CS683" s="170"/>
      <c r="CT683" s="170"/>
      <c r="CU683" s="170"/>
      <c r="CV683" s="170"/>
      <c r="CW683" s="170"/>
      <c r="CX683" s="170"/>
      <c r="CY683" s="170"/>
      <c r="CZ683" s="170"/>
      <c r="DA683" s="170"/>
      <c r="DB683" s="170"/>
      <c r="DC683" s="170"/>
      <c r="DD683" s="170"/>
      <c r="DE683" s="170"/>
      <c r="DF683" s="170"/>
      <c r="DG683" s="170"/>
      <c r="DH683" s="170"/>
      <c r="DI683" s="170"/>
      <c r="DJ683" s="170"/>
      <c r="DK683" s="170"/>
      <c r="DL683" s="170"/>
      <c r="DM683" s="170"/>
      <c r="DN683" s="170"/>
      <c r="DO683" s="170"/>
      <c r="DP683" s="170"/>
      <c r="DQ683" s="170"/>
      <c r="DR683" s="170"/>
      <c r="DS683" s="170"/>
      <c r="DT683" s="170"/>
      <c r="DU683" s="170"/>
      <c r="DV683" s="170"/>
      <c r="DW683" s="170"/>
      <c r="DX683" s="170"/>
      <c r="DY683" s="170"/>
      <c r="DZ683" s="170"/>
      <c r="EA683" s="170"/>
      <c r="EB683" s="170"/>
      <c r="EC683" s="170"/>
      <c r="ED683" s="170"/>
      <c r="EE683" s="170"/>
      <c r="EF683" s="170"/>
      <c r="EG683" s="170"/>
      <c r="EH683" s="170"/>
      <c r="EI683" s="170"/>
      <c r="EJ683" s="170"/>
      <c r="EK683" s="170"/>
      <c r="EL683" s="170"/>
      <c r="EM683" s="170"/>
      <c r="EN683" s="170"/>
      <c r="EO683" s="170"/>
      <c r="EP683" s="170"/>
      <c r="EQ683" s="170"/>
      <c r="ER683" s="170"/>
      <c r="ES683" s="170"/>
      <c r="ET683" s="170"/>
      <c r="EU683" s="170"/>
      <c r="EV683" s="170"/>
      <c r="EW683" s="170"/>
      <c r="EX683" s="170"/>
      <c r="EY683" s="170"/>
      <c r="EZ683" s="170"/>
      <c r="FA683" s="170"/>
      <c r="FB683" s="170"/>
      <c r="FC683" s="170"/>
      <c r="FD683" s="170"/>
    </row>
    <row r="684" customFormat="false" ht="12.75" hidden="false" customHeight="false" outlineLevel="0" collapsed="false">
      <c r="A684" s="179"/>
      <c r="B684" s="160"/>
      <c r="C684" s="160"/>
      <c r="D684" s="160"/>
      <c r="E684" s="160"/>
      <c r="F684" s="160"/>
      <c r="G684" s="160"/>
      <c r="H684" s="159"/>
      <c r="I684" s="181"/>
      <c r="R684" s="159"/>
      <c r="S684" s="169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70"/>
      <c r="BP684" s="170"/>
      <c r="BQ684" s="170"/>
      <c r="BR684" s="170"/>
      <c r="BS684" s="170"/>
      <c r="BT684" s="170"/>
      <c r="BU684" s="170"/>
      <c r="BV684" s="170"/>
      <c r="BW684" s="170"/>
      <c r="BX684" s="170"/>
      <c r="BY684" s="170"/>
      <c r="BZ684" s="170"/>
      <c r="CA684" s="170"/>
      <c r="CB684" s="170"/>
      <c r="CC684" s="170"/>
      <c r="CD684" s="170"/>
      <c r="CE684" s="170"/>
      <c r="CF684" s="170"/>
      <c r="CG684" s="170"/>
      <c r="CH684" s="170"/>
      <c r="CI684" s="170"/>
      <c r="CJ684" s="170"/>
      <c r="CK684" s="170"/>
      <c r="CL684" s="170"/>
      <c r="CM684" s="170"/>
      <c r="CN684" s="170"/>
      <c r="CO684" s="170"/>
      <c r="CP684" s="170"/>
      <c r="CQ684" s="170"/>
      <c r="CR684" s="170"/>
      <c r="CS684" s="170"/>
      <c r="CT684" s="170"/>
      <c r="CU684" s="170"/>
      <c r="CV684" s="170"/>
      <c r="CW684" s="170"/>
      <c r="CX684" s="170"/>
      <c r="CY684" s="170"/>
      <c r="CZ684" s="170"/>
      <c r="DA684" s="170"/>
      <c r="DB684" s="170"/>
      <c r="DC684" s="170"/>
      <c r="DD684" s="170"/>
      <c r="DE684" s="170"/>
      <c r="DF684" s="170"/>
      <c r="DG684" s="170"/>
      <c r="DH684" s="170"/>
      <c r="DI684" s="170"/>
      <c r="DJ684" s="170"/>
      <c r="DK684" s="170"/>
      <c r="DL684" s="170"/>
      <c r="DM684" s="170"/>
      <c r="DN684" s="170"/>
      <c r="DO684" s="170"/>
      <c r="DP684" s="170"/>
      <c r="DQ684" s="170"/>
      <c r="DR684" s="170"/>
      <c r="DS684" s="170"/>
      <c r="DT684" s="170"/>
      <c r="DU684" s="170"/>
      <c r="DV684" s="170"/>
      <c r="DW684" s="170"/>
      <c r="DX684" s="170"/>
      <c r="DY684" s="170"/>
      <c r="DZ684" s="170"/>
      <c r="EA684" s="170"/>
      <c r="EB684" s="170"/>
      <c r="EC684" s="170"/>
      <c r="ED684" s="170"/>
      <c r="EE684" s="170"/>
      <c r="EF684" s="170"/>
      <c r="EG684" s="170"/>
      <c r="EH684" s="170"/>
      <c r="EI684" s="170"/>
      <c r="EJ684" s="170"/>
      <c r="EK684" s="170"/>
      <c r="EL684" s="170"/>
      <c r="EM684" s="170"/>
      <c r="EN684" s="170"/>
      <c r="EO684" s="170"/>
      <c r="EP684" s="170"/>
      <c r="EQ684" s="170"/>
      <c r="ER684" s="170"/>
      <c r="ES684" s="170"/>
      <c r="ET684" s="170"/>
      <c r="EU684" s="170"/>
      <c r="EV684" s="170"/>
      <c r="EW684" s="170"/>
      <c r="EX684" s="170"/>
      <c r="EY684" s="170"/>
      <c r="EZ684" s="170"/>
      <c r="FA684" s="170"/>
      <c r="FB684" s="170"/>
      <c r="FC684" s="170"/>
      <c r="FD684" s="170"/>
    </row>
    <row r="685" customFormat="false" ht="12.75" hidden="false" customHeight="false" outlineLevel="0" collapsed="false">
      <c r="A685" s="179"/>
      <c r="B685" s="160"/>
      <c r="C685" s="160"/>
      <c r="D685" s="160"/>
      <c r="E685" s="160"/>
      <c r="F685" s="160"/>
      <c r="G685" s="160"/>
      <c r="H685" s="159"/>
      <c r="I685" s="181"/>
      <c r="R685" s="159"/>
      <c r="S685" s="169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70"/>
      <c r="BP685" s="170"/>
      <c r="BQ685" s="170"/>
      <c r="BR685" s="170"/>
      <c r="BS685" s="170"/>
      <c r="BT685" s="170"/>
      <c r="BU685" s="170"/>
      <c r="BV685" s="170"/>
      <c r="BW685" s="170"/>
      <c r="BX685" s="170"/>
      <c r="BY685" s="170"/>
      <c r="BZ685" s="170"/>
      <c r="CA685" s="170"/>
      <c r="CB685" s="170"/>
      <c r="CC685" s="170"/>
      <c r="CD685" s="170"/>
      <c r="CE685" s="170"/>
      <c r="CF685" s="170"/>
      <c r="CG685" s="170"/>
      <c r="CH685" s="170"/>
      <c r="CI685" s="170"/>
      <c r="CJ685" s="170"/>
      <c r="CK685" s="170"/>
      <c r="CL685" s="170"/>
      <c r="CM685" s="170"/>
      <c r="CN685" s="170"/>
      <c r="CO685" s="170"/>
      <c r="CP685" s="170"/>
      <c r="CQ685" s="170"/>
      <c r="CR685" s="170"/>
      <c r="CS685" s="170"/>
      <c r="CT685" s="170"/>
      <c r="CU685" s="170"/>
      <c r="CV685" s="170"/>
      <c r="CW685" s="170"/>
      <c r="CX685" s="170"/>
      <c r="CY685" s="170"/>
      <c r="CZ685" s="170"/>
      <c r="DA685" s="170"/>
      <c r="DB685" s="170"/>
      <c r="DC685" s="170"/>
      <c r="DD685" s="170"/>
      <c r="DE685" s="170"/>
      <c r="DF685" s="170"/>
      <c r="DG685" s="170"/>
      <c r="DH685" s="170"/>
      <c r="DI685" s="170"/>
      <c r="DJ685" s="170"/>
      <c r="DK685" s="170"/>
      <c r="DL685" s="170"/>
      <c r="DM685" s="170"/>
      <c r="DN685" s="170"/>
      <c r="DO685" s="170"/>
      <c r="DP685" s="170"/>
      <c r="DQ685" s="170"/>
      <c r="DR685" s="170"/>
      <c r="DS685" s="170"/>
      <c r="DT685" s="170"/>
      <c r="DU685" s="170"/>
      <c r="DV685" s="170"/>
      <c r="DW685" s="170"/>
      <c r="DX685" s="170"/>
      <c r="DY685" s="170"/>
      <c r="DZ685" s="170"/>
      <c r="EA685" s="170"/>
      <c r="EB685" s="170"/>
      <c r="EC685" s="170"/>
      <c r="ED685" s="170"/>
      <c r="EE685" s="170"/>
      <c r="EF685" s="170"/>
      <c r="EG685" s="170"/>
      <c r="EH685" s="170"/>
      <c r="EI685" s="170"/>
      <c r="EJ685" s="170"/>
      <c r="EK685" s="170"/>
      <c r="EL685" s="170"/>
      <c r="EM685" s="170"/>
      <c r="EN685" s="170"/>
      <c r="EO685" s="170"/>
      <c r="EP685" s="170"/>
      <c r="EQ685" s="170"/>
      <c r="ER685" s="170"/>
      <c r="ES685" s="170"/>
      <c r="ET685" s="170"/>
      <c r="EU685" s="170"/>
      <c r="EV685" s="170"/>
      <c r="EW685" s="170"/>
      <c r="EX685" s="170"/>
      <c r="EY685" s="170"/>
      <c r="EZ685" s="170"/>
      <c r="FA685" s="170"/>
      <c r="FB685" s="170"/>
      <c r="FC685" s="170"/>
      <c r="FD685" s="170"/>
    </row>
    <row r="686" customFormat="false" ht="12.75" hidden="false" customHeight="false" outlineLevel="0" collapsed="false">
      <c r="A686" s="179"/>
      <c r="B686" s="160"/>
      <c r="C686" s="160"/>
      <c r="D686" s="160"/>
      <c r="E686" s="160"/>
      <c r="F686" s="160"/>
      <c r="G686" s="160"/>
      <c r="H686" s="159"/>
      <c r="I686" s="181"/>
      <c r="R686" s="159"/>
      <c r="S686" s="169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70"/>
      <c r="BP686" s="170"/>
      <c r="BQ686" s="170"/>
      <c r="BR686" s="170"/>
      <c r="BS686" s="170"/>
      <c r="BT686" s="170"/>
      <c r="BU686" s="170"/>
      <c r="BV686" s="170"/>
      <c r="BW686" s="170"/>
      <c r="BX686" s="170"/>
      <c r="BY686" s="170"/>
      <c r="BZ686" s="170"/>
      <c r="CA686" s="170"/>
      <c r="CB686" s="170"/>
      <c r="CC686" s="170"/>
      <c r="CD686" s="170"/>
      <c r="CE686" s="170"/>
      <c r="CF686" s="170"/>
      <c r="CG686" s="170"/>
      <c r="CH686" s="170"/>
      <c r="CI686" s="170"/>
      <c r="CJ686" s="170"/>
      <c r="CK686" s="170"/>
      <c r="CL686" s="170"/>
      <c r="CM686" s="170"/>
      <c r="CN686" s="170"/>
      <c r="CO686" s="170"/>
      <c r="CP686" s="170"/>
      <c r="CQ686" s="170"/>
      <c r="CR686" s="170"/>
      <c r="CS686" s="170"/>
      <c r="CT686" s="170"/>
      <c r="CU686" s="170"/>
      <c r="CV686" s="170"/>
      <c r="CW686" s="170"/>
      <c r="CX686" s="170"/>
      <c r="CY686" s="170"/>
      <c r="CZ686" s="170"/>
      <c r="DA686" s="170"/>
      <c r="DB686" s="170"/>
      <c r="DC686" s="170"/>
      <c r="DD686" s="170"/>
      <c r="DE686" s="170"/>
      <c r="DF686" s="170"/>
      <c r="DG686" s="170"/>
      <c r="DH686" s="170"/>
      <c r="DI686" s="170"/>
      <c r="DJ686" s="170"/>
      <c r="DK686" s="170"/>
      <c r="DL686" s="170"/>
      <c r="DM686" s="170"/>
      <c r="DN686" s="170"/>
      <c r="DO686" s="170"/>
      <c r="DP686" s="170"/>
      <c r="DQ686" s="170"/>
      <c r="DR686" s="170"/>
      <c r="DS686" s="170"/>
      <c r="DT686" s="170"/>
      <c r="DU686" s="170"/>
      <c r="DV686" s="170"/>
      <c r="DW686" s="170"/>
      <c r="DX686" s="170"/>
      <c r="DY686" s="170"/>
      <c r="DZ686" s="170"/>
      <c r="EA686" s="170"/>
      <c r="EB686" s="170"/>
      <c r="EC686" s="170"/>
      <c r="ED686" s="170"/>
      <c r="EE686" s="170"/>
      <c r="EF686" s="170"/>
      <c r="EG686" s="170"/>
      <c r="EH686" s="170"/>
      <c r="EI686" s="170"/>
      <c r="EJ686" s="170"/>
      <c r="EK686" s="170"/>
      <c r="EL686" s="170"/>
      <c r="EM686" s="170"/>
      <c r="EN686" s="170"/>
      <c r="EO686" s="170"/>
      <c r="EP686" s="170"/>
      <c r="EQ686" s="170"/>
      <c r="ER686" s="170"/>
      <c r="ES686" s="170"/>
      <c r="ET686" s="170"/>
      <c r="EU686" s="170"/>
      <c r="EV686" s="170"/>
      <c r="EW686" s="170"/>
      <c r="EX686" s="170"/>
      <c r="EY686" s="170"/>
      <c r="EZ686" s="170"/>
      <c r="FA686" s="170"/>
      <c r="FB686" s="170"/>
      <c r="FC686" s="170"/>
      <c r="FD686" s="170"/>
    </row>
    <row r="687" customFormat="false" ht="12.75" hidden="false" customHeight="false" outlineLevel="0" collapsed="false">
      <c r="A687" s="179"/>
      <c r="B687" s="160"/>
      <c r="C687" s="160"/>
      <c r="D687" s="160"/>
      <c r="E687" s="160"/>
      <c r="F687" s="160"/>
      <c r="G687" s="160"/>
      <c r="H687" s="159"/>
      <c r="I687" s="181"/>
      <c r="R687" s="159"/>
      <c r="S687" s="169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70"/>
      <c r="BP687" s="170"/>
      <c r="BQ687" s="170"/>
      <c r="BR687" s="170"/>
      <c r="BS687" s="170"/>
      <c r="BT687" s="170"/>
      <c r="BU687" s="170"/>
      <c r="BV687" s="170"/>
      <c r="BW687" s="170"/>
      <c r="BX687" s="170"/>
      <c r="BY687" s="170"/>
      <c r="BZ687" s="170"/>
      <c r="CA687" s="170"/>
      <c r="CB687" s="170"/>
      <c r="CC687" s="170"/>
      <c r="CD687" s="170"/>
      <c r="CE687" s="170"/>
      <c r="CF687" s="170"/>
      <c r="CG687" s="170"/>
      <c r="CH687" s="170"/>
      <c r="CI687" s="170"/>
      <c r="CJ687" s="170"/>
      <c r="CK687" s="170"/>
      <c r="CL687" s="170"/>
      <c r="CM687" s="170"/>
      <c r="CN687" s="170"/>
      <c r="CO687" s="170"/>
      <c r="CP687" s="170"/>
      <c r="CQ687" s="170"/>
      <c r="CR687" s="170"/>
      <c r="CS687" s="170"/>
      <c r="CT687" s="170"/>
      <c r="CU687" s="170"/>
      <c r="CV687" s="170"/>
      <c r="CW687" s="170"/>
      <c r="CX687" s="170"/>
      <c r="CY687" s="170"/>
      <c r="CZ687" s="170"/>
      <c r="DA687" s="170"/>
      <c r="DB687" s="170"/>
      <c r="DC687" s="170"/>
      <c r="DD687" s="170"/>
      <c r="DE687" s="170"/>
      <c r="DF687" s="170"/>
      <c r="DG687" s="170"/>
      <c r="DH687" s="170"/>
      <c r="DI687" s="170"/>
      <c r="DJ687" s="170"/>
      <c r="DK687" s="170"/>
      <c r="DL687" s="170"/>
      <c r="DM687" s="170"/>
      <c r="DN687" s="170"/>
      <c r="DO687" s="170"/>
      <c r="DP687" s="170"/>
      <c r="DQ687" s="170"/>
      <c r="DR687" s="170"/>
      <c r="DS687" s="170"/>
      <c r="DT687" s="170"/>
      <c r="DU687" s="170"/>
      <c r="DV687" s="170"/>
      <c r="DW687" s="170"/>
      <c r="DX687" s="170"/>
      <c r="DY687" s="170"/>
      <c r="DZ687" s="170"/>
      <c r="EA687" s="170"/>
      <c r="EB687" s="170"/>
      <c r="EC687" s="170"/>
      <c r="ED687" s="170"/>
      <c r="EE687" s="170"/>
      <c r="EF687" s="170"/>
      <c r="EG687" s="170"/>
      <c r="EH687" s="170"/>
      <c r="EI687" s="170"/>
      <c r="EJ687" s="170"/>
      <c r="EK687" s="170"/>
      <c r="EL687" s="170"/>
      <c r="EM687" s="170"/>
      <c r="EN687" s="170"/>
      <c r="EO687" s="170"/>
      <c r="EP687" s="170"/>
      <c r="EQ687" s="170"/>
      <c r="ER687" s="170"/>
      <c r="ES687" s="170"/>
      <c r="ET687" s="170"/>
      <c r="EU687" s="170"/>
      <c r="EV687" s="170"/>
      <c r="EW687" s="170"/>
      <c r="EX687" s="170"/>
      <c r="EY687" s="170"/>
      <c r="EZ687" s="170"/>
      <c r="FA687" s="170"/>
      <c r="FB687" s="170"/>
      <c r="FC687" s="170"/>
      <c r="FD687" s="170"/>
    </row>
    <row r="688" customFormat="false" ht="12.75" hidden="false" customHeight="false" outlineLevel="0" collapsed="false">
      <c r="A688" s="179"/>
      <c r="B688" s="160"/>
      <c r="C688" s="160"/>
      <c r="D688" s="160"/>
      <c r="E688" s="160"/>
      <c r="F688" s="160"/>
      <c r="G688" s="160"/>
      <c r="H688" s="159"/>
      <c r="I688" s="181"/>
      <c r="R688" s="159"/>
      <c r="S688" s="169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70"/>
      <c r="BP688" s="170"/>
      <c r="BQ688" s="170"/>
      <c r="BR688" s="170"/>
      <c r="BS688" s="170"/>
      <c r="BT688" s="170"/>
      <c r="BU688" s="170"/>
      <c r="BV688" s="170"/>
      <c r="BW688" s="170"/>
      <c r="BX688" s="170"/>
      <c r="BY688" s="170"/>
      <c r="BZ688" s="170"/>
      <c r="CA688" s="170"/>
      <c r="CB688" s="170"/>
      <c r="CC688" s="170"/>
      <c r="CD688" s="170"/>
      <c r="CE688" s="170"/>
      <c r="CF688" s="170"/>
      <c r="CG688" s="170"/>
      <c r="CH688" s="170"/>
      <c r="CI688" s="170"/>
      <c r="CJ688" s="170"/>
      <c r="CK688" s="170"/>
      <c r="CL688" s="170"/>
      <c r="CM688" s="170"/>
      <c r="CN688" s="170"/>
      <c r="CO688" s="170"/>
      <c r="CP688" s="170"/>
      <c r="CQ688" s="170"/>
      <c r="CR688" s="170"/>
      <c r="CS688" s="170"/>
      <c r="CT688" s="170"/>
      <c r="CU688" s="170"/>
      <c r="CV688" s="170"/>
      <c r="CW688" s="170"/>
      <c r="CX688" s="170"/>
      <c r="CY688" s="170"/>
      <c r="CZ688" s="170"/>
      <c r="DA688" s="170"/>
      <c r="DB688" s="170"/>
      <c r="DC688" s="170"/>
      <c r="DD688" s="170"/>
      <c r="DE688" s="170"/>
      <c r="DF688" s="170"/>
      <c r="DG688" s="170"/>
      <c r="DH688" s="170"/>
      <c r="DI688" s="170"/>
      <c r="DJ688" s="170"/>
      <c r="DK688" s="170"/>
      <c r="DL688" s="170"/>
      <c r="DM688" s="170"/>
      <c r="DN688" s="170"/>
      <c r="DO688" s="170"/>
      <c r="DP688" s="170"/>
      <c r="DQ688" s="170"/>
      <c r="DR688" s="170"/>
      <c r="DS688" s="170"/>
      <c r="DT688" s="170"/>
      <c r="DU688" s="170"/>
      <c r="DV688" s="170"/>
      <c r="DW688" s="170"/>
      <c r="DX688" s="170"/>
      <c r="DY688" s="170"/>
      <c r="DZ688" s="170"/>
      <c r="EA688" s="170"/>
      <c r="EB688" s="170"/>
      <c r="EC688" s="170"/>
      <c r="ED688" s="170"/>
      <c r="EE688" s="170"/>
      <c r="EF688" s="170"/>
      <c r="EG688" s="170"/>
      <c r="EH688" s="170"/>
      <c r="EI688" s="170"/>
      <c r="EJ688" s="170"/>
      <c r="EK688" s="170"/>
      <c r="EL688" s="170"/>
      <c r="EM688" s="170"/>
      <c r="EN688" s="170"/>
      <c r="EO688" s="170"/>
      <c r="EP688" s="170"/>
      <c r="EQ688" s="170"/>
      <c r="ER688" s="170"/>
      <c r="ES688" s="170"/>
      <c r="ET688" s="170"/>
      <c r="EU688" s="170"/>
      <c r="EV688" s="170"/>
      <c r="EW688" s="170"/>
      <c r="EX688" s="170"/>
      <c r="EY688" s="170"/>
      <c r="EZ688" s="170"/>
      <c r="FA688" s="170"/>
      <c r="FB688" s="170"/>
      <c r="FC688" s="170"/>
      <c r="FD688" s="170"/>
    </row>
    <row r="689" customFormat="false" ht="12.75" hidden="false" customHeight="false" outlineLevel="0" collapsed="false">
      <c r="A689" s="179"/>
      <c r="B689" s="160"/>
      <c r="C689" s="160"/>
      <c r="D689" s="160"/>
      <c r="E689" s="160"/>
      <c r="F689" s="160"/>
      <c r="G689" s="160"/>
      <c r="H689" s="159"/>
      <c r="I689" s="181"/>
      <c r="R689" s="159"/>
      <c r="S689" s="169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70"/>
      <c r="BP689" s="170"/>
      <c r="BQ689" s="170"/>
      <c r="BR689" s="170"/>
      <c r="BS689" s="170"/>
      <c r="BT689" s="170"/>
      <c r="BU689" s="170"/>
      <c r="BV689" s="170"/>
      <c r="BW689" s="170"/>
      <c r="BX689" s="170"/>
      <c r="BY689" s="170"/>
      <c r="BZ689" s="170"/>
      <c r="CA689" s="170"/>
      <c r="CB689" s="170"/>
      <c r="CC689" s="170"/>
      <c r="CD689" s="170"/>
      <c r="CE689" s="170"/>
      <c r="CF689" s="170"/>
      <c r="CG689" s="170"/>
      <c r="CH689" s="170"/>
      <c r="CI689" s="170"/>
      <c r="CJ689" s="170"/>
      <c r="CK689" s="170"/>
      <c r="CL689" s="170"/>
      <c r="CM689" s="170"/>
      <c r="CN689" s="170"/>
      <c r="CO689" s="170"/>
      <c r="CP689" s="170"/>
      <c r="CQ689" s="170"/>
      <c r="CR689" s="170"/>
      <c r="CS689" s="170"/>
      <c r="CT689" s="170"/>
      <c r="CU689" s="170"/>
      <c r="CV689" s="170"/>
      <c r="CW689" s="170"/>
      <c r="CX689" s="170"/>
      <c r="CY689" s="170"/>
      <c r="CZ689" s="170"/>
      <c r="DA689" s="170"/>
      <c r="DB689" s="170"/>
      <c r="DC689" s="170"/>
      <c r="DD689" s="170"/>
      <c r="DE689" s="170"/>
      <c r="DF689" s="170"/>
      <c r="DG689" s="170"/>
      <c r="DH689" s="170"/>
      <c r="DI689" s="170"/>
      <c r="DJ689" s="170"/>
      <c r="DK689" s="170"/>
      <c r="DL689" s="170"/>
      <c r="DM689" s="170"/>
      <c r="DN689" s="170"/>
      <c r="DO689" s="170"/>
      <c r="DP689" s="170"/>
      <c r="DQ689" s="170"/>
      <c r="DR689" s="170"/>
      <c r="DS689" s="170"/>
      <c r="DT689" s="170"/>
      <c r="DU689" s="170"/>
      <c r="DV689" s="170"/>
      <c r="DW689" s="170"/>
      <c r="DX689" s="170"/>
      <c r="DY689" s="170"/>
      <c r="DZ689" s="170"/>
      <c r="EA689" s="170"/>
      <c r="EB689" s="170"/>
      <c r="EC689" s="170"/>
      <c r="ED689" s="170"/>
      <c r="EE689" s="170"/>
      <c r="EF689" s="170"/>
      <c r="EG689" s="170"/>
      <c r="EH689" s="170"/>
      <c r="EI689" s="170"/>
      <c r="EJ689" s="170"/>
      <c r="EK689" s="170"/>
      <c r="EL689" s="170"/>
      <c r="EM689" s="170"/>
      <c r="EN689" s="170"/>
      <c r="EO689" s="170"/>
      <c r="EP689" s="170"/>
      <c r="EQ689" s="170"/>
      <c r="ER689" s="170"/>
      <c r="ES689" s="170"/>
      <c r="ET689" s="170"/>
      <c r="EU689" s="170"/>
      <c r="EV689" s="170"/>
      <c r="EW689" s="170"/>
      <c r="EX689" s="170"/>
      <c r="EY689" s="170"/>
      <c r="EZ689" s="170"/>
      <c r="FA689" s="170"/>
      <c r="FB689" s="170"/>
      <c r="FC689" s="170"/>
      <c r="FD689" s="170"/>
    </row>
    <row r="690" customFormat="false" ht="12.75" hidden="false" customHeight="false" outlineLevel="0" collapsed="false">
      <c r="A690" s="179"/>
      <c r="B690" s="160"/>
      <c r="C690" s="160"/>
      <c r="D690" s="160"/>
      <c r="E690" s="160"/>
      <c r="F690" s="160"/>
      <c r="G690" s="160"/>
      <c r="H690" s="159"/>
      <c r="I690" s="181"/>
      <c r="R690" s="159"/>
      <c r="S690" s="169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  <c r="AH690" s="170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70"/>
      <c r="BP690" s="170"/>
      <c r="BQ690" s="170"/>
      <c r="BR690" s="170"/>
      <c r="BS690" s="170"/>
      <c r="BT690" s="170"/>
      <c r="BU690" s="170"/>
      <c r="BV690" s="170"/>
      <c r="BW690" s="170"/>
      <c r="BX690" s="170"/>
      <c r="BY690" s="170"/>
      <c r="BZ690" s="170"/>
      <c r="CA690" s="170"/>
      <c r="CB690" s="170"/>
      <c r="CC690" s="170"/>
      <c r="CD690" s="170"/>
      <c r="CE690" s="170"/>
      <c r="CF690" s="170"/>
      <c r="CG690" s="170"/>
      <c r="CH690" s="170"/>
      <c r="CI690" s="170"/>
      <c r="CJ690" s="170"/>
      <c r="CK690" s="170"/>
      <c r="CL690" s="170"/>
      <c r="CM690" s="170"/>
      <c r="CN690" s="170"/>
      <c r="CO690" s="170"/>
      <c r="CP690" s="170"/>
      <c r="CQ690" s="170"/>
      <c r="CR690" s="170"/>
      <c r="CS690" s="170"/>
      <c r="CT690" s="170"/>
      <c r="CU690" s="170"/>
      <c r="CV690" s="170"/>
      <c r="CW690" s="170"/>
      <c r="CX690" s="170"/>
      <c r="CY690" s="170"/>
      <c r="CZ690" s="170"/>
      <c r="DA690" s="170"/>
      <c r="DB690" s="170"/>
      <c r="DC690" s="170"/>
      <c r="DD690" s="170"/>
      <c r="DE690" s="170"/>
      <c r="DF690" s="170"/>
      <c r="DG690" s="170"/>
      <c r="DH690" s="170"/>
      <c r="DI690" s="170"/>
      <c r="DJ690" s="170"/>
      <c r="DK690" s="170"/>
      <c r="DL690" s="170"/>
      <c r="DM690" s="170"/>
      <c r="DN690" s="170"/>
      <c r="DO690" s="170"/>
      <c r="DP690" s="170"/>
      <c r="DQ690" s="170"/>
      <c r="DR690" s="170"/>
      <c r="DS690" s="170"/>
      <c r="DT690" s="170"/>
      <c r="DU690" s="170"/>
      <c r="DV690" s="170"/>
      <c r="DW690" s="170"/>
      <c r="DX690" s="170"/>
      <c r="DY690" s="170"/>
      <c r="DZ690" s="170"/>
      <c r="EA690" s="170"/>
      <c r="EB690" s="170"/>
      <c r="EC690" s="170"/>
      <c r="ED690" s="170"/>
      <c r="EE690" s="170"/>
      <c r="EF690" s="170"/>
      <c r="EG690" s="170"/>
      <c r="EH690" s="170"/>
      <c r="EI690" s="170"/>
      <c r="EJ690" s="170"/>
      <c r="EK690" s="170"/>
      <c r="EL690" s="170"/>
      <c r="EM690" s="170"/>
      <c r="EN690" s="170"/>
      <c r="EO690" s="170"/>
      <c r="EP690" s="170"/>
      <c r="EQ690" s="170"/>
      <c r="ER690" s="170"/>
      <c r="ES690" s="170"/>
      <c r="ET690" s="170"/>
      <c r="EU690" s="170"/>
      <c r="EV690" s="170"/>
      <c r="EW690" s="170"/>
      <c r="EX690" s="170"/>
      <c r="EY690" s="170"/>
      <c r="EZ690" s="170"/>
      <c r="FA690" s="170"/>
      <c r="FB690" s="170"/>
      <c r="FC690" s="170"/>
      <c r="FD690" s="170"/>
    </row>
    <row r="691" customFormat="false" ht="12.75" hidden="false" customHeight="false" outlineLevel="0" collapsed="false">
      <c r="A691" s="179"/>
      <c r="B691" s="160"/>
      <c r="C691" s="160"/>
      <c r="D691" s="160"/>
      <c r="E691" s="160"/>
      <c r="F691" s="160"/>
      <c r="G691" s="160"/>
      <c r="H691" s="159"/>
      <c r="I691" s="181"/>
      <c r="R691" s="159"/>
      <c r="S691" s="169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  <c r="AH691" s="170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70"/>
      <c r="BP691" s="170"/>
      <c r="BQ691" s="170"/>
      <c r="BR691" s="170"/>
      <c r="BS691" s="170"/>
      <c r="BT691" s="170"/>
      <c r="BU691" s="170"/>
      <c r="BV691" s="170"/>
      <c r="BW691" s="170"/>
      <c r="BX691" s="170"/>
      <c r="BY691" s="170"/>
      <c r="BZ691" s="170"/>
      <c r="CA691" s="170"/>
      <c r="CB691" s="170"/>
      <c r="CC691" s="170"/>
      <c r="CD691" s="170"/>
      <c r="CE691" s="170"/>
      <c r="CF691" s="170"/>
      <c r="CG691" s="170"/>
      <c r="CH691" s="170"/>
      <c r="CI691" s="170"/>
      <c r="CJ691" s="170"/>
      <c r="CK691" s="170"/>
      <c r="CL691" s="170"/>
      <c r="CM691" s="170"/>
      <c r="CN691" s="170"/>
      <c r="CO691" s="170"/>
      <c r="CP691" s="170"/>
      <c r="CQ691" s="170"/>
      <c r="CR691" s="170"/>
      <c r="CS691" s="170"/>
      <c r="CT691" s="170"/>
      <c r="CU691" s="170"/>
      <c r="CV691" s="170"/>
      <c r="CW691" s="170"/>
      <c r="CX691" s="170"/>
      <c r="CY691" s="170"/>
      <c r="CZ691" s="170"/>
      <c r="DA691" s="170"/>
      <c r="DB691" s="170"/>
      <c r="DC691" s="170"/>
      <c r="DD691" s="170"/>
      <c r="DE691" s="170"/>
      <c r="DF691" s="170"/>
      <c r="DG691" s="170"/>
      <c r="DH691" s="170"/>
      <c r="DI691" s="170"/>
      <c r="DJ691" s="170"/>
      <c r="DK691" s="170"/>
      <c r="DL691" s="170"/>
      <c r="DM691" s="170"/>
      <c r="DN691" s="170"/>
      <c r="DO691" s="170"/>
      <c r="DP691" s="170"/>
      <c r="DQ691" s="170"/>
      <c r="DR691" s="170"/>
      <c r="DS691" s="170"/>
      <c r="DT691" s="170"/>
      <c r="DU691" s="170"/>
      <c r="DV691" s="170"/>
      <c r="DW691" s="170"/>
      <c r="DX691" s="170"/>
      <c r="DY691" s="170"/>
      <c r="DZ691" s="170"/>
      <c r="EA691" s="170"/>
      <c r="EB691" s="170"/>
      <c r="EC691" s="170"/>
      <c r="ED691" s="170"/>
      <c r="EE691" s="170"/>
      <c r="EF691" s="170"/>
      <c r="EG691" s="170"/>
      <c r="EH691" s="170"/>
      <c r="EI691" s="170"/>
      <c r="EJ691" s="170"/>
      <c r="EK691" s="170"/>
      <c r="EL691" s="170"/>
      <c r="EM691" s="170"/>
      <c r="EN691" s="170"/>
      <c r="EO691" s="170"/>
      <c r="EP691" s="170"/>
      <c r="EQ691" s="170"/>
      <c r="ER691" s="170"/>
      <c r="ES691" s="170"/>
      <c r="ET691" s="170"/>
      <c r="EU691" s="170"/>
      <c r="EV691" s="170"/>
      <c r="EW691" s="170"/>
      <c r="EX691" s="170"/>
      <c r="EY691" s="170"/>
      <c r="EZ691" s="170"/>
      <c r="FA691" s="170"/>
      <c r="FB691" s="170"/>
      <c r="FC691" s="170"/>
      <c r="FD691" s="170"/>
    </row>
    <row r="692" customFormat="false" ht="12.75" hidden="false" customHeight="false" outlineLevel="0" collapsed="false">
      <c r="A692" s="179"/>
      <c r="B692" s="160"/>
      <c r="C692" s="160"/>
      <c r="D692" s="160"/>
      <c r="E692" s="160"/>
      <c r="F692" s="160"/>
      <c r="G692" s="160"/>
      <c r="H692" s="159"/>
      <c r="I692" s="181"/>
      <c r="R692" s="159"/>
      <c r="S692" s="169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  <c r="AH692" s="170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70"/>
      <c r="BP692" s="170"/>
      <c r="BQ692" s="170"/>
      <c r="BR692" s="170"/>
      <c r="BS692" s="170"/>
      <c r="BT692" s="170"/>
      <c r="BU692" s="170"/>
      <c r="BV692" s="170"/>
      <c r="BW692" s="170"/>
      <c r="BX692" s="170"/>
      <c r="BY692" s="170"/>
      <c r="BZ692" s="170"/>
      <c r="CA692" s="170"/>
      <c r="CB692" s="170"/>
      <c r="CC692" s="170"/>
      <c r="CD692" s="170"/>
      <c r="CE692" s="170"/>
      <c r="CF692" s="170"/>
      <c r="CG692" s="170"/>
      <c r="CH692" s="170"/>
      <c r="CI692" s="170"/>
      <c r="CJ692" s="170"/>
      <c r="CK692" s="170"/>
      <c r="CL692" s="170"/>
      <c r="CM692" s="170"/>
      <c r="CN692" s="170"/>
      <c r="CO692" s="170"/>
      <c r="CP692" s="170"/>
      <c r="CQ692" s="170"/>
      <c r="CR692" s="170"/>
      <c r="CS692" s="170"/>
      <c r="CT692" s="170"/>
      <c r="CU692" s="170"/>
      <c r="CV692" s="170"/>
      <c r="CW692" s="170"/>
      <c r="CX692" s="170"/>
      <c r="CY692" s="170"/>
      <c r="CZ692" s="170"/>
      <c r="DA692" s="170"/>
      <c r="DB692" s="170"/>
      <c r="DC692" s="170"/>
      <c r="DD692" s="170"/>
      <c r="DE692" s="170"/>
      <c r="DF692" s="170"/>
      <c r="DG692" s="170"/>
      <c r="DH692" s="170"/>
      <c r="DI692" s="170"/>
      <c r="DJ692" s="170"/>
      <c r="DK692" s="170"/>
      <c r="DL692" s="170"/>
      <c r="DM692" s="170"/>
      <c r="DN692" s="170"/>
      <c r="DO692" s="170"/>
      <c r="DP692" s="170"/>
      <c r="DQ692" s="170"/>
      <c r="DR692" s="170"/>
      <c r="DS692" s="170"/>
      <c r="DT692" s="170"/>
      <c r="DU692" s="170"/>
      <c r="DV692" s="170"/>
      <c r="DW692" s="170"/>
      <c r="DX692" s="170"/>
      <c r="DY692" s="170"/>
      <c r="DZ692" s="170"/>
      <c r="EA692" s="170"/>
      <c r="EB692" s="170"/>
      <c r="EC692" s="170"/>
      <c r="ED692" s="170"/>
      <c r="EE692" s="170"/>
      <c r="EF692" s="170"/>
      <c r="EG692" s="170"/>
      <c r="EH692" s="170"/>
      <c r="EI692" s="170"/>
      <c r="EJ692" s="170"/>
      <c r="EK692" s="170"/>
      <c r="EL692" s="170"/>
      <c r="EM692" s="170"/>
      <c r="EN692" s="170"/>
      <c r="EO692" s="170"/>
      <c r="EP692" s="170"/>
      <c r="EQ692" s="170"/>
      <c r="ER692" s="170"/>
      <c r="ES692" s="170"/>
      <c r="ET692" s="170"/>
      <c r="EU692" s="170"/>
      <c r="EV692" s="170"/>
      <c r="EW692" s="170"/>
      <c r="EX692" s="170"/>
      <c r="EY692" s="170"/>
      <c r="EZ692" s="170"/>
      <c r="FA692" s="170"/>
      <c r="FB692" s="170"/>
      <c r="FC692" s="170"/>
      <c r="FD692" s="170"/>
    </row>
    <row r="693" customFormat="false" ht="12.75" hidden="false" customHeight="false" outlineLevel="0" collapsed="false">
      <c r="A693" s="179"/>
      <c r="B693" s="160"/>
      <c r="C693" s="160"/>
      <c r="D693" s="160"/>
      <c r="E693" s="160"/>
      <c r="F693" s="160"/>
      <c r="G693" s="160"/>
      <c r="H693" s="159"/>
      <c r="I693" s="181"/>
      <c r="R693" s="159"/>
      <c r="S693" s="169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  <c r="AH693" s="170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70"/>
      <c r="BP693" s="170"/>
      <c r="BQ693" s="170"/>
      <c r="BR693" s="170"/>
      <c r="BS693" s="170"/>
      <c r="BT693" s="170"/>
      <c r="BU693" s="170"/>
      <c r="BV693" s="170"/>
      <c r="BW693" s="170"/>
      <c r="BX693" s="170"/>
      <c r="BY693" s="170"/>
      <c r="BZ693" s="170"/>
      <c r="CA693" s="170"/>
      <c r="CB693" s="170"/>
      <c r="CC693" s="170"/>
      <c r="CD693" s="170"/>
      <c r="CE693" s="170"/>
      <c r="CF693" s="170"/>
      <c r="CG693" s="170"/>
      <c r="CH693" s="170"/>
      <c r="CI693" s="170"/>
      <c r="CJ693" s="170"/>
      <c r="CK693" s="170"/>
      <c r="CL693" s="170"/>
      <c r="CM693" s="170"/>
      <c r="CN693" s="170"/>
      <c r="CO693" s="170"/>
      <c r="CP693" s="170"/>
      <c r="CQ693" s="170"/>
      <c r="CR693" s="170"/>
      <c r="CS693" s="170"/>
      <c r="CT693" s="170"/>
      <c r="CU693" s="170"/>
      <c r="CV693" s="170"/>
      <c r="CW693" s="170"/>
      <c r="CX693" s="170"/>
      <c r="CY693" s="170"/>
      <c r="CZ693" s="170"/>
      <c r="DA693" s="170"/>
      <c r="DB693" s="170"/>
      <c r="DC693" s="170"/>
      <c r="DD693" s="170"/>
      <c r="DE693" s="170"/>
      <c r="DF693" s="170"/>
      <c r="DG693" s="170"/>
      <c r="DH693" s="170"/>
      <c r="DI693" s="170"/>
      <c r="DJ693" s="170"/>
      <c r="DK693" s="170"/>
      <c r="DL693" s="170"/>
      <c r="DM693" s="170"/>
      <c r="DN693" s="170"/>
      <c r="DO693" s="170"/>
      <c r="DP693" s="170"/>
      <c r="DQ693" s="170"/>
      <c r="DR693" s="170"/>
      <c r="DS693" s="170"/>
      <c r="DT693" s="170"/>
      <c r="DU693" s="170"/>
      <c r="DV693" s="170"/>
      <c r="DW693" s="170"/>
      <c r="DX693" s="170"/>
      <c r="DY693" s="170"/>
      <c r="DZ693" s="170"/>
      <c r="EA693" s="170"/>
      <c r="EB693" s="170"/>
      <c r="EC693" s="170"/>
      <c r="ED693" s="170"/>
      <c r="EE693" s="170"/>
      <c r="EF693" s="170"/>
      <c r="EG693" s="170"/>
      <c r="EH693" s="170"/>
      <c r="EI693" s="170"/>
      <c r="EJ693" s="170"/>
      <c r="EK693" s="170"/>
      <c r="EL693" s="170"/>
      <c r="EM693" s="170"/>
      <c r="EN693" s="170"/>
      <c r="EO693" s="170"/>
      <c r="EP693" s="170"/>
      <c r="EQ693" s="170"/>
      <c r="ER693" s="170"/>
      <c r="ES693" s="170"/>
      <c r="ET693" s="170"/>
      <c r="EU693" s="170"/>
      <c r="EV693" s="170"/>
      <c r="EW693" s="170"/>
      <c r="EX693" s="170"/>
      <c r="EY693" s="170"/>
      <c r="EZ693" s="170"/>
      <c r="FA693" s="170"/>
      <c r="FB693" s="170"/>
      <c r="FC693" s="170"/>
      <c r="FD693" s="170"/>
    </row>
    <row r="694" customFormat="false" ht="12.75" hidden="false" customHeight="false" outlineLevel="0" collapsed="false">
      <c r="A694" s="179"/>
      <c r="B694" s="160"/>
      <c r="C694" s="160"/>
      <c r="D694" s="160"/>
      <c r="E694" s="160"/>
      <c r="F694" s="160"/>
      <c r="G694" s="160"/>
      <c r="H694" s="159"/>
      <c r="I694" s="181"/>
      <c r="R694" s="159"/>
      <c r="S694" s="169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  <c r="AH694" s="170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70"/>
      <c r="BP694" s="170"/>
      <c r="BQ694" s="170"/>
      <c r="BR694" s="170"/>
      <c r="BS694" s="170"/>
      <c r="BT694" s="170"/>
      <c r="BU694" s="170"/>
      <c r="BV694" s="170"/>
      <c r="BW694" s="170"/>
      <c r="BX694" s="170"/>
      <c r="BY694" s="170"/>
      <c r="BZ694" s="170"/>
      <c r="CA694" s="170"/>
      <c r="CB694" s="170"/>
      <c r="CC694" s="170"/>
      <c r="CD694" s="170"/>
      <c r="CE694" s="170"/>
      <c r="CF694" s="170"/>
      <c r="CG694" s="170"/>
      <c r="CH694" s="170"/>
      <c r="CI694" s="170"/>
      <c r="CJ694" s="170"/>
      <c r="CK694" s="170"/>
      <c r="CL694" s="170"/>
      <c r="CM694" s="170"/>
      <c r="CN694" s="170"/>
      <c r="CO694" s="170"/>
      <c r="CP694" s="170"/>
      <c r="CQ694" s="170"/>
      <c r="CR694" s="170"/>
      <c r="CS694" s="170"/>
      <c r="CT694" s="170"/>
      <c r="CU694" s="170"/>
      <c r="CV694" s="170"/>
      <c r="CW694" s="170"/>
      <c r="CX694" s="170"/>
      <c r="CY694" s="170"/>
      <c r="CZ694" s="170"/>
      <c r="DA694" s="170"/>
      <c r="DB694" s="170"/>
      <c r="DC694" s="170"/>
      <c r="DD694" s="170"/>
      <c r="DE694" s="170"/>
      <c r="DF694" s="170"/>
      <c r="DG694" s="170"/>
      <c r="DH694" s="170"/>
      <c r="DI694" s="170"/>
      <c r="DJ694" s="170"/>
      <c r="DK694" s="170"/>
      <c r="DL694" s="170"/>
      <c r="DM694" s="170"/>
      <c r="DN694" s="170"/>
      <c r="DO694" s="170"/>
      <c r="DP694" s="170"/>
      <c r="DQ694" s="170"/>
      <c r="DR694" s="170"/>
      <c r="DS694" s="170"/>
      <c r="DT694" s="170"/>
      <c r="DU694" s="170"/>
      <c r="DV694" s="170"/>
      <c r="DW694" s="170"/>
      <c r="DX694" s="170"/>
      <c r="DY694" s="170"/>
      <c r="DZ694" s="170"/>
      <c r="EA694" s="170"/>
      <c r="EB694" s="170"/>
      <c r="EC694" s="170"/>
      <c r="ED694" s="170"/>
      <c r="EE694" s="170"/>
      <c r="EF694" s="170"/>
      <c r="EG694" s="170"/>
      <c r="EH694" s="170"/>
      <c r="EI694" s="170"/>
      <c r="EJ694" s="170"/>
      <c r="EK694" s="170"/>
      <c r="EL694" s="170"/>
      <c r="EM694" s="170"/>
      <c r="EN694" s="170"/>
      <c r="EO694" s="170"/>
      <c r="EP694" s="170"/>
      <c r="EQ694" s="170"/>
      <c r="ER694" s="170"/>
      <c r="ES694" s="170"/>
      <c r="ET694" s="170"/>
      <c r="EU694" s="170"/>
      <c r="EV694" s="170"/>
      <c r="EW694" s="170"/>
      <c r="EX694" s="170"/>
      <c r="EY694" s="170"/>
      <c r="EZ694" s="170"/>
      <c r="FA694" s="170"/>
      <c r="FB694" s="170"/>
      <c r="FC694" s="170"/>
      <c r="FD694" s="170"/>
    </row>
    <row r="695" customFormat="false" ht="12.75" hidden="false" customHeight="false" outlineLevel="0" collapsed="false">
      <c r="A695" s="179"/>
      <c r="B695" s="160"/>
      <c r="C695" s="160"/>
      <c r="D695" s="160"/>
      <c r="E695" s="160"/>
      <c r="F695" s="160"/>
      <c r="G695" s="160"/>
      <c r="H695" s="159"/>
      <c r="I695" s="181"/>
      <c r="R695" s="159"/>
      <c r="S695" s="169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  <c r="AH695" s="170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70"/>
      <c r="BP695" s="170"/>
      <c r="BQ695" s="170"/>
      <c r="BR695" s="170"/>
      <c r="BS695" s="170"/>
      <c r="BT695" s="170"/>
      <c r="BU695" s="170"/>
      <c r="BV695" s="170"/>
      <c r="BW695" s="170"/>
      <c r="BX695" s="170"/>
      <c r="BY695" s="170"/>
      <c r="BZ695" s="170"/>
      <c r="CA695" s="170"/>
      <c r="CB695" s="170"/>
      <c r="CC695" s="170"/>
      <c r="CD695" s="170"/>
      <c r="CE695" s="170"/>
      <c r="CF695" s="170"/>
      <c r="CG695" s="170"/>
      <c r="CH695" s="170"/>
      <c r="CI695" s="170"/>
      <c r="CJ695" s="170"/>
      <c r="CK695" s="170"/>
      <c r="CL695" s="170"/>
      <c r="CM695" s="170"/>
      <c r="CN695" s="170"/>
      <c r="CO695" s="170"/>
      <c r="CP695" s="170"/>
      <c r="CQ695" s="170"/>
      <c r="CR695" s="170"/>
      <c r="CS695" s="170"/>
      <c r="CT695" s="170"/>
      <c r="CU695" s="170"/>
      <c r="CV695" s="170"/>
      <c r="CW695" s="170"/>
      <c r="CX695" s="170"/>
      <c r="CY695" s="170"/>
      <c r="CZ695" s="170"/>
      <c r="DA695" s="170"/>
      <c r="DB695" s="170"/>
      <c r="DC695" s="170"/>
      <c r="DD695" s="170"/>
      <c r="DE695" s="170"/>
      <c r="DF695" s="170"/>
      <c r="DG695" s="170"/>
      <c r="DH695" s="170"/>
      <c r="DI695" s="170"/>
      <c r="DJ695" s="170"/>
      <c r="DK695" s="170"/>
      <c r="DL695" s="170"/>
      <c r="DM695" s="170"/>
      <c r="DN695" s="170"/>
      <c r="DO695" s="170"/>
      <c r="DP695" s="170"/>
      <c r="DQ695" s="170"/>
      <c r="DR695" s="170"/>
      <c r="DS695" s="170"/>
      <c r="DT695" s="170"/>
      <c r="DU695" s="170"/>
      <c r="DV695" s="170"/>
      <c r="DW695" s="170"/>
      <c r="DX695" s="170"/>
      <c r="DY695" s="170"/>
      <c r="DZ695" s="170"/>
      <c r="EA695" s="170"/>
      <c r="EB695" s="170"/>
      <c r="EC695" s="170"/>
      <c r="ED695" s="170"/>
      <c r="EE695" s="170"/>
      <c r="EF695" s="170"/>
      <c r="EG695" s="170"/>
      <c r="EH695" s="170"/>
      <c r="EI695" s="170"/>
      <c r="EJ695" s="170"/>
      <c r="EK695" s="170"/>
      <c r="EL695" s="170"/>
      <c r="EM695" s="170"/>
      <c r="EN695" s="170"/>
      <c r="EO695" s="170"/>
      <c r="EP695" s="170"/>
      <c r="EQ695" s="170"/>
      <c r="ER695" s="170"/>
      <c r="ES695" s="170"/>
      <c r="ET695" s="170"/>
      <c r="EU695" s="170"/>
      <c r="EV695" s="170"/>
      <c r="EW695" s="170"/>
      <c r="EX695" s="170"/>
      <c r="EY695" s="170"/>
      <c r="EZ695" s="170"/>
      <c r="FA695" s="170"/>
      <c r="FB695" s="170"/>
      <c r="FC695" s="170"/>
      <c r="FD695" s="170"/>
    </row>
    <row r="696" customFormat="false" ht="12.75" hidden="false" customHeight="false" outlineLevel="0" collapsed="false">
      <c r="A696" s="179"/>
      <c r="B696" s="160"/>
      <c r="C696" s="160"/>
      <c r="D696" s="160"/>
      <c r="E696" s="160"/>
      <c r="F696" s="160"/>
      <c r="G696" s="160"/>
      <c r="H696" s="159"/>
      <c r="I696" s="181"/>
      <c r="R696" s="159"/>
      <c r="S696" s="169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70"/>
      <c r="BP696" s="170"/>
      <c r="BQ696" s="170"/>
      <c r="BR696" s="170"/>
      <c r="BS696" s="170"/>
      <c r="BT696" s="170"/>
      <c r="BU696" s="170"/>
      <c r="BV696" s="170"/>
      <c r="BW696" s="170"/>
      <c r="BX696" s="170"/>
      <c r="BY696" s="170"/>
      <c r="BZ696" s="170"/>
      <c r="CA696" s="170"/>
      <c r="CB696" s="170"/>
      <c r="CC696" s="170"/>
      <c r="CD696" s="170"/>
      <c r="CE696" s="170"/>
      <c r="CF696" s="170"/>
      <c r="CG696" s="170"/>
      <c r="CH696" s="170"/>
      <c r="CI696" s="170"/>
      <c r="CJ696" s="170"/>
      <c r="CK696" s="170"/>
      <c r="CL696" s="170"/>
      <c r="CM696" s="170"/>
      <c r="CN696" s="170"/>
      <c r="CO696" s="170"/>
      <c r="CP696" s="170"/>
      <c r="CQ696" s="170"/>
      <c r="CR696" s="170"/>
      <c r="CS696" s="170"/>
      <c r="CT696" s="170"/>
      <c r="CU696" s="170"/>
      <c r="CV696" s="170"/>
      <c r="CW696" s="170"/>
      <c r="CX696" s="170"/>
      <c r="CY696" s="170"/>
      <c r="CZ696" s="170"/>
      <c r="DA696" s="170"/>
      <c r="DB696" s="170"/>
      <c r="DC696" s="170"/>
      <c r="DD696" s="170"/>
      <c r="DE696" s="170"/>
      <c r="DF696" s="170"/>
      <c r="DG696" s="170"/>
      <c r="DH696" s="170"/>
      <c r="DI696" s="170"/>
      <c r="DJ696" s="170"/>
      <c r="DK696" s="170"/>
      <c r="DL696" s="170"/>
      <c r="DM696" s="170"/>
      <c r="DN696" s="170"/>
      <c r="DO696" s="170"/>
      <c r="DP696" s="170"/>
      <c r="DQ696" s="170"/>
      <c r="DR696" s="170"/>
      <c r="DS696" s="170"/>
      <c r="DT696" s="170"/>
      <c r="DU696" s="170"/>
      <c r="DV696" s="170"/>
      <c r="DW696" s="170"/>
      <c r="DX696" s="170"/>
      <c r="DY696" s="170"/>
      <c r="DZ696" s="170"/>
      <c r="EA696" s="170"/>
      <c r="EB696" s="170"/>
      <c r="EC696" s="170"/>
      <c r="ED696" s="170"/>
      <c r="EE696" s="170"/>
      <c r="EF696" s="170"/>
      <c r="EG696" s="170"/>
      <c r="EH696" s="170"/>
      <c r="EI696" s="170"/>
      <c r="EJ696" s="170"/>
      <c r="EK696" s="170"/>
      <c r="EL696" s="170"/>
      <c r="EM696" s="170"/>
      <c r="EN696" s="170"/>
      <c r="EO696" s="170"/>
      <c r="EP696" s="170"/>
      <c r="EQ696" s="170"/>
      <c r="ER696" s="170"/>
      <c r="ES696" s="170"/>
      <c r="ET696" s="170"/>
      <c r="EU696" s="170"/>
      <c r="EV696" s="170"/>
      <c r="EW696" s="170"/>
      <c r="EX696" s="170"/>
      <c r="EY696" s="170"/>
      <c r="EZ696" s="170"/>
      <c r="FA696" s="170"/>
      <c r="FB696" s="170"/>
      <c r="FC696" s="170"/>
      <c r="FD696" s="170"/>
    </row>
    <row r="697" customFormat="false" ht="12.75" hidden="false" customHeight="false" outlineLevel="0" collapsed="false">
      <c r="A697" s="179"/>
      <c r="B697" s="160"/>
      <c r="C697" s="160"/>
      <c r="D697" s="160"/>
      <c r="E697" s="160"/>
      <c r="F697" s="160"/>
      <c r="G697" s="160"/>
      <c r="H697" s="159"/>
      <c r="I697" s="181"/>
      <c r="R697" s="159"/>
      <c r="S697" s="169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70"/>
      <c r="BP697" s="170"/>
      <c r="BQ697" s="170"/>
      <c r="BR697" s="170"/>
      <c r="BS697" s="170"/>
      <c r="BT697" s="170"/>
      <c r="BU697" s="170"/>
      <c r="BV697" s="170"/>
      <c r="BW697" s="170"/>
      <c r="BX697" s="170"/>
      <c r="BY697" s="170"/>
      <c r="BZ697" s="170"/>
      <c r="CA697" s="170"/>
      <c r="CB697" s="170"/>
      <c r="CC697" s="170"/>
      <c r="CD697" s="170"/>
      <c r="CE697" s="170"/>
      <c r="CF697" s="170"/>
      <c r="CG697" s="170"/>
      <c r="CH697" s="170"/>
      <c r="CI697" s="170"/>
      <c r="CJ697" s="170"/>
      <c r="CK697" s="170"/>
      <c r="CL697" s="170"/>
      <c r="CM697" s="170"/>
      <c r="CN697" s="170"/>
      <c r="CO697" s="170"/>
      <c r="CP697" s="170"/>
      <c r="CQ697" s="170"/>
      <c r="CR697" s="170"/>
      <c r="CS697" s="170"/>
      <c r="CT697" s="170"/>
      <c r="CU697" s="170"/>
      <c r="CV697" s="170"/>
      <c r="CW697" s="170"/>
      <c r="CX697" s="170"/>
      <c r="CY697" s="170"/>
      <c r="CZ697" s="170"/>
      <c r="DA697" s="170"/>
      <c r="DB697" s="170"/>
      <c r="DC697" s="170"/>
      <c r="DD697" s="170"/>
      <c r="DE697" s="170"/>
      <c r="DF697" s="170"/>
      <c r="DG697" s="170"/>
      <c r="DH697" s="170"/>
      <c r="DI697" s="170"/>
      <c r="DJ697" s="170"/>
      <c r="DK697" s="170"/>
      <c r="DL697" s="170"/>
      <c r="DM697" s="170"/>
      <c r="DN697" s="170"/>
      <c r="DO697" s="170"/>
      <c r="DP697" s="170"/>
      <c r="DQ697" s="170"/>
      <c r="DR697" s="170"/>
      <c r="DS697" s="170"/>
      <c r="DT697" s="170"/>
      <c r="DU697" s="170"/>
      <c r="DV697" s="170"/>
      <c r="DW697" s="170"/>
      <c r="DX697" s="170"/>
      <c r="DY697" s="170"/>
      <c r="DZ697" s="170"/>
      <c r="EA697" s="170"/>
      <c r="EB697" s="170"/>
      <c r="EC697" s="170"/>
      <c r="ED697" s="170"/>
      <c r="EE697" s="170"/>
      <c r="EF697" s="170"/>
      <c r="EG697" s="170"/>
      <c r="EH697" s="170"/>
      <c r="EI697" s="170"/>
      <c r="EJ697" s="170"/>
      <c r="EK697" s="170"/>
      <c r="EL697" s="170"/>
      <c r="EM697" s="170"/>
      <c r="EN697" s="170"/>
      <c r="EO697" s="170"/>
      <c r="EP697" s="170"/>
      <c r="EQ697" s="170"/>
      <c r="ER697" s="170"/>
      <c r="ES697" s="170"/>
      <c r="ET697" s="170"/>
      <c r="EU697" s="170"/>
      <c r="EV697" s="170"/>
      <c r="EW697" s="170"/>
      <c r="EX697" s="170"/>
      <c r="EY697" s="170"/>
      <c r="EZ697" s="170"/>
      <c r="FA697" s="170"/>
      <c r="FB697" s="170"/>
      <c r="FC697" s="170"/>
      <c r="FD697" s="170"/>
    </row>
    <row r="698" customFormat="false" ht="12.75" hidden="false" customHeight="false" outlineLevel="0" collapsed="false">
      <c r="A698" s="179"/>
      <c r="B698" s="160"/>
      <c r="C698" s="160"/>
      <c r="D698" s="160"/>
      <c r="E698" s="160"/>
      <c r="F698" s="160"/>
      <c r="G698" s="160"/>
      <c r="H698" s="159"/>
      <c r="I698" s="181"/>
      <c r="R698" s="159"/>
      <c r="S698" s="169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70"/>
      <c r="BP698" s="170"/>
      <c r="BQ698" s="170"/>
      <c r="BR698" s="170"/>
      <c r="BS698" s="170"/>
      <c r="BT698" s="170"/>
      <c r="BU698" s="170"/>
      <c r="BV698" s="170"/>
      <c r="BW698" s="170"/>
      <c r="BX698" s="170"/>
      <c r="BY698" s="170"/>
      <c r="BZ698" s="170"/>
      <c r="CA698" s="170"/>
      <c r="CB698" s="170"/>
      <c r="CC698" s="170"/>
      <c r="CD698" s="170"/>
      <c r="CE698" s="170"/>
      <c r="CF698" s="170"/>
      <c r="CG698" s="170"/>
      <c r="CH698" s="170"/>
      <c r="CI698" s="170"/>
      <c r="CJ698" s="170"/>
      <c r="CK698" s="170"/>
      <c r="CL698" s="170"/>
      <c r="CM698" s="170"/>
      <c r="CN698" s="170"/>
      <c r="CO698" s="170"/>
      <c r="CP698" s="170"/>
      <c r="CQ698" s="170"/>
      <c r="CR698" s="170"/>
      <c r="CS698" s="170"/>
      <c r="CT698" s="170"/>
      <c r="CU698" s="170"/>
      <c r="CV698" s="170"/>
      <c r="CW698" s="170"/>
      <c r="CX698" s="170"/>
      <c r="CY698" s="170"/>
      <c r="CZ698" s="170"/>
      <c r="DA698" s="170"/>
      <c r="DB698" s="170"/>
      <c r="DC698" s="170"/>
      <c r="DD698" s="170"/>
      <c r="DE698" s="170"/>
      <c r="DF698" s="170"/>
      <c r="DG698" s="170"/>
      <c r="DH698" s="170"/>
      <c r="DI698" s="170"/>
      <c r="DJ698" s="170"/>
      <c r="DK698" s="170"/>
      <c r="DL698" s="170"/>
      <c r="DM698" s="170"/>
      <c r="DN698" s="170"/>
      <c r="DO698" s="170"/>
      <c r="DP698" s="170"/>
      <c r="DQ698" s="170"/>
      <c r="DR698" s="170"/>
      <c r="DS698" s="170"/>
      <c r="DT698" s="170"/>
      <c r="DU698" s="170"/>
      <c r="DV698" s="170"/>
      <c r="DW698" s="170"/>
      <c r="DX698" s="170"/>
      <c r="DY698" s="170"/>
      <c r="DZ698" s="170"/>
      <c r="EA698" s="170"/>
      <c r="EB698" s="170"/>
      <c r="EC698" s="170"/>
      <c r="ED698" s="170"/>
      <c r="EE698" s="170"/>
      <c r="EF698" s="170"/>
      <c r="EG698" s="170"/>
      <c r="EH698" s="170"/>
      <c r="EI698" s="170"/>
      <c r="EJ698" s="170"/>
      <c r="EK698" s="170"/>
      <c r="EL698" s="170"/>
      <c r="EM698" s="170"/>
      <c r="EN698" s="170"/>
      <c r="EO698" s="170"/>
      <c r="EP698" s="170"/>
      <c r="EQ698" s="170"/>
      <c r="ER698" s="170"/>
      <c r="ES698" s="170"/>
      <c r="ET698" s="170"/>
      <c r="EU698" s="170"/>
      <c r="EV698" s="170"/>
      <c r="EW698" s="170"/>
      <c r="EX698" s="170"/>
      <c r="EY698" s="170"/>
      <c r="EZ698" s="170"/>
      <c r="FA698" s="170"/>
      <c r="FB698" s="170"/>
      <c r="FC698" s="170"/>
      <c r="FD698" s="170"/>
    </row>
    <row r="699" customFormat="false" ht="12.75" hidden="false" customHeight="false" outlineLevel="0" collapsed="false">
      <c r="A699" s="179"/>
      <c r="B699" s="160"/>
      <c r="C699" s="160"/>
      <c r="D699" s="160"/>
      <c r="E699" s="160"/>
      <c r="F699" s="160"/>
      <c r="G699" s="160"/>
      <c r="H699" s="159"/>
      <c r="I699" s="181"/>
      <c r="R699" s="159"/>
      <c r="S699" s="169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70"/>
      <c r="BP699" s="170"/>
      <c r="BQ699" s="170"/>
      <c r="BR699" s="170"/>
      <c r="BS699" s="170"/>
      <c r="BT699" s="170"/>
      <c r="BU699" s="170"/>
      <c r="BV699" s="170"/>
      <c r="BW699" s="170"/>
      <c r="BX699" s="170"/>
      <c r="BY699" s="170"/>
      <c r="BZ699" s="170"/>
      <c r="CA699" s="170"/>
      <c r="CB699" s="170"/>
      <c r="CC699" s="170"/>
      <c r="CD699" s="170"/>
      <c r="CE699" s="170"/>
      <c r="CF699" s="170"/>
      <c r="CG699" s="170"/>
      <c r="CH699" s="170"/>
      <c r="CI699" s="170"/>
      <c r="CJ699" s="170"/>
      <c r="CK699" s="170"/>
      <c r="CL699" s="170"/>
      <c r="CM699" s="170"/>
      <c r="CN699" s="170"/>
      <c r="CO699" s="170"/>
      <c r="CP699" s="170"/>
      <c r="CQ699" s="170"/>
      <c r="CR699" s="170"/>
      <c r="CS699" s="170"/>
      <c r="CT699" s="170"/>
      <c r="CU699" s="170"/>
      <c r="CV699" s="170"/>
      <c r="CW699" s="170"/>
      <c r="CX699" s="170"/>
      <c r="CY699" s="170"/>
      <c r="CZ699" s="170"/>
      <c r="DA699" s="170"/>
      <c r="DB699" s="170"/>
      <c r="DC699" s="170"/>
      <c r="DD699" s="170"/>
      <c r="DE699" s="170"/>
      <c r="DF699" s="170"/>
      <c r="DG699" s="170"/>
      <c r="DH699" s="170"/>
      <c r="DI699" s="170"/>
      <c r="DJ699" s="170"/>
      <c r="DK699" s="170"/>
      <c r="DL699" s="170"/>
      <c r="DM699" s="170"/>
      <c r="DN699" s="170"/>
      <c r="DO699" s="170"/>
      <c r="DP699" s="170"/>
      <c r="DQ699" s="170"/>
      <c r="DR699" s="170"/>
      <c r="DS699" s="170"/>
      <c r="DT699" s="170"/>
      <c r="DU699" s="170"/>
      <c r="DV699" s="170"/>
      <c r="DW699" s="170"/>
      <c r="DX699" s="170"/>
      <c r="DY699" s="170"/>
      <c r="DZ699" s="170"/>
      <c r="EA699" s="170"/>
      <c r="EB699" s="170"/>
      <c r="EC699" s="170"/>
      <c r="ED699" s="170"/>
      <c r="EE699" s="170"/>
      <c r="EF699" s="170"/>
      <c r="EG699" s="170"/>
      <c r="EH699" s="170"/>
      <c r="EI699" s="170"/>
      <c r="EJ699" s="170"/>
      <c r="EK699" s="170"/>
      <c r="EL699" s="170"/>
      <c r="EM699" s="170"/>
      <c r="EN699" s="170"/>
      <c r="EO699" s="170"/>
      <c r="EP699" s="170"/>
      <c r="EQ699" s="170"/>
      <c r="ER699" s="170"/>
      <c r="ES699" s="170"/>
      <c r="ET699" s="170"/>
      <c r="EU699" s="170"/>
      <c r="EV699" s="170"/>
      <c r="EW699" s="170"/>
      <c r="EX699" s="170"/>
      <c r="EY699" s="170"/>
      <c r="EZ699" s="170"/>
      <c r="FA699" s="170"/>
      <c r="FB699" s="170"/>
      <c r="FC699" s="170"/>
      <c r="FD699" s="170"/>
    </row>
    <row r="700" customFormat="false" ht="12.75" hidden="false" customHeight="false" outlineLevel="0" collapsed="false">
      <c r="A700" s="179"/>
      <c r="B700" s="160"/>
      <c r="C700" s="160"/>
      <c r="D700" s="160"/>
      <c r="E700" s="160"/>
      <c r="F700" s="160"/>
      <c r="G700" s="160"/>
      <c r="H700" s="159"/>
      <c r="I700" s="181"/>
      <c r="R700" s="159"/>
      <c r="S700" s="169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70"/>
      <c r="BP700" s="170"/>
      <c r="BQ700" s="170"/>
      <c r="BR700" s="170"/>
      <c r="BS700" s="170"/>
      <c r="BT700" s="170"/>
      <c r="BU700" s="170"/>
      <c r="BV700" s="170"/>
      <c r="BW700" s="170"/>
      <c r="BX700" s="170"/>
      <c r="BY700" s="170"/>
      <c r="BZ700" s="170"/>
      <c r="CA700" s="170"/>
      <c r="CB700" s="170"/>
      <c r="CC700" s="170"/>
      <c r="CD700" s="170"/>
      <c r="CE700" s="170"/>
      <c r="CF700" s="170"/>
      <c r="CG700" s="170"/>
      <c r="CH700" s="170"/>
      <c r="CI700" s="170"/>
      <c r="CJ700" s="170"/>
      <c r="CK700" s="170"/>
      <c r="CL700" s="170"/>
      <c r="CM700" s="170"/>
      <c r="CN700" s="170"/>
      <c r="CO700" s="170"/>
      <c r="CP700" s="170"/>
      <c r="CQ700" s="170"/>
      <c r="CR700" s="170"/>
      <c r="CS700" s="170"/>
      <c r="CT700" s="170"/>
      <c r="CU700" s="170"/>
      <c r="CV700" s="170"/>
      <c r="CW700" s="170"/>
      <c r="CX700" s="170"/>
      <c r="CY700" s="170"/>
      <c r="CZ700" s="170"/>
      <c r="DA700" s="170"/>
      <c r="DB700" s="170"/>
      <c r="DC700" s="170"/>
      <c r="DD700" s="170"/>
      <c r="DE700" s="170"/>
      <c r="DF700" s="170"/>
      <c r="DG700" s="170"/>
      <c r="DH700" s="170"/>
      <c r="DI700" s="170"/>
      <c r="DJ700" s="170"/>
      <c r="DK700" s="170"/>
      <c r="DL700" s="170"/>
      <c r="DM700" s="170"/>
      <c r="DN700" s="170"/>
      <c r="DO700" s="170"/>
      <c r="DP700" s="170"/>
      <c r="DQ700" s="170"/>
      <c r="DR700" s="170"/>
      <c r="DS700" s="170"/>
      <c r="DT700" s="170"/>
      <c r="DU700" s="170"/>
      <c r="DV700" s="170"/>
      <c r="DW700" s="170"/>
      <c r="DX700" s="170"/>
      <c r="DY700" s="170"/>
      <c r="DZ700" s="170"/>
      <c r="EA700" s="170"/>
      <c r="EB700" s="170"/>
      <c r="EC700" s="170"/>
      <c r="ED700" s="170"/>
      <c r="EE700" s="170"/>
      <c r="EF700" s="170"/>
      <c r="EG700" s="170"/>
      <c r="EH700" s="170"/>
      <c r="EI700" s="170"/>
      <c r="EJ700" s="170"/>
      <c r="EK700" s="170"/>
      <c r="EL700" s="170"/>
      <c r="EM700" s="170"/>
      <c r="EN700" s="170"/>
      <c r="EO700" s="170"/>
      <c r="EP700" s="170"/>
      <c r="EQ700" s="170"/>
      <c r="ER700" s="170"/>
      <c r="ES700" s="170"/>
      <c r="ET700" s="170"/>
      <c r="EU700" s="170"/>
      <c r="EV700" s="170"/>
      <c r="EW700" s="170"/>
      <c r="EX700" s="170"/>
      <c r="EY700" s="170"/>
      <c r="EZ700" s="170"/>
      <c r="FA700" s="170"/>
      <c r="FB700" s="170"/>
      <c r="FC700" s="170"/>
      <c r="FD700" s="170"/>
    </row>
    <row r="701" customFormat="false" ht="12.75" hidden="false" customHeight="false" outlineLevel="0" collapsed="false">
      <c r="A701" s="179"/>
      <c r="B701" s="160"/>
      <c r="C701" s="160"/>
      <c r="D701" s="160"/>
      <c r="E701" s="160"/>
      <c r="F701" s="160"/>
      <c r="G701" s="160"/>
      <c r="H701" s="159"/>
      <c r="I701" s="181"/>
      <c r="R701" s="159"/>
      <c r="S701" s="169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70"/>
      <c r="BP701" s="170"/>
      <c r="BQ701" s="170"/>
      <c r="BR701" s="170"/>
      <c r="BS701" s="170"/>
      <c r="BT701" s="170"/>
      <c r="BU701" s="170"/>
      <c r="BV701" s="170"/>
      <c r="BW701" s="170"/>
      <c r="BX701" s="170"/>
      <c r="BY701" s="170"/>
      <c r="BZ701" s="170"/>
      <c r="CA701" s="170"/>
      <c r="CB701" s="170"/>
      <c r="CC701" s="170"/>
      <c r="CD701" s="170"/>
      <c r="CE701" s="170"/>
      <c r="CF701" s="170"/>
      <c r="CG701" s="170"/>
      <c r="CH701" s="170"/>
      <c r="CI701" s="170"/>
      <c r="CJ701" s="170"/>
      <c r="CK701" s="170"/>
      <c r="CL701" s="170"/>
      <c r="CM701" s="170"/>
      <c r="CN701" s="170"/>
      <c r="CO701" s="170"/>
      <c r="CP701" s="170"/>
      <c r="CQ701" s="170"/>
      <c r="CR701" s="170"/>
      <c r="CS701" s="170"/>
      <c r="CT701" s="170"/>
      <c r="CU701" s="170"/>
      <c r="CV701" s="170"/>
      <c r="CW701" s="170"/>
      <c r="CX701" s="170"/>
      <c r="CY701" s="170"/>
      <c r="CZ701" s="170"/>
      <c r="DA701" s="170"/>
      <c r="DB701" s="170"/>
      <c r="DC701" s="170"/>
      <c r="DD701" s="170"/>
      <c r="DE701" s="170"/>
      <c r="DF701" s="170"/>
      <c r="DG701" s="170"/>
      <c r="DH701" s="170"/>
      <c r="DI701" s="170"/>
      <c r="DJ701" s="170"/>
      <c r="DK701" s="170"/>
      <c r="DL701" s="170"/>
      <c r="DM701" s="170"/>
      <c r="DN701" s="170"/>
      <c r="DO701" s="170"/>
      <c r="DP701" s="170"/>
      <c r="DQ701" s="170"/>
      <c r="DR701" s="170"/>
      <c r="DS701" s="170"/>
      <c r="DT701" s="170"/>
      <c r="DU701" s="170"/>
      <c r="DV701" s="170"/>
      <c r="DW701" s="170"/>
      <c r="DX701" s="170"/>
      <c r="DY701" s="170"/>
      <c r="DZ701" s="170"/>
      <c r="EA701" s="170"/>
      <c r="EB701" s="170"/>
      <c r="EC701" s="170"/>
      <c r="ED701" s="170"/>
      <c r="EE701" s="170"/>
      <c r="EF701" s="170"/>
      <c r="EG701" s="170"/>
      <c r="EH701" s="170"/>
      <c r="EI701" s="170"/>
      <c r="EJ701" s="170"/>
      <c r="EK701" s="170"/>
      <c r="EL701" s="170"/>
      <c r="EM701" s="170"/>
      <c r="EN701" s="170"/>
      <c r="EO701" s="170"/>
      <c r="EP701" s="170"/>
      <c r="EQ701" s="170"/>
      <c r="ER701" s="170"/>
      <c r="ES701" s="170"/>
      <c r="ET701" s="170"/>
      <c r="EU701" s="170"/>
      <c r="EV701" s="170"/>
      <c r="EW701" s="170"/>
      <c r="EX701" s="170"/>
      <c r="EY701" s="170"/>
      <c r="EZ701" s="170"/>
      <c r="FA701" s="170"/>
      <c r="FB701" s="170"/>
      <c r="FC701" s="170"/>
      <c r="FD701" s="170"/>
    </row>
    <row r="702" customFormat="false" ht="12.75" hidden="false" customHeight="false" outlineLevel="0" collapsed="false">
      <c r="A702" s="179"/>
      <c r="B702" s="160"/>
      <c r="C702" s="160"/>
      <c r="D702" s="160"/>
      <c r="E702" s="160"/>
      <c r="F702" s="160"/>
      <c r="G702" s="160"/>
      <c r="H702" s="159"/>
      <c r="I702" s="181"/>
      <c r="R702" s="159"/>
      <c r="S702" s="169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70"/>
      <c r="BP702" s="170"/>
      <c r="BQ702" s="170"/>
      <c r="BR702" s="170"/>
      <c r="BS702" s="170"/>
      <c r="BT702" s="170"/>
      <c r="BU702" s="170"/>
      <c r="BV702" s="170"/>
      <c r="BW702" s="170"/>
      <c r="BX702" s="170"/>
      <c r="BY702" s="170"/>
      <c r="BZ702" s="170"/>
      <c r="CA702" s="170"/>
      <c r="CB702" s="170"/>
      <c r="CC702" s="170"/>
      <c r="CD702" s="170"/>
      <c r="CE702" s="170"/>
      <c r="CF702" s="170"/>
      <c r="CG702" s="170"/>
      <c r="CH702" s="170"/>
      <c r="CI702" s="170"/>
      <c r="CJ702" s="170"/>
      <c r="CK702" s="170"/>
      <c r="CL702" s="170"/>
      <c r="CM702" s="170"/>
      <c r="CN702" s="170"/>
      <c r="CO702" s="170"/>
      <c r="CP702" s="170"/>
      <c r="CQ702" s="170"/>
      <c r="CR702" s="170"/>
      <c r="CS702" s="170"/>
      <c r="CT702" s="170"/>
      <c r="CU702" s="170"/>
      <c r="CV702" s="170"/>
      <c r="CW702" s="170"/>
      <c r="CX702" s="170"/>
      <c r="CY702" s="170"/>
      <c r="CZ702" s="170"/>
      <c r="DA702" s="170"/>
      <c r="DB702" s="170"/>
      <c r="DC702" s="170"/>
      <c r="DD702" s="170"/>
      <c r="DE702" s="170"/>
      <c r="DF702" s="170"/>
      <c r="DG702" s="170"/>
      <c r="DH702" s="170"/>
      <c r="DI702" s="170"/>
      <c r="DJ702" s="170"/>
      <c r="DK702" s="170"/>
      <c r="DL702" s="170"/>
      <c r="DM702" s="170"/>
      <c r="DN702" s="170"/>
      <c r="DO702" s="170"/>
      <c r="DP702" s="170"/>
      <c r="DQ702" s="170"/>
      <c r="DR702" s="170"/>
      <c r="DS702" s="170"/>
      <c r="DT702" s="170"/>
      <c r="DU702" s="170"/>
      <c r="DV702" s="170"/>
      <c r="DW702" s="170"/>
      <c r="DX702" s="170"/>
      <c r="DY702" s="170"/>
      <c r="DZ702" s="170"/>
      <c r="EA702" s="170"/>
      <c r="EB702" s="170"/>
      <c r="EC702" s="170"/>
      <c r="ED702" s="170"/>
      <c r="EE702" s="170"/>
      <c r="EF702" s="170"/>
      <c r="EG702" s="170"/>
      <c r="EH702" s="170"/>
      <c r="EI702" s="170"/>
      <c r="EJ702" s="170"/>
      <c r="EK702" s="170"/>
      <c r="EL702" s="170"/>
      <c r="EM702" s="170"/>
      <c r="EN702" s="170"/>
      <c r="EO702" s="170"/>
      <c r="EP702" s="170"/>
      <c r="EQ702" s="170"/>
      <c r="ER702" s="170"/>
      <c r="ES702" s="170"/>
      <c r="ET702" s="170"/>
      <c r="EU702" s="170"/>
      <c r="EV702" s="170"/>
      <c r="EW702" s="170"/>
      <c r="EX702" s="170"/>
      <c r="EY702" s="170"/>
      <c r="EZ702" s="170"/>
      <c r="FA702" s="170"/>
      <c r="FB702" s="170"/>
      <c r="FC702" s="170"/>
      <c r="FD702" s="170"/>
    </row>
    <row r="703" customFormat="false" ht="12.75" hidden="false" customHeight="false" outlineLevel="0" collapsed="false">
      <c r="A703" s="179"/>
      <c r="B703" s="160"/>
      <c r="C703" s="160"/>
      <c r="D703" s="160"/>
      <c r="E703" s="160"/>
      <c r="F703" s="160"/>
      <c r="G703" s="160"/>
      <c r="H703" s="159"/>
      <c r="I703" s="181"/>
      <c r="R703" s="159"/>
      <c r="S703" s="169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70"/>
      <c r="BP703" s="170"/>
      <c r="BQ703" s="170"/>
      <c r="BR703" s="170"/>
      <c r="BS703" s="170"/>
      <c r="BT703" s="170"/>
      <c r="BU703" s="170"/>
      <c r="BV703" s="170"/>
      <c r="BW703" s="170"/>
      <c r="BX703" s="170"/>
      <c r="BY703" s="170"/>
      <c r="BZ703" s="170"/>
      <c r="CA703" s="170"/>
      <c r="CB703" s="170"/>
      <c r="CC703" s="170"/>
      <c r="CD703" s="170"/>
      <c r="CE703" s="170"/>
      <c r="CF703" s="170"/>
      <c r="CG703" s="170"/>
      <c r="CH703" s="170"/>
      <c r="CI703" s="170"/>
      <c r="CJ703" s="170"/>
      <c r="CK703" s="170"/>
      <c r="CL703" s="170"/>
      <c r="CM703" s="170"/>
      <c r="CN703" s="170"/>
      <c r="CO703" s="170"/>
      <c r="CP703" s="170"/>
      <c r="CQ703" s="170"/>
      <c r="CR703" s="170"/>
      <c r="CS703" s="170"/>
      <c r="CT703" s="170"/>
      <c r="CU703" s="170"/>
      <c r="CV703" s="170"/>
      <c r="CW703" s="170"/>
      <c r="CX703" s="170"/>
      <c r="CY703" s="170"/>
      <c r="CZ703" s="170"/>
      <c r="DA703" s="170"/>
      <c r="DB703" s="170"/>
      <c r="DC703" s="170"/>
      <c r="DD703" s="170"/>
      <c r="DE703" s="170"/>
      <c r="DF703" s="170"/>
      <c r="DG703" s="170"/>
      <c r="DH703" s="170"/>
      <c r="DI703" s="170"/>
      <c r="DJ703" s="170"/>
      <c r="DK703" s="170"/>
      <c r="DL703" s="170"/>
      <c r="DM703" s="170"/>
      <c r="DN703" s="170"/>
      <c r="DO703" s="170"/>
      <c r="DP703" s="170"/>
      <c r="DQ703" s="170"/>
      <c r="DR703" s="170"/>
      <c r="DS703" s="170"/>
      <c r="DT703" s="170"/>
      <c r="DU703" s="170"/>
      <c r="DV703" s="170"/>
      <c r="DW703" s="170"/>
      <c r="DX703" s="170"/>
      <c r="DY703" s="170"/>
      <c r="DZ703" s="170"/>
      <c r="EA703" s="170"/>
      <c r="EB703" s="170"/>
      <c r="EC703" s="170"/>
      <c r="ED703" s="170"/>
      <c r="EE703" s="170"/>
      <c r="EF703" s="170"/>
      <c r="EG703" s="170"/>
      <c r="EH703" s="170"/>
      <c r="EI703" s="170"/>
      <c r="EJ703" s="170"/>
      <c r="EK703" s="170"/>
      <c r="EL703" s="170"/>
      <c r="EM703" s="170"/>
      <c r="EN703" s="170"/>
      <c r="EO703" s="170"/>
      <c r="EP703" s="170"/>
      <c r="EQ703" s="170"/>
      <c r="ER703" s="170"/>
      <c r="ES703" s="170"/>
      <c r="ET703" s="170"/>
      <c r="EU703" s="170"/>
      <c r="EV703" s="170"/>
      <c r="EW703" s="170"/>
      <c r="EX703" s="170"/>
      <c r="EY703" s="170"/>
      <c r="EZ703" s="170"/>
      <c r="FA703" s="170"/>
      <c r="FB703" s="170"/>
      <c r="FC703" s="170"/>
      <c r="FD703" s="170"/>
    </row>
    <row r="704" customFormat="false" ht="12.75" hidden="false" customHeight="false" outlineLevel="0" collapsed="false">
      <c r="A704" s="179"/>
      <c r="B704" s="160"/>
      <c r="C704" s="160"/>
      <c r="D704" s="160"/>
      <c r="E704" s="160"/>
      <c r="F704" s="160"/>
      <c r="G704" s="160"/>
      <c r="H704" s="159"/>
      <c r="I704" s="181"/>
      <c r="R704" s="159"/>
      <c r="S704" s="169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  <c r="AH704" s="170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70"/>
      <c r="BP704" s="170"/>
      <c r="BQ704" s="170"/>
      <c r="BR704" s="170"/>
      <c r="BS704" s="170"/>
      <c r="BT704" s="170"/>
      <c r="BU704" s="170"/>
      <c r="BV704" s="170"/>
      <c r="BW704" s="170"/>
      <c r="BX704" s="170"/>
      <c r="BY704" s="170"/>
      <c r="BZ704" s="170"/>
      <c r="CA704" s="170"/>
      <c r="CB704" s="170"/>
      <c r="CC704" s="170"/>
      <c r="CD704" s="170"/>
      <c r="CE704" s="170"/>
      <c r="CF704" s="170"/>
      <c r="CG704" s="170"/>
      <c r="CH704" s="170"/>
      <c r="CI704" s="170"/>
      <c r="CJ704" s="170"/>
      <c r="CK704" s="170"/>
      <c r="CL704" s="170"/>
      <c r="CM704" s="170"/>
      <c r="CN704" s="170"/>
      <c r="CO704" s="170"/>
      <c r="CP704" s="170"/>
      <c r="CQ704" s="170"/>
      <c r="CR704" s="170"/>
      <c r="CS704" s="170"/>
      <c r="CT704" s="170"/>
      <c r="CU704" s="170"/>
      <c r="CV704" s="170"/>
      <c r="CW704" s="170"/>
      <c r="CX704" s="170"/>
      <c r="CY704" s="170"/>
      <c r="CZ704" s="170"/>
      <c r="DA704" s="170"/>
      <c r="DB704" s="170"/>
      <c r="DC704" s="170"/>
      <c r="DD704" s="170"/>
      <c r="DE704" s="170"/>
      <c r="DF704" s="170"/>
      <c r="DG704" s="170"/>
      <c r="DH704" s="170"/>
      <c r="DI704" s="170"/>
      <c r="DJ704" s="170"/>
      <c r="DK704" s="170"/>
      <c r="DL704" s="170"/>
      <c r="DM704" s="170"/>
      <c r="DN704" s="170"/>
      <c r="DO704" s="170"/>
      <c r="DP704" s="170"/>
      <c r="DQ704" s="170"/>
      <c r="DR704" s="170"/>
      <c r="DS704" s="170"/>
      <c r="DT704" s="170"/>
      <c r="DU704" s="170"/>
      <c r="DV704" s="170"/>
      <c r="DW704" s="170"/>
      <c r="DX704" s="170"/>
      <c r="DY704" s="170"/>
      <c r="DZ704" s="170"/>
      <c r="EA704" s="170"/>
      <c r="EB704" s="170"/>
      <c r="EC704" s="170"/>
      <c r="ED704" s="170"/>
      <c r="EE704" s="170"/>
      <c r="EF704" s="170"/>
      <c r="EG704" s="170"/>
      <c r="EH704" s="170"/>
      <c r="EI704" s="170"/>
      <c r="EJ704" s="170"/>
      <c r="EK704" s="170"/>
      <c r="EL704" s="170"/>
      <c r="EM704" s="170"/>
      <c r="EN704" s="170"/>
      <c r="EO704" s="170"/>
      <c r="EP704" s="170"/>
      <c r="EQ704" s="170"/>
      <c r="ER704" s="170"/>
      <c r="ES704" s="170"/>
      <c r="ET704" s="170"/>
      <c r="EU704" s="170"/>
      <c r="EV704" s="170"/>
      <c r="EW704" s="170"/>
      <c r="EX704" s="170"/>
      <c r="EY704" s="170"/>
      <c r="EZ704" s="170"/>
      <c r="FA704" s="170"/>
      <c r="FB704" s="170"/>
      <c r="FC704" s="170"/>
      <c r="FD704" s="170"/>
    </row>
    <row r="705" customFormat="false" ht="12.75" hidden="false" customHeight="false" outlineLevel="0" collapsed="false">
      <c r="A705" s="179"/>
      <c r="B705" s="160"/>
      <c r="C705" s="160"/>
      <c r="D705" s="160"/>
      <c r="E705" s="160"/>
      <c r="F705" s="160"/>
      <c r="G705" s="160"/>
      <c r="H705" s="159"/>
      <c r="I705" s="181"/>
      <c r="R705" s="159"/>
      <c r="S705" s="169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  <c r="AH705" s="170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70"/>
      <c r="BP705" s="170"/>
      <c r="BQ705" s="170"/>
      <c r="BR705" s="170"/>
      <c r="BS705" s="170"/>
      <c r="BT705" s="170"/>
      <c r="BU705" s="170"/>
      <c r="BV705" s="170"/>
      <c r="BW705" s="170"/>
      <c r="BX705" s="170"/>
      <c r="BY705" s="170"/>
      <c r="BZ705" s="170"/>
      <c r="CA705" s="170"/>
      <c r="CB705" s="170"/>
      <c r="CC705" s="170"/>
      <c r="CD705" s="170"/>
      <c r="CE705" s="170"/>
      <c r="CF705" s="170"/>
      <c r="CG705" s="170"/>
      <c r="CH705" s="170"/>
      <c r="CI705" s="170"/>
      <c r="CJ705" s="170"/>
      <c r="CK705" s="170"/>
      <c r="CL705" s="170"/>
      <c r="CM705" s="170"/>
      <c r="CN705" s="170"/>
      <c r="CO705" s="170"/>
      <c r="CP705" s="170"/>
      <c r="CQ705" s="170"/>
      <c r="CR705" s="170"/>
      <c r="CS705" s="170"/>
      <c r="CT705" s="170"/>
      <c r="CU705" s="170"/>
      <c r="CV705" s="170"/>
      <c r="CW705" s="170"/>
      <c r="CX705" s="170"/>
      <c r="CY705" s="170"/>
      <c r="CZ705" s="170"/>
      <c r="DA705" s="170"/>
      <c r="DB705" s="170"/>
      <c r="DC705" s="170"/>
      <c r="DD705" s="170"/>
      <c r="DE705" s="170"/>
      <c r="DF705" s="170"/>
      <c r="DG705" s="170"/>
      <c r="DH705" s="170"/>
      <c r="DI705" s="170"/>
      <c r="DJ705" s="170"/>
      <c r="DK705" s="170"/>
      <c r="DL705" s="170"/>
      <c r="DM705" s="170"/>
      <c r="DN705" s="170"/>
      <c r="DO705" s="170"/>
      <c r="DP705" s="170"/>
      <c r="DQ705" s="170"/>
      <c r="DR705" s="170"/>
      <c r="DS705" s="170"/>
      <c r="DT705" s="170"/>
      <c r="DU705" s="170"/>
      <c r="DV705" s="170"/>
      <c r="DW705" s="170"/>
      <c r="DX705" s="170"/>
      <c r="DY705" s="170"/>
      <c r="DZ705" s="170"/>
      <c r="EA705" s="170"/>
      <c r="EB705" s="170"/>
      <c r="EC705" s="170"/>
      <c r="ED705" s="170"/>
      <c r="EE705" s="170"/>
      <c r="EF705" s="170"/>
      <c r="EG705" s="170"/>
      <c r="EH705" s="170"/>
      <c r="EI705" s="170"/>
      <c r="EJ705" s="170"/>
      <c r="EK705" s="170"/>
      <c r="EL705" s="170"/>
      <c r="EM705" s="170"/>
      <c r="EN705" s="170"/>
      <c r="EO705" s="170"/>
      <c r="EP705" s="170"/>
      <c r="EQ705" s="170"/>
      <c r="ER705" s="170"/>
      <c r="ES705" s="170"/>
      <c r="ET705" s="170"/>
      <c r="EU705" s="170"/>
      <c r="EV705" s="170"/>
      <c r="EW705" s="170"/>
      <c r="EX705" s="170"/>
      <c r="EY705" s="170"/>
      <c r="EZ705" s="170"/>
      <c r="FA705" s="170"/>
      <c r="FB705" s="170"/>
      <c r="FC705" s="170"/>
      <c r="FD705" s="170"/>
    </row>
    <row r="706" customFormat="false" ht="12.75" hidden="false" customHeight="false" outlineLevel="0" collapsed="false">
      <c r="A706" s="179"/>
      <c r="B706" s="160"/>
      <c r="C706" s="160"/>
      <c r="D706" s="160"/>
      <c r="E706" s="160"/>
      <c r="F706" s="160"/>
      <c r="G706" s="160"/>
      <c r="H706" s="159"/>
      <c r="I706" s="181"/>
      <c r="R706" s="159"/>
      <c r="S706" s="169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  <c r="AH706" s="170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70"/>
      <c r="BP706" s="170"/>
      <c r="BQ706" s="170"/>
      <c r="BR706" s="170"/>
      <c r="BS706" s="170"/>
      <c r="BT706" s="170"/>
      <c r="BU706" s="170"/>
      <c r="BV706" s="170"/>
      <c r="BW706" s="170"/>
      <c r="BX706" s="170"/>
      <c r="BY706" s="170"/>
      <c r="BZ706" s="170"/>
      <c r="CA706" s="170"/>
      <c r="CB706" s="170"/>
      <c r="CC706" s="170"/>
      <c r="CD706" s="170"/>
      <c r="CE706" s="170"/>
      <c r="CF706" s="170"/>
      <c r="CG706" s="170"/>
      <c r="CH706" s="170"/>
      <c r="CI706" s="170"/>
      <c r="CJ706" s="170"/>
      <c r="CK706" s="170"/>
      <c r="CL706" s="170"/>
      <c r="CM706" s="170"/>
      <c r="CN706" s="170"/>
      <c r="CO706" s="170"/>
      <c r="CP706" s="170"/>
      <c r="CQ706" s="170"/>
      <c r="CR706" s="170"/>
      <c r="CS706" s="170"/>
      <c r="CT706" s="170"/>
      <c r="CU706" s="170"/>
      <c r="CV706" s="170"/>
      <c r="CW706" s="170"/>
      <c r="CX706" s="170"/>
      <c r="CY706" s="170"/>
      <c r="CZ706" s="170"/>
      <c r="DA706" s="170"/>
      <c r="DB706" s="170"/>
      <c r="DC706" s="170"/>
      <c r="DD706" s="170"/>
      <c r="DE706" s="170"/>
      <c r="DF706" s="170"/>
      <c r="DG706" s="170"/>
      <c r="DH706" s="170"/>
      <c r="DI706" s="170"/>
      <c r="DJ706" s="170"/>
      <c r="DK706" s="170"/>
      <c r="DL706" s="170"/>
      <c r="DM706" s="170"/>
      <c r="DN706" s="170"/>
      <c r="DO706" s="170"/>
      <c r="DP706" s="170"/>
      <c r="DQ706" s="170"/>
      <c r="DR706" s="170"/>
      <c r="DS706" s="170"/>
      <c r="DT706" s="170"/>
      <c r="DU706" s="170"/>
      <c r="DV706" s="170"/>
      <c r="DW706" s="170"/>
      <c r="DX706" s="170"/>
      <c r="DY706" s="170"/>
      <c r="DZ706" s="170"/>
      <c r="EA706" s="170"/>
      <c r="EB706" s="170"/>
      <c r="EC706" s="170"/>
      <c r="ED706" s="170"/>
      <c r="EE706" s="170"/>
      <c r="EF706" s="170"/>
      <c r="EG706" s="170"/>
      <c r="EH706" s="170"/>
      <c r="EI706" s="170"/>
      <c r="EJ706" s="170"/>
      <c r="EK706" s="170"/>
      <c r="EL706" s="170"/>
      <c r="EM706" s="170"/>
      <c r="EN706" s="170"/>
      <c r="EO706" s="170"/>
      <c r="EP706" s="170"/>
      <c r="EQ706" s="170"/>
      <c r="ER706" s="170"/>
      <c r="ES706" s="170"/>
      <c r="ET706" s="170"/>
      <c r="EU706" s="170"/>
      <c r="EV706" s="170"/>
      <c r="EW706" s="170"/>
      <c r="EX706" s="170"/>
      <c r="EY706" s="170"/>
      <c r="EZ706" s="170"/>
      <c r="FA706" s="170"/>
      <c r="FB706" s="170"/>
      <c r="FC706" s="170"/>
      <c r="FD706" s="170"/>
    </row>
    <row r="707" customFormat="false" ht="12.75" hidden="false" customHeight="false" outlineLevel="0" collapsed="false">
      <c r="A707" s="179"/>
      <c r="B707" s="160"/>
      <c r="C707" s="160"/>
      <c r="D707" s="160"/>
      <c r="E707" s="160"/>
      <c r="F707" s="160"/>
      <c r="G707" s="160"/>
      <c r="H707" s="159"/>
      <c r="I707" s="181"/>
      <c r="R707" s="159"/>
      <c r="S707" s="169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  <c r="AH707" s="170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70"/>
      <c r="BP707" s="170"/>
      <c r="BQ707" s="170"/>
      <c r="BR707" s="170"/>
      <c r="BS707" s="170"/>
      <c r="BT707" s="170"/>
      <c r="BU707" s="170"/>
      <c r="BV707" s="170"/>
      <c r="BW707" s="170"/>
      <c r="BX707" s="170"/>
      <c r="BY707" s="170"/>
      <c r="BZ707" s="170"/>
      <c r="CA707" s="170"/>
      <c r="CB707" s="170"/>
      <c r="CC707" s="170"/>
      <c r="CD707" s="170"/>
      <c r="CE707" s="170"/>
      <c r="CF707" s="170"/>
      <c r="CG707" s="170"/>
      <c r="CH707" s="170"/>
      <c r="CI707" s="170"/>
      <c r="CJ707" s="170"/>
      <c r="CK707" s="170"/>
      <c r="CL707" s="170"/>
      <c r="CM707" s="170"/>
      <c r="CN707" s="170"/>
      <c r="CO707" s="170"/>
      <c r="CP707" s="170"/>
      <c r="CQ707" s="170"/>
      <c r="CR707" s="170"/>
      <c r="CS707" s="170"/>
      <c r="CT707" s="170"/>
      <c r="CU707" s="170"/>
      <c r="CV707" s="170"/>
      <c r="CW707" s="170"/>
      <c r="CX707" s="170"/>
      <c r="CY707" s="170"/>
      <c r="CZ707" s="170"/>
      <c r="DA707" s="170"/>
      <c r="DB707" s="170"/>
      <c r="DC707" s="170"/>
      <c r="DD707" s="170"/>
      <c r="DE707" s="170"/>
      <c r="DF707" s="170"/>
      <c r="DG707" s="170"/>
      <c r="DH707" s="170"/>
      <c r="DI707" s="170"/>
      <c r="DJ707" s="170"/>
      <c r="DK707" s="170"/>
      <c r="DL707" s="170"/>
      <c r="DM707" s="170"/>
      <c r="DN707" s="170"/>
      <c r="DO707" s="170"/>
      <c r="DP707" s="170"/>
      <c r="DQ707" s="170"/>
      <c r="DR707" s="170"/>
      <c r="DS707" s="170"/>
      <c r="DT707" s="170"/>
      <c r="DU707" s="170"/>
      <c r="DV707" s="170"/>
      <c r="DW707" s="170"/>
      <c r="DX707" s="170"/>
      <c r="DY707" s="170"/>
      <c r="DZ707" s="170"/>
      <c r="EA707" s="170"/>
      <c r="EB707" s="170"/>
      <c r="EC707" s="170"/>
      <c r="ED707" s="170"/>
      <c r="EE707" s="170"/>
      <c r="EF707" s="170"/>
      <c r="EG707" s="170"/>
      <c r="EH707" s="170"/>
      <c r="EI707" s="170"/>
      <c r="EJ707" s="170"/>
      <c r="EK707" s="170"/>
      <c r="EL707" s="170"/>
      <c r="EM707" s="170"/>
      <c r="EN707" s="170"/>
      <c r="EO707" s="170"/>
      <c r="EP707" s="170"/>
      <c r="EQ707" s="170"/>
      <c r="ER707" s="170"/>
      <c r="ES707" s="170"/>
      <c r="ET707" s="170"/>
      <c r="EU707" s="170"/>
      <c r="EV707" s="170"/>
      <c r="EW707" s="170"/>
      <c r="EX707" s="170"/>
      <c r="EY707" s="170"/>
      <c r="EZ707" s="170"/>
      <c r="FA707" s="170"/>
      <c r="FB707" s="170"/>
      <c r="FC707" s="170"/>
      <c r="FD707" s="170"/>
    </row>
    <row r="708" customFormat="false" ht="12.75" hidden="false" customHeight="false" outlineLevel="0" collapsed="false">
      <c r="A708" s="179"/>
      <c r="B708" s="160"/>
      <c r="C708" s="160"/>
      <c r="D708" s="160"/>
      <c r="E708" s="160"/>
      <c r="F708" s="160"/>
      <c r="G708" s="160"/>
      <c r="H708" s="159"/>
      <c r="I708" s="181"/>
      <c r="R708" s="159"/>
      <c r="S708" s="169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  <c r="AH708" s="170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70"/>
      <c r="BP708" s="170"/>
      <c r="BQ708" s="170"/>
      <c r="BR708" s="170"/>
      <c r="BS708" s="170"/>
      <c r="BT708" s="170"/>
      <c r="BU708" s="170"/>
      <c r="BV708" s="170"/>
      <c r="BW708" s="170"/>
      <c r="BX708" s="170"/>
      <c r="BY708" s="170"/>
      <c r="BZ708" s="170"/>
      <c r="CA708" s="170"/>
      <c r="CB708" s="170"/>
      <c r="CC708" s="170"/>
      <c r="CD708" s="170"/>
      <c r="CE708" s="170"/>
      <c r="CF708" s="170"/>
      <c r="CG708" s="170"/>
      <c r="CH708" s="170"/>
      <c r="CI708" s="170"/>
      <c r="CJ708" s="170"/>
      <c r="CK708" s="170"/>
      <c r="CL708" s="170"/>
      <c r="CM708" s="170"/>
      <c r="CN708" s="170"/>
      <c r="CO708" s="170"/>
      <c r="CP708" s="170"/>
      <c r="CQ708" s="170"/>
      <c r="CR708" s="170"/>
      <c r="CS708" s="170"/>
      <c r="CT708" s="170"/>
      <c r="CU708" s="170"/>
      <c r="CV708" s="170"/>
      <c r="CW708" s="170"/>
      <c r="CX708" s="170"/>
      <c r="CY708" s="170"/>
      <c r="CZ708" s="170"/>
      <c r="DA708" s="170"/>
      <c r="DB708" s="170"/>
      <c r="DC708" s="170"/>
      <c r="DD708" s="170"/>
      <c r="DE708" s="170"/>
      <c r="DF708" s="170"/>
      <c r="DG708" s="170"/>
      <c r="DH708" s="170"/>
      <c r="DI708" s="170"/>
      <c r="DJ708" s="170"/>
      <c r="DK708" s="170"/>
      <c r="DL708" s="170"/>
      <c r="DM708" s="170"/>
      <c r="DN708" s="170"/>
      <c r="DO708" s="170"/>
      <c r="DP708" s="170"/>
      <c r="DQ708" s="170"/>
      <c r="DR708" s="170"/>
      <c r="DS708" s="170"/>
      <c r="DT708" s="170"/>
      <c r="DU708" s="170"/>
      <c r="DV708" s="170"/>
      <c r="DW708" s="170"/>
      <c r="DX708" s="170"/>
      <c r="DY708" s="170"/>
      <c r="DZ708" s="170"/>
      <c r="EA708" s="170"/>
      <c r="EB708" s="170"/>
      <c r="EC708" s="170"/>
      <c r="ED708" s="170"/>
      <c r="EE708" s="170"/>
      <c r="EF708" s="170"/>
      <c r="EG708" s="170"/>
      <c r="EH708" s="170"/>
      <c r="EI708" s="170"/>
      <c r="EJ708" s="170"/>
      <c r="EK708" s="170"/>
      <c r="EL708" s="170"/>
      <c r="EM708" s="170"/>
      <c r="EN708" s="170"/>
      <c r="EO708" s="170"/>
      <c r="EP708" s="170"/>
      <c r="EQ708" s="170"/>
      <c r="ER708" s="170"/>
      <c r="ES708" s="170"/>
      <c r="ET708" s="170"/>
      <c r="EU708" s="170"/>
      <c r="EV708" s="170"/>
      <c r="EW708" s="170"/>
      <c r="EX708" s="170"/>
      <c r="EY708" s="170"/>
      <c r="EZ708" s="170"/>
      <c r="FA708" s="170"/>
      <c r="FB708" s="170"/>
      <c r="FC708" s="170"/>
      <c r="FD708" s="170"/>
    </row>
    <row r="709" customFormat="false" ht="12.75" hidden="false" customHeight="false" outlineLevel="0" collapsed="false">
      <c r="A709" s="179"/>
      <c r="B709" s="160"/>
      <c r="C709" s="160"/>
      <c r="D709" s="160"/>
      <c r="E709" s="160"/>
      <c r="F709" s="160"/>
      <c r="G709" s="160"/>
      <c r="H709" s="159"/>
      <c r="I709" s="181"/>
      <c r="R709" s="159"/>
      <c r="S709" s="169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  <c r="AH709" s="170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70"/>
      <c r="BP709" s="170"/>
      <c r="BQ709" s="170"/>
      <c r="BR709" s="170"/>
      <c r="BS709" s="170"/>
      <c r="BT709" s="170"/>
      <c r="BU709" s="170"/>
      <c r="BV709" s="170"/>
      <c r="BW709" s="170"/>
      <c r="BX709" s="170"/>
      <c r="BY709" s="170"/>
      <c r="BZ709" s="170"/>
      <c r="CA709" s="170"/>
      <c r="CB709" s="170"/>
      <c r="CC709" s="170"/>
      <c r="CD709" s="170"/>
      <c r="CE709" s="170"/>
      <c r="CF709" s="170"/>
      <c r="CG709" s="170"/>
      <c r="CH709" s="170"/>
      <c r="CI709" s="170"/>
      <c r="CJ709" s="170"/>
      <c r="CK709" s="170"/>
      <c r="CL709" s="170"/>
      <c r="CM709" s="170"/>
      <c r="CN709" s="170"/>
      <c r="CO709" s="170"/>
      <c r="CP709" s="170"/>
      <c r="CQ709" s="170"/>
      <c r="CR709" s="170"/>
      <c r="CS709" s="170"/>
      <c r="CT709" s="170"/>
      <c r="CU709" s="170"/>
      <c r="CV709" s="170"/>
      <c r="CW709" s="170"/>
      <c r="CX709" s="170"/>
      <c r="CY709" s="170"/>
      <c r="CZ709" s="170"/>
      <c r="DA709" s="170"/>
      <c r="DB709" s="170"/>
      <c r="DC709" s="170"/>
      <c r="DD709" s="170"/>
      <c r="DE709" s="170"/>
      <c r="DF709" s="170"/>
      <c r="DG709" s="170"/>
      <c r="DH709" s="170"/>
      <c r="DI709" s="170"/>
      <c r="DJ709" s="170"/>
      <c r="DK709" s="170"/>
      <c r="DL709" s="170"/>
      <c r="DM709" s="170"/>
      <c r="DN709" s="170"/>
      <c r="DO709" s="170"/>
      <c r="DP709" s="170"/>
      <c r="DQ709" s="170"/>
      <c r="DR709" s="170"/>
      <c r="DS709" s="170"/>
      <c r="DT709" s="170"/>
      <c r="DU709" s="170"/>
      <c r="DV709" s="170"/>
      <c r="DW709" s="170"/>
      <c r="DX709" s="170"/>
      <c r="DY709" s="170"/>
      <c r="DZ709" s="170"/>
      <c r="EA709" s="170"/>
      <c r="EB709" s="170"/>
      <c r="EC709" s="170"/>
      <c r="ED709" s="170"/>
      <c r="EE709" s="170"/>
      <c r="EF709" s="170"/>
      <c r="EG709" s="170"/>
      <c r="EH709" s="170"/>
      <c r="EI709" s="170"/>
      <c r="EJ709" s="170"/>
      <c r="EK709" s="170"/>
      <c r="EL709" s="170"/>
      <c r="EM709" s="170"/>
      <c r="EN709" s="170"/>
      <c r="EO709" s="170"/>
      <c r="EP709" s="170"/>
      <c r="EQ709" s="170"/>
      <c r="ER709" s="170"/>
      <c r="ES709" s="170"/>
      <c r="ET709" s="170"/>
      <c r="EU709" s="170"/>
      <c r="EV709" s="170"/>
      <c r="EW709" s="170"/>
      <c r="EX709" s="170"/>
      <c r="EY709" s="170"/>
      <c r="EZ709" s="170"/>
      <c r="FA709" s="170"/>
      <c r="FB709" s="170"/>
      <c r="FC709" s="170"/>
      <c r="FD709" s="170"/>
    </row>
    <row r="710" customFormat="false" ht="12.75" hidden="false" customHeight="false" outlineLevel="0" collapsed="false">
      <c r="A710" s="179"/>
      <c r="B710" s="160"/>
      <c r="C710" s="160"/>
      <c r="D710" s="160"/>
      <c r="E710" s="160"/>
      <c r="F710" s="160"/>
      <c r="G710" s="160"/>
      <c r="H710" s="159"/>
      <c r="I710" s="181"/>
      <c r="R710" s="159"/>
      <c r="S710" s="169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  <c r="AH710" s="170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70"/>
      <c r="BP710" s="170"/>
      <c r="BQ710" s="170"/>
      <c r="BR710" s="170"/>
      <c r="BS710" s="170"/>
      <c r="BT710" s="170"/>
      <c r="BU710" s="170"/>
      <c r="BV710" s="170"/>
      <c r="BW710" s="170"/>
      <c r="BX710" s="170"/>
      <c r="BY710" s="170"/>
      <c r="BZ710" s="170"/>
      <c r="CA710" s="170"/>
      <c r="CB710" s="170"/>
      <c r="CC710" s="170"/>
      <c r="CD710" s="170"/>
      <c r="CE710" s="170"/>
      <c r="CF710" s="170"/>
      <c r="CG710" s="170"/>
      <c r="CH710" s="170"/>
      <c r="CI710" s="170"/>
      <c r="CJ710" s="170"/>
      <c r="CK710" s="170"/>
      <c r="CL710" s="170"/>
      <c r="CM710" s="170"/>
      <c r="CN710" s="170"/>
      <c r="CO710" s="170"/>
      <c r="CP710" s="170"/>
      <c r="CQ710" s="170"/>
      <c r="CR710" s="170"/>
      <c r="CS710" s="170"/>
      <c r="CT710" s="170"/>
      <c r="CU710" s="170"/>
      <c r="CV710" s="170"/>
      <c r="CW710" s="170"/>
      <c r="CX710" s="170"/>
      <c r="CY710" s="170"/>
      <c r="CZ710" s="170"/>
      <c r="DA710" s="170"/>
      <c r="DB710" s="170"/>
      <c r="DC710" s="170"/>
      <c r="DD710" s="170"/>
      <c r="DE710" s="170"/>
      <c r="DF710" s="170"/>
      <c r="DG710" s="170"/>
      <c r="DH710" s="170"/>
      <c r="DI710" s="170"/>
      <c r="DJ710" s="170"/>
      <c r="DK710" s="170"/>
      <c r="DL710" s="170"/>
      <c r="DM710" s="170"/>
      <c r="DN710" s="170"/>
      <c r="DO710" s="170"/>
      <c r="DP710" s="170"/>
      <c r="DQ710" s="170"/>
      <c r="DR710" s="170"/>
      <c r="DS710" s="170"/>
      <c r="DT710" s="170"/>
      <c r="DU710" s="170"/>
      <c r="DV710" s="170"/>
      <c r="DW710" s="170"/>
      <c r="DX710" s="170"/>
      <c r="DY710" s="170"/>
      <c r="DZ710" s="170"/>
      <c r="EA710" s="170"/>
      <c r="EB710" s="170"/>
      <c r="EC710" s="170"/>
      <c r="ED710" s="170"/>
      <c r="EE710" s="170"/>
      <c r="EF710" s="170"/>
      <c r="EG710" s="170"/>
      <c r="EH710" s="170"/>
      <c r="EI710" s="170"/>
      <c r="EJ710" s="170"/>
      <c r="EK710" s="170"/>
      <c r="EL710" s="170"/>
      <c r="EM710" s="170"/>
      <c r="EN710" s="170"/>
      <c r="EO710" s="170"/>
      <c r="EP710" s="170"/>
      <c r="EQ710" s="170"/>
      <c r="ER710" s="170"/>
      <c r="ES710" s="170"/>
      <c r="ET710" s="170"/>
      <c r="EU710" s="170"/>
      <c r="EV710" s="170"/>
      <c r="EW710" s="170"/>
      <c r="EX710" s="170"/>
      <c r="EY710" s="170"/>
      <c r="EZ710" s="170"/>
      <c r="FA710" s="170"/>
      <c r="FB710" s="170"/>
      <c r="FC710" s="170"/>
      <c r="FD710" s="170"/>
    </row>
    <row r="711" customFormat="false" ht="12.75" hidden="false" customHeight="false" outlineLevel="0" collapsed="false">
      <c r="A711" s="179"/>
      <c r="B711" s="160"/>
      <c r="C711" s="160"/>
      <c r="D711" s="160"/>
      <c r="E711" s="160"/>
      <c r="F711" s="160"/>
      <c r="G711" s="160"/>
      <c r="H711" s="159"/>
      <c r="I711" s="181"/>
      <c r="R711" s="159"/>
      <c r="S711" s="169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  <c r="AH711" s="170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70"/>
      <c r="BW711" s="170"/>
      <c r="BX711" s="170"/>
      <c r="BY711" s="170"/>
      <c r="BZ711" s="170"/>
      <c r="CA711" s="170"/>
      <c r="CB711" s="170"/>
      <c r="CC711" s="170"/>
      <c r="CD711" s="170"/>
      <c r="CE711" s="170"/>
      <c r="CF711" s="170"/>
      <c r="CG711" s="170"/>
      <c r="CH711" s="170"/>
      <c r="CI711" s="170"/>
      <c r="CJ711" s="170"/>
      <c r="CK711" s="170"/>
      <c r="CL711" s="170"/>
      <c r="CM711" s="170"/>
      <c r="CN711" s="170"/>
      <c r="CO711" s="170"/>
      <c r="CP711" s="170"/>
      <c r="CQ711" s="170"/>
      <c r="CR711" s="170"/>
      <c r="CS711" s="170"/>
      <c r="CT711" s="170"/>
      <c r="CU711" s="170"/>
      <c r="CV711" s="170"/>
      <c r="CW711" s="170"/>
      <c r="CX711" s="170"/>
      <c r="CY711" s="170"/>
      <c r="CZ711" s="170"/>
      <c r="DA711" s="170"/>
      <c r="DB711" s="170"/>
      <c r="DC711" s="170"/>
      <c r="DD711" s="170"/>
      <c r="DE711" s="170"/>
      <c r="DF711" s="170"/>
      <c r="DG711" s="170"/>
      <c r="DH711" s="170"/>
      <c r="DI711" s="170"/>
      <c r="DJ711" s="170"/>
      <c r="DK711" s="170"/>
      <c r="DL711" s="170"/>
      <c r="DM711" s="170"/>
      <c r="DN711" s="170"/>
      <c r="DO711" s="170"/>
      <c r="DP711" s="170"/>
      <c r="DQ711" s="170"/>
      <c r="DR711" s="170"/>
      <c r="DS711" s="170"/>
      <c r="DT711" s="170"/>
      <c r="DU711" s="170"/>
      <c r="DV711" s="170"/>
      <c r="DW711" s="170"/>
      <c r="DX711" s="170"/>
      <c r="DY711" s="170"/>
      <c r="DZ711" s="170"/>
      <c r="EA711" s="170"/>
      <c r="EB711" s="170"/>
      <c r="EC711" s="170"/>
      <c r="ED711" s="170"/>
      <c r="EE711" s="170"/>
      <c r="EF711" s="170"/>
      <c r="EG711" s="170"/>
      <c r="EH711" s="170"/>
      <c r="EI711" s="170"/>
      <c r="EJ711" s="170"/>
      <c r="EK711" s="170"/>
      <c r="EL711" s="170"/>
      <c r="EM711" s="170"/>
      <c r="EN711" s="170"/>
      <c r="EO711" s="170"/>
      <c r="EP711" s="170"/>
      <c r="EQ711" s="170"/>
      <c r="ER711" s="170"/>
      <c r="ES711" s="170"/>
      <c r="ET711" s="170"/>
      <c r="EU711" s="170"/>
      <c r="EV711" s="170"/>
      <c r="EW711" s="170"/>
      <c r="EX711" s="170"/>
      <c r="EY711" s="170"/>
      <c r="EZ711" s="170"/>
      <c r="FA711" s="170"/>
      <c r="FB711" s="170"/>
      <c r="FC711" s="170"/>
      <c r="FD711" s="170"/>
    </row>
    <row r="712" customFormat="false" ht="12.75" hidden="false" customHeight="false" outlineLevel="0" collapsed="false">
      <c r="A712" s="179"/>
      <c r="B712" s="160"/>
      <c r="C712" s="160"/>
      <c r="D712" s="160"/>
      <c r="E712" s="160"/>
      <c r="F712" s="160"/>
      <c r="G712" s="160"/>
      <c r="H712" s="159"/>
      <c r="I712" s="181"/>
      <c r="R712" s="159"/>
      <c r="S712" s="169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  <c r="AH712" s="170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70"/>
      <c r="BW712" s="170"/>
      <c r="BX712" s="170"/>
      <c r="BY712" s="170"/>
      <c r="BZ712" s="170"/>
      <c r="CA712" s="170"/>
      <c r="CB712" s="170"/>
      <c r="CC712" s="170"/>
      <c r="CD712" s="170"/>
      <c r="CE712" s="170"/>
      <c r="CF712" s="170"/>
      <c r="CG712" s="170"/>
      <c r="CH712" s="170"/>
      <c r="CI712" s="170"/>
      <c r="CJ712" s="170"/>
      <c r="CK712" s="170"/>
      <c r="CL712" s="170"/>
      <c r="CM712" s="170"/>
      <c r="CN712" s="170"/>
      <c r="CO712" s="170"/>
      <c r="CP712" s="170"/>
      <c r="CQ712" s="170"/>
      <c r="CR712" s="170"/>
      <c r="CS712" s="170"/>
      <c r="CT712" s="170"/>
      <c r="CU712" s="170"/>
      <c r="CV712" s="170"/>
      <c r="CW712" s="170"/>
      <c r="CX712" s="170"/>
      <c r="CY712" s="170"/>
      <c r="CZ712" s="170"/>
      <c r="DA712" s="170"/>
      <c r="DB712" s="170"/>
      <c r="DC712" s="170"/>
      <c r="DD712" s="170"/>
      <c r="DE712" s="170"/>
      <c r="DF712" s="170"/>
      <c r="DG712" s="170"/>
      <c r="DH712" s="170"/>
      <c r="DI712" s="170"/>
      <c r="DJ712" s="170"/>
      <c r="DK712" s="170"/>
      <c r="DL712" s="170"/>
      <c r="DM712" s="170"/>
      <c r="DN712" s="170"/>
      <c r="DO712" s="170"/>
      <c r="DP712" s="170"/>
      <c r="DQ712" s="170"/>
      <c r="DR712" s="170"/>
      <c r="DS712" s="170"/>
      <c r="DT712" s="170"/>
      <c r="DU712" s="170"/>
      <c r="DV712" s="170"/>
      <c r="DW712" s="170"/>
      <c r="DX712" s="170"/>
      <c r="DY712" s="170"/>
      <c r="DZ712" s="170"/>
      <c r="EA712" s="170"/>
      <c r="EB712" s="170"/>
      <c r="EC712" s="170"/>
      <c r="ED712" s="170"/>
      <c r="EE712" s="170"/>
      <c r="EF712" s="170"/>
      <c r="EG712" s="170"/>
      <c r="EH712" s="170"/>
      <c r="EI712" s="170"/>
      <c r="EJ712" s="170"/>
      <c r="EK712" s="170"/>
      <c r="EL712" s="170"/>
      <c r="EM712" s="170"/>
      <c r="EN712" s="170"/>
      <c r="EO712" s="170"/>
      <c r="EP712" s="170"/>
      <c r="EQ712" s="170"/>
      <c r="ER712" s="170"/>
      <c r="ES712" s="170"/>
      <c r="ET712" s="170"/>
      <c r="EU712" s="170"/>
      <c r="EV712" s="170"/>
      <c r="EW712" s="170"/>
      <c r="EX712" s="170"/>
      <c r="EY712" s="170"/>
      <c r="EZ712" s="170"/>
      <c r="FA712" s="170"/>
      <c r="FB712" s="170"/>
      <c r="FC712" s="170"/>
      <c r="FD712" s="170"/>
    </row>
    <row r="713" customFormat="false" ht="12.75" hidden="false" customHeight="false" outlineLevel="0" collapsed="false">
      <c r="A713" s="179"/>
      <c r="B713" s="160"/>
      <c r="C713" s="160"/>
      <c r="D713" s="160"/>
      <c r="E713" s="160"/>
      <c r="F713" s="160"/>
      <c r="G713" s="160"/>
      <c r="H713" s="159"/>
      <c r="I713" s="181"/>
      <c r="R713" s="159"/>
      <c r="S713" s="169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  <c r="AH713" s="170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70"/>
      <c r="BW713" s="170"/>
      <c r="BX713" s="170"/>
      <c r="BY713" s="170"/>
      <c r="BZ713" s="170"/>
      <c r="CA713" s="170"/>
      <c r="CB713" s="170"/>
      <c r="CC713" s="170"/>
      <c r="CD713" s="170"/>
      <c r="CE713" s="170"/>
      <c r="CF713" s="170"/>
      <c r="CG713" s="170"/>
      <c r="CH713" s="170"/>
      <c r="CI713" s="170"/>
      <c r="CJ713" s="170"/>
      <c r="CK713" s="170"/>
      <c r="CL713" s="170"/>
      <c r="CM713" s="170"/>
      <c r="CN713" s="170"/>
      <c r="CO713" s="170"/>
      <c r="CP713" s="170"/>
      <c r="CQ713" s="170"/>
      <c r="CR713" s="170"/>
      <c r="CS713" s="170"/>
      <c r="CT713" s="170"/>
      <c r="CU713" s="170"/>
      <c r="CV713" s="170"/>
      <c r="CW713" s="170"/>
      <c r="CX713" s="170"/>
      <c r="CY713" s="170"/>
      <c r="CZ713" s="170"/>
      <c r="DA713" s="170"/>
      <c r="DB713" s="170"/>
      <c r="DC713" s="170"/>
      <c r="DD713" s="170"/>
      <c r="DE713" s="170"/>
      <c r="DF713" s="170"/>
      <c r="DG713" s="170"/>
      <c r="DH713" s="170"/>
      <c r="DI713" s="170"/>
      <c r="DJ713" s="170"/>
      <c r="DK713" s="170"/>
      <c r="DL713" s="170"/>
      <c r="DM713" s="170"/>
      <c r="DN713" s="170"/>
      <c r="DO713" s="170"/>
      <c r="DP713" s="170"/>
      <c r="DQ713" s="170"/>
      <c r="DR713" s="170"/>
      <c r="DS713" s="170"/>
      <c r="DT713" s="170"/>
      <c r="DU713" s="170"/>
      <c r="DV713" s="170"/>
      <c r="DW713" s="170"/>
      <c r="DX713" s="170"/>
      <c r="DY713" s="170"/>
      <c r="DZ713" s="170"/>
      <c r="EA713" s="170"/>
      <c r="EB713" s="170"/>
      <c r="EC713" s="170"/>
      <c r="ED713" s="170"/>
      <c r="EE713" s="170"/>
      <c r="EF713" s="170"/>
      <c r="EG713" s="170"/>
      <c r="EH713" s="170"/>
      <c r="EI713" s="170"/>
      <c r="EJ713" s="170"/>
      <c r="EK713" s="170"/>
      <c r="EL713" s="170"/>
      <c r="EM713" s="170"/>
      <c r="EN713" s="170"/>
      <c r="EO713" s="170"/>
      <c r="EP713" s="170"/>
      <c r="EQ713" s="170"/>
      <c r="ER713" s="170"/>
      <c r="ES713" s="170"/>
      <c r="ET713" s="170"/>
      <c r="EU713" s="170"/>
      <c r="EV713" s="170"/>
      <c r="EW713" s="170"/>
      <c r="EX713" s="170"/>
      <c r="EY713" s="170"/>
      <c r="EZ713" s="170"/>
      <c r="FA713" s="170"/>
      <c r="FB713" s="170"/>
      <c r="FC713" s="170"/>
      <c r="FD713" s="170"/>
    </row>
    <row r="714" customFormat="false" ht="12.75" hidden="false" customHeight="false" outlineLevel="0" collapsed="false">
      <c r="A714" s="179"/>
      <c r="B714" s="160"/>
      <c r="C714" s="160"/>
      <c r="D714" s="160"/>
      <c r="E714" s="160"/>
      <c r="F714" s="160"/>
      <c r="G714" s="160"/>
      <c r="H714" s="159"/>
      <c r="I714" s="181"/>
      <c r="R714" s="159"/>
      <c r="S714" s="169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70"/>
      <c r="BP714" s="170"/>
      <c r="BQ714" s="170"/>
      <c r="BR714" s="170"/>
      <c r="BS714" s="170"/>
      <c r="BT714" s="170"/>
      <c r="BU714" s="170"/>
      <c r="BV714" s="170"/>
      <c r="BW714" s="170"/>
      <c r="BX714" s="170"/>
      <c r="BY714" s="170"/>
      <c r="BZ714" s="170"/>
      <c r="CA714" s="170"/>
      <c r="CB714" s="170"/>
      <c r="CC714" s="170"/>
      <c r="CD714" s="170"/>
      <c r="CE714" s="170"/>
      <c r="CF714" s="170"/>
      <c r="CG714" s="170"/>
      <c r="CH714" s="170"/>
      <c r="CI714" s="170"/>
      <c r="CJ714" s="170"/>
      <c r="CK714" s="170"/>
      <c r="CL714" s="170"/>
      <c r="CM714" s="170"/>
      <c r="CN714" s="170"/>
      <c r="CO714" s="170"/>
      <c r="CP714" s="170"/>
      <c r="CQ714" s="170"/>
      <c r="CR714" s="170"/>
      <c r="CS714" s="170"/>
      <c r="CT714" s="170"/>
      <c r="CU714" s="170"/>
      <c r="CV714" s="170"/>
      <c r="CW714" s="170"/>
      <c r="CX714" s="170"/>
      <c r="CY714" s="170"/>
      <c r="CZ714" s="170"/>
      <c r="DA714" s="170"/>
      <c r="DB714" s="170"/>
      <c r="DC714" s="170"/>
      <c r="DD714" s="170"/>
      <c r="DE714" s="170"/>
      <c r="DF714" s="170"/>
      <c r="DG714" s="170"/>
      <c r="DH714" s="170"/>
      <c r="DI714" s="170"/>
      <c r="DJ714" s="170"/>
      <c r="DK714" s="170"/>
      <c r="DL714" s="170"/>
      <c r="DM714" s="170"/>
      <c r="DN714" s="170"/>
      <c r="DO714" s="170"/>
      <c r="DP714" s="170"/>
      <c r="DQ714" s="170"/>
      <c r="DR714" s="170"/>
      <c r="DS714" s="170"/>
      <c r="DT714" s="170"/>
      <c r="DU714" s="170"/>
      <c r="DV714" s="170"/>
      <c r="DW714" s="170"/>
      <c r="DX714" s="170"/>
      <c r="DY714" s="170"/>
      <c r="DZ714" s="170"/>
      <c r="EA714" s="170"/>
      <c r="EB714" s="170"/>
      <c r="EC714" s="170"/>
      <c r="ED714" s="170"/>
      <c r="EE714" s="170"/>
      <c r="EF714" s="170"/>
      <c r="EG714" s="170"/>
      <c r="EH714" s="170"/>
      <c r="EI714" s="170"/>
      <c r="EJ714" s="170"/>
      <c r="EK714" s="170"/>
      <c r="EL714" s="170"/>
      <c r="EM714" s="170"/>
      <c r="EN714" s="170"/>
      <c r="EO714" s="170"/>
      <c r="EP714" s="170"/>
      <c r="EQ714" s="170"/>
      <c r="ER714" s="170"/>
      <c r="ES714" s="170"/>
      <c r="ET714" s="170"/>
      <c r="EU714" s="170"/>
      <c r="EV714" s="170"/>
      <c r="EW714" s="170"/>
      <c r="EX714" s="170"/>
      <c r="EY714" s="170"/>
      <c r="EZ714" s="170"/>
      <c r="FA714" s="170"/>
      <c r="FB714" s="170"/>
      <c r="FC714" s="170"/>
      <c r="FD714" s="170"/>
    </row>
    <row r="715" customFormat="false" ht="12.75" hidden="false" customHeight="false" outlineLevel="0" collapsed="false">
      <c r="A715" s="179"/>
      <c r="B715" s="160"/>
      <c r="C715" s="160"/>
      <c r="D715" s="160"/>
      <c r="E715" s="160"/>
      <c r="F715" s="160"/>
      <c r="G715" s="160"/>
      <c r="H715" s="159"/>
      <c r="I715" s="181"/>
      <c r="R715" s="159"/>
      <c r="S715" s="169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70"/>
      <c r="BP715" s="170"/>
      <c r="BQ715" s="170"/>
      <c r="BR715" s="170"/>
      <c r="BS715" s="170"/>
      <c r="BT715" s="170"/>
      <c r="BU715" s="170"/>
      <c r="BV715" s="170"/>
      <c r="BW715" s="170"/>
      <c r="BX715" s="170"/>
      <c r="BY715" s="170"/>
      <c r="BZ715" s="170"/>
      <c r="CA715" s="170"/>
      <c r="CB715" s="170"/>
      <c r="CC715" s="170"/>
      <c r="CD715" s="170"/>
      <c r="CE715" s="170"/>
      <c r="CF715" s="170"/>
      <c r="CG715" s="170"/>
      <c r="CH715" s="170"/>
      <c r="CI715" s="170"/>
      <c r="CJ715" s="170"/>
      <c r="CK715" s="170"/>
      <c r="CL715" s="170"/>
      <c r="CM715" s="170"/>
      <c r="CN715" s="170"/>
      <c r="CO715" s="170"/>
      <c r="CP715" s="170"/>
      <c r="CQ715" s="170"/>
      <c r="CR715" s="170"/>
      <c r="CS715" s="170"/>
      <c r="CT715" s="170"/>
      <c r="CU715" s="170"/>
      <c r="CV715" s="170"/>
      <c r="CW715" s="170"/>
      <c r="CX715" s="170"/>
      <c r="CY715" s="170"/>
      <c r="CZ715" s="170"/>
      <c r="DA715" s="170"/>
      <c r="DB715" s="170"/>
      <c r="DC715" s="170"/>
      <c r="DD715" s="170"/>
      <c r="DE715" s="170"/>
      <c r="DF715" s="170"/>
      <c r="DG715" s="170"/>
      <c r="DH715" s="170"/>
      <c r="DI715" s="170"/>
      <c r="DJ715" s="170"/>
      <c r="DK715" s="170"/>
      <c r="DL715" s="170"/>
      <c r="DM715" s="170"/>
      <c r="DN715" s="170"/>
      <c r="DO715" s="170"/>
      <c r="DP715" s="170"/>
      <c r="DQ715" s="170"/>
      <c r="DR715" s="170"/>
      <c r="DS715" s="170"/>
      <c r="DT715" s="170"/>
      <c r="DU715" s="170"/>
      <c r="DV715" s="170"/>
      <c r="DW715" s="170"/>
      <c r="DX715" s="170"/>
      <c r="DY715" s="170"/>
      <c r="DZ715" s="170"/>
      <c r="EA715" s="170"/>
      <c r="EB715" s="170"/>
      <c r="EC715" s="170"/>
      <c r="ED715" s="170"/>
      <c r="EE715" s="170"/>
      <c r="EF715" s="170"/>
      <c r="EG715" s="170"/>
      <c r="EH715" s="170"/>
      <c r="EI715" s="170"/>
      <c r="EJ715" s="170"/>
      <c r="EK715" s="170"/>
      <c r="EL715" s="170"/>
      <c r="EM715" s="170"/>
      <c r="EN715" s="170"/>
      <c r="EO715" s="170"/>
      <c r="EP715" s="170"/>
      <c r="EQ715" s="170"/>
      <c r="ER715" s="170"/>
      <c r="ES715" s="170"/>
      <c r="ET715" s="170"/>
      <c r="EU715" s="170"/>
      <c r="EV715" s="170"/>
      <c r="EW715" s="170"/>
      <c r="EX715" s="170"/>
      <c r="EY715" s="170"/>
      <c r="EZ715" s="170"/>
      <c r="FA715" s="170"/>
      <c r="FB715" s="170"/>
      <c r="FC715" s="170"/>
      <c r="FD715" s="170"/>
    </row>
    <row r="716" customFormat="false" ht="12.75" hidden="false" customHeight="false" outlineLevel="0" collapsed="false">
      <c r="A716" s="179"/>
      <c r="B716" s="160"/>
      <c r="C716" s="160"/>
      <c r="D716" s="160"/>
      <c r="E716" s="160"/>
      <c r="F716" s="160"/>
      <c r="G716" s="160"/>
      <c r="H716" s="159"/>
      <c r="I716" s="181"/>
      <c r="R716" s="159"/>
      <c r="S716" s="169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70"/>
      <c r="BP716" s="170"/>
      <c r="BQ716" s="170"/>
      <c r="BR716" s="170"/>
      <c r="BS716" s="170"/>
      <c r="BT716" s="170"/>
      <c r="BU716" s="170"/>
      <c r="BV716" s="170"/>
      <c r="BW716" s="170"/>
      <c r="BX716" s="170"/>
      <c r="BY716" s="170"/>
      <c r="BZ716" s="170"/>
      <c r="CA716" s="170"/>
      <c r="CB716" s="170"/>
      <c r="CC716" s="170"/>
      <c r="CD716" s="170"/>
      <c r="CE716" s="170"/>
      <c r="CF716" s="170"/>
      <c r="CG716" s="170"/>
      <c r="CH716" s="170"/>
      <c r="CI716" s="170"/>
      <c r="CJ716" s="170"/>
      <c r="CK716" s="170"/>
      <c r="CL716" s="170"/>
      <c r="CM716" s="170"/>
      <c r="CN716" s="170"/>
      <c r="CO716" s="170"/>
      <c r="CP716" s="170"/>
      <c r="CQ716" s="170"/>
      <c r="CR716" s="170"/>
      <c r="CS716" s="170"/>
      <c r="CT716" s="170"/>
      <c r="CU716" s="170"/>
      <c r="CV716" s="170"/>
      <c r="CW716" s="170"/>
      <c r="CX716" s="170"/>
      <c r="CY716" s="170"/>
      <c r="CZ716" s="170"/>
      <c r="DA716" s="170"/>
      <c r="DB716" s="170"/>
      <c r="DC716" s="170"/>
      <c r="DD716" s="170"/>
      <c r="DE716" s="170"/>
      <c r="DF716" s="170"/>
      <c r="DG716" s="170"/>
      <c r="DH716" s="170"/>
      <c r="DI716" s="170"/>
      <c r="DJ716" s="170"/>
      <c r="DK716" s="170"/>
      <c r="DL716" s="170"/>
      <c r="DM716" s="170"/>
      <c r="DN716" s="170"/>
      <c r="DO716" s="170"/>
      <c r="DP716" s="170"/>
      <c r="DQ716" s="170"/>
      <c r="DR716" s="170"/>
      <c r="DS716" s="170"/>
      <c r="DT716" s="170"/>
      <c r="DU716" s="170"/>
      <c r="DV716" s="170"/>
      <c r="DW716" s="170"/>
      <c r="DX716" s="170"/>
      <c r="DY716" s="170"/>
      <c r="DZ716" s="170"/>
      <c r="EA716" s="170"/>
      <c r="EB716" s="170"/>
      <c r="EC716" s="170"/>
      <c r="ED716" s="170"/>
      <c r="EE716" s="170"/>
      <c r="EF716" s="170"/>
      <c r="EG716" s="170"/>
      <c r="EH716" s="170"/>
      <c r="EI716" s="170"/>
      <c r="EJ716" s="170"/>
      <c r="EK716" s="170"/>
      <c r="EL716" s="170"/>
      <c r="EM716" s="170"/>
      <c r="EN716" s="170"/>
      <c r="EO716" s="170"/>
      <c r="EP716" s="170"/>
      <c r="EQ716" s="170"/>
      <c r="ER716" s="170"/>
      <c r="ES716" s="170"/>
      <c r="ET716" s="170"/>
      <c r="EU716" s="170"/>
      <c r="EV716" s="170"/>
      <c r="EW716" s="170"/>
      <c r="EX716" s="170"/>
      <c r="EY716" s="170"/>
      <c r="EZ716" s="170"/>
      <c r="FA716" s="170"/>
      <c r="FB716" s="170"/>
      <c r="FC716" s="170"/>
      <c r="FD716" s="170"/>
    </row>
    <row r="717" customFormat="false" ht="12.75" hidden="false" customHeight="false" outlineLevel="0" collapsed="false">
      <c r="A717" s="179"/>
      <c r="B717" s="160"/>
      <c r="C717" s="160"/>
      <c r="D717" s="160"/>
      <c r="E717" s="160"/>
      <c r="F717" s="160"/>
      <c r="G717" s="160"/>
      <c r="H717" s="159"/>
      <c r="I717" s="181"/>
      <c r="R717" s="159"/>
      <c r="S717" s="169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70"/>
      <c r="BP717" s="170"/>
      <c r="BQ717" s="170"/>
      <c r="BR717" s="170"/>
      <c r="BS717" s="170"/>
      <c r="BT717" s="170"/>
      <c r="BU717" s="170"/>
      <c r="BV717" s="170"/>
      <c r="BW717" s="170"/>
      <c r="BX717" s="170"/>
      <c r="BY717" s="170"/>
      <c r="BZ717" s="170"/>
      <c r="CA717" s="170"/>
      <c r="CB717" s="170"/>
      <c r="CC717" s="170"/>
      <c r="CD717" s="170"/>
      <c r="CE717" s="170"/>
      <c r="CF717" s="170"/>
      <c r="CG717" s="170"/>
      <c r="CH717" s="170"/>
      <c r="CI717" s="170"/>
      <c r="CJ717" s="170"/>
      <c r="CK717" s="170"/>
      <c r="CL717" s="170"/>
      <c r="CM717" s="170"/>
      <c r="CN717" s="170"/>
      <c r="CO717" s="170"/>
      <c r="CP717" s="170"/>
      <c r="CQ717" s="170"/>
      <c r="CR717" s="170"/>
      <c r="CS717" s="170"/>
      <c r="CT717" s="170"/>
      <c r="CU717" s="170"/>
      <c r="CV717" s="170"/>
      <c r="CW717" s="170"/>
      <c r="CX717" s="170"/>
      <c r="CY717" s="170"/>
      <c r="CZ717" s="170"/>
      <c r="DA717" s="170"/>
      <c r="DB717" s="170"/>
      <c r="DC717" s="170"/>
      <c r="DD717" s="170"/>
      <c r="DE717" s="170"/>
      <c r="DF717" s="170"/>
      <c r="DG717" s="170"/>
      <c r="DH717" s="170"/>
      <c r="DI717" s="170"/>
      <c r="DJ717" s="170"/>
      <c r="DK717" s="170"/>
      <c r="DL717" s="170"/>
      <c r="DM717" s="170"/>
      <c r="DN717" s="170"/>
      <c r="DO717" s="170"/>
      <c r="DP717" s="170"/>
      <c r="DQ717" s="170"/>
      <c r="DR717" s="170"/>
      <c r="DS717" s="170"/>
      <c r="DT717" s="170"/>
      <c r="DU717" s="170"/>
      <c r="DV717" s="170"/>
      <c r="DW717" s="170"/>
      <c r="DX717" s="170"/>
      <c r="DY717" s="170"/>
      <c r="DZ717" s="170"/>
      <c r="EA717" s="170"/>
      <c r="EB717" s="170"/>
      <c r="EC717" s="170"/>
      <c r="ED717" s="170"/>
      <c r="EE717" s="170"/>
      <c r="EF717" s="170"/>
      <c r="EG717" s="170"/>
      <c r="EH717" s="170"/>
      <c r="EI717" s="170"/>
      <c r="EJ717" s="170"/>
      <c r="EK717" s="170"/>
      <c r="EL717" s="170"/>
      <c r="EM717" s="170"/>
      <c r="EN717" s="170"/>
      <c r="EO717" s="170"/>
      <c r="EP717" s="170"/>
      <c r="EQ717" s="170"/>
      <c r="ER717" s="170"/>
      <c r="ES717" s="170"/>
      <c r="ET717" s="170"/>
      <c r="EU717" s="170"/>
      <c r="EV717" s="170"/>
      <c r="EW717" s="170"/>
      <c r="EX717" s="170"/>
      <c r="EY717" s="170"/>
      <c r="EZ717" s="170"/>
      <c r="FA717" s="170"/>
      <c r="FB717" s="170"/>
      <c r="FC717" s="170"/>
      <c r="FD717" s="170"/>
    </row>
    <row r="718" customFormat="false" ht="12.75" hidden="false" customHeight="false" outlineLevel="0" collapsed="false">
      <c r="A718" s="179"/>
      <c r="B718" s="160"/>
      <c r="C718" s="160"/>
      <c r="D718" s="160"/>
      <c r="E718" s="160"/>
      <c r="F718" s="160"/>
      <c r="G718" s="160"/>
      <c r="H718" s="159"/>
      <c r="I718" s="181"/>
      <c r="R718" s="159"/>
      <c r="S718" s="169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70"/>
      <c r="BP718" s="170"/>
      <c r="BQ718" s="170"/>
      <c r="BR718" s="170"/>
      <c r="BS718" s="170"/>
      <c r="BT718" s="170"/>
      <c r="BU718" s="170"/>
      <c r="BV718" s="170"/>
      <c r="BW718" s="170"/>
      <c r="BX718" s="170"/>
      <c r="BY718" s="170"/>
      <c r="BZ718" s="170"/>
      <c r="CA718" s="170"/>
      <c r="CB718" s="170"/>
      <c r="CC718" s="170"/>
      <c r="CD718" s="170"/>
      <c r="CE718" s="170"/>
      <c r="CF718" s="170"/>
      <c r="CG718" s="170"/>
      <c r="CH718" s="170"/>
      <c r="CI718" s="170"/>
      <c r="CJ718" s="170"/>
      <c r="CK718" s="170"/>
      <c r="CL718" s="170"/>
      <c r="CM718" s="170"/>
      <c r="CN718" s="170"/>
      <c r="CO718" s="170"/>
      <c r="CP718" s="170"/>
      <c r="CQ718" s="170"/>
      <c r="CR718" s="170"/>
      <c r="CS718" s="170"/>
      <c r="CT718" s="170"/>
      <c r="CU718" s="170"/>
      <c r="CV718" s="170"/>
      <c r="CW718" s="170"/>
      <c r="CX718" s="170"/>
      <c r="CY718" s="170"/>
      <c r="CZ718" s="170"/>
      <c r="DA718" s="170"/>
      <c r="DB718" s="170"/>
      <c r="DC718" s="170"/>
      <c r="DD718" s="170"/>
      <c r="DE718" s="170"/>
      <c r="DF718" s="170"/>
      <c r="DG718" s="170"/>
      <c r="DH718" s="170"/>
      <c r="DI718" s="170"/>
      <c r="DJ718" s="170"/>
      <c r="DK718" s="170"/>
      <c r="DL718" s="170"/>
      <c r="DM718" s="170"/>
      <c r="DN718" s="170"/>
      <c r="DO718" s="170"/>
      <c r="DP718" s="170"/>
      <c r="DQ718" s="170"/>
      <c r="DR718" s="170"/>
      <c r="DS718" s="170"/>
      <c r="DT718" s="170"/>
      <c r="DU718" s="170"/>
      <c r="DV718" s="170"/>
      <c r="DW718" s="170"/>
      <c r="DX718" s="170"/>
      <c r="DY718" s="170"/>
      <c r="DZ718" s="170"/>
      <c r="EA718" s="170"/>
      <c r="EB718" s="170"/>
      <c r="EC718" s="170"/>
      <c r="ED718" s="170"/>
      <c r="EE718" s="170"/>
      <c r="EF718" s="170"/>
      <c r="EG718" s="170"/>
      <c r="EH718" s="170"/>
      <c r="EI718" s="170"/>
      <c r="EJ718" s="170"/>
      <c r="EK718" s="170"/>
      <c r="EL718" s="170"/>
      <c r="EM718" s="170"/>
      <c r="EN718" s="170"/>
      <c r="EO718" s="170"/>
      <c r="EP718" s="170"/>
      <c r="EQ718" s="170"/>
      <c r="ER718" s="170"/>
      <c r="ES718" s="170"/>
      <c r="ET718" s="170"/>
      <c r="EU718" s="170"/>
      <c r="EV718" s="170"/>
      <c r="EW718" s="170"/>
      <c r="EX718" s="170"/>
      <c r="EY718" s="170"/>
      <c r="EZ718" s="170"/>
      <c r="FA718" s="170"/>
      <c r="FB718" s="170"/>
      <c r="FC718" s="170"/>
      <c r="FD718" s="170"/>
    </row>
    <row r="719" customFormat="false" ht="12.75" hidden="false" customHeight="false" outlineLevel="0" collapsed="false">
      <c r="A719" s="179"/>
      <c r="B719" s="160"/>
      <c r="C719" s="160"/>
      <c r="D719" s="160"/>
      <c r="E719" s="160"/>
      <c r="F719" s="160"/>
      <c r="G719" s="160"/>
      <c r="H719" s="159"/>
      <c r="I719" s="181"/>
      <c r="R719" s="159"/>
      <c r="S719" s="169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70"/>
      <c r="BW719" s="170"/>
      <c r="BX719" s="170"/>
      <c r="BY719" s="170"/>
      <c r="BZ719" s="170"/>
      <c r="CA719" s="170"/>
      <c r="CB719" s="170"/>
      <c r="CC719" s="170"/>
      <c r="CD719" s="170"/>
      <c r="CE719" s="170"/>
      <c r="CF719" s="170"/>
      <c r="CG719" s="170"/>
      <c r="CH719" s="170"/>
      <c r="CI719" s="170"/>
      <c r="CJ719" s="170"/>
      <c r="CK719" s="170"/>
      <c r="CL719" s="170"/>
      <c r="CM719" s="170"/>
      <c r="CN719" s="170"/>
      <c r="CO719" s="170"/>
      <c r="CP719" s="170"/>
      <c r="CQ719" s="170"/>
      <c r="CR719" s="170"/>
      <c r="CS719" s="170"/>
      <c r="CT719" s="170"/>
      <c r="CU719" s="170"/>
      <c r="CV719" s="170"/>
      <c r="CW719" s="170"/>
      <c r="CX719" s="170"/>
      <c r="CY719" s="170"/>
      <c r="CZ719" s="170"/>
      <c r="DA719" s="170"/>
      <c r="DB719" s="170"/>
      <c r="DC719" s="170"/>
      <c r="DD719" s="170"/>
      <c r="DE719" s="170"/>
      <c r="DF719" s="170"/>
      <c r="DG719" s="170"/>
      <c r="DH719" s="170"/>
      <c r="DI719" s="170"/>
      <c r="DJ719" s="170"/>
      <c r="DK719" s="170"/>
      <c r="DL719" s="170"/>
      <c r="DM719" s="170"/>
      <c r="DN719" s="170"/>
      <c r="DO719" s="170"/>
      <c r="DP719" s="170"/>
      <c r="DQ719" s="170"/>
      <c r="DR719" s="170"/>
      <c r="DS719" s="170"/>
      <c r="DT719" s="170"/>
      <c r="DU719" s="170"/>
      <c r="DV719" s="170"/>
      <c r="DW719" s="170"/>
      <c r="DX719" s="170"/>
      <c r="DY719" s="170"/>
      <c r="DZ719" s="170"/>
      <c r="EA719" s="170"/>
      <c r="EB719" s="170"/>
      <c r="EC719" s="170"/>
      <c r="ED719" s="170"/>
      <c r="EE719" s="170"/>
      <c r="EF719" s="170"/>
      <c r="EG719" s="170"/>
      <c r="EH719" s="170"/>
      <c r="EI719" s="170"/>
      <c r="EJ719" s="170"/>
      <c r="EK719" s="170"/>
      <c r="EL719" s="170"/>
      <c r="EM719" s="170"/>
      <c r="EN719" s="170"/>
      <c r="EO719" s="170"/>
      <c r="EP719" s="170"/>
      <c r="EQ719" s="170"/>
      <c r="ER719" s="170"/>
      <c r="ES719" s="170"/>
      <c r="ET719" s="170"/>
      <c r="EU719" s="170"/>
      <c r="EV719" s="170"/>
      <c r="EW719" s="170"/>
      <c r="EX719" s="170"/>
      <c r="EY719" s="170"/>
      <c r="EZ719" s="170"/>
      <c r="FA719" s="170"/>
      <c r="FB719" s="170"/>
      <c r="FC719" s="170"/>
      <c r="FD719" s="170"/>
    </row>
    <row r="720" customFormat="false" ht="12.75" hidden="false" customHeight="false" outlineLevel="0" collapsed="false">
      <c r="A720" s="179"/>
      <c r="B720" s="160"/>
      <c r="C720" s="160"/>
      <c r="D720" s="160"/>
      <c r="E720" s="160"/>
      <c r="F720" s="160"/>
      <c r="G720" s="160"/>
      <c r="H720" s="159"/>
      <c r="I720" s="181"/>
      <c r="R720" s="159"/>
      <c r="S720" s="169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70"/>
      <c r="BW720" s="170"/>
      <c r="BX720" s="170"/>
      <c r="BY720" s="170"/>
      <c r="BZ720" s="170"/>
      <c r="CA720" s="170"/>
      <c r="CB720" s="170"/>
      <c r="CC720" s="170"/>
      <c r="CD720" s="170"/>
      <c r="CE720" s="170"/>
      <c r="CF720" s="170"/>
      <c r="CG720" s="170"/>
      <c r="CH720" s="170"/>
      <c r="CI720" s="170"/>
      <c r="CJ720" s="170"/>
      <c r="CK720" s="170"/>
      <c r="CL720" s="170"/>
      <c r="CM720" s="170"/>
      <c r="CN720" s="170"/>
      <c r="CO720" s="170"/>
      <c r="CP720" s="170"/>
      <c r="CQ720" s="170"/>
      <c r="CR720" s="170"/>
      <c r="CS720" s="170"/>
      <c r="CT720" s="170"/>
      <c r="CU720" s="170"/>
      <c r="CV720" s="170"/>
      <c r="CW720" s="170"/>
      <c r="CX720" s="170"/>
      <c r="CY720" s="170"/>
      <c r="CZ720" s="170"/>
      <c r="DA720" s="170"/>
      <c r="DB720" s="170"/>
      <c r="DC720" s="170"/>
      <c r="DD720" s="170"/>
      <c r="DE720" s="170"/>
      <c r="DF720" s="170"/>
      <c r="DG720" s="170"/>
      <c r="DH720" s="170"/>
      <c r="DI720" s="170"/>
      <c r="DJ720" s="170"/>
      <c r="DK720" s="170"/>
      <c r="DL720" s="170"/>
      <c r="DM720" s="170"/>
      <c r="DN720" s="170"/>
      <c r="DO720" s="170"/>
      <c r="DP720" s="170"/>
      <c r="DQ720" s="170"/>
      <c r="DR720" s="170"/>
      <c r="DS720" s="170"/>
      <c r="DT720" s="170"/>
      <c r="DU720" s="170"/>
      <c r="DV720" s="170"/>
      <c r="DW720" s="170"/>
      <c r="DX720" s="170"/>
      <c r="DY720" s="170"/>
      <c r="DZ720" s="170"/>
      <c r="EA720" s="170"/>
      <c r="EB720" s="170"/>
      <c r="EC720" s="170"/>
      <c r="ED720" s="170"/>
      <c r="EE720" s="170"/>
      <c r="EF720" s="170"/>
      <c r="EG720" s="170"/>
      <c r="EH720" s="170"/>
      <c r="EI720" s="170"/>
      <c r="EJ720" s="170"/>
      <c r="EK720" s="170"/>
      <c r="EL720" s="170"/>
      <c r="EM720" s="170"/>
      <c r="EN720" s="170"/>
      <c r="EO720" s="170"/>
      <c r="EP720" s="170"/>
      <c r="EQ720" s="170"/>
      <c r="ER720" s="170"/>
      <c r="ES720" s="170"/>
      <c r="ET720" s="170"/>
      <c r="EU720" s="170"/>
      <c r="EV720" s="170"/>
      <c r="EW720" s="170"/>
      <c r="EX720" s="170"/>
      <c r="EY720" s="170"/>
      <c r="EZ720" s="170"/>
      <c r="FA720" s="170"/>
      <c r="FB720" s="170"/>
      <c r="FC720" s="170"/>
      <c r="FD720" s="170"/>
    </row>
    <row r="721" customFormat="false" ht="12.75" hidden="false" customHeight="false" outlineLevel="0" collapsed="false">
      <c r="A721" s="179"/>
      <c r="B721" s="160"/>
      <c r="C721" s="160"/>
      <c r="D721" s="160"/>
      <c r="E721" s="160"/>
      <c r="F721" s="160"/>
      <c r="G721" s="160"/>
      <c r="H721" s="159"/>
      <c r="I721" s="181"/>
      <c r="R721" s="159"/>
      <c r="S721" s="169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70"/>
      <c r="BW721" s="170"/>
      <c r="BX721" s="170"/>
      <c r="BY721" s="170"/>
      <c r="BZ721" s="170"/>
      <c r="CA721" s="170"/>
      <c r="CB721" s="170"/>
      <c r="CC721" s="170"/>
      <c r="CD721" s="170"/>
      <c r="CE721" s="170"/>
      <c r="CF721" s="170"/>
      <c r="CG721" s="170"/>
      <c r="CH721" s="170"/>
      <c r="CI721" s="170"/>
      <c r="CJ721" s="170"/>
      <c r="CK721" s="170"/>
      <c r="CL721" s="170"/>
      <c r="CM721" s="170"/>
      <c r="CN721" s="170"/>
      <c r="CO721" s="170"/>
      <c r="CP721" s="170"/>
      <c r="CQ721" s="170"/>
      <c r="CR721" s="170"/>
      <c r="CS721" s="170"/>
      <c r="CT721" s="170"/>
      <c r="CU721" s="170"/>
      <c r="CV721" s="170"/>
      <c r="CW721" s="170"/>
      <c r="CX721" s="170"/>
      <c r="CY721" s="170"/>
      <c r="CZ721" s="170"/>
      <c r="DA721" s="170"/>
      <c r="DB721" s="170"/>
      <c r="DC721" s="170"/>
      <c r="DD721" s="170"/>
      <c r="DE721" s="170"/>
      <c r="DF721" s="170"/>
      <c r="DG721" s="170"/>
      <c r="DH721" s="170"/>
      <c r="DI721" s="170"/>
      <c r="DJ721" s="170"/>
      <c r="DK721" s="170"/>
      <c r="DL721" s="170"/>
      <c r="DM721" s="170"/>
      <c r="DN721" s="170"/>
      <c r="DO721" s="170"/>
      <c r="DP721" s="170"/>
      <c r="DQ721" s="170"/>
      <c r="DR721" s="170"/>
      <c r="DS721" s="170"/>
      <c r="DT721" s="170"/>
      <c r="DU721" s="170"/>
      <c r="DV721" s="170"/>
      <c r="DW721" s="170"/>
      <c r="DX721" s="170"/>
      <c r="DY721" s="170"/>
      <c r="DZ721" s="170"/>
      <c r="EA721" s="170"/>
      <c r="EB721" s="170"/>
      <c r="EC721" s="170"/>
      <c r="ED721" s="170"/>
      <c r="EE721" s="170"/>
      <c r="EF721" s="170"/>
      <c r="EG721" s="170"/>
      <c r="EH721" s="170"/>
      <c r="EI721" s="170"/>
      <c r="EJ721" s="170"/>
      <c r="EK721" s="170"/>
      <c r="EL721" s="170"/>
      <c r="EM721" s="170"/>
      <c r="EN721" s="170"/>
      <c r="EO721" s="170"/>
      <c r="EP721" s="170"/>
      <c r="EQ721" s="170"/>
      <c r="ER721" s="170"/>
      <c r="ES721" s="170"/>
      <c r="ET721" s="170"/>
      <c r="EU721" s="170"/>
      <c r="EV721" s="170"/>
      <c r="EW721" s="170"/>
      <c r="EX721" s="170"/>
      <c r="EY721" s="170"/>
      <c r="EZ721" s="170"/>
      <c r="FA721" s="170"/>
      <c r="FB721" s="170"/>
      <c r="FC721" s="170"/>
      <c r="FD721" s="170"/>
    </row>
    <row r="722" customFormat="false" ht="12.75" hidden="false" customHeight="false" outlineLevel="0" collapsed="false">
      <c r="A722" s="179"/>
      <c r="B722" s="160"/>
      <c r="C722" s="160"/>
      <c r="D722" s="160"/>
      <c r="E722" s="160"/>
      <c r="F722" s="160"/>
      <c r="G722" s="160"/>
      <c r="H722" s="159"/>
      <c r="I722" s="181"/>
      <c r="R722" s="159"/>
      <c r="S722" s="169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70"/>
      <c r="BP722" s="170"/>
      <c r="BQ722" s="170"/>
      <c r="BR722" s="170"/>
      <c r="BS722" s="170"/>
      <c r="BT722" s="170"/>
      <c r="BU722" s="170"/>
      <c r="BV722" s="170"/>
      <c r="BW722" s="170"/>
      <c r="BX722" s="170"/>
      <c r="BY722" s="170"/>
      <c r="BZ722" s="170"/>
      <c r="CA722" s="170"/>
      <c r="CB722" s="170"/>
      <c r="CC722" s="170"/>
      <c r="CD722" s="170"/>
      <c r="CE722" s="170"/>
      <c r="CF722" s="170"/>
      <c r="CG722" s="170"/>
      <c r="CH722" s="170"/>
      <c r="CI722" s="170"/>
      <c r="CJ722" s="170"/>
      <c r="CK722" s="170"/>
      <c r="CL722" s="170"/>
      <c r="CM722" s="170"/>
      <c r="CN722" s="170"/>
      <c r="CO722" s="170"/>
      <c r="CP722" s="170"/>
      <c r="CQ722" s="170"/>
      <c r="CR722" s="170"/>
      <c r="CS722" s="170"/>
      <c r="CT722" s="170"/>
      <c r="CU722" s="170"/>
      <c r="CV722" s="170"/>
      <c r="CW722" s="170"/>
      <c r="CX722" s="170"/>
      <c r="CY722" s="170"/>
      <c r="CZ722" s="170"/>
      <c r="DA722" s="170"/>
      <c r="DB722" s="170"/>
      <c r="DC722" s="170"/>
      <c r="DD722" s="170"/>
      <c r="DE722" s="170"/>
      <c r="DF722" s="170"/>
      <c r="DG722" s="170"/>
      <c r="DH722" s="170"/>
      <c r="DI722" s="170"/>
      <c r="DJ722" s="170"/>
      <c r="DK722" s="170"/>
      <c r="DL722" s="170"/>
      <c r="DM722" s="170"/>
      <c r="DN722" s="170"/>
      <c r="DO722" s="170"/>
      <c r="DP722" s="170"/>
      <c r="DQ722" s="170"/>
      <c r="DR722" s="170"/>
      <c r="DS722" s="170"/>
      <c r="DT722" s="170"/>
      <c r="DU722" s="170"/>
      <c r="DV722" s="170"/>
      <c r="DW722" s="170"/>
      <c r="DX722" s="170"/>
      <c r="DY722" s="170"/>
      <c r="DZ722" s="170"/>
      <c r="EA722" s="170"/>
      <c r="EB722" s="170"/>
      <c r="EC722" s="170"/>
      <c r="ED722" s="170"/>
      <c r="EE722" s="170"/>
      <c r="EF722" s="170"/>
      <c r="EG722" s="170"/>
      <c r="EH722" s="170"/>
      <c r="EI722" s="170"/>
      <c r="EJ722" s="170"/>
      <c r="EK722" s="170"/>
      <c r="EL722" s="170"/>
      <c r="EM722" s="170"/>
      <c r="EN722" s="170"/>
      <c r="EO722" s="170"/>
      <c r="EP722" s="170"/>
      <c r="EQ722" s="170"/>
      <c r="ER722" s="170"/>
      <c r="ES722" s="170"/>
      <c r="ET722" s="170"/>
      <c r="EU722" s="170"/>
      <c r="EV722" s="170"/>
      <c r="EW722" s="170"/>
      <c r="EX722" s="170"/>
      <c r="EY722" s="170"/>
      <c r="EZ722" s="170"/>
      <c r="FA722" s="170"/>
      <c r="FB722" s="170"/>
      <c r="FC722" s="170"/>
      <c r="FD722" s="170"/>
    </row>
    <row r="723" customFormat="false" ht="12.75" hidden="false" customHeight="false" outlineLevel="0" collapsed="false">
      <c r="A723" s="179"/>
      <c r="B723" s="160"/>
      <c r="C723" s="160"/>
      <c r="D723" s="160"/>
      <c r="E723" s="160"/>
      <c r="F723" s="160"/>
      <c r="G723" s="160"/>
      <c r="H723" s="159"/>
      <c r="I723" s="181"/>
      <c r="R723" s="159"/>
      <c r="S723" s="169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  <c r="AH723" s="170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70"/>
      <c r="BP723" s="170"/>
      <c r="BQ723" s="170"/>
      <c r="BR723" s="170"/>
      <c r="BS723" s="170"/>
      <c r="BT723" s="170"/>
      <c r="BU723" s="170"/>
      <c r="BV723" s="170"/>
      <c r="BW723" s="170"/>
      <c r="BX723" s="170"/>
      <c r="BY723" s="170"/>
      <c r="BZ723" s="170"/>
      <c r="CA723" s="170"/>
      <c r="CB723" s="170"/>
      <c r="CC723" s="170"/>
      <c r="CD723" s="170"/>
      <c r="CE723" s="170"/>
      <c r="CF723" s="170"/>
      <c r="CG723" s="170"/>
      <c r="CH723" s="170"/>
      <c r="CI723" s="170"/>
      <c r="CJ723" s="170"/>
      <c r="CK723" s="170"/>
      <c r="CL723" s="170"/>
      <c r="CM723" s="170"/>
      <c r="CN723" s="170"/>
      <c r="CO723" s="170"/>
      <c r="CP723" s="170"/>
      <c r="CQ723" s="170"/>
      <c r="CR723" s="170"/>
      <c r="CS723" s="170"/>
      <c r="CT723" s="170"/>
      <c r="CU723" s="170"/>
      <c r="CV723" s="170"/>
      <c r="CW723" s="170"/>
      <c r="CX723" s="170"/>
      <c r="CY723" s="170"/>
      <c r="CZ723" s="170"/>
      <c r="DA723" s="170"/>
      <c r="DB723" s="170"/>
      <c r="DC723" s="170"/>
      <c r="DD723" s="170"/>
      <c r="DE723" s="170"/>
      <c r="DF723" s="170"/>
      <c r="DG723" s="170"/>
      <c r="DH723" s="170"/>
      <c r="DI723" s="170"/>
      <c r="DJ723" s="170"/>
      <c r="DK723" s="170"/>
      <c r="DL723" s="170"/>
      <c r="DM723" s="170"/>
      <c r="DN723" s="170"/>
      <c r="DO723" s="170"/>
      <c r="DP723" s="170"/>
      <c r="DQ723" s="170"/>
      <c r="DR723" s="170"/>
      <c r="DS723" s="170"/>
      <c r="DT723" s="170"/>
      <c r="DU723" s="170"/>
      <c r="DV723" s="170"/>
      <c r="DW723" s="170"/>
      <c r="DX723" s="170"/>
      <c r="DY723" s="170"/>
      <c r="DZ723" s="170"/>
      <c r="EA723" s="170"/>
      <c r="EB723" s="170"/>
      <c r="EC723" s="170"/>
      <c r="ED723" s="170"/>
      <c r="EE723" s="170"/>
      <c r="EF723" s="170"/>
      <c r="EG723" s="170"/>
      <c r="EH723" s="170"/>
      <c r="EI723" s="170"/>
      <c r="EJ723" s="170"/>
      <c r="EK723" s="170"/>
      <c r="EL723" s="170"/>
      <c r="EM723" s="170"/>
      <c r="EN723" s="170"/>
      <c r="EO723" s="170"/>
      <c r="EP723" s="170"/>
      <c r="EQ723" s="170"/>
      <c r="ER723" s="170"/>
      <c r="ES723" s="170"/>
      <c r="ET723" s="170"/>
      <c r="EU723" s="170"/>
      <c r="EV723" s="170"/>
      <c r="EW723" s="170"/>
      <c r="EX723" s="170"/>
      <c r="EY723" s="170"/>
      <c r="EZ723" s="170"/>
      <c r="FA723" s="170"/>
      <c r="FB723" s="170"/>
      <c r="FC723" s="170"/>
      <c r="FD723" s="170"/>
    </row>
    <row r="724" customFormat="false" ht="12.75" hidden="false" customHeight="false" outlineLevel="0" collapsed="false">
      <c r="A724" s="179"/>
      <c r="B724" s="160"/>
      <c r="C724" s="160"/>
      <c r="D724" s="160"/>
      <c r="E724" s="160"/>
      <c r="F724" s="160"/>
      <c r="G724" s="160"/>
      <c r="H724" s="159"/>
      <c r="I724" s="181"/>
      <c r="R724" s="159"/>
      <c r="S724" s="169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0"/>
      <c r="CL724" s="170"/>
      <c r="CM724" s="170"/>
      <c r="CN724" s="170"/>
      <c r="CO724" s="170"/>
      <c r="CP724" s="170"/>
      <c r="CQ724" s="170"/>
      <c r="CR724" s="170"/>
      <c r="CS724" s="170"/>
      <c r="CT724" s="170"/>
      <c r="CU724" s="170"/>
      <c r="CV724" s="170"/>
      <c r="CW724" s="170"/>
      <c r="CX724" s="170"/>
      <c r="CY724" s="170"/>
      <c r="CZ724" s="170"/>
      <c r="DA724" s="170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0"/>
      <c r="DS724" s="170"/>
      <c r="DT724" s="170"/>
      <c r="DU724" s="170"/>
      <c r="DV724" s="170"/>
      <c r="DW724" s="170"/>
      <c r="DX724" s="170"/>
      <c r="DY724" s="170"/>
      <c r="DZ724" s="170"/>
      <c r="EA724" s="170"/>
      <c r="EB724" s="170"/>
      <c r="EC724" s="170"/>
      <c r="ED724" s="170"/>
      <c r="EE724" s="170"/>
      <c r="EF724" s="170"/>
      <c r="EG724" s="170"/>
      <c r="EH724" s="170"/>
      <c r="EI724" s="170"/>
      <c r="EJ724" s="170"/>
      <c r="EK724" s="170"/>
      <c r="EL724" s="170"/>
      <c r="EM724" s="170"/>
      <c r="EN724" s="170"/>
      <c r="EO724" s="170"/>
      <c r="EP724" s="170"/>
      <c r="EQ724" s="170"/>
      <c r="ER724" s="170"/>
      <c r="ES724" s="170"/>
      <c r="ET724" s="170"/>
      <c r="EU724" s="170"/>
      <c r="EV724" s="170"/>
      <c r="EW724" s="170"/>
      <c r="EX724" s="170"/>
      <c r="EY724" s="170"/>
      <c r="EZ724" s="170"/>
      <c r="FA724" s="170"/>
      <c r="FB724" s="170"/>
      <c r="FC724" s="170"/>
      <c r="FD724" s="170"/>
    </row>
    <row r="725" customFormat="false" ht="12.75" hidden="false" customHeight="false" outlineLevel="0" collapsed="false">
      <c r="A725" s="179"/>
      <c r="B725" s="160"/>
      <c r="C725" s="160"/>
      <c r="D725" s="160"/>
      <c r="E725" s="160"/>
      <c r="F725" s="160"/>
      <c r="G725" s="160"/>
      <c r="H725" s="159"/>
      <c r="I725" s="181"/>
      <c r="R725" s="159"/>
      <c r="S725" s="169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  <c r="AH725" s="170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70"/>
      <c r="BP725" s="170"/>
      <c r="BQ725" s="170"/>
      <c r="BR725" s="170"/>
      <c r="BS725" s="170"/>
      <c r="BT725" s="170"/>
      <c r="BU725" s="170"/>
      <c r="BV725" s="170"/>
      <c r="BW725" s="170"/>
      <c r="BX725" s="170"/>
      <c r="BY725" s="170"/>
      <c r="BZ725" s="170"/>
      <c r="CA725" s="170"/>
      <c r="CB725" s="170"/>
      <c r="CC725" s="170"/>
      <c r="CD725" s="170"/>
      <c r="CE725" s="170"/>
      <c r="CF725" s="170"/>
      <c r="CG725" s="170"/>
      <c r="CH725" s="170"/>
      <c r="CI725" s="170"/>
      <c r="CJ725" s="170"/>
      <c r="CK725" s="170"/>
      <c r="CL725" s="170"/>
      <c r="CM725" s="170"/>
      <c r="CN725" s="170"/>
      <c r="CO725" s="170"/>
      <c r="CP725" s="170"/>
      <c r="CQ725" s="170"/>
      <c r="CR725" s="170"/>
      <c r="CS725" s="170"/>
      <c r="CT725" s="170"/>
      <c r="CU725" s="170"/>
      <c r="CV725" s="170"/>
      <c r="CW725" s="170"/>
      <c r="CX725" s="170"/>
      <c r="CY725" s="170"/>
      <c r="CZ725" s="170"/>
      <c r="DA725" s="170"/>
      <c r="DB725" s="170"/>
      <c r="DC725" s="170"/>
      <c r="DD725" s="170"/>
      <c r="DE725" s="170"/>
      <c r="DF725" s="170"/>
      <c r="DG725" s="170"/>
      <c r="DH725" s="170"/>
      <c r="DI725" s="170"/>
      <c r="DJ725" s="170"/>
      <c r="DK725" s="170"/>
      <c r="DL725" s="170"/>
      <c r="DM725" s="170"/>
      <c r="DN725" s="170"/>
      <c r="DO725" s="170"/>
      <c r="DP725" s="170"/>
      <c r="DQ725" s="170"/>
      <c r="DR725" s="170"/>
      <c r="DS725" s="170"/>
      <c r="DT725" s="170"/>
      <c r="DU725" s="170"/>
      <c r="DV725" s="170"/>
      <c r="DW725" s="170"/>
      <c r="DX725" s="170"/>
      <c r="DY725" s="170"/>
      <c r="DZ725" s="170"/>
      <c r="EA725" s="170"/>
      <c r="EB725" s="170"/>
      <c r="EC725" s="170"/>
      <c r="ED725" s="170"/>
      <c r="EE725" s="170"/>
      <c r="EF725" s="170"/>
      <c r="EG725" s="170"/>
      <c r="EH725" s="170"/>
      <c r="EI725" s="170"/>
      <c r="EJ725" s="170"/>
      <c r="EK725" s="170"/>
      <c r="EL725" s="170"/>
      <c r="EM725" s="170"/>
      <c r="EN725" s="170"/>
      <c r="EO725" s="170"/>
      <c r="EP725" s="170"/>
      <c r="EQ725" s="170"/>
      <c r="ER725" s="170"/>
      <c r="ES725" s="170"/>
      <c r="ET725" s="170"/>
      <c r="EU725" s="170"/>
      <c r="EV725" s="170"/>
      <c r="EW725" s="170"/>
      <c r="EX725" s="170"/>
      <c r="EY725" s="170"/>
      <c r="EZ725" s="170"/>
      <c r="FA725" s="170"/>
      <c r="FB725" s="170"/>
      <c r="FC725" s="170"/>
      <c r="FD725" s="170"/>
    </row>
    <row r="726" customFormat="false" ht="12.75" hidden="false" customHeight="false" outlineLevel="0" collapsed="false">
      <c r="A726" s="179"/>
      <c r="B726" s="160"/>
      <c r="C726" s="160"/>
      <c r="D726" s="160"/>
      <c r="E726" s="160"/>
      <c r="F726" s="160"/>
      <c r="G726" s="160"/>
      <c r="H726" s="159"/>
      <c r="I726" s="181"/>
      <c r="R726" s="159"/>
      <c r="S726" s="169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  <c r="AH726" s="170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70"/>
      <c r="BP726" s="170"/>
      <c r="BQ726" s="170"/>
      <c r="BR726" s="170"/>
      <c r="BS726" s="170"/>
      <c r="BT726" s="170"/>
      <c r="BU726" s="170"/>
      <c r="BV726" s="170"/>
      <c r="BW726" s="170"/>
      <c r="BX726" s="170"/>
      <c r="BY726" s="170"/>
      <c r="BZ726" s="170"/>
      <c r="CA726" s="170"/>
      <c r="CB726" s="170"/>
      <c r="CC726" s="170"/>
      <c r="CD726" s="170"/>
      <c r="CE726" s="170"/>
      <c r="CF726" s="170"/>
      <c r="CG726" s="170"/>
      <c r="CH726" s="170"/>
      <c r="CI726" s="170"/>
      <c r="CJ726" s="170"/>
      <c r="CK726" s="170"/>
      <c r="CL726" s="170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0"/>
      <c r="DA726" s="170"/>
      <c r="DB726" s="170"/>
      <c r="DC726" s="170"/>
      <c r="DD726" s="170"/>
      <c r="DE726" s="170"/>
      <c r="DF726" s="170"/>
      <c r="DG726" s="170"/>
      <c r="DH726" s="170"/>
      <c r="DI726" s="170"/>
      <c r="DJ726" s="170"/>
      <c r="DK726" s="170"/>
      <c r="DL726" s="170"/>
      <c r="DM726" s="170"/>
      <c r="DN726" s="170"/>
      <c r="DO726" s="170"/>
      <c r="DP726" s="170"/>
      <c r="DQ726" s="170"/>
      <c r="DR726" s="170"/>
      <c r="DS726" s="170"/>
      <c r="DT726" s="170"/>
      <c r="DU726" s="170"/>
      <c r="DV726" s="170"/>
      <c r="DW726" s="170"/>
      <c r="DX726" s="170"/>
      <c r="DY726" s="170"/>
      <c r="DZ726" s="170"/>
      <c r="EA726" s="170"/>
      <c r="EB726" s="170"/>
      <c r="EC726" s="170"/>
      <c r="ED726" s="170"/>
      <c r="EE726" s="170"/>
      <c r="EF726" s="170"/>
      <c r="EG726" s="170"/>
      <c r="EH726" s="170"/>
      <c r="EI726" s="170"/>
      <c r="EJ726" s="170"/>
      <c r="EK726" s="170"/>
      <c r="EL726" s="170"/>
      <c r="EM726" s="170"/>
      <c r="EN726" s="170"/>
      <c r="EO726" s="170"/>
      <c r="EP726" s="170"/>
      <c r="EQ726" s="170"/>
      <c r="ER726" s="170"/>
      <c r="ES726" s="170"/>
      <c r="ET726" s="170"/>
      <c r="EU726" s="170"/>
      <c r="EV726" s="170"/>
      <c r="EW726" s="170"/>
      <c r="EX726" s="170"/>
      <c r="EY726" s="170"/>
      <c r="EZ726" s="170"/>
      <c r="FA726" s="170"/>
      <c r="FB726" s="170"/>
      <c r="FC726" s="170"/>
      <c r="FD726" s="170"/>
    </row>
    <row r="727" customFormat="false" ht="12.75" hidden="false" customHeight="false" outlineLevel="0" collapsed="false">
      <c r="A727" s="179"/>
      <c r="B727" s="160"/>
      <c r="C727" s="160"/>
      <c r="D727" s="160"/>
      <c r="E727" s="160"/>
      <c r="F727" s="160"/>
      <c r="G727" s="160"/>
      <c r="H727" s="159"/>
      <c r="I727" s="181"/>
      <c r="R727" s="159"/>
      <c r="S727" s="169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  <c r="AH727" s="170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70"/>
      <c r="BP727" s="170"/>
      <c r="BQ727" s="170"/>
      <c r="BR727" s="170"/>
      <c r="BS727" s="170"/>
      <c r="BT727" s="170"/>
      <c r="BU727" s="170"/>
      <c r="BV727" s="170"/>
      <c r="BW727" s="170"/>
      <c r="BX727" s="170"/>
      <c r="BY727" s="170"/>
      <c r="BZ727" s="170"/>
      <c r="CA727" s="170"/>
      <c r="CB727" s="170"/>
      <c r="CC727" s="170"/>
      <c r="CD727" s="170"/>
      <c r="CE727" s="170"/>
      <c r="CF727" s="170"/>
      <c r="CG727" s="170"/>
      <c r="CH727" s="170"/>
      <c r="CI727" s="170"/>
      <c r="CJ727" s="170"/>
      <c r="CK727" s="170"/>
      <c r="CL727" s="170"/>
      <c r="CM727" s="170"/>
      <c r="CN727" s="170"/>
      <c r="CO727" s="170"/>
      <c r="CP727" s="170"/>
      <c r="CQ727" s="170"/>
      <c r="CR727" s="170"/>
      <c r="CS727" s="170"/>
      <c r="CT727" s="170"/>
      <c r="CU727" s="170"/>
      <c r="CV727" s="170"/>
      <c r="CW727" s="170"/>
      <c r="CX727" s="170"/>
      <c r="CY727" s="170"/>
      <c r="CZ727" s="170"/>
      <c r="DA727" s="170"/>
      <c r="DB727" s="170"/>
      <c r="DC727" s="170"/>
      <c r="DD727" s="170"/>
      <c r="DE727" s="170"/>
      <c r="DF727" s="170"/>
      <c r="DG727" s="170"/>
      <c r="DH727" s="170"/>
      <c r="DI727" s="170"/>
      <c r="DJ727" s="170"/>
      <c r="DK727" s="170"/>
      <c r="DL727" s="170"/>
      <c r="DM727" s="170"/>
      <c r="DN727" s="170"/>
      <c r="DO727" s="170"/>
      <c r="DP727" s="170"/>
      <c r="DQ727" s="170"/>
      <c r="DR727" s="170"/>
      <c r="DS727" s="170"/>
      <c r="DT727" s="170"/>
      <c r="DU727" s="170"/>
      <c r="DV727" s="170"/>
      <c r="DW727" s="170"/>
      <c r="DX727" s="170"/>
      <c r="DY727" s="170"/>
      <c r="DZ727" s="170"/>
      <c r="EA727" s="170"/>
      <c r="EB727" s="170"/>
      <c r="EC727" s="170"/>
      <c r="ED727" s="170"/>
      <c r="EE727" s="170"/>
      <c r="EF727" s="170"/>
      <c r="EG727" s="170"/>
      <c r="EH727" s="170"/>
      <c r="EI727" s="170"/>
      <c r="EJ727" s="170"/>
      <c r="EK727" s="170"/>
      <c r="EL727" s="170"/>
      <c r="EM727" s="170"/>
      <c r="EN727" s="170"/>
      <c r="EO727" s="170"/>
      <c r="EP727" s="170"/>
      <c r="EQ727" s="170"/>
      <c r="ER727" s="170"/>
      <c r="ES727" s="170"/>
      <c r="ET727" s="170"/>
      <c r="EU727" s="170"/>
      <c r="EV727" s="170"/>
      <c r="EW727" s="170"/>
      <c r="EX727" s="170"/>
      <c r="EY727" s="170"/>
      <c r="EZ727" s="170"/>
      <c r="FA727" s="170"/>
      <c r="FB727" s="170"/>
      <c r="FC727" s="170"/>
      <c r="FD727" s="170"/>
    </row>
    <row r="728" customFormat="false" ht="12.75" hidden="false" customHeight="false" outlineLevel="0" collapsed="false">
      <c r="A728" s="179"/>
      <c r="B728" s="160"/>
      <c r="C728" s="160"/>
      <c r="D728" s="160"/>
      <c r="E728" s="160"/>
      <c r="F728" s="160"/>
      <c r="G728" s="160"/>
      <c r="H728" s="159"/>
      <c r="I728" s="181"/>
      <c r="R728" s="159"/>
      <c r="S728" s="169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  <c r="AH728" s="170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70"/>
      <c r="BP728" s="170"/>
      <c r="BQ728" s="170"/>
      <c r="BR728" s="170"/>
      <c r="BS728" s="170"/>
      <c r="BT728" s="170"/>
      <c r="BU728" s="170"/>
      <c r="BV728" s="170"/>
      <c r="BW728" s="170"/>
      <c r="BX728" s="170"/>
      <c r="BY728" s="170"/>
      <c r="BZ728" s="170"/>
      <c r="CA728" s="170"/>
      <c r="CB728" s="170"/>
      <c r="CC728" s="170"/>
      <c r="CD728" s="170"/>
      <c r="CE728" s="170"/>
      <c r="CF728" s="170"/>
      <c r="CG728" s="170"/>
      <c r="CH728" s="170"/>
      <c r="CI728" s="170"/>
      <c r="CJ728" s="170"/>
      <c r="CK728" s="170"/>
      <c r="CL728" s="170"/>
      <c r="CM728" s="170"/>
      <c r="CN728" s="170"/>
      <c r="CO728" s="170"/>
      <c r="CP728" s="170"/>
      <c r="CQ728" s="170"/>
      <c r="CR728" s="170"/>
      <c r="CS728" s="170"/>
      <c r="CT728" s="170"/>
      <c r="CU728" s="170"/>
      <c r="CV728" s="170"/>
      <c r="CW728" s="170"/>
      <c r="CX728" s="170"/>
      <c r="CY728" s="170"/>
      <c r="CZ728" s="170"/>
      <c r="DA728" s="170"/>
      <c r="DB728" s="170"/>
      <c r="DC728" s="170"/>
      <c r="DD728" s="170"/>
      <c r="DE728" s="170"/>
      <c r="DF728" s="170"/>
      <c r="DG728" s="170"/>
      <c r="DH728" s="170"/>
      <c r="DI728" s="170"/>
      <c r="DJ728" s="170"/>
      <c r="DK728" s="170"/>
      <c r="DL728" s="170"/>
      <c r="DM728" s="170"/>
      <c r="DN728" s="170"/>
      <c r="DO728" s="170"/>
      <c r="DP728" s="170"/>
      <c r="DQ728" s="170"/>
      <c r="DR728" s="170"/>
      <c r="DS728" s="170"/>
      <c r="DT728" s="170"/>
      <c r="DU728" s="170"/>
      <c r="DV728" s="170"/>
      <c r="DW728" s="170"/>
      <c r="DX728" s="170"/>
      <c r="DY728" s="170"/>
      <c r="DZ728" s="170"/>
      <c r="EA728" s="170"/>
      <c r="EB728" s="170"/>
      <c r="EC728" s="170"/>
      <c r="ED728" s="170"/>
      <c r="EE728" s="170"/>
      <c r="EF728" s="170"/>
      <c r="EG728" s="170"/>
      <c r="EH728" s="170"/>
      <c r="EI728" s="170"/>
      <c r="EJ728" s="170"/>
      <c r="EK728" s="170"/>
      <c r="EL728" s="170"/>
      <c r="EM728" s="170"/>
      <c r="EN728" s="170"/>
      <c r="EO728" s="170"/>
      <c r="EP728" s="170"/>
      <c r="EQ728" s="170"/>
      <c r="ER728" s="170"/>
      <c r="ES728" s="170"/>
      <c r="ET728" s="170"/>
      <c r="EU728" s="170"/>
      <c r="EV728" s="170"/>
      <c r="EW728" s="170"/>
      <c r="EX728" s="170"/>
      <c r="EY728" s="170"/>
      <c r="EZ728" s="170"/>
      <c r="FA728" s="170"/>
      <c r="FB728" s="170"/>
      <c r="FC728" s="170"/>
      <c r="FD728" s="170"/>
    </row>
    <row r="729" customFormat="false" ht="12.75" hidden="false" customHeight="false" outlineLevel="0" collapsed="false">
      <c r="A729" s="179"/>
      <c r="B729" s="160"/>
      <c r="C729" s="160"/>
      <c r="D729" s="160"/>
      <c r="E729" s="160"/>
      <c r="F729" s="160"/>
      <c r="G729" s="160"/>
      <c r="H729" s="159"/>
      <c r="I729" s="181"/>
      <c r="R729" s="159"/>
      <c r="S729" s="169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  <c r="AH729" s="170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70"/>
      <c r="BP729" s="170"/>
      <c r="BQ729" s="170"/>
      <c r="BR729" s="170"/>
      <c r="BS729" s="170"/>
      <c r="BT729" s="170"/>
      <c r="BU729" s="170"/>
      <c r="BV729" s="170"/>
      <c r="BW729" s="170"/>
      <c r="BX729" s="170"/>
      <c r="BY729" s="170"/>
      <c r="BZ729" s="170"/>
      <c r="CA729" s="170"/>
      <c r="CB729" s="170"/>
      <c r="CC729" s="170"/>
      <c r="CD729" s="170"/>
      <c r="CE729" s="170"/>
      <c r="CF729" s="170"/>
      <c r="CG729" s="170"/>
      <c r="CH729" s="170"/>
      <c r="CI729" s="170"/>
      <c r="CJ729" s="170"/>
      <c r="CK729" s="170"/>
      <c r="CL729" s="170"/>
      <c r="CM729" s="170"/>
      <c r="CN729" s="170"/>
      <c r="CO729" s="170"/>
      <c r="CP729" s="170"/>
      <c r="CQ729" s="170"/>
      <c r="CR729" s="170"/>
      <c r="CS729" s="170"/>
      <c r="CT729" s="170"/>
      <c r="CU729" s="170"/>
      <c r="CV729" s="170"/>
      <c r="CW729" s="170"/>
      <c r="CX729" s="170"/>
      <c r="CY729" s="170"/>
      <c r="CZ729" s="170"/>
      <c r="DA729" s="170"/>
      <c r="DB729" s="170"/>
      <c r="DC729" s="170"/>
      <c r="DD729" s="170"/>
      <c r="DE729" s="170"/>
      <c r="DF729" s="170"/>
      <c r="DG729" s="170"/>
      <c r="DH729" s="170"/>
      <c r="DI729" s="170"/>
      <c r="DJ729" s="170"/>
      <c r="DK729" s="170"/>
      <c r="DL729" s="170"/>
      <c r="DM729" s="170"/>
      <c r="DN729" s="170"/>
      <c r="DO729" s="170"/>
      <c r="DP729" s="170"/>
      <c r="DQ729" s="170"/>
      <c r="DR729" s="170"/>
      <c r="DS729" s="170"/>
      <c r="DT729" s="170"/>
      <c r="DU729" s="170"/>
      <c r="DV729" s="170"/>
      <c r="DW729" s="170"/>
      <c r="DX729" s="170"/>
      <c r="DY729" s="170"/>
      <c r="DZ729" s="170"/>
      <c r="EA729" s="170"/>
      <c r="EB729" s="170"/>
      <c r="EC729" s="170"/>
      <c r="ED729" s="170"/>
      <c r="EE729" s="170"/>
      <c r="EF729" s="170"/>
      <c r="EG729" s="170"/>
      <c r="EH729" s="170"/>
      <c r="EI729" s="170"/>
      <c r="EJ729" s="170"/>
      <c r="EK729" s="170"/>
      <c r="EL729" s="170"/>
      <c r="EM729" s="170"/>
      <c r="EN729" s="170"/>
      <c r="EO729" s="170"/>
      <c r="EP729" s="170"/>
      <c r="EQ729" s="170"/>
      <c r="ER729" s="170"/>
      <c r="ES729" s="170"/>
      <c r="ET729" s="170"/>
      <c r="EU729" s="170"/>
      <c r="EV729" s="170"/>
      <c r="EW729" s="170"/>
      <c r="EX729" s="170"/>
      <c r="EY729" s="170"/>
      <c r="EZ729" s="170"/>
      <c r="FA729" s="170"/>
      <c r="FB729" s="170"/>
      <c r="FC729" s="170"/>
      <c r="FD729" s="170"/>
    </row>
    <row r="730" customFormat="false" ht="12.75" hidden="false" customHeight="false" outlineLevel="0" collapsed="false">
      <c r="A730" s="179"/>
      <c r="B730" s="160"/>
      <c r="C730" s="160"/>
      <c r="D730" s="160"/>
      <c r="E730" s="160"/>
      <c r="F730" s="160"/>
      <c r="G730" s="160"/>
      <c r="H730" s="159"/>
      <c r="I730" s="181"/>
      <c r="R730" s="159"/>
      <c r="S730" s="169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  <c r="AH730" s="170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70"/>
      <c r="BP730" s="170"/>
      <c r="BQ730" s="170"/>
      <c r="BR730" s="170"/>
      <c r="BS730" s="170"/>
      <c r="BT730" s="170"/>
      <c r="BU730" s="170"/>
      <c r="BV730" s="170"/>
      <c r="BW730" s="170"/>
      <c r="BX730" s="170"/>
      <c r="BY730" s="170"/>
      <c r="BZ730" s="170"/>
      <c r="CA730" s="170"/>
      <c r="CB730" s="170"/>
      <c r="CC730" s="170"/>
      <c r="CD730" s="170"/>
      <c r="CE730" s="170"/>
      <c r="CF730" s="170"/>
      <c r="CG730" s="170"/>
      <c r="CH730" s="170"/>
      <c r="CI730" s="170"/>
      <c r="CJ730" s="170"/>
      <c r="CK730" s="170"/>
      <c r="CL730" s="170"/>
      <c r="CM730" s="170"/>
      <c r="CN730" s="170"/>
      <c r="CO730" s="170"/>
      <c r="CP730" s="170"/>
      <c r="CQ730" s="170"/>
      <c r="CR730" s="170"/>
      <c r="CS730" s="170"/>
      <c r="CT730" s="170"/>
      <c r="CU730" s="170"/>
      <c r="CV730" s="170"/>
      <c r="CW730" s="170"/>
      <c r="CX730" s="170"/>
      <c r="CY730" s="170"/>
      <c r="CZ730" s="170"/>
      <c r="DA730" s="170"/>
      <c r="DB730" s="170"/>
      <c r="DC730" s="170"/>
      <c r="DD730" s="170"/>
      <c r="DE730" s="170"/>
      <c r="DF730" s="170"/>
      <c r="DG730" s="170"/>
      <c r="DH730" s="170"/>
      <c r="DI730" s="170"/>
      <c r="DJ730" s="170"/>
      <c r="DK730" s="170"/>
      <c r="DL730" s="170"/>
      <c r="DM730" s="170"/>
      <c r="DN730" s="170"/>
      <c r="DO730" s="170"/>
      <c r="DP730" s="170"/>
      <c r="DQ730" s="170"/>
      <c r="DR730" s="170"/>
      <c r="DS730" s="170"/>
      <c r="DT730" s="170"/>
      <c r="DU730" s="170"/>
      <c r="DV730" s="170"/>
      <c r="DW730" s="170"/>
      <c r="DX730" s="170"/>
      <c r="DY730" s="170"/>
      <c r="DZ730" s="170"/>
      <c r="EA730" s="170"/>
      <c r="EB730" s="170"/>
      <c r="EC730" s="170"/>
      <c r="ED730" s="170"/>
      <c r="EE730" s="170"/>
      <c r="EF730" s="170"/>
      <c r="EG730" s="170"/>
      <c r="EH730" s="170"/>
      <c r="EI730" s="170"/>
      <c r="EJ730" s="170"/>
      <c r="EK730" s="170"/>
      <c r="EL730" s="170"/>
      <c r="EM730" s="170"/>
      <c r="EN730" s="170"/>
      <c r="EO730" s="170"/>
      <c r="EP730" s="170"/>
      <c r="EQ730" s="170"/>
      <c r="ER730" s="170"/>
      <c r="ES730" s="170"/>
      <c r="ET730" s="170"/>
      <c r="EU730" s="170"/>
      <c r="EV730" s="170"/>
      <c r="EW730" s="170"/>
      <c r="EX730" s="170"/>
      <c r="EY730" s="170"/>
      <c r="EZ730" s="170"/>
      <c r="FA730" s="170"/>
      <c r="FB730" s="170"/>
      <c r="FC730" s="170"/>
      <c r="FD730" s="170"/>
    </row>
    <row r="731" customFormat="false" ht="12.75" hidden="false" customHeight="false" outlineLevel="0" collapsed="false">
      <c r="A731" s="179"/>
      <c r="B731" s="160"/>
      <c r="C731" s="160"/>
      <c r="D731" s="160"/>
      <c r="E731" s="160"/>
      <c r="F731" s="160"/>
      <c r="G731" s="160"/>
      <c r="H731" s="159"/>
      <c r="I731" s="181"/>
      <c r="R731" s="159"/>
      <c r="S731" s="169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  <c r="AH731" s="170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70"/>
      <c r="BP731" s="170"/>
      <c r="BQ731" s="170"/>
      <c r="BR731" s="170"/>
      <c r="BS731" s="170"/>
      <c r="BT731" s="170"/>
      <c r="BU731" s="170"/>
      <c r="BV731" s="170"/>
      <c r="BW731" s="170"/>
      <c r="BX731" s="170"/>
      <c r="BY731" s="170"/>
      <c r="BZ731" s="170"/>
      <c r="CA731" s="170"/>
      <c r="CB731" s="170"/>
      <c r="CC731" s="170"/>
      <c r="CD731" s="170"/>
      <c r="CE731" s="170"/>
      <c r="CF731" s="170"/>
      <c r="CG731" s="170"/>
      <c r="CH731" s="170"/>
      <c r="CI731" s="170"/>
      <c r="CJ731" s="170"/>
      <c r="CK731" s="170"/>
      <c r="CL731" s="170"/>
      <c r="CM731" s="170"/>
      <c r="CN731" s="170"/>
      <c r="CO731" s="170"/>
      <c r="CP731" s="170"/>
      <c r="CQ731" s="170"/>
      <c r="CR731" s="170"/>
      <c r="CS731" s="170"/>
      <c r="CT731" s="170"/>
      <c r="CU731" s="170"/>
      <c r="CV731" s="170"/>
      <c r="CW731" s="170"/>
      <c r="CX731" s="170"/>
      <c r="CY731" s="170"/>
      <c r="CZ731" s="170"/>
      <c r="DA731" s="170"/>
      <c r="DB731" s="170"/>
      <c r="DC731" s="170"/>
      <c r="DD731" s="170"/>
      <c r="DE731" s="170"/>
      <c r="DF731" s="170"/>
      <c r="DG731" s="170"/>
      <c r="DH731" s="170"/>
      <c r="DI731" s="170"/>
      <c r="DJ731" s="170"/>
      <c r="DK731" s="170"/>
      <c r="DL731" s="170"/>
      <c r="DM731" s="170"/>
      <c r="DN731" s="170"/>
      <c r="DO731" s="170"/>
      <c r="DP731" s="170"/>
      <c r="DQ731" s="170"/>
      <c r="DR731" s="170"/>
      <c r="DS731" s="170"/>
      <c r="DT731" s="170"/>
      <c r="DU731" s="170"/>
      <c r="DV731" s="170"/>
      <c r="DW731" s="170"/>
      <c r="DX731" s="170"/>
      <c r="DY731" s="170"/>
      <c r="DZ731" s="170"/>
      <c r="EA731" s="170"/>
      <c r="EB731" s="170"/>
      <c r="EC731" s="170"/>
      <c r="ED731" s="170"/>
      <c r="EE731" s="170"/>
      <c r="EF731" s="170"/>
      <c r="EG731" s="170"/>
      <c r="EH731" s="170"/>
      <c r="EI731" s="170"/>
      <c r="EJ731" s="170"/>
      <c r="EK731" s="170"/>
      <c r="EL731" s="170"/>
      <c r="EM731" s="170"/>
      <c r="EN731" s="170"/>
      <c r="EO731" s="170"/>
      <c r="EP731" s="170"/>
      <c r="EQ731" s="170"/>
      <c r="ER731" s="170"/>
      <c r="ES731" s="170"/>
      <c r="ET731" s="170"/>
      <c r="EU731" s="170"/>
      <c r="EV731" s="170"/>
      <c r="EW731" s="170"/>
      <c r="EX731" s="170"/>
      <c r="EY731" s="170"/>
      <c r="EZ731" s="170"/>
      <c r="FA731" s="170"/>
      <c r="FB731" s="170"/>
      <c r="FC731" s="170"/>
      <c r="FD731" s="170"/>
    </row>
    <row r="732" customFormat="false" ht="12.75" hidden="false" customHeight="false" outlineLevel="0" collapsed="false">
      <c r="A732" s="179"/>
      <c r="B732" s="160"/>
      <c r="C732" s="160"/>
      <c r="D732" s="160"/>
      <c r="E732" s="160"/>
      <c r="F732" s="160"/>
      <c r="G732" s="160"/>
      <c r="H732" s="159"/>
      <c r="I732" s="181"/>
      <c r="R732" s="159"/>
      <c r="S732" s="169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  <c r="AH732" s="170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70"/>
      <c r="BP732" s="170"/>
      <c r="BQ732" s="170"/>
      <c r="BR732" s="170"/>
      <c r="BS732" s="170"/>
      <c r="BT732" s="170"/>
      <c r="BU732" s="170"/>
      <c r="BV732" s="170"/>
      <c r="BW732" s="170"/>
      <c r="BX732" s="170"/>
      <c r="BY732" s="170"/>
      <c r="BZ732" s="170"/>
      <c r="CA732" s="170"/>
      <c r="CB732" s="170"/>
      <c r="CC732" s="170"/>
      <c r="CD732" s="170"/>
      <c r="CE732" s="170"/>
      <c r="CF732" s="170"/>
      <c r="CG732" s="170"/>
      <c r="CH732" s="170"/>
      <c r="CI732" s="170"/>
      <c r="CJ732" s="170"/>
      <c r="CK732" s="170"/>
      <c r="CL732" s="170"/>
      <c r="CM732" s="170"/>
      <c r="CN732" s="170"/>
      <c r="CO732" s="170"/>
      <c r="CP732" s="170"/>
      <c r="CQ732" s="170"/>
      <c r="CR732" s="170"/>
      <c r="CS732" s="170"/>
      <c r="CT732" s="170"/>
      <c r="CU732" s="170"/>
      <c r="CV732" s="170"/>
      <c r="CW732" s="170"/>
      <c r="CX732" s="170"/>
      <c r="CY732" s="170"/>
      <c r="CZ732" s="170"/>
      <c r="DA732" s="170"/>
      <c r="DB732" s="170"/>
      <c r="DC732" s="170"/>
      <c r="DD732" s="170"/>
      <c r="DE732" s="170"/>
      <c r="DF732" s="170"/>
      <c r="DG732" s="170"/>
      <c r="DH732" s="170"/>
      <c r="DI732" s="170"/>
      <c r="DJ732" s="170"/>
      <c r="DK732" s="170"/>
      <c r="DL732" s="170"/>
      <c r="DM732" s="170"/>
      <c r="DN732" s="170"/>
      <c r="DO732" s="170"/>
      <c r="DP732" s="170"/>
      <c r="DQ732" s="170"/>
      <c r="DR732" s="170"/>
      <c r="DS732" s="170"/>
      <c r="DT732" s="170"/>
      <c r="DU732" s="170"/>
      <c r="DV732" s="170"/>
      <c r="DW732" s="170"/>
      <c r="DX732" s="170"/>
      <c r="DY732" s="170"/>
      <c r="DZ732" s="170"/>
      <c r="EA732" s="170"/>
      <c r="EB732" s="170"/>
      <c r="EC732" s="170"/>
      <c r="ED732" s="170"/>
      <c r="EE732" s="170"/>
      <c r="EF732" s="170"/>
      <c r="EG732" s="170"/>
      <c r="EH732" s="170"/>
      <c r="EI732" s="170"/>
      <c r="EJ732" s="170"/>
      <c r="EK732" s="170"/>
      <c r="EL732" s="170"/>
      <c r="EM732" s="170"/>
      <c r="EN732" s="170"/>
      <c r="EO732" s="170"/>
      <c r="EP732" s="170"/>
      <c r="EQ732" s="170"/>
      <c r="ER732" s="170"/>
      <c r="ES732" s="170"/>
      <c r="ET732" s="170"/>
      <c r="EU732" s="170"/>
      <c r="EV732" s="170"/>
      <c r="EW732" s="170"/>
      <c r="EX732" s="170"/>
      <c r="EY732" s="170"/>
      <c r="EZ732" s="170"/>
      <c r="FA732" s="170"/>
      <c r="FB732" s="170"/>
      <c r="FC732" s="170"/>
      <c r="FD732" s="170"/>
    </row>
    <row r="733" customFormat="false" ht="12.75" hidden="false" customHeight="false" outlineLevel="0" collapsed="false">
      <c r="A733" s="179"/>
      <c r="B733" s="160"/>
      <c r="C733" s="160"/>
      <c r="D733" s="160"/>
      <c r="E733" s="160"/>
      <c r="F733" s="160"/>
      <c r="G733" s="160"/>
      <c r="H733" s="159"/>
      <c r="I733" s="181"/>
      <c r="R733" s="159"/>
      <c r="S733" s="169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  <c r="AH733" s="170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70"/>
      <c r="BP733" s="170"/>
      <c r="BQ733" s="170"/>
      <c r="BR733" s="170"/>
      <c r="BS733" s="170"/>
      <c r="BT733" s="170"/>
      <c r="BU733" s="170"/>
      <c r="BV733" s="170"/>
      <c r="BW733" s="170"/>
      <c r="BX733" s="170"/>
      <c r="BY733" s="170"/>
      <c r="BZ733" s="170"/>
      <c r="CA733" s="170"/>
      <c r="CB733" s="170"/>
      <c r="CC733" s="170"/>
      <c r="CD733" s="170"/>
      <c r="CE733" s="170"/>
      <c r="CF733" s="170"/>
      <c r="CG733" s="170"/>
      <c r="CH733" s="170"/>
      <c r="CI733" s="170"/>
      <c r="CJ733" s="170"/>
      <c r="CK733" s="170"/>
      <c r="CL733" s="170"/>
      <c r="CM733" s="170"/>
      <c r="CN733" s="170"/>
      <c r="CO733" s="170"/>
      <c r="CP733" s="170"/>
      <c r="CQ733" s="170"/>
      <c r="CR733" s="170"/>
      <c r="CS733" s="170"/>
      <c r="CT733" s="170"/>
      <c r="CU733" s="170"/>
      <c r="CV733" s="170"/>
      <c r="CW733" s="170"/>
      <c r="CX733" s="170"/>
      <c r="CY733" s="170"/>
      <c r="CZ733" s="170"/>
      <c r="DA733" s="170"/>
      <c r="DB733" s="170"/>
      <c r="DC733" s="170"/>
      <c r="DD733" s="170"/>
      <c r="DE733" s="170"/>
      <c r="DF733" s="170"/>
      <c r="DG733" s="170"/>
      <c r="DH733" s="170"/>
      <c r="DI733" s="170"/>
      <c r="DJ733" s="170"/>
      <c r="DK733" s="170"/>
      <c r="DL733" s="170"/>
      <c r="DM733" s="170"/>
      <c r="DN733" s="170"/>
      <c r="DO733" s="170"/>
      <c r="DP733" s="170"/>
      <c r="DQ733" s="170"/>
      <c r="DR733" s="170"/>
      <c r="DS733" s="170"/>
      <c r="DT733" s="170"/>
      <c r="DU733" s="170"/>
      <c r="DV733" s="170"/>
      <c r="DW733" s="170"/>
      <c r="DX733" s="170"/>
      <c r="DY733" s="170"/>
      <c r="DZ733" s="170"/>
      <c r="EA733" s="170"/>
      <c r="EB733" s="170"/>
      <c r="EC733" s="170"/>
      <c r="ED733" s="170"/>
      <c r="EE733" s="170"/>
      <c r="EF733" s="170"/>
      <c r="EG733" s="170"/>
      <c r="EH733" s="170"/>
      <c r="EI733" s="170"/>
      <c r="EJ733" s="170"/>
      <c r="EK733" s="170"/>
      <c r="EL733" s="170"/>
      <c r="EM733" s="170"/>
      <c r="EN733" s="170"/>
      <c r="EO733" s="170"/>
      <c r="EP733" s="170"/>
      <c r="EQ733" s="170"/>
      <c r="ER733" s="170"/>
      <c r="ES733" s="170"/>
      <c r="ET733" s="170"/>
      <c r="EU733" s="170"/>
      <c r="EV733" s="170"/>
      <c r="EW733" s="170"/>
      <c r="EX733" s="170"/>
      <c r="EY733" s="170"/>
      <c r="EZ733" s="170"/>
      <c r="FA733" s="170"/>
      <c r="FB733" s="170"/>
      <c r="FC733" s="170"/>
      <c r="FD733" s="170"/>
    </row>
    <row r="734" customFormat="false" ht="12.75" hidden="false" customHeight="false" outlineLevel="0" collapsed="false">
      <c r="A734" s="179"/>
      <c r="B734" s="160"/>
      <c r="C734" s="160"/>
      <c r="D734" s="160"/>
      <c r="E734" s="160"/>
      <c r="F734" s="160"/>
      <c r="G734" s="160"/>
      <c r="H734" s="159"/>
      <c r="I734" s="181"/>
      <c r="R734" s="159"/>
      <c r="S734" s="169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  <c r="AH734" s="170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70"/>
      <c r="BP734" s="170"/>
      <c r="BQ734" s="170"/>
      <c r="BR734" s="170"/>
      <c r="BS734" s="170"/>
      <c r="BT734" s="170"/>
      <c r="BU734" s="170"/>
      <c r="BV734" s="170"/>
      <c r="BW734" s="170"/>
      <c r="BX734" s="170"/>
      <c r="BY734" s="170"/>
      <c r="BZ734" s="170"/>
      <c r="CA734" s="170"/>
      <c r="CB734" s="170"/>
      <c r="CC734" s="170"/>
      <c r="CD734" s="170"/>
      <c r="CE734" s="170"/>
      <c r="CF734" s="170"/>
      <c r="CG734" s="170"/>
      <c r="CH734" s="170"/>
      <c r="CI734" s="170"/>
      <c r="CJ734" s="170"/>
      <c r="CK734" s="170"/>
      <c r="CL734" s="170"/>
      <c r="CM734" s="170"/>
      <c r="CN734" s="170"/>
      <c r="CO734" s="170"/>
      <c r="CP734" s="170"/>
      <c r="CQ734" s="170"/>
      <c r="CR734" s="170"/>
      <c r="CS734" s="170"/>
      <c r="CT734" s="170"/>
      <c r="CU734" s="170"/>
      <c r="CV734" s="170"/>
      <c r="CW734" s="170"/>
      <c r="CX734" s="170"/>
      <c r="CY734" s="170"/>
      <c r="CZ734" s="170"/>
      <c r="DA734" s="170"/>
      <c r="DB734" s="170"/>
      <c r="DC734" s="170"/>
      <c r="DD734" s="170"/>
      <c r="DE734" s="170"/>
      <c r="DF734" s="170"/>
      <c r="DG734" s="170"/>
      <c r="DH734" s="170"/>
      <c r="DI734" s="170"/>
      <c r="DJ734" s="170"/>
      <c r="DK734" s="170"/>
      <c r="DL734" s="170"/>
      <c r="DM734" s="170"/>
      <c r="DN734" s="170"/>
      <c r="DO734" s="170"/>
      <c r="DP734" s="170"/>
      <c r="DQ734" s="170"/>
      <c r="DR734" s="170"/>
      <c r="DS734" s="170"/>
      <c r="DT734" s="170"/>
      <c r="DU734" s="170"/>
      <c r="DV734" s="170"/>
      <c r="DW734" s="170"/>
      <c r="DX734" s="170"/>
      <c r="DY734" s="170"/>
      <c r="DZ734" s="170"/>
      <c r="EA734" s="170"/>
      <c r="EB734" s="170"/>
      <c r="EC734" s="170"/>
      <c r="ED734" s="170"/>
      <c r="EE734" s="170"/>
      <c r="EF734" s="170"/>
      <c r="EG734" s="170"/>
      <c r="EH734" s="170"/>
      <c r="EI734" s="170"/>
      <c r="EJ734" s="170"/>
      <c r="EK734" s="170"/>
      <c r="EL734" s="170"/>
      <c r="EM734" s="170"/>
      <c r="EN734" s="170"/>
      <c r="EO734" s="170"/>
      <c r="EP734" s="170"/>
      <c r="EQ734" s="170"/>
      <c r="ER734" s="170"/>
      <c r="ES734" s="170"/>
      <c r="ET734" s="170"/>
      <c r="EU734" s="170"/>
      <c r="EV734" s="170"/>
      <c r="EW734" s="170"/>
      <c r="EX734" s="170"/>
      <c r="EY734" s="170"/>
      <c r="EZ734" s="170"/>
      <c r="FA734" s="170"/>
      <c r="FB734" s="170"/>
      <c r="FC734" s="170"/>
      <c r="FD734" s="170"/>
    </row>
    <row r="735" customFormat="false" ht="12.75" hidden="false" customHeight="false" outlineLevel="0" collapsed="false">
      <c r="A735" s="179"/>
      <c r="B735" s="160"/>
      <c r="C735" s="160"/>
      <c r="D735" s="160"/>
      <c r="E735" s="160"/>
      <c r="F735" s="160"/>
      <c r="G735" s="160"/>
      <c r="H735" s="159"/>
      <c r="I735" s="181"/>
      <c r="R735" s="159"/>
      <c r="S735" s="169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  <c r="AH735" s="170"/>
      <c r="AI735" s="170"/>
      <c r="AJ735" s="170"/>
      <c r="AK735" s="170"/>
      <c r="AL735" s="170"/>
      <c r="AM735" s="170"/>
      <c r="AN735" s="170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0"/>
      <c r="BA735" s="170"/>
      <c r="BB735" s="170"/>
      <c r="BC735" s="170"/>
      <c r="BD735" s="17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70"/>
      <c r="BP735" s="170"/>
      <c r="BQ735" s="170"/>
      <c r="BR735" s="170"/>
      <c r="BS735" s="170"/>
      <c r="BT735" s="170"/>
      <c r="BU735" s="170"/>
      <c r="BV735" s="170"/>
      <c r="BW735" s="170"/>
      <c r="BX735" s="170"/>
      <c r="BY735" s="170"/>
      <c r="BZ735" s="170"/>
      <c r="CA735" s="170"/>
      <c r="CB735" s="170"/>
      <c r="CC735" s="170"/>
      <c r="CD735" s="170"/>
      <c r="CE735" s="170"/>
      <c r="CF735" s="170"/>
      <c r="CG735" s="170"/>
      <c r="CH735" s="170"/>
      <c r="CI735" s="170"/>
      <c r="CJ735" s="170"/>
      <c r="CK735" s="170"/>
      <c r="CL735" s="170"/>
      <c r="CM735" s="170"/>
      <c r="CN735" s="170"/>
      <c r="CO735" s="170"/>
      <c r="CP735" s="170"/>
      <c r="CQ735" s="170"/>
      <c r="CR735" s="170"/>
      <c r="CS735" s="170"/>
      <c r="CT735" s="170"/>
      <c r="CU735" s="170"/>
      <c r="CV735" s="170"/>
      <c r="CW735" s="170"/>
      <c r="CX735" s="170"/>
      <c r="CY735" s="170"/>
      <c r="CZ735" s="170"/>
      <c r="DA735" s="170"/>
      <c r="DB735" s="170"/>
      <c r="DC735" s="170"/>
      <c r="DD735" s="170"/>
      <c r="DE735" s="170"/>
      <c r="DF735" s="170"/>
      <c r="DG735" s="170"/>
      <c r="DH735" s="170"/>
      <c r="DI735" s="170"/>
      <c r="DJ735" s="170"/>
      <c r="DK735" s="170"/>
      <c r="DL735" s="170"/>
      <c r="DM735" s="170"/>
      <c r="DN735" s="170"/>
      <c r="DO735" s="170"/>
      <c r="DP735" s="170"/>
      <c r="DQ735" s="170"/>
      <c r="DR735" s="170"/>
      <c r="DS735" s="170"/>
      <c r="DT735" s="170"/>
      <c r="DU735" s="170"/>
      <c r="DV735" s="170"/>
      <c r="DW735" s="170"/>
      <c r="DX735" s="170"/>
      <c r="DY735" s="170"/>
      <c r="DZ735" s="170"/>
      <c r="EA735" s="170"/>
      <c r="EB735" s="170"/>
      <c r="EC735" s="170"/>
      <c r="ED735" s="170"/>
      <c r="EE735" s="170"/>
      <c r="EF735" s="170"/>
      <c r="EG735" s="170"/>
      <c r="EH735" s="170"/>
      <c r="EI735" s="170"/>
      <c r="EJ735" s="170"/>
      <c r="EK735" s="170"/>
      <c r="EL735" s="170"/>
      <c r="EM735" s="170"/>
      <c r="EN735" s="170"/>
      <c r="EO735" s="170"/>
      <c r="EP735" s="170"/>
      <c r="EQ735" s="170"/>
      <c r="ER735" s="170"/>
      <c r="ES735" s="170"/>
      <c r="ET735" s="170"/>
      <c r="EU735" s="170"/>
      <c r="EV735" s="170"/>
      <c r="EW735" s="170"/>
      <c r="EX735" s="170"/>
      <c r="EY735" s="170"/>
      <c r="EZ735" s="170"/>
      <c r="FA735" s="170"/>
      <c r="FB735" s="170"/>
      <c r="FC735" s="170"/>
      <c r="FD735" s="170"/>
    </row>
    <row r="736" customFormat="false" ht="12.75" hidden="false" customHeight="false" outlineLevel="0" collapsed="false">
      <c r="A736" s="179"/>
      <c r="B736" s="160"/>
      <c r="C736" s="160"/>
      <c r="D736" s="160"/>
      <c r="E736" s="160"/>
      <c r="F736" s="160"/>
      <c r="G736" s="160"/>
      <c r="H736" s="159"/>
      <c r="I736" s="181"/>
      <c r="R736" s="159"/>
      <c r="S736" s="169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  <c r="AH736" s="170"/>
      <c r="AI736" s="170"/>
      <c r="AJ736" s="170"/>
      <c r="AK736" s="170"/>
      <c r="AL736" s="170"/>
      <c r="AM736" s="170"/>
      <c r="AN736" s="170"/>
      <c r="AO736" s="170"/>
      <c r="AP736" s="170"/>
      <c r="AQ736" s="170"/>
      <c r="AR736" s="170"/>
      <c r="AS736" s="170"/>
      <c r="AT736" s="170"/>
      <c r="AU736" s="170"/>
      <c r="AV736" s="170"/>
      <c r="AW736" s="170"/>
      <c r="AX736" s="170"/>
      <c r="AY736" s="170"/>
      <c r="AZ736" s="170"/>
      <c r="BA736" s="170"/>
      <c r="BB736" s="170"/>
      <c r="BC736" s="170"/>
      <c r="BD736" s="17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70"/>
      <c r="BP736" s="170"/>
      <c r="BQ736" s="170"/>
      <c r="BR736" s="170"/>
      <c r="BS736" s="170"/>
      <c r="BT736" s="170"/>
      <c r="BU736" s="170"/>
      <c r="BV736" s="170"/>
      <c r="BW736" s="170"/>
      <c r="BX736" s="170"/>
      <c r="BY736" s="170"/>
      <c r="BZ736" s="170"/>
      <c r="CA736" s="170"/>
      <c r="CB736" s="170"/>
      <c r="CC736" s="170"/>
      <c r="CD736" s="170"/>
      <c r="CE736" s="170"/>
      <c r="CF736" s="170"/>
      <c r="CG736" s="170"/>
      <c r="CH736" s="170"/>
      <c r="CI736" s="170"/>
      <c r="CJ736" s="170"/>
      <c r="CK736" s="170"/>
      <c r="CL736" s="170"/>
      <c r="CM736" s="170"/>
      <c r="CN736" s="170"/>
      <c r="CO736" s="170"/>
      <c r="CP736" s="170"/>
      <c r="CQ736" s="170"/>
      <c r="CR736" s="170"/>
      <c r="CS736" s="170"/>
      <c r="CT736" s="170"/>
      <c r="CU736" s="170"/>
      <c r="CV736" s="170"/>
      <c r="CW736" s="170"/>
      <c r="CX736" s="170"/>
      <c r="CY736" s="170"/>
      <c r="CZ736" s="170"/>
      <c r="DA736" s="170"/>
      <c r="DB736" s="170"/>
      <c r="DC736" s="170"/>
      <c r="DD736" s="170"/>
      <c r="DE736" s="170"/>
      <c r="DF736" s="170"/>
      <c r="DG736" s="170"/>
      <c r="DH736" s="170"/>
      <c r="DI736" s="170"/>
      <c r="DJ736" s="170"/>
      <c r="DK736" s="170"/>
      <c r="DL736" s="170"/>
      <c r="DM736" s="170"/>
      <c r="DN736" s="170"/>
      <c r="DO736" s="170"/>
      <c r="DP736" s="170"/>
      <c r="DQ736" s="170"/>
      <c r="DR736" s="170"/>
      <c r="DS736" s="170"/>
      <c r="DT736" s="170"/>
      <c r="DU736" s="170"/>
      <c r="DV736" s="170"/>
      <c r="DW736" s="170"/>
      <c r="DX736" s="170"/>
      <c r="DY736" s="170"/>
      <c r="DZ736" s="170"/>
      <c r="EA736" s="170"/>
      <c r="EB736" s="170"/>
      <c r="EC736" s="170"/>
      <c r="ED736" s="170"/>
      <c r="EE736" s="170"/>
      <c r="EF736" s="170"/>
      <c r="EG736" s="170"/>
      <c r="EH736" s="170"/>
      <c r="EI736" s="170"/>
      <c r="EJ736" s="170"/>
      <c r="EK736" s="170"/>
      <c r="EL736" s="170"/>
      <c r="EM736" s="170"/>
      <c r="EN736" s="170"/>
      <c r="EO736" s="170"/>
      <c r="EP736" s="170"/>
      <c r="EQ736" s="170"/>
      <c r="ER736" s="170"/>
      <c r="ES736" s="170"/>
      <c r="ET736" s="170"/>
      <c r="EU736" s="170"/>
      <c r="EV736" s="170"/>
      <c r="EW736" s="170"/>
      <c r="EX736" s="170"/>
      <c r="EY736" s="170"/>
      <c r="EZ736" s="170"/>
      <c r="FA736" s="170"/>
      <c r="FB736" s="170"/>
      <c r="FC736" s="170"/>
      <c r="FD736" s="170"/>
    </row>
    <row r="737" customFormat="false" ht="12.75" hidden="false" customHeight="false" outlineLevel="0" collapsed="false">
      <c r="A737" s="179"/>
      <c r="B737" s="160"/>
      <c r="C737" s="160"/>
      <c r="D737" s="160"/>
      <c r="E737" s="160"/>
      <c r="F737" s="160"/>
      <c r="G737" s="160"/>
      <c r="H737" s="159"/>
      <c r="I737" s="181"/>
      <c r="R737" s="159"/>
      <c r="S737" s="169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  <c r="AH737" s="170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70"/>
      <c r="BP737" s="170"/>
      <c r="BQ737" s="170"/>
      <c r="BR737" s="170"/>
      <c r="BS737" s="170"/>
      <c r="BT737" s="170"/>
      <c r="BU737" s="170"/>
      <c r="BV737" s="170"/>
      <c r="BW737" s="170"/>
      <c r="BX737" s="170"/>
      <c r="BY737" s="170"/>
      <c r="BZ737" s="170"/>
      <c r="CA737" s="170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70"/>
      <c r="DB737" s="170"/>
      <c r="DC737" s="170"/>
      <c r="DD737" s="170"/>
      <c r="DE737" s="170"/>
      <c r="DF737" s="170"/>
      <c r="DG737" s="170"/>
      <c r="DH737" s="170"/>
      <c r="DI737" s="170"/>
      <c r="DJ737" s="170"/>
      <c r="DK737" s="170"/>
      <c r="DL737" s="170"/>
      <c r="DM737" s="170"/>
      <c r="DN737" s="170"/>
      <c r="DO737" s="170"/>
      <c r="DP737" s="170"/>
      <c r="DQ737" s="170"/>
      <c r="DR737" s="170"/>
      <c r="DS737" s="170"/>
      <c r="DT737" s="170"/>
      <c r="DU737" s="170"/>
      <c r="DV737" s="170"/>
      <c r="DW737" s="170"/>
      <c r="DX737" s="170"/>
      <c r="DY737" s="170"/>
      <c r="DZ737" s="170"/>
      <c r="EA737" s="170"/>
      <c r="EB737" s="170"/>
      <c r="EC737" s="170"/>
      <c r="ED737" s="170"/>
      <c r="EE737" s="170"/>
      <c r="EF737" s="170"/>
      <c r="EG737" s="170"/>
      <c r="EH737" s="170"/>
      <c r="EI737" s="170"/>
      <c r="EJ737" s="170"/>
      <c r="EK737" s="170"/>
      <c r="EL737" s="170"/>
      <c r="EM737" s="170"/>
      <c r="EN737" s="170"/>
      <c r="EO737" s="170"/>
      <c r="EP737" s="170"/>
      <c r="EQ737" s="170"/>
      <c r="ER737" s="170"/>
      <c r="ES737" s="170"/>
      <c r="ET737" s="170"/>
      <c r="EU737" s="170"/>
      <c r="EV737" s="170"/>
      <c r="EW737" s="170"/>
      <c r="EX737" s="170"/>
      <c r="EY737" s="170"/>
      <c r="EZ737" s="170"/>
      <c r="FA737" s="170"/>
      <c r="FB737" s="170"/>
      <c r="FC737" s="170"/>
      <c r="FD737" s="170"/>
    </row>
    <row r="738" customFormat="false" ht="12.75" hidden="false" customHeight="false" outlineLevel="0" collapsed="false">
      <c r="A738" s="179"/>
      <c r="B738" s="160"/>
      <c r="C738" s="160"/>
      <c r="D738" s="160"/>
      <c r="E738" s="160"/>
      <c r="F738" s="160"/>
      <c r="G738" s="160"/>
      <c r="H738" s="159"/>
      <c r="I738" s="181"/>
      <c r="R738" s="159"/>
      <c r="S738" s="169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  <c r="AH738" s="170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70"/>
      <c r="BP738" s="170"/>
      <c r="BQ738" s="170"/>
      <c r="BR738" s="170"/>
      <c r="BS738" s="170"/>
      <c r="BT738" s="170"/>
      <c r="BU738" s="170"/>
      <c r="BV738" s="170"/>
      <c r="BW738" s="170"/>
      <c r="BX738" s="170"/>
      <c r="BY738" s="170"/>
      <c r="BZ738" s="170"/>
      <c r="CA738" s="170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70"/>
      <c r="DB738" s="170"/>
      <c r="DC738" s="170"/>
      <c r="DD738" s="170"/>
      <c r="DE738" s="170"/>
      <c r="DF738" s="170"/>
      <c r="DG738" s="170"/>
      <c r="DH738" s="170"/>
      <c r="DI738" s="170"/>
      <c r="DJ738" s="170"/>
      <c r="DK738" s="170"/>
      <c r="DL738" s="170"/>
      <c r="DM738" s="170"/>
      <c r="DN738" s="170"/>
      <c r="DO738" s="170"/>
      <c r="DP738" s="170"/>
      <c r="DQ738" s="170"/>
      <c r="DR738" s="170"/>
      <c r="DS738" s="170"/>
      <c r="DT738" s="170"/>
      <c r="DU738" s="170"/>
      <c r="DV738" s="170"/>
      <c r="DW738" s="170"/>
      <c r="DX738" s="170"/>
      <c r="DY738" s="170"/>
      <c r="DZ738" s="170"/>
      <c r="EA738" s="170"/>
      <c r="EB738" s="170"/>
      <c r="EC738" s="170"/>
      <c r="ED738" s="170"/>
      <c r="EE738" s="170"/>
      <c r="EF738" s="170"/>
      <c r="EG738" s="170"/>
      <c r="EH738" s="170"/>
      <c r="EI738" s="170"/>
      <c r="EJ738" s="170"/>
      <c r="EK738" s="170"/>
      <c r="EL738" s="170"/>
      <c r="EM738" s="170"/>
      <c r="EN738" s="170"/>
      <c r="EO738" s="170"/>
      <c r="EP738" s="170"/>
      <c r="EQ738" s="170"/>
      <c r="ER738" s="170"/>
      <c r="ES738" s="170"/>
      <c r="ET738" s="170"/>
      <c r="EU738" s="170"/>
      <c r="EV738" s="170"/>
      <c r="EW738" s="170"/>
      <c r="EX738" s="170"/>
      <c r="EY738" s="170"/>
      <c r="EZ738" s="170"/>
      <c r="FA738" s="170"/>
      <c r="FB738" s="170"/>
      <c r="FC738" s="170"/>
      <c r="FD738" s="170"/>
    </row>
    <row r="739" customFormat="false" ht="12.75" hidden="false" customHeight="false" outlineLevel="0" collapsed="false">
      <c r="A739" s="179"/>
      <c r="B739" s="160"/>
      <c r="C739" s="160"/>
      <c r="D739" s="160"/>
      <c r="E739" s="160"/>
      <c r="F739" s="160"/>
      <c r="G739" s="160"/>
      <c r="H739" s="159"/>
      <c r="I739" s="181"/>
      <c r="R739" s="159"/>
      <c r="S739" s="169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  <c r="AH739" s="170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70"/>
      <c r="BP739" s="170"/>
      <c r="BQ739" s="170"/>
      <c r="BR739" s="170"/>
      <c r="BS739" s="170"/>
      <c r="BT739" s="170"/>
      <c r="BU739" s="170"/>
      <c r="BV739" s="170"/>
      <c r="BW739" s="170"/>
      <c r="BX739" s="170"/>
      <c r="BY739" s="170"/>
      <c r="BZ739" s="170"/>
      <c r="CA739" s="170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70"/>
      <c r="DB739" s="170"/>
      <c r="DC739" s="170"/>
      <c r="DD739" s="170"/>
      <c r="DE739" s="170"/>
      <c r="DF739" s="170"/>
      <c r="DG739" s="170"/>
      <c r="DH739" s="170"/>
      <c r="DI739" s="170"/>
      <c r="DJ739" s="170"/>
      <c r="DK739" s="170"/>
      <c r="DL739" s="170"/>
      <c r="DM739" s="170"/>
      <c r="DN739" s="170"/>
      <c r="DO739" s="170"/>
      <c r="DP739" s="170"/>
      <c r="DQ739" s="170"/>
      <c r="DR739" s="170"/>
      <c r="DS739" s="170"/>
      <c r="DT739" s="170"/>
      <c r="DU739" s="170"/>
      <c r="DV739" s="170"/>
      <c r="DW739" s="170"/>
      <c r="DX739" s="170"/>
      <c r="DY739" s="170"/>
      <c r="DZ739" s="170"/>
      <c r="EA739" s="170"/>
      <c r="EB739" s="170"/>
      <c r="EC739" s="170"/>
      <c r="ED739" s="170"/>
      <c r="EE739" s="170"/>
      <c r="EF739" s="170"/>
      <c r="EG739" s="170"/>
      <c r="EH739" s="170"/>
      <c r="EI739" s="170"/>
      <c r="EJ739" s="170"/>
      <c r="EK739" s="170"/>
      <c r="EL739" s="170"/>
      <c r="EM739" s="170"/>
      <c r="EN739" s="170"/>
      <c r="EO739" s="170"/>
      <c r="EP739" s="170"/>
      <c r="EQ739" s="170"/>
      <c r="ER739" s="170"/>
      <c r="ES739" s="170"/>
      <c r="ET739" s="170"/>
      <c r="EU739" s="170"/>
      <c r="EV739" s="170"/>
      <c r="EW739" s="170"/>
      <c r="EX739" s="170"/>
      <c r="EY739" s="170"/>
      <c r="EZ739" s="170"/>
      <c r="FA739" s="170"/>
      <c r="FB739" s="170"/>
      <c r="FC739" s="170"/>
      <c r="FD739" s="170"/>
    </row>
    <row r="740" customFormat="false" ht="12.75" hidden="false" customHeight="false" outlineLevel="0" collapsed="false">
      <c r="A740" s="179"/>
      <c r="B740" s="160"/>
      <c r="C740" s="160"/>
      <c r="D740" s="160"/>
      <c r="E740" s="160"/>
      <c r="F740" s="160"/>
      <c r="G740" s="160"/>
      <c r="H740" s="159"/>
      <c r="I740" s="181"/>
      <c r="R740" s="159"/>
      <c r="S740" s="169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  <c r="AH740" s="170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70"/>
      <c r="BP740" s="170"/>
      <c r="BQ740" s="170"/>
      <c r="BR740" s="170"/>
      <c r="BS740" s="170"/>
      <c r="BT740" s="170"/>
      <c r="BU740" s="170"/>
      <c r="BV740" s="170"/>
      <c r="BW740" s="170"/>
      <c r="BX740" s="170"/>
      <c r="BY740" s="170"/>
      <c r="BZ740" s="170"/>
      <c r="CA740" s="170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70"/>
      <c r="DB740" s="170"/>
      <c r="DC740" s="170"/>
      <c r="DD740" s="170"/>
      <c r="DE740" s="170"/>
      <c r="DF740" s="170"/>
      <c r="DG740" s="170"/>
      <c r="DH740" s="170"/>
      <c r="DI740" s="170"/>
      <c r="DJ740" s="170"/>
      <c r="DK740" s="170"/>
      <c r="DL740" s="170"/>
      <c r="DM740" s="170"/>
      <c r="DN740" s="170"/>
      <c r="DO740" s="170"/>
      <c r="DP740" s="170"/>
      <c r="DQ740" s="170"/>
      <c r="DR740" s="170"/>
      <c r="DS740" s="170"/>
      <c r="DT740" s="170"/>
      <c r="DU740" s="170"/>
      <c r="DV740" s="170"/>
      <c r="DW740" s="170"/>
      <c r="DX740" s="170"/>
      <c r="DY740" s="170"/>
      <c r="DZ740" s="170"/>
      <c r="EA740" s="170"/>
      <c r="EB740" s="170"/>
      <c r="EC740" s="170"/>
      <c r="ED740" s="170"/>
      <c r="EE740" s="170"/>
      <c r="EF740" s="170"/>
      <c r="EG740" s="170"/>
      <c r="EH740" s="170"/>
      <c r="EI740" s="170"/>
      <c r="EJ740" s="170"/>
      <c r="EK740" s="170"/>
      <c r="EL740" s="170"/>
      <c r="EM740" s="170"/>
      <c r="EN740" s="170"/>
      <c r="EO740" s="170"/>
      <c r="EP740" s="170"/>
      <c r="EQ740" s="170"/>
      <c r="ER740" s="170"/>
      <c r="ES740" s="170"/>
      <c r="ET740" s="170"/>
      <c r="EU740" s="170"/>
      <c r="EV740" s="170"/>
      <c r="EW740" s="170"/>
      <c r="EX740" s="170"/>
      <c r="EY740" s="170"/>
      <c r="EZ740" s="170"/>
      <c r="FA740" s="170"/>
      <c r="FB740" s="170"/>
      <c r="FC740" s="170"/>
      <c r="FD740" s="170"/>
    </row>
    <row r="741" customFormat="false" ht="12.75" hidden="false" customHeight="false" outlineLevel="0" collapsed="false">
      <c r="A741" s="179"/>
      <c r="B741" s="160"/>
      <c r="C741" s="160"/>
      <c r="D741" s="160"/>
      <c r="E741" s="160"/>
      <c r="F741" s="160"/>
      <c r="G741" s="160"/>
      <c r="H741" s="159"/>
      <c r="I741" s="181"/>
      <c r="R741" s="159"/>
      <c r="S741" s="169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  <c r="AH741" s="170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70"/>
      <c r="BP741" s="170"/>
      <c r="BQ741" s="170"/>
      <c r="BR741" s="170"/>
      <c r="BS741" s="170"/>
      <c r="BT741" s="170"/>
      <c r="BU741" s="170"/>
      <c r="BV741" s="170"/>
      <c r="BW741" s="170"/>
      <c r="BX741" s="170"/>
      <c r="BY741" s="170"/>
      <c r="BZ741" s="170"/>
      <c r="CA741" s="170"/>
      <c r="CB741" s="170"/>
      <c r="CC741" s="170"/>
      <c r="CD741" s="170"/>
      <c r="CE741" s="170"/>
      <c r="CF741" s="170"/>
      <c r="CG741" s="170"/>
      <c r="CH741" s="170"/>
      <c r="CI741" s="170"/>
      <c r="CJ741" s="170"/>
      <c r="CK741" s="170"/>
      <c r="CL741" s="170"/>
      <c r="CM741" s="170"/>
      <c r="CN741" s="170"/>
      <c r="CO741" s="170"/>
      <c r="CP741" s="170"/>
      <c r="CQ741" s="170"/>
      <c r="CR741" s="170"/>
      <c r="CS741" s="170"/>
      <c r="CT741" s="170"/>
      <c r="CU741" s="170"/>
      <c r="CV741" s="170"/>
      <c r="CW741" s="170"/>
      <c r="CX741" s="170"/>
      <c r="CY741" s="170"/>
      <c r="CZ741" s="170"/>
      <c r="DA741" s="170"/>
      <c r="DB741" s="170"/>
      <c r="DC741" s="170"/>
      <c r="DD741" s="170"/>
      <c r="DE741" s="170"/>
      <c r="DF741" s="170"/>
      <c r="DG741" s="170"/>
      <c r="DH741" s="170"/>
      <c r="DI741" s="170"/>
      <c r="DJ741" s="170"/>
      <c r="DK741" s="170"/>
      <c r="DL741" s="170"/>
      <c r="DM741" s="170"/>
      <c r="DN741" s="170"/>
      <c r="DO741" s="170"/>
      <c r="DP741" s="170"/>
      <c r="DQ741" s="170"/>
      <c r="DR741" s="170"/>
      <c r="DS741" s="170"/>
      <c r="DT741" s="170"/>
      <c r="DU741" s="170"/>
      <c r="DV741" s="170"/>
      <c r="DW741" s="170"/>
      <c r="DX741" s="170"/>
      <c r="DY741" s="170"/>
      <c r="DZ741" s="170"/>
      <c r="EA741" s="170"/>
      <c r="EB741" s="170"/>
      <c r="EC741" s="170"/>
      <c r="ED741" s="170"/>
      <c r="EE741" s="170"/>
      <c r="EF741" s="170"/>
      <c r="EG741" s="170"/>
      <c r="EH741" s="170"/>
      <c r="EI741" s="170"/>
      <c r="EJ741" s="170"/>
      <c r="EK741" s="170"/>
      <c r="EL741" s="170"/>
      <c r="EM741" s="170"/>
      <c r="EN741" s="170"/>
      <c r="EO741" s="170"/>
      <c r="EP741" s="170"/>
      <c r="EQ741" s="170"/>
      <c r="ER741" s="170"/>
      <c r="ES741" s="170"/>
      <c r="ET741" s="170"/>
      <c r="EU741" s="170"/>
      <c r="EV741" s="170"/>
      <c r="EW741" s="170"/>
      <c r="EX741" s="170"/>
      <c r="EY741" s="170"/>
      <c r="EZ741" s="170"/>
      <c r="FA741" s="170"/>
      <c r="FB741" s="170"/>
      <c r="FC741" s="170"/>
      <c r="FD741" s="170"/>
    </row>
    <row r="742" customFormat="false" ht="12.75" hidden="false" customHeight="false" outlineLevel="0" collapsed="false">
      <c r="A742" s="179"/>
      <c r="B742" s="160"/>
      <c r="C742" s="160"/>
      <c r="D742" s="160"/>
      <c r="E742" s="160"/>
      <c r="F742" s="160"/>
      <c r="G742" s="160"/>
      <c r="H742" s="159"/>
      <c r="I742" s="181"/>
      <c r="R742" s="159"/>
      <c r="S742" s="169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  <c r="AH742" s="170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70"/>
      <c r="BP742" s="170"/>
      <c r="BQ742" s="170"/>
      <c r="BR742" s="170"/>
      <c r="BS742" s="170"/>
      <c r="BT742" s="170"/>
      <c r="BU742" s="170"/>
      <c r="BV742" s="170"/>
      <c r="BW742" s="170"/>
      <c r="BX742" s="170"/>
      <c r="BY742" s="170"/>
      <c r="BZ742" s="170"/>
      <c r="CA742" s="170"/>
      <c r="CB742" s="170"/>
      <c r="CC742" s="170"/>
      <c r="CD742" s="170"/>
      <c r="CE742" s="170"/>
      <c r="CF742" s="170"/>
      <c r="CG742" s="170"/>
      <c r="CH742" s="170"/>
      <c r="CI742" s="170"/>
      <c r="CJ742" s="170"/>
      <c r="CK742" s="170"/>
      <c r="CL742" s="170"/>
      <c r="CM742" s="170"/>
      <c r="CN742" s="170"/>
      <c r="CO742" s="170"/>
      <c r="CP742" s="170"/>
      <c r="CQ742" s="170"/>
      <c r="CR742" s="170"/>
      <c r="CS742" s="170"/>
      <c r="CT742" s="170"/>
      <c r="CU742" s="170"/>
      <c r="CV742" s="170"/>
      <c r="CW742" s="170"/>
      <c r="CX742" s="170"/>
      <c r="CY742" s="170"/>
      <c r="CZ742" s="170"/>
      <c r="DA742" s="170"/>
      <c r="DB742" s="170"/>
      <c r="DC742" s="170"/>
      <c r="DD742" s="170"/>
      <c r="DE742" s="170"/>
      <c r="DF742" s="170"/>
      <c r="DG742" s="170"/>
      <c r="DH742" s="170"/>
      <c r="DI742" s="170"/>
      <c r="DJ742" s="170"/>
      <c r="DK742" s="170"/>
      <c r="DL742" s="170"/>
      <c r="DM742" s="170"/>
      <c r="DN742" s="170"/>
      <c r="DO742" s="170"/>
      <c r="DP742" s="170"/>
      <c r="DQ742" s="170"/>
      <c r="DR742" s="170"/>
      <c r="DS742" s="170"/>
      <c r="DT742" s="170"/>
      <c r="DU742" s="170"/>
      <c r="DV742" s="170"/>
      <c r="DW742" s="170"/>
      <c r="DX742" s="170"/>
      <c r="DY742" s="170"/>
      <c r="DZ742" s="170"/>
      <c r="EA742" s="170"/>
      <c r="EB742" s="170"/>
      <c r="EC742" s="170"/>
      <c r="ED742" s="170"/>
      <c r="EE742" s="170"/>
      <c r="EF742" s="170"/>
      <c r="EG742" s="170"/>
      <c r="EH742" s="170"/>
      <c r="EI742" s="170"/>
      <c r="EJ742" s="170"/>
      <c r="EK742" s="170"/>
      <c r="EL742" s="170"/>
      <c r="EM742" s="170"/>
      <c r="EN742" s="170"/>
      <c r="EO742" s="170"/>
      <c r="EP742" s="170"/>
      <c r="EQ742" s="170"/>
      <c r="ER742" s="170"/>
      <c r="ES742" s="170"/>
      <c r="ET742" s="170"/>
      <c r="EU742" s="170"/>
      <c r="EV742" s="170"/>
      <c r="EW742" s="170"/>
      <c r="EX742" s="170"/>
      <c r="EY742" s="170"/>
      <c r="EZ742" s="170"/>
      <c r="FA742" s="170"/>
      <c r="FB742" s="170"/>
      <c r="FC742" s="170"/>
      <c r="FD742" s="170"/>
    </row>
    <row r="743" customFormat="false" ht="12.75" hidden="false" customHeight="false" outlineLevel="0" collapsed="false">
      <c r="A743" s="179"/>
      <c r="B743" s="160"/>
      <c r="C743" s="160"/>
      <c r="D743" s="160"/>
      <c r="E743" s="160"/>
      <c r="F743" s="160"/>
      <c r="G743" s="160"/>
      <c r="H743" s="159"/>
      <c r="I743" s="181"/>
      <c r="R743" s="159"/>
      <c r="S743" s="169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  <c r="AH743" s="170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70"/>
      <c r="BP743" s="170"/>
      <c r="BQ743" s="170"/>
      <c r="BR743" s="170"/>
      <c r="BS743" s="170"/>
      <c r="BT743" s="170"/>
      <c r="BU743" s="170"/>
      <c r="BV743" s="170"/>
      <c r="BW743" s="170"/>
      <c r="BX743" s="170"/>
      <c r="BY743" s="170"/>
      <c r="BZ743" s="170"/>
      <c r="CA743" s="170"/>
      <c r="CB743" s="170"/>
      <c r="CC743" s="170"/>
      <c r="CD743" s="170"/>
      <c r="CE743" s="170"/>
      <c r="CF743" s="170"/>
      <c r="CG743" s="170"/>
      <c r="CH743" s="170"/>
      <c r="CI743" s="170"/>
      <c r="CJ743" s="170"/>
      <c r="CK743" s="170"/>
      <c r="CL743" s="170"/>
      <c r="CM743" s="170"/>
      <c r="CN743" s="170"/>
      <c r="CO743" s="170"/>
      <c r="CP743" s="170"/>
      <c r="CQ743" s="170"/>
      <c r="CR743" s="170"/>
      <c r="CS743" s="170"/>
      <c r="CT743" s="170"/>
      <c r="CU743" s="170"/>
      <c r="CV743" s="170"/>
      <c r="CW743" s="170"/>
      <c r="CX743" s="170"/>
      <c r="CY743" s="170"/>
      <c r="CZ743" s="170"/>
      <c r="DA743" s="170"/>
      <c r="DB743" s="170"/>
      <c r="DC743" s="170"/>
      <c r="DD743" s="170"/>
      <c r="DE743" s="170"/>
      <c r="DF743" s="170"/>
      <c r="DG743" s="170"/>
      <c r="DH743" s="170"/>
      <c r="DI743" s="170"/>
      <c r="DJ743" s="170"/>
      <c r="DK743" s="170"/>
      <c r="DL743" s="170"/>
      <c r="DM743" s="170"/>
      <c r="DN743" s="170"/>
      <c r="DO743" s="170"/>
      <c r="DP743" s="170"/>
      <c r="DQ743" s="170"/>
      <c r="DR743" s="170"/>
      <c r="DS743" s="170"/>
      <c r="DT743" s="170"/>
      <c r="DU743" s="170"/>
      <c r="DV743" s="170"/>
      <c r="DW743" s="170"/>
      <c r="DX743" s="170"/>
      <c r="DY743" s="170"/>
      <c r="DZ743" s="170"/>
      <c r="EA743" s="170"/>
      <c r="EB743" s="170"/>
      <c r="EC743" s="170"/>
      <c r="ED743" s="170"/>
      <c r="EE743" s="170"/>
      <c r="EF743" s="170"/>
      <c r="EG743" s="170"/>
      <c r="EH743" s="170"/>
      <c r="EI743" s="170"/>
      <c r="EJ743" s="170"/>
      <c r="EK743" s="170"/>
      <c r="EL743" s="170"/>
      <c r="EM743" s="170"/>
      <c r="EN743" s="170"/>
      <c r="EO743" s="170"/>
      <c r="EP743" s="170"/>
      <c r="EQ743" s="170"/>
      <c r="ER743" s="170"/>
      <c r="ES743" s="170"/>
      <c r="ET743" s="170"/>
      <c r="EU743" s="170"/>
      <c r="EV743" s="170"/>
      <c r="EW743" s="170"/>
      <c r="EX743" s="170"/>
      <c r="EY743" s="170"/>
      <c r="EZ743" s="170"/>
      <c r="FA743" s="170"/>
      <c r="FB743" s="170"/>
      <c r="FC743" s="170"/>
      <c r="FD743" s="170"/>
    </row>
    <row r="744" customFormat="false" ht="12.75" hidden="false" customHeight="false" outlineLevel="0" collapsed="false">
      <c r="A744" s="179"/>
      <c r="B744" s="160"/>
      <c r="C744" s="160"/>
      <c r="D744" s="160"/>
      <c r="E744" s="160"/>
      <c r="F744" s="160"/>
      <c r="G744" s="160"/>
      <c r="H744" s="159"/>
      <c r="I744" s="181"/>
      <c r="R744" s="159"/>
      <c r="S744" s="169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  <c r="AH744" s="170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70"/>
      <c r="BP744" s="170"/>
      <c r="BQ744" s="170"/>
      <c r="BR744" s="170"/>
      <c r="BS744" s="170"/>
      <c r="BT744" s="170"/>
      <c r="BU744" s="170"/>
      <c r="BV744" s="170"/>
      <c r="BW744" s="170"/>
      <c r="BX744" s="170"/>
      <c r="BY744" s="170"/>
      <c r="BZ744" s="170"/>
      <c r="CA744" s="170"/>
      <c r="CB744" s="170"/>
      <c r="CC744" s="170"/>
      <c r="CD744" s="170"/>
      <c r="CE744" s="170"/>
      <c r="CF744" s="170"/>
      <c r="CG744" s="170"/>
      <c r="CH744" s="170"/>
      <c r="CI744" s="170"/>
      <c r="CJ744" s="170"/>
      <c r="CK744" s="170"/>
      <c r="CL744" s="170"/>
      <c r="CM744" s="170"/>
      <c r="CN744" s="170"/>
      <c r="CO744" s="170"/>
      <c r="CP744" s="170"/>
      <c r="CQ744" s="170"/>
      <c r="CR744" s="170"/>
      <c r="CS744" s="170"/>
      <c r="CT744" s="170"/>
      <c r="CU744" s="170"/>
      <c r="CV744" s="170"/>
      <c r="CW744" s="170"/>
      <c r="CX744" s="170"/>
      <c r="CY744" s="170"/>
      <c r="CZ744" s="170"/>
      <c r="DA744" s="170"/>
      <c r="DB744" s="170"/>
      <c r="DC744" s="170"/>
      <c r="DD744" s="170"/>
      <c r="DE744" s="170"/>
      <c r="DF744" s="170"/>
      <c r="DG744" s="170"/>
      <c r="DH744" s="170"/>
      <c r="DI744" s="170"/>
      <c r="DJ744" s="170"/>
      <c r="DK744" s="170"/>
      <c r="DL744" s="170"/>
      <c r="DM744" s="170"/>
      <c r="DN744" s="170"/>
      <c r="DO744" s="170"/>
      <c r="DP744" s="170"/>
      <c r="DQ744" s="170"/>
      <c r="DR744" s="170"/>
      <c r="DS744" s="170"/>
      <c r="DT744" s="170"/>
      <c r="DU744" s="170"/>
      <c r="DV744" s="170"/>
      <c r="DW744" s="170"/>
      <c r="DX744" s="170"/>
      <c r="DY744" s="170"/>
      <c r="DZ744" s="170"/>
      <c r="EA744" s="170"/>
      <c r="EB744" s="170"/>
      <c r="EC744" s="170"/>
      <c r="ED744" s="170"/>
      <c r="EE744" s="170"/>
      <c r="EF744" s="170"/>
      <c r="EG744" s="170"/>
      <c r="EH744" s="170"/>
      <c r="EI744" s="170"/>
      <c r="EJ744" s="170"/>
      <c r="EK744" s="170"/>
      <c r="EL744" s="170"/>
      <c r="EM744" s="170"/>
      <c r="EN744" s="170"/>
      <c r="EO744" s="170"/>
      <c r="EP744" s="170"/>
      <c r="EQ744" s="170"/>
      <c r="ER744" s="170"/>
      <c r="ES744" s="170"/>
      <c r="ET744" s="170"/>
      <c r="EU744" s="170"/>
      <c r="EV744" s="170"/>
      <c r="EW744" s="170"/>
      <c r="EX744" s="170"/>
      <c r="EY744" s="170"/>
      <c r="EZ744" s="170"/>
      <c r="FA744" s="170"/>
      <c r="FB744" s="170"/>
      <c r="FC744" s="170"/>
      <c r="FD744" s="170"/>
    </row>
    <row r="745" customFormat="false" ht="12.75" hidden="false" customHeight="false" outlineLevel="0" collapsed="false">
      <c r="A745" s="179"/>
      <c r="B745" s="160"/>
      <c r="C745" s="160"/>
      <c r="D745" s="160"/>
      <c r="E745" s="160"/>
      <c r="F745" s="160"/>
      <c r="G745" s="160"/>
      <c r="H745" s="159"/>
      <c r="I745" s="181"/>
      <c r="R745" s="159"/>
      <c r="S745" s="169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  <c r="AH745" s="170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70"/>
      <c r="BP745" s="170"/>
      <c r="BQ745" s="170"/>
      <c r="BR745" s="170"/>
      <c r="BS745" s="170"/>
      <c r="BT745" s="170"/>
      <c r="BU745" s="170"/>
      <c r="BV745" s="170"/>
      <c r="BW745" s="170"/>
      <c r="BX745" s="170"/>
      <c r="BY745" s="170"/>
      <c r="BZ745" s="170"/>
      <c r="CA745" s="170"/>
      <c r="CB745" s="170"/>
      <c r="CC745" s="170"/>
      <c r="CD745" s="170"/>
      <c r="CE745" s="170"/>
      <c r="CF745" s="170"/>
      <c r="CG745" s="170"/>
      <c r="CH745" s="170"/>
      <c r="CI745" s="170"/>
      <c r="CJ745" s="170"/>
      <c r="CK745" s="170"/>
      <c r="CL745" s="170"/>
      <c r="CM745" s="170"/>
      <c r="CN745" s="170"/>
      <c r="CO745" s="170"/>
      <c r="CP745" s="170"/>
      <c r="CQ745" s="170"/>
      <c r="CR745" s="170"/>
      <c r="CS745" s="170"/>
      <c r="CT745" s="170"/>
      <c r="CU745" s="170"/>
      <c r="CV745" s="170"/>
      <c r="CW745" s="170"/>
      <c r="CX745" s="170"/>
      <c r="CY745" s="170"/>
      <c r="CZ745" s="170"/>
      <c r="DA745" s="170"/>
      <c r="DB745" s="170"/>
      <c r="DC745" s="170"/>
      <c r="DD745" s="170"/>
      <c r="DE745" s="170"/>
      <c r="DF745" s="170"/>
      <c r="DG745" s="170"/>
      <c r="DH745" s="170"/>
      <c r="DI745" s="170"/>
      <c r="DJ745" s="170"/>
      <c r="DK745" s="170"/>
      <c r="DL745" s="170"/>
      <c r="DM745" s="170"/>
      <c r="DN745" s="170"/>
      <c r="DO745" s="170"/>
      <c r="DP745" s="170"/>
      <c r="DQ745" s="170"/>
      <c r="DR745" s="170"/>
      <c r="DS745" s="170"/>
      <c r="DT745" s="170"/>
      <c r="DU745" s="170"/>
      <c r="DV745" s="170"/>
      <c r="DW745" s="170"/>
      <c r="DX745" s="170"/>
      <c r="DY745" s="170"/>
      <c r="DZ745" s="170"/>
      <c r="EA745" s="170"/>
      <c r="EB745" s="170"/>
      <c r="EC745" s="170"/>
      <c r="ED745" s="170"/>
      <c r="EE745" s="170"/>
      <c r="EF745" s="170"/>
      <c r="EG745" s="170"/>
      <c r="EH745" s="170"/>
      <c r="EI745" s="170"/>
      <c r="EJ745" s="170"/>
      <c r="EK745" s="170"/>
      <c r="EL745" s="170"/>
      <c r="EM745" s="170"/>
      <c r="EN745" s="170"/>
      <c r="EO745" s="170"/>
      <c r="EP745" s="170"/>
      <c r="EQ745" s="170"/>
      <c r="ER745" s="170"/>
      <c r="ES745" s="170"/>
      <c r="ET745" s="170"/>
      <c r="EU745" s="170"/>
      <c r="EV745" s="170"/>
      <c r="EW745" s="170"/>
      <c r="EX745" s="170"/>
      <c r="EY745" s="170"/>
      <c r="EZ745" s="170"/>
      <c r="FA745" s="170"/>
      <c r="FB745" s="170"/>
      <c r="FC745" s="170"/>
      <c r="FD745" s="170"/>
    </row>
    <row r="746" customFormat="false" ht="12.75" hidden="false" customHeight="false" outlineLevel="0" collapsed="false">
      <c r="A746" s="179"/>
      <c r="B746" s="160"/>
      <c r="C746" s="160"/>
      <c r="D746" s="160"/>
      <c r="E746" s="160"/>
      <c r="F746" s="160"/>
      <c r="G746" s="160"/>
      <c r="H746" s="159"/>
      <c r="I746" s="181"/>
      <c r="R746" s="159"/>
      <c r="S746" s="169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  <c r="AH746" s="170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70"/>
      <c r="BP746" s="170"/>
      <c r="BQ746" s="170"/>
      <c r="BR746" s="170"/>
      <c r="BS746" s="170"/>
      <c r="BT746" s="170"/>
      <c r="BU746" s="170"/>
      <c r="BV746" s="170"/>
      <c r="BW746" s="170"/>
      <c r="BX746" s="170"/>
      <c r="BY746" s="170"/>
      <c r="BZ746" s="170"/>
      <c r="CA746" s="170"/>
      <c r="CB746" s="170"/>
      <c r="CC746" s="170"/>
      <c r="CD746" s="170"/>
      <c r="CE746" s="170"/>
      <c r="CF746" s="170"/>
      <c r="CG746" s="170"/>
      <c r="CH746" s="170"/>
      <c r="CI746" s="170"/>
      <c r="CJ746" s="170"/>
      <c r="CK746" s="170"/>
      <c r="CL746" s="170"/>
      <c r="CM746" s="170"/>
      <c r="CN746" s="170"/>
      <c r="CO746" s="170"/>
      <c r="CP746" s="170"/>
      <c r="CQ746" s="170"/>
      <c r="CR746" s="170"/>
      <c r="CS746" s="170"/>
      <c r="CT746" s="170"/>
      <c r="CU746" s="170"/>
      <c r="CV746" s="170"/>
      <c r="CW746" s="170"/>
      <c r="CX746" s="170"/>
      <c r="CY746" s="170"/>
      <c r="CZ746" s="170"/>
      <c r="DA746" s="170"/>
      <c r="DB746" s="170"/>
      <c r="DC746" s="170"/>
      <c r="DD746" s="170"/>
      <c r="DE746" s="170"/>
      <c r="DF746" s="170"/>
      <c r="DG746" s="170"/>
      <c r="DH746" s="170"/>
      <c r="DI746" s="170"/>
      <c r="DJ746" s="170"/>
      <c r="DK746" s="170"/>
      <c r="DL746" s="170"/>
      <c r="DM746" s="170"/>
      <c r="DN746" s="170"/>
      <c r="DO746" s="170"/>
      <c r="DP746" s="170"/>
      <c r="DQ746" s="170"/>
      <c r="DR746" s="170"/>
      <c r="DS746" s="170"/>
      <c r="DT746" s="170"/>
      <c r="DU746" s="170"/>
      <c r="DV746" s="170"/>
      <c r="DW746" s="170"/>
      <c r="DX746" s="170"/>
      <c r="DY746" s="170"/>
      <c r="DZ746" s="170"/>
      <c r="EA746" s="170"/>
      <c r="EB746" s="170"/>
      <c r="EC746" s="170"/>
      <c r="ED746" s="170"/>
      <c r="EE746" s="170"/>
      <c r="EF746" s="170"/>
      <c r="EG746" s="170"/>
      <c r="EH746" s="170"/>
      <c r="EI746" s="170"/>
      <c r="EJ746" s="170"/>
      <c r="EK746" s="170"/>
      <c r="EL746" s="170"/>
      <c r="EM746" s="170"/>
      <c r="EN746" s="170"/>
      <c r="EO746" s="170"/>
      <c r="EP746" s="170"/>
      <c r="EQ746" s="170"/>
      <c r="ER746" s="170"/>
      <c r="ES746" s="170"/>
      <c r="ET746" s="170"/>
      <c r="EU746" s="170"/>
      <c r="EV746" s="170"/>
      <c r="EW746" s="170"/>
      <c r="EX746" s="170"/>
      <c r="EY746" s="170"/>
      <c r="EZ746" s="170"/>
      <c r="FA746" s="170"/>
      <c r="FB746" s="170"/>
      <c r="FC746" s="170"/>
      <c r="FD746" s="170"/>
    </row>
    <row r="747" customFormat="false" ht="12.75" hidden="false" customHeight="false" outlineLevel="0" collapsed="false">
      <c r="A747" s="179"/>
      <c r="B747" s="160"/>
      <c r="C747" s="160"/>
      <c r="D747" s="160"/>
      <c r="E747" s="160"/>
      <c r="F747" s="160"/>
      <c r="G747" s="160"/>
      <c r="H747" s="159"/>
      <c r="I747" s="181"/>
      <c r="R747" s="159"/>
      <c r="S747" s="169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  <c r="AH747" s="170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70"/>
      <c r="BP747" s="170"/>
      <c r="BQ747" s="170"/>
      <c r="BR747" s="170"/>
      <c r="BS747" s="170"/>
      <c r="BT747" s="170"/>
      <c r="BU747" s="170"/>
      <c r="BV747" s="170"/>
      <c r="BW747" s="170"/>
      <c r="BX747" s="170"/>
      <c r="BY747" s="170"/>
      <c r="BZ747" s="170"/>
      <c r="CA747" s="170"/>
      <c r="CB747" s="170"/>
      <c r="CC747" s="170"/>
      <c r="CD747" s="170"/>
      <c r="CE747" s="170"/>
      <c r="CF747" s="170"/>
      <c r="CG747" s="170"/>
      <c r="CH747" s="170"/>
      <c r="CI747" s="170"/>
      <c r="CJ747" s="170"/>
      <c r="CK747" s="170"/>
      <c r="CL747" s="170"/>
      <c r="CM747" s="170"/>
      <c r="CN747" s="170"/>
      <c r="CO747" s="170"/>
      <c r="CP747" s="170"/>
      <c r="CQ747" s="170"/>
      <c r="CR747" s="170"/>
      <c r="CS747" s="170"/>
      <c r="CT747" s="170"/>
      <c r="CU747" s="170"/>
      <c r="CV747" s="170"/>
      <c r="CW747" s="170"/>
      <c r="CX747" s="170"/>
      <c r="CY747" s="170"/>
      <c r="CZ747" s="170"/>
      <c r="DA747" s="170"/>
      <c r="DB747" s="170"/>
      <c r="DC747" s="170"/>
      <c r="DD747" s="170"/>
      <c r="DE747" s="170"/>
      <c r="DF747" s="170"/>
      <c r="DG747" s="170"/>
      <c r="DH747" s="170"/>
      <c r="DI747" s="170"/>
      <c r="DJ747" s="170"/>
      <c r="DK747" s="170"/>
      <c r="DL747" s="170"/>
      <c r="DM747" s="170"/>
      <c r="DN747" s="170"/>
      <c r="DO747" s="170"/>
      <c r="DP747" s="170"/>
      <c r="DQ747" s="170"/>
      <c r="DR747" s="170"/>
      <c r="DS747" s="170"/>
      <c r="DT747" s="170"/>
      <c r="DU747" s="170"/>
      <c r="DV747" s="170"/>
      <c r="DW747" s="170"/>
      <c r="DX747" s="170"/>
      <c r="DY747" s="170"/>
      <c r="DZ747" s="170"/>
      <c r="EA747" s="170"/>
      <c r="EB747" s="170"/>
      <c r="EC747" s="170"/>
      <c r="ED747" s="170"/>
      <c r="EE747" s="170"/>
      <c r="EF747" s="170"/>
      <c r="EG747" s="170"/>
      <c r="EH747" s="170"/>
      <c r="EI747" s="170"/>
      <c r="EJ747" s="170"/>
      <c r="EK747" s="170"/>
      <c r="EL747" s="170"/>
      <c r="EM747" s="170"/>
      <c r="EN747" s="170"/>
      <c r="EO747" s="170"/>
      <c r="EP747" s="170"/>
      <c r="EQ747" s="170"/>
      <c r="ER747" s="170"/>
      <c r="ES747" s="170"/>
      <c r="ET747" s="170"/>
      <c r="EU747" s="170"/>
      <c r="EV747" s="170"/>
      <c r="EW747" s="170"/>
      <c r="EX747" s="170"/>
      <c r="EY747" s="170"/>
      <c r="EZ747" s="170"/>
      <c r="FA747" s="170"/>
      <c r="FB747" s="170"/>
      <c r="FC747" s="170"/>
      <c r="FD747" s="170"/>
    </row>
    <row r="748" customFormat="false" ht="12.75" hidden="false" customHeight="false" outlineLevel="0" collapsed="false">
      <c r="A748" s="179"/>
      <c r="B748" s="160"/>
      <c r="C748" s="160"/>
      <c r="D748" s="160"/>
      <c r="E748" s="160"/>
      <c r="F748" s="160"/>
      <c r="G748" s="160"/>
      <c r="H748" s="159"/>
      <c r="I748" s="181"/>
      <c r="R748" s="159"/>
      <c r="S748" s="169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  <c r="AH748" s="170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70"/>
      <c r="BP748" s="170"/>
      <c r="BQ748" s="170"/>
      <c r="BR748" s="170"/>
      <c r="BS748" s="170"/>
      <c r="BT748" s="170"/>
      <c r="BU748" s="170"/>
      <c r="BV748" s="170"/>
      <c r="BW748" s="170"/>
      <c r="BX748" s="170"/>
      <c r="BY748" s="170"/>
      <c r="BZ748" s="170"/>
      <c r="CA748" s="170"/>
      <c r="CB748" s="170"/>
      <c r="CC748" s="170"/>
      <c r="CD748" s="170"/>
      <c r="CE748" s="170"/>
      <c r="CF748" s="170"/>
      <c r="CG748" s="170"/>
      <c r="CH748" s="170"/>
      <c r="CI748" s="170"/>
      <c r="CJ748" s="170"/>
      <c r="CK748" s="170"/>
      <c r="CL748" s="170"/>
      <c r="CM748" s="170"/>
      <c r="CN748" s="170"/>
      <c r="CO748" s="170"/>
      <c r="CP748" s="170"/>
      <c r="CQ748" s="170"/>
      <c r="CR748" s="170"/>
      <c r="CS748" s="170"/>
      <c r="CT748" s="170"/>
      <c r="CU748" s="170"/>
      <c r="CV748" s="170"/>
      <c r="CW748" s="170"/>
      <c r="CX748" s="170"/>
      <c r="CY748" s="170"/>
      <c r="CZ748" s="170"/>
      <c r="DA748" s="170"/>
      <c r="DB748" s="170"/>
      <c r="DC748" s="170"/>
      <c r="DD748" s="170"/>
      <c r="DE748" s="170"/>
      <c r="DF748" s="170"/>
      <c r="DG748" s="170"/>
      <c r="DH748" s="170"/>
      <c r="DI748" s="170"/>
      <c r="DJ748" s="170"/>
      <c r="DK748" s="170"/>
      <c r="DL748" s="170"/>
      <c r="DM748" s="170"/>
      <c r="DN748" s="170"/>
      <c r="DO748" s="170"/>
      <c r="DP748" s="170"/>
      <c r="DQ748" s="170"/>
      <c r="DR748" s="170"/>
      <c r="DS748" s="170"/>
      <c r="DT748" s="170"/>
      <c r="DU748" s="170"/>
      <c r="DV748" s="170"/>
      <c r="DW748" s="170"/>
      <c r="DX748" s="170"/>
      <c r="DY748" s="170"/>
      <c r="DZ748" s="170"/>
      <c r="EA748" s="170"/>
      <c r="EB748" s="170"/>
      <c r="EC748" s="170"/>
      <c r="ED748" s="170"/>
      <c r="EE748" s="170"/>
      <c r="EF748" s="170"/>
      <c r="EG748" s="170"/>
      <c r="EH748" s="170"/>
      <c r="EI748" s="170"/>
      <c r="EJ748" s="170"/>
      <c r="EK748" s="170"/>
      <c r="EL748" s="170"/>
      <c r="EM748" s="170"/>
      <c r="EN748" s="170"/>
      <c r="EO748" s="170"/>
      <c r="EP748" s="170"/>
      <c r="EQ748" s="170"/>
      <c r="ER748" s="170"/>
      <c r="ES748" s="170"/>
      <c r="ET748" s="170"/>
      <c r="EU748" s="170"/>
      <c r="EV748" s="170"/>
      <c r="EW748" s="170"/>
      <c r="EX748" s="170"/>
      <c r="EY748" s="170"/>
      <c r="EZ748" s="170"/>
      <c r="FA748" s="170"/>
      <c r="FB748" s="170"/>
      <c r="FC748" s="170"/>
      <c r="FD748" s="170"/>
    </row>
    <row r="749" customFormat="false" ht="12.75" hidden="false" customHeight="false" outlineLevel="0" collapsed="false">
      <c r="A749" s="179"/>
      <c r="B749" s="160"/>
      <c r="C749" s="160"/>
      <c r="D749" s="160"/>
      <c r="E749" s="160"/>
      <c r="F749" s="160"/>
      <c r="G749" s="160"/>
      <c r="H749" s="159"/>
      <c r="I749" s="181"/>
      <c r="R749" s="159"/>
      <c r="S749" s="169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  <c r="AH749" s="170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70"/>
      <c r="BP749" s="170"/>
      <c r="BQ749" s="170"/>
      <c r="BR749" s="170"/>
      <c r="BS749" s="170"/>
      <c r="BT749" s="170"/>
      <c r="BU749" s="170"/>
      <c r="BV749" s="170"/>
      <c r="BW749" s="170"/>
      <c r="BX749" s="170"/>
      <c r="BY749" s="170"/>
      <c r="BZ749" s="170"/>
      <c r="CA749" s="170"/>
      <c r="CB749" s="170"/>
      <c r="CC749" s="170"/>
      <c r="CD749" s="170"/>
      <c r="CE749" s="170"/>
      <c r="CF749" s="170"/>
      <c r="CG749" s="170"/>
      <c r="CH749" s="170"/>
      <c r="CI749" s="170"/>
      <c r="CJ749" s="170"/>
      <c r="CK749" s="170"/>
      <c r="CL749" s="170"/>
      <c r="CM749" s="170"/>
      <c r="CN749" s="170"/>
      <c r="CO749" s="170"/>
      <c r="CP749" s="170"/>
      <c r="CQ749" s="170"/>
      <c r="CR749" s="170"/>
      <c r="CS749" s="170"/>
      <c r="CT749" s="170"/>
      <c r="CU749" s="170"/>
      <c r="CV749" s="170"/>
      <c r="CW749" s="170"/>
      <c r="CX749" s="170"/>
      <c r="CY749" s="170"/>
      <c r="CZ749" s="170"/>
      <c r="DA749" s="170"/>
      <c r="DB749" s="170"/>
      <c r="DC749" s="170"/>
      <c r="DD749" s="170"/>
      <c r="DE749" s="170"/>
      <c r="DF749" s="170"/>
      <c r="DG749" s="170"/>
      <c r="DH749" s="170"/>
      <c r="DI749" s="170"/>
      <c r="DJ749" s="170"/>
      <c r="DK749" s="170"/>
      <c r="DL749" s="170"/>
      <c r="DM749" s="170"/>
      <c r="DN749" s="170"/>
      <c r="DO749" s="170"/>
      <c r="DP749" s="170"/>
      <c r="DQ749" s="170"/>
      <c r="DR749" s="170"/>
      <c r="DS749" s="170"/>
      <c r="DT749" s="170"/>
      <c r="DU749" s="170"/>
      <c r="DV749" s="170"/>
      <c r="DW749" s="170"/>
      <c r="DX749" s="170"/>
      <c r="DY749" s="170"/>
      <c r="DZ749" s="170"/>
      <c r="EA749" s="170"/>
      <c r="EB749" s="170"/>
      <c r="EC749" s="170"/>
      <c r="ED749" s="170"/>
      <c r="EE749" s="170"/>
      <c r="EF749" s="170"/>
      <c r="EG749" s="170"/>
      <c r="EH749" s="170"/>
      <c r="EI749" s="170"/>
      <c r="EJ749" s="170"/>
      <c r="EK749" s="170"/>
      <c r="EL749" s="170"/>
      <c r="EM749" s="170"/>
      <c r="EN749" s="170"/>
      <c r="EO749" s="170"/>
      <c r="EP749" s="170"/>
      <c r="EQ749" s="170"/>
      <c r="ER749" s="170"/>
      <c r="ES749" s="170"/>
      <c r="ET749" s="170"/>
      <c r="EU749" s="170"/>
      <c r="EV749" s="170"/>
      <c r="EW749" s="170"/>
      <c r="EX749" s="170"/>
      <c r="EY749" s="170"/>
      <c r="EZ749" s="170"/>
      <c r="FA749" s="170"/>
      <c r="FB749" s="170"/>
      <c r="FC749" s="170"/>
      <c r="FD749" s="170"/>
    </row>
    <row r="750" customFormat="false" ht="12.75" hidden="false" customHeight="false" outlineLevel="0" collapsed="false">
      <c r="A750" s="179"/>
      <c r="B750" s="160"/>
      <c r="C750" s="160"/>
      <c r="D750" s="160"/>
      <c r="E750" s="160"/>
      <c r="F750" s="160"/>
      <c r="G750" s="160"/>
      <c r="H750" s="159"/>
      <c r="I750" s="181"/>
      <c r="R750" s="159"/>
      <c r="S750" s="169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  <c r="AH750" s="170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70"/>
      <c r="BP750" s="170"/>
      <c r="BQ750" s="170"/>
      <c r="BR750" s="170"/>
      <c r="BS750" s="170"/>
      <c r="BT750" s="170"/>
      <c r="BU750" s="170"/>
      <c r="BV750" s="170"/>
      <c r="BW750" s="170"/>
      <c r="BX750" s="170"/>
      <c r="BY750" s="170"/>
      <c r="BZ750" s="170"/>
      <c r="CA750" s="170"/>
      <c r="CB750" s="170"/>
      <c r="CC750" s="170"/>
      <c r="CD750" s="170"/>
      <c r="CE750" s="170"/>
      <c r="CF750" s="170"/>
      <c r="CG750" s="170"/>
      <c r="CH750" s="170"/>
      <c r="CI750" s="170"/>
      <c r="CJ750" s="170"/>
      <c r="CK750" s="170"/>
      <c r="CL750" s="170"/>
      <c r="CM750" s="170"/>
      <c r="CN750" s="170"/>
      <c r="CO750" s="170"/>
      <c r="CP750" s="170"/>
      <c r="CQ750" s="170"/>
      <c r="CR750" s="170"/>
      <c r="CS750" s="170"/>
      <c r="CT750" s="170"/>
      <c r="CU750" s="170"/>
      <c r="CV750" s="170"/>
      <c r="CW750" s="170"/>
      <c r="CX750" s="170"/>
      <c r="CY750" s="170"/>
      <c r="CZ750" s="170"/>
      <c r="DA750" s="170"/>
      <c r="DB750" s="170"/>
      <c r="DC750" s="170"/>
      <c r="DD750" s="170"/>
      <c r="DE750" s="170"/>
      <c r="DF750" s="170"/>
      <c r="DG750" s="170"/>
      <c r="DH750" s="170"/>
      <c r="DI750" s="170"/>
      <c r="DJ750" s="170"/>
      <c r="DK750" s="170"/>
      <c r="DL750" s="170"/>
      <c r="DM750" s="170"/>
      <c r="DN750" s="170"/>
      <c r="DO750" s="170"/>
      <c r="DP750" s="170"/>
      <c r="DQ750" s="170"/>
      <c r="DR750" s="170"/>
      <c r="DS750" s="170"/>
      <c r="DT750" s="170"/>
      <c r="DU750" s="170"/>
      <c r="DV750" s="170"/>
      <c r="DW750" s="170"/>
      <c r="DX750" s="170"/>
      <c r="DY750" s="170"/>
      <c r="DZ750" s="170"/>
      <c r="EA750" s="170"/>
      <c r="EB750" s="170"/>
      <c r="EC750" s="170"/>
      <c r="ED750" s="170"/>
      <c r="EE750" s="170"/>
      <c r="EF750" s="170"/>
      <c r="EG750" s="170"/>
      <c r="EH750" s="170"/>
      <c r="EI750" s="170"/>
      <c r="EJ750" s="170"/>
      <c r="EK750" s="170"/>
      <c r="EL750" s="170"/>
      <c r="EM750" s="170"/>
      <c r="EN750" s="170"/>
      <c r="EO750" s="170"/>
      <c r="EP750" s="170"/>
      <c r="EQ750" s="170"/>
      <c r="ER750" s="170"/>
      <c r="ES750" s="170"/>
      <c r="ET750" s="170"/>
      <c r="EU750" s="170"/>
      <c r="EV750" s="170"/>
      <c r="EW750" s="170"/>
      <c r="EX750" s="170"/>
      <c r="EY750" s="170"/>
      <c r="EZ750" s="170"/>
      <c r="FA750" s="170"/>
      <c r="FB750" s="170"/>
      <c r="FC750" s="170"/>
      <c r="FD750" s="170"/>
    </row>
    <row r="751" customFormat="false" ht="12.75" hidden="false" customHeight="false" outlineLevel="0" collapsed="false">
      <c r="A751" s="179"/>
      <c r="B751" s="160"/>
      <c r="C751" s="160"/>
      <c r="D751" s="160"/>
      <c r="E751" s="160"/>
      <c r="F751" s="160"/>
      <c r="G751" s="160"/>
      <c r="H751" s="159"/>
      <c r="I751" s="181"/>
      <c r="R751" s="159"/>
      <c r="S751" s="169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  <c r="AH751" s="170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70"/>
      <c r="BP751" s="170"/>
      <c r="BQ751" s="170"/>
      <c r="BR751" s="170"/>
      <c r="BS751" s="170"/>
      <c r="BT751" s="170"/>
      <c r="BU751" s="170"/>
      <c r="BV751" s="170"/>
      <c r="BW751" s="170"/>
      <c r="BX751" s="170"/>
      <c r="BY751" s="170"/>
      <c r="BZ751" s="170"/>
      <c r="CA751" s="170"/>
      <c r="CB751" s="170"/>
      <c r="CC751" s="170"/>
      <c r="CD751" s="170"/>
      <c r="CE751" s="170"/>
      <c r="CF751" s="170"/>
      <c r="CG751" s="170"/>
      <c r="CH751" s="170"/>
      <c r="CI751" s="170"/>
      <c r="CJ751" s="170"/>
      <c r="CK751" s="170"/>
      <c r="CL751" s="170"/>
      <c r="CM751" s="170"/>
      <c r="CN751" s="170"/>
      <c r="CO751" s="170"/>
      <c r="CP751" s="170"/>
      <c r="CQ751" s="170"/>
      <c r="CR751" s="170"/>
      <c r="CS751" s="170"/>
      <c r="CT751" s="170"/>
      <c r="CU751" s="170"/>
      <c r="CV751" s="170"/>
      <c r="CW751" s="170"/>
      <c r="CX751" s="170"/>
      <c r="CY751" s="170"/>
      <c r="CZ751" s="170"/>
      <c r="DA751" s="170"/>
      <c r="DB751" s="170"/>
      <c r="DC751" s="170"/>
      <c r="DD751" s="170"/>
      <c r="DE751" s="170"/>
      <c r="DF751" s="170"/>
      <c r="DG751" s="170"/>
      <c r="DH751" s="170"/>
      <c r="DI751" s="170"/>
      <c r="DJ751" s="170"/>
      <c r="DK751" s="170"/>
      <c r="DL751" s="170"/>
      <c r="DM751" s="170"/>
      <c r="DN751" s="170"/>
      <c r="DO751" s="170"/>
      <c r="DP751" s="170"/>
      <c r="DQ751" s="170"/>
      <c r="DR751" s="170"/>
      <c r="DS751" s="170"/>
      <c r="DT751" s="170"/>
      <c r="DU751" s="170"/>
      <c r="DV751" s="170"/>
      <c r="DW751" s="170"/>
      <c r="DX751" s="170"/>
      <c r="DY751" s="170"/>
      <c r="DZ751" s="170"/>
      <c r="EA751" s="170"/>
      <c r="EB751" s="170"/>
      <c r="EC751" s="170"/>
      <c r="ED751" s="170"/>
      <c r="EE751" s="170"/>
      <c r="EF751" s="170"/>
      <c r="EG751" s="170"/>
      <c r="EH751" s="170"/>
      <c r="EI751" s="170"/>
      <c r="EJ751" s="170"/>
      <c r="EK751" s="170"/>
      <c r="EL751" s="170"/>
      <c r="EM751" s="170"/>
      <c r="EN751" s="170"/>
      <c r="EO751" s="170"/>
      <c r="EP751" s="170"/>
      <c r="EQ751" s="170"/>
      <c r="ER751" s="170"/>
      <c r="ES751" s="170"/>
      <c r="ET751" s="170"/>
      <c r="EU751" s="170"/>
      <c r="EV751" s="170"/>
      <c r="EW751" s="170"/>
      <c r="EX751" s="170"/>
      <c r="EY751" s="170"/>
      <c r="EZ751" s="170"/>
      <c r="FA751" s="170"/>
      <c r="FB751" s="170"/>
      <c r="FC751" s="170"/>
      <c r="FD751" s="170"/>
    </row>
    <row r="752" customFormat="false" ht="12.75" hidden="false" customHeight="false" outlineLevel="0" collapsed="false">
      <c r="A752" s="179"/>
      <c r="B752" s="160"/>
      <c r="C752" s="160"/>
      <c r="D752" s="160"/>
      <c r="E752" s="160"/>
      <c r="F752" s="160"/>
      <c r="G752" s="160"/>
      <c r="H752" s="159"/>
      <c r="I752" s="181"/>
      <c r="R752" s="159"/>
      <c r="S752" s="169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  <c r="AH752" s="170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70"/>
      <c r="BP752" s="170"/>
      <c r="BQ752" s="170"/>
      <c r="BR752" s="170"/>
      <c r="BS752" s="170"/>
      <c r="BT752" s="170"/>
      <c r="BU752" s="170"/>
      <c r="BV752" s="170"/>
      <c r="BW752" s="170"/>
      <c r="BX752" s="170"/>
      <c r="BY752" s="170"/>
      <c r="BZ752" s="170"/>
      <c r="CA752" s="170"/>
      <c r="CB752" s="170"/>
      <c r="CC752" s="170"/>
      <c r="CD752" s="170"/>
      <c r="CE752" s="170"/>
      <c r="CF752" s="170"/>
      <c r="CG752" s="170"/>
      <c r="CH752" s="170"/>
      <c r="CI752" s="170"/>
      <c r="CJ752" s="170"/>
      <c r="CK752" s="170"/>
      <c r="CL752" s="170"/>
      <c r="CM752" s="170"/>
      <c r="CN752" s="170"/>
      <c r="CO752" s="170"/>
      <c r="CP752" s="170"/>
      <c r="CQ752" s="170"/>
      <c r="CR752" s="170"/>
      <c r="CS752" s="170"/>
      <c r="CT752" s="170"/>
      <c r="CU752" s="170"/>
      <c r="CV752" s="170"/>
      <c r="CW752" s="170"/>
      <c r="CX752" s="170"/>
      <c r="CY752" s="170"/>
      <c r="CZ752" s="170"/>
      <c r="DA752" s="170"/>
      <c r="DB752" s="170"/>
      <c r="DC752" s="170"/>
      <c r="DD752" s="170"/>
      <c r="DE752" s="170"/>
      <c r="DF752" s="170"/>
      <c r="DG752" s="170"/>
      <c r="DH752" s="170"/>
      <c r="DI752" s="170"/>
      <c r="DJ752" s="170"/>
      <c r="DK752" s="170"/>
      <c r="DL752" s="170"/>
      <c r="DM752" s="170"/>
      <c r="DN752" s="170"/>
      <c r="DO752" s="170"/>
      <c r="DP752" s="170"/>
      <c r="DQ752" s="170"/>
      <c r="DR752" s="170"/>
      <c r="DS752" s="170"/>
      <c r="DT752" s="170"/>
      <c r="DU752" s="170"/>
      <c r="DV752" s="170"/>
      <c r="DW752" s="170"/>
      <c r="DX752" s="170"/>
      <c r="DY752" s="170"/>
      <c r="DZ752" s="170"/>
      <c r="EA752" s="170"/>
      <c r="EB752" s="170"/>
      <c r="EC752" s="170"/>
      <c r="ED752" s="170"/>
      <c r="EE752" s="170"/>
      <c r="EF752" s="170"/>
      <c r="EG752" s="170"/>
      <c r="EH752" s="170"/>
      <c r="EI752" s="170"/>
      <c r="EJ752" s="170"/>
      <c r="EK752" s="170"/>
      <c r="EL752" s="170"/>
      <c r="EM752" s="170"/>
      <c r="EN752" s="170"/>
      <c r="EO752" s="170"/>
      <c r="EP752" s="170"/>
      <c r="EQ752" s="170"/>
      <c r="ER752" s="170"/>
      <c r="ES752" s="170"/>
      <c r="ET752" s="170"/>
      <c r="EU752" s="170"/>
      <c r="EV752" s="170"/>
      <c r="EW752" s="170"/>
      <c r="EX752" s="170"/>
      <c r="EY752" s="170"/>
      <c r="EZ752" s="170"/>
      <c r="FA752" s="170"/>
      <c r="FB752" s="170"/>
      <c r="FC752" s="170"/>
      <c r="FD752" s="170"/>
    </row>
    <row r="753" customFormat="false" ht="12.75" hidden="false" customHeight="false" outlineLevel="0" collapsed="false">
      <c r="A753" s="179"/>
      <c r="B753" s="160"/>
      <c r="C753" s="160"/>
      <c r="D753" s="160"/>
      <c r="E753" s="160"/>
      <c r="F753" s="160"/>
      <c r="G753" s="160"/>
      <c r="H753" s="159"/>
      <c r="I753" s="181"/>
      <c r="R753" s="159"/>
      <c r="S753" s="169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  <c r="AH753" s="170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70"/>
      <c r="BP753" s="170"/>
      <c r="BQ753" s="170"/>
      <c r="BR753" s="170"/>
      <c r="BS753" s="170"/>
      <c r="BT753" s="170"/>
      <c r="BU753" s="170"/>
      <c r="BV753" s="170"/>
      <c r="BW753" s="170"/>
      <c r="BX753" s="170"/>
      <c r="BY753" s="170"/>
      <c r="BZ753" s="170"/>
      <c r="CA753" s="170"/>
      <c r="CB753" s="170"/>
      <c r="CC753" s="170"/>
      <c r="CD753" s="170"/>
      <c r="CE753" s="170"/>
      <c r="CF753" s="170"/>
      <c r="CG753" s="170"/>
      <c r="CH753" s="170"/>
      <c r="CI753" s="170"/>
      <c r="CJ753" s="170"/>
      <c r="CK753" s="170"/>
      <c r="CL753" s="170"/>
      <c r="CM753" s="170"/>
      <c r="CN753" s="170"/>
      <c r="CO753" s="170"/>
      <c r="CP753" s="170"/>
      <c r="CQ753" s="170"/>
      <c r="CR753" s="170"/>
      <c r="CS753" s="170"/>
      <c r="CT753" s="170"/>
      <c r="CU753" s="170"/>
      <c r="CV753" s="170"/>
      <c r="CW753" s="170"/>
      <c r="CX753" s="170"/>
      <c r="CY753" s="170"/>
      <c r="CZ753" s="170"/>
      <c r="DA753" s="170"/>
      <c r="DB753" s="170"/>
      <c r="DC753" s="170"/>
      <c r="DD753" s="170"/>
      <c r="DE753" s="170"/>
      <c r="DF753" s="170"/>
      <c r="DG753" s="170"/>
      <c r="DH753" s="170"/>
      <c r="DI753" s="170"/>
      <c r="DJ753" s="170"/>
      <c r="DK753" s="170"/>
      <c r="DL753" s="170"/>
      <c r="DM753" s="170"/>
      <c r="DN753" s="170"/>
      <c r="DO753" s="170"/>
      <c r="DP753" s="170"/>
      <c r="DQ753" s="170"/>
      <c r="DR753" s="170"/>
      <c r="DS753" s="170"/>
      <c r="DT753" s="170"/>
      <c r="DU753" s="170"/>
      <c r="DV753" s="170"/>
      <c r="DW753" s="170"/>
      <c r="DX753" s="170"/>
      <c r="DY753" s="170"/>
      <c r="DZ753" s="170"/>
      <c r="EA753" s="170"/>
      <c r="EB753" s="170"/>
      <c r="EC753" s="170"/>
      <c r="ED753" s="170"/>
      <c r="EE753" s="170"/>
      <c r="EF753" s="170"/>
      <c r="EG753" s="170"/>
      <c r="EH753" s="170"/>
      <c r="EI753" s="170"/>
      <c r="EJ753" s="170"/>
      <c r="EK753" s="170"/>
      <c r="EL753" s="170"/>
      <c r="EM753" s="170"/>
      <c r="EN753" s="170"/>
      <c r="EO753" s="170"/>
      <c r="EP753" s="170"/>
      <c r="EQ753" s="170"/>
      <c r="ER753" s="170"/>
      <c r="ES753" s="170"/>
      <c r="ET753" s="170"/>
      <c r="EU753" s="170"/>
      <c r="EV753" s="170"/>
      <c r="EW753" s="170"/>
      <c r="EX753" s="170"/>
      <c r="EY753" s="170"/>
      <c r="EZ753" s="170"/>
      <c r="FA753" s="170"/>
      <c r="FB753" s="170"/>
      <c r="FC753" s="170"/>
      <c r="FD753" s="170"/>
    </row>
    <row r="754" customFormat="false" ht="12.75" hidden="false" customHeight="false" outlineLevel="0" collapsed="false">
      <c r="A754" s="179"/>
      <c r="B754" s="160"/>
      <c r="C754" s="160"/>
      <c r="D754" s="160"/>
      <c r="E754" s="160"/>
      <c r="F754" s="160"/>
      <c r="G754" s="160"/>
      <c r="H754" s="159"/>
      <c r="I754" s="181"/>
      <c r="R754" s="159"/>
      <c r="S754" s="169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  <c r="AH754" s="170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70"/>
      <c r="BP754" s="170"/>
      <c r="BQ754" s="170"/>
      <c r="BR754" s="170"/>
      <c r="BS754" s="170"/>
      <c r="BT754" s="170"/>
      <c r="BU754" s="170"/>
      <c r="BV754" s="170"/>
      <c r="BW754" s="170"/>
      <c r="BX754" s="170"/>
      <c r="BY754" s="170"/>
      <c r="BZ754" s="170"/>
      <c r="CA754" s="170"/>
      <c r="CB754" s="170"/>
      <c r="CC754" s="170"/>
      <c r="CD754" s="170"/>
      <c r="CE754" s="170"/>
      <c r="CF754" s="170"/>
      <c r="CG754" s="170"/>
      <c r="CH754" s="170"/>
      <c r="CI754" s="170"/>
      <c r="CJ754" s="170"/>
      <c r="CK754" s="170"/>
      <c r="CL754" s="170"/>
      <c r="CM754" s="170"/>
      <c r="CN754" s="170"/>
      <c r="CO754" s="170"/>
      <c r="CP754" s="170"/>
      <c r="CQ754" s="170"/>
      <c r="CR754" s="170"/>
      <c r="CS754" s="170"/>
      <c r="CT754" s="170"/>
      <c r="CU754" s="170"/>
      <c r="CV754" s="170"/>
      <c r="CW754" s="170"/>
      <c r="CX754" s="170"/>
      <c r="CY754" s="170"/>
      <c r="CZ754" s="170"/>
      <c r="DA754" s="170"/>
      <c r="DB754" s="170"/>
      <c r="DC754" s="170"/>
      <c r="DD754" s="170"/>
      <c r="DE754" s="170"/>
      <c r="DF754" s="170"/>
      <c r="DG754" s="170"/>
      <c r="DH754" s="170"/>
      <c r="DI754" s="170"/>
      <c r="DJ754" s="170"/>
      <c r="DK754" s="170"/>
      <c r="DL754" s="170"/>
      <c r="DM754" s="170"/>
      <c r="DN754" s="170"/>
      <c r="DO754" s="170"/>
      <c r="DP754" s="170"/>
      <c r="DQ754" s="170"/>
      <c r="DR754" s="170"/>
      <c r="DS754" s="170"/>
      <c r="DT754" s="170"/>
      <c r="DU754" s="170"/>
      <c r="DV754" s="170"/>
      <c r="DW754" s="170"/>
      <c r="DX754" s="170"/>
      <c r="DY754" s="170"/>
      <c r="DZ754" s="170"/>
      <c r="EA754" s="170"/>
      <c r="EB754" s="170"/>
      <c r="EC754" s="170"/>
      <c r="ED754" s="170"/>
      <c r="EE754" s="170"/>
      <c r="EF754" s="170"/>
      <c r="EG754" s="170"/>
      <c r="EH754" s="170"/>
      <c r="EI754" s="170"/>
      <c r="EJ754" s="170"/>
      <c r="EK754" s="170"/>
      <c r="EL754" s="170"/>
      <c r="EM754" s="170"/>
      <c r="EN754" s="170"/>
      <c r="EO754" s="170"/>
      <c r="EP754" s="170"/>
      <c r="EQ754" s="170"/>
      <c r="ER754" s="170"/>
      <c r="ES754" s="170"/>
      <c r="ET754" s="170"/>
      <c r="EU754" s="170"/>
      <c r="EV754" s="170"/>
      <c r="EW754" s="170"/>
      <c r="EX754" s="170"/>
      <c r="EY754" s="170"/>
      <c r="EZ754" s="170"/>
      <c r="FA754" s="170"/>
      <c r="FB754" s="170"/>
      <c r="FC754" s="170"/>
      <c r="FD754" s="170"/>
    </row>
    <row r="755" customFormat="false" ht="12.75" hidden="false" customHeight="false" outlineLevel="0" collapsed="false">
      <c r="A755" s="179"/>
      <c r="B755" s="160"/>
      <c r="C755" s="160"/>
      <c r="D755" s="160"/>
      <c r="E755" s="160"/>
      <c r="F755" s="160"/>
      <c r="G755" s="160"/>
      <c r="H755" s="159"/>
      <c r="I755" s="181"/>
      <c r="R755" s="159"/>
      <c r="S755" s="169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  <c r="AH755" s="170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70"/>
      <c r="BP755" s="170"/>
      <c r="BQ755" s="170"/>
      <c r="BR755" s="170"/>
      <c r="BS755" s="170"/>
      <c r="BT755" s="170"/>
      <c r="BU755" s="170"/>
      <c r="BV755" s="170"/>
      <c r="BW755" s="170"/>
      <c r="BX755" s="170"/>
      <c r="BY755" s="170"/>
      <c r="BZ755" s="170"/>
      <c r="CA755" s="170"/>
      <c r="CB755" s="170"/>
      <c r="CC755" s="170"/>
      <c r="CD755" s="170"/>
      <c r="CE755" s="170"/>
      <c r="CF755" s="170"/>
      <c r="CG755" s="170"/>
      <c r="CH755" s="170"/>
      <c r="CI755" s="170"/>
      <c r="CJ755" s="170"/>
      <c r="CK755" s="170"/>
      <c r="CL755" s="170"/>
      <c r="CM755" s="170"/>
      <c r="CN755" s="170"/>
      <c r="CO755" s="170"/>
      <c r="CP755" s="170"/>
      <c r="CQ755" s="170"/>
      <c r="CR755" s="170"/>
      <c r="CS755" s="170"/>
      <c r="CT755" s="170"/>
      <c r="CU755" s="170"/>
      <c r="CV755" s="170"/>
      <c r="CW755" s="170"/>
      <c r="CX755" s="170"/>
      <c r="CY755" s="170"/>
      <c r="CZ755" s="170"/>
      <c r="DA755" s="170"/>
      <c r="DB755" s="170"/>
      <c r="DC755" s="170"/>
      <c r="DD755" s="170"/>
      <c r="DE755" s="170"/>
      <c r="DF755" s="170"/>
      <c r="DG755" s="170"/>
      <c r="DH755" s="170"/>
      <c r="DI755" s="170"/>
      <c r="DJ755" s="170"/>
      <c r="DK755" s="170"/>
      <c r="DL755" s="170"/>
      <c r="DM755" s="170"/>
      <c r="DN755" s="170"/>
      <c r="DO755" s="170"/>
      <c r="DP755" s="170"/>
      <c r="DQ755" s="170"/>
      <c r="DR755" s="170"/>
      <c r="DS755" s="170"/>
      <c r="DT755" s="170"/>
      <c r="DU755" s="170"/>
      <c r="DV755" s="170"/>
      <c r="DW755" s="170"/>
      <c r="DX755" s="170"/>
      <c r="DY755" s="170"/>
      <c r="DZ755" s="170"/>
      <c r="EA755" s="170"/>
      <c r="EB755" s="170"/>
      <c r="EC755" s="170"/>
      <c r="ED755" s="170"/>
      <c r="EE755" s="170"/>
      <c r="EF755" s="170"/>
      <c r="EG755" s="170"/>
      <c r="EH755" s="170"/>
      <c r="EI755" s="170"/>
      <c r="EJ755" s="170"/>
      <c r="EK755" s="170"/>
      <c r="EL755" s="170"/>
      <c r="EM755" s="170"/>
      <c r="EN755" s="170"/>
      <c r="EO755" s="170"/>
      <c r="EP755" s="170"/>
      <c r="EQ755" s="170"/>
      <c r="ER755" s="170"/>
      <c r="ES755" s="170"/>
      <c r="ET755" s="170"/>
      <c r="EU755" s="170"/>
      <c r="EV755" s="170"/>
      <c r="EW755" s="170"/>
      <c r="EX755" s="170"/>
      <c r="EY755" s="170"/>
      <c r="EZ755" s="170"/>
      <c r="FA755" s="170"/>
      <c r="FB755" s="170"/>
      <c r="FC755" s="170"/>
      <c r="FD755" s="170"/>
    </row>
    <row r="756" customFormat="false" ht="12.75" hidden="false" customHeight="false" outlineLevel="0" collapsed="false">
      <c r="A756" s="179"/>
      <c r="B756" s="160"/>
      <c r="C756" s="160"/>
      <c r="D756" s="160"/>
      <c r="E756" s="160"/>
      <c r="F756" s="160"/>
      <c r="G756" s="160"/>
      <c r="H756" s="159"/>
      <c r="I756" s="181"/>
      <c r="R756" s="159"/>
      <c r="S756" s="169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  <c r="AH756" s="170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70"/>
      <c r="BP756" s="170"/>
      <c r="BQ756" s="170"/>
      <c r="BR756" s="170"/>
      <c r="BS756" s="170"/>
      <c r="BT756" s="170"/>
      <c r="BU756" s="170"/>
      <c r="BV756" s="170"/>
      <c r="BW756" s="170"/>
      <c r="BX756" s="170"/>
      <c r="BY756" s="170"/>
      <c r="BZ756" s="170"/>
      <c r="CA756" s="170"/>
      <c r="CB756" s="170"/>
      <c r="CC756" s="170"/>
      <c r="CD756" s="170"/>
      <c r="CE756" s="170"/>
      <c r="CF756" s="170"/>
      <c r="CG756" s="170"/>
      <c r="CH756" s="170"/>
      <c r="CI756" s="170"/>
      <c r="CJ756" s="170"/>
      <c r="CK756" s="170"/>
      <c r="CL756" s="170"/>
      <c r="CM756" s="170"/>
      <c r="CN756" s="170"/>
      <c r="CO756" s="170"/>
      <c r="CP756" s="170"/>
      <c r="CQ756" s="170"/>
      <c r="CR756" s="170"/>
      <c r="CS756" s="170"/>
      <c r="CT756" s="170"/>
      <c r="CU756" s="170"/>
      <c r="CV756" s="170"/>
      <c r="CW756" s="170"/>
      <c r="CX756" s="170"/>
      <c r="CY756" s="170"/>
      <c r="CZ756" s="170"/>
      <c r="DA756" s="170"/>
      <c r="DB756" s="170"/>
      <c r="DC756" s="170"/>
      <c r="DD756" s="170"/>
      <c r="DE756" s="170"/>
      <c r="DF756" s="170"/>
      <c r="DG756" s="170"/>
      <c r="DH756" s="170"/>
      <c r="DI756" s="170"/>
      <c r="DJ756" s="170"/>
      <c r="DK756" s="170"/>
      <c r="DL756" s="170"/>
      <c r="DM756" s="170"/>
      <c r="DN756" s="170"/>
      <c r="DO756" s="170"/>
      <c r="DP756" s="170"/>
      <c r="DQ756" s="170"/>
      <c r="DR756" s="170"/>
      <c r="DS756" s="170"/>
      <c r="DT756" s="170"/>
      <c r="DU756" s="170"/>
      <c r="DV756" s="170"/>
      <c r="DW756" s="170"/>
      <c r="DX756" s="170"/>
      <c r="DY756" s="170"/>
      <c r="DZ756" s="170"/>
      <c r="EA756" s="170"/>
      <c r="EB756" s="170"/>
      <c r="EC756" s="170"/>
      <c r="ED756" s="170"/>
      <c r="EE756" s="170"/>
      <c r="EF756" s="170"/>
      <c r="EG756" s="170"/>
      <c r="EH756" s="170"/>
      <c r="EI756" s="170"/>
      <c r="EJ756" s="170"/>
      <c r="EK756" s="170"/>
      <c r="EL756" s="170"/>
      <c r="EM756" s="170"/>
      <c r="EN756" s="170"/>
      <c r="EO756" s="170"/>
      <c r="EP756" s="170"/>
      <c r="EQ756" s="170"/>
      <c r="ER756" s="170"/>
      <c r="ES756" s="170"/>
      <c r="ET756" s="170"/>
      <c r="EU756" s="170"/>
      <c r="EV756" s="170"/>
      <c r="EW756" s="170"/>
      <c r="EX756" s="170"/>
      <c r="EY756" s="170"/>
      <c r="EZ756" s="170"/>
      <c r="FA756" s="170"/>
      <c r="FB756" s="170"/>
      <c r="FC756" s="170"/>
      <c r="FD756" s="170"/>
    </row>
    <row r="757" customFormat="false" ht="12.75" hidden="false" customHeight="false" outlineLevel="0" collapsed="false">
      <c r="A757" s="179"/>
      <c r="B757" s="160"/>
      <c r="C757" s="160"/>
      <c r="D757" s="160"/>
      <c r="E757" s="160"/>
      <c r="F757" s="160"/>
      <c r="G757" s="160"/>
      <c r="H757" s="159"/>
      <c r="I757" s="181"/>
      <c r="R757" s="159"/>
      <c r="S757" s="169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  <c r="AH757" s="170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70"/>
      <c r="BP757" s="170"/>
      <c r="BQ757" s="170"/>
      <c r="BR757" s="170"/>
      <c r="BS757" s="170"/>
      <c r="BT757" s="170"/>
      <c r="BU757" s="170"/>
      <c r="BV757" s="170"/>
      <c r="BW757" s="170"/>
      <c r="BX757" s="170"/>
      <c r="BY757" s="170"/>
      <c r="BZ757" s="170"/>
      <c r="CA757" s="170"/>
      <c r="CB757" s="170"/>
      <c r="CC757" s="170"/>
      <c r="CD757" s="170"/>
      <c r="CE757" s="170"/>
      <c r="CF757" s="170"/>
      <c r="CG757" s="170"/>
      <c r="CH757" s="170"/>
      <c r="CI757" s="170"/>
      <c r="CJ757" s="170"/>
      <c r="CK757" s="170"/>
      <c r="CL757" s="170"/>
      <c r="CM757" s="170"/>
      <c r="CN757" s="170"/>
      <c r="CO757" s="170"/>
      <c r="CP757" s="170"/>
      <c r="CQ757" s="170"/>
      <c r="CR757" s="170"/>
      <c r="CS757" s="170"/>
      <c r="CT757" s="170"/>
      <c r="CU757" s="170"/>
      <c r="CV757" s="170"/>
      <c r="CW757" s="170"/>
      <c r="CX757" s="170"/>
      <c r="CY757" s="170"/>
      <c r="CZ757" s="170"/>
      <c r="DA757" s="170"/>
      <c r="DB757" s="170"/>
      <c r="DC757" s="170"/>
      <c r="DD757" s="170"/>
      <c r="DE757" s="170"/>
      <c r="DF757" s="170"/>
      <c r="DG757" s="170"/>
      <c r="DH757" s="170"/>
      <c r="DI757" s="170"/>
      <c r="DJ757" s="170"/>
      <c r="DK757" s="170"/>
      <c r="DL757" s="170"/>
      <c r="DM757" s="170"/>
      <c r="DN757" s="170"/>
      <c r="DO757" s="170"/>
      <c r="DP757" s="170"/>
      <c r="DQ757" s="170"/>
      <c r="DR757" s="170"/>
      <c r="DS757" s="170"/>
      <c r="DT757" s="170"/>
      <c r="DU757" s="170"/>
      <c r="DV757" s="170"/>
      <c r="DW757" s="170"/>
      <c r="DX757" s="170"/>
      <c r="DY757" s="170"/>
      <c r="DZ757" s="170"/>
      <c r="EA757" s="170"/>
      <c r="EB757" s="170"/>
      <c r="EC757" s="170"/>
      <c r="ED757" s="170"/>
      <c r="EE757" s="170"/>
      <c r="EF757" s="170"/>
      <c r="EG757" s="170"/>
      <c r="EH757" s="170"/>
      <c r="EI757" s="170"/>
      <c r="EJ757" s="170"/>
      <c r="EK757" s="170"/>
      <c r="EL757" s="170"/>
      <c r="EM757" s="170"/>
      <c r="EN757" s="170"/>
      <c r="EO757" s="170"/>
      <c r="EP757" s="170"/>
      <c r="EQ757" s="170"/>
      <c r="ER757" s="170"/>
      <c r="ES757" s="170"/>
      <c r="ET757" s="170"/>
      <c r="EU757" s="170"/>
      <c r="EV757" s="170"/>
      <c r="EW757" s="170"/>
      <c r="EX757" s="170"/>
      <c r="EY757" s="170"/>
      <c r="EZ757" s="170"/>
      <c r="FA757" s="170"/>
      <c r="FB757" s="170"/>
      <c r="FC757" s="170"/>
      <c r="FD757" s="170"/>
    </row>
    <row r="758" customFormat="false" ht="12.75" hidden="false" customHeight="false" outlineLevel="0" collapsed="false">
      <c r="A758" s="179"/>
      <c r="B758" s="160"/>
      <c r="C758" s="160"/>
      <c r="D758" s="160"/>
      <c r="E758" s="160"/>
      <c r="F758" s="160"/>
      <c r="G758" s="160"/>
      <c r="H758" s="159"/>
      <c r="I758" s="181"/>
      <c r="R758" s="159"/>
      <c r="S758" s="169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  <c r="AH758" s="170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70"/>
      <c r="BP758" s="170"/>
      <c r="BQ758" s="170"/>
      <c r="BR758" s="170"/>
      <c r="BS758" s="170"/>
      <c r="BT758" s="170"/>
      <c r="BU758" s="170"/>
      <c r="BV758" s="170"/>
      <c r="BW758" s="170"/>
      <c r="BX758" s="170"/>
      <c r="BY758" s="170"/>
      <c r="BZ758" s="170"/>
      <c r="CA758" s="170"/>
      <c r="CB758" s="170"/>
      <c r="CC758" s="170"/>
      <c r="CD758" s="170"/>
      <c r="CE758" s="170"/>
      <c r="CF758" s="170"/>
      <c r="CG758" s="170"/>
      <c r="CH758" s="170"/>
      <c r="CI758" s="170"/>
      <c r="CJ758" s="170"/>
      <c r="CK758" s="170"/>
      <c r="CL758" s="170"/>
      <c r="CM758" s="170"/>
      <c r="CN758" s="170"/>
      <c r="CO758" s="170"/>
      <c r="CP758" s="170"/>
      <c r="CQ758" s="170"/>
      <c r="CR758" s="170"/>
      <c r="CS758" s="170"/>
      <c r="CT758" s="170"/>
      <c r="CU758" s="170"/>
      <c r="CV758" s="170"/>
      <c r="CW758" s="170"/>
      <c r="CX758" s="170"/>
      <c r="CY758" s="170"/>
      <c r="CZ758" s="170"/>
      <c r="DA758" s="170"/>
      <c r="DB758" s="170"/>
      <c r="DC758" s="170"/>
      <c r="DD758" s="170"/>
      <c r="DE758" s="170"/>
      <c r="DF758" s="170"/>
      <c r="DG758" s="170"/>
      <c r="DH758" s="170"/>
      <c r="DI758" s="170"/>
      <c r="DJ758" s="170"/>
      <c r="DK758" s="170"/>
      <c r="DL758" s="170"/>
      <c r="DM758" s="170"/>
      <c r="DN758" s="170"/>
      <c r="DO758" s="170"/>
      <c r="DP758" s="170"/>
      <c r="DQ758" s="170"/>
      <c r="DR758" s="170"/>
      <c r="DS758" s="170"/>
      <c r="DT758" s="170"/>
      <c r="DU758" s="170"/>
      <c r="DV758" s="170"/>
      <c r="DW758" s="170"/>
      <c r="DX758" s="170"/>
      <c r="DY758" s="170"/>
      <c r="DZ758" s="170"/>
      <c r="EA758" s="170"/>
      <c r="EB758" s="170"/>
      <c r="EC758" s="170"/>
      <c r="ED758" s="170"/>
      <c r="EE758" s="170"/>
      <c r="EF758" s="170"/>
      <c r="EG758" s="170"/>
      <c r="EH758" s="170"/>
      <c r="EI758" s="170"/>
      <c r="EJ758" s="170"/>
      <c r="EK758" s="170"/>
      <c r="EL758" s="170"/>
      <c r="EM758" s="170"/>
      <c r="EN758" s="170"/>
      <c r="EO758" s="170"/>
      <c r="EP758" s="170"/>
      <c r="EQ758" s="170"/>
      <c r="ER758" s="170"/>
      <c r="ES758" s="170"/>
      <c r="ET758" s="170"/>
      <c r="EU758" s="170"/>
      <c r="EV758" s="170"/>
      <c r="EW758" s="170"/>
      <c r="EX758" s="170"/>
      <c r="EY758" s="170"/>
      <c r="EZ758" s="170"/>
      <c r="FA758" s="170"/>
      <c r="FB758" s="170"/>
      <c r="FC758" s="170"/>
      <c r="FD758" s="170"/>
    </row>
    <row r="759" customFormat="false" ht="12.75" hidden="false" customHeight="false" outlineLevel="0" collapsed="false">
      <c r="A759" s="179"/>
      <c r="B759" s="160"/>
      <c r="C759" s="160"/>
      <c r="D759" s="160"/>
      <c r="E759" s="160"/>
      <c r="F759" s="160"/>
      <c r="G759" s="160"/>
      <c r="H759" s="159"/>
      <c r="I759" s="181"/>
      <c r="R759" s="159"/>
      <c r="S759" s="169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  <c r="AH759" s="170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70"/>
      <c r="BP759" s="170"/>
      <c r="BQ759" s="170"/>
      <c r="BR759" s="170"/>
      <c r="BS759" s="170"/>
      <c r="BT759" s="170"/>
      <c r="BU759" s="170"/>
      <c r="BV759" s="170"/>
      <c r="BW759" s="170"/>
      <c r="BX759" s="170"/>
      <c r="BY759" s="170"/>
      <c r="BZ759" s="170"/>
      <c r="CA759" s="170"/>
      <c r="CB759" s="170"/>
      <c r="CC759" s="170"/>
      <c r="CD759" s="170"/>
      <c r="CE759" s="170"/>
      <c r="CF759" s="170"/>
      <c r="CG759" s="170"/>
      <c r="CH759" s="170"/>
      <c r="CI759" s="170"/>
      <c r="CJ759" s="170"/>
      <c r="CK759" s="170"/>
      <c r="CL759" s="170"/>
      <c r="CM759" s="170"/>
      <c r="CN759" s="170"/>
      <c r="CO759" s="170"/>
      <c r="CP759" s="170"/>
      <c r="CQ759" s="170"/>
      <c r="CR759" s="170"/>
      <c r="CS759" s="170"/>
      <c r="CT759" s="170"/>
      <c r="CU759" s="170"/>
      <c r="CV759" s="170"/>
      <c r="CW759" s="170"/>
      <c r="CX759" s="170"/>
      <c r="CY759" s="170"/>
      <c r="CZ759" s="170"/>
      <c r="DA759" s="170"/>
      <c r="DB759" s="170"/>
      <c r="DC759" s="170"/>
      <c r="DD759" s="170"/>
      <c r="DE759" s="170"/>
      <c r="DF759" s="170"/>
      <c r="DG759" s="170"/>
      <c r="DH759" s="170"/>
      <c r="DI759" s="170"/>
      <c r="DJ759" s="170"/>
      <c r="DK759" s="170"/>
      <c r="DL759" s="170"/>
      <c r="DM759" s="170"/>
      <c r="DN759" s="170"/>
      <c r="DO759" s="170"/>
      <c r="DP759" s="170"/>
      <c r="DQ759" s="170"/>
      <c r="DR759" s="170"/>
      <c r="DS759" s="170"/>
      <c r="DT759" s="170"/>
      <c r="DU759" s="170"/>
      <c r="DV759" s="170"/>
      <c r="DW759" s="170"/>
      <c r="DX759" s="170"/>
      <c r="DY759" s="170"/>
      <c r="DZ759" s="170"/>
      <c r="EA759" s="170"/>
      <c r="EB759" s="170"/>
      <c r="EC759" s="170"/>
      <c r="ED759" s="170"/>
      <c r="EE759" s="170"/>
      <c r="EF759" s="170"/>
      <c r="EG759" s="170"/>
      <c r="EH759" s="170"/>
      <c r="EI759" s="170"/>
      <c r="EJ759" s="170"/>
      <c r="EK759" s="170"/>
      <c r="EL759" s="170"/>
      <c r="EM759" s="170"/>
      <c r="EN759" s="170"/>
      <c r="EO759" s="170"/>
      <c r="EP759" s="170"/>
      <c r="EQ759" s="170"/>
      <c r="ER759" s="170"/>
      <c r="ES759" s="170"/>
      <c r="ET759" s="170"/>
      <c r="EU759" s="170"/>
      <c r="EV759" s="170"/>
      <c r="EW759" s="170"/>
      <c r="EX759" s="170"/>
      <c r="EY759" s="170"/>
      <c r="EZ759" s="170"/>
      <c r="FA759" s="170"/>
      <c r="FB759" s="170"/>
      <c r="FC759" s="170"/>
      <c r="FD759" s="170"/>
    </row>
    <row r="760" customFormat="false" ht="12.75" hidden="false" customHeight="false" outlineLevel="0" collapsed="false">
      <c r="A760" s="179"/>
      <c r="B760" s="160"/>
      <c r="C760" s="160"/>
      <c r="D760" s="160"/>
      <c r="E760" s="160"/>
      <c r="F760" s="160"/>
      <c r="G760" s="160"/>
      <c r="H760" s="159"/>
      <c r="I760" s="181"/>
      <c r="R760" s="159"/>
      <c r="S760" s="169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70"/>
      <c r="BP760" s="170"/>
      <c r="BQ760" s="170"/>
      <c r="BR760" s="170"/>
      <c r="BS760" s="170"/>
      <c r="BT760" s="170"/>
      <c r="BU760" s="170"/>
      <c r="BV760" s="170"/>
      <c r="BW760" s="170"/>
      <c r="BX760" s="170"/>
      <c r="BY760" s="170"/>
      <c r="BZ760" s="170"/>
      <c r="CA760" s="170"/>
      <c r="CB760" s="170"/>
      <c r="CC760" s="170"/>
      <c r="CD760" s="170"/>
      <c r="CE760" s="170"/>
      <c r="CF760" s="170"/>
      <c r="CG760" s="170"/>
      <c r="CH760" s="170"/>
      <c r="CI760" s="170"/>
      <c r="CJ760" s="170"/>
      <c r="CK760" s="170"/>
      <c r="CL760" s="170"/>
      <c r="CM760" s="170"/>
      <c r="CN760" s="170"/>
      <c r="CO760" s="170"/>
      <c r="CP760" s="170"/>
      <c r="CQ760" s="170"/>
      <c r="CR760" s="170"/>
      <c r="CS760" s="170"/>
      <c r="CT760" s="170"/>
      <c r="CU760" s="170"/>
      <c r="CV760" s="170"/>
      <c r="CW760" s="170"/>
      <c r="CX760" s="170"/>
      <c r="CY760" s="170"/>
      <c r="CZ760" s="170"/>
      <c r="DA760" s="170"/>
      <c r="DB760" s="170"/>
      <c r="DC760" s="170"/>
      <c r="DD760" s="170"/>
      <c r="DE760" s="170"/>
      <c r="DF760" s="170"/>
      <c r="DG760" s="170"/>
      <c r="DH760" s="170"/>
      <c r="DI760" s="170"/>
      <c r="DJ760" s="170"/>
      <c r="DK760" s="170"/>
      <c r="DL760" s="170"/>
      <c r="DM760" s="170"/>
      <c r="DN760" s="170"/>
      <c r="DO760" s="170"/>
      <c r="DP760" s="170"/>
      <c r="DQ760" s="170"/>
      <c r="DR760" s="170"/>
      <c r="DS760" s="170"/>
      <c r="DT760" s="170"/>
      <c r="DU760" s="170"/>
      <c r="DV760" s="170"/>
      <c r="DW760" s="170"/>
      <c r="DX760" s="170"/>
      <c r="DY760" s="170"/>
      <c r="DZ760" s="170"/>
      <c r="EA760" s="170"/>
      <c r="EB760" s="170"/>
      <c r="EC760" s="170"/>
      <c r="ED760" s="170"/>
      <c r="EE760" s="170"/>
      <c r="EF760" s="170"/>
      <c r="EG760" s="170"/>
      <c r="EH760" s="170"/>
      <c r="EI760" s="170"/>
      <c r="EJ760" s="170"/>
      <c r="EK760" s="170"/>
      <c r="EL760" s="170"/>
      <c r="EM760" s="170"/>
      <c r="EN760" s="170"/>
      <c r="EO760" s="170"/>
      <c r="EP760" s="170"/>
      <c r="EQ760" s="170"/>
      <c r="ER760" s="170"/>
      <c r="ES760" s="170"/>
      <c r="ET760" s="170"/>
      <c r="EU760" s="170"/>
      <c r="EV760" s="170"/>
      <c r="EW760" s="170"/>
      <c r="EX760" s="170"/>
      <c r="EY760" s="170"/>
      <c r="EZ760" s="170"/>
      <c r="FA760" s="170"/>
      <c r="FB760" s="170"/>
      <c r="FC760" s="170"/>
      <c r="FD760" s="170"/>
    </row>
    <row r="761" customFormat="false" ht="12.75" hidden="false" customHeight="false" outlineLevel="0" collapsed="false">
      <c r="A761" s="179"/>
      <c r="B761" s="160"/>
      <c r="C761" s="160"/>
      <c r="D761" s="160"/>
      <c r="E761" s="160"/>
      <c r="F761" s="160"/>
      <c r="G761" s="160"/>
      <c r="H761" s="159"/>
      <c r="I761" s="181"/>
      <c r="R761" s="159"/>
      <c r="S761" s="169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70"/>
      <c r="BP761" s="170"/>
      <c r="BQ761" s="170"/>
      <c r="BR761" s="170"/>
      <c r="BS761" s="170"/>
      <c r="BT761" s="170"/>
      <c r="BU761" s="170"/>
      <c r="BV761" s="170"/>
      <c r="BW761" s="170"/>
      <c r="BX761" s="170"/>
      <c r="BY761" s="170"/>
      <c r="BZ761" s="170"/>
      <c r="CA761" s="170"/>
      <c r="CB761" s="170"/>
      <c r="CC761" s="170"/>
      <c r="CD761" s="170"/>
      <c r="CE761" s="170"/>
      <c r="CF761" s="170"/>
      <c r="CG761" s="170"/>
      <c r="CH761" s="170"/>
      <c r="CI761" s="170"/>
      <c r="CJ761" s="170"/>
      <c r="CK761" s="170"/>
      <c r="CL761" s="170"/>
      <c r="CM761" s="170"/>
      <c r="CN761" s="170"/>
      <c r="CO761" s="170"/>
      <c r="CP761" s="170"/>
      <c r="CQ761" s="170"/>
      <c r="CR761" s="170"/>
      <c r="CS761" s="170"/>
      <c r="CT761" s="170"/>
      <c r="CU761" s="170"/>
      <c r="CV761" s="170"/>
      <c r="CW761" s="170"/>
      <c r="CX761" s="170"/>
      <c r="CY761" s="170"/>
      <c r="CZ761" s="170"/>
      <c r="DA761" s="170"/>
      <c r="DB761" s="170"/>
      <c r="DC761" s="170"/>
      <c r="DD761" s="170"/>
      <c r="DE761" s="170"/>
      <c r="DF761" s="170"/>
      <c r="DG761" s="170"/>
      <c r="DH761" s="170"/>
      <c r="DI761" s="170"/>
      <c r="DJ761" s="170"/>
      <c r="DK761" s="170"/>
      <c r="DL761" s="170"/>
      <c r="DM761" s="170"/>
      <c r="DN761" s="170"/>
      <c r="DO761" s="170"/>
      <c r="DP761" s="170"/>
      <c r="DQ761" s="170"/>
      <c r="DR761" s="170"/>
      <c r="DS761" s="170"/>
      <c r="DT761" s="170"/>
      <c r="DU761" s="170"/>
      <c r="DV761" s="170"/>
      <c r="DW761" s="170"/>
      <c r="DX761" s="170"/>
      <c r="DY761" s="170"/>
      <c r="DZ761" s="170"/>
      <c r="EA761" s="170"/>
      <c r="EB761" s="170"/>
      <c r="EC761" s="170"/>
      <c r="ED761" s="170"/>
      <c r="EE761" s="170"/>
      <c r="EF761" s="170"/>
      <c r="EG761" s="170"/>
      <c r="EH761" s="170"/>
      <c r="EI761" s="170"/>
      <c r="EJ761" s="170"/>
      <c r="EK761" s="170"/>
      <c r="EL761" s="170"/>
      <c r="EM761" s="170"/>
      <c r="EN761" s="170"/>
      <c r="EO761" s="170"/>
      <c r="EP761" s="170"/>
      <c r="EQ761" s="170"/>
      <c r="ER761" s="170"/>
      <c r="ES761" s="170"/>
      <c r="ET761" s="170"/>
      <c r="EU761" s="170"/>
      <c r="EV761" s="170"/>
      <c r="EW761" s="170"/>
      <c r="EX761" s="170"/>
      <c r="EY761" s="170"/>
      <c r="EZ761" s="170"/>
      <c r="FA761" s="170"/>
      <c r="FB761" s="170"/>
      <c r="FC761" s="170"/>
      <c r="FD761" s="170"/>
    </row>
    <row r="762" customFormat="false" ht="12.75" hidden="false" customHeight="false" outlineLevel="0" collapsed="false">
      <c r="A762" s="179"/>
      <c r="B762" s="160"/>
      <c r="C762" s="160"/>
      <c r="D762" s="160"/>
      <c r="E762" s="160"/>
      <c r="F762" s="160"/>
      <c r="G762" s="160"/>
      <c r="H762" s="159"/>
      <c r="I762" s="181"/>
      <c r="R762" s="159"/>
      <c r="S762" s="169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70"/>
      <c r="BW762" s="170"/>
      <c r="BX762" s="170"/>
      <c r="BY762" s="170"/>
      <c r="BZ762" s="170"/>
      <c r="CA762" s="170"/>
      <c r="CB762" s="170"/>
      <c r="CC762" s="170"/>
      <c r="CD762" s="170"/>
      <c r="CE762" s="170"/>
      <c r="CF762" s="170"/>
      <c r="CG762" s="170"/>
      <c r="CH762" s="170"/>
      <c r="CI762" s="170"/>
      <c r="CJ762" s="170"/>
      <c r="CK762" s="170"/>
      <c r="CL762" s="170"/>
      <c r="CM762" s="170"/>
      <c r="CN762" s="170"/>
      <c r="CO762" s="170"/>
      <c r="CP762" s="170"/>
      <c r="CQ762" s="170"/>
      <c r="CR762" s="170"/>
      <c r="CS762" s="170"/>
      <c r="CT762" s="170"/>
      <c r="CU762" s="170"/>
      <c r="CV762" s="170"/>
      <c r="CW762" s="170"/>
      <c r="CX762" s="170"/>
      <c r="CY762" s="170"/>
      <c r="CZ762" s="170"/>
      <c r="DA762" s="170"/>
      <c r="DB762" s="170"/>
      <c r="DC762" s="170"/>
      <c r="DD762" s="170"/>
      <c r="DE762" s="170"/>
      <c r="DF762" s="170"/>
      <c r="DG762" s="170"/>
      <c r="DH762" s="170"/>
      <c r="DI762" s="170"/>
      <c r="DJ762" s="170"/>
      <c r="DK762" s="170"/>
      <c r="DL762" s="170"/>
      <c r="DM762" s="170"/>
      <c r="DN762" s="170"/>
      <c r="DO762" s="170"/>
      <c r="DP762" s="170"/>
      <c r="DQ762" s="170"/>
      <c r="DR762" s="170"/>
      <c r="DS762" s="170"/>
      <c r="DT762" s="170"/>
      <c r="DU762" s="170"/>
      <c r="DV762" s="170"/>
      <c r="DW762" s="170"/>
      <c r="DX762" s="170"/>
      <c r="DY762" s="170"/>
      <c r="DZ762" s="170"/>
      <c r="EA762" s="170"/>
      <c r="EB762" s="170"/>
      <c r="EC762" s="170"/>
      <c r="ED762" s="170"/>
      <c r="EE762" s="170"/>
      <c r="EF762" s="170"/>
      <c r="EG762" s="170"/>
      <c r="EH762" s="170"/>
      <c r="EI762" s="170"/>
      <c r="EJ762" s="170"/>
      <c r="EK762" s="170"/>
      <c r="EL762" s="170"/>
      <c r="EM762" s="170"/>
      <c r="EN762" s="170"/>
      <c r="EO762" s="170"/>
      <c r="EP762" s="170"/>
      <c r="EQ762" s="170"/>
      <c r="ER762" s="170"/>
      <c r="ES762" s="170"/>
      <c r="ET762" s="170"/>
      <c r="EU762" s="170"/>
      <c r="EV762" s="170"/>
      <c r="EW762" s="170"/>
      <c r="EX762" s="170"/>
      <c r="EY762" s="170"/>
      <c r="EZ762" s="170"/>
      <c r="FA762" s="170"/>
      <c r="FB762" s="170"/>
      <c r="FC762" s="170"/>
      <c r="FD762" s="170"/>
    </row>
    <row r="763" customFormat="false" ht="12.75" hidden="false" customHeight="false" outlineLevel="0" collapsed="false">
      <c r="A763" s="179"/>
      <c r="B763" s="160"/>
      <c r="C763" s="160"/>
      <c r="D763" s="160"/>
      <c r="E763" s="160"/>
      <c r="F763" s="160"/>
      <c r="G763" s="160"/>
      <c r="H763" s="159"/>
      <c r="I763" s="181"/>
      <c r="R763" s="159"/>
      <c r="S763" s="169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70"/>
      <c r="BW763" s="170"/>
      <c r="BX763" s="170"/>
      <c r="BY763" s="170"/>
      <c r="BZ763" s="170"/>
      <c r="CA763" s="170"/>
      <c r="CB763" s="170"/>
      <c r="CC763" s="170"/>
      <c r="CD763" s="170"/>
      <c r="CE763" s="170"/>
      <c r="CF763" s="170"/>
      <c r="CG763" s="170"/>
      <c r="CH763" s="170"/>
      <c r="CI763" s="170"/>
      <c r="CJ763" s="170"/>
      <c r="CK763" s="170"/>
      <c r="CL763" s="170"/>
      <c r="CM763" s="170"/>
      <c r="CN763" s="170"/>
      <c r="CO763" s="170"/>
      <c r="CP763" s="170"/>
      <c r="CQ763" s="170"/>
      <c r="CR763" s="170"/>
      <c r="CS763" s="170"/>
      <c r="CT763" s="170"/>
      <c r="CU763" s="170"/>
      <c r="CV763" s="170"/>
      <c r="CW763" s="170"/>
      <c r="CX763" s="170"/>
      <c r="CY763" s="170"/>
      <c r="CZ763" s="170"/>
      <c r="DA763" s="170"/>
      <c r="DB763" s="170"/>
      <c r="DC763" s="170"/>
      <c r="DD763" s="170"/>
      <c r="DE763" s="170"/>
      <c r="DF763" s="170"/>
      <c r="DG763" s="170"/>
      <c r="DH763" s="170"/>
      <c r="DI763" s="170"/>
      <c r="DJ763" s="170"/>
      <c r="DK763" s="170"/>
      <c r="DL763" s="170"/>
      <c r="DM763" s="170"/>
      <c r="DN763" s="170"/>
      <c r="DO763" s="170"/>
      <c r="DP763" s="170"/>
      <c r="DQ763" s="170"/>
      <c r="DR763" s="170"/>
      <c r="DS763" s="170"/>
      <c r="DT763" s="170"/>
      <c r="DU763" s="170"/>
      <c r="DV763" s="170"/>
      <c r="DW763" s="170"/>
      <c r="DX763" s="170"/>
      <c r="DY763" s="170"/>
      <c r="DZ763" s="170"/>
      <c r="EA763" s="170"/>
      <c r="EB763" s="170"/>
      <c r="EC763" s="170"/>
      <c r="ED763" s="170"/>
      <c r="EE763" s="170"/>
      <c r="EF763" s="170"/>
      <c r="EG763" s="170"/>
      <c r="EH763" s="170"/>
      <c r="EI763" s="170"/>
      <c r="EJ763" s="170"/>
      <c r="EK763" s="170"/>
      <c r="EL763" s="170"/>
      <c r="EM763" s="170"/>
      <c r="EN763" s="170"/>
      <c r="EO763" s="170"/>
      <c r="EP763" s="170"/>
      <c r="EQ763" s="170"/>
      <c r="ER763" s="170"/>
      <c r="ES763" s="170"/>
      <c r="ET763" s="170"/>
      <c r="EU763" s="170"/>
      <c r="EV763" s="170"/>
      <c r="EW763" s="170"/>
      <c r="EX763" s="170"/>
      <c r="EY763" s="170"/>
      <c r="EZ763" s="170"/>
      <c r="FA763" s="170"/>
      <c r="FB763" s="170"/>
      <c r="FC763" s="170"/>
      <c r="FD763" s="170"/>
    </row>
    <row r="764" customFormat="false" ht="12.75" hidden="false" customHeight="false" outlineLevel="0" collapsed="false">
      <c r="A764" s="179"/>
      <c r="B764" s="160"/>
      <c r="C764" s="160"/>
      <c r="D764" s="160"/>
      <c r="E764" s="160"/>
      <c r="F764" s="160"/>
      <c r="G764" s="160"/>
      <c r="H764" s="159"/>
      <c r="I764" s="181"/>
      <c r="R764" s="159"/>
      <c r="S764" s="169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70"/>
      <c r="BW764" s="170"/>
      <c r="BX764" s="170"/>
      <c r="BY764" s="170"/>
      <c r="BZ764" s="170"/>
      <c r="CA764" s="170"/>
      <c r="CB764" s="170"/>
      <c r="CC764" s="170"/>
      <c r="CD764" s="170"/>
      <c r="CE764" s="170"/>
      <c r="CF764" s="170"/>
      <c r="CG764" s="170"/>
      <c r="CH764" s="170"/>
      <c r="CI764" s="170"/>
      <c r="CJ764" s="170"/>
      <c r="CK764" s="170"/>
      <c r="CL764" s="170"/>
      <c r="CM764" s="170"/>
      <c r="CN764" s="170"/>
      <c r="CO764" s="170"/>
      <c r="CP764" s="170"/>
      <c r="CQ764" s="170"/>
      <c r="CR764" s="170"/>
      <c r="CS764" s="170"/>
      <c r="CT764" s="170"/>
      <c r="CU764" s="170"/>
      <c r="CV764" s="170"/>
      <c r="CW764" s="170"/>
      <c r="CX764" s="170"/>
      <c r="CY764" s="170"/>
      <c r="CZ764" s="170"/>
      <c r="DA764" s="170"/>
      <c r="DB764" s="170"/>
      <c r="DC764" s="170"/>
      <c r="DD764" s="170"/>
      <c r="DE764" s="170"/>
      <c r="DF764" s="170"/>
      <c r="DG764" s="170"/>
      <c r="DH764" s="170"/>
      <c r="DI764" s="170"/>
      <c r="DJ764" s="170"/>
      <c r="DK764" s="170"/>
      <c r="DL764" s="170"/>
      <c r="DM764" s="170"/>
      <c r="DN764" s="170"/>
      <c r="DO764" s="170"/>
      <c r="DP764" s="170"/>
      <c r="DQ764" s="170"/>
      <c r="DR764" s="170"/>
      <c r="DS764" s="170"/>
      <c r="DT764" s="170"/>
      <c r="DU764" s="170"/>
      <c r="DV764" s="170"/>
      <c r="DW764" s="170"/>
      <c r="DX764" s="170"/>
      <c r="DY764" s="170"/>
      <c r="DZ764" s="170"/>
      <c r="EA764" s="170"/>
      <c r="EB764" s="170"/>
      <c r="EC764" s="170"/>
      <c r="ED764" s="170"/>
      <c r="EE764" s="170"/>
      <c r="EF764" s="170"/>
      <c r="EG764" s="170"/>
      <c r="EH764" s="170"/>
      <c r="EI764" s="170"/>
      <c r="EJ764" s="170"/>
      <c r="EK764" s="170"/>
      <c r="EL764" s="170"/>
      <c r="EM764" s="170"/>
      <c r="EN764" s="170"/>
      <c r="EO764" s="170"/>
      <c r="EP764" s="170"/>
      <c r="EQ764" s="170"/>
      <c r="ER764" s="170"/>
      <c r="ES764" s="170"/>
      <c r="ET764" s="170"/>
      <c r="EU764" s="170"/>
      <c r="EV764" s="170"/>
      <c r="EW764" s="170"/>
      <c r="EX764" s="170"/>
      <c r="EY764" s="170"/>
      <c r="EZ764" s="170"/>
      <c r="FA764" s="170"/>
      <c r="FB764" s="170"/>
      <c r="FC764" s="170"/>
      <c r="FD764" s="170"/>
    </row>
    <row r="765" customFormat="false" ht="12.75" hidden="false" customHeight="false" outlineLevel="0" collapsed="false">
      <c r="A765" s="179"/>
      <c r="B765" s="160"/>
      <c r="C765" s="160"/>
      <c r="D765" s="160"/>
      <c r="E765" s="160"/>
      <c r="F765" s="160"/>
      <c r="G765" s="160"/>
      <c r="H765" s="159"/>
      <c r="I765" s="181"/>
      <c r="R765" s="159"/>
      <c r="S765" s="169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70"/>
      <c r="BP765" s="170"/>
      <c r="BQ765" s="170"/>
      <c r="BR765" s="170"/>
      <c r="BS765" s="170"/>
      <c r="BT765" s="170"/>
      <c r="BU765" s="170"/>
      <c r="BV765" s="170"/>
      <c r="BW765" s="170"/>
      <c r="BX765" s="170"/>
      <c r="BY765" s="170"/>
      <c r="BZ765" s="170"/>
      <c r="CA765" s="170"/>
      <c r="CB765" s="170"/>
      <c r="CC765" s="170"/>
      <c r="CD765" s="170"/>
      <c r="CE765" s="170"/>
      <c r="CF765" s="170"/>
      <c r="CG765" s="170"/>
      <c r="CH765" s="170"/>
      <c r="CI765" s="170"/>
      <c r="CJ765" s="170"/>
      <c r="CK765" s="170"/>
      <c r="CL765" s="170"/>
      <c r="CM765" s="170"/>
      <c r="CN765" s="170"/>
      <c r="CO765" s="170"/>
      <c r="CP765" s="170"/>
      <c r="CQ765" s="170"/>
      <c r="CR765" s="170"/>
      <c r="CS765" s="170"/>
      <c r="CT765" s="170"/>
      <c r="CU765" s="170"/>
      <c r="CV765" s="170"/>
      <c r="CW765" s="170"/>
      <c r="CX765" s="170"/>
      <c r="CY765" s="170"/>
      <c r="CZ765" s="170"/>
      <c r="DA765" s="170"/>
      <c r="DB765" s="170"/>
      <c r="DC765" s="170"/>
      <c r="DD765" s="170"/>
      <c r="DE765" s="170"/>
      <c r="DF765" s="170"/>
      <c r="DG765" s="170"/>
      <c r="DH765" s="170"/>
      <c r="DI765" s="170"/>
      <c r="DJ765" s="170"/>
      <c r="DK765" s="170"/>
      <c r="DL765" s="170"/>
      <c r="DM765" s="170"/>
      <c r="DN765" s="170"/>
      <c r="DO765" s="170"/>
      <c r="DP765" s="170"/>
      <c r="DQ765" s="170"/>
      <c r="DR765" s="170"/>
      <c r="DS765" s="170"/>
      <c r="DT765" s="170"/>
      <c r="DU765" s="170"/>
      <c r="DV765" s="170"/>
      <c r="DW765" s="170"/>
      <c r="DX765" s="170"/>
      <c r="DY765" s="170"/>
      <c r="DZ765" s="170"/>
      <c r="EA765" s="170"/>
      <c r="EB765" s="170"/>
      <c r="EC765" s="170"/>
      <c r="ED765" s="170"/>
      <c r="EE765" s="170"/>
      <c r="EF765" s="170"/>
      <c r="EG765" s="170"/>
      <c r="EH765" s="170"/>
      <c r="EI765" s="170"/>
      <c r="EJ765" s="170"/>
      <c r="EK765" s="170"/>
      <c r="EL765" s="170"/>
      <c r="EM765" s="170"/>
      <c r="EN765" s="170"/>
      <c r="EO765" s="170"/>
      <c r="EP765" s="170"/>
      <c r="EQ765" s="170"/>
      <c r="ER765" s="170"/>
      <c r="ES765" s="170"/>
      <c r="ET765" s="170"/>
      <c r="EU765" s="170"/>
      <c r="EV765" s="170"/>
      <c r="EW765" s="170"/>
      <c r="EX765" s="170"/>
      <c r="EY765" s="170"/>
      <c r="EZ765" s="170"/>
      <c r="FA765" s="170"/>
      <c r="FB765" s="170"/>
      <c r="FC765" s="170"/>
      <c r="FD765" s="170"/>
    </row>
    <row r="766" customFormat="false" ht="12.75" hidden="false" customHeight="false" outlineLevel="0" collapsed="false">
      <c r="A766" s="179"/>
      <c r="B766" s="160"/>
      <c r="C766" s="160"/>
      <c r="D766" s="160"/>
      <c r="E766" s="160"/>
      <c r="F766" s="160"/>
      <c r="G766" s="160"/>
      <c r="H766" s="159"/>
      <c r="I766" s="181"/>
      <c r="R766" s="159"/>
      <c r="S766" s="169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70"/>
      <c r="BP766" s="170"/>
      <c r="BQ766" s="170"/>
      <c r="BR766" s="170"/>
      <c r="BS766" s="170"/>
      <c r="BT766" s="170"/>
      <c r="BU766" s="170"/>
      <c r="BV766" s="170"/>
      <c r="BW766" s="170"/>
      <c r="BX766" s="170"/>
      <c r="BY766" s="170"/>
      <c r="BZ766" s="170"/>
      <c r="CA766" s="170"/>
      <c r="CB766" s="170"/>
      <c r="CC766" s="170"/>
      <c r="CD766" s="170"/>
      <c r="CE766" s="170"/>
      <c r="CF766" s="170"/>
      <c r="CG766" s="170"/>
      <c r="CH766" s="170"/>
      <c r="CI766" s="170"/>
      <c r="CJ766" s="170"/>
      <c r="CK766" s="170"/>
      <c r="CL766" s="170"/>
      <c r="CM766" s="170"/>
      <c r="CN766" s="170"/>
      <c r="CO766" s="170"/>
      <c r="CP766" s="170"/>
      <c r="CQ766" s="170"/>
      <c r="CR766" s="170"/>
      <c r="CS766" s="170"/>
      <c r="CT766" s="170"/>
      <c r="CU766" s="170"/>
      <c r="CV766" s="170"/>
      <c r="CW766" s="170"/>
      <c r="CX766" s="170"/>
      <c r="CY766" s="170"/>
      <c r="CZ766" s="170"/>
      <c r="DA766" s="170"/>
      <c r="DB766" s="170"/>
      <c r="DC766" s="170"/>
      <c r="DD766" s="170"/>
      <c r="DE766" s="170"/>
      <c r="DF766" s="170"/>
      <c r="DG766" s="170"/>
      <c r="DH766" s="170"/>
      <c r="DI766" s="170"/>
      <c r="DJ766" s="170"/>
      <c r="DK766" s="170"/>
      <c r="DL766" s="170"/>
      <c r="DM766" s="170"/>
      <c r="DN766" s="170"/>
      <c r="DO766" s="170"/>
      <c r="DP766" s="170"/>
      <c r="DQ766" s="170"/>
      <c r="DR766" s="170"/>
      <c r="DS766" s="170"/>
      <c r="DT766" s="170"/>
      <c r="DU766" s="170"/>
      <c r="DV766" s="170"/>
      <c r="DW766" s="170"/>
      <c r="DX766" s="170"/>
      <c r="DY766" s="170"/>
      <c r="DZ766" s="170"/>
      <c r="EA766" s="170"/>
      <c r="EB766" s="170"/>
      <c r="EC766" s="170"/>
      <c r="ED766" s="170"/>
      <c r="EE766" s="170"/>
      <c r="EF766" s="170"/>
      <c r="EG766" s="170"/>
      <c r="EH766" s="170"/>
      <c r="EI766" s="170"/>
      <c r="EJ766" s="170"/>
      <c r="EK766" s="170"/>
      <c r="EL766" s="170"/>
      <c r="EM766" s="170"/>
      <c r="EN766" s="170"/>
      <c r="EO766" s="170"/>
      <c r="EP766" s="170"/>
      <c r="EQ766" s="170"/>
      <c r="ER766" s="170"/>
      <c r="ES766" s="170"/>
      <c r="ET766" s="170"/>
      <c r="EU766" s="170"/>
      <c r="EV766" s="170"/>
      <c r="EW766" s="170"/>
      <c r="EX766" s="170"/>
      <c r="EY766" s="170"/>
      <c r="EZ766" s="170"/>
      <c r="FA766" s="170"/>
      <c r="FB766" s="170"/>
      <c r="FC766" s="170"/>
      <c r="FD766" s="170"/>
    </row>
    <row r="767" customFormat="false" ht="12.75" hidden="false" customHeight="false" outlineLevel="0" collapsed="false">
      <c r="A767" s="179"/>
      <c r="B767" s="160"/>
      <c r="C767" s="160"/>
      <c r="D767" s="160"/>
      <c r="E767" s="160"/>
      <c r="F767" s="160"/>
      <c r="G767" s="160"/>
      <c r="H767" s="159"/>
      <c r="I767" s="181"/>
      <c r="R767" s="159"/>
      <c r="S767" s="169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70"/>
      <c r="BP767" s="170"/>
      <c r="BQ767" s="170"/>
      <c r="BR767" s="170"/>
      <c r="BS767" s="170"/>
      <c r="BT767" s="170"/>
      <c r="BU767" s="170"/>
      <c r="BV767" s="170"/>
      <c r="BW767" s="170"/>
      <c r="BX767" s="170"/>
      <c r="BY767" s="170"/>
      <c r="BZ767" s="170"/>
      <c r="CA767" s="170"/>
      <c r="CB767" s="170"/>
      <c r="CC767" s="170"/>
      <c r="CD767" s="170"/>
      <c r="CE767" s="170"/>
      <c r="CF767" s="170"/>
      <c r="CG767" s="170"/>
      <c r="CH767" s="170"/>
      <c r="CI767" s="170"/>
      <c r="CJ767" s="170"/>
      <c r="CK767" s="170"/>
      <c r="CL767" s="170"/>
      <c r="CM767" s="170"/>
      <c r="CN767" s="170"/>
      <c r="CO767" s="170"/>
      <c r="CP767" s="170"/>
      <c r="CQ767" s="170"/>
      <c r="CR767" s="170"/>
      <c r="CS767" s="170"/>
      <c r="CT767" s="170"/>
      <c r="CU767" s="170"/>
      <c r="CV767" s="170"/>
      <c r="CW767" s="170"/>
      <c r="CX767" s="170"/>
      <c r="CY767" s="170"/>
      <c r="CZ767" s="170"/>
      <c r="DA767" s="170"/>
      <c r="DB767" s="170"/>
      <c r="DC767" s="170"/>
      <c r="DD767" s="170"/>
      <c r="DE767" s="170"/>
      <c r="DF767" s="170"/>
      <c r="DG767" s="170"/>
      <c r="DH767" s="170"/>
      <c r="DI767" s="170"/>
      <c r="DJ767" s="170"/>
      <c r="DK767" s="170"/>
      <c r="DL767" s="170"/>
      <c r="DM767" s="170"/>
      <c r="DN767" s="170"/>
      <c r="DO767" s="170"/>
      <c r="DP767" s="170"/>
      <c r="DQ767" s="170"/>
      <c r="DR767" s="170"/>
      <c r="DS767" s="170"/>
      <c r="DT767" s="170"/>
      <c r="DU767" s="170"/>
      <c r="DV767" s="170"/>
      <c r="DW767" s="170"/>
      <c r="DX767" s="170"/>
      <c r="DY767" s="170"/>
      <c r="DZ767" s="170"/>
      <c r="EA767" s="170"/>
      <c r="EB767" s="170"/>
      <c r="EC767" s="170"/>
      <c r="ED767" s="170"/>
      <c r="EE767" s="170"/>
      <c r="EF767" s="170"/>
      <c r="EG767" s="170"/>
      <c r="EH767" s="170"/>
      <c r="EI767" s="170"/>
      <c r="EJ767" s="170"/>
      <c r="EK767" s="170"/>
      <c r="EL767" s="170"/>
      <c r="EM767" s="170"/>
      <c r="EN767" s="170"/>
      <c r="EO767" s="170"/>
      <c r="EP767" s="170"/>
      <c r="EQ767" s="170"/>
      <c r="ER767" s="170"/>
      <c r="ES767" s="170"/>
      <c r="ET767" s="170"/>
      <c r="EU767" s="170"/>
      <c r="EV767" s="170"/>
      <c r="EW767" s="170"/>
      <c r="EX767" s="170"/>
      <c r="EY767" s="170"/>
      <c r="EZ767" s="170"/>
      <c r="FA767" s="170"/>
      <c r="FB767" s="170"/>
      <c r="FC767" s="170"/>
      <c r="FD767" s="170"/>
    </row>
    <row r="768" customFormat="false" ht="12.75" hidden="false" customHeight="false" outlineLevel="0" collapsed="false">
      <c r="A768" s="179"/>
      <c r="B768" s="160"/>
      <c r="C768" s="160"/>
      <c r="D768" s="160"/>
      <c r="E768" s="160"/>
      <c r="F768" s="160"/>
      <c r="G768" s="160"/>
      <c r="H768" s="159"/>
      <c r="I768" s="181"/>
      <c r="R768" s="159"/>
      <c r="S768" s="169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70"/>
      <c r="BP768" s="170"/>
      <c r="BQ768" s="170"/>
      <c r="BR768" s="170"/>
      <c r="BS768" s="170"/>
      <c r="BT768" s="170"/>
      <c r="BU768" s="170"/>
      <c r="BV768" s="170"/>
      <c r="BW768" s="170"/>
      <c r="BX768" s="170"/>
      <c r="BY768" s="170"/>
      <c r="BZ768" s="170"/>
      <c r="CA768" s="170"/>
      <c r="CB768" s="170"/>
      <c r="CC768" s="170"/>
      <c r="CD768" s="170"/>
      <c r="CE768" s="170"/>
      <c r="CF768" s="170"/>
      <c r="CG768" s="170"/>
      <c r="CH768" s="170"/>
      <c r="CI768" s="170"/>
      <c r="CJ768" s="170"/>
      <c r="CK768" s="170"/>
      <c r="CL768" s="170"/>
      <c r="CM768" s="170"/>
      <c r="CN768" s="170"/>
      <c r="CO768" s="170"/>
      <c r="CP768" s="170"/>
      <c r="CQ768" s="170"/>
      <c r="CR768" s="170"/>
      <c r="CS768" s="170"/>
      <c r="CT768" s="170"/>
      <c r="CU768" s="170"/>
      <c r="CV768" s="170"/>
      <c r="CW768" s="170"/>
      <c r="CX768" s="170"/>
      <c r="CY768" s="170"/>
      <c r="CZ768" s="170"/>
      <c r="DA768" s="170"/>
      <c r="DB768" s="170"/>
      <c r="DC768" s="170"/>
      <c r="DD768" s="170"/>
      <c r="DE768" s="170"/>
      <c r="DF768" s="170"/>
      <c r="DG768" s="170"/>
      <c r="DH768" s="170"/>
      <c r="DI768" s="170"/>
      <c r="DJ768" s="170"/>
      <c r="DK768" s="170"/>
      <c r="DL768" s="170"/>
      <c r="DM768" s="170"/>
      <c r="DN768" s="170"/>
      <c r="DO768" s="170"/>
      <c r="DP768" s="170"/>
      <c r="DQ768" s="170"/>
      <c r="DR768" s="170"/>
      <c r="DS768" s="170"/>
      <c r="DT768" s="170"/>
      <c r="DU768" s="170"/>
      <c r="DV768" s="170"/>
      <c r="DW768" s="170"/>
      <c r="DX768" s="170"/>
      <c r="DY768" s="170"/>
      <c r="DZ768" s="170"/>
      <c r="EA768" s="170"/>
      <c r="EB768" s="170"/>
      <c r="EC768" s="170"/>
      <c r="ED768" s="170"/>
      <c r="EE768" s="170"/>
      <c r="EF768" s="170"/>
      <c r="EG768" s="170"/>
      <c r="EH768" s="170"/>
      <c r="EI768" s="170"/>
      <c r="EJ768" s="170"/>
      <c r="EK768" s="170"/>
      <c r="EL768" s="170"/>
      <c r="EM768" s="170"/>
      <c r="EN768" s="170"/>
      <c r="EO768" s="170"/>
      <c r="EP768" s="170"/>
      <c r="EQ768" s="170"/>
      <c r="ER768" s="170"/>
      <c r="ES768" s="170"/>
      <c r="ET768" s="170"/>
      <c r="EU768" s="170"/>
      <c r="EV768" s="170"/>
      <c r="EW768" s="170"/>
      <c r="EX768" s="170"/>
      <c r="EY768" s="170"/>
      <c r="EZ768" s="170"/>
      <c r="FA768" s="170"/>
      <c r="FB768" s="170"/>
      <c r="FC768" s="170"/>
      <c r="FD768" s="170"/>
    </row>
    <row r="769" customFormat="false" ht="12.75" hidden="false" customHeight="false" outlineLevel="0" collapsed="false">
      <c r="A769" s="179"/>
      <c r="B769" s="160"/>
      <c r="C769" s="160"/>
      <c r="D769" s="160"/>
      <c r="E769" s="160"/>
      <c r="F769" s="160"/>
      <c r="G769" s="160"/>
      <c r="H769" s="159"/>
      <c r="I769" s="181"/>
      <c r="R769" s="159"/>
      <c r="S769" s="169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70"/>
      <c r="BP769" s="170"/>
      <c r="BQ769" s="170"/>
      <c r="BR769" s="170"/>
      <c r="BS769" s="170"/>
      <c r="BT769" s="170"/>
      <c r="BU769" s="170"/>
      <c r="BV769" s="170"/>
      <c r="BW769" s="170"/>
      <c r="BX769" s="170"/>
      <c r="BY769" s="170"/>
      <c r="BZ769" s="170"/>
      <c r="CA769" s="170"/>
      <c r="CB769" s="170"/>
      <c r="CC769" s="170"/>
      <c r="CD769" s="170"/>
      <c r="CE769" s="170"/>
      <c r="CF769" s="170"/>
      <c r="CG769" s="170"/>
      <c r="CH769" s="170"/>
      <c r="CI769" s="170"/>
      <c r="CJ769" s="170"/>
      <c r="CK769" s="170"/>
      <c r="CL769" s="170"/>
      <c r="CM769" s="170"/>
      <c r="CN769" s="170"/>
      <c r="CO769" s="170"/>
      <c r="CP769" s="170"/>
      <c r="CQ769" s="170"/>
      <c r="CR769" s="170"/>
      <c r="CS769" s="170"/>
      <c r="CT769" s="170"/>
      <c r="CU769" s="170"/>
      <c r="CV769" s="170"/>
      <c r="CW769" s="170"/>
      <c r="CX769" s="170"/>
      <c r="CY769" s="170"/>
      <c r="CZ769" s="170"/>
      <c r="DA769" s="170"/>
      <c r="DB769" s="170"/>
      <c r="DC769" s="170"/>
      <c r="DD769" s="170"/>
      <c r="DE769" s="170"/>
      <c r="DF769" s="170"/>
      <c r="DG769" s="170"/>
      <c r="DH769" s="170"/>
      <c r="DI769" s="170"/>
      <c r="DJ769" s="170"/>
      <c r="DK769" s="170"/>
      <c r="DL769" s="170"/>
      <c r="DM769" s="170"/>
      <c r="DN769" s="170"/>
      <c r="DO769" s="170"/>
      <c r="DP769" s="170"/>
      <c r="DQ769" s="170"/>
      <c r="DR769" s="170"/>
      <c r="DS769" s="170"/>
      <c r="DT769" s="170"/>
      <c r="DU769" s="170"/>
      <c r="DV769" s="170"/>
      <c r="DW769" s="170"/>
      <c r="DX769" s="170"/>
      <c r="DY769" s="170"/>
      <c r="DZ769" s="170"/>
      <c r="EA769" s="170"/>
      <c r="EB769" s="170"/>
      <c r="EC769" s="170"/>
      <c r="ED769" s="170"/>
      <c r="EE769" s="170"/>
      <c r="EF769" s="170"/>
      <c r="EG769" s="170"/>
      <c r="EH769" s="170"/>
      <c r="EI769" s="170"/>
      <c r="EJ769" s="170"/>
      <c r="EK769" s="170"/>
      <c r="EL769" s="170"/>
      <c r="EM769" s="170"/>
      <c r="EN769" s="170"/>
      <c r="EO769" s="170"/>
      <c r="EP769" s="170"/>
      <c r="EQ769" s="170"/>
      <c r="ER769" s="170"/>
      <c r="ES769" s="170"/>
      <c r="ET769" s="170"/>
      <c r="EU769" s="170"/>
      <c r="EV769" s="170"/>
      <c r="EW769" s="170"/>
      <c r="EX769" s="170"/>
      <c r="EY769" s="170"/>
      <c r="EZ769" s="170"/>
      <c r="FA769" s="170"/>
      <c r="FB769" s="170"/>
      <c r="FC769" s="170"/>
      <c r="FD769" s="170"/>
    </row>
    <row r="770" customFormat="false" ht="12.75" hidden="false" customHeight="false" outlineLevel="0" collapsed="false">
      <c r="A770" s="179"/>
      <c r="B770" s="160"/>
      <c r="C770" s="160"/>
      <c r="D770" s="160"/>
      <c r="E770" s="160"/>
      <c r="F770" s="160"/>
      <c r="G770" s="160"/>
      <c r="H770" s="159"/>
      <c r="I770" s="181"/>
      <c r="R770" s="159"/>
      <c r="S770" s="169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70"/>
      <c r="BP770" s="170"/>
      <c r="BQ770" s="170"/>
      <c r="BR770" s="170"/>
      <c r="BS770" s="170"/>
      <c r="BT770" s="170"/>
      <c r="BU770" s="170"/>
      <c r="BV770" s="170"/>
      <c r="BW770" s="170"/>
      <c r="BX770" s="170"/>
      <c r="BY770" s="170"/>
      <c r="BZ770" s="170"/>
      <c r="CA770" s="170"/>
      <c r="CB770" s="170"/>
      <c r="CC770" s="170"/>
      <c r="CD770" s="170"/>
      <c r="CE770" s="170"/>
      <c r="CF770" s="170"/>
      <c r="CG770" s="170"/>
      <c r="CH770" s="170"/>
      <c r="CI770" s="170"/>
      <c r="CJ770" s="170"/>
      <c r="CK770" s="170"/>
      <c r="CL770" s="170"/>
      <c r="CM770" s="170"/>
      <c r="CN770" s="170"/>
      <c r="CO770" s="170"/>
      <c r="CP770" s="170"/>
      <c r="CQ770" s="170"/>
      <c r="CR770" s="170"/>
      <c r="CS770" s="170"/>
      <c r="CT770" s="170"/>
      <c r="CU770" s="170"/>
      <c r="CV770" s="170"/>
      <c r="CW770" s="170"/>
      <c r="CX770" s="170"/>
      <c r="CY770" s="170"/>
      <c r="CZ770" s="170"/>
      <c r="DA770" s="170"/>
      <c r="DB770" s="170"/>
      <c r="DC770" s="170"/>
      <c r="DD770" s="170"/>
      <c r="DE770" s="170"/>
      <c r="DF770" s="170"/>
      <c r="DG770" s="170"/>
      <c r="DH770" s="170"/>
      <c r="DI770" s="170"/>
      <c r="DJ770" s="170"/>
      <c r="DK770" s="170"/>
      <c r="DL770" s="170"/>
      <c r="DM770" s="170"/>
      <c r="DN770" s="170"/>
      <c r="DO770" s="170"/>
      <c r="DP770" s="170"/>
      <c r="DQ770" s="170"/>
      <c r="DR770" s="170"/>
      <c r="DS770" s="170"/>
      <c r="DT770" s="170"/>
      <c r="DU770" s="170"/>
      <c r="DV770" s="170"/>
      <c r="DW770" s="170"/>
      <c r="DX770" s="170"/>
      <c r="DY770" s="170"/>
      <c r="DZ770" s="170"/>
      <c r="EA770" s="170"/>
      <c r="EB770" s="170"/>
      <c r="EC770" s="170"/>
      <c r="ED770" s="170"/>
      <c r="EE770" s="170"/>
      <c r="EF770" s="170"/>
      <c r="EG770" s="170"/>
      <c r="EH770" s="170"/>
      <c r="EI770" s="170"/>
      <c r="EJ770" s="170"/>
      <c r="EK770" s="170"/>
      <c r="EL770" s="170"/>
      <c r="EM770" s="170"/>
      <c r="EN770" s="170"/>
      <c r="EO770" s="170"/>
      <c r="EP770" s="170"/>
      <c r="EQ770" s="170"/>
      <c r="ER770" s="170"/>
      <c r="ES770" s="170"/>
      <c r="ET770" s="170"/>
      <c r="EU770" s="170"/>
      <c r="EV770" s="170"/>
      <c r="EW770" s="170"/>
      <c r="EX770" s="170"/>
      <c r="EY770" s="170"/>
      <c r="EZ770" s="170"/>
      <c r="FA770" s="170"/>
      <c r="FB770" s="170"/>
      <c r="FC770" s="170"/>
      <c r="FD770" s="170"/>
    </row>
    <row r="771" customFormat="false" ht="12.75" hidden="false" customHeight="false" outlineLevel="0" collapsed="false">
      <c r="A771" s="179"/>
      <c r="B771" s="160"/>
      <c r="C771" s="160"/>
      <c r="D771" s="160"/>
      <c r="E771" s="160"/>
      <c r="F771" s="160"/>
      <c r="G771" s="160"/>
      <c r="H771" s="159"/>
      <c r="I771" s="181"/>
      <c r="R771" s="159"/>
      <c r="S771" s="169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70"/>
      <c r="BP771" s="170"/>
      <c r="BQ771" s="170"/>
      <c r="BR771" s="170"/>
      <c r="BS771" s="170"/>
      <c r="BT771" s="170"/>
      <c r="BU771" s="170"/>
      <c r="BV771" s="170"/>
      <c r="BW771" s="170"/>
      <c r="BX771" s="170"/>
      <c r="BY771" s="170"/>
      <c r="BZ771" s="170"/>
      <c r="CA771" s="170"/>
      <c r="CB771" s="170"/>
      <c r="CC771" s="170"/>
      <c r="CD771" s="170"/>
      <c r="CE771" s="170"/>
      <c r="CF771" s="170"/>
      <c r="CG771" s="170"/>
      <c r="CH771" s="170"/>
      <c r="CI771" s="170"/>
      <c r="CJ771" s="170"/>
      <c r="CK771" s="170"/>
      <c r="CL771" s="170"/>
      <c r="CM771" s="170"/>
      <c r="CN771" s="170"/>
      <c r="CO771" s="170"/>
      <c r="CP771" s="170"/>
      <c r="CQ771" s="170"/>
      <c r="CR771" s="170"/>
      <c r="CS771" s="170"/>
      <c r="CT771" s="170"/>
      <c r="CU771" s="170"/>
      <c r="CV771" s="170"/>
      <c r="CW771" s="170"/>
      <c r="CX771" s="170"/>
      <c r="CY771" s="170"/>
      <c r="CZ771" s="170"/>
      <c r="DA771" s="170"/>
      <c r="DB771" s="170"/>
      <c r="DC771" s="170"/>
      <c r="DD771" s="170"/>
      <c r="DE771" s="170"/>
      <c r="DF771" s="170"/>
      <c r="DG771" s="170"/>
      <c r="DH771" s="170"/>
      <c r="DI771" s="170"/>
      <c r="DJ771" s="170"/>
      <c r="DK771" s="170"/>
      <c r="DL771" s="170"/>
      <c r="DM771" s="170"/>
      <c r="DN771" s="170"/>
      <c r="DO771" s="170"/>
      <c r="DP771" s="170"/>
      <c r="DQ771" s="170"/>
      <c r="DR771" s="170"/>
      <c r="DS771" s="170"/>
      <c r="DT771" s="170"/>
      <c r="DU771" s="170"/>
      <c r="DV771" s="170"/>
      <c r="DW771" s="170"/>
      <c r="DX771" s="170"/>
      <c r="DY771" s="170"/>
      <c r="DZ771" s="170"/>
      <c r="EA771" s="170"/>
      <c r="EB771" s="170"/>
      <c r="EC771" s="170"/>
      <c r="ED771" s="170"/>
      <c r="EE771" s="170"/>
      <c r="EF771" s="170"/>
      <c r="EG771" s="170"/>
      <c r="EH771" s="170"/>
      <c r="EI771" s="170"/>
      <c r="EJ771" s="170"/>
      <c r="EK771" s="170"/>
      <c r="EL771" s="170"/>
      <c r="EM771" s="170"/>
      <c r="EN771" s="170"/>
      <c r="EO771" s="170"/>
      <c r="EP771" s="170"/>
      <c r="EQ771" s="170"/>
      <c r="ER771" s="170"/>
      <c r="ES771" s="170"/>
      <c r="ET771" s="170"/>
      <c r="EU771" s="170"/>
      <c r="EV771" s="170"/>
      <c r="EW771" s="170"/>
      <c r="EX771" s="170"/>
      <c r="EY771" s="170"/>
      <c r="EZ771" s="170"/>
      <c r="FA771" s="170"/>
      <c r="FB771" s="170"/>
      <c r="FC771" s="170"/>
      <c r="FD771" s="170"/>
    </row>
    <row r="772" customFormat="false" ht="12.75" hidden="false" customHeight="false" outlineLevel="0" collapsed="false">
      <c r="A772" s="179"/>
      <c r="B772" s="160"/>
      <c r="C772" s="160"/>
      <c r="D772" s="160"/>
      <c r="E772" s="160"/>
      <c r="F772" s="160"/>
      <c r="G772" s="160"/>
      <c r="H772" s="159"/>
      <c r="I772" s="181"/>
      <c r="R772" s="159"/>
      <c r="S772" s="169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70"/>
      <c r="BP772" s="170"/>
      <c r="BQ772" s="170"/>
      <c r="BR772" s="170"/>
      <c r="BS772" s="170"/>
      <c r="BT772" s="170"/>
      <c r="BU772" s="170"/>
      <c r="BV772" s="170"/>
      <c r="BW772" s="170"/>
      <c r="BX772" s="170"/>
      <c r="BY772" s="170"/>
      <c r="BZ772" s="170"/>
      <c r="CA772" s="170"/>
      <c r="CB772" s="170"/>
      <c r="CC772" s="170"/>
      <c r="CD772" s="170"/>
      <c r="CE772" s="170"/>
      <c r="CF772" s="170"/>
      <c r="CG772" s="170"/>
      <c r="CH772" s="170"/>
      <c r="CI772" s="170"/>
      <c r="CJ772" s="170"/>
      <c r="CK772" s="170"/>
      <c r="CL772" s="170"/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170"/>
      <c r="DE772" s="170"/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170"/>
      <c r="DU772" s="170"/>
      <c r="DV772" s="170"/>
      <c r="DW772" s="170"/>
      <c r="DX772" s="170"/>
      <c r="DY772" s="170"/>
      <c r="DZ772" s="170"/>
      <c r="EA772" s="170"/>
      <c r="EB772" s="170"/>
      <c r="EC772" s="170"/>
      <c r="ED772" s="170"/>
      <c r="EE772" s="170"/>
      <c r="EF772" s="170"/>
      <c r="EG772" s="170"/>
      <c r="EH772" s="170"/>
      <c r="EI772" s="170"/>
      <c r="EJ772" s="170"/>
      <c r="EK772" s="170"/>
      <c r="EL772" s="170"/>
      <c r="EM772" s="170"/>
      <c r="EN772" s="170"/>
      <c r="EO772" s="170"/>
      <c r="EP772" s="170"/>
      <c r="EQ772" s="170"/>
      <c r="ER772" s="170"/>
      <c r="ES772" s="170"/>
      <c r="ET772" s="170"/>
      <c r="EU772" s="170"/>
      <c r="EV772" s="170"/>
      <c r="EW772" s="170"/>
      <c r="EX772" s="170"/>
      <c r="EY772" s="170"/>
      <c r="EZ772" s="170"/>
      <c r="FA772" s="170"/>
      <c r="FB772" s="170"/>
      <c r="FC772" s="170"/>
      <c r="FD772" s="170"/>
    </row>
    <row r="773" customFormat="false" ht="12.75" hidden="false" customHeight="false" outlineLevel="0" collapsed="false">
      <c r="A773" s="179"/>
      <c r="B773" s="160"/>
      <c r="C773" s="160"/>
      <c r="D773" s="160"/>
      <c r="E773" s="160"/>
      <c r="F773" s="160"/>
      <c r="G773" s="160"/>
      <c r="H773" s="159"/>
      <c r="I773" s="181"/>
      <c r="R773" s="159"/>
      <c r="S773" s="169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70"/>
      <c r="BP773" s="170"/>
      <c r="BQ773" s="170"/>
      <c r="BR773" s="170"/>
      <c r="BS773" s="170"/>
      <c r="BT773" s="170"/>
      <c r="BU773" s="170"/>
      <c r="BV773" s="170"/>
      <c r="BW773" s="170"/>
      <c r="BX773" s="170"/>
      <c r="BY773" s="170"/>
      <c r="BZ773" s="170"/>
      <c r="CA773" s="170"/>
      <c r="CB773" s="170"/>
      <c r="CC773" s="170"/>
      <c r="CD773" s="170"/>
      <c r="CE773" s="170"/>
      <c r="CF773" s="170"/>
      <c r="CG773" s="170"/>
      <c r="CH773" s="170"/>
      <c r="CI773" s="170"/>
      <c r="CJ773" s="170"/>
      <c r="CK773" s="170"/>
      <c r="CL773" s="170"/>
      <c r="CM773" s="170"/>
      <c r="CN773" s="170"/>
      <c r="CO773" s="170"/>
      <c r="CP773" s="170"/>
      <c r="CQ773" s="170"/>
      <c r="CR773" s="170"/>
      <c r="CS773" s="170"/>
      <c r="CT773" s="170"/>
      <c r="CU773" s="170"/>
      <c r="CV773" s="170"/>
      <c r="CW773" s="170"/>
      <c r="CX773" s="170"/>
      <c r="CY773" s="170"/>
      <c r="CZ773" s="170"/>
      <c r="DA773" s="170"/>
      <c r="DB773" s="170"/>
      <c r="DC773" s="170"/>
      <c r="DD773" s="170"/>
      <c r="DE773" s="170"/>
      <c r="DF773" s="170"/>
      <c r="DG773" s="170"/>
      <c r="DH773" s="170"/>
      <c r="DI773" s="170"/>
      <c r="DJ773" s="170"/>
      <c r="DK773" s="170"/>
      <c r="DL773" s="170"/>
      <c r="DM773" s="170"/>
      <c r="DN773" s="170"/>
      <c r="DO773" s="170"/>
      <c r="DP773" s="170"/>
      <c r="DQ773" s="170"/>
      <c r="DR773" s="170"/>
      <c r="DS773" s="170"/>
      <c r="DT773" s="170"/>
      <c r="DU773" s="170"/>
      <c r="DV773" s="170"/>
      <c r="DW773" s="170"/>
      <c r="DX773" s="170"/>
      <c r="DY773" s="170"/>
      <c r="DZ773" s="170"/>
      <c r="EA773" s="170"/>
      <c r="EB773" s="170"/>
      <c r="EC773" s="170"/>
      <c r="ED773" s="170"/>
      <c r="EE773" s="170"/>
      <c r="EF773" s="170"/>
      <c r="EG773" s="170"/>
      <c r="EH773" s="170"/>
      <c r="EI773" s="170"/>
      <c r="EJ773" s="170"/>
      <c r="EK773" s="170"/>
      <c r="EL773" s="170"/>
      <c r="EM773" s="170"/>
      <c r="EN773" s="170"/>
      <c r="EO773" s="170"/>
      <c r="EP773" s="170"/>
      <c r="EQ773" s="170"/>
      <c r="ER773" s="170"/>
      <c r="ES773" s="170"/>
      <c r="ET773" s="170"/>
      <c r="EU773" s="170"/>
      <c r="EV773" s="170"/>
      <c r="EW773" s="170"/>
      <c r="EX773" s="170"/>
      <c r="EY773" s="170"/>
      <c r="EZ773" s="170"/>
      <c r="FA773" s="170"/>
      <c r="FB773" s="170"/>
      <c r="FC773" s="170"/>
      <c r="FD773" s="170"/>
    </row>
    <row r="774" customFormat="false" ht="12.75" hidden="false" customHeight="false" outlineLevel="0" collapsed="false">
      <c r="A774" s="179"/>
      <c r="B774" s="160"/>
      <c r="C774" s="160"/>
      <c r="D774" s="160"/>
      <c r="E774" s="160"/>
      <c r="F774" s="160"/>
      <c r="G774" s="160"/>
      <c r="H774" s="159"/>
      <c r="I774" s="181"/>
      <c r="R774" s="159"/>
      <c r="S774" s="169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70"/>
      <c r="BP774" s="170"/>
      <c r="BQ774" s="170"/>
      <c r="BR774" s="170"/>
      <c r="BS774" s="170"/>
      <c r="BT774" s="170"/>
      <c r="BU774" s="170"/>
      <c r="BV774" s="170"/>
      <c r="BW774" s="170"/>
      <c r="BX774" s="170"/>
      <c r="BY774" s="170"/>
      <c r="BZ774" s="170"/>
      <c r="CA774" s="170"/>
      <c r="CB774" s="170"/>
      <c r="CC774" s="170"/>
      <c r="CD774" s="170"/>
      <c r="CE774" s="170"/>
      <c r="CF774" s="170"/>
      <c r="CG774" s="170"/>
      <c r="CH774" s="170"/>
      <c r="CI774" s="170"/>
      <c r="CJ774" s="170"/>
      <c r="CK774" s="170"/>
      <c r="CL774" s="170"/>
      <c r="CM774" s="170"/>
      <c r="CN774" s="170"/>
      <c r="CO774" s="170"/>
      <c r="CP774" s="170"/>
      <c r="CQ774" s="170"/>
      <c r="CR774" s="170"/>
      <c r="CS774" s="170"/>
      <c r="CT774" s="170"/>
      <c r="CU774" s="170"/>
      <c r="CV774" s="170"/>
      <c r="CW774" s="170"/>
      <c r="CX774" s="170"/>
      <c r="CY774" s="170"/>
      <c r="CZ774" s="170"/>
      <c r="DA774" s="170"/>
      <c r="DB774" s="170"/>
      <c r="DC774" s="170"/>
      <c r="DD774" s="170"/>
      <c r="DE774" s="170"/>
      <c r="DF774" s="170"/>
      <c r="DG774" s="170"/>
      <c r="DH774" s="170"/>
      <c r="DI774" s="170"/>
      <c r="DJ774" s="170"/>
      <c r="DK774" s="170"/>
      <c r="DL774" s="170"/>
      <c r="DM774" s="170"/>
      <c r="DN774" s="170"/>
      <c r="DO774" s="170"/>
      <c r="DP774" s="170"/>
      <c r="DQ774" s="170"/>
      <c r="DR774" s="170"/>
      <c r="DS774" s="170"/>
      <c r="DT774" s="170"/>
      <c r="DU774" s="170"/>
      <c r="DV774" s="170"/>
      <c r="DW774" s="170"/>
      <c r="DX774" s="170"/>
      <c r="DY774" s="170"/>
      <c r="DZ774" s="170"/>
      <c r="EA774" s="170"/>
      <c r="EB774" s="170"/>
      <c r="EC774" s="170"/>
      <c r="ED774" s="170"/>
      <c r="EE774" s="170"/>
      <c r="EF774" s="170"/>
      <c r="EG774" s="170"/>
      <c r="EH774" s="170"/>
      <c r="EI774" s="170"/>
      <c r="EJ774" s="170"/>
      <c r="EK774" s="170"/>
      <c r="EL774" s="170"/>
      <c r="EM774" s="170"/>
      <c r="EN774" s="170"/>
      <c r="EO774" s="170"/>
      <c r="EP774" s="170"/>
      <c r="EQ774" s="170"/>
      <c r="ER774" s="170"/>
      <c r="ES774" s="170"/>
      <c r="ET774" s="170"/>
      <c r="EU774" s="170"/>
      <c r="EV774" s="170"/>
      <c r="EW774" s="170"/>
      <c r="EX774" s="170"/>
      <c r="EY774" s="170"/>
      <c r="EZ774" s="170"/>
      <c r="FA774" s="170"/>
      <c r="FB774" s="170"/>
      <c r="FC774" s="170"/>
      <c r="FD774" s="170"/>
    </row>
    <row r="775" customFormat="false" ht="12.75" hidden="false" customHeight="false" outlineLevel="0" collapsed="false">
      <c r="A775" s="179"/>
      <c r="B775" s="160"/>
      <c r="C775" s="160"/>
      <c r="D775" s="160"/>
      <c r="E775" s="160"/>
      <c r="F775" s="160"/>
      <c r="G775" s="160"/>
      <c r="H775" s="159"/>
      <c r="I775" s="181"/>
      <c r="R775" s="159"/>
      <c r="S775" s="169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0"/>
      <c r="BN775" s="170"/>
      <c r="BO775" s="170"/>
      <c r="BP775" s="170"/>
      <c r="BQ775" s="170"/>
      <c r="BR775" s="170"/>
      <c r="BS775" s="170"/>
      <c r="BT775" s="170"/>
      <c r="BU775" s="170"/>
      <c r="BV775" s="170"/>
      <c r="BW775" s="170"/>
      <c r="BX775" s="170"/>
      <c r="BY775" s="170"/>
      <c r="BZ775" s="170"/>
      <c r="CA775" s="170"/>
      <c r="CB775" s="170"/>
      <c r="CC775" s="170"/>
      <c r="CD775" s="170"/>
      <c r="CE775" s="170"/>
      <c r="CF775" s="170"/>
      <c r="CG775" s="170"/>
      <c r="CH775" s="170"/>
      <c r="CI775" s="170"/>
      <c r="CJ775" s="170"/>
      <c r="CK775" s="170"/>
      <c r="CL775" s="170"/>
      <c r="CM775" s="170"/>
      <c r="CN775" s="170"/>
      <c r="CO775" s="170"/>
      <c r="CP775" s="170"/>
      <c r="CQ775" s="170"/>
      <c r="CR775" s="170"/>
      <c r="CS775" s="170"/>
      <c r="CT775" s="170"/>
      <c r="CU775" s="170"/>
      <c r="CV775" s="170"/>
      <c r="CW775" s="170"/>
      <c r="CX775" s="170"/>
      <c r="CY775" s="170"/>
      <c r="CZ775" s="170"/>
      <c r="DA775" s="170"/>
      <c r="DB775" s="170"/>
      <c r="DC775" s="170"/>
      <c r="DD775" s="170"/>
      <c r="DE775" s="170"/>
      <c r="DF775" s="170"/>
      <c r="DG775" s="170"/>
      <c r="DH775" s="170"/>
      <c r="DI775" s="170"/>
      <c r="DJ775" s="170"/>
      <c r="DK775" s="170"/>
      <c r="DL775" s="170"/>
      <c r="DM775" s="170"/>
      <c r="DN775" s="170"/>
      <c r="DO775" s="170"/>
      <c r="DP775" s="170"/>
      <c r="DQ775" s="170"/>
      <c r="DR775" s="170"/>
      <c r="DS775" s="170"/>
      <c r="DT775" s="170"/>
      <c r="DU775" s="170"/>
      <c r="DV775" s="170"/>
      <c r="DW775" s="170"/>
      <c r="DX775" s="170"/>
      <c r="DY775" s="170"/>
      <c r="DZ775" s="170"/>
      <c r="EA775" s="170"/>
      <c r="EB775" s="170"/>
      <c r="EC775" s="170"/>
      <c r="ED775" s="170"/>
      <c r="EE775" s="170"/>
      <c r="EF775" s="170"/>
      <c r="EG775" s="170"/>
      <c r="EH775" s="170"/>
      <c r="EI775" s="170"/>
      <c r="EJ775" s="170"/>
      <c r="EK775" s="170"/>
      <c r="EL775" s="170"/>
      <c r="EM775" s="170"/>
      <c r="EN775" s="170"/>
      <c r="EO775" s="170"/>
      <c r="EP775" s="170"/>
      <c r="EQ775" s="170"/>
      <c r="ER775" s="170"/>
      <c r="ES775" s="170"/>
      <c r="ET775" s="170"/>
      <c r="EU775" s="170"/>
      <c r="EV775" s="170"/>
      <c r="EW775" s="170"/>
      <c r="EX775" s="170"/>
      <c r="EY775" s="170"/>
      <c r="EZ775" s="170"/>
      <c r="FA775" s="170"/>
      <c r="FB775" s="170"/>
      <c r="FC775" s="170"/>
      <c r="FD775" s="170"/>
    </row>
    <row r="776" customFormat="false" ht="12.75" hidden="false" customHeight="false" outlineLevel="0" collapsed="false">
      <c r="A776" s="179"/>
      <c r="B776" s="160"/>
      <c r="C776" s="160"/>
      <c r="D776" s="160"/>
      <c r="E776" s="160"/>
      <c r="F776" s="160"/>
      <c r="G776" s="160"/>
      <c r="H776" s="159"/>
      <c r="I776" s="181"/>
      <c r="R776" s="159"/>
      <c r="S776" s="169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70"/>
      <c r="BP776" s="170"/>
      <c r="BQ776" s="170"/>
      <c r="BR776" s="170"/>
      <c r="BS776" s="170"/>
      <c r="BT776" s="170"/>
      <c r="BU776" s="170"/>
      <c r="BV776" s="170"/>
      <c r="BW776" s="170"/>
      <c r="BX776" s="170"/>
      <c r="BY776" s="170"/>
      <c r="BZ776" s="170"/>
      <c r="CA776" s="170"/>
      <c r="CB776" s="170"/>
      <c r="CC776" s="170"/>
      <c r="CD776" s="170"/>
      <c r="CE776" s="170"/>
      <c r="CF776" s="170"/>
      <c r="CG776" s="170"/>
      <c r="CH776" s="170"/>
      <c r="CI776" s="170"/>
      <c r="CJ776" s="170"/>
      <c r="CK776" s="170"/>
      <c r="CL776" s="170"/>
      <c r="CM776" s="170"/>
      <c r="CN776" s="170"/>
      <c r="CO776" s="170"/>
      <c r="CP776" s="170"/>
      <c r="CQ776" s="170"/>
      <c r="CR776" s="170"/>
      <c r="CS776" s="170"/>
      <c r="CT776" s="170"/>
      <c r="CU776" s="170"/>
      <c r="CV776" s="170"/>
      <c r="CW776" s="170"/>
      <c r="CX776" s="170"/>
      <c r="CY776" s="170"/>
      <c r="CZ776" s="170"/>
      <c r="DA776" s="170"/>
      <c r="DB776" s="170"/>
      <c r="DC776" s="170"/>
      <c r="DD776" s="170"/>
      <c r="DE776" s="170"/>
      <c r="DF776" s="170"/>
      <c r="DG776" s="170"/>
      <c r="DH776" s="170"/>
      <c r="DI776" s="170"/>
      <c r="DJ776" s="170"/>
      <c r="DK776" s="170"/>
      <c r="DL776" s="170"/>
      <c r="DM776" s="170"/>
      <c r="DN776" s="170"/>
      <c r="DO776" s="170"/>
      <c r="DP776" s="170"/>
      <c r="DQ776" s="170"/>
      <c r="DR776" s="170"/>
      <c r="DS776" s="170"/>
      <c r="DT776" s="170"/>
      <c r="DU776" s="170"/>
      <c r="DV776" s="170"/>
      <c r="DW776" s="170"/>
      <c r="DX776" s="170"/>
      <c r="DY776" s="170"/>
      <c r="DZ776" s="170"/>
      <c r="EA776" s="170"/>
      <c r="EB776" s="170"/>
      <c r="EC776" s="170"/>
      <c r="ED776" s="170"/>
      <c r="EE776" s="170"/>
      <c r="EF776" s="170"/>
      <c r="EG776" s="170"/>
      <c r="EH776" s="170"/>
      <c r="EI776" s="170"/>
      <c r="EJ776" s="170"/>
      <c r="EK776" s="170"/>
      <c r="EL776" s="170"/>
      <c r="EM776" s="170"/>
      <c r="EN776" s="170"/>
      <c r="EO776" s="170"/>
      <c r="EP776" s="170"/>
      <c r="EQ776" s="170"/>
      <c r="ER776" s="170"/>
      <c r="ES776" s="170"/>
      <c r="ET776" s="170"/>
      <c r="EU776" s="170"/>
      <c r="EV776" s="170"/>
      <c r="EW776" s="170"/>
      <c r="EX776" s="170"/>
      <c r="EY776" s="170"/>
      <c r="EZ776" s="170"/>
      <c r="FA776" s="170"/>
      <c r="FB776" s="170"/>
      <c r="FC776" s="170"/>
      <c r="FD776" s="170"/>
    </row>
    <row r="777" customFormat="false" ht="12.75" hidden="false" customHeight="false" outlineLevel="0" collapsed="false">
      <c r="A777" s="179"/>
      <c r="B777" s="160"/>
      <c r="C777" s="160"/>
      <c r="D777" s="160"/>
      <c r="E777" s="160"/>
      <c r="F777" s="160"/>
      <c r="G777" s="160"/>
      <c r="H777" s="159"/>
      <c r="I777" s="181"/>
      <c r="R777" s="159"/>
      <c r="S777" s="169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  <c r="AJ777" s="170"/>
      <c r="AK777" s="170"/>
      <c r="AL777" s="170"/>
      <c r="AM777" s="170"/>
      <c r="AN777" s="170"/>
      <c r="AO777" s="170"/>
      <c r="AP777" s="170"/>
      <c r="AQ777" s="170"/>
      <c r="AR777" s="170"/>
      <c r="AS777" s="170"/>
      <c r="AT777" s="170"/>
      <c r="AU777" s="170"/>
      <c r="AV777" s="170"/>
      <c r="AW777" s="170"/>
      <c r="AX777" s="170"/>
      <c r="AY777" s="170"/>
      <c r="AZ777" s="170"/>
      <c r="BA777" s="170"/>
      <c r="BB777" s="170"/>
      <c r="BC777" s="170"/>
      <c r="BD777" s="170"/>
      <c r="BE777" s="170"/>
      <c r="BF777" s="170"/>
      <c r="BG777" s="170"/>
      <c r="BH777" s="170"/>
      <c r="BI777" s="170"/>
      <c r="BJ777" s="170"/>
      <c r="BK777" s="170"/>
      <c r="BL777" s="170"/>
      <c r="BM777" s="170"/>
      <c r="BN777" s="170"/>
      <c r="BO777" s="170"/>
      <c r="BP777" s="170"/>
      <c r="BQ777" s="170"/>
      <c r="BR777" s="170"/>
      <c r="BS777" s="170"/>
      <c r="BT777" s="170"/>
      <c r="BU777" s="170"/>
      <c r="BV777" s="170"/>
      <c r="BW777" s="170"/>
      <c r="BX777" s="170"/>
      <c r="BY777" s="170"/>
      <c r="BZ777" s="170"/>
      <c r="CA777" s="170"/>
      <c r="CB777" s="170"/>
      <c r="CC777" s="170"/>
      <c r="CD777" s="170"/>
      <c r="CE777" s="170"/>
      <c r="CF777" s="170"/>
      <c r="CG777" s="170"/>
      <c r="CH777" s="170"/>
      <c r="CI777" s="170"/>
      <c r="CJ777" s="170"/>
      <c r="CK777" s="170"/>
      <c r="CL777" s="170"/>
      <c r="CM777" s="170"/>
      <c r="CN777" s="170"/>
      <c r="CO777" s="170"/>
      <c r="CP777" s="170"/>
      <c r="CQ777" s="170"/>
      <c r="CR777" s="170"/>
      <c r="CS777" s="170"/>
      <c r="CT777" s="170"/>
      <c r="CU777" s="170"/>
      <c r="CV777" s="170"/>
      <c r="CW777" s="170"/>
      <c r="CX777" s="170"/>
      <c r="CY777" s="170"/>
      <c r="CZ777" s="170"/>
      <c r="DA777" s="170"/>
      <c r="DB777" s="170"/>
      <c r="DC777" s="170"/>
      <c r="DD777" s="170"/>
      <c r="DE777" s="170"/>
      <c r="DF777" s="170"/>
      <c r="DG777" s="170"/>
      <c r="DH777" s="170"/>
      <c r="DI777" s="170"/>
      <c r="DJ777" s="170"/>
      <c r="DK777" s="170"/>
      <c r="DL777" s="170"/>
      <c r="DM777" s="170"/>
      <c r="DN777" s="170"/>
      <c r="DO777" s="170"/>
      <c r="DP777" s="170"/>
      <c r="DQ777" s="170"/>
      <c r="DR777" s="170"/>
      <c r="DS777" s="170"/>
      <c r="DT777" s="170"/>
      <c r="DU777" s="170"/>
      <c r="DV777" s="170"/>
      <c r="DW777" s="170"/>
      <c r="DX777" s="170"/>
      <c r="DY777" s="170"/>
      <c r="DZ777" s="170"/>
      <c r="EA777" s="170"/>
      <c r="EB777" s="170"/>
      <c r="EC777" s="170"/>
      <c r="ED777" s="170"/>
      <c r="EE777" s="170"/>
      <c r="EF777" s="170"/>
      <c r="EG777" s="170"/>
      <c r="EH777" s="170"/>
      <c r="EI777" s="170"/>
      <c r="EJ777" s="170"/>
      <c r="EK777" s="170"/>
      <c r="EL777" s="170"/>
      <c r="EM777" s="170"/>
      <c r="EN777" s="170"/>
      <c r="EO777" s="170"/>
      <c r="EP777" s="170"/>
      <c r="EQ777" s="170"/>
      <c r="ER777" s="170"/>
      <c r="ES777" s="170"/>
      <c r="ET777" s="170"/>
      <c r="EU777" s="170"/>
      <c r="EV777" s="170"/>
      <c r="EW777" s="170"/>
      <c r="EX777" s="170"/>
      <c r="EY777" s="170"/>
      <c r="EZ777" s="170"/>
      <c r="FA777" s="170"/>
      <c r="FB777" s="170"/>
      <c r="FC777" s="170"/>
      <c r="FD777" s="170"/>
    </row>
    <row r="778" customFormat="false" ht="12.75" hidden="false" customHeight="false" outlineLevel="0" collapsed="false">
      <c r="A778" s="179"/>
      <c r="B778" s="160"/>
      <c r="C778" s="160"/>
      <c r="D778" s="160"/>
      <c r="E778" s="160"/>
      <c r="F778" s="160"/>
      <c r="G778" s="160"/>
      <c r="H778" s="159"/>
      <c r="I778" s="181"/>
      <c r="R778" s="159"/>
      <c r="S778" s="169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70"/>
      <c r="BP778" s="170"/>
      <c r="BQ778" s="170"/>
      <c r="BR778" s="170"/>
      <c r="BS778" s="170"/>
      <c r="BT778" s="170"/>
      <c r="BU778" s="170"/>
      <c r="BV778" s="170"/>
      <c r="BW778" s="170"/>
      <c r="BX778" s="170"/>
      <c r="BY778" s="170"/>
      <c r="BZ778" s="170"/>
      <c r="CA778" s="170"/>
      <c r="CB778" s="170"/>
      <c r="CC778" s="170"/>
      <c r="CD778" s="170"/>
      <c r="CE778" s="170"/>
      <c r="CF778" s="170"/>
      <c r="CG778" s="170"/>
      <c r="CH778" s="170"/>
      <c r="CI778" s="170"/>
      <c r="CJ778" s="170"/>
      <c r="CK778" s="170"/>
      <c r="CL778" s="170"/>
      <c r="CM778" s="170"/>
      <c r="CN778" s="170"/>
      <c r="CO778" s="170"/>
      <c r="CP778" s="170"/>
      <c r="CQ778" s="170"/>
      <c r="CR778" s="170"/>
      <c r="CS778" s="170"/>
      <c r="CT778" s="170"/>
      <c r="CU778" s="170"/>
      <c r="CV778" s="170"/>
      <c r="CW778" s="170"/>
      <c r="CX778" s="170"/>
      <c r="CY778" s="170"/>
      <c r="CZ778" s="170"/>
      <c r="DA778" s="170"/>
      <c r="DB778" s="170"/>
      <c r="DC778" s="170"/>
      <c r="DD778" s="170"/>
      <c r="DE778" s="170"/>
      <c r="DF778" s="170"/>
      <c r="DG778" s="170"/>
      <c r="DH778" s="170"/>
      <c r="DI778" s="170"/>
      <c r="DJ778" s="170"/>
      <c r="DK778" s="170"/>
      <c r="DL778" s="170"/>
      <c r="DM778" s="170"/>
      <c r="DN778" s="170"/>
      <c r="DO778" s="170"/>
      <c r="DP778" s="170"/>
      <c r="DQ778" s="170"/>
      <c r="DR778" s="170"/>
      <c r="DS778" s="170"/>
      <c r="DT778" s="170"/>
      <c r="DU778" s="170"/>
      <c r="DV778" s="170"/>
      <c r="DW778" s="170"/>
      <c r="DX778" s="170"/>
      <c r="DY778" s="170"/>
      <c r="DZ778" s="170"/>
      <c r="EA778" s="170"/>
      <c r="EB778" s="170"/>
      <c r="EC778" s="170"/>
      <c r="ED778" s="170"/>
      <c r="EE778" s="170"/>
      <c r="EF778" s="170"/>
      <c r="EG778" s="170"/>
      <c r="EH778" s="170"/>
      <c r="EI778" s="170"/>
      <c r="EJ778" s="170"/>
      <c r="EK778" s="170"/>
      <c r="EL778" s="170"/>
      <c r="EM778" s="170"/>
      <c r="EN778" s="170"/>
      <c r="EO778" s="170"/>
      <c r="EP778" s="170"/>
      <c r="EQ778" s="170"/>
      <c r="ER778" s="170"/>
      <c r="ES778" s="170"/>
      <c r="ET778" s="170"/>
      <c r="EU778" s="170"/>
      <c r="EV778" s="170"/>
      <c r="EW778" s="170"/>
      <c r="EX778" s="170"/>
      <c r="EY778" s="170"/>
      <c r="EZ778" s="170"/>
      <c r="FA778" s="170"/>
      <c r="FB778" s="170"/>
      <c r="FC778" s="170"/>
      <c r="FD778" s="170"/>
    </row>
    <row r="779" customFormat="false" ht="12.75" hidden="false" customHeight="false" outlineLevel="0" collapsed="false">
      <c r="A779" s="179"/>
      <c r="B779" s="160"/>
      <c r="C779" s="160"/>
      <c r="D779" s="160"/>
      <c r="E779" s="160"/>
      <c r="F779" s="160"/>
      <c r="G779" s="160"/>
      <c r="H779" s="159"/>
      <c r="I779" s="181"/>
      <c r="R779" s="159"/>
      <c r="S779" s="169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70"/>
      <c r="BP779" s="170"/>
      <c r="BQ779" s="170"/>
      <c r="BR779" s="170"/>
      <c r="BS779" s="170"/>
      <c r="BT779" s="170"/>
      <c r="BU779" s="170"/>
      <c r="BV779" s="170"/>
      <c r="BW779" s="170"/>
      <c r="BX779" s="170"/>
      <c r="BY779" s="170"/>
      <c r="BZ779" s="170"/>
      <c r="CA779" s="170"/>
      <c r="CB779" s="170"/>
      <c r="CC779" s="170"/>
      <c r="CD779" s="170"/>
      <c r="CE779" s="170"/>
      <c r="CF779" s="170"/>
      <c r="CG779" s="170"/>
      <c r="CH779" s="170"/>
      <c r="CI779" s="170"/>
      <c r="CJ779" s="170"/>
      <c r="CK779" s="170"/>
      <c r="CL779" s="170"/>
      <c r="CM779" s="170"/>
      <c r="CN779" s="170"/>
      <c r="CO779" s="170"/>
      <c r="CP779" s="170"/>
      <c r="CQ779" s="170"/>
      <c r="CR779" s="170"/>
      <c r="CS779" s="170"/>
      <c r="CT779" s="170"/>
      <c r="CU779" s="170"/>
      <c r="CV779" s="170"/>
      <c r="CW779" s="170"/>
      <c r="CX779" s="170"/>
      <c r="CY779" s="170"/>
      <c r="CZ779" s="170"/>
      <c r="DA779" s="170"/>
      <c r="DB779" s="170"/>
      <c r="DC779" s="170"/>
      <c r="DD779" s="170"/>
      <c r="DE779" s="170"/>
      <c r="DF779" s="170"/>
      <c r="DG779" s="170"/>
      <c r="DH779" s="170"/>
      <c r="DI779" s="170"/>
      <c r="DJ779" s="170"/>
      <c r="DK779" s="170"/>
      <c r="DL779" s="170"/>
      <c r="DM779" s="170"/>
      <c r="DN779" s="170"/>
      <c r="DO779" s="170"/>
      <c r="DP779" s="170"/>
      <c r="DQ779" s="170"/>
      <c r="DR779" s="170"/>
      <c r="DS779" s="170"/>
      <c r="DT779" s="170"/>
      <c r="DU779" s="170"/>
      <c r="DV779" s="170"/>
      <c r="DW779" s="170"/>
      <c r="DX779" s="170"/>
      <c r="DY779" s="170"/>
      <c r="DZ779" s="170"/>
      <c r="EA779" s="170"/>
      <c r="EB779" s="170"/>
      <c r="EC779" s="170"/>
      <c r="ED779" s="170"/>
      <c r="EE779" s="170"/>
      <c r="EF779" s="170"/>
      <c r="EG779" s="170"/>
      <c r="EH779" s="170"/>
      <c r="EI779" s="170"/>
      <c r="EJ779" s="170"/>
      <c r="EK779" s="170"/>
      <c r="EL779" s="170"/>
      <c r="EM779" s="170"/>
      <c r="EN779" s="170"/>
      <c r="EO779" s="170"/>
      <c r="EP779" s="170"/>
      <c r="EQ779" s="170"/>
      <c r="ER779" s="170"/>
      <c r="ES779" s="170"/>
      <c r="ET779" s="170"/>
      <c r="EU779" s="170"/>
      <c r="EV779" s="170"/>
      <c r="EW779" s="170"/>
      <c r="EX779" s="170"/>
      <c r="EY779" s="170"/>
      <c r="EZ779" s="170"/>
      <c r="FA779" s="170"/>
      <c r="FB779" s="170"/>
      <c r="FC779" s="170"/>
      <c r="FD779" s="170"/>
    </row>
    <row r="780" customFormat="false" ht="12.75" hidden="false" customHeight="false" outlineLevel="0" collapsed="false">
      <c r="A780" s="179"/>
      <c r="B780" s="160"/>
      <c r="C780" s="160"/>
      <c r="D780" s="160"/>
      <c r="E780" s="160"/>
      <c r="F780" s="160"/>
      <c r="G780" s="160"/>
      <c r="H780" s="159"/>
      <c r="I780" s="181"/>
      <c r="R780" s="159"/>
      <c r="S780" s="169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70"/>
      <c r="BP780" s="170"/>
      <c r="BQ780" s="170"/>
      <c r="BR780" s="170"/>
      <c r="BS780" s="170"/>
      <c r="BT780" s="170"/>
      <c r="BU780" s="170"/>
      <c r="BV780" s="170"/>
      <c r="BW780" s="170"/>
      <c r="BX780" s="170"/>
      <c r="BY780" s="170"/>
      <c r="BZ780" s="170"/>
      <c r="CA780" s="170"/>
      <c r="CB780" s="170"/>
      <c r="CC780" s="170"/>
      <c r="CD780" s="170"/>
      <c r="CE780" s="170"/>
      <c r="CF780" s="170"/>
      <c r="CG780" s="170"/>
      <c r="CH780" s="170"/>
      <c r="CI780" s="170"/>
      <c r="CJ780" s="170"/>
      <c r="CK780" s="170"/>
      <c r="CL780" s="170"/>
      <c r="CM780" s="170"/>
      <c r="CN780" s="170"/>
      <c r="CO780" s="170"/>
      <c r="CP780" s="170"/>
      <c r="CQ780" s="170"/>
      <c r="CR780" s="170"/>
      <c r="CS780" s="170"/>
      <c r="CT780" s="170"/>
      <c r="CU780" s="170"/>
      <c r="CV780" s="170"/>
      <c r="CW780" s="170"/>
      <c r="CX780" s="170"/>
      <c r="CY780" s="170"/>
      <c r="CZ780" s="170"/>
      <c r="DA780" s="170"/>
      <c r="DB780" s="170"/>
      <c r="DC780" s="170"/>
      <c r="DD780" s="170"/>
      <c r="DE780" s="170"/>
      <c r="DF780" s="170"/>
      <c r="DG780" s="170"/>
      <c r="DH780" s="170"/>
      <c r="DI780" s="170"/>
      <c r="DJ780" s="170"/>
      <c r="DK780" s="170"/>
      <c r="DL780" s="170"/>
      <c r="DM780" s="170"/>
      <c r="DN780" s="170"/>
      <c r="DO780" s="170"/>
      <c r="DP780" s="170"/>
      <c r="DQ780" s="170"/>
      <c r="DR780" s="170"/>
      <c r="DS780" s="170"/>
      <c r="DT780" s="170"/>
      <c r="DU780" s="170"/>
      <c r="DV780" s="170"/>
      <c r="DW780" s="170"/>
      <c r="DX780" s="170"/>
      <c r="DY780" s="170"/>
      <c r="DZ780" s="170"/>
      <c r="EA780" s="170"/>
      <c r="EB780" s="170"/>
      <c r="EC780" s="170"/>
      <c r="ED780" s="170"/>
      <c r="EE780" s="170"/>
      <c r="EF780" s="170"/>
      <c r="EG780" s="170"/>
      <c r="EH780" s="170"/>
      <c r="EI780" s="170"/>
      <c r="EJ780" s="170"/>
      <c r="EK780" s="170"/>
      <c r="EL780" s="170"/>
      <c r="EM780" s="170"/>
      <c r="EN780" s="170"/>
      <c r="EO780" s="170"/>
      <c r="EP780" s="170"/>
      <c r="EQ780" s="170"/>
      <c r="ER780" s="170"/>
      <c r="ES780" s="170"/>
      <c r="ET780" s="170"/>
      <c r="EU780" s="170"/>
      <c r="EV780" s="170"/>
      <c r="EW780" s="170"/>
      <c r="EX780" s="170"/>
      <c r="EY780" s="170"/>
      <c r="EZ780" s="170"/>
      <c r="FA780" s="170"/>
      <c r="FB780" s="170"/>
      <c r="FC780" s="170"/>
      <c r="FD780" s="170"/>
    </row>
    <row r="781" customFormat="false" ht="12.75" hidden="false" customHeight="false" outlineLevel="0" collapsed="false">
      <c r="A781" s="179"/>
      <c r="B781" s="160"/>
      <c r="C781" s="160"/>
      <c r="D781" s="160"/>
      <c r="E781" s="160"/>
      <c r="F781" s="160"/>
      <c r="G781" s="160"/>
      <c r="H781" s="159"/>
      <c r="I781" s="181"/>
      <c r="R781" s="159"/>
      <c r="S781" s="169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0"/>
      <c r="CM781" s="170"/>
      <c r="CN781" s="170"/>
      <c r="CO781" s="170"/>
      <c r="CP781" s="170"/>
      <c r="CQ781" s="170"/>
      <c r="CR781" s="170"/>
      <c r="CS781" s="170"/>
      <c r="CT781" s="170"/>
      <c r="CU781" s="170"/>
      <c r="CV781" s="170"/>
      <c r="CW781" s="170"/>
      <c r="CX781" s="170"/>
      <c r="CY781" s="170"/>
      <c r="CZ781" s="170"/>
      <c r="DA781" s="170"/>
      <c r="DB781" s="170"/>
      <c r="DC781" s="170"/>
      <c r="DD781" s="170"/>
      <c r="DE781" s="170"/>
      <c r="DF781" s="170"/>
      <c r="DG781" s="170"/>
      <c r="DH781" s="170"/>
      <c r="DI781" s="170"/>
      <c r="DJ781" s="170"/>
      <c r="DK781" s="170"/>
      <c r="DL781" s="170"/>
      <c r="DM781" s="170"/>
      <c r="DN781" s="170"/>
      <c r="DO781" s="170"/>
      <c r="DP781" s="170"/>
      <c r="DQ781" s="170"/>
      <c r="DR781" s="170"/>
      <c r="DS781" s="170"/>
      <c r="DT781" s="170"/>
      <c r="DU781" s="170"/>
      <c r="DV781" s="170"/>
      <c r="DW781" s="170"/>
      <c r="DX781" s="170"/>
      <c r="DY781" s="170"/>
      <c r="DZ781" s="170"/>
      <c r="EA781" s="170"/>
      <c r="EB781" s="170"/>
      <c r="EC781" s="170"/>
      <c r="ED781" s="170"/>
      <c r="EE781" s="170"/>
      <c r="EF781" s="170"/>
      <c r="EG781" s="170"/>
      <c r="EH781" s="170"/>
      <c r="EI781" s="170"/>
      <c r="EJ781" s="170"/>
      <c r="EK781" s="170"/>
      <c r="EL781" s="170"/>
      <c r="EM781" s="170"/>
      <c r="EN781" s="170"/>
      <c r="EO781" s="170"/>
      <c r="EP781" s="170"/>
      <c r="EQ781" s="170"/>
      <c r="ER781" s="170"/>
      <c r="ES781" s="170"/>
      <c r="ET781" s="170"/>
      <c r="EU781" s="170"/>
      <c r="EV781" s="170"/>
      <c r="EW781" s="170"/>
      <c r="EX781" s="170"/>
      <c r="EY781" s="170"/>
      <c r="EZ781" s="170"/>
      <c r="FA781" s="170"/>
      <c r="FB781" s="170"/>
      <c r="FC781" s="170"/>
      <c r="FD781" s="170"/>
    </row>
    <row r="782" customFormat="false" ht="12.75" hidden="false" customHeight="false" outlineLevel="0" collapsed="false">
      <c r="A782" s="179"/>
      <c r="B782" s="160"/>
      <c r="C782" s="160"/>
      <c r="D782" s="160"/>
      <c r="E782" s="160"/>
      <c r="F782" s="160"/>
      <c r="G782" s="160"/>
      <c r="H782" s="159"/>
      <c r="I782" s="181"/>
      <c r="R782" s="159"/>
      <c r="S782" s="169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70"/>
      <c r="BP782" s="170"/>
      <c r="BQ782" s="170"/>
      <c r="BR782" s="170"/>
      <c r="BS782" s="170"/>
      <c r="BT782" s="170"/>
      <c r="BU782" s="170"/>
      <c r="BV782" s="170"/>
      <c r="BW782" s="170"/>
      <c r="BX782" s="170"/>
      <c r="BY782" s="170"/>
      <c r="BZ782" s="170"/>
      <c r="CA782" s="170"/>
      <c r="CB782" s="170"/>
      <c r="CC782" s="170"/>
      <c r="CD782" s="170"/>
      <c r="CE782" s="170"/>
      <c r="CF782" s="170"/>
      <c r="CG782" s="170"/>
      <c r="CH782" s="170"/>
      <c r="CI782" s="170"/>
      <c r="CJ782" s="170"/>
      <c r="CK782" s="170"/>
      <c r="CL782" s="170"/>
      <c r="CM782" s="170"/>
      <c r="CN782" s="170"/>
      <c r="CO782" s="170"/>
      <c r="CP782" s="170"/>
      <c r="CQ782" s="170"/>
      <c r="CR782" s="170"/>
      <c r="CS782" s="170"/>
      <c r="CT782" s="170"/>
      <c r="CU782" s="170"/>
      <c r="CV782" s="170"/>
      <c r="CW782" s="170"/>
      <c r="CX782" s="170"/>
      <c r="CY782" s="170"/>
      <c r="CZ782" s="170"/>
      <c r="DA782" s="170"/>
      <c r="DB782" s="170"/>
      <c r="DC782" s="170"/>
      <c r="DD782" s="170"/>
      <c r="DE782" s="170"/>
      <c r="DF782" s="170"/>
      <c r="DG782" s="170"/>
      <c r="DH782" s="170"/>
      <c r="DI782" s="170"/>
      <c r="DJ782" s="170"/>
      <c r="DK782" s="170"/>
      <c r="DL782" s="170"/>
      <c r="DM782" s="170"/>
      <c r="DN782" s="170"/>
      <c r="DO782" s="170"/>
      <c r="DP782" s="170"/>
      <c r="DQ782" s="170"/>
      <c r="DR782" s="170"/>
      <c r="DS782" s="170"/>
      <c r="DT782" s="170"/>
      <c r="DU782" s="170"/>
      <c r="DV782" s="170"/>
      <c r="DW782" s="170"/>
      <c r="DX782" s="170"/>
      <c r="DY782" s="170"/>
      <c r="DZ782" s="170"/>
      <c r="EA782" s="170"/>
      <c r="EB782" s="170"/>
      <c r="EC782" s="170"/>
      <c r="ED782" s="170"/>
      <c r="EE782" s="170"/>
      <c r="EF782" s="170"/>
      <c r="EG782" s="170"/>
      <c r="EH782" s="170"/>
      <c r="EI782" s="170"/>
      <c r="EJ782" s="170"/>
      <c r="EK782" s="170"/>
      <c r="EL782" s="170"/>
      <c r="EM782" s="170"/>
      <c r="EN782" s="170"/>
      <c r="EO782" s="170"/>
      <c r="EP782" s="170"/>
      <c r="EQ782" s="170"/>
      <c r="ER782" s="170"/>
      <c r="ES782" s="170"/>
      <c r="ET782" s="170"/>
      <c r="EU782" s="170"/>
      <c r="EV782" s="170"/>
      <c r="EW782" s="170"/>
      <c r="EX782" s="170"/>
      <c r="EY782" s="170"/>
      <c r="EZ782" s="170"/>
      <c r="FA782" s="170"/>
      <c r="FB782" s="170"/>
      <c r="FC782" s="170"/>
      <c r="FD782" s="170"/>
    </row>
    <row r="783" customFormat="false" ht="12.75" hidden="false" customHeight="false" outlineLevel="0" collapsed="false">
      <c r="A783" s="179"/>
      <c r="B783" s="160"/>
      <c r="C783" s="160"/>
      <c r="D783" s="160"/>
      <c r="E783" s="160"/>
      <c r="F783" s="160"/>
      <c r="G783" s="160"/>
      <c r="H783" s="159"/>
      <c r="I783" s="181"/>
      <c r="R783" s="159"/>
      <c r="S783" s="169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70"/>
      <c r="BP783" s="170"/>
      <c r="BQ783" s="170"/>
      <c r="BR783" s="170"/>
      <c r="BS783" s="170"/>
      <c r="BT783" s="170"/>
      <c r="BU783" s="170"/>
      <c r="BV783" s="170"/>
      <c r="BW783" s="170"/>
      <c r="BX783" s="170"/>
      <c r="BY783" s="170"/>
      <c r="BZ783" s="170"/>
      <c r="CA783" s="170"/>
      <c r="CB783" s="170"/>
      <c r="CC783" s="170"/>
      <c r="CD783" s="170"/>
      <c r="CE783" s="170"/>
      <c r="CF783" s="170"/>
      <c r="CG783" s="170"/>
      <c r="CH783" s="170"/>
      <c r="CI783" s="170"/>
      <c r="CJ783" s="170"/>
      <c r="CK783" s="170"/>
      <c r="CL783" s="170"/>
      <c r="CM783" s="170"/>
      <c r="CN783" s="170"/>
      <c r="CO783" s="170"/>
      <c r="CP783" s="170"/>
      <c r="CQ783" s="170"/>
      <c r="CR783" s="170"/>
      <c r="CS783" s="170"/>
      <c r="CT783" s="170"/>
      <c r="CU783" s="170"/>
      <c r="CV783" s="170"/>
      <c r="CW783" s="170"/>
      <c r="CX783" s="170"/>
      <c r="CY783" s="170"/>
      <c r="CZ783" s="170"/>
      <c r="DA783" s="170"/>
      <c r="DB783" s="170"/>
      <c r="DC783" s="170"/>
      <c r="DD783" s="170"/>
      <c r="DE783" s="170"/>
      <c r="DF783" s="170"/>
      <c r="DG783" s="170"/>
      <c r="DH783" s="170"/>
      <c r="DI783" s="170"/>
      <c r="DJ783" s="170"/>
      <c r="DK783" s="170"/>
      <c r="DL783" s="170"/>
      <c r="DM783" s="170"/>
      <c r="DN783" s="170"/>
      <c r="DO783" s="170"/>
      <c r="DP783" s="170"/>
      <c r="DQ783" s="170"/>
      <c r="DR783" s="170"/>
      <c r="DS783" s="170"/>
      <c r="DT783" s="170"/>
      <c r="DU783" s="170"/>
      <c r="DV783" s="170"/>
      <c r="DW783" s="170"/>
      <c r="DX783" s="170"/>
      <c r="DY783" s="170"/>
      <c r="DZ783" s="170"/>
      <c r="EA783" s="170"/>
      <c r="EB783" s="170"/>
      <c r="EC783" s="170"/>
      <c r="ED783" s="170"/>
      <c r="EE783" s="170"/>
      <c r="EF783" s="170"/>
      <c r="EG783" s="170"/>
      <c r="EH783" s="170"/>
      <c r="EI783" s="170"/>
      <c r="EJ783" s="170"/>
      <c r="EK783" s="170"/>
      <c r="EL783" s="170"/>
      <c r="EM783" s="170"/>
      <c r="EN783" s="170"/>
      <c r="EO783" s="170"/>
      <c r="EP783" s="170"/>
      <c r="EQ783" s="170"/>
      <c r="ER783" s="170"/>
      <c r="ES783" s="170"/>
      <c r="ET783" s="170"/>
      <c r="EU783" s="170"/>
      <c r="EV783" s="170"/>
      <c r="EW783" s="170"/>
      <c r="EX783" s="170"/>
      <c r="EY783" s="170"/>
      <c r="EZ783" s="170"/>
      <c r="FA783" s="170"/>
      <c r="FB783" s="170"/>
      <c r="FC783" s="170"/>
      <c r="FD783" s="170"/>
    </row>
    <row r="784" customFormat="false" ht="12.75" hidden="false" customHeight="false" outlineLevel="0" collapsed="false">
      <c r="A784" s="179"/>
      <c r="B784" s="160"/>
      <c r="C784" s="160"/>
      <c r="D784" s="160"/>
      <c r="E784" s="160"/>
      <c r="F784" s="160"/>
      <c r="G784" s="160"/>
      <c r="H784" s="159"/>
      <c r="I784" s="181"/>
      <c r="R784" s="159"/>
      <c r="S784" s="169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70"/>
      <c r="BP784" s="170"/>
      <c r="BQ784" s="170"/>
      <c r="BR784" s="170"/>
      <c r="BS784" s="170"/>
      <c r="BT784" s="170"/>
      <c r="BU784" s="170"/>
      <c r="BV784" s="170"/>
      <c r="BW784" s="170"/>
      <c r="BX784" s="170"/>
      <c r="BY784" s="170"/>
      <c r="BZ784" s="170"/>
      <c r="CA784" s="170"/>
      <c r="CB784" s="170"/>
      <c r="CC784" s="170"/>
      <c r="CD784" s="170"/>
      <c r="CE784" s="170"/>
      <c r="CF784" s="170"/>
      <c r="CG784" s="170"/>
      <c r="CH784" s="170"/>
      <c r="CI784" s="170"/>
      <c r="CJ784" s="170"/>
      <c r="CK784" s="170"/>
      <c r="CL784" s="170"/>
      <c r="CM784" s="170"/>
      <c r="CN784" s="170"/>
      <c r="CO784" s="170"/>
      <c r="CP784" s="170"/>
      <c r="CQ784" s="170"/>
      <c r="CR784" s="170"/>
      <c r="CS784" s="170"/>
      <c r="CT784" s="170"/>
      <c r="CU784" s="170"/>
      <c r="CV784" s="170"/>
      <c r="CW784" s="170"/>
      <c r="CX784" s="170"/>
      <c r="CY784" s="170"/>
      <c r="CZ784" s="170"/>
      <c r="DA784" s="170"/>
      <c r="DB784" s="170"/>
      <c r="DC784" s="170"/>
      <c r="DD784" s="170"/>
      <c r="DE784" s="170"/>
      <c r="DF784" s="170"/>
      <c r="DG784" s="170"/>
      <c r="DH784" s="170"/>
      <c r="DI784" s="170"/>
      <c r="DJ784" s="170"/>
      <c r="DK784" s="170"/>
      <c r="DL784" s="170"/>
      <c r="DM784" s="170"/>
      <c r="DN784" s="170"/>
      <c r="DO784" s="170"/>
      <c r="DP784" s="170"/>
      <c r="DQ784" s="170"/>
      <c r="DR784" s="170"/>
      <c r="DS784" s="170"/>
      <c r="DT784" s="170"/>
      <c r="DU784" s="170"/>
      <c r="DV784" s="170"/>
      <c r="DW784" s="170"/>
      <c r="DX784" s="170"/>
      <c r="DY784" s="170"/>
      <c r="DZ784" s="170"/>
      <c r="EA784" s="170"/>
      <c r="EB784" s="170"/>
      <c r="EC784" s="170"/>
      <c r="ED784" s="170"/>
      <c r="EE784" s="170"/>
      <c r="EF784" s="170"/>
      <c r="EG784" s="170"/>
      <c r="EH784" s="170"/>
      <c r="EI784" s="170"/>
      <c r="EJ784" s="170"/>
      <c r="EK784" s="170"/>
      <c r="EL784" s="170"/>
      <c r="EM784" s="170"/>
      <c r="EN784" s="170"/>
      <c r="EO784" s="170"/>
      <c r="EP784" s="170"/>
      <c r="EQ784" s="170"/>
      <c r="ER784" s="170"/>
      <c r="ES784" s="170"/>
      <c r="ET784" s="170"/>
      <c r="EU784" s="170"/>
      <c r="EV784" s="170"/>
      <c r="EW784" s="170"/>
      <c r="EX784" s="170"/>
      <c r="EY784" s="170"/>
      <c r="EZ784" s="170"/>
      <c r="FA784" s="170"/>
      <c r="FB784" s="170"/>
      <c r="FC784" s="170"/>
      <c r="FD784" s="170"/>
    </row>
    <row r="785" customFormat="false" ht="12.75" hidden="false" customHeight="false" outlineLevel="0" collapsed="false">
      <c r="A785" s="179"/>
      <c r="B785" s="160"/>
      <c r="C785" s="160"/>
      <c r="D785" s="160"/>
      <c r="E785" s="160"/>
      <c r="F785" s="160"/>
      <c r="G785" s="160"/>
      <c r="H785" s="159"/>
      <c r="I785" s="181"/>
      <c r="R785" s="159"/>
      <c r="S785" s="169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70"/>
      <c r="BP785" s="170"/>
      <c r="BQ785" s="170"/>
      <c r="BR785" s="170"/>
      <c r="BS785" s="170"/>
      <c r="BT785" s="170"/>
      <c r="BU785" s="170"/>
      <c r="BV785" s="170"/>
      <c r="BW785" s="170"/>
      <c r="BX785" s="170"/>
      <c r="BY785" s="170"/>
      <c r="BZ785" s="170"/>
      <c r="CA785" s="170"/>
      <c r="CB785" s="170"/>
      <c r="CC785" s="170"/>
      <c r="CD785" s="170"/>
      <c r="CE785" s="170"/>
      <c r="CF785" s="170"/>
      <c r="CG785" s="170"/>
      <c r="CH785" s="170"/>
      <c r="CI785" s="170"/>
      <c r="CJ785" s="170"/>
      <c r="CK785" s="170"/>
      <c r="CL785" s="170"/>
      <c r="CM785" s="170"/>
      <c r="CN785" s="170"/>
      <c r="CO785" s="170"/>
      <c r="CP785" s="170"/>
      <c r="CQ785" s="170"/>
      <c r="CR785" s="170"/>
      <c r="CS785" s="170"/>
      <c r="CT785" s="170"/>
      <c r="CU785" s="170"/>
      <c r="CV785" s="170"/>
      <c r="CW785" s="170"/>
      <c r="CX785" s="170"/>
      <c r="CY785" s="170"/>
      <c r="CZ785" s="170"/>
      <c r="DA785" s="170"/>
      <c r="DB785" s="170"/>
      <c r="DC785" s="170"/>
      <c r="DD785" s="170"/>
      <c r="DE785" s="170"/>
      <c r="DF785" s="170"/>
      <c r="DG785" s="170"/>
      <c r="DH785" s="170"/>
      <c r="DI785" s="170"/>
      <c r="DJ785" s="170"/>
      <c r="DK785" s="170"/>
      <c r="DL785" s="170"/>
      <c r="DM785" s="170"/>
      <c r="DN785" s="170"/>
      <c r="DO785" s="170"/>
      <c r="DP785" s="170"/>
      <c r="DQ785" s="170"/>
      <c r="DR785" s="170"/>
      <c r="DS785" s="170"/>
      <c r="DT785" s="170"/>
      <c r="DU785" s="170"/>
      <c r="DV785" s="170"/>
      <c r="DW785" s="170"/>
      <c r="DX785" s="170"/>
      <c r="DY785" s="170"/>
      <c r="DZ785" s="170"/>
      <c r="EA785" s="170"/>
      <c r="EB785" s="170"/>
      <c r="EC785" s="170"/>
      <c r="ED785" s="170"/>
      <c r="EE785" s="170"/>
      <c r="EF785" s="170"/>
      <c r="EG785" s="170"/>
      <c r="EH785" s="170"/>
      <c r="EI785" s="170"/>
      <c r="EJ785" s="170"/>
      <c r="EK785" s="170"/>
      <c r="EL785" s="170"/>
      <c r="EM785" s="170"/>
      <c r="EN785" s="170"/>
      <c r="EO785" s="170"/>
      <c r="EP785" s="170"/>
      <c r="EQ785" s="170"/>
      <c r="ER785" s="170"/>
      <c r="ES785" s="170"/>
      <c r="ET785" s="170"/>
      <c r="EU785" s="170"/>
      <c r="EV785" s="170"/>
      <c r="EW785" s="170"/>
      <c r="EX785" s="170"/>
      <c r="EY785" s="170"/>
      <c r="EZ785" s="170"/>
      <c r="FA785" s="170"/>
      <c r="FB785" s="170"/>
      <c r="FC785" s="170"/>
      <c r="FD785" s="170"/>
    </row>
    <row r="786" customFormat="false" ht="12.75" hidden="false" customHeight="false" outlineLevel="0" collapsed="false">
      <c r="A786" s="179"/>
      <c r="B786" s="160"/>
      <c r="C786" s="160"/>
      <c r="D786" s="160"/>
      <c r="E786" s="160"/>
      <c r="F786" s="160"/>
      <c r="G786" s="160"/>
      <c r="H786" s="159"/>
      <c r="I786" s="181"/>
      <c r="R786" s="159"/>
      <c r="S786" s="169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70"/>
      <c r="BP786" s="170"/>
      <c r="BQ786" s="170"/>
      <c r="BR786" s="170"/>
      <c r="BS786" s="170"/>
      <c r="BT786" s="170"/>
      <c r="BU786" s="170"/>
      <c r="BV786" s="170"/>
      <c r="BW786" s="170"/>
      <c r="BX786" s="170"/>
      <c r="BY786" s="170"/>
      <c r="BZ786" s="170"/>
      <c r="CA786" s="170"/>
      <c r="CB786" s="170"/>
      <c r="CC786" s="170"/>
      <c r="CD786" s="170"/>
      <c r="CE786" s="170"/>
      <c r="CF786" s="170"/>
      <c r="CG786" s="170"/>
      <c r="CH786" s="170"/>
      <c r="CI786" s="170"/>
      <c r="CJ786" s="170"/>
      <c r="CK786" s="170"/>
      <c r="CL786" s="170"/>
      <c r="CM786" s="170"/>
      <c r="CN786" s="170"/>
      <c r="CO786" s="170"/>
      <c r="CP786" s="170"/>
      <c r="CQ786" s="170"/>
      <c r="CR786" s="170"/>
      <c r="CS786" s="170"/>
      <c r="CT786" s="170"/>
      <c r="CU786" s="170"/>
      <c r="CV786" s="170"/>
      <c r="CW786" s="170"/>
      <c r="CX786" s="170"/>
      <c r="CY786" s="170"/>
      <c r="CZ786" s="170"/>
      <c r="DA786" s="170"/>
      <c r="DB786" s="170"/>
      <c r="DC786" s="170"/>
      <c r="DD786" s="170"/>
      <c r="DE786" s="170"/>
      <c r="DF786" s="170"/>
      <c r="DG786" s="170"/>
      <c r="DH786" s="170"/>
      <c r="DI786" s="170"/>
      <c r="DJ786" s="170"/>
      <c r="DK786" s="170"/>
      <c r="DL786" s="170"/>
      <c r="DM786" s="170"/>
      <c r="DN786" s="170"/>
      <c r="DO786" s="170"/>
      <c r="DP786" s="170"/>
      <c r="DQ786" s="170"/>
      <c r="DR786" s="170"/>
      <c r="DS786" s="170"/>
      <c r="DT786" s="170"/>
      <c r="DU786" s="170"/>
      <c r="DV786" s="170"/>
      <c r="DW786" s="170"/>
      <c r="DX786" s="170"/>
      <c r="DY786" s="170"/>
      <c r="DZ786" s="170"/>
      <c r="EA786" s="170"/>
      <c r="EB786" s="170"/>
      <c r="EC786" s="170"/>
      <c r="ED786" s="170"/>
      <c r="EE786" s="170"/>
      <c r="EF786" s="170"/>
      <c r="EG786" s="170"/>
      <c r="EH786" s="170"/>
      <c r="EI786" s="170"/>
      <c r="EJ786" s="170"/>
      <c r="EK786" s="170"/>
      <c r="EL786" s="170"/>
      <c r="EM786" s="170"/>
      <c r="EN786" s="170"/>
      <c r="EO786" s="170"/>
      <c r="EP786" s="170"/>
      <c r="EQ786" s="170"/>
      <c r="ER786" s="170"/>
      <c r="ES786" s="170"/>
      <c r="ET786" s="170"/>
      <c r="EU786" s="170"/>
      <c r="EV786" s="170"/>
      <c r="EW786" s="170"/>
      <c r="EX786" s="170"/>
      <c r="EY786" s="170"/>
      <c r="EZ786" s="170"/>
      <c r="FA786" s="170"/>
      <c r="FB786" s="170"/>
      <c r="FC786" s="170"/>
      <c r="FD786" s="170"/>
    </row>
    <row r="787" customFormat="false" ht="12.75" hidden="false" customHeight="false" outlineLevel="0" collapsed="false">
      <c r="A787" s="179"/>
      <c r="B787" s="160"/>
      <c r="C787" s="160"/>
      <c r="D787" s="160"/>
      <c r="E787" s="160"/>
      <c r="F787" s="160"/>
      <c r="G787" s="160"/>
      <c r="H787" s="159"/>
      <c r="I787" s="181"/>
      <c r="R787" s="159"/>
      <c r="S787" s="169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70"/>
      <c r="BP787" s="170"/>
      <c r="BQ787" s="170"/>
      <c r="BR787" s="170"/>
      <c r="BS787" s="170"/>
      <c r="BT787" s="170"/>
      <c r="BU787" s="170"/>
      <c r="BV787" s="170"/>
      <c r="BW787" s="170"/>
      <c r="BX787" s="170"/>
      <c r="BY787" s="170"/>
      <c r="BZ787" s="170"/>
      <c r="CA787" s="170"/>
      <c r="CB787" s="170"/>
      <c r="CC787" s="170"/>
      <c r="CD787" s="170"/>
      <c r="CE787" s="170"/>
      <c r="CF787" s="170"/>
      <c r="CG787" s="170"/>
      <c r="CH787" s="170"/>
      <c r="CI787" s="170"/>
      <c r="CJ787" s="170"/>
      <c r="CK787" s="170"/>
      <c r="CL787" s="170"/>
      <c r="CM787" s="170"/>
      <c r="CN787" s="170"/>
      <c r="CO787" s="170"/>
      <c r="CP787" s="170"/>
      <c r="CQ787" s="170"/>
      <c r="CR787" s="170"/>
      <c r="CS787" s="170"/>
      <c r="CT787" s="170"/>
      <c r="CU787" s="170"/>
      <c r="CV787" s="170"/>
      <c r="CW787" s="170"/>
      <c r="CX787" s="170"/>
      <c r="CY787" s="170"/>
      <c r="CZ787" s="170"/>
      <c r="DA787" s="170"/>
      <c r="DB787" s="170"/>
      <c r="DC787" s="170"/>
      <c r="DD787" s="170"/>
      <c r="DE787" s="170"/>
      <c r="DF787" s="170"/>
      <c r="DG787" s="170"/>
      <c r="DH787" s="170"/>
      <c r="DI787" s="170"/>
      <c r="DJ787" s="170"/>
      <c r="DK787" s="170"/>
      <c r="DL787" s="170"/>
      <c r="DM787" s="170"/>
      <c r="DN787" s="170"/>
      <c r="DO787" s="170"/>
      <c r="DP787" s="170"/>
      <c r="DQ787" s="170"/>
      <c r="DR787" s="170"/>
      <c r="DS787" s="170"/>
      <c r="DT787" s="170"/>
      <c r="DU787" s="170"/>
      <c r="DV787" s="170"/>
      <c r="DW787" s="170"/>
      <c r="DX787" s="170"/>
      <c r="DY787" s="170"/>
      <c r="DZ787" s="170"/>
      <c r="EA787" s="170"/>
      <c r="EB787" s="170"/>
      <c r="EC787" s="170"/>
      <c r="ED787" s="170"/>
      <c r="EE787" s="170"/>
      <c r="EF787" s="170"/>
      <c r="EG787" s="170"/>
      <c r="EH787" s="170"/>
      <c r="EI787" s="170"/>
      <c r="EJ787" s="170"/>
      <c r="EK787" s="170"/>
      <c r="EL787" s="170"/>
      <c r="EM787" s="170"/>
      <c r="EN787" s="170"/>
      <c r="EO787" s="170"/>
      <c r="EP787" s="170"/>
      <c r="EQ787" s="170"/>
      <c r="ER787" s="170"/>
      <c r="ES787" s="170"/>
      <c r="ET787" s="170"/>
      <c r="EU787" s="170"/>
      <c r="EV787" s="170"/>
      <c r="EW787" s="170"/>
      <c r="EX787" s="170"/>
      <c r="EY787" s="170"/>
      <c r="EZ787" s="170"/>
      <c r="FA787" s="170"/>
      <c r="FB787" s="170"/>
      <c r="FC787" s="170"/>
      <c r="FD787" s="170"/>
    </row>
    <row r="788" customFormat="false" ht="12.75" hidden="false" customHeight="false" outlineLevel="0" collapsed="false">
      <c r="A788" s="179"/>
      <c r="B788" s="160"/>
      <c r="C788" s="160"/>
      <c r="D788" s="160"/>
      <c r="E788" s="160"/>
      <c r="F788" s="160"/>
      <c r="G788" s="160"/>
      <c r="H788" s="159"/>
      <c r="I788" s="181"/>
      <c r="R788" s="159"/>
      <c r="S788" s="169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70"/>
      <c r="BP788" s="170"/>
      <c r="BQ788" s="170"/>
      <c r="BR788" s="170"/>
      <c r="BS788" s="170"/>
      <c r="BT788" s="170"/>
      <c r="BU788" s="170"/>
      <c r="BV788" s="170"/>
      <c r="BW788" s="170"/>
      <c r="BX788" s="170"/>
      <c r="BY788" s="170"/>
      <c r="BZ788" s="170"/>
      <c r="CA788" s="170"/>
      <c r="CB788" s="170"/>
      <c r="CC788" s="170"/>
      <c r="CD788" s="170"/>
      <c r="CE788" s="170"/>
      <c r="CF788" s="170"/>
      <c r="CG788" s="170"/>
      <c r="CH788" s="170"/>
      <c r="CI788" s="170"/>
      <c r="CJ788" s="170"/>
      <c r="CK788" s="170"/>
      <c r="CL788" s="170"/>
      <c r="CM788" s="170"/>
      <c r="CN788" s="170"/>
      <c r="CO788" s="170"/>
      <c r="CP788" s="170"/>
      <c r="CQ788" s="170"/>
      <c r="CR788" s="170"/>
      <c r="CS788" s="170"/>
      <c r="CT788" s="170"/>
      <c r="CU788" s="170"/>
      <c r="CV788" s="170"/>
      <c r="CW788" s="170"/>
      <c r="CX788" s="170"/>
      <c r="CY788" s="170"/>
      <c r="CZ788" s="170"/>
      <c r="DA788" s="170"/>
      <c r="DB788" s="170"/>
      <c r="DC788" s="170"/>
      <c r="DD788" s="170"/>
      <c r="DE788" s="170"/>
      <c r="DF788" s="170"/>
      <c r="DG788" s="170"/>
      <c r="DH788" s="170"/>
      <c r="DI788" s="170"/>
      <c r="DJ788" s="170"/>
      <c r="DK788" s="170"/>
      <c r="DL788" s="170"/>
      <c r="DM788" s="170"/>
      <c r="DN788" s="170"/>
      <c r="DO788" s="170"/>
      <c r="DP788" s="170"/>
      <c r="DQ788" s="170"/>
      <c r="DR788" s="170"/>
      <c r="DS788" s="170"/>
      <c r="DT788" s="170"/>
      <c r="DU788" s="170"/>
      <c r="DV788" s="170"/>
      <c r="DW788" s="170"/>
      <c r="DX788" s="170"/>
      <c r="DY788" s="170"/>
      <c r="DZ788" s="170"/>
      <c r="EA788" s="170"/>
      <c r="EB788" s="170"/>
      <c r="EC788" s="170"/>
      <c r="ED788" s="170"/>
      <c r="EE788" s="170"/>
      <c r="EF788" s="170"/>
      <c r="EG788" s="170"/>
      <c r="EH788" s="170"/>
      <c r="EI788" s="170"/>
      <c r="EJ788" s="170"/>
      <c r="EK788" s="170"/>
      <c r="EL788" s="170"/>
      <c r="EM788" s="170"/>
      <c r="EN788" s="170"/>
      <c r="EO788" s="170"/>
      <c r="EP788" s="170"/>
      <c r="EQ788" s="170"/>
      <c r="ER788" s="170"/>
      <c r="ES788" s="170"/>
      <c r="ET788" s="170"/>
      <c r="EU788" s="170"/>
      <c r="EV788" s="170"/>
      <c r="EW788" s="170"/>
      <c r="EX788" s="170"/>
      <c r="EY788" s="170"/>
      <c r="EZ788" s="170"/>
      <c r="FA788" s="170"/>
      <c r="FB788" s="170"/>
      <c r="FC788" s="170"/>
      <c r="FD788" s="170"/>
    </row>
    <row r="789" customFormat="false" ht="12.75" hidden="false" customHeight="false" outlineLevel="0" collapsed="false">
      <c r="A789" s="179"/>
      <c r="B789" s="160"/>
      <c r="C789" s="160"/>
      <c r="D789" s="160"/>
      <c r="E789" s="160"/>
      <c r="F789" s="160"/>
      <c r="G789" s="160"/>
      <c r="H789" s="159"/>
      <c r="I789" s="181"/>
      <c r="R789" s="159"/>
      <c r="S789" s="169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70"/>
      <c r="BP789" s="170"/>
      <c r="BQ789" s="170"/>
      <c r="BR789" s="170"/>
      <c r="BS789" s="170"/>
      <c r="BT789" s="170"/>
      <c r="BU789" s="170"/>
      <c r="BV789" s="170"/>
      <c r="BW789" s="170"/>
      <c r="BX789" s="170"/>
      <c r="BY789" s="170"/>
      <c r="BZ789" s="170"/>
      <c r="CA789" s="170"/>
      <c r="CB789" s="170"/>
      <c r="CC789" s="170"/>
      <c r="CD789" s="170"/>
      <c r="CE789" s="170"/>
      <c r="CF789" s="170"/>
      <c r="CG789" s="170"/>
      <c r="CH789" s="170"/>
      <c r="CI789" s="170"/>
      <c r="CJ789" s="170"/>
      <c r="CK789" s="170"/>
      <c r="CL789" s="170"/>
      <c r="CM789" s="170"/>
      <c r="CN789" s="170"/>
      <c r="CO789" s="170"/>
      <c r="CP789" s="170"/>
      <c r="CQ789" s="170"/>
      <c r="CR789" s="170"/>
      <c r="CS789" s="170"/>
      <c r="CT789" s="170"/>
      <c r="CU789" s="170"/>
      <c r="CV789" s="170"/>
      <c r="CW789" s="170"/>
      <c r="CX789" s="170"/>
      <c r="CY789" s="170"/>
      <c r="CZ789" s="170"/>
      <c r="DA789" s="170"/>
      <c r="DB789" s="170"/>
      <c r="DC789" s="170"/>
      <c r="DD789" s="170"/>
      <c r="DE789" s="170"/>
      <c r="DF789" s="170"/>
      <c r="DG789" s="170"/>
      <c r="DH789" s="170"/>
      <c r="DI789" s="170"/>
      <c r="DJ789" s="170"/>
      <c r="DK789" s="170"/>
      <c r="DL789" s="170"/>
      <c r="DM789" s="170"/>
      <c r="DN789" s="170"/>
      <c r="DO789" s="170"/>
      <c r="DP789" s="170"/>
      <c r="DQ789" s="170"/>
      <c r="DR789" s="170"/>
      <c r="DS789" s="170"/>
      <c r="DT789" s="170"/>
      <c r="DU789" s="170"/>
      <c r="DV789" s="170"/>
      <c r="DW789" s="170"/>
      <c r="DX789" s="170"/>
      <c r="DY789" s="170"/>
      <c r="DZ789" s="170"/>
      <c r="EA789" s="170"/>
      <c r="EB789" s="170"/>
      <c r="EC789" s="170"/>
      <c r="ED789" s="170"/>
      <c r="EE789" s="170"/>
      <c r="EF789" s="170"/>
      <c r="EG789" s="170"/>
      <c r="EH789" s="170"/>
      <c r="EI789" s="170"/>
      <c r="EJ789" s="170"/>
      <c r="EK789" s="170"/>
      <c r="EL789" s="170"/>
      <c r="EM789" s="170"/>
      <c r="EN789" s="170"/>
      <c r="EO789" s="170"/>
      <c r="EP789" s="170"/>
      <c r="EQ789" s="170"/>
      <c r="ER789" s="170"/>
      <c r="ES789" s="170"/>
      <c r="ET789" s="170"/>
      <c r="EU789" s="170"/>
      <c r="EV789" s="170"/>
      <c r="EW789" s="170"/>
      <c r="EX789" s="170"/>
      <c r="EY789" s="170"/>
      <c r="EZ789" s="170"/>
      <c r="FA789" s="170"/>
      <c r="FB789" s="170"/>
      <c r="FC789" s="170"/>
      <c r="FD789" s="170"/>
    </row>
    <row r="790" customFormat="false" ht="12.75" hidden="false" customHeight="false" outlineLevel="0" collapsed="false">
      <c r="A790" s="179"/>
      <c r="B790" s="160"/>
      <c r="C790" s="160"/>
      <c r="D790" s="160"/>
      <c r="E790" s="160"/>
      <c r="F790" s="160"/>
      <c r="G790" s="160"/>
      <c r="H790" s="159"/>
      <c r="I790" s="181"/>
      <c r="R790" s="159"/>
      <c r="S790" s="169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70"/>
      <c r="BP790" s="170"/>
      <c r="BQ790" s="170"/>
      <c r="BR790" s="170"/>
      <c r="BS790" s="170"/>
      <c r="BT790" s="170"/>
      <c r="BU790" s="170"/>
      <c r="BV790" s="170"/>
      <c r="BW790" s="170"/>
      <c r="BX790" s="170"/>
      <c r="BY790" s="170"/>
      <c r="BZ790" s="170"/>
      <c r="CA790" s="170"/>
      <c r="CB790" s="170"/>
      <c r="CC790" s="170"/>
      <c r="CD790" s="170"/>
      <c r="CE790" s="170"/>
      <c r="CF790" s="170"/>
      <c r="CG790" s="170"/>
      <c r="CH790" s="170"/>
      <c r="CI790" s="170"/>
      <c r="CJ790" s="170"/>
      <c r="CK790" s="170"/>
      <c r="CL790" s="170"/>
      <c r="CM790" s="170"/>
      <c r="CN790" s="170"/>
      <c r="CO790" s="170"/>
      <c r="CP790" s="170"/>
      <c r="CQ790" s="170"/>
      <c r="CR790" s="170"/>
      <c r="CS790" s="170"/>
      <c r="CT790" s="170"/>
      <c r="CU790" s="170"/>
      <c r="CV790" s="170"/>
      <c r="CW790" s="170"/>
      <c r="CX790" s="170"/>
      <c r="CY790" s="170"/>
      <c r="CZ790" s="170"/>
      <c r="DA790" s="170"/>
      <c r="DB790" s="170"/>
      <c r="DC790" s="170"/>
      <c r="DD790" s="170"/>
      <c r="DE790" s="170"/>
      <c r="DF790" s="170"/>
      <c r="DG790" s="170"/>
      <c r="DH790" s="170"/>
      <c r="DI790" s="170"/>
      <c r="DJ790" s="170"/>
      <c r="DK790" s="170"/>
      <c r="DL790" s="170"/>
      <c r="DM790" s="170"/>
      <c r="DN790" s="170"/>
      <c r="DO790" s="170"/>
      <c r="DP790" s="170"/>
      <c r="DQ790" s="170"/>
      <c r="DR790" s="170"/>
      <c r="DS790" s="170"/>
      <c r="DT790" s="170"/>
      <c r="DU790" s="170"/>
      <c r="DV790" s="170"/>
      <c r="DW790" s="170"/>
      <c r="DX790" s="170"/>
      <c r="DY790" s="170"/>
      <c r="DZ790" s="170"/>
      <c r="EA790" s="170"/>
      <c r="EB790" s="170"/>
      <c r="EC790" s="170"/>
      <c r="ED790" s="170"/>
      <c r="EE790" s="170"/>
      <c r="EF790" s="170"/>
      <c r="EG790" s="170"/>
      <c r="EH790" s="170"/>
      <c r="EI790" s="170"/>
      <c r="EJ790" s="170"/>
      <c r="EK790" s="170"/>
      <c r="EL790" s="170"/>
      <c r="EM790" s="170"/>
      <c r="EN790" s="170"/>
      <c r="EO790" s="170"/>
      <c r="EP790" s="170"/>
      <c r="EQ790" s="170"/>
      <c r="ER790" s="170"/>
      <c r="ES790" s="170"/>
      <c r="ET790" s="170"/>
      <c r="EU790" s="170"/>
      <c r="EV790" s="170"/>
      <c r="EW790" s="170"/>
      <c r="EX790" s="170"/>
      <c r="EY790" s="170"/>
      <c r="EZ790" s="170"/>
      <c r="FA790" s="170"/>
      <c r="FB790" s="170"/>
      <c r="FC790" s="170"/>
      <c r="FD790" s="170"/>
    </row>
    <row r="791" customFormat="false" ht="12.75" hidden="false" customHeight="false" outlineLevel="0" collapsed="false">
      <c r="A791" s="179"/>
      <c r="B791" s="160"/>
      <c r="C791" s="160"/>
      <c r="D791" s="160"/>
      <c r="E791" s="160"/>
      <c r="F791" s="160"/>
      <c r="G791" s="160"/>
      <c r="H791" s="159"/>
      <c r="I791" s="181"/>
      <c r="R791" s="159"/>
      <c r="S791" s="169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70"/>
      <c r="BP791" s="170"/>
      <c r="BQ791" s="170"/>
      <c r="BR791" s="170"/>
      <c r="BS791" s="170"/>
      <c r="BT791" s="170"/>
      <c r="BU791" s="170"/>
      <c r="BV791" s="170"/>
      <c r="BW791" s="170"/>
      <c r="BX791" s="170"/>
      <c r="BY791" s="170"/>
      <c r="BZ791" s="170"/>
      <c r="CA791" s="170"/>
      <c r="CB791" s="170"/>
      <c r="CC791" s="170"/>
      <c r="CD791" s="170"/>
      <c r="CE791" s="170"/>
      <c r="CF791" s="170"/>
      <c r="CG791" s="170"/>
      <c r="CH791" s="170"/>
      <c r="CI791" s="170"/>
      <c r="CJ791" s="170"/>
      <c r="CK791" s="170"/>
      <c r="CL791" s="170"/>
      <c r="CM791" s="170"/>
      <c r="CN791" s="170"/>
      <c r="CO791" s="170"/>
      <c r="CP791" s="170"/>
      <c r="CQ791" s="170"/>
      <c r="CR791" s="170"/>
      <c r="CS791" s="170"/>
      <c r="CT791" s="170"/>
      <c r="CU791" s="170"/>
      <c r="CV791" s="170"/>
      <c r="CW791" s="170"/>
      <c r="CX791" s="170"/>
      <c r="CY791" s="170"/>
      <c r="CZ791" s="170"/>
      <c r="DA791" s="170"/>
      <c r="DB791" s="170"/>
      <c r="DC791" s="170"/>
      <c r="DD791" s="170"/>
      <c r="DE791" s="170"/>
      <c r="DF791" s="170"/>
      <c r="DG791" s="170"/>
      <c r="DH791" s="170"/>
      <c r="DI791" s="170"/>
      <c r="DJ791" s="170"/>
      <c r="DK791" s="170"/>
      <c r="DL791" s="170"/>
      <c r="DM791" s="170"/>
      <c r="DN791" s="170"/>
      <c r="DO791" s="170"/>
      <c r="DP791" s="170"/>
      <c r="DQ791" s="170"/>
      <c r="DR791" s="170"/>
      <c r="DS791" s="170"/>
      <c r="DT791" s="170"/>
      <c r="DU791" s="170"/>
      <c r="DV791" s="170"/>
      <c r="DW791" s="170"/>
      <c r="DX791" s="170"/>
      <c r="DY791" s="170"/>
      <c r="DZ791" s="170"/>
      <c r="EA791" s="170"/>
      <c r="EB791" s="170"/>
      <c r="EC791" s="170"/>
      <c r="ED791" s="170"/>
      <c r="EE791" s="170"/>
      <c r="EF791" s="170"/>
      <c r="EG791" s="170"/>
      <c r="EH791" s="170"/>
      <c r="EI791" s="170"/>
      <c r="EJ791" s="170"/>
      <c r="EK791" s="170"/>
      <c r="EL791" s="170"/>
      <c r="EM791" s="170"/>
      <c r="EN791" s="170"/>
      <c r="EO791" s="170"/>
      <c r="EP791" s="170"/>
      <c r="EQ791" s="170"/>
      <c r="ER791" s="170"/>
      <c r="ES791" s="170"/>
      <c r="ET791" s="170"/>
      <c r="EU791" s="170"/>
      <c r="EV791" s="170"/>
      <c r="EW791" s="170"/>
      <c r="EX791" s="170"/>
      <c r="EY791" s="170"/>
      <c r="EZ791" s="170"/>
      <c r="FA791" s="170"/>
      <c r="FB791" s="170"/>
      <c r="FC791" s="170"/>
      <c r="FD791" s="170"/>
    </row>
    <row r="792" customFormat="false" ht="12.75" hidden="false" customHeight="false" outlineLevel="0" collapsed="false">
      <c r="A792" s="179"/>
      <c r="B792" s="160"/>
      <c r="C792" s="160"/>
      <c r="D792" s="160"/>
      <c r="E792" s="160"/>
      <c r="F792" s="160"/>
      <c r="G792" s="160"/>
      <c r="H792" s="159"/>
      <c r="I792" s="181"/>
      <c r="R792" s="159"/>
      <c r="S792" s="169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70"/>
      <c r="BP792" s="170"/>
      <c r="BQ792" s="170"/>
      <c r="BR792" s="170"/>
      <c r="BS792" s="170"/>
      <c r="BT792" s="170"/>
      <c r="BU792" s="170"/>
      <c r="BV792" s="170"/>
      <c r="BW792" s="170"/>
      <c r="BX792" s="170"/>
      <c r="BY792" s="170"/>
      <c r="BZ792" s="170"/>
      <c r="CA792" s="170"/>
      <c r="CB792" s="170"/>
      <c r="CC792" s="170"/>
      <c r="CD792" s="170"/>
      <c r="CE792" s="170"/>
      <c r="CF792" s="170"/>
      <c r="CG792" s="170"/>
      <c r="CH792" s="170"/>
      <c r="CI792" s="170"/>
      <c r="CJ792" s="170"/>
      <c r="CK792" s="170"/>
      <c r="CL792" s="170"/>
      <c r="CM792" s="170"/>
      <c r="CN792" s="170"/>
      <c r="CO792" s="170"/>
      <c r="CP792" s="170"/>
      <c r="CQ792" s="170"/>
      <c r="CR792" s="170"/>
      <c r="CS792" s="170"/>
      <c r="CT792" s="170"/>
      <c r="CU792" s="170"/>
      <c r="CV792" s="170"/>
      <c r="CW792" s="170"/>
      <c r="CX792" s="170"/>
      <c r="CY792" s="170"/>
      <c r="CZ792" s="170"/>
      <c r="DA792" s="170"/>
      <c r="DB792" s="170"/>
      <c r="DC792" s="170"/>
      <c r="DD792" s="170"/>
      <c r="DE792" s="170"/>
      <c r="DF792" s="170"/>
      <c r="DG792" s="170"/>
      <c r="DH792" s="170"/>
      <c r="DI792" s="170"/>
      <c r="DJ792" s="170"/>
      <c r="DK792" s="170"/>
      <c r="DL792" s="170"/>
      <c r="DM792" s="170"/>
      <c r="DN792" s="170"/>
      <c r="DO792" s="170"/>
      <c r="DP792" s="170"/>
      <c r="DQ792" s="170"/>
      <c r="DR792" s="170"/>
      <c r="DS792" s="170"/>
      <c r="DT792" s="170"/>
      <c r="DU792" s="170"/>
      <c r="DV792" s="170"/>
      <c r="DW792" s="170"/>
      <c r="DX792" s="170"/>
      <c r="DY792" s="170"/>
      <c r="DZ792" s="170"/>
      <c r="EA792" s="170"/>
      <c r="EB792" s="170"/>
      <c r="EC792" s="170"/>
      <c r="ED792" s="170"/>
      <c r="EE792" s="170"/>
      <c r="EF792" s="170"/>
      <c r="EG792" s="170"/>
      <c r="EH792" s="170"/>
      <c r="EI792" s="170"/>
      <c r="EJ792" s="170"/>
      <c r="EK792" s="170"/>
      <c r="EL792" s="170"/>
      <c r="EM792" s="170"/>
      <c r="EN792" s="170"/>
      <c r="EO792" s="170"/>
      <c r="EP792" s="170"/>
      <c r="EQ792" s="170"/>
      <c r="ER792" s="170"/>
      <c r="ES792" s="170"/>
      <c r="ET792" s="170"/>
      <c r="EU792" s="170"/>
      <c r="EV792" s="170"/>
      <c r="EW792" s="170"/>
      <c r="EX792" s="170"/>
      <c r="EY792" s="170"/>
      <c r="EZ792" s="170"/>
      <c r="FA792" s="170"/>
      <c r="FB792" s="170"/>
      <c r="FC792" s="170"/>
      <c r="FD792" s="170"/>
    </row>
    <row r="793" customFormat="false" ht="12.75" hidden="false" customHeight="false" outlineLevel="0" collapsed="false">
      <c r="A793" s="179"/>
      <c r="B793" s="160"/>
      <c r="C793" s="160"/>
      <c r="D793" s="160"/>
      <c r="E793" s="160"/>
      <c r="F793" s="160"/>
      <c r="G793" s="160"/>
      <c r="H793" s="159"/>
      <c r="I793" s="181"/>
      <c r="R793" s="159"/>
      <c r="S793" s="169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70"/>
      <c r="BP793" s="170"/>
      <c r="BQ793" s="170"/>
      <c r="BR793" s="170"/>
      <c r="BS793" s="170"/>
      <c r="BT793" s="170"/>
      <c r="BU793" s="170"/>
      <c r="BV793" s="170"/>
      <c r="BW793" s="170"/>
      <c r="BX793" s="170"/>
      <c r="BY793" s="170"/>
      <c r="BZ793" s="170"/>
      <c r="CA793" s="170"/>
      <c r="CB793" s="170"/>
      <c r="CC793" s="170"/>
      <c r="CD793" s="170"/>
      <c r="CE793" s="170"/>
      <c r="CF793" s="170"/>
      <c r="CG793" s="170"/>
      <c r="CH793" s="170"/>
      <c r="CI793" s="170"/>
      <c r="CJ793" s="170"/>
      <c r="CK793" s="170"/>
      <c r="CL793" s="170"/>
      <c r="CM793" s="170"/>
      <c r="CN793" s="170"/>
      <c r="CO793" s="170"/>
      <c r="CP793" s="170"/>
      <c r="CQ793" s="170"/>
      <c r="CR793" s="170"/>
      <c r="CS793" s="170"/>
      <c r="CT793" s="170"/>
      <c r="CU793" s="170"/>
      <c r="CV793" s="170"/>
      <c r="CW793" s="170"/>
      <c r="CX793" s="170"/>
      <c r="CY793" s="170"/>
      <c r="CZ793" s="170"/>
      <c r="DA793" s="170"/>
      <c r="DB793" s="170"/>
      <c r="DC793" s="170"/>
      <c r="DD793" s="170"/>
      <c r="DE793" s="170"/>
      <c r="DF793" s="170"/>
      <c r="DG793" s="170"/>
      <c r="DH793" s="170"/>
      <c r="DI793" s="170"/>
      <c r="DJ793" s="170"/>
      <c r="DK793" s="170"/>
      <c r="DL793" s="170"/>
      <c r="DM793" s="170"/>
      <c r="DN793" s="170"/>
      <c r="DO793" s="170"/>
      <c r="DP793" s="170"/>
      <c r="DQ793" s="170"/>
      <c r="DR793" s="170"/>
      <c r="DS793" s="170"/>
      <c r="DT793" s="170"/>
      <c r="DU793" s="170"/>
      <c r="DV793" s="170"/>
      <c r="DW793" s="170"/>
      <c r="DX793" s="170"/>
      <c r="DY793" s="170"/>
      <c r="DZ793" s="170"/>
      <c r="EA793" s="170"/>
      <c r="EB793" s="170"/>
      <c r="EC793" s="170"/>
      <c r="ED793" s="170"/>
      <c r="EE793" s="170"/>
      <c r="EF793" s="170"/>
      <c r="EG793" s="170"/>
      <c r="EH793" s="170"/>
      <c r="EI793" s="170"/>
      <c r="EJ793" s="170"/>
      <c r="EK793" s="170"/>
      <c r="EL793" s="170"/>
      <c r="EM793" s="170"/>
      <c r="EN793" s="170"/>
      <c r="EO793" s="170"/>
      <c r="EP793" s="170"/>
      <c r="EQ793" s="170"/>
      <c r="ER793" s="170"/>
      <c r="ES793" s="170"/>
      <c r="ET793" s="170"/>
      <c r="EU793" s="170"/>
      <c r="EV793" s="170"/>
      <c r="EW793" s="170"/>
      <c r="EX793" s="170"/>
      <c r="EY793" s="170"/>
      <c r="EZ793" s="170"/>
      <c r="FA793" s="170"/>
      <c r="FB793" s="170"/>
      <c r="FC793" s="170"/>
      <c r="FD793" s="170"/>
    </row>
    <row r="794" customFormat="false" ht="12.75" hidden="false" customHeight="false" outlineLevel="0" collapsed="false">
      <c r="A794" s="179"/>
      <c r="B794" s="160"/>
      <c r="C794" s="160"/>
      <c r="D794" s="160"/>
      <c r="E794" s="160"/>
      <c r="F794" s="160"/>
      <c r="G794" s="160"/>
      <c r="H794" s="159"/>
      <c r="I794" s="181"/>
      <c r="R794" s="159"/>
      <c r="S794" s="169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70"/>
      <c r="CN794" s="170"/>
      <c r="CO794" s="170"/>
      <c r="CP794" s="170"/>
      <c r="CQ794" s="170"/>
      <c r="CR794" s="170"/>
      <c r="CS794" s="170"/>
      <c r="CT794" s="170"/>
      <c r="CU794" s="170"/>
      <c r="CV794" s="170"/>
      <c r="CW794" s="170"/>
      <c r="CX794" s="170"/>
      <c r="CY794" s="170"/>
      <c r="CZ794" s="170"/>
      <c r="DA794" s="170"/>
      <c r="DB794" s="170"/>
      <c r="DC794" s="170"/>
      <c r="DD794" s="170"/>
      <c r="DE794" s="170"/>
      <c r="DF794" s="170"/>
      <c r="DG794" s="170"/>
      <c r="DH794" s="170"/>
      <c r="DI794" s="170"/>
      <c r="DJ794" s="170"/>
      <c r="DK794" s="170"/>
      <c r="DL794" s="170"/>
      <c r="DM794" s="170"/>
      <c r="DN794" s="170"/>
      <c r="DO794" s="170"/>
      <c r="DP794" s="170"/>
      <c r="DQ794" s="170"/>
      <c r="DR794" s="170"/>
      <c r="DS794" s="170"/>
      <c r="DT794" s="170"/>
      <c r="DU794" s="170"/>
      <c r="DV794" s="170"/>
      <c r="DW794" s="170"/>
      <c r="DX794" s="170"/>
      <c r="DY794" s="170"/>
      <c r="DZ794" s="170"/>
      <c r="EA794" s="170"/>
      <c r="EB794" s="170"/>
      <c r="EC794" s="170"/>
      <c r="ED794" s="170"/>
      <c r="EE794" s="170"/>
      <c r="EF794" s="170"/>
      <c r="EG794" s="170"/>
      <c r="EH794" s="170"/>
      <c r="EI794" s="170"/>
      <c r="EJ794" s="170"/>
      <c r="EK794" s="170"/>
      <c r="EL794" s="170"/>
      <c r="EM794" s="170"/>
      <c r="EN794" s="170"/>
      <c r="EO794" s="170"/>
      <c r="EP794" s="170"/>
      <c r="EQ794" s="170"/>
      <c r="ER794" s="170"/>
      <c r="ES794" s="170"/>
      <c r="ET794" s="170"/>
      <c r="EU794" s="170"/>
      <c r="EV794" s="170"/>
      <c r="EW794" s="170"/>
      <c r="EX794" s="170"/>
      <c r="EY794" s="170"/>
      <c r="EZ794" s="170"/>
      <c r="FA794" s="170"/>
      <c r="FB794" s="170"/>
      <c r="FC794" s="170"/>
      <c r="FD794" s="170"/>
    </row>
    <row r="795" customFormat="false" ht="12.75" hidden="false" customHeight="false" outlineLevel="0" collapsed="false">
      <c r="A795" s="179"/>
      <c r="B795" s="160"/>
      <c r="C795" s="160"/>
      <c r="D795" s="160"/>
      <c r="E795" s="160"/>
      <c r="F795" s="160"/>
      <c r="G795" s="160"/>
      <c r="H795" s="159"/>
      <c r="I795" s="181"/>
      <c r="R795" s="159"/>
      <c r="S795" s="169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0"/>
      <c r="CL795" s="170"/>
      <c r="CM795" s="170"/>
      <c r="CN795" s="170"/>
      <c r="CO795" s="170"/>
      <c r="CP795" s="170"/>
      <c r="CQ795" s="170"/>
      <c r="CR795" s="170"/>
      <c r="CS795" s="170"/>
      <c r="CT795" s="170"/>
      <c r="CU795" s="170"/>
      <c r="CV795" s="170"/>
      <c r="CW795" s="170"/>
      <c r="CX795" s="170"/>
      <c r="CY795" s="170"/>
      <c r="CZ795" s="170"/>
      <c r="DA795" s="170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0"/>
      <c r="DS795" s="170"/>
      <c r="DT795" s="170"/>
      <c r="DU795" s="170"/>
      <c r="DV795" s="170"/>
      <c r="DW795" s="170"/>
      <c r="DX795" s="170"/>
      <c r="DY795" s="170"/>
      <c r="DZ795" s="170"/>
      <c r="EA795" s="170"/>
      <c r="EB795" s="170"/>
      <c r="EC795" s="170"/>
      <c r="ED795" s="170"/>
      <c r="EE795" s="170"/>
      <c r="EF795" s="170"/>
      <c r="EG795" s="170"/>
      <c r="EH795" s="170"/>
      <c r="EI795" s="170"/>
      <c r="EJ795" s="170"/>
      <c r="EK795" s="170"/>
      <c r="EL795" s="170"/>
      <c r="EM795" s="170"/>
      <c r="EN795" s="170"/>
      <c r="EO795" s="170"/>
      <c r="EP795" s="170"/>
      <c r="EQ795" s="170"/>
      <c r="ER795" s="170"/>
      <c r="ES795" s="170"/>
      <c r="ET795" s="170"/>
      <c r="EU795" s="170"/>
      <c r="EV795" s="170"/>
      <c r="EW795" s="170"/>
      <c r="EX795" s="170"/>
      <c r="EY795" s="170"/>
      <c r="EZ795" s="170"/>
      <c r="FA795" s="170"/>
      <c r="FB795" s="170"/>
      <c r="FC795" s="170"/>
      <c r="FD795" s="170"/>
    </row>
    <row r="796" customFormat="false" ht="12.75" hidden="false" customHeight="false" outlineLevel="0" collapsed="false">
      <c r="A796" s="179"/>
      <c r="B796" s="160"/>
      <c r="C796" s="160"/>
      <c r="D796" s="160"/>
      <c r="E796" s="160"/>
      <c r="F796" s="160"/>
      <c r="G796" s="160"/>
      <c r="H796" s="159"/>
      <c r="I796" s="181"/>
      <c r="R796" s="159"/>
      <c r="S796" s="169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70"/>
      <c r="BP796" s="170"/>
      <c r="BQ796" s="170"/>
      <c r="BR796" s="170"/>
      <c r="BS796" s="170"/>
      <c r="BT796" s="170"/>
      <c r="BU796" s="170"/>
      <c r="BV796" s="170"/>
      <c r="BW796" s="170"/>
      <c r="BX796" s="170"/>
      <c r="BY796" s="170"/>
      <c r="BZ796" s="170"/>
      <c r="CA796" s="170"/>
      <c r="CB796" s="170"/>
      <c r="CC796" s="170"/>
      <c r="CD796" s="170"/>
      <c r="CE796" s="170"/>
      <c r="CF796" s="170"/>
      <c r="CG796" s="170"/>
      <c r="CH796" s="170"/>
      <c r="CI796" s="170"/>
      <c r="CJ796" s="170"/>
      <c r="CK796" s="170"/>
      <c r="CL796" s="170"/>
      <c r="CM796" s="170"/>
      <c r="CN796" s="170"/>
      <c r="CO796" s="170"/>
      <c r="CP796" s="170"/>
      <c r="CQ796" s="170"/>
      <c r="CR796" s="170"/>
      <c r="CS796" s="170"/>
      <c r="CT796" s="170"/>
      <c r="CU796" s="170"/>
      <c r="CV796" s="170"/>
      <c r="CW796" s="170"/>
      <c r="CX796" s="170"/>
      <c r="CY796" s="170"/>
      <c r="CZ796" s="170"/>
      <c r="DA796" s="170"/>
      <c r="DB796" s="170"/>
      <c r="DC796" s="170"/>
      <c r="DD796" s="170"/>
      <c r="DE796" s="170"/>
      <c r="DF796" s="170"/>
      <c r="DG796" s="170"/>
      <c r="DH796" s="170"/>
      <c r="DI796" s="170"/>
      <c r="DJ796" s="170"/>
      <c r="DK796" s="170"/>
      <c r="DL796" s="170"/>
      <c r="DM796" s="170"/>
      <c r="DN796" s="170"/>
      <c r="DO796" s="170"/>
      <c r="DP796" s="170"/>
      <c r="DQ796" s="170"/>
      <c r="DR796" s="170"/>
      <c r="DS796" s="170"/>
      <c r="DT796" s="170"/>
      <c r="DU796" s="170"/>
      <c r="DV796" s="170"/>
      <c r="DW796" s="170"/>
      <c r="DX796" s="170"/>
      <c r="DY796" s="170"/>
      <c r="DZ796" s="170"/>
      <c r="EA796" s="170"/>
      <c r="EB796" s="170"/>
      <c r="EC796" s="170"/>
      <c r="ED796" s="170"/>
      <c r="EE796" s="170"/>
      <c r="EF796" s="170"/>
      <c r="EG796" s="170"/>
      <c r="EH796" s="170"/>
      <c r="EI796" s="170"/>
      <c r="EJ796" s="170"/>
      <c r="EK796" s="170"/>
      <c r="EL796" s="170"/>
      <c r="EM796" s="170"/>
      <c r="EN796" s="170"/>
      <c r="EO796" s="170"/>
      <c r="EP796" s="170"/>
      <c r="EQ796" s="170"/>
      <c r="ER796" s="170"/>
      <c r="ES796" s="170"/>
      <c r="ET796" s="170"/>
      <c r="EU796" s="170"/>
      <c r="EV796" s="170"/>
      <c r="EW796" s="170"/>
      <c r="EX796" s="170"/>
      <c r="EY796" s="170"/>
      <c r="EZ796" s="170"/>
      <c r="FA796" s="170"/>
      <c r="FB796" s="170"/>
      <c r="FC796" s="170"/>
      <c r="FD796" s="170"/>
    </row>
    <row r="797" customFormat="false" ht="12.75" hidden="false" customHeight="false" outlineLevel="0" collapsed="false">
      <c r="A797" s="179"/>
      <c r="B797" s="160"/>
      <c r="C797" s="160"/>
      <c r="D797" s="160"/>
      <c r="E797" s="160"/>
      <c r="F797" s="160"/>
      <c r="G797" s="160"/>
      <c r="H797" s="159"/>
      <c r="I797" s="181"/>
      <c r="R797" s="159"/>
      <c r="S797" s="169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70"/>
      <c r="BP797" s="170"/>
      <c r="BQ797" s="170"/>
      <c r="BR797" s="170"/>
      <c r="BS797" s="170"/>
      <c r="BT797" s="170"/>
      <c r="BU797" s="170"/>
      <c r="BV797" s="170"/>
      <c r="BW797" s="170"/>
      <c r="BX797" s="170"/>
      <c r="BY797" s="170"/>
      <c r="BZ797" s="170"/>
      <c r="CA797" s="170"/>
      <c r="CB797" s="170"/>
      <c r="CC797" s="170"/>
      <c r="CD797" s="170"/>
      <c r="CE797" s="170"/>
      <c r="CF797" s="170"/>
      <c r="CG797" s="170"/>
      <c r="CH797" s="170"/>
      <c r="CI797" s="170"/>
      <c r="CJ797" s="170"/>
      <c r="CK797" s="170"/>
      <c r="CL797" s="170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0"/>
      <c r="DA797" s="170"/>
      <c r="DB797" s="170"/>
      <c r="DC797" s="170"/>
      <c r="DD797" s="170"/>
      <c r="DE797" s="170"/>
      <c r="DF797" s="170"/>
      <c r="DG797" s="170"/>
      <c r="DH797" s="170"/>
      <c r="DI797" s="170"/>
      <c r="DJ797" s="170"/>
      <c r="DK797" s="170"/>
      <c r="DL797" s="170"/>
      <c r="DM797" s="170"/>
      <c r="DN797" s="170"/>
      <c r="DO797" s="170"/>
      <c r="DP797" s="170"/>
      <c r="DQ797" s="170"/>
      <c r="DR797" s="170"/>
      <c r="DS797" s="170"/>
      <c r="DT797" s="170"/>
      <c r="DU797" s="170"/>
      <c r="DV797" s="170"/>
      <c r="DW797" s="170"/>
      <c r="DX797" s="170"/>
      <c r="DY797" s="170"/>
      <c r="DZ797" s="170"/>
      <c r="EA797" s="170"/>
      <c r="EB797" s="170"/>
      <c r="EC797" s="170"/>
      <c r="ED797" s="170"/>
      <c r="EE797" s="170"/>
      <c r="EF797" s="170"/>
      <c r="EG797" s="170"/>
      <c r="EH797" s="170"/>
      <c r="EI797" s="170"/>
      <c r="EJ797" s="170"/>
      <c r="EK797" s="170"/>
      <c r="EL797" s="170"/>
      <c r="EM797" s="170"/>
      <c r="EN797" s="170"/>
      <c r="EO797" s="170"/>
      <c r="EP797" s="170"/>
      <c r="EQ797" s="170"/>
      <c r="ER797" s="170"/>
      <c r="ES797" s="170"/>
      <c r="ET797" s="170"/>
      <c r="EU797" s="170"/>
      <c r="EV797" s="170"/>
      <c r="EW797" s="170"/>
      <c r="EX797" s="170"/>
      <c r="EY797" s="170"/>
      <c r="EZ797" s="170"/>
      <c r="FA797" s="170"/>
      <c r="FB797" s="170"/>
      <c r="FC797" s="170"/>
      <c r="FD797" s="170"/>
    </row>
    <row r="798" customFormat="false" ht="12.75" hidden="false" customHeight="false" outlineLevel="0" collapsed="false">
      <c r="A798" s="179"/>
      <c r="B798" s="160"/>
      <c r="C798" s="160"/>
      <c r="D798" s="160"/>
      <c r="E798" s="160"/>
      <c r="F798" s="160"/>
      <c r="G798" s="160"/>
      <c r="H798" s="159"/>
      <c r="I798" s="181"/>
      <c r="R798" s="159"/>
      <c r="S798" s="169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70"/>
      <c r="BP798" s="170"/>
      <c r="BQ798" s="170"/>
      <c r="BR798" s="170"/>
      <c r="BS798" s="170"/>
      <c r="BT798" s="170"/>
      <c r="BU798" s="170"/>
      <c r="BV798" s="170"/>
      <c r="BW798" s="170"/>
      <c r="BX798" s="170"/>
      <c r="BY798" s="170"/>
      <c r="BZ798" s="170"/>
      <c r="CA798" s="170"/>
      <c r="CB798" s="170"/>
      <c r="CC798" s="170"/>
      <c r="CD798" s="170"/>
      <c r="CE798" s="170"/>
      <c r="CF798" s="170"/>
      <c r="CG798" s="170"/>
      <c r="CH798" s="170"/>
      <c r="CI798" s="170"/>
      <c r="CJ798" s="170"/>
      <c r="CK798" s="170"/>
      <c r="CL798" s="170"/>
      <c r="CM798" s="170"/>
      <c r="CN798" s="170"/>
      <c r="CO798" s="170"/>
      <c r="CP798" s="170"/>
      <c r="CQ798" s="170"/>
      <c r="CR798" s="170"/>
      <c r="CS798" s="170"/>
      <c r="CT798" s="170"/>
      <c r="CU798" s="170"/>
      <c r="CV798" s="170"/>
      <c r="CW798" s="170"/>
      <c r="CX798" s="170"/>
      <c r="CY798" s="170"/>
      <c r="CZ798" s="170"/>
      <c r="DA798" s="170"/>
      <c r="DB798" s="170"/>
      <c r="DC798" s="170"/>
      <c r="DD798" s="170"/>
      <c r="DE798" s="170"/>
      <c r="DF798" s="170"/>
      <c r="DG798" s="170"/>
      <c r="DH798" s="170"/>
      <c r="DI798" s="170"/>
      <c r="DJ798" s="170"/>
      <c r="DK798" s="170"/>
      <c r="DL798" s="170"/>
      <c r="DM798" s="170"/>
      <c r="DN798" s="170"/>
      <c r="DO798" s="170"/>
      <c r="DP798" s="170"/>
      <c r="DQ798" s="170"/>
      <c r="DR798" s="170"/>
      <c r="DS798" s="170"/>
      <c r="DT798" s="170"/>
      <c r="DU798" s="170"/>
      <c r="DV798" s="170"/>
      <c r="DW798" s="170"/>
      <c r="DX798" s="170"/>
      <c r="DY798" s="170"/>
      <c r="DZ798" s="170"/>
      <c r="EA798" s="170"/>
      <c r="EB798" s="170"/>
      <c r="EC798" s="170"/>
      <c r="ED798" s="170"/>
      <c r="EE798" s="170"/>
      <c r="EF798" s="170"/>
      <c r="EG798" s="170"/>
      <c r="EH798" s="170"/>
      <c r="EI798" s="170"/>
      <c r="EJ798" s="170"/>
      <c r="EK798" s="170"/>
      <c r="EL798" s="170"/>
      <c r="EM798" s="170"/>
      <c r="EN798" s="170"/>
      <c r="EO798" s="170"/>
      <c r="EP798" s="170"/>
      <c r="EQ798" s="170"/>
      <c r="ER798" s="170"/>
      <c r="ES798" s="170"/>
      <c r="ET798" s="170"/>
      <c r="EU798" s="170"/>
      <c r="EV798" s="170"/>
      <c r="EW798" s="170"/>
      <c r="EX798" s="170"/>
      <c r="EY798" s="170"/>
      <c r="EZ798" s="170"/>
      <c r="FA798" s="170"/>
      <c r="FB798" s="170"/>
      <c r="FC798" s="170"/>
      <c r="FD798" s="170"/>
    </row>
    <row r="799" customFormat="false" ht="12.75" hidden="false" customHeight="false" outlineLevel="0" collapsed="false">
      <c r="A799" s="179"/>
      <c r="B799" s="160"/>
      <c r="C799" s="160"/>
      <c r="D799" s="160"/>
      <c r="E799" s="160"/>
      <c r="F799" s="160"/>
      <c r="G799" s="160"/>
      <c r="H799" s="159"/>
      <c r="I799" s="181"/>
      <c r="R799" s="159"/>
      <c r="S799" s="169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70"/>
      <c r="BP799" s="170"/>
      <c r="BQ799" s="170"/>
      <c r="BR799" s="170"/>
      <c r="BS799" s="170"/>
      <c r="BT799" s="170"/>
      <c r="BU799" s="170"/>
      <c r="BV799" s="170"/>
      <c r="BW799" s="170"/>
      <c r="BX799" s="170"/>
      <c r="BY799" s="170"/>
      <c r="BZ799" s="170"/>
      <c r="CA799" s="170"/>
      <c r="CB799" s="170"/>
      <c r="CC799" s="170"/>
      <c r="CD799" s="170"/>
      <c r="CE799" s="170"/>
      <c r="CF799" s="170"/>
      <c r="CG799" s="170"/>
      <c r="CH799" s="170"/>
      <c r="CI799" s="170"/>
      <c r="CJ799" s="170"/>
      <c r="CK799" s="170"/>
      <c r="CL799" s="170"/>
      <c r="CM799" s="170"/>
      <c r="CN799" s="170"/>
      <c r="CO799" s="170"/>
      <c r="CP799" s="170"/>
      <c r="CQ799" s="170"/>
      <c r="CR799" s="170"/>
      <c r="CS799" s="170"/>
      <c r="CT799" s="170"/>
      <c r="CU799" s="170"/>
      <c r="CV799" s="170"/>
      <c r="CW799" s="170"/>
      <c r="CX799" s="170"/>
      <c r="CY799" s="170"/>
      <c r="CZ799" s="170"/>
      <c r="DA799" s="170"/>
      <c r="DB799" s="170"/>
      <c r="DC799" s="170"/>
      <c r="DD799" s="170"/>
      <c r="DE799" s="170"/>
      <c r="DF799" s="170"/>
      <c r="DG799" s="170"/>
      <c r="DH799" s="170"/>
      <c r="DI799" s="170"/>
      <c r="DJ799" s="170"/>
      <c r="DK799" s="170"/>
      <c r="DL799" s="170"/>
      <c r="DM799" s="170"/>
      <c r="DN799" s="170"/>
      <c r="DO799" s="170"/>
      <c r="DP799" s="170"/>
      <c r="DQ799" s="170"/>
      <c r="DR799" s="170"/>
      <c r="DS799" s="170"/>
      <c r="DT799" s="170"/>
      <c r="DU799" s="170"/>
      <c r="DV799" s="170"/>
      <c r="DW799" s="170"/>
      <c r="DX799" s="170"/>
      <c r="DY799" s="170"/>
      <c r="DZ799" s="170"/>
      <c r="EA799" s="170"/>
      <c r="EB799" s="170"/>
      <c r="EC799" s="170"/>
      <c r="ED799" s="170"/>
      <c r="EE799" s="170"/>
      <c r="EF799" s="170"/>
      <c r="EG799" s="170"/>
      <c r="EH799" s="170"/>
      <c r="EI799" s="170"/>
      <c r="EJ799" s="170"/>
      <c r="EK799" s="170"/>
      <c r="EL799" s="170"/>
      <c r="EM799" s="170"/>
      <c r="EN799" s="170"/>
      <c r="EO799" s="170"/>
      <c r="EP799" s="170"/>
      <c r="EQ799" s="170"/>
      <c r="ER799" s="170"/>
      <c r="ES799" s="170"/>
      <c r="ET799" s="170"/>
      <c r="EU799" s="170"/>
      <c r="EV799" s="170"/>
      <c r="EW799" s="170"/>
      <c r="EX799" s="170"/>
      <c r="EY799" s="170"/>
      <c r="EZ799" s="170"/>
      <c r="FA799" s="170"/>
      <c r="FB799" s="170"/>
      <c r="FC799" s="170"/>
      <c r="FD799" s="170"/>
    </row>
    <row r="800" customFormat="false" ht="12.75" hidden="false" customHeight="false" outlineLevel="0" collapsed="false">
      <c r="A800" s="179"/>
      <c r="B800" s="160"/>
      <c r="C800" s="160"/>
      <c r="D800" s="160"/>
      <c r="E800" s="160"/>
      <c r="F800" s="160"/>
      <c r="G800" s="160"/>
      <c r="H800" s="159"/>
      <c r="I800" s="181"/>
      <c r="R800" s="159"/>
      <c r="S800" s="169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  <c r="AJ800" s="170"/>
      <c r="AK800" s="170"/>
      <c r="AL800" s="170"/>
      <c r="AM800" s="170"/>
      <c r="AN800" s="170"/>
      <c r="AO800" s="170"/>
      <c r="AP800" s="170"/>
      <c r="AQ800" s="170"/>
      <c r="AR800" s="170"/>
      <c r="AS800" s="170"/>
      <c r="AT800" s="170"/>
      <c r="AU800" s="170"/>
      <c r="AV800" s="170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70"/>
      <c r="BP800" s="170"/>
      <c r="BQ800" s="170"/>
      <c r="BR800" s="170"/>
      <c r="BS800" s="170"/>
      <c r="BT800" s="170"/>
      <c r="BU800" s="170"/>
      <c r="BV800" s="170"/>
      <c r="BW800" s="170"/>
      <c r="BX800" s="170"/>
      <c r="BY800" s="170"/>
      <c r="BZ800" s="170"/>
      <c r="CA800" s="170"/>
      <c r="CB800" s="170"/>
      <c r="CC800" s="170"/>
      <c r="CD800" s="170"/>
      <c r="CE800" s="170"/>
      <c r="CF800" s="170"/>
      <c r="CG800" s="170"/>
      <c r="CH800" s="170"/>
      <c r="CI800" s="170"/>
      <c r="CJ800" s="170"/>
      <c r="CK800" s="170"/>
      <c r="CL800" s="170"/>
      <c r="CM800" s="170"/>
      <c r="CN800" s="170"/>
      <c r="CO800" s="170"/>
      <c r="CP800" s="170"/>
      <c r="CQ800" s="170"/>
      <c r="CR800" s="170"/>
      <c r="CS800" s="170"/>
      <c r="CT800" s="170"/>
      <c r="CU800" s="170"/>
      <c r="CV800" s="170"/>
      <c r="CW800" s="170"/>
      <c r="CX800" s="170"/>
      <c r="CY800" s="170"/>
      <c r="CZ800" s="170"/>
      <c r="DA800" s="170"/>
      <c r="DB800" s="170"/>
      <c r="DC800" s="170"/>
      <c r="DD800" s="170"/>
      <c r="DE800" s="170"/>
      <c r="DF800" s="170"/>
      <c r="DG800" s="170"/>
      <c r="DH800" s="170"/>
      <c r="DI800" s="170"/>
      <c r="DJ800" s="170"/>
      <c r="DK800" s="170"/>
      <c r="DL800" s="170"/>
      <c r="DM800" s="170"/>
      <c r="DN800" s="170"/>
      <c r="DO800" s="170"/>
      <c r="DP800" s="170"/>
      <c r="DQ800" s="170"/>
      <c r="DR800" s="170"/>
      <c r="DS800" s="170"/>
      <c r="DT800" s="170"/>
      <c r="DU800" s="170"/>
      <c r="DV800" s="170"/>
      <c r="DW800" s="170"/>
      <c r="DX800" s="170"/>
      <c r="DY800" s="170"/>
      <c r="DZ800" s="170"/>
      <c r="EA800" s="170"/>
      <c r="EB800" s="170"/>
      <c r="EC800" s="170"/>
      <c r="ED800" s="170"/>
      <c r="EE800" s="170"/>
      <c r="EF800" s="170"/>
      <c r="EG800" s="170"/>
      <c r="EH800" s="170"/>
      <c r="EI800" s="170"/>
      <c r="EJ800" s="170"/>
      <c r="EK800" s="170"/>
      <c r="EL800" s="170"/>
      <c r="EM800" s="170"/>
      <c r="EN800" s="170"/>
      <c r="EO800" s="170"/>
      <c r="EP800" s="170"/>
      <c r="EQ800" s="170"/>
      <c r="ER800" s="170"/>
      <c r="ES800" s="170"/>
      <c r="ET800" s="170"/>
      <c r="EU800" s="170"/>
      <c r="EV800" s="170"/>
      <c r="EW800" s="170"/>
      <c r="EX800" s="170"/>
      <c r="EY800" s="170"/>
      <c r="EZ800" s="170"/>
      <c r="FA800" s="170"/>
      <c r="FB800" s="170"/>
      <c r="FC800" s="170"/>
      <c r="FD800" s="170"/>
    </row>
    <row r="801" customFormat="false" ht="12.75" hidden="false" customHeight="false" outlineLevel="0" collapsed="false">
      <c r="A801" s="179"/>
      <c r="B801" s="160"/>
      <c r="C801" s="160"/>
      <c r="D801" s="160"/>
      <c r="E801" s="160"/>
      <c r="F801" s="160"/>
      <c r="G801" s="160"/>
      <c r="H801" s="159"/>
      <c r="I801" s="181"/>
      <c r="R801" s="159"/>
      <c r="S801" s="169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  <c r="AJ801" s="170"/>
      <c r="AK801" s="170"/>
      <c r="AL801" s="170"/>
      <c r="AM801" s="170"/>
      <c r="AN801" s="170"/>
      <c r="AO801" s="170"/>
      <c r="AP801" s="170"/>
      <c r="AQ801" s="170"/>
      <c r="AR801" s="170"/>
      <c r="AS801" s="170"/>
      <c r="AT801" s="170"/>
      <c r="AU801" s="170"/>
      <c r="AV801" s="170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70"/>
      <c r="BP801" s="170"/>
      <c r="BQ801" s="170"/>
      <c r="BR801" s="170"/>
      <c r="BS801" s="170"/>
      <c r="BT801" s="170"/>
      <c r="BU801" s="170"/>
      <c r="BV801" s="170"/>
      <c r="BW801" s="170"/>
      <c r="BX801" s="170"/>
      <c r="BY801" s="170"/>
      <c r="BZ801" s="170"/>
      <c r="CA801" s="170"/>
      <c r="CB801" s="170"/>
      <c r="CC801" s="170"/>
      <c r="CD801" s="170"/>
      <c r="CE801" s="170"/>
      <c r="CF801" s="170"/>
      <c r="CG801" s="170"/>
      <c r="CH801" s="170"/>
      <c r="CI801" s="170"/>
      <c r="CJ801" s="170"/>
      <c r="CK801" s="170"/>
      <c r="CL801" s="170"/>
      <c r="CM801" s="170"/>
      <c r="CN801" s="170"/>
      <c r="CO801" s="170"/>
      <c r="CP801" s="170"/>
      <c r="CQ801" s="170"/>
      <c r="CR801" s="170"/>
      <c r="CS801" s="170"/>
      <c r="CT801" s="170"/>
      <c r="CU801" s="170"/>
      <c r="CV801" s="170"/>
      <c r="CW801" s="170"/>
      <c r="CX801" s="170"/>
      <c r="CY801" s="170"/>
      <c r="CZ801" s="170"/>
      <c r="DA801" s="170"/>
      <c r="DB801" s="170"/>
      <c r="DC801" s="170"/>
      <c r="DD801" s="170"/>
      <c r="DE801" s="170"/>
      <c r="DF801" s="170"/>
      <c r="DG801" s="170"/>
      <c r="DH801" s="170"/>
      <c r="DI801" s="170"/>
      <c r="DJ801" s="170"/>
      <c r="DK801" s="170"/>
      <c r="DL801" s="170"/>
      <c r="DM801" s="170"/>
      <c r="DN801" s="170"/>
      <c r="DO801" s="170"/>
      <c r="DP801" s="170"/>
      <c r="DQ801" s="170"/>
      <c r="DR801" s="170"/>
      <c r="DS801" s="170"/>
      <c r="DT801" s="170"/>
      <c r="DU801" s="170"/>
      <c r="DV801" s="170"/>
      <c r="DW801" s="170"/>
      <c r="DX801" s="170"/>
      <c r="DY801" s="170"/>
      <c r="DZ801" s="170"/>
      <c r="EA801" s="170"/>
      <c r="EB801" s="170"/>
      <c r="EC801" s="170"/>
      <c r="ED801" s="170"/>
      <c r="EE801" s="170"/>
      <c r="EF801" s="170"/>
      <c r="EG801" s="170"/>
      <c r="EH801" s="170"/>
      <c r="EI801" s="170"/>
      <c r="EJ801" s="170"/>
      <c r="EK801" s="170"/>
      <c r="EL801" s="170"/>
      <c r="EM801" s="170"/>
      <c r="EN801" s="170"/>
      <c r="EO801" s="170"/>
      <c r="EP801" s="170"/>
      <c r="EQ801" s="170"/>
      <c r="ER801" s="170"/>
      <c r="ES801" s="170"/>
      <c r="ET801" s="170"/>
      <c r="EU801" s="170"/>
      <c r="EV801" s="170"/>
      <c r="EW801" s="170"/>
      <c r="EX801" s="170"/>
      <c r="EY801" s="170"/>
      <c r="EZ801" s="170"/>
      <c r="FA801" s="170"/>
      <c r="FB801" s="170"/>
      <c r="FC801" s="170"/>
      <c r="FD801" s="170"/>
    </row>
    <row r="802" customFormat="false" ht="12.75" hidden="false" customHeight="false" outlineLevel="0" collapsed="false">
      <c r="A802" s="179"/>
      <c r="B802" s="160"/>
      <c r="C802" s="160"/>
      <c r="D802" s="160"/>
      <c r="E802" s="160"/>
      <c r="F802" s="160"/>
      <c r="G802" s="160"/>
      <c r="H802" s="159"/>
      <c r="I802" s="181"/>
      <c r="R802" s="159"/>
      <c r="S802" s="169"/>
      <c r="T802" s="170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  <c r="AJ802" s="170"/>
      <c r="AK802" s="170"/>
      <c r="AL802" s="170"/>
      <c r="AM802" s="170"/>
      <c r="AN802" s="170"/>
      <c r="AO802" s="170"/>
      <c r="AP802" s="170"/>
      <c r="AQ802" s="170"/>
      <c r="AR802" s="170"/>
      <c r="AS802" s="170"/>
      <c r="AT802" s="170"/>
      <c r="AU802" s="170"/>
      <c r="AV802" s="170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70"/>
      <c r="BP802" s="170"/>
      <c r="BQ802" s="170"/>
      <c r="BR802" s="170"/>
      <c r="BS802" s="170"/>
      <c r="BT802" s="170"/>
      <c r="BU802" s="170"/>
      <c r="BV802" s="170"/>
      <c r="BW802" s="170"/>
      <c r="BX802" s="170"/>
      <c r="BY802" s="170"/>
      <c r="BZ802" s="170"/>
      <c r="CA802" s="170"/>
      <c r="CB802" s="170"/>
      <c r="CC802" s="170"/>
      <c r="CD802" s="170"/>
      <c r="CE802" s="170"/>
      <c r="CF802" s="170"/>
      <c r="CG802" s="170"/>
      <c r="CH802" s="170"/>
      <c r="CI802" s="170"/>
      <c r="CJ802" s="170"/>
      <c r="CK802" s="170"/>
      <c r="CL802" s="170"/>
      <c r="CM802" s="170"/>
      <c r="CN802" s="170"/>
      <c r="CO802" s="170"/>
      <c r="CP802" s="170"/>
      <c r="CQ802" s="170"/>
      <c r="CR802" s="170"/>
      <c r="CS802" s="170"/>
      <c r="CT802" s="170"/>
      <c r="CU802" s="170"/>
      <c r="CV802" s="170"/>
      <c r="CW802" s="170"/>
      <c r="CX802" s="170"/>
      <c r="CY802" s="170"/>
      <c r="CZ802" s="170"/>
      <c r="DA802" s="170"/>
      <c r="DB802" s="170"/>
      <c r="DC802" s="170"/>
      <c r="DD802" s="170"/>
      <c r="DE802" s="170"/>
      <c r="DF802" s="170"/>
      <c r="DG802" s="170"/>
      <c r="DH802" s="170"/>
      <c r="DI802" s="170"/>
      <c r="DJ802" s="170"/>
      <c r="DK802" s="170"/>
      <c r="DL802" s="170"/>
      <c r="DM802" s="170"/>
      <c r="DN802" s="170"/>
      <c r="DO802" s="170"/>
      <c r="DP802" s="170"/>
      <c r="DQ802" s="170"/>
      <c r="DR802" s="170"/>
      <c r="DS802" s="170"/>
      <c r="DT802" s="170"/>
      <c r="DU802" s="170"/>
      <c r="DV802" s="170"/>
      <c r="DW802" s="170"/>
      <c r="DX802" s="170"/>
      <c r="DY802" s="170"/>
      <c r="DZ802" s="170"/>
      <c r="EA802" s="170"/>
      <c r="EB802" s="170"/>
      <c r="EC802" s="170"/>
      <c r="ED802" s="170"/>
      <c r="EE802" s="170"/>
      <c r="EF802" s="170"/>
      <c r="EG802" s="170"/>
      <c r="EH802" s="170"/>
      <c r="EI802" s="170"/>
      <c r="EJ802" s="170"/>
      <c r="EK802" s="170"/>
      <c r="EL802" s="170"/>
      <c r="EM802" s="170"/>
      <c r="EN802" s="170"/>
      <c r="EO802" s="170"/>
      <c r="EP802" s="170"/>
      <c r="EQ802" s="170"/>
      <c r="ER802" s="170"/>
      <c r="ES802" s="170"/>
      <c r="ET802" s="170"/>
      <c r="EU802" s="170"/>
      <c r="EV802" s="170"/>
      <c r="EW802" s="170"/>
      <c r="EX802" s="170"/>
      <c r="EY802" s="170"/>
      <c r="EZ802" s="170"/>
      <c r="FA802" s="170"/>
      <c r="FB802" s="170"/>
      <c r="FC802" s="170"/>
      <c r="FD802" s="170"/>
    </row>
    <row r="803" customFormat="false" ht="12.75" hidden="false" customHeight="false" outlineLevel="0" collapsed="false">
      <c r="A803" s="179"/>
      <c r="B803" s="160"/>
      <c r="C803" s="160"/>
      <c r="D803" s="160"/>
      <c r="E803" s="160"/>
      <c r="F803" s="160"/>
      <c r="G803" s="160"/>
      <c r="H803" s="159"/>
      <c r="I803" s="181"/>
      <c r="R803" s="159"/>
      <c r="S803" s="169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70"/>
      <c r="BP803" s="170"/>
      <c r="BQ803" s="170"/>
      <c r="BR803" s="170"/>
      <c r="BS803" s="170"/>
      <c r="BT803" s="170"/>
      <c r="BU803" s="170"/>
      <c r="BV803" s="170"/>
      <c r="BW803" s="170"/>
      <c r="BX803" s="170"/>
      <c r="BY803" s="170"/>
      <c r="BZ803" s="170"/>
      <c r="CA803" s="170"/>
      <c r="CB803" s="170"/>
      <c r="CC803" s="170"/>
      <c r="CD803" s="170"/>
      <c r="CE803" s="170"/>
      <c r="CF803" s="170"/>
      <c r="CG803" s="170"/>
      <c r="CH803" s="170"/>
      <c r="CI803" s="170"/>
      <c r="CJ803" s="170"/>
      <c r="CK803" s="170"/>
      <c r="CL803" s="170"/>
      <c r="CM803" s="170"/>
      <c r="CN803" s="170"/>
      <c r="CO803" s="170"/>
      <c r="CP803" s="170"/>
      <c r="CQ803" s="170"/>
      <c r="CR803" s="170"/>
      <c r="CS803" s="170"/>
      <c r="CT803" s="170"/>
      <c r="CU803" s="170"/>
      <c r="CV803" s="170"/>
      <c r="CW803" s="170"/>
      <c r="CX803" s="170"/>
      <c r="CY803" s="170"/>
      <c r="CZ803" s="170"/>
      <c r="DA803" s="170"/>
      <c r="DB803" s="170"/>
      <c r="DC803" s="170"/>
      <c r="DD803" s="170"/>
      <c r="DE803" s="170"/>
      <c r="DF803" s="170"/>
      <c r="DG803" s="170"/>
      <c r="DH803" s="170"/>
      <c r="DI803" s="170"/>
      <c r="DJ803" s="170"/>
      <c r="DK803" s="170"/>
      <c r="DL803" s="170"/>
      <c r="DM803" s="170"/>
      <c r="DN803" s="170"/>
      <c r="DO803" s="170"/>
      <c r="DP803" s="170"/>
      <c r="DQ803" s="170"/>
      <c r="DR803" s="170"/>
      <c r="DS803" s="170"/>
      <c r="DT803" s="170"/>
      <c r="DU803" s="170"/>
      <c r="DV803" s="170"/>
      <c r="DW803" s="170"/>
      <c r="DX803" s="170"/>
      <c r="DY803" s="170"/>
      <c r="DZ803" s="170"/>
      <c r="EA803" s="170"/>
      <c r="EB803" s="170"/>
      <c r="EC803" s="170"/>
      <c r="ED803" s="170"/>
      <c r="EE803" s="170"/>
      <c r="EF803" s="170"/>
      <c r="EG803" s="170"/>
      <c r="EH803" s="170"/>
      <c r="EI803" s="170"/>
      <c r="EJ803" s="170"/>
      <c r="EK803" s="170"/>
      <c r="EL803" s="170"/>
      <c r="EM803" s="170"/>
      <c r="EN803" s="170"/>
      <c r="EO803" s="170"/>
      <c r="EP803" s="170"/>
      <c r="EQ803" s="170"/>
      <c r="ER803" s="170"/>
      <c r="ES803" s="170"/>
      <c r="ET803" s="170"/>
      <c r="EU803" s="170"/>
      <c r="EV803" s="170"/>
      <c r="EW803" s="170"/>
      <c r="EX803" s="170"/>
      <c r="EY803" s="170"/>
      <c r="EZ803" s="170"/>
      <c r="FA803" s="170"/>
      <c r="FB803" s="170"/>
      <c r="FC803" s="170"/>
      <c r="FD803" s="170"/>
    </row>
    <row r="804" customFormat="false" ht="12.75" hidden="false" customHeight="false" outlineLevel="0" collapsed="false">
      <c r="A804" s="179"/>
      <c r="B804" s="160"/>
      <c r="C804" s="160"/>
      <c r="D804" s="160"/>
      <c r="E804" s="160"/>
      <c r="F804" s="160"/>
      <c r="G804" s="160"/>
      <c r="H804" s="159"/>
      <c r="I804" s="181"/>
      <c r="R804" s="159"/>
      <c r="S804" s="169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0"/>
      <c r="AJ804" s="170"/>
      <c r="AK804" s="170"/>
      <c r="AL804" s="170"/>
      <c r="AM804" s="170"/>
      <c r="AN804" s="170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70"/>
      <c r="BP804" s="170"/>
      <c r="BQ804" s="170"/>
      <c r="BR804" s="170"/>
      <c r="BS804" s="170"/>
      <c r="BT804" s="170"/>
      <c r="BU804" s="170"/>
      <c r="BV804" s="170"/>
      <c r="BW804" s="170"/>
      <c r="BX804" s="170"/>
      <c r="BY804" s="170"/>
      <c r="BZ804" s="170"/>
      <c r="CA804" s="170"/>
      <c r="CB804" s="170"/>
      <c r="CC804" s="170"/>
      <c r="CD804" s="170"/>
      <c r="CE804" s="170"/>
      <c r="CF804" s="170"/>
      <c r="CG804" s="170"/>
      <c r="CH804" s="170"/>
      <c r="CI804" s="170"/>
      <c r="CJ804" s="170"/>
      <c r="CK804" s="170"/>
      <c r="CL804" s="170"/>
      <c r="CM804" s="170"/>
      <c r="CN804" s="170"/>
      <c r="CO804" s="170"/>
      <c r="CP804" s="170"/>
      <c r="CQ804" s="170"/>
      <c r="CR804" s="170"/>
      <c r="CS804" s="170"/>
      <c r="CT804" s="170"/>
      <c r="CU804" s="170"/>
      <c r="CV804" s="170"/>
      <c r="CW804" s="170"/>
      <c r="CX804" s="170"/>
      <c r="CY804" s="170"/>
      <c r="CZ804" s="170"/>
      <c r="DA804" s="170"/>
      <c r="DB804" s="170"/>
      <c r="DC804" s="170"/>
      <c r="DD804" s="170"/>
      <c r="DE804" s="170"/>
      <c r="DF804" s="170"/>
      <c r="DG804" s="170"/>
      <c r="DH804" s="170"/>
      <c r="DI804" s="170"/>
      <c r="DJ804" s="170"/>
      <c r="DK804" s="170"/>
      <c r="DL804" s="170"/>
      <c r="DM804" s="170"/>
      <c r="DN804" s="170"/>
      <c r="DO804" s="170"/>
      <c r="DP804" s="170"/>
      <c r="DQ804" s="170"/>
      <c r="DR804" s="170"/>
      <c r="DS804" s="170"/>
      <c r="DT804" s="170"/>
      <c r="DU804" s="170"/>
      <c r="DV804" s="170"/>
      <c r="DW804" s="170"/>
      <c r="DX804" s="170"/>
      <c r="DY804" s="170"/>
      <c r="DZ804" s="170"/>
      <c r="EA804" s="170"/>
      <c r="EB804" s="170"/>
      <c r="EC804" s="170"/>
      <c r="ED804" s="170"/>
      <c r="EE804" s="170"/>
      <c r="EF804" s="170"/>
      <c r="EG804" s="170"/>
      <c r="EH804" s="170"/>
      <c r="EI804" s="170"/>
      <c r="EJ804" s="170"/>
      <c r="EK804" s="170"/>
      <c r="EL804" s="170"/>
      <c r="EM804" s="170"/>
      <c r="EN804" s="170"/>
      <c r="EO804" s="170"/>
      <c r="EP804" s="170"/>
      <c r="EQ804" s="170"/>
      <c r="ER804" s="170"/>
      <c r="ES804" s="170"/>
      <c r="ET804" s="170"/>
      <c r="EU804" s="170"/>
      <c r="EV804" s="170"/>
      <c r="EW804" s="170"/>
      <c r="EX804" s="170"/>
      <c r="EY804" s="170"/>
      <c r="EZ804" s="170"/>
      <c r="FA804" s="170"/>
      <c r="FB804" s="170"/>
      <c r="FC804" s="170"/>
      <c r="FD804" s="170"/>
    </row>
    <row r="805" customFormat="false" ht="12.75" hidden="false" customHeight="false" outlineLevel="0" collapsed="false">
      <c r="A805" s="179"/>
      <c r="B805" s="160"/>
      <c r="C805" s="160"/>
      <c r="D805" s="160"/>
      <c r="E805" s="160"/>
      <c r="F805" s="160"/>
      <c r="G805" s="160"/>
      <c r="H805" s="159"/>
      <c r="I805" s="181"/>
      <c r="R805" s="159"/>
      <c r="S805" s="169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70"/>
      <c r="BP805" s="170"/>
      <c r="BQ805" s="170"/>
      <c r="BR805" s="170"/>
      <c r="BS805" s="170"/>
      <c r="BT805" s="170"/>
      <c r="BU805" s="170"/>
      <c r="BV805" s="170"/>
      <c r="BW805" s="170"/>
      <c r="BX805" s="170"/>
      <c r="BY805" s="170"/>
      <c r="BZ805" s="170"/>
      <c r="CA805" s="170"/>
      <c r="CB805" s="170"/>
      <c r="CC805" s="170"/>
      <c r="CD805" s="170"/>
      <c r="CE805" s="170"/>
      <c r="CF805" s="170"/>
      <c r="CG805" s="170"/>
      <c r="CH805" s="170"/>
      <c r="CI805" s="170"/>
      <c r="CJ805" s="170"/>
      <c r="CK805" s="170"/>
      <c r="CL805" s="170"/>
      <c r="CM805" s="170"/>
      <c r="CN805" s="170"/>
      <c r="CO805" s="170"/>
      <c r="CP805" s="170"/>
      <c r="CQ805" s="170"/>
      <c r="CR805" s="170"/>
      <c r="CS805" s="170"/>
      <c r="CT805" s="170"/>
      <c r="CU805" s="170"/>
      <c r="CV805" s="170"/>
      <c r="CW805" s="170"/>
      <c r="CX805" s="170"/>
      <c r="CY805" s="170"/>
      <c r="CZ805" s="170"/>
      <c r="DA805" s="170"/>
      <c r="DB805" s="170"/>
      <c r="DC805" s="170"/>
      <c r="DD805" s="170"/>
      <c r="DE805" s="170"/>
      <c r="DF805" s="170"/>
      <c r="DG805" s="170"/>
      <c r="DH805" s="170"/>
      <c r="DI805" s="170"/>
      <c r="DJ805" s="170"/>
      <c r="DK805" s="170"/>
      <c r="DL805" s="170"/>
      <c r="DM805" s="170"/>
      <c r="DN805" s="170"/>
      <c r="DO805" s="170"/>
      <c r="DP805" s="170"/>
      <c r="DQ805" s="170"/>
      <c r="DR805" s="170"/>
      <c r="DS805" s="170"/>
      <c r="DT805" s="170"/>
      <c r="DU805" s="170"/>
      <c r="DV805" s="170"/>
      <c r="DW805" s="170"/>
      <c r="DX805" s="170"/>
      <c r="DY805" s="170"/>
      <c r="DZ805" s="170"/>
      <c r="EA805" s="170"/>
      <c r="EB805" s="170"/>
      <c r="EC805" s="170"/>
      <c r="ED805" s="170"/>
      <c r="EE805" s="170"/>
      <c r="EF805" s="170"/>
      <c r="EG805" s="170"/>
      <c r="EH805" s="170"/>
      <c r="EI805" s="170"/>
      <c r="EJ805" s="170"/>
      <c r="EK805" s="170"/>
      <c r="EL805" s="170"/>
      <c r="EM805" s="170"/>
      <c r="EN805" s="170"/>
      <c r="EO805" s="170"/>
      <c r="EP805" s="170"/>
      <c r="EQ805" s="170"/>
      <c r="ER805" s="170"/>
      <c r="ES805" s="170"/>
      <c r="ET805" s="170"/>
      <c r="EU805" s="170"/>
      <c r="EV805" s="170"/>
      <c r="EW805" s="170"/>
      <c r="EX805" s="170"/>
      <c r="EY805" s="170"/>
      <c r="EZ805" s="170"/>
      <c r="FA805" s="170"/>
      <c r="FB805" s="170"/>
      <c r="FC805" s="170"/>
      <c r="FD805" s="170"/>
    </row>
    <row r="806" customFormat="false" ht="12.75" hidden="false" customHeight="false" outlineLevel="0" collapsed="false">
      <c r="A806" s="179"/>
      <c r="B806" s="160"/>
      <c r="C806" s="160"/>
      <c r="D806" s="160"/>
      <c r="E806" s="160"/>
      <c r="F806" s="160"/>
      <c r="G806" s="160"/>
      <c r="H806" s="159"/>
      <c r="I806" s="181"/>
      <c r="R806" s="159"/>
      <c r="S806" s="169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70"/>
      <c r="BP806" s="170"/>
      <c r="BQ806" s="170"/>
      <c r="BR806" s="170"/>
      <c r="BS806" s="170"/>
      <c r="BT806" s="170"/>
      <c r="BU806" s="170"/>
      <c r="BV806" s="170"/>
      <c r="BW806" s="170"/>
      <c r="BX806" s="170"/>
      <c r="BY806" s="170"/>
      <c r="BZ806" s="170"/>
      <c r="CA806" s="170"/>
      <c r="CB806" s="170"/>
      <c r="CC806" s="170"/>
      <c r="CD806" s="170"/>
      <c r="CE806" s="170"/>
      <c r="CF806" s="170"/>
      <c r="CG806" s="170"/>
      <c r="CH806" s="170"/>
      <c r="CI806" s="170"/>
      <c r="CJ806" s="170"/>
      <c r="CK806" s="170"/>
      <c r="CL806" s="170"/>
      <c r="CM806" s="170"/>
      <c r="CN806" s="170"/>
      <c r="CO806" s="170"/>
      <c r="CP806" s="170"/>
      <c r="CQ806" s="170"/>
      <c r="CR806" s="170"/>
      <c r="CS806" s="170"/>
      <c r="CT806" s="170"/>
      <c r="CU806" s="170"/>
      <c r="CV806" s="170"/>
      <c r="CW806" s="170"/>
      <c r="CX806" s="170"/>
      <c r="CY806" s="170"/>
      <c r="CZ806" s="170"/>
      <c r="DA806" s="170"/>
      <c r="DB806" s="170"/>
      <c r="DC806" s="170"/>
      <c r="DD806" s="170"/>
      <c r="DE806" s="170"/>
      <c r="DF806" s="170"/>
      <c r="DG806" s="170"/>
      <c r="DH806" s="170"/>
      <c r="DI806" s="170"/>
      <c r="DJ806" s="170"/>
      <c r="DK806" s="170"/>
      <c r="DL806" s="170"/>
      <c r="DM806" s="170"/>
      <c r="DN806" s="170"/>
      <c r="DO806" s="170"/>
      <c r="DP806" s="170"/>
      <c r="DQ806" s="170"/>
      <c r="DR806" s="170"/>
      <c r="DS806" s="170"/>
      <c r="DT806" s="170"/>
      <c r="DU806" s="170"/>
      <c r="DV806" s="170"/>
      <c r="DW806" s="170"/>
      <c r="DX806" s="170"/>
      <c r="DY806" s="170"/>
      <c r="DZ806" s="170"/>
      <c r="EA806" s="170"/>
      <c r="EB806" s="170"/>
      <c r="EC806" s="170"/>
      <c r="ED806" s="170"/>
      <c r="EE806" s="170"/>
      <c r="EF806" s="170"/>
      <c r="EG806" s="170"/>
      <c r="EH806" s="170"/>
      <c r="EI806" s="170"/>
      <c r="EJ806" s="170"/>
      <c r="EK806" s="170"/>
      <c r="EL806" s="170"/>
      <c r="EM806" s="170"/>
      <c r="EN806" s="170"/>
      <c r="EO806" s="170"/>
      <c r="EP806" s="170"/>
      <c r="EQ806" s="170"/>
      <c r="ER806" s="170"/>
      <c r="ES806" s="170"/>
      <c r="ET806" s="170"/>
      <c r="EU806" s="170"/>
      <c r="EV806" s="170"/>
      <c r="EW806" s="170"/>
      <c r="EX806" s="170"/>
      <c r="EY806" s="170"/>
      <c r="EZ806" s="170"/>
      <c r="FA806" s="170"/>
      <c r="FB806" s="170"/>
      <c r="FC806" s="170"/>
      <c r="FD806" s="170"/>
    </row>
    <row r="807" customFormat="false" ht="12.75" hidden="false" customHeight="false" outlineLevel="0" collapsed="false">
      <c r="A807" s="179"/>
      <c r="B807" s="160"/>
      <c r="C807" s="160"/>
      <c r="D807" s="160"/>
      <c r="E807" s="160"/>
      <c r="F807" s="160"/>
      <c r="G807" s="160"/>
      <c r="H807" s="159"/>
      <c r="I807" s="181"/>
      <c r="R807" s="159"/>
      <c r="S807" s="169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70"/>
      <c r="BP807" s="170"/>
      <c r="BQ807" s="170"/>
      <c r="BR807" s="170"/>
      <c r="BS807" s="170"/>
      <c r="BT807" s="170"/>
      <c r="BU807" s="170"/>
      <c r="BV807" s="170"/>
      <c r="BW807" s="170"/>
      <c r="BX807" s="170"/>
      <c r="BY807" s="170"/>
      <c r="BZ807" s="170"/>
      <c r="CA807" s="170"/>
      <c r="CB807" s="170"/>
      <c r="CC807" s="170"/>
      <c r="CD807" s="170"/>
      <c r="CE807" s="170"/>
      <c r="CF807" s="170"/>
      <c r="CG807" s="170"/>
      <c r="CH807" s="170"/>
      <c r="CI807" s="170"/>
      <c r="CJ807" s="170"/>
      <c r="CK807" s="170"/>
      <c r="CL807" s="170"/>
      <c r="CM807" s="170"/>
      <c r="CN807" s="170"/>
      <c r="CO807" s="170"/>
      <c r="CP807" s="170"/>
      <c r="CQ807" s="170"/>
      <c r="CR807" s="170"/>
      <c r="CS807" s="170"/>
      <c r="CT807" s="170"/>
      <c r="CU807" s="170"/>
      <c r="CV807" s="170"/>
      <c r="CW807" s="170"/>
      <c r="CX807" s="170"/>
      <c r="CY807" s="170"/>
      <c r="CZ807" s="170"/>
      <c r="DA807" s="170"/>
      <c r="DB807" s="170"/>
      <c r="DC807" s="170"/>
      <c r="DD807" s="170"/>
      <c r="DE807" s="170"/>
      <c r="DF807" s="170"/>
      <c r="DG807" s="170"/>
      <c r="DH807" s="170"/>
      <c r="DI807" s="170"/>
      <c r="DJ807" s="170"/>
      <c r="DK807" s="170"/>
      <c r="DL807" s="170"/>
      <c r="DM807" s="170"/>
      <c r="DN807" s="170"/>
      <c r="DO807" s="170"/>
      <c r="DP807" s="170"/>
      <c r="DQ807" s="170"/>
      <c r="DR807" s="170"/>
      <c r="DS807" s="170"/>
      <c r="DT807" s="170"/>
      <c r="DU807" s="170"/>
      <c r="DV807" s="170"/>
      <c r="DW807" s="170"/>
      <c r="DX807" s="170"/>
      <c r="DY807" s="170"/>
      <c r="DZ807" s="170"/>
      <c r="EA807" s="170"/>
      <c r="EB807" s="170"/>
      <c r="EC807" s="170"/>
      <c r="ED807" s="170"/>
      <c r="EE807" s="170"/>
      <c r="EF807" s="170"/>
      <c r="EG807" s="170"/>
      <c r="EH807" s="170"/>
      <c r="EI807" s="170"/>
      <c r="EJ807" s="170"/>
      <c r="EK807" s="170"/>
      <c r="EL807" s="170"/>
      <c r="EM807" s="170"/>
      <c r="EN807" s="170"/>
      <c r="EO807" s="170"/>
      <c r="EP807" s="170"/>
      <c r="EQ807" s="170"/>
      <c r="ER807" s="170"/>
      <c r="ES807" s="170"/>
      <c r="ET807" s="170"/>
      <c r="EU807" s="170"/>
      <c r="EV807" s="170"/>
      <c r="EW807" s="170"/>
      <c r="EX807" s="170"/>
      <c r="EY807" s="170"/>
      <c r="EZ807" s="170"/>
      <c r="FA807" s="170"/>
      <c r="FB807" s="170"/>
      <c r="FC807" s="170"/>
      <c r="FD807" s="170"/>
    </row>
    <row r="808" customFormat="false" ht="12.75" hidden="false" customHeight="false" outlineLevel="0" collapsed="false">
      <c r="A808" s="179"/>
      <c r="B808" s="160"/>
      <c r="C808" s="160"/>
      <c r="D808" s="160"/>
      <c r="E808" s="160"/>
      <c r="F808" s="160"/>
      <c r="G808" s="160"/>
      <c r="H808" s="159"/>
      <c r="I808" s="181"/>
      <c r="R808" s="159"/>
      <c r="S808" s="169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70"/>
      <c r="BP808" s="170"/>
      <c r="BQ808" s="170"/>
      <c r="BR808" s="170"/>
      <c r="BS808" s="170"/>
      <c r="BT808" s="170"/>
      <c r="BU808" s="170"/>
      <c r="BV808" s="170"/>
      <c r="BW808" s="170"/>
      <c r="BX808" s="170"/>
      <c r="BY808" s="170"/>
      <c r="BZ808" s="170"/>
      <c r="CA808" s="170"/>
      <c r="CB808" s="170"/>
      <c r="CC808" s="170"/>
      <c r="CD808" s="170"/>
      <c r="CE808" s="170"/>
      <c r="CF808" s="170"/>
      <c r="CG808" s="170"/>
      <c r="CH808" s="170"/>
      <c r="CI808" s="170"/>
      <c r="CJ808" s="170"/>
      <c r="CK808" s="170"/>
      <c r="CL808" s="170"/>
      <c r="CM808" s="170"/>
      <c r="CN808" s="170"/>
      <c r="CO808" s="170"/>
      <c r="CP808" s="170"/>
      <c r="CQ808" s="170"/>
      <c r="CR808" s="170"/>
      <c r="CS808" s="170"/>
      <c r="CT808" s="170"/>
      <c r="CU808" s="170"/>
      <c r="CV808" s="170"/>
      <c r="CW808" s="170"/>
      <c r="CX808" s="170"/>
      <c r="CY808" s="170"/>
      <c r="CZ808" s="170"/>
      <c r="DA808" s="170"/>
      <c r="DB808" s="170"/>
      <c r="DC808" s="170"/>
      <c r="DD808" s="170"/>
      <c r="DE808" s="170"/>
      <c r="DF808" s="170"/>
      <c r="DG808" s="170"/>
      <c r="DH808" s="170"/>
      <c r="DI808" s="170"/>
      <c r="DJ808" s="170"/>
      <c r="DK808" s="170"/>
      <c r="DL808" s="170"/>
      <c r="DM808" s="170"/>
      <c r="DN808" s="170"/>
      <c r="DO808" s="170"/>
      <c r="DP808" s="170"/>
      <c r="DQ808" s="170"/>
      <c r="DR808" s="170"/>
      <c r="DS808" s="170"/>
      <c r="DT808" s="170"/>
      <c r="DU808" s="170"/>
      <c r="DV808" s="170"/>
      <c r="DW808" s="170"/>
      <c r="DX808" s="170"/>
      <c r="DY808" s="170"/>
      <c r="DZ808" s="170"/>
      <c r="EA808" s="170"/>
      <c r="EB808" s="170"/>
      <c r="EC808" s="170"/>
      <c r="ED808" s="170"/>
      <c r="EE808" s="170"/>
      <c r="EF808" s="170"/>
      <c r="EG808" s="170"/>
      <c r="EH808" s="170"/>
      <c r="EI808" s="170"/>
      <c r="EJ808" s="170"/>
      <c r="EK808" s="170"/>
      <c r="EL808" s="170"/>
      <c r="EM808" s="170"/>
      <c r="EN808" s="170"/>
      <c r="EO808" s="170"/>
      <c r="EP808" s="170"/>
      <c r="EQ808" s="170"/>
      <c r="ER808" s="170"/>
      <c r="ES808" s="170"/>
      <c r="ET808" s="170"/>
      <c r="EU808" s="170"/>
      <c r="EV808" s="170"/>
      <c r="EW808" s="170"/>
      <c r="EX808" s="170"/>
      <c r="EY808" s="170"/>
      <c r="EZ808" s="170"/>
      <c r="FA808" s="170"/>
      <c r="FB808" s="170"/>
      <c r="FC808" s="170"/>
      <c r="FD808" s="170"/>
    </row>
    <row r="809" customFormat="false" ht="12.75" hidden="false" customHeight="false" outlineLevel="0" collapsed="false">
      <c r="A809" s="179"/>
      <c r="B809" s="160"/>
      <c r="C809" s="160"/>
      <c r="D809" s="160"/>
      <c r="E809" s="160"/>
      <c r="F809" s="160"/>
      <c r="G809" s="160"/>
      <c r="H809" s="159"/>
      <c r="I809" s="181"/>
      <c r="R809" s="159"/>
      <c r="S809" s="169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70"/>
      <c r="BP809" s="170"/>
      <c r="BQ809" s="170"/>
      <c r="BR809" s="170"/>
      <c r="BS809" s="170"/>
      <c r="BT809" s="170"/>
      <c r="BU809" s="170"/>
      <c r="BV809" s="170"/>
      <c r="BW809" s="170"/>
      <c r="BX809" s="170"/>
      <c r="BY809" s="170"/>
      <c r="BZ809" s="170"/>
      <c r="CA809" s="170"/>
      <c r="CB809" s="170"/>
      <c r="CC809" s="170"/>
      <c r="CD809" s="170"/>
      <c r="CE809" s="170"/>
      <c r="CF809" s="170"/>
      <c r="CG809" s="170"/>
      <c r="CH809" s="170"/>
      <c r="CI809" s="170"/>
      <c r="CJ809" s="170"/>
      <c r="CK809" s="170"/>
      <c r="CL809" s="170"/>
      <c r="CM809" s="170"/>
      <c r="CN809" s="170"/>
      <c r="CO809" s="170"/>
      <c r="CP809" s="170"/>
      <c r="CQ809" s="170"/>
      <c r="CR809" s="170"/>
      <c r="CS809" s="170"/>
      <c r="CT809" s="170"/>
      <c r="CU809" s="170"/>
      <c r="CV809" s="170"/>
      <c r="CW809" s="170"/>
      <c r="CX809" s="170"/>
      <c r="CY809" s="170"/>
      <c r="CZ809" s="170"/>
      <c r="DA809" s="170"/>
      <c r="DB809" s="170"/>
      <c r="DC809" s="170"/>
      <c r="DD809" s="170"/>
      <c r="DE809" s="170"/>
      <c r="DF809" s="170"/>
      <c r="DG809" s="170"/>
      <c r="DH809" s="170"/>
      <c r="DI809" s="170"/>
      <c r="DJ809" s="170"/>
      <c r="DK809" s="170"/>
      <c r="DL809" s="170"/>
      <c r="DM809" s="170"/>
      <c r="DN809" s="170"/>
      <c r="DO809" s="170"/>
      <c r="DP809" s="170"/>
      <c r="DQ809" s="170"/>
      <c r="DR809" s="170"/>
      <c r="DS809" s="170"/>
      <c r="DT809" s="170"/>
      <c r="DU809" s="170"/>
      <c r="DV809" s="170"/>
      <c r="DW809" s="170"/>
      <c r="DX809" s="170"/>
      <c r="DY809" s="170"/>
      <c r="DZ809" s="170"/>
      <c r="EA809" s="170"/>
      <c r="EB809" s="170"/>
      <c r="EC809" s="170"/>
      <c r="ED809" s="170"/>
      <c r="EE809" s="170"/>
      <c r="EF809" s="170"/>
      <c r="EG809" s="170"/>
      <c r="EH809" s="170"/>
      <c r="EI809" s="170"/>
      <c r="EJ809" s="170"/>
      <c r="EK809" s="170"/>
      <c r="EL809" s="170"/>
      <c r="EM809" s="170"/>
      <c r="EN809" s="170"/>
      <c r="EO809" s="170"/>
      <c r="EP809" s="170"/>
      <c r="EQ809" s="170"/>
      <c r="ER809" s="170"/>
      <c r="ES809" s="170"/>
      <c r="ET809" s="170"/>
      <c r="EU809" s="170"/>
      <c r="EV809" s="170"/>
      <c r="EW809" s="170"/>
      <c r="EX809" s="170"/>
      <c r="EY809" s="170"/>
      <c r="EZ809" s="170"/>
      <c r="FA809" s="170"/>
      <c r="FB809" s="170"/>
      <c r="FC809" s="170"/>
      <c r="FD809" s="170"/>
    </row>
    <row r="810" customFormat="false" ht="12.75" hidden="false" customHeight="false" outlineLevel="0" collapsed="false">
      <c r="A810" s="179"/>
      <c r="B810" s="160"/>
      <c r="C810" s="160"/>
      <c r="D810" s="160"/>
      <c r="E810" s="160"/>
      <c r="F810" s="160"/>
      <c r="G810" s="160"/>
      <c r="H810" s="159"/>
      <c r="I810" s="181"/>
      <c r="R810" s="159"/>
      <c r="S810" s="169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70"/>
      <c r="BP810" s="170"/>
      <c r="BQ810" s="170"/>
      <c r="BR810" s="170"/>
      <c r="BS810" s="170"/>
      <c r="BT810" s="170"/>
      <c r="BU810" s="170"/>
      <c r="BV810" s="170"/>
      <c r="BW810" s="170"/>
      <c r="BX810" s="170"/>
      <c r="BY810" s="170"/>
      <c r="BZ810" s="170"/>
      <c r="CA810" s="170"/>
      <c r="CB810" s="170"/>
      <c r="CC810" s="170"/>
      <c r="CD810" s="170"/>
      <c r="CE810" s="170"/>
      <c r="CF810" s="170"/>
      <c r="CG810" s="170"/>
      <c r="CH810" s="170"/>
      <c r="CI810" s="170"/>
      <c r="CJ810" s="170"/>
      <c r="CK810" s="170"/>
      <c r="CL810" s="170"/>
      <c r="CM810" s="170"/>
      <c r="CN810" s="170"/>
      <c r="CO810" s="170"/>
      <c r="CP810" s="170"/>
      <c r="CQ810" s="170"/>
      <c r="CR810" s="170"/>
      <c r="CS810" s="170"/>
      <c r="CT810" s="170"/>
      <c r="CU810" s="170"/>
      <c r="CV810" s="170"/>
      <c r="CW810" s="170"/>
      <c r="CX810" s="170"/>
      <c r="CY810" s="170"/>
      <c r="CZ810" s="170"/>
      <c r="DA810" s="170"/>
      <c r="DB810" s="170"/>
      <c r="DC810" s="170"/>
      <c r="DD810" s="170"/>
      <c r="DE810" s="170"/>
      <c r="DF810" s="170"/>
      <c r="DG810" s="170"/>
      <c r="DH810" s="170"/>
      <c r="DI810" s="170"/>
      <c r="DJ810" s="170"/>
      <c r="DK810" s="170"/>
      <c r="DL810" s="170"/>
      <c r="DM810" s="170"/>
      <c r="DN810" s="170"/>
      <c r="DO810" s="170"/>
      <c r="DP810" s="170"/>
      <c r="DQ810" s="170"/>
      <c r="DR810" s="170"/>
      <c r="DS810" s="170"/>
      <c r="DT810" s="170"/>
      <c r="DU810" s="170"/>
      <c r="DV810" s="170"/>
      <c r="DW810" s="170"/>
      <c r="DX810" s="170"/>
      <c r="DY810" s="170"/>
      <c r="DZ810" s="170"/>
      <c r="EA810" s="170"/>
      <c r="EB810" s="170"/>
      <c r="EC810" s="170"/>
      <c r="ED810" s="170"/>
      <c r="EE810" s="170"/>
      <c r="EF810" s="170"/>
      <c r="EG810" s="170"/>
      <c r="EH810" s="170"/>
      <c r="EI810" s="170"/>
      <c r="EJ810" s="170"/>
      <c r="EK810" s="170"/>
      <c r="EL810" s="170"/>
      <c r="EM810" s="170"/>
      <c r="EN810" s="170"/>
      <c r="EO810" s="170"/>
      <c r="EP810" s="170"/>
      <c r="EQ810" s="170"/>
      <c r="ER810" s="170"/>
      <c r="ES810" s="170"/>
      <c r="ET810" s="170"/>
      <c r="EU810" s="170"/>
      <c r="EV810" s="170"/>
      <c r="EW810" s="170"/>
      <c r="EX810" s="170"/>
      <c r="EY810" s="170"/>
      <c r="EZ810" s="170"/>
      <c r="FA810" s="170"/>
      <c r="FB810" s="170"/>
      <c r="FC810" s="170"/>
      <c r="FD810" s="170"/>
    </row>
    <row r="811" customFormat="false" ht="12.75" hidden="false" customHeight="false" outlineLevel="0" collapsed="false">
      <c r="A811" s="179"/>
      <c r="B811" s="160"/>
      <c r="C811" s="160"/>
      <c r="D811" s="160"/>
      <c r="E811" s="160"/>
      <c r="F811" s="160"/>
      <c r="G811" s="160"/>
      <c r="H811" s="159"/>
      <c r="I811" s="181"/>
      <c r="R811" s="159"/>
      <c r="S811" s="169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70"/>
      <c r="BP811" s="170"/>
      <c r="BQ811" s="170"/>
      <c r="BR811" s="170"/>
      <c r="BS811" s="170"/>
      <c r="BT811" s="170"/>
      <c r="BU811" s="170"/>
      <c r="BV811" s="170"/>
      <c r="BW811" s="170"/>
      <c r="BX811" s="170"/>
      <c r="BY811" s="170"/>
      <c r="BZ811" s="170"/>
      <c r="CA811" s="170"/>
      <c r="CB811" s="170"/>
      <c r="CC811" s="170"/>
      <c r="CD811" s="170"/>
      <c r="CE811" s="170"/>
      <c r="CF811" s="170"/>
      <c r="CG811" s="170"/>
      <c r="CH811" s="170"/>
      <c r="CI811" s="170"/>
      <c r="CJ811" s="170"/>
      <c r="CK811" s="170"/>
      <c r="CL811" s="170"/>
      <c r="CM811" s="170"/>
      <c r="CN811" s="170"/>
      <c r="CO811" s="170"/>
      <c r="CP811" s="170"/>
      <c r="CQ811" s="170"/>
      <c r="CR811" s="170"/>
      <c r="CS811" s="170"/>
      <c r="CT811" s="170"/>
      <c r="CU811" s="170"/>
      <c r="CV811" s="170"/>
      <c r="CW811" s="170"/>
      <c r="CX811" s="170"/>
      <c r="CY811" s="170"/>
      <c r="CZ811" s="170"/>
      <c r="DA811" s="170"/>
      <c r="DB811" s="170"/>
      <c r="DC811" s="170"/>
      <c r="DD811" s="170"/>
      <c r="DE811" s="170"/>
      <c r="DF811" s="170"/>
      <c r="DG811" s="170"/>
      <c r="DH811" s="170"/>
      <c r="DI811" s="170"/>
      <c r="DJ811" s="170"/>
      <c r="DK811" s="170"/>
      <c r="DL811" s="170"/>
      <c r="DM811" s="170"/>
      <c r="DN811" s="170"/>
      <c r="DO811" s="170"/>
      <c r="DP811" s="170"/>
      <c r="DQ811" s="170"/>
      <c r="DR811" s="170"/>
      <c r="DS811" s="170"/>
      <c r="DT811" s="170"/>
      <c r="DU811" s="170"/>
      <c r="DV811" s="170"/>
      <c r="DW811" s="170"/>
      <c r="DX811" s="170"/>
      <c r="DY811" s="170"/>
      <c r="DZ811" s="170"/>
      <c r="EA811" s="170"/>
      <c r="EB811" s="170"/>
      <c r="EC811" s="170"/>
      <c r="ED811" s="170"/>
      <c r="EE811" s="170"/>
      <c r="EF811" s="170"/>
      <c r="EG811" s="170"/>
      <c r="EH811" s="170"/>
      <c r="EI811" s="170"/>
      <c r="EJ811" s="170"/>
      <c r="EK811" s="170"/>
      <c r="EL811" s="170"/>
      <c r="EM811" s="170"/>
      <c r="EN811" s="170"/>
      <c r="EO811" s="170"/>
      <c r="EP811" s="170"/>
      <c r="EQ811" s="170"/>
      <c r="ER811" s="170"/>
      <c r="ES811" s="170"/>
      <c r="ET811" s="170"/>
      <c r="EU811" s="170"/>
      <c r="EV811" s="170"/>
      <c r="EW811" s="170"/>
      <c r="EX811" s="170"/>
      <c r="EY811" s="170"/>
      <c r="EZ811" s="170"/>
      <c r="FA811" s="170"/>
      <c r="FB811" s="170"/>
      <c r="FC811" s="170"/>
      <c r="FD811" s="170"/>
    </row>
    <row r="812" customFormat="false" ht="12.75" hidden="false" customHeight="false" outlineLevel="0" collapsed="false">
      <c r="A812" s="179"/>
      <c r="B812" s="160"/>
      <c r="C812" s="160"/>
      <c r="D812" s="160"/>
      <c r="E812" s="160"/>
      <c r="F812" s="160"/>
      <c r="G812" s="160"/>
      <c r="H812" s="159"/>
      <c r="I812" s="181"/>
      <c r="R812" s="159"/>
      <c r="S812" s="169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70"/>
      <c r="BP812" s="170"/>
      <c r="BQ812" s="170"/>
      <c r="BR812" s="170"/>
      <c r="BS812" s="170"/>
      <c r="BT812" s="170"/>
      <c r="BU812" s="170"/>
      <c r="BV812" s="170"/>
      <c r="BW812" s="170"/>
      <c r="BX812" s="170"/>
      <c r="BY812" s="170"/>
      <c r="BZ812" s="170"/>
      <c r="CA812" s="170"/>
      <c r="CB812" s="170"/>
      <c r="CC812" s="170"/>
      <c r="CD812" s="170"/>
      <c r="CE812" s="170"/>
      <c r="CF812" s="170"/>
      <c r="CG812" s="170"/>
      <c r="CH812" s="170"/>
      <c r="CI812" s="170"/>
      <c r="CJ812" s="170"/>
      <c r="CK812" s="170"/>
      <c r="CL812" s="170"/>
      <c r="CM812" s="170"/>
      <c r="CN812" s="170"/>
      <c r="CO812" s="170"/>
      <c r="CP812" s="170"/>
      <c r="CQ812" s="170"/>
      <c r="CR812" s="170"/>
      <c r="CS812" s="170"/>
      <c r="CT812" s="170"/>
      <c r="CU812" s="170"/>
      <c r="CV812" s="170"/>
      <c r="CW812" s="170"/>
      <c r="CX812" s="170"/>
      <c r="CY812" s="170"/>
      <c r="CZ812" s="170"/>
      <c r="DA812" s="170"/>
      <c r="DB812" s="170"/>
      <c r="DC812" s="170"/>
      <c r="DD812" s="170"/>
      <c r="DE812" s="170"/>
      <c r="DF812" s="170"/>
      <c r="DG812" s="170"/>
      <c r="DH812" s="170"/>
      <c r="DI812" s="170"/>
      <c r="DJ812" s="170"/>
      <c r="DK812" s="170"/>
      <c r="DL812" s="170"/>
      <c r="DM812" s="170"/>
      <c r="DN812" s="170"/>
      <c r="DO812" s="170"/>
      <c r="DP812" s="170"/>
      <c r="DQ812" s="170"/>
      <c r="DR812" s="170"/>
      <c r="DS812" s="170"/>
      <c r="DT812" s="170"/>
      <c r="DU812" s="170"/>
      <c r="DV812" s="170"/>
      <c r="DW812" s="170"/>
      <c r="DX812" s="170"/>
      <c r="DY812" s="170"/>
      <c r="DZ812" s="170"/>
      <c r="EA812" s="170"/>
      <c r="EB812" s="170"/>
      <c r="EC812" s="170"/>
      <c r="ED812" s="170"/>
      <c r="EE812" s="170"/>
      <c r="EF812" s="170"/>
      <c r="EG812" s="170"/>
      <c r="EH812" s="170"/>
      <c r="EI812" s="170"/>
      <c r="EJ812" s="170"/>
      <c r="EK812" s="170"/>
      <c r="EL812" s="170"/>
      <c r="EM812" s="170"/>
      <c r="EN812" s="170"/>
      <c r="EO812" s="170"/>
      <c r="EP812" s="170"/>
      <c r="EQ812" s="170"/>
      <c r="ER812" s="170"/>
      <c r="ES812" s="170"/>
      <c r="ET812" s="170"/>
      <c r="EU812" s="170"/>
      <c r="EV812" s="170"/>
      <c r="EW812" s="170"/>
      <c r="EX812" s="170"/>
      <c r="EY812" s="170"/>
      <c r="EZ812" s="170"/>
      <c r="FA812" s="170"/>
      <c r="FB812" s="170"/>
      <c r="FC812" s="170"/>
      <c r="FD812" s="170"/>
    </row>
    <row r="813" customFormat="false" ht="12.75" hidden="false" customHeight="false" outlineLevel="0" collapsed="false">
      <c r="A813" s="179"/>
      <c r="B813" s="160"/>
      <c r="C813" s="160"/>
      <c r="D813" s="160"/>
      <c r="E813" s="160"/>
      <c r="F813" s="160"/>
      <c r="G813" s="160"/>
      <c r="H813" s="159"/>
      <c r="I813" s="181"/>
      <c r="R813" s="159"/>
      <c r="S813" s="169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70"/>
      <c r="BP813" s="170"/>
      <c r="BQ813" s="170"/>
      <c r="BR813" s="170"/>
      <c r="BS813" s="170"/>
      <c r="BT813" s="170"/>
      <c r="BU813" s="170"/>
      <c r="BV813" s="170"/>
      <c r="BW813" s="170"/>
      <c r="BX813" s="170"/>
      <c r="BY813" s="170"/>
      <c r="BZ813" s="170"/>
      <c r="CA813" s="170"/>
      <c r="CB813" s="170"/>
      <c r="CC813" s="170"/>
      <c r="CD813" s="170"/>
      <c r="CE813" s="170"/>
      <c r="CF813" s="170"/>
      <c r="CG813" s="170"/>
      <c r="CH813" s="170"/>
      <c r="CI813" s="170"/>
      <c r="CJ813" s="170"/>
      <c r="CK813" s="170"/>
      <c r="CL813" s="170"/>
      <c r="CM813" s="170"/>
      <c r="CN813" s="170"/>
      <c r="CO813" s="170"/>
      <c r="CP813" s="170"/>
      <c r="CQ813" s="170"/>
      <c r="CR813" s="170"/>
      <c r="CS813" s="170"/>
      <c r="CT813" s="170"/>
      <c r="CU813" s="170"/>
      <c r="CV813" s="170"/>
      <c r="CW813" s="170"/>
      <c r="CX813" s="170"/>
      <c r="CY813" s="170"/>
      <c r="CZ813" s="170"/>
      <c r="DA813" s="170"/>
      <c r="DB813" s="170"/>
      <c r="DC813" s="170"/>
      <c r="DD813" s="170"/>
      <c r="DE813" s="170"/>
      <c r="DF813" s="170"/>
      <c r="DG813" s="170"/>
      <c r="DH813" s="170"/>
      <c r="DI813" s="170"/>
      <c r="DJ813" s="170"/>
      <c r="DK813" s="170"/>
      <c r="DL813" s="170"/>
      <c r="DM813" s="170"/>
      <c r="DN813" s="170"/>
      <c r="DO813" s="170"/>
      <c r="DP813" s="170"/>
      <c r="DQ813" s="170"/>
      <c r="DR813" s="170"/>
      <c r="DS813" s="170"/>
      <c r="DT813" s="170"/>
      <c r="DU813" s="170"/>
      <c r="DV813" s="170"/>
      <c r="DW813" s="170"/>
      <c r="DX813" s="170"/>
      <c r="DY813" s="170"/>
      <c r="DZ813" s="170"/>
      <c r="EA813" s="170"/>
      <c r="EB813" s="170"/>
      <c r="EC813" s="170"/>
      <c r="ED813" s="170"/>
      <c r="EE813" s="170"/>
      <c r="EF813" s="170"/>
      <c r="EG813" s="170"/>
      <c r="EH813" s="170"/>
      <c r="EI813" s="170"/>
      <c r="EJ813" s="170"/>
      <c r="EK813" s="170"/>
      <c r="EL813" s="170"/>
      <c r="EM813" s="170"/>
      <c r="EN813" s="170"/>
      <c r="EO813" s="170"/>
      <c r="EP813" s="170"/>
      <c r="EQ813" s="170"/>
      <c r="ER813" s="170"/>
      <c r="ES813" s="170"/>
      <c r="ET813" s="170"/>
      <c r="EU813" s="170"/>
      <c r="EV813" s="170"/>
      <c r="EW813" s="170"/>
      <c r="EX813" s="170"/>
      <c r="EY813" s="170"/>
      <c r="EZ813" s="170"/>
      <c r="FA813" s="170"/>
      <c r="FB813" s="170"/>
      <c r="FC813" s="170"/>
      <c r="FD813" s="170"/>
    </row>
    <row r="814" customFormat="false" ht="12.75" hidden="false" customHeight="false" outlineLevel="0" collapsed="false">
      <c r="A814" s="179"/>
      <c r="B814" s="160"/>
      <c r="C814" s="160"/>
      <c r="D814" s="160"/>
      <c r="E814" s="160"/>
      <c r="F814" s="160"/>
      <c r="G814" s="160"/>
      <c r="H814" s="159"/>
      <c r="I814" s="181"/>
      <c r="R814" s="159"/>
      <c r="S814" s="169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70"/>
      <c r="BP814" s="170"/>
      <c r="BQ814" s="170"/>
      <c r="BR814" s="170"/>
      <c r="BS814" s="170"/>
      <c r="BT814" s="170"/>
      <c r="BU814" s="170"/>
      <c r="BV814" s="170"/>
      <c r="BW814" s="170"/>
      <c r="BX814" s="170"/>
      <c r="BY814" s="170"/>
      <c r="BZ814" s="170"/>
      <c r="CA814" s="170"/>
      <c r="CB814" s="170"/>
      <c r="CC814" s="170"/>
      <c r="CD814" s="170"/>
      <c r="CE814" s="170"/>
      <c r="CF814" s="170"/>
      <c r="CG814" s="170"/>
      <c r="CH814" s="170"/>
      <c r="CI814" s="170"/>
      <c r="CJ814" s="170"/>
      <c r="CK814" s="170"/>
      <c r="CL814" s="170"/>
      <c r="CM814" s="170"/>
      <c r="CN814" s="170"/>
      <c r="CO814" s="170"/>
      <c r="CP814" s="170"/>
      <c r="CQ814" s="170"/>
      <c r="CR814" s="170"/>
      <c r="CS814" s="170"/>
      <c r="CT814" s="170"/>
      <c r="CU814" s="170"/>
      <c r="CV814" s="170"/>
      <c r="CW814" s="170"/>
      <c r="CX814" s="170"/>
      <c r="CY814" s="170"/>
      <c r="CZ814" s="170"/>
      <c r="DA814" s="170"/>
      <c r="DB814" s="170"/>
      <c r="DC814" s="170"/>
      <c r="DD814" s="170"/>
      <c r="DE814" s="170"/>
      <c r="DF814" s="170"/>
      <c r="DG814" s="170"/>
      <c r="DH814" s="170"/>
      <c r="DI814" s="170"/>
      <c r="DJ814" s="170"/>
      <c r="DK814" s="170"/>
      <c r="DL814" s="170"/>
      <c r="DM814" s="170"/>
      <c r="DN814" s="170"/>
      <c r="DO814" s="170"/>
      <c r="DP814" s="170"/>
      <c r="DQ814" s="170"/>
      <c r="DR814" s="170"/>
      <c r="DS814" s="170"/>
      <c r="DT814" s="170"/>
      <c r="DU814" s="170"/>
      <c r="DV814" s="170"/>
      <c r="DW814" s="170"/>
      <c r="DX814" s="170"/>
      <c r="DY814" s="170"/>
      <c r="DZ814" s="170"/>
      <c r="EA814" s="170"/>
      <c r="EB814" s="170"/>
      <c r="EC814" s="170"/>
      <c r="ED814" s="170"/>
      <c r="EE814" s="170"/>
      <c r="EF814" s="170"/>
      <c r="EG814" s="170"/>
      <c r="EH814" s="170"/>
      <c r="EI814" s="170"/>
      <c r="EJ814" s="170"/>
      <c r="EK814" s="170"/>
      <c r="EL814" s="170"/>
      <c r="EM814" s="170"/>
      <c r="EN814" s="170"/>
      <c r="EO814" s="170"/>
      <c r="EP814" s="170"/>
      <c r="EQ814" s="170"/>
      <c r="ER814" s="170"/>
      <c r="ES814" s="170"/>
      <c r="ET814" s="170"/>
      <c r="EU814" s="170"/>
      <c r="EV814" s="170"/>
      <c r="EW814" s="170"/>
      <c r="EX814" s="170"/>
      <c r="EY814" s="170"/>
      <c r="EZ814" s="170"/>
      <c r="FA814" s="170"/>
      <c r="FB814" s="170"/>
      <c r="FC814" s="170"/>
      <c r="FD814" s="170"/>
    </row>
    <row r="815" customFormat="false" ht="12.75" hidden="false" customHeight="false" outlineLevel="0" collapsed="false">
      <c r="A815" s="179"/>
      <c r="B815" s="160"/>
      <c r="C815" s="160"/>
      <c r="D815" s="160"/>
      <c r="E815" s="160"/>
      <c r="F815" s="160"/>
      <c r="G815" s="160"/>
      <c r="H815" s="159"/>
      <c r="I815" s="181"/>
      <c r="R815" s="159"/>
      <c r="S815" s="169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70"/>
      <c r="BP815" s="170"/>
      <c r="BQ815" s="170"/>
      <c r="BR815" s="170"/>
      <c r="BS815" s="170"/>
      <c r="BT815" s="170"/>
      <c r="BU815" s="170"/>
      <c r="BV815" s="170"/>
      <c r="BW815" s="170"/>
      <c r="BX815" s="170"/>
      <c r="BY815" s="170"/>
      <c r="BZ815" s="170"/>
      <c r="CA815" s="170"/>
      <c r="CB815" s="170"/>
      <c r="CC815" s="170"/>
      <c r="CD815" s="170"/>
      <c r="CE815" s="170"/>
      <c r="CF815" s="170"/>
      <c r="CG815" s="170"/>
      <c r="CH815" s="170"/>
      <c r="CI815" s="170"/>
      <c r="CJ815" s="170"/>
      <c r="CK815" s="170"/>
      <c r="CL815" s="170"/>
      <c r="CM815" s="170"/>
      <c r="CN815" s="170"/>
      <c r="CO815" s="170"/>
      <c r="CP815" s="170"/>
      <c r="CQ815" s="170"/>
      <c r="CR815" s="170"/>
      <c r="CS815" s="170"/>
      <c r="CT815" s="170"/>
      <c r="CU815" s="170"/>
      <c r="CV815" s="170"/>
      <c r="CW815" s="170"/>
      <c r="CX815" s="170"/>
      <c r="CY815" s="170"/>
      <c r="CZ815" s="170"/>
      <c r="DA815" s="170"/>
      <c r="DB815" s="170"/>
      <c r="DC815" s="170"/>
      <c r="DD815" s="170"/>
      <c r="DE815" s="170"/>
      <c r="DF815" s="170"/>
      <c r="DG815" s="170"/>
      <c r="DH815" s="170"/>
      <c r="DI815" s="170"/>
      <c r="DJ815" s="170"/>
      <c r="DK815" s="170"/>
      <c r="DL815" s="170"/>
      <c r="DM815" s="170"/>
      <c r="DN815" s="170"/>
      <c r="DO815" s="170"/>
      <c r="DP815" s="170"/>
      <c r="DQ815" s="170"/>
      <c r="DR815" s="170"/>
      <c r="DS815" s="170"/>
      <c r="DT815" s="170"/>
      <c r="DU815" s="170"/>
      <c r="DV815" s="170"/>
      <c r="DW815" s="170"/>
      <c r="DX815" s="170"/>
      <c r="DY815" s="170"/>
      <c r="DZ815" s="170"/>
      <c r="EA815" s="170"/>
      <c r="EB815" s="170"/>
      <c r="EC815" s="170"/>
      <c r="ED815" s="170"/>
      <c r="EE815" s="170"/>
      <c r="EF815" s="170"/>
      <c r="EG815" s="170"/>
      <c r="EH815" s="170"/>
      <c r="EI815" s="170"/>
      <c r="EJ815" s="170"/>
      <c r="EK815" s="170"/>
      <c r="EL815" s="170"/>
      <c r="EM815" s="170"/>
      <c r="EN815" s="170"/>
      <c r="EO815" s="170"/>
      <c r="EP815" s="170"/>
      <c r="EQ815" s="170"/>
      <c r="ER815" s="170"/>
      <c r="ES815" s="170"/>
      <c r="ET815" s="170"/>
      <c r="EU815" s="170"/>
      <c r="EV815" s="170"/>
      <c r="EW815" s="170"/>
      <c r="EX815" s="170"/>
      <c r="EY815" s="170"/>
      <c r="EZ815" s="170"/>
      <c r="FA815" s="170"/>
      <c r="FB815" s="170"/>
      <c r="FC815" s="170"/>
      <c r="FD815" s="170"/>
    </row>
    <row r="816" customFormat="false" ht="12.75" hidden="false" customHeight="false" outlineLevel="0" collapsed="false">
      <c r="A816" s="179"/>
      <c r="B816" s="160"/>
      <c r="C816" s="160"/>
      <c r="D816" s="160"/>
      <c r="E816" s="160"/>
      <c r="F816" s="160"/>
      <c r="G816" s="160"/>
      <c r="H816" s="159"/>
      <c r="I816" s="181"/>
      <c r="R816" s="159"/>
      <c r="S816" s="169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70"/>
      <c r="BP816" s="170"/>
      <c r="BQ816" s="170"/>
      <c r="BR816" s="170"/>
      <c r="BS816" s="170"/>
      <c r="BT816" s="170"/>
      <c r="BU816" s="170"/>
      <c r="BV816" s="170"/>
      <c r="BW816" s="170"/>
      <c r="BX816" s="170"/>
      <c r="BY816" s="170"/>
      <c r="BZ816" s="170"/>
      <c r="CA816" s="170"/>
      <c r="CB816" s="170"/>
      <c r="CC816" s="170"/>
      <c r="CD816" s="170"/>
      <c r="CE816" s="170"/>
      <c r="CF816" s="170"/>
      <c r="CG816" s="170"/>
      <c r="CH816" s="170"/>
      <c r="CI816" s="170"/>
      <c r="CJ816" s="170"/>
      <c r="CK816" s="170"/>
      <c r="CL816" s="170"/>
      <c r="CM816" s="170"/>
      <c r="CN816" s="170"/>
      <c r="CO816" s="170"/>
      <c r="CP816" s="170"/>
      <c r="CQ816" s="170"/>
      <c r="CR816" s="170"/>
      <c r="CS816" s="170"/>
      <c r="CT816" s="170"/>
      <c r="CU816" s="170"/>
      <c r="CV816" s="170"/>
      <c r="CW816" s="170"/>
      <c r="CX816" s="170"/>
      <c r="CY816" s="170"/>
      <c r="CZ816" s="170"/>
      <c r="DA816" s="170"/>
      <c r="DB816" s="170"/>
      <c r="DC816" s="170"/>
      <c r="DD816" s="170"/>
      <c r="DE816" s="170"/>
      <c r="DF816" s="170"/>
      <c r="DG816" s="170"/>
      <c r="DH816" s="170"/>
      <c r="DI816" s="170"/>
      <c r="DJ816" s="170"/>
      <c r="DK816" s="170"/>
      <c r="DL816" s="170"/>
      <c r="DM816" s="170"/>
      <c r="DN816" s="170"/>
      <c r="DO816" s="170"/>
      <c r="DP816" s="170"/>
      <c r="DQ816" s="170"/>
      <c r="DR816" s="170"/>
      <c r="DS816" s="170"/>
      <c r="DT816" s="170"/>
      <c r="DU816" s="170"/>
      <c r="DV816" s="170"/>
      <c r="DW816" s="170"/>
      <c r="DX816" s="170"/>
      <c r="DY816" s="170"/>
      <c r="DZ816" s="170"/>
      <c r="EA816" s="170"/>
      <c r="EB816" s="170"/>
      <c r="EC816" s="170"/>
      <c r="ED816" s="170"/>
      <c r="EE816" s="170"/>
      <c r="EF816" s="170"/>
      <c r="EG816" s="170"/>
      <c r="EH816" s="170"/>
      <c r="EI816" s="170"/>
      <c r="EJ816" s="170"/>
      <c r="EK816" s="170"/>
      <c r="EL816" s="170"/>
      <c r="EM816" s="170"/>
      <c r="EN816" s="170"/>
      <c r="EO816" s="170"/>
      <c r="EP816" s="170"/>
      <c r="EQ816" s="170"/>
      <c r="ER816" s="170"/>
      <c r="ES816" s="170"/>
      <c r="ET816" s="170"/>
      <c r="EU816" s="170"/>
      <c r="EV816" s="170"/>
      <c r="EW816" s="170"/>
      <c r="EX816" s="170"/>
      <c r="EY816" s="170"/>
      <c r="EZ816" s="170"/>
      <c r="FA816" s="170"/>
      <c r="FB816" s="170"/>
      <c r="FC816" s="170"/>
      <c r="FD816" s="170"/>
    </row>
    <row r="817" customFormat="false" ht="12.75" hidden="false" customHeight="false" outlineLevel="0" collapsed="false">
      <c r="A817" s="179"/>
      <c r="B817" s="160"/>
      <c r="C817" s="160"/>
      <c r="D817" s="160"/>
      <c r="E817" s="160"/>
      <c r="F817" s="160"/>
      <c r="G817" s="160"/>
      <c r="H817" s="159"/>
      <c r="I817" s="181"/>
      <c r="R817" s="159"/>
      <c r="S817" s="169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70"/>
      <c r="BP817" s="170"/>
      <c r="BQ817" s="170"/>
      <c r="BR817" s="170"/>
      <c r="BS817" s="170"/>
      <c r="BT817" s="170"/>
      <c r="BU817" s="170"/>
      <c r="BV817" s="170"/>
      <c r="BW817" s="170"/>
      <c r="BX817" s="170"/>
      <c r="BY817" s="170"/>
      <c r="BZ817" s="170"/>
      <c r="CA817" s="170"/>
      <c r="CB817" s="170"/>
      <c r="CC817" s="170"/>
      <c r="CD817" s="170"/>
      <c r="CE817" s="170"/>
      <c r="CF817" s="170"/>
      <c r="CG817" s="170"/>
      <c r="CH817" s="170"/>
      <c r="CI817" s="170"/>
      <c r="CJ817" s="170"/>
      <c r="CK817" s="170"/>
      <c r="CL817" s="170"/>
      <c r="CM817" s="170"/>
      <c r="CN817" s="170"/>
      <c r="CO817" s="170"/>
      <c r="CP817" s="170"/>
      <c r="CQ817" s="170"/>
      <c r="CR817" s="170"/>
      <c r="CS817" s="170"/>
      <c r="CT817" s="170"/>
      <c r="CU817" s="170"/>
      <c r="CV817" s="170"/>
      <c r="CW817" s="170"/>
      <c r="CX817" s="170"/>
      <c r="CY817" s="170"/>
      <c r="CZ817" s="170"/>
      <c r="DA817" s="170"/>
      <c r="DB817" s="170"/>
      <c r="DC817" s="170"/>
      <c r="DD817" s="170"/>
      <c r="DE817" s="170"/>
      <c r="DF817" s="170"/>
      <c r="DG817" s="170"/>
      <c r="DH817" s="170"/>
      <c r="DI817" s="170"/>
      <c r="DJ817" s="170"/>
      <c r="DK817" s="170"/>
      <c r="DL817" s="170"/>
      <c r="DM817" s="170"/>
      <c r="DN817" s="170"/>
      <c r="DO817" s="170"/>
      <c r="DP817" s="170"/>
      <c r="DQ817" s="170"/>
      <c r="DR817" s="170"/>
      <c r="DS817" s="170"/>
      <c r="DT817" s="170"/>
      <c r="DU817" s="170"/>
      <c r="DV817" s="170"/>
      <c r="DW817" s="170"/>
      <c r="DX817" s="170"/>
      <c r="DY817" s="170"/>
      <c r="DZ817" s="170"/>
      <c r="EA817" s="170"/>
      <c r="EB817" s="170"/>
      <c r="EC817" s="170"/>
      <c r="ED817" s="170"/>
      <c r="EE817" s="170"/>
      <c r="EF817" s="170"/>
      <c r="EG817" s="170"/>
      <c r="EH817" s="170"/>
      <c r="EI817" s="170"/>
      <c r="EJ817" s="170"/>
      <c r="EK817" s="170"/>
      <c r="EL817" s="170"/>
      <c r="EM817" s="170"/>
      <c r="EN817" s="170"/>
      <c r="EO817" s="170"/>
      <c r="EP817" s="170"/>
      <c r="EQ817" s="170"/>
      <c r="ER817" s="170"/>
      <c r="ES817" s="170"/>
      <c r="ET817" s="170"/>
      <c r="EU817" s="170"/>
      <c r="EV817" s="170"/>
      <c r="EW817" s="170"/>
      <c r="EX817" s="170"/>
      <c r="EY817" s="170"/>
      <c r="EZ817" s="170"/>
      <c r="FA817" s="170"/>
      <c r="FB817" s="170"/>
      <c r="FC817" s="170"/>
      <c r="FD817" s="170"/>
    </row>
    <row r="818" customFormat="false" ht="12.75" hidden="false" customHeight="false" outlineLevel="0" collapsed="false">
      <c r="A818" s="179"/>
      <c r="B818" s="160"/>
      <c r="C818" s="160"/>
      <c r="D818" s="160"/>
      <c r="E818" s="160"/>
      <c r="F818" s="160"/>
      <c r="G818" s="160"/>
      <c r="H818" s="159"/>
      <c r="I818" s="181"/>
      <c r="R818" s="159"/>
      <c r="S818" s="169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70"/>
      <c r="BP818" s="170"/>
      <c r="BQ818" s="170"/>
      <c r="BR818" s="170"/>
      <c r="BS818" s="170"/>
      <c r="BT818" s="170"/>
      <c r="BU818" s="170"/>
      <c r="BV818" s="170"/>
      <c r="BW818" s="170"/>
      <c r="BX818" s="170"/>
      <c r="BY818" s="170"/>
      <c r="BZ818" s="170"/>
      <c r="CA818" s="170"/>
      <c r="CB818" s="170"/>
      <c r="CC818" s="170"/>
      <c r="CD818" s="170"/>
      <c r="CE818" s="170"/>
      <c r="CF818" s="170"/>
      <c r="CG818" s="170"/>
      <c r="CH818" s="170"/>
      <c r="CI818" s="170"/>
      <c r="CJ818" s="170"/>
      <c r="CK818" s="170"/>
      <c r="CL818" s="170"/>
      <c r="CM818" s="170"/>
      <c r="CN818" s="170"/>
      <c r="CO818" s="170"/>
      <c r="CP818" s="170"/>
      <c r="CQ818" s="170"/>
      <c r="CR818" s="170"/>
      <c r="CS818" s="170"/>
      <c r="CT818" s="170"/>
      <c r="CU818" s="170"/>
      <c r="CV818" s="170"/>
      <c r="CW818" s="170"/>
      <c r="CX818" s="170"/>
      <c r="CY818" s="170"/>
      <c r="CZ818" s="170"/>
      <c r="DA818" s="170"/>
      <c r="DB818" s="170"/>
      <c r="DC818" s="170"/>
      <c r="DD818" s="170"/>
      <c r="DE818" s="170"/>
      <c r="DF818" s="170"/>
      <c r="DG818" s="170"/>
      <c r="DH818" s="170"/>
      <c r="DI818" s="170"/>
      <c r="DJ818" s="170"/>
      <c r="DK818" s="170"/>
      <c r="DL818" s="170"/>
      <c r="DM818" s="170"/>
      <c r="DN818" s="170"/>
      <c r="DO818" s="170"/>
      <c r="DP818" s="170"/>
      <c r="DQ818" s="170"/>
      <c r="DR818" s="170"/>
      <c r="DS818" s="170"/>
      <c r="DT818" s="170"/>
      <c r="DU818" s="170"/>
      <c r="DV818" s="170"/>
      <c r="DW818" s="170"/>
      <c r="DX818" s="170"/>
      <c r="DY818" s="170"/>
      <c r="DZ818" s="170"/>
      <c r="EA818" s="170"/>
      <c r="EB818" s="170"/>
      <c r="EC818" s="170"/>
      <c r="ED818" s="170"/>
      <c r="EE818" s="170"/>
      <c r="EF818" s="170"/>
      <c r="EG818" s="170"/>
      <c r="EH818" s="170"/>
      <c r="EI818" s="170"/>
      <c r="EJ818" s="170"/>
      <c r="EK818" s="170"/>
      <c r="EL818" s="170"/>
      <c r="EM818" s="170"/>
      <c r="EN818" s="170"/>
      <c r="EO818" s="170"/>
      <c r="EP818" s="170"/>
      <c r="EQ818" s="170"/>
      <c r="ER818" s="170"/>
      <c r="ES818" s="170"/>
      <c r="ET818" s="170"/>
      <c r="EU818" s="170"/>
      <c r="EV818" s="170"/>
      <c r="EW818" s="170"/>
      <c r="EX818" s="170"/>
      <c r="EY818" s="170"/>
      <c r="EZ818" s="170"/>
      <c r="FA818" s="170"/>
      <c r="FB818" s="170"/>
      <c r="FC818" s="170"/>
      <c r="FD818" s="170"/>
    </row>
    <row r="819" customFormat="false" ht="12.75" hidden="false" customHeight="false" outlineLevel="0" collapsed="false">
      <c r="A819" s="179"/>
      <c r="B819" s="160"/>
      <c r="C819" s="160"/>
      <c r="D819" s="160"/>
      <c r="E819" s="160"/>
      <c r="F819" s="160"/>
      <c r="G819" s="160"/>
      <c r="H819" s="159"/>
      <c r="I819" s="181"/>
      <c r="R819" s="159"/>
      <c r="S819" s="169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70"/>
      <c r="BP819" s="170"/>
      <c r="BQ819" s="170"/>
      <c r="BR819" s="170"/>
      <c r="BS819" s="170"/>
      <c r="BT819" s="170"/>
      <c r="BU819" s="170"/>
      <c r="BV819" s="170"/>
      <c r="BW819" s="170"/>
      <c r="BX819" s="170"/>
      <c r="BY819" s="170"/>
      <c r="BZ819" s="170"/>
      <c r="CA819" s="170"/>
      <c r="CB819" s="170"/>
      <c r="CC819" s="170"/>
      <c r="CD819" s="170"/>
      <c r="CE819" s="170"/>
      <c r="CF819" s="170"/>
      <c r="CG819" s="170"/>
      <c r="CH819" s="170"/>
      <c r="CI819" s="170"/>
      <c r="CJ819" s="170"/>
      <c r="CK819" s="170"/>
      <c r="CL819" s="170"/>
      <c r="CM819" s="170"/>
      <c r="CN819" s="170"/>
      <c r="CO819" s="170"/>
      <c r="CP819" s="170"/>
      <c r="CQ819" s="170"/>
      <c r="CR819" s="170"/>
      <c r="CS819" s="170"/>
      <c r="CT819" s="170"/>
      <c r="CU819" s="170"/>
      <c r="CV819" s="170"/>
      <c r="CW819" s="170"/>
      <c r="CX819" s="170"/>
      <c r="CY819" s="170"/>
      <c r="CZ819" s="170"/>
      <c r="DA819" s="170"/>
      <c r="DB819" s="170"/>
      <c r="DC819" s="170"/>
      <c r="DD819" s="170"/>
      <c r="DE819" s="170"/>
      <c r="DF819" s="170"/>
      <c r="DG819" s="170"/>
      <c r="DH819" s="170"/>
      <c r="DI819" s="170"/>
      <c r="DJ819" s="170"/>
      <c r="DK819" s="170"/>
      <c r="DL819" s="170"/>
      <c r="DM819" s="170"/>
      <c r="DN819" s="170"/>
      <c r="DO819" s="170"/>
      <c r="DP819" s="170"/>
      <c r="DQ819" s="170"/>
      <c r="DR819" s="170"/>
      <c r="DS819" s="170"/>
      <c r="DT819" s="170"/>
      <c r="DU819" s="170"/>
      <c r="DV819" s="170"/>
      <c r="DW819" s="170"/>
      <c r="DX819" s="170"/>
      <c r="DY819" s="170"/>
      <c r="DZ819" s="170"/>
      <c r="EA819" s="170"/>
      <c r="EB819" s="170"/>
      <c r="EC819" s="170"/>
      <c r="ED819" s="170"/>
      <c r="EE819" s="170"/>
      <c r="EF819" s="170"/>
      <c r="EG819" s="170"/>
      <c r="EH819" s="170"/>
      <c r="EI819" s="170"/>
      <c r="EJ819" s="170"/>
      <c r="EK819" s="170"/>
      <c r="EL819" s="170"/>
      <c r="EM819" s="170"/>
      <c r="EN819" s="170"/>
      <c r="EO819" s="170"/>
      <c r="EP819" s="170"/>
      <c r="EQ819" s="170"/>
      <c r="ER819" s="170"/>
      <c r="ES819" s="170"/>
      <c r="ET819" s="170"/>
      <c r="EU819" s="170"/>
      <c r="EV819" s="170"/>
      <c r="EW819" s="170"/>
      <c r="EX819" s="170"/>
      <c r="EY819" s="170"/>
      <c r="EZ819" s="170"/>
      <c r="FA819" s="170"/>
      <c r="FB819" s="170"/>
      <c r="FC819" s="170"/>
      <c r="FD819" s="170"/>
    </row>
    <row r="820" customFormat="false" ht="12.75" hidden="false" customHeight="false" outlineLevel="0" collapsed="false">
      <c r="A820" s="179"/>
      <c r="B820" s="160"/>
      <c r="C820" s="160"/>
      <c r="D820" s="160"/>
      <c r="E820" s="160"/>
      <c r="F820" s="160"/>
      <c r="G820" s="160"/>
      <c r="H820" s="159"/>
      <c r="I820" s="181"/>
      <c r="R820" s="159"/>
      <c r="S820" s="169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70"/>
      <c r="BP820" s="170"/>
      <c r="BQ820" s="170"/>
      <c r="BR820" s="170"/>
      <c r="BS820" s="170"/>
      <c r="BT820" s="170"/>
      <c r="BU820" s="170"/>
      <c r="BV820" s="170"/>
      <c r="BW820" s="170"/>
      <c r="BX820" s="170"/>
      <c r="BY820" s="170"/>
      <c r="BZ820" s="170"/>
      <c r="CA820" s="170"/>
      <c r="CB820" s="170"/>
      <c r="CC820" s="170"/>
      <c r="CD820" s="170"/>
      <c r="CE820" s="170"/>
      <c r="CF820" s="170"/>
      <c r="CG820" s="170"/>
      <c r="CH820" s="170"/>
      <c r="CI820" s="170"/>
      <c r="CJ820" s="170"/>
      <c r="CK820" s="170"/>
      <c r="CL820" s="170"/>
      <c r="CM820" s="170"/>
      <c r="CN820" s="170"/>
      <c r="CO820" s="170"/>
      <c r="CP820" s="170"/>
      <c r="CQ820" s="170"/>
      <c r="CR820" s="170"/>
      <c r="CS820" s="170"/>
      <c r="CT820" s="170"/>
      <c r="CU820" s="170"/>
      <c r="CV820" s="170"/>
      <c r="CW820" s="170"/>
      <c r="CX820" s="170"/>
      <c r="CY820" s="170"/>
      <c r="CZ820" s="170"/>
      <c r="DA820" s="170"/>
      <c r="DB820" s="170"/>
      <c r="DC820" s="170"/>
      <c r="DD820" s="170"/>
      <c r="DE820" s="170"/>
      <c r="DF820" s="170"/>
      <c r="DG820" s="170"/>
      <c r="DH820" s="170"/>
      <c r="DI820" s="170"/>
      <c r="DJ820" s="170"/>
      <c r="DK820" s="170"/>
      <c r="DL820" s="170"/>
      <c r="DM820" s="170"/>
      <c r="DN820" s="170"/>
      <c r="DO820" s="170"/>
      <c r="DP820" s="170"/>
      <c r="DQ820" s="170"/>
      <c r="DR820" s="170"/>
      <c r="DS820" s="170"/>
      <c r="DT820" s="170"/>
      <c r="DU820" s="170"/>
      <c r="DV820" s="170"/>
      <c r="DW820" s="170"/>
      <c r="DX820" s="170"/>
      <c r="DY820" s="170"/>
      <c r="DZ820" s="170"/>
      <c r="EA820" s="170"/>
      <c r="EB820" s="170"/>
      <c r="EC820" s="170"/>
      <c r="ED820" s="170"/>
      <c r="EE820" s="170"/>
      <c r="EF820" s="170"/>
      <c r="EG820" s="170"/>
      <c r="EH820" s="170"/>
      <c r="EI820" s="170"/>
      <c r="EJ820" s="170"/>
      <c r="EK820" s="170"/>
      <c r="EL820" s="170"/>
      <c r="EM820" s="170"/>
      <c r="EN820" s="170"/>
      <c r="EO820" s="170"/>
      <c r="EP820" s="170"/>
      <c r="EQ820" s="170"/>
      <c r="ER820" s="170"/>
      <c r="ES820" s="170"/>
      <c r="ET820" s="170"/>
      <c r="EU820" s="170"/>
      <c r="EV820" s="170"/>
      <c r="EW820" s="170"/>
      <c r="EX820" s="170"/>
      <c r="EY820" s="170"/>
      <c r="EZ820" s="170"/>
      <c r="FA820" s="170"/>
      <c r="FB820" s="170"/>
      <c r="FC820" s="170"/>
      <c r="FD820" s="170"/>
    </row>
    <row r="821" customFormat="false" ht="12.75" hidden="false" customHeight="false" outlineLevel="0" collapsed="false">
      <c r="A821" s="179"/>
      <c r="B821" s="160"/>
      <c r="C821" s="160"/>
      <c r="D821" s="160"/>
      <c r="E821" s="160"/>
      <c r="F821" s="160"/>
      <c r="G821" s="160"/>
      <c r="H821" s="159"/>
      <c r="I821" s="181"/>
      <c r="R821" s="159"/>
      <c r="S821" s="169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70"/>
      <c r="BP821" s="170"/>
      <c r="BQ821" s="170"/>
      <c r="BR821" s="170"/>
      <c r="BS821" s="170"/>
      <c r="BT821" s="170"/>
      <c r="BU821" s="170"/>
      <c r="BV821" s="170"/>
      <c r="BW821" s="170"/>
      <c r="BX821" s="170"/>
      <c r="BY821" s="170"/>
      <c r="BZ821" s="170"/>
      <c r="CA821" s="170"/>
      <c r="CB821" s="170"/>
      <c r="CC821" s="170"/>
      <c r="CD821" s="170"/>
      <c r="CE821" s="170"/>
      <c r="CF821" s="170"/>
      <c r="CG821" s="170"/>
      <c r="CH821" s="170"/>
      <c r="CI821" s="170"/>
      <c r="CJ821" s="170"/>
      <c r="CK821" s="170"/>
      <c r="CL821" s="170"/>
      <c r="CM821" s="170"/>
      <c r="CN821" s="170"/>
      <c r="CO821" s="170"/>
      <c r="CP821" s="170"/>
      <c r="CQ821" s="170"/>
      <c r="CR821" s="170"/>
      <c r="CS821" s="170"/>
      <c r="CT821" s="170"/>
      <c r="CU821" s="170"/>
      <c r="CV821" s="170"/>
      <c r="CW821" s="170"/>
      <c r="CX821" s="170"/>
      <c r="CY821" s="170"/>
      <c r="CZ821" s="170"/>
      <c r="DA821" s="170"/>
      <c r="DB821" s="170"/>
      <c r="DC821" s="170"/>
      <c r="DD821" s="170"/>
      <c r="DE821" s="170"/>
      <c r="DF821" s="170"/>
      <c r="DG821" s="170"/>
      <c r="DH821" s="170"/>
      <c r="DI821" s="170"/>
      <c r="DJ821" s="170"/>
      <c r="DK821" s="170"/>
      <c r="DL821" s="170"/>
      <c r="DM821" s="170"/>
      <c r="DN821" s="170"/>
      <c r="DO821" s="170"/>
      <c r="DP821" s="170"/>
      <c r="DQ821" s="170"/>
      <c r="DR821" s="170"/>
      <c r="DS821" s="170"/>
      <c r="DT821" s="170"/>
      <c r="DU821" s="170"/>
      <c r="DV821" s="170"/>
      <c r="DW821" s="170"/>
      <c r="DX821" s="170"/>
      <c r="DY821" s="170"/>
      <c r="DZ821" s="170"/>
      <c r="EA821" s="170"/>
      <c r="EB821" s="170"/>
      <c r="EC821" s="170"/>
      <c r="ED821" s="170"/>
      <c r="EE821" s="170"/>
      <c r="EF821" s="170"/>
      <c r="EG821" s="170"/>
      <c r="EH821" s="170"/>
      <c r="EI821" s="170"/>
      <c r="EJ821" s="170"/>
      <c r="EK821" s="170"/>
      <c r="EL821" s="170"/>
      <c r="EM821" s="170"/>
      <c r="EN821" s="170"/>
      <c r="EO821" s="170"/>
      <c r="EP821" s="170"/>
      <c r="EQ821" s="170"/>
      <c r="ER821" s="170"/>
      <c r="ES821" s="170"/>
      <c r="ET821" s="170"/>
      <c r="EU821" s="170"/>
      <c r="EV821" s="170"/>
      <c r="EW821" s="170"/>
      <c r="EX821" s="170"/>
      <c r="EY821" s="170"/>
      <c r="EZ821" s="170"/>
      <c r="FA821" s="170"/>
      <c r="FB821" s="170"/>
      <c r="FC821" s="170"/>
      <c r="FD821" s="170"/>
    </row>
    <row r="822" customFormat="false" ht="12.75" hidden="false" customHeight="false" outlineLevel="0" collapsed="false">
      <c r="A822" s="179"/>
      <c r="B822" s="160"/>
      <c r="C822" s="160"/>
      <c r="D822" s="160"/>
      <c r="E822" s="160"/>
      <c r="F822" s="160"/>
      <c r="G822" s="160"/>
      <c r="H822" s="159"/>
      <c r="I822" s="181"/>
      <c r="R822" s="159"/>
      <c r="S822" s="169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70"/>
      <c r="BP822" s="170"/>
      <c r="BQ822" s="170"/>
      <c r="BR822" s="170"/>
      <c r="BS822" s="170"/>
      <c r="BT822" s="170"/>
      <c r="BU822" s="170"/>
      <c r="BV822" s="170"/>
      <c r="BW822" s="170"/>
      <c r="BX822" s="170"/>
      <c r="BY822" s="170"/>
      <c r="BZ822" s="170"/>
      <c r="CA822" s="170"/>
      <c r="CB822" s="170"/>
      <c r="CC822" s="170"/>
      <c r="CD822" s="170"/>
      <c r="CE822" s="170"/>
      <c r="CF822" s="170"/>
      <c r="CG822" s="170"/>
      <c r="CH822" s="170"/>
      <c r="CI822" s="170"/>
      <c r="CJ822" s="170"/>
      <c r="CK822" s="170"/>
      <c r="CL822" s="170"/>
      <c r="CM822" s="170"/>
      <c r="CN822" s="170"/>
      <c r="CO822" s="170"/>
      <c r="CP822" s="170"/>
      <c r="CQ822" s="170"/>
      <c r="CR822" s="170"/>
      <c r="CS822" s="170"/>
      <c r="CT822" s="170"/>
      <c r="CU822" s="170"/>
      <c r="CV822" s="170"/>
      <c r="CW822" s="170"/>
      <c r="CX822" s="170"/>
      <c r="CY822" s="170"/>
      <c r="CZ822" s="170"/>
      <c r="DA822" s="170"/>
      <c r="DB822" s="170"/>
      <c r="DC822" s="170"/>
      <c r="DD822" s="170"/>
      <c r="DE822" s="170"/>
      <c r="DF822" s="170"/>
      <c r="DG822" s="170"/>
      <c r="DH822" s="170"/>
      <c r="DI822" s="170"/>
      <c r="DJ822" s="170"/>
      <c r="DK822" s="170"/>
      <c r="DL822" s="170"/>
      <c r="DM822" s="170"/>
      <c r="DN822" s="170"/>
      <c r="DO822" s="170"/>
      <c r="DP822" s="170"/>
      <c r="DQ822" s="170"/>
      <c r="DR822" s="170"/>
      <c r="DS822" s="170"/>
      <c r="DT822" s="170"/>
      <c r="DU822" s="170"/>
      <c r="DV822" s="170"/>
      <c r="DW822" s="170"/>
      <c r="DX822" s="170"/>
      <c r="DY822" s="170"/>
      <c r="DZ822" s="170"/>
      <c r="EA822" s="170"/>
      <c r="EB822" s="170"/>
      <c r="EC822" s="170"/>
      <c r="ED822" s="170"/>
      <c r="EE822" s="170"/>
      <c r="EF822" s="170"/>
      <c r="EG822" s="170"/>
      <c r="EH822" s="170"/>
      <c r="EI822" s="170"/>
      <c r="EJ822" s="170"/>
      <c r="EK822" s="170"/>
      <c r="EL822" s="170"/>
      <c r="EM822" s="170"/>
      <c r="EN822" s="170"/>
      <c r="EO822" s="170"/>
      <c r="EP822" s="170"/>
      <c r="EQ822" s="170"/>
      <c r="ER822" s="170"/>
      <c r="ES822" s="170"/>
      <c r="ET822" s="170"/>
      <c r="EU822" s="170"/>
      <c r="EV822" s="170"/>
      <c r="EW822" s="170"/>
      <c r="EX822" s="170"/>
      <c r="EY822" s="170"/>
      <c r="EZ822" s="170"/>
      <c r="FA822" s="170"/>
      <c r="FB822" s="170"/>
      <c r="FC822" s="170"/>
      <c r="FD822" s="170"/>
    </row>
    <row r="823" customFormat="false" ht="12.75" hidden="false" customHeight="false" outlineLevel="0" collapsed="false">
      <c r="A823" s="179"/>
      <c r="B823" s="160"/>
      <c r="C823" s="160"/>
      <c r="D823" s="160"/>
      <c r="E823" s="160"/>
      <c r="F823" s="160"/>
      <c r="G823" s="160"/>
      <c r="H823" s="159"/>
      <c r="I823" s="181"/>
      <c r="R823" s="159"/>
      <c r="S823" s="169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70"/>
      <c r="BP823" s="170"/>
      <c r="BQ823" s="170"/>
      <c r="BR823" s="170"/>
      <c r="BS823" s="170"/>
      <c r="BT823" s="170"/>
      <c r="BU823" s="170"/>
      <c r="BV823" s="170"/>
      <c r="BW823" s="170"/>
      <c r="BX823" s="170"/>
      <c r="BY823" s="170"/>
      <c r="BZ823" s="170"/>
      <c r="CA823" s="170"/>
      <c r="CB823" s="170"/>
      <c r="CC823" s="170"/>
      <c r="CD823" s="170"/>
      <c r="CE823" s="170"/>
      <c r="CF823" s="170"/>
      <c r="CG823" s="170"/>
      <c r="CH823" s="170"/>
      <c r="CI823" s="170"/>
      <c r="CJ823" s="170"/>
      <c r="CK823" s="170"/>
      <c r="CL823" s="170"/>
      <c r="CM823" s="170"/>
      <c r="CN823" s="170"/>
      <c r="CO823" s="170"/>
      <c r="CP823" s="170"/>
      <c r="CQ823" s="170"/>
      <c r="CR823" s="170"/>
      <c r="CS823" s="170"/>
      <c r="CT823" s="170"/>
      <c r="CU823" s="170"/>
      <c r="CV823" s="170"/>
      <c r="CW823" s="170"/>
      <c r="CX823" s="170"/>
      <c r="CY823" s="170"/>
      <c r="CZ823" s="170"/>
      <c r="DA823" s="170"/>
      <c r="DB823" s="170"/>
      <c r="DC823" s="170"/>
      <c r="DD823" s="170"/>
      <c r="DE823" s="170"/>
      <c r="DF823" s="170"/>
      <c r="DG823" s="170"/>
      <c r="DH823" s="170"/>
      <c r="DI823" s="170"/>
      <c r="DJ823" s="170"/>
      <c r="DK823" s="170"/>
      <c r="DL823" s="170"/>
      <c r="DM823" s="170"/>
      <c r="DN823" s="170"/>
      <c r="DO823" s="170"/>
      <c r="DP823" s="170"/>
      <c r="DQ823" s="170"/>
      <c r="DR823" s="170"/>
      <c r="DS823" s="170"/>
      <c r="DT823" s="170"/>
      <c r="DU823" s="170"/>
      <c r="DV823" s="170"/>
      <c r="DW823" s="170"/>
      <c r="DX823" s="170"/>
      <c r="DY823" s="170"/>
      <c r="DZ823" s="170"/>
      <c r="EA823" s="170"/>
      <c r="EB823" s="170"/>
      <c r="EC823" s="170"/>
      <c r="ED823" s="170"/>
      <c r="EE823" s="170"/>
      <c r="EF823" s="170"/>
      <c r="EG823" s="170"/>
      <c r="EH823" s="170"/>
      <c r="EI823" s="170"/>
      <c r="EJ823" s="170"/>
      <c r="EK823" s="170"/>
      <c r="EL823" s="170"/>
      <c r="EM823" s="170"/>
      <c r="EN823" s="170"/>
      <c r="EO823" s="170"/>
      <c r="EP823" s="170"/>
      <c r="EQ823" s="170"/>
      <c r="ER823" s="170"/>
      <c r="ES823" s="170"/>
      <c r="ET823" s="170"/>
      <c r="EU823" s="170"/>
      <c r="EV823" s="170"/>
      <c r="EW823" s="170"/>
      <c r="EX823" s="170"/>
      <c r="EY823" s="170"/>
      <c r="EZ823" s="170"/>
      <c r="FA823" s="170"/>
      <c r="FB823" s="170"/>
      <c r="FC823" s="170"/>
      <c r="FD823" s="170"/>
    </row>
    <row r="824" customFormat="false" ht="12.75" hidden="false" customHeight="false" outlineLevel="0" collapsed="false">
      <c r="A824" s="179"/>
      <c r="B824" s="160"/>
      <c r="C824" s="160"/>
      <c r="D824" s="160"/>
      <c r="E824" s="160"/>
      <c r="F824" s="160"/>
      <c r="G824" s="160"/>
      <c r="H824" s="159"/>
      <c r="I824" s="181"/>
      <c r="R824" s="159"/>
      <c r="S824" s="169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70"/>
      <c r="BP824" s="170"/>
      <c r="BQ824" s="170"/>
      <c r="BR824" s="170"/>
      <c r="BS824" s="170"/>
      <c r="BT824" s="170"/>
      <c r="BU824" s="170"/>
      <c r="BV824" s="170"/>
      <c r="BW824" s="170"/>
      <c r="BX824" s="170"/>
      <c r="BY824" s="170"/>
      <c r="BZ824" s="170"/>
      <c r="CA824" s="170"/>
      <c r="CB824" s="170"/>
      <c r="CC824" s="170"/>
      <c r="CD824" s="170"/>
      <c r="CE824" s="170"/>
      <c r="CF824" s="170"/>
      <c r="CG824" s="170"/>
      <c r="CH824" s="170"/>
      <c r="CI824" s="170"/>
      <c r="CJ824" s="170"/>
      <c r="CK824" s="170"/>
      <c r="CL824" s="170"/>
      <c r="CM824" s="170"/>
      <c r="CN824" s="170"/>
      <c r="CO824" s="170"/>
      <c r="CP824" s="170"/>
      <c r="CQ824" s="170"/>
      <c r="CR824" s="170"/>
      <c r="CS824" s="170"/>
      <c r="CT824" s="170"/>
      <c r="CU824" s="170"/>
      <c r="CV824" s="170"/>
      <c r="CW824" s="170"/>
      <c r="CX824" s="170"/>
      <c r="CY824" s="170"/>
      <c r="CZ824" s="170"/>
      <c r="DA824" s="170"/>
      <c r="DB824" s="170"/>
      <c r="DC824" s="170"/>
      <c r="DD824" s="170"/>
      <c r="DE824" s="170"/>
      <c r="DF824" s="170"/>
      <c r="DG824" s="170"/>
      <c r="DH824" s="170"/>
      <c r="DI824" s="170"/>
      <c r="DJ824" s="170"/>
      <c r="DK824" s="170"/>
      <c r="DL824" s="170"/>
      <c r="DM824" s="170"/>
      <c r="DN824" s="170"/>
      <c r="DO824" s="170"/>
      <c r="DP824" s="170"/>
      <c r="DQ824" s="170"/>
      <c r="DR824" s="170"/>
      <c r="DS824" s="170"/>
      <c r="DT824" s="170"/>
      <c r="DU824" s="170"/>
      <c r="DV824" s="170"/>
      <c r="DW824" s="170"/>
      <c r="DX824" s="170"/>
      <c r="DY824" s="170"/>
      <c r="DZ824" s="170"/>
      <c r="EA824" s="170"/>
      <c r="EB824" s="170"/>
      <c r="EC824" s="170"/>
      <c r="ED824" s="170"/>
      <c r="EE824" s="170"/>
      <c r="EF824" s="170"/>
      <c r="EG824" s="170"/>
      <c r="EH824" s="170"/>
      <c r="EI824" s="170"/>
      <c r="EJ824" s="170"/>
      <c r="EK824" s="170"/>
      <c r="EL824" s="170"/>
      <c r="EM824" s="170"/>
      <c r="EN824" s="170"/>
      <c r="EO824" s="170"/>
      <c r="EP824" s="170"/>
      <c r="EQ824" s="170"/>
      <c r="ER824" s="170"/>
      <c r="ES824" s="170"/>
      <c r="ET824" s="170"/>
      <c r="EU824" s="170"/>
      <c r="EV824" s="170"/>
      <c r="EW824" s="170"/>
      <c r="EX824" s="170"/>
      <c r="EY824" s="170"/>
      <c r="EZ824" s="170"/>
      <c r="FA824" s="170"/>
      <c r="FB824" s="170"/>
      <c r="FC824" s="170"/>
      <c r="FD824" s="170"/>
    </row>
    <row r="825" customFormat="false" ht="12.75" hidden="false" customHeight="false" outlineLevel="0" collapsed="false">
      <c r="A825" s="179"/>
      <c r="B825" s="160"/>
      <c r="C825" s="160"/>
      <c r="D825" s="160"/>
      <c r="E825" s="160"/>
      <c r="F825" s="160"/>
      <c r="G825" s="160"/>
      <c r="H825" s="159"/>
      <c r="I825" s="181"/>
      <c r="R825" s="159"/>
      <c r="S825" s="169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70"/>
      <c r="BP825" s="170"/>
      <c r="BQ825" s="170"/>
      <c r="BR825" s="170"/>
      <c r="BS825" s="170"/>
      <c r="BT825" s="170"/>
      <c r="BU825" s="170"/>
      <c r="BV825" s="170"/>
      <c r="BW825" s="170"/>
      <c r="BX825" s="170"/>
      <c r="BY825" s="170"/>
      <c r="BZ825" s="170"/>
      <c r="CA825" s="170"/>
      <c r="CB825" s="170"/>
      <c r="CC825" s="170"/>
      <c r="CD825" s="170"/>
      <c r="CE825" s="170"/>
      <c r="CF825" s="170"/>
      <c r="CG825" s="170"/>
      <c r="CH825" s="170"/>
      <c r="CI825" s="170"/>
      <c r="CJ825" s="170"/>
      <c r="CK825" s="170"/>
      <c r="CL825" s="170"/>
      <c r="CM825" s="170"/>
      <c r="CN825" s="170"/>
      <c r="CO825" s="170"/>
      <c r="CP825" s="170"/>
      <c r="CQ825" s="170"/>
      <c r="CR825" s="170"/>
      <c r="CS825" s="170"/>
      <c r="CT825" s="170"/>
      <c r="CU825" s="170"/>
      <c r="CV825" s="170"/>
      <c r="CW825" s="170"/>
      <c r="CX825" s="170"/>
      <c r="CY825" s="170"/>
      <c r="CZ825" s="170"/>
      <c r="DA825" s="170"/>
      <c r="DB825" s="170"/>
      <c r="DC825" s="170"/>
      <c r="DD825" s="170"/>
      <c r="DE825" s="170"/>
      <c r="DF825" s="170"/>
      <c r="DG825" s="170"/>
      <c r="DH825" s="170"/>
      <c r="DI825" s="170"/>
      <c r="DJ825" s="170"/>
      <c r="DK825" s="170"/>
      <c r="DL825" s="170"/>
      <c r="DM825" s="170"/>
      <c r="DN825" s="170"/>
      <c r="DO825" s="170"/>
      <c r="DP825" s="170"/>
      <c r="DQ825" s="170"/>
      <c r="DR825" s="170"/>
      <c r="DS825" s="170"/>
      <c r="DT825" s="170"/>
      <c r="DU825" s="170"/>
      <c r="DV825" s="170"/>
      <c r="DW825" s="170"/>
      <c r="DX825" s="170"/>
      <c r="DY825" s="170"/>
      <c r="DZ825" s="170"/>
      <c r="EA825" s="170"/>
      <c r="EB825" s="170"/>
      <c r="EC825" s="170"/>
      <c r="ED825" s="170"/>
      <c r="EE825" s="170"/>
      <c r="EF825" s="170"/>
      <c r="EG825" s="170"/>
      <c r="EH825" s="170"/>
      <c r="EI825" s="170"/>
      <c r="EJ825" s="170"/>
      <c r="EK825" s="170"/>
      <c r="EL825" s="170"/>
      <c r="EM825" s="170"/>
      <c r="EN825" s="170"/>
      <c r="EO825" s="170"/>
      <c r="EP825" s="170"/>
      <c r="EQ825" s="170"/>
      <c r="ER825" s="170"/>
      <c r="ES825" s="170"/>
      <c r="ET825" s="170"/>
      <c r="EU825" s="170"/>
      <c r="EV825" s="170"/>
      <c r="EW825" s="170"/>
      <c r="EX825" s="170"/>
      <c r="EY825" s="170"/>
      <c r="EZ825" s="170"/>
      <c r="FA825" s="170"/>
      <c r="FB825" s="170"/>
      <c r="FC825" s="170"/>
      <c r="FD825" s="170"/>
    </row>
    <row r="826" customFormat="false" ht="12.75" hidden="false" customHeight="false" outlineLevel="0" collapsed="false">
      <c r="A826" s="179"/>
      <c r="B826" s="160"/>
      <c r="C826" s="160"/>
      <c r="D826" s="160"/>
      <c r="E826" s="160"/>
      <c r="F826" s="160"/>
      <c r="G826" s="160"/>
      <c r="H826" s="159"/>
      <c r="I826" s="181"/>
      <c r="R826" s="159"/>
      <c r="S826" s="169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70"/>
      <c r="BP826" s="170"/>
      <c r="BQ826" s="170"/>
      <c r="BR826" s="170"/>
      <c r="BS826" s="170"/>
      <c r="BT826" s="170"/>
      <c r="BU826" s="170"/>
      <c r="BV826" s="170"/>
      <c r="BW826" s="170"/>
      <c r="BX826" s="170"/>
      <c r="BY826" s="170"/>
      <c r="BZ826" s="170"/>
      <c r="CA826" s="170"/>
      <c r="CB826" s="170"/>
      <c r="CC826" s="170"/>
      <c r="CD826" s="170"/>
      <c r="CE826" s="170"/>
      <c r="CF826" s="170"/>
      <c r="CG826" s="170"/>
      <c r="CH826" s="170"/>
      <c r="CI826" s="170"/>
      <c r="CJ826" s="170"/>
      <c r="CK826" s="170"/>
      <c r="CL826" s="170"/>
      <c r="CM826" s="170"/>
      <c r="CN826" s="170"/>
      <c r="CO826" s="170"/>
      <c r="CP826" s="170"/>
      <c r="CQ826" s="170"/>
      <c r="CR826" s="170"/>
      <c r="CS826" s="170"/>
      <c r="CT826" s="170"/>
      <c r="CU826" s="170"/>
      <c r="CV826" s="170"/>
      <c r="CW826" s="170"/>
      <c r="CX826" s="170"/>
      <c r="CY826" s="170"/>
      <c r="CZ826" s="170"/>
      <c r="DA826" s="170"/>
      <c r="DB826" s="170"/>
      <c r="DC826" s="170"/>
      <c r="DD826" s="170"/>
      <c r="DE826" s="170"/>
      <c r="DF826" s="170"/>
      <c r="DG826" s="170"/>
      <c r="DH826" s="170"/>
      <c r="DI826" s="170"/>
      <c r="DJ826" s="170"/>
      <c r="DK826" s="170"/>
      <c r="DL826" s="170"/>
      <c r="DM826" s="170"/>
      <c r="DN826" s="170"/>
      <c r="DO826" s="170"/>
      <c r="DP826" s="170"/>
      <c r="DQ826" s="170"/>
      <c r="DR826" s="170"/>
      <c r="DS826" s="170"/>
      <c r="DT826" s="170"/>
      <c r="DU826" s="170"/>
      <c r="DV826" s="170"/>
      <c r="DW826" s="170"/>
      <c r="DX826" s="170"/>
      <c r="DY826" s="170"/>
      <c r="DZ826" s="170"/>
      <c r="EA826" s="170"/>
      <c r="EB826" s="170"/>
      <c r="EC826" s="170"/>
      <c r="ED826" s="170"/>
      <c r="EE826" s="170"/>
      <c r="EF826" s="170"/>
      <c r="EG826" s="170"/>
      <c r="EH826" s="170"/>
      <c r="EI826" s="170"/>
      <c r="EJ826" s="170"/>
      <c r="EK826" s="170"/>
      <c r="EL826" s="170"/>
      <c r="EM826" s="170"/>
      <c r="EN826" s="170"/>
      <c r="EO826" s="170"/>
      <c r="EP826" s="170"/>
      <c r="EQ826" s="170"/>
      <c r="ER826" s="170"/>
      <c r="ES826" s="170"/>
      <c r="ET826" s="170"/>
      <c r="EU826" s="170"/>
      <c r="EV826" s="170"/>
      <c r="EW826" s="170"/>
      <c r="EX826" s="170"/>
      <c r="EY826" s="170"/>
      <c r="EZ826" s="170"/>
      <c r="FA826" s="170"/>
      <c r="FB826" s="170"/>
      <c r="FC826" s="170"/>
      <c r="FD826" s="170"/>
    </row>
    <row r="827" customFormat="false" ht="12.75" hidden="false" customHeight="false" outlineLevel="0" collapsed="false">
      <c r="A827" s="179"/>
      <c r="B827" s="160"/>
      <c r="C827" s="160"/>
      <c r="D827" s="160"/>
      <c r="E827" s="160"/>
      <c r="F827" s="160"/>
      <c r="G827" s="160"/>
      <c r="H827" s="159"/>
      <c r="I827" s="181"/>
      <c r="R827" s="159"/>
      <c r="S827" s="169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70"/>
      <c r="BP827" s="170"/>
      <c r="BQ827" s="170"/>
      <c r="BR827" s="170"/>
      <c r="BS827" s="170"/>
      <c r="BT827" s="170"/>
      <c r="BU827" s="170"/>
      <c r="BV827" s="170"/>
      <c r="BW827" s="170"/>
      <c r="BX827" s="170"/>
      <c r="BY827" s="170"/>
      <c r="BZ827" s="170"/>
      <c r="CA827" s="170"/>
      <c r="CB827" s="170"/>
      <c r="CC827" s="170"/>
      <c r="CD827" s="170"/>
      <c r="CE827" s="170"/>
      <c r="CF827" s="170"/>
      <c r="CG827" s="170"/>
      <c r="CH827" s="170"/>
      <c r="CI827" s="170"/>
      <c r="CJ827" s="170"/>
      <c r="CK827" s="170"/>
      <c r="CL827" s="170"/>
      <c r="CM827" s="170"/>
      <c r="CN827" s="170"/>
      <c r="CO827" s="170"/>
      <c r="CP827" s="170"/>
      <c r="CQ827" s="170"/>
      <c r="CR827" s="170"/>
      <c r="CS827" s="170"/>
      <c r="CT827" s="170"/>
      <c r="CU827" s="170"/>
      <c r="CV827" s="170"/>
      <c r="CW827" s="170"/>
      <c r="CX827" s="170"/>
      <c r="CY827" s="170"/>
      <c r="CZ827" s="170"/>
      <c r="DA827" s="170"/>
      <c r="DB827" s="170"/>
      <c r="DC827" s="170"/>
      <c r="DD827" s="170"/>
      <c r="DE827" s="170"/>
      <c r="DF827" s="170"/>
      <c r="DG827" s="170"/>
      <c r="DH827" s="170"/>
      <c r="DI827" s="170"/>
      <c r="DJ827" s="170"/>
      <c r="DK827" s="170"/>
      <c r="DL827" s="170"/>
      <c r="DM827" s="170"/>
      <c r="DN827" s="170"/>
      <c r="DO827" s="170"/>
      <c r="DP827" s="170"/>
      <c r="DQ827" s="170"/>
      <c r="DR827" s="170"/>
      <c r="DS827" s="170"/>
      <c r="DT827" s="170"/>
      <c r="DU827" s="170"/>
      <c r="DV827" s="170"/>
      <c r="DW827" s="170"/>
      <c r="DX827" s="170"/>
      <c r="DY827" s="170"/>
      <c r="DZ827" s="170"/>
      <c r="EA827" s="170"/>
      <c r="EB827" s="170"/>
      <c r="EC827" s="170"/>
      <c r="ED827" s="170"/>
      <c r="EE827" s="170"/>
      <c r="EF827" s="170"/>
      <c r="EG827" s="170"/>
      <c r="EH827" s="170"/>
      <c r="EI827" s="170"/>
      <c r="EJ827" s="170"/>
      <c r="EK827" s="170"/>
      <c r="EL827" s="170"/>
      <c r="EM827" s="170"/>
      <c r="EN827" s="170"/>
      <c r="EO827" s="170"/>
      <c r="EP827" s="170"/>
      <c r="EQ827" s="170"/>
      <c r="ER827" s="170"/>
      <c r="ES827" s="170"/>
      <c r="ET827" s="170"/>
      <c r="EU827" s="170"/>
      <c r="EV827" s="170"/>
      <c r="EW827" s="170"/>
      <c r="EX827" s="170"/>
      <c r="EY827" s="170"/>
      <c r="EZ827" s="170"/>
      <c r="FA827" s="170"/>
      <c r="FB827" s="170"/>
      <c r="FC827" s="170"/>
      <c r="FD827" s="170"/>
    </row>
    <row r="828" customFormat="false" ht="12.75" hidden="false" customHeight="false" outlineLevel="0" collapsed="false">
      <c r="A828" s="179"/>
      <c r="B828" s="160"/>
      <c r="C828" s="160"/>
      <c r="D828" s="160"/>
      <c r="E828" s="160"/>
      <c r="F828" s="160"/>
      <c r="G828" s="160"/>
      <c r="H828" s="159"/>
      <c r="I828" s="181"/>
      <c r="R828" s="159"/>
      <c r="S828" s="169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70"/>
      <c r="BP828" s="170"/>
      <c r="BQ828" s="170"/>
      <c r="BR828" s="170"/>
      <c r="BS828" s="170"/>
      <c r="BT828" s="170"/>
      <c r="BU828" s="170"/>
      <c r="BV828" s="170"/>
      <c r="BW828" s="170"/>
      <c r="BX828" s="170"/>
      <c r="BY828" s="170"/>
      <c r="BZ828" s="170"/>
      <c r="CA828" s="170"/>
      <c r="CB828" s="170"/>
      <c r="CC828" s="170"/>
      <c r="CD828" s="170"/>
      <c r="CE828" s="170"/>
      <c r="CF828" s="170"/>
      <c r="CG828" s="170"/>
      <c r="CH828" s="170"/>
      <c r="CI828" s="170"/>
      <c r="CJ828" s="170"/>
      <c r="CK828" s="170"/>
      <c r="CL828" s="170"/>
      <c r="CM828" s="170"/>
      <c r="CN828" s="170"/>
      <c r="CO828" s="170"/>
      <c r="CP828" s="170"/>
      <c r="CQ828" s="170"/>
      <c r="CR828" s="170"/>
      <c r="CS828" s="170"/>
      <c r="CT828" s="170"/>
      <c r="CU828" s="170"/>
      <c r="CV828" s="170"/>
      <c r="CW828" s="170"/>
      <c r="CX828" s="170"/>
      <c r="CY828" s="170"/>
      <c r="CZ828" s="170"/>
      <c r="DA828" s="170"/>
      <c r="DB828" s="170"/>
      <c r="DC828" s="170"/>
      <c r="DD828" s="170"/>
      <c r="DE828" s="170"/>
      <c r="DF828" s="170"/>
      <c r="DG828" s="170"/>
      <c r="DH828" s="170"/>
      <c r="DI828" s="170"/>
      <c r="DJ828" s="170"/>
      <c r="DK828" s="170"/>
      <c r="DL828" s="170"/>
      <c r="DM828" s="170"/>
      <c r="DN828" s="170"/>
      <c r="DO828" s="170"/>
      <c r="DP828" s="170"/>
      <c r="DQ828" s="170"/>
      <c r="DR828" s="170"/>
      <c r="DS828" s="170"/>
      <c r="DT828" s="170"/>
      <c r="DU828" s="170"/>
      <c r="DV828" s="170"/>
      <c r="DW828" s="170"/>
      <c r="DX828" s="170"/>
      <c r="DY828" s="170"/>
      <c r="DZ828" s="170"/>
      <c r="EA828" s="170"/>
      <c r="EB828" s="170"/>
      <c r="EC828" s="170"/>
      <c r="ED828" s="170"/>
      <c r="EE828" s="170"/>
      <c r="EF828" s="170"/>
      <c r="EG828" s="170"/>
      <c r="EH828" s="170"/>
      <c r="EI828" s="170"/>
      <c r="EJ828" s="170"/>
      <c r="EK828" s="170"/>
      <c r="EL828" s="170"/>
      <c r="EM828" s="170"/>
      <c r="EN828" s="170"/>
      <c r="EO828" s="170"/>
      <c r="EP828" s="170"/>
      <c r="EQ828" s="170"/>
      <c r="ER828" s="170"/>
      <c r="ES828" s="170"/>
      <c r="ET828" s="170"/>
      <c r="EU828" s="170"/>
      <c r="EV828" s="170"/>
      <c r="EW828" s="170"/>
      <c r="EX828" s="170"/>
      <c r="EY828" s="170"/>
      <c r="EZ828" s="170"/>
      <c r="FA828" s="170"/>
      <c r="FB828" s="170"/>
      <c r="FC828" s="170"/>
      <c r="FD828" s="170"/>
    </row>
    <row r="829" customFormat="false" ht="12.75" hidden="false" customHeight="false" outlineLevel="0" collapsed="false">
      <c r="A829" s="179"/>
      <c r="B829" s="160"/>
      <c r="C829" s="160"/>
      <c r="D829" s="160"/>
      <c r="E829" s="160"/>
      <c r="F829" s="160"/>
      <c r="G829" s="160"/>
      <c r="H829" s="159"/>
      <c r="I829" s="181"/>
      <c r="R829" s="159"/>
      <c r="S829" s="169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70"/>
      <c r="BP829" s="170"/>
      <c r="BQ829" s="170"/>
      <c r="BR829" s="170"/>
      <c r="BS829" s="170"/>
      <c r="BT829" s="170"/>
      <c r="BU829" s="170"/>
      <c r="BV829" s="170"/>
      <c r="BW829" s="170"/>
      <c r="BX829" s="170"/>
      <c r="BY829" s="170"/>
      <c r="BZ829" s="170"/>
      <c r="CA829" s="170"/>
      <c r="CB829" s="170"/>
      <c r="CC829" s="170"/>
      <c r="CD829" s="170"/>
      <c r="CE829" s="170"/>
      <c r="CF829" s="170"/>
      <c r="CG829" s="170"/>
      <c r="CH829" s="170"/>
      <c r="CI829" s="170"/>
      <c r="CJ829" s="170"/>
      <c r="CK829" s="170"/>
      <c r="CL829" s="170"/>
      <c r="CM829" s="170"/>
      <c r="CN829" s="170"/>
      <c r="CO829" s="170"/>
      <c r="CP829" s="170"/>
      <c r="CQ829" s="170"/>
      <c r="CR829" s="170"/>
      <c r="CS829" s="170"/>
      <c r="CT829" s="170"/>
      <c r="CU829" s="170"/>
      <c r="CV829" s="170"/>
      <c r="CW829" s="170"/>
      <c r="CX829" s="170"/>
      <c r="CY829" s="170"/>
      <c r="CZ829" s="170"/>
      <c r="DA829" s="170"/>
      <c r="DB829" s="170"/>
      <c r="DC829" s="170"/>
      <c r="DD829" s="170"/>
      <c r="DE829" s="170"/>
      <c r="DF829" s="170"/>
      <c r="DG829" s="170"/>
      <c r="DH829" s="170"/>
      <c r="DI829" s="170"/>
      <c r="DJ829" s="170"/>
      <c r="DK829" s="170"/>
      <c r="DL829" s="170"/>
      <c r="DM829" s="170"/>
      <c r="DN829" s="170"/>
      <c r="DO829" s="170"/>
      <c r="DP829" s="170"/>
      <c r="DQ829" s="170"/>
      <c r="DR829" s="170"/>
      <c r="DS829" s="170"/>
      <c r="DT829" s="170"/>
      <c r="DU829" s="170"/>
      <c r="DV829" s="170"/>
      <c r="DW829" s="170"/>
      <c r="DX829" s="170"/>
      <c r="DY829" s="170"/>
      <c r="DZ829" s="170"/>
      <c r="EA829" s="170"/>
      <c r="EB829" s="170"/>
      <c r="EC829" s="170"/>
      <c r="ED829" s="170"/>
      <c r="EE829" s="170"/>
      <c r="EF829" s="170"/>
      <c r="EG829" s="170"/>
      <c r="EH829" s="170"/>
      <c r="EI829" s="170"/>
      <c r="EJ829" s="170"/>
      <c r="EK829" s="170"/>
      <c r="EL829" s="170"/>
      <c r="EM829" s="170"/>
      <c r="EN829" s="170"/>
      <c r="EO829" s="170"/>
      <c r="EP829" s="170"/>
      <c r="EQ829" s="170"/>
      <c r="ER829" s="170"/>
      <c r="ES829" s="170"/>
      <c r="ET829" s="170"/>
      <c r="EU829" s="170"/>
      <c r="EV829" s="170"/>
      <c r="EW829" s="170"/>
      <c r="EX829" s="170"/>
      <c r="EY829" s="170"/>
      <c r="EZ829" s="170"/>
      <c r="FA829" s="170"/>
      <c r="FB829" s="170"/>
      <c r="FC829" s="170"/>
      <c r="FD829" s="170"/>
    </row>
    <row r="830" customFormat="false" ht="12.75" hidden="false" customHeight="false" outlineLevel="0" collapsed="false">
      <c r="A830" s="179"/>
      <c r="B830" s="160"/>
      <c r="C830" s="160"/>
      <c r="D830" s="160"/>
      <c r="E830" s="160"/>
      <c r="F830" s="160"/>
      <c r="G830" s="160"/>
      <c r="H830" s="159"/>
      <c r="I830" s="181"/>
      <c r="R830" s="159"/>
      <c r="S830" s="169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70"/>
      <c r="BP830" s="170"/>
      <c r="BQ830" s="170"/>
      <c r="BR830" s="170"/>
      <c r="BS830" s="170"/>
      <c r="BT830" s="170"/>
      <c r="BU830" s="170"/>
      <c r="BV830" s="170"/>
      <c r="BW830" s="170"/>
      <c r="BX830" s="170"/>
      <c r="BY830" s="170"/>
      <c r="BZ830" s="170"/>
      <c r="CA830" s="170"/>
      <c r="CB830" s="170"/>
      <c r="CC830" s="170"/>
      <c r="CD830" s="170"/>
      <c r="CE830" s="170"/>
      <c r="CF830" s="170"/>
      <c r="CG830" s="170"/>
      <c r="CH830" s="170"/>
      <c r="CI830" s="170"/>
      <c r="CJ830" s="170"/>
      <c r="CK830" s="170"/>
      <c r="CL830" s="170"/>
      <c r="CM830" s="170"/>
      <c r="CN830" s="170"/>
      <c r="CO830" s="170"/>
      <c r="CP830" s="170"/>
      <c r="CQ830" s="170"/>
      <c r="CR830" s="170"/>
      <c r="CS830" s="170"/>
      <c r="CT830" s="170"/>
      <c r="CU830" s="170"/>
      <c r="CV830" s="170"/>
      <c r="CW830" s="170"/>
      <c r="CX830" s="170"/>
      <c r="CY830" s="170"/>
      <c r="CZ830" s="170"/>
      <c r="DA830" s="170"/>
      <c r="DB830" s="170"/>
      <c r="DC830" s="170"/>
      <c r="DD830" s="170"/>
      <c r="DE830" s="170"/>
      <c r="DF830" s="170"/>
      <c r="DG830" s="170"/>
      <c r="DH830" s="170"/>
      <c r="DI830" s="170"/>
      <c r="DJ830" s="170"/>
      <c r="DK830" s="170"/>
      <c r="DL830" s="170"/>
      <c r="DM830" s="170"/>
      <c r="DN830" s="170"/>
      <c r="DO830" s="170"/>
      <c r="DP830" s="170"/>
      <c r="DQ830" s="170"/>
      <c r="DR830" s="170"/>
      <c r="DS830" s="170"/>
      <c r="DT830" s="170"/>
      <c r="DU830" s="170"/>
      <c r="DV830" s="170"/>
      <c r="DW830" s="170"/>
      <c r="DX830" s="170"/>
      <c r="DY830" s="170"/>
      <c r="DZ830" s="170"/>
      <c r="EA830" s="170"/>
      <c r="EB830" s="170"/>
      <c r="EC830" s="170"/>
      <c r="ED830" s="170"/>
      <c r="EE830" s="170"/>
      <c r="EF830" s="170"/>
      <c r="EG830" s="170"/>
      <c r="EH830" s="170"/>
      <c r="EI830" s="170"/>
      <c r="EJ830" s="170"/>
      <c r="EK830" s="170"/>
      <c r="EL830" s="170"/>
      <c r="EM830" s="170"/>
      <c r="EN830" s="170"/>
      <c r="EO830" s="170"/>
      <c r="EP830" s="170"/>
      <c r="EQ830" s="170"/>
      <c r="ER830" s="170"/>
      <c r="ES830" s="170"/>
      <c r="ET830" s="170"/>
      <c r="EU830" s="170"/>
      <c r="EV830" s="170"/>
      <c r="EW830" s="170"/>
      <c r="EX830" s="170"/>
      <c r="EY830" s="170"/>
      <c r="EZ830" s="170"/>
      <c r="FA830" s="170"/>
      <c r="FB830" s="170"/>
      <c r="FC830" s="170"/>
      <c r="FD830" s="170"/>
    </row>
    <row r="831" customFormat="false" ht="12.75" hidden="false" customHeight="false" outlineLevel="0" collapsed="false">
      <c r="A831" s="179"/>
      <c r="B831" s="160"/>
      <c r="C831" s="160"/>
      <c r="D831" s="160"/>
      <c r="E831" s="160"/>
      <c r="F831" s="160"/>
      <c r="G831" s="160"/>
      <c r="H831" s="159"/>
      <c r="I831" s="181"/>
      <c r="R831" s="159"/>
      <c r="S831" s="169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70"/>
      <c r="BP831" s="170"/>
      <c r="BQ831" s="170"/>
      <c r="BR831" s="170"/>
      <c r="BS831" s="170"/>
      <c r="BT831" s="170"/>
      <c r="BU831" s="170"/>
      <c r="BV831" s="170"/>
      <c r="BW831" s="170"/>
      <c r="BX831" s="170"/>
      <c r="BY831" s="170"/>
      <c r="BZ831" s="170"/>
      <c r="CA831" s="170"/>
      <c r="CB831" s="170"/>
      <c r="CC831" s="170"/>
      <c r="CD831" s="170"/>
      <c r="CE831" s="170"/>
      <c r="CF831" s="170"/>
      <c r="CG831" s="170"/>
      <c r="CH831" s="170"/>
      <c r="CI831" s="170"/>
      <c r="CJ831" s="170"/>
      <c r="CK831" s="170"/>
      <c r="CL831" s="170"/>
      <c r="CM831" s="170"/>
      <c r="CN831" s="170"/>
      <c r="CO831" s="170"/>
      <c r="CP831" s="170"/>
      <c r="CQ831" s="170"/>
      <c r="CR831" s="170"/>
      <c r="CS831" s="170"/>
      <c r="CT831" s="170"/>
      <c r="CU831" s="170"/>
      <c r="CV831" s="170"/>
      <c r="CW831" s="170"/>
      <c r="CX831" s="170"/>
      <c r="CY831" s="170"/>
      <c r="CZ831" s="170"/>
      <c r="DA831" s="170"/>
      <c r="DB831" s="170"/>
      <c r="DC831" s="170"/>
      <c r="DD831" s="170"/>
      <c r="DE831" s="170"/>
      <c r="DF831" s="170"/>
      <c r="DG831" s="170"/>
      <c r="DH831" s="170"/>
      <c r="DI831" s="170"/>
      <c r="DJ831" s="170"/>
      <c r="DK831" s="170"/>
      <c r="DL831" s="170"/>
      <c r="DM831" s="170"/>
      <c r="DN831" s="170"/>
      <c r="DO831" s="170"/>
      <c r="DP831" s="170"/>
      <c r="DQ831" s="170"/>
      <c r="DR831" s="170"/>
      <c r="DS831" s="170"/>
      <c r="DT831" s="170"/>
      <c r="DU831" s="170"/>
      <c r="DV831" s="170"/>
      <c r="DW831" s="170"/>
      <c r="DX831" s="170"/>
      <c r="DY831" s="170"/>
      <c r="DZ831" s="170"/>
      <c r="EA831" s="170"/>
      <c r="EB831" s="170"/>
      <c r="EC831" s="170"/>
      <c r="ED831" s="170"/>
      <c r="EE831" s="170"/>
      <c r="EF831" s="170"/>
      <c r="EG831" s="170"/>
      <c r="EH831" s="170"/>
      <c r="EI831" s="170"/>
      <c r="EJ831" s="170"/>
      <c r="EK831" s="170"/>
      <c r="EL831" s="170"/>
      <c r="EM831" s="170"/>
      <c r="EN831" s="170"/>
      <c r="EO831" s="170"/>
      <c r="EP831" s="170"/>
      <c r="EQ831" s="170"/>
      <c r="ER831" s="170"/>
      <c r="ES831" s="170"/>
      <c r="ET831" s="170"/>
      <c r="EU831" s="170"/>
      <c r="EV831" s="170"/>
      <c r="EW831" s="170"/>
      <c r="EX831" s="170"/>
      <c r="EY831" s="170"/>
      <c r="EZ831" s="170"/>
      <c r="FA831" s="170"/>
      <c r="FB831" s="170"/>
      <c r="FC831" s="170"/>
      <c r="FD831" s="170"/>
    </row>
    <row r="832" customFormat="false" ht="12.75" hidden="false" customHeight="false" outlineLevel="0" collapsed="false">
      <c r="A832" s="179"/>
      <c r="B832" s="160"/>
      <c r="C832" s="160"/>
      <c r="D832" s="160"/>
      <c r="E832" s="160"/>
      <c r="F832" s="160"/>
      <c r="G832" s="160"/>
      <c r="H832" s="159"/>
      <c r="I832" s="181"/>
      <c r="R832" s="159"/>
      <c r="S832" s="169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70"/>
      <c r="BP832" s="170"/>
      <c r="BQ832" s="170"/>
      <c r="BR832" s="170"/>
      <c r="BS832" s="170"/>
      <c r="BT832" s="170"/>
      <c r="BU832" s="170"/>
      <c r="BV832" s="170"/>
      <c r="BW832" s="170"/>
      <c r="BX832" s="170"/>
      <c r="BY832" s="170"/>
      <c r="BZ832" s="170"/>
      <c r="CA832" s="170"/>
      <c r="CB832" s="170"/>
      <c r="CC832" s="170"/>
      <c r="CD832" s="170"/>
      <c r="CE832" s="170"/>
      <c r="CF832" s="170"/>
      <c r="CG832" s="170"/>
      <c r="CH832" s="170"/>
      <c r="CI832" s="170"/>
      <c r="CJ832" s="170"/>
      <c r="CK832" s="170"/>
      <c r="CL832" s="170"/>
      <c r="CM832" s="170"/>
      <c r="CN832" s="170"/>
      <c r="CO832" s="170"/>
      <c r="CP832" s="170"/>
      <c r="CQ832" s="170"/>
      <c r="CR832" s="170"/>
      <c r="CS832" s="170"/>
      <c r="CT832" s="170"/>
      <c r="CU832" s="170"/>
      <c r="CV832" s="170"/>
      <c r="CW832" s="170"/>
      <c r="CX832" s="170"/>
      <c r="CY832" s="170"/>
      <c r="CZ832" s="170"/>
      <c r="DA832" s="170"/>
      <c r="DB832" s="170"/>
      <c r="DC832" s="170"/>
      <c r="DD832" s="170"/>
      <c r="DE832" s="170"/>
      <c r="DF832" s="170"/>
      <c r="DG832" s="170"/>
      <c r="DH832" s="170"/>
      <c r="DI832" s="170"/>
      <c r="DJ832" s="170"/>
      <c r="DK832" s="170"/>
      <c r="DL832" s="170"/>
      <c r="DM832" s="170"/>
      <c r="DN832" s="170"/>
      <c r="DO832" s="170"/>
      <c r="DP832" s="170"/>
      <c r="DQ832" s="170"/>
      <c r="DR832" s="170"/>
      <c r="DS832" s="170"/>
      <c r="DT832" s="170"/>
      <c r="DU832" s="170"/>
      <c r="DV832" s="170"/>
      <c r="DW832" s="170"/>
      <c r="DX832" s="170"/>
      <c r="DY832" s="170"/>
      <c r="DZ832" s="170"/>
      <c r="EA832" s="170"/>
      <c r="EB832" s="170"/>
      <c r="EC832" s="170"/>
      <c r="ED832" s="170"/>
      <c r="EE832" s="170"/>
      <c r="EF832" s="170"/>
      <c r="EG832" s="170"/>
      <c r="EH832" s="170"/>
      <c r="EI832" s="170"/>
      <c r="EJ832" s="170"/>
      <c r="EK832" s="170"/>
      <c r="EL832" s="170"/>
      <c r="EM832" s="170"/>
      <c r="EN832" s="170"/>
      <c r="EO832" s="170"/>
      <c r="EP832" s="170"/>
      <c r="EQ832" s="170"/>
      <c r="ER832" s="170"/>
      <c r="ES832" s="170"/>
      <c r="ET832" s="170"/>
      <c r="EU832" s="170"/>
      <c r="EV832" s="170"/>
      <c r="EW832" s="170"/>
      <c r="EX832" s="170"/>
      <c r="EY832" s="170"/>
      <c r="EZ832" s="170"/>
      <c r="FA832" s="170"/>
      <c r="FB832" s="170"/>
      <c r="FC832" s="170"/>
      <c r="FD832" s="170"/>
    </row>
    <row r="833" customFormat="false" ht="12.75" hidden="false" customHeight="false" outlineLevel="0" collapsed="false">
      <c r="A833" s="179"/>
      <c r="B833" s="160"/>
      <c r="C833" s="160"/>
      <c r="D833" s="160"/>
      <c r="E833" s="160"/>
      <c r="F833" s="160"/>
      <c r="G833" s="160"/>
      <c r="H833" s="159"/>
      <c r="I833" s="181"/>
      <c r="R833" s="159"/>
      <c r="S833" s="169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70"/>
      <c r="BP833" s="170"/>
      <c r="BQ833" s="170"/>
      <c r="BR833" s="170"/>
      <c r="BS833" s="170"/>
      <c r="BT833" s="170"/>
      <c r="BU833" s="170"/>
      <c r="BV833" s="170"/>
      <c r="BW833" s="170"/>
      <c r="BX833" s="170"/>
      <c r="BY833" s="170"/>
      <c r="BZ833" s="170"/>
      <c r="CA833" s="170"/>
      <c r="CB833" s="170"/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70"/>
      <c r="CM833" s="170"/>
      <c r="CN833" s="170"/>
      <c r="CO833" s="170"/>
      <c r="CP833" s="170"/>
      <c r="CQ833" s="170"/>
      <c r="CR833" s="170"/>
      <c r="CS833" s="170"/>
      <c r="CT833" s="170"/>
      <c r="CU833" s="170"/>
      <c r="CV833" s="170"/>
      <c r="CW833" s="170"/>
      <c r="CX833" s="170"/>
      <c r="CY833" s="170"/>
      <c r="CZ833" s="170"/>
      <c r="DA833" s="170"/>
      <c r="DB833" s="170"/>
      <c r="DC833" s="170"/>
      <c r="DD833" s="170"/>
      <c r="DE833" s="170"/>
      <c r="DF833" s="170"/>
      <c r="DG833" s="170"/>
      <c r="DH833" s="170"/>
      <c r="DI833" s="170"/>
      <c r="DJ833" s="170"/>
      <c r="DK833" s="170"/>
      <c r="DL833" s="170"/>
      <c r="DM833" s="170"/>
      <c r="DN833" s="170"/>
      <c r="DO833" s="170"/>
      <c r="DP833" s="170"/>
      <c r="DQ833" s="170"/>
      <c r="DR833" s="170"/>
      <c r="DS833" s="170"/>
      <c r="DT833" s="170"/>
      <c r="DU833" s="170"/>
      <c r="DV833" s="170"/>
      <c r="DW833" s="170"/>
      <c r="DX833" s="170"/>
      <c r="DY833" s="170"/>
      <c r="DZ833" s="170"/>
      <c r="EA833" s="170"/>
      <c r="EB833" s="170"/>
      <c r="EC833" s="170"/>
      <c r="ED833" s="170"/>
      <c r="EE833" s="170"/>
      <c r="EF833" s="170"/>
      <c r="EG833" s="170"/>
      <c r="EH833" s="170"/>
      <c r="EI833" s="170"/>
      <c r="EJ833" s="170"/>
      <c r="EK833" s="170"/>
      <c r="EL833" s="170"/>
      <c r="EM833" s="170"/>
      <c r="EN833" s="170"/>
      <c r="EO833" s="170"/>
      <c r="EP833" s="170"/>
      <c r="EQ833" s="170"/>
      <c r="ER833" s="170"/>
      <c r="ES833" s="170"/>
      <c r="ET833" s="170"/>
      <c r="EU833" s="170"/>
      <c r="EV833" s="170"/>
      <c r="EW833" s="170"/>
      <c r="EX833" s="170"/>
      <c r="EY833" s="170"/>
      <c r="EZ833" s="170"/>
      <c r="FA833" s="170"/>
      <c r="FB833" s="170"/>
      <c r="FC833" s="170"/>
      <c r="FD833" s="170"/>
    </row>
    <row r="834" customFormat="false" ht="12.75" hidden="false" customHeight="false" outlineLevel="0" collapsed="false">
      <c r="A834" s="179"/>
      <c r="B834" s="160"/>
      <c r="C834" s="160"/>
      <c r="D834" s="160"/>
      <c r="E834" s="160"/>
      <c r="F834" s="160"/>
      <c r="G834" s="160"/>
      <c r="H834" s="159"/>
      <c r="I834" s="181"/>
      <c r="R834" s="159"/>
      <c r="S834" s="169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70"/>
      <c r="BP834" s="170"/>
      <c r="BQ834" s="170"/>
      <c r="BR834" s="170"/>
      <c r="BS834" s="170"/>
      <c r="BT834" s="170"/>
      <c r="BU834" s="170"/>
      <c r="BV834" s="170"/>
      <c r="BW834" s="170"/>
      <c r="BX834" s="170"/>
      <c r="BY834" s="170"/>
      <c r="BZ834" s="170"/>
      <c r="CA834" s="170"/>
      <c r="CB834" s="170"/>
      <c r="CC834" s="170"/>
      <c r="CD834" s="170"/>
      <c r="CE834" s="170"/>
      <c r="CF834" s="170"/>
      <c r="CG834" s="170"/>
      <c r="CH834" s="170"/>
      <c r="CI834" s="170"/>
      <c r="CJ834" s="170"/>
      <c r="CK834" s="170"/>
      <c r="CL834" s="170"/>
      <c r="CM834" s="170"/>
      <c r="CN834" s="170"/>
      <c r="CO834" s="170"/>
      <c r="CP834" s="170"/>
      <c r="CQ834" s="170"/>
      <c r="CR834" s="170"/>
      <c r="CS834" s="170"/>
      <c r="CT834" s="170"/>
      <c r="CU834" s="170"/>
      <c r="CV834" s="170"/>
      <c r="CW834" s="170"/>
      <c r="CX834" s="170"/>
      <c r="CY834" s="170"/>
      <c r="CZ834" s="170"/>
      <c r="DA834" s="170"/>
      <c r="DB834" s="170"/>
      <c r="DC834" s="170"/>
      <c r="DD834" s="170"/>
      <c r="DE834" s="170"/>
      <c r="DF834" s="170"/>
      <c r="DG834" s="170"/>
      <c r="DH834" s="170"/>
      <c r="DI834" s="170"/>
      <c r="DJ834" s="170"/>
      <c r="DK834" s="170"/>
      <c r="DL834" s="170"/>
      <c r="DM834" s="170"/>
      <c r="DN834" s="170"/>
      <c r="DO834" s="170"/>
      <c r="DP834" s="170"/>
      <c r="DQ834" s="170"/>
      <c r="DR834" s="170"/>
      <c r="DS834" s="170"/>
      <c r="DT834" s="170"/>
      <c r="DU834" s="170"/>
      <c r="DV834" s="170"/>
      <c r="DW834" s="170"/>
      <c r="DX834" s="170"/>
      <c r="DY834" s="170"/>
      <c r="DZ834" s="170"/>
      <c r="EA834" s="170"/>
      <c r="EB834" s="170"/>
      <c r="EC834" s="170"/>
      <c r="ED834" s="170"/>
      <c r="EE834" s="170"/>
      <c r="EF834" s="170"/>
      <c r="EG834" s="170"/>
      <c r="EH834" s="170"/>
      <c r="EI834" s="170"/>
      <c r="EJ834" s="170"/>
      <c r="EK834" s="170"/>
      <c r="EL834" s="170"/>
      <c r="EM834" s="170"/>
      <c r="EN834" s="170"/>
      <c r="EO834" s="170"/>
      <c r="EP834" s="170"/>
      <c r="EQ834" s="170"/>
      <c r="ER834" s="170"/>
      <c r="ES834" s="170"/>
      <c r="ET834" s="170"/>
      <c r="EU834" s="170"/>
      <c r="EV834" s="170"/>
      <c r="EW834" s="170"/>
      <c r="EX834" s="170"/>
      <c r="EY834" s="170"/>
      <c r="EZ834" s="170"/>
      <c r="FA834" s="170"/>
      <c r="FB834" s="170"/>
      <c r="FC834" s="170"/>
      <c r="FD834" s="170"/>
    </row>
    <row r="835" customFormat="false" ht="12.75" hidden="false" customHeight="false" outlineLevel="0" collapsed="false">
      <c r="A835" s="179"/>
      <c r="B835" s="160"/>
      <c r="C835" s="160"/>
      <c r="D835" s="160"/>
      <c r="E835" s="160"/>
      <c r="F835" s="160"/>
      <c r="G835" s="160"/>
      <c r="H835" s="159"/>
      <c r="I835" s="181"/>
      <c r="R835" s="159"/>
      <c r="S835" s="169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70"/>
      <c r="BP835" s="170"/>
      <c r="BQ835" s="170"/>
      <c r="BR835" s="170"/>
      <c r="BS835" s="170"/>
      <c r="BT835" s="170"/>
      <c r="BU835" s="170"/>
      <c r="BV835" s="170"/>
      <c r="BW835" s="170"/>
      <c r="BX835" s="170"/>
      <c r="BY835" s="170"/>
      <c r="BZ835" s="170"/>
      <c r="CA835" s="170"/>
      <c r="CB835" s="170"/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70"/>
      <c r="CM835" s="170"/>
      <c r="CN835" s="170"/>
      <c r="CO835" s="170"/>
      <c r="CP835" s="170"/>
      <c r="CQ835" s="170"/>
      <c r="CR835" s="170"/>
      <c r="CS835" s="170"/>
      <c r="CT835" s="170"/>
      <c r="CU835" s="170"/>
      <c r="CV835" s="170"/>
      <c r="CW835" s="170"/>
      <c r="CX835" s="170"/>
      <c r="CY835" s="170"/>
      <c r="CZ835" s="170"/>
      <c r="DA835" s="170"/>
      <c r="DB835" s="170"/>
      <c r="DC835" s="170"/>
      <c r="DD835" s="170"/>
      <c r="DE835" s="170"/>
      <c r="DF835" s="170"/>
      <c r="DG835" s="170"/>
      <c r="DH835" s="170"/>
      <c r="DI835" s="170"/>
      <c r="DJ835" s="170"/>
      <c r="DK835" s="170"/>
      <c r="DL835" s="170"/>
      <c r="DM835" s="170"/>
      <c r="DN835" s="170"/>
      <c r="DO835" s="170"/>
      <c r="DP835" s="170"/>
      <c r="DQ835" s="170"/>
      <c r="DR835" s="170"/>
      <c r="DS835" s="170"/>
      <c r="DT835" s="170"/>
      <c r="DU835" s="170"/>
      <c r="DV835" s="170"/>
      <c r="DW835" s="170"/>
      <c r="DX835" s="170"/>
      <c r="DY835" s="170"/>
      <c r="DZ835" s="170"/>
      <c r="EA835" s="170"/>
      <c r="EB835" s="170"/>
      <c r="EC835" s="170"/>
      <c r="ED835" s="170"/>
      <c r="EE835" s="170"/>
      <c r="EF835" s="170"/>
      <c r="EG835" s="170"/>
      <c r="EH835" s="170"/>
      <c r="EI835" s="170"/>
      <c r="EJ835" s="170"/>
      <c r="EK835" s="170"/>
      <c r="EL835" s="170"/>
      <c r="EM835" s="170"/>
      <c r="EN835" s="170"/>
      <c r="EO835" s="170"/>
      <c r="EP835" s="170"/>
      <c r="EQ835" s="170"/>
      <c r="ER835" s="170"/>
      <c r="ES835" s="170"/>
      <c r="ET835" s="170"/>
      <c r="EU835" s="170"/>
      <c r="EV835" s="170"/>
      <c r="EW835" s="170"/>
      <c r="EX835" s="170"/>
      <c r="EY835" s="170"/>
      <c r="EZ835" s="170"/>
      <c r="FA835" s="170"/>
      <c r="FB835" s="170"/>
      <c r="FC835" s="170"/>
      <c r="FD835" s="170"/>
    </row>
    <row r="836" customFormat="false" ht="12.75" hidden="false" customHeight="false" outlineLevel="0" collapsed="false">
      <c r="A836" s="179"/>
      <c r="B836" s="160"/>
      <c r="C836" s="160"/>
      <c r="D836" s="160"/>
      <c r="E836" s="160"/>
      <c r="F836" s="160"/>
      <c r="G836" s="160"/>
      <c r="H836" s="159"/>
      <c r="I836" s="181"/>
      <c r="R836" s="159"/>
      <c r="S836" s="169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70"/>
      <c r="BP836" s="170"/>
      <c r="BQ836" s="170"/>
      <c r="BR836" s="170"/>
      <c r="BS836" s="170"/>
      <c r="BT836" s="170"/>
      <c r="BU836" s="170"/>
      <c r="BV836" s="170"/>
      <c r="BW836" s="170"/>
      <c r="BX836" s="170"/>
      <c r="BY836" s="170"/>
      <c r="BZ836" s="170"/>
      <c r="CA836" s="170"/>
      <c r="CB836" s="170"/>
      <c r="CC836" s="170"/>
      <c r="CD836" s="170"/>
      <c r="CE836" s="170"/>
      <c r="CF836" s="170"/>
      <c r="CG836" s="170"/>
      <c r="CH836" s="170"/>
      <c r="CI836" s="170"/>
      <c r="CJ836" s="170"/>
      <c r="CK836" s="170"/>
      <c r="CL836" s="170"/>
      <c r="CM836" s="170"/>
      <c r="CN836" s="170"/>
      <c r="CO836" s="170"/>
      <c r="CP836" s="170"/>
      <c r="CQ836" s="170"/>
      <c r="CR836" s="170"/>
      <c r="CS836" s="170"/>
      <c r="CT836" s="170"/>
      <c r="CU836" s="170"/>
      <c r="CV836" s="170"/>
      <c r="CW836" s="170"/>
      <c r="CX836" s="170"/>
      <c r="CY836" s="170"/>
      <c r="CZ836" s="170"/>
      <c r="DA836" s="170"/>
      <c r="DB836" s="170"/>
      <c r="DC836" s="170"/>
      <c r="DD836" s="170"/>
      <c r="DE836" s="170"/>
      <c r="DF836" s="170"/>
      <c r="DG836" s="170"/>
      <c r="DH836" s="170"/>
      <c r="DI836" s="170"/>
      <c r="DJ836" s="170"/>
      <c r="DK836" s="170"/>
      <c r="DL836" s="170"/>
      <c r="DM836" s="170"/>
      <c r="DN836" s="170"/>
      <c r="DO836" s="170"/>
      <c r="DP836" s="170"/>
      <c r="DQ836" s="170"/>
      <c r="DR836" s="170"/>
      <c r="DS836" s="170"/>
      <c r="DT836" s="170"/>
      <c r="DU836" s="170"/>
      <c r="DV836" s="170"/>
      <c r="DW836" s="170"/>
      <c r="DX836" s="170"/>
      <c r="DY836" s="170"/>
      <c r="DZ836" s="170"/>
      <c r="EA836" s="170"/>
      <c r="EB836" s="170"/>
      <c r="EC836" s="170"/>
      <c r="ED836" s="170"/>
      <c r="EE836" s="170"/>
      <c r="EF836" s="170"/>
      <c r="EG836" s="170"/>
      <c r="EH836" s="170"/>
      <c r="EI836" s="170"/>
      <c r="EJ836" s="170"/>
      <c r="EK836" s="170"/>
      <c r="EL836" s="170"/>
      <c r="EM836" s="170"/>
      <c r="EN836" s="170"/>
      <c r="EO836" s="170"/>
      <c r="EP836" s="170"/>
      <c r="EQ836" s="170"/>
      <c r="ER836" s="170"/>
      <c r="ES836" s="170"/>
      <c r="ET836" s="170"/>
      <c r="EU836" s="170"/>
      <c r="EV836" s="170"/>
      <c r="EW836" s="170"/>
      <c r="EX836" s="170"/>
      <c r="EY836" s="170"/>
      <c r="EZ836" s="170"/>
      <c r="FA836" s="170"/>
      <c r="FB836" s="170"/>
      <c r="FC836" s="170"/>
      <c r="FD836" s="170"/>
    </row>
    <row r="837" customFormat="false" ht="12.75" hidden="false" customHeight="false" outlineLevel="0" collapsed="false">
      <c r="A837" s="179"/>
      <c r="B837" s="160"/>
      <c r="C837" s="160"/>
      <c r="D837" s="160"/>
      <c r="E837" s="160"/>
      <c r="F837" s="160"/>
      <c r="G837" s="160"/>
      <c r="H837" s="159"/>
      <c r="I837" s="181"/>
      <c r="R837" s="159"/>
      <c r="S837" s="169"/>
      <c r="T837" s="170"/>
      <c r="U837" s="170"/>
      <c r="V837" s="170"/>
      <c r="W837" s="170"/>
      <c r="X837" s="170"/>
      <c r="Y837" s="170"/>
      <c r="Z837" s="170"/>
      <c r="AA837" s="170"/>
      <c r="AB837" s="170"/>
      <c r="AC837" s="170"/>
      <c r="AD837" s="170"/>
      <c r="AE837" s="170"/>
      <c r="AF837" s="170"/>
      <c r="AG837" s="170"/>
      <c r="AH837" s="170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70"/>
      <c r="BP837" s="170"/>
      <c r="BQ837" s="170"/>
      <c r="BR837" s="170"/>
      <c r="BS837" s="170"/>
      <c r="BT837" s="170"/>
      <c r="BU837" s="170"/>
      <c r="BV837" s="170"/>
      <c r="BW837" s="170"/>
      <c r="BX837" s="170"/>
      <c r="BY837" s="170"/>
      <c r="BZ837" s="170"/>
      <c r="CA837" s="170"/>
      <c r="CB837" s="170"/>
      <c r="CC837" s="170"/>
      <c r="CD837" s="170"/>
      <c r="CE837" s="170"/>
      <c r="CF837" s="170"/>
      <c r="CG837" s="170"/>
      <c r="CH837" s="170"/>
      <c r="CI837" s="170"/>
      <c r="CJ837" s="170"/>
      <c r="CK837" s="170"/>
      <c r="CL837" s="170"/>
      <c r="CM837" s="170"/>
      <c r="CN837" s="170"/>
      <c r="CO837" s="170"/>
      <c r="CP837" s="170"/>
      <c r="CQ837" s="170"/>
      <c r="CR837" s="170"/>
      <c r="CS837" s="170"/>
      <c r="CT837" s="170"/>
      <c r="CU837" s="170"/>
      <c r="CV837" s="170"/>
      <c r="CW837" s="170"/>
      <c r="CX837" s="170"/>
      <c r="CY837" s="170"/>
      <c r="CZ837" s="170"/>
      <c r="DA837" s="170"/>
      <c r="DB837" s="170"/>
      <c r="DC837" s="170"/>
      <c r="DD837" s="170"/>
      <c r="DE837" s="170"/>
      <c r="DF837" s="170"/>
      <c r="DG837" s="170"/>
      <c r="DH837" s="170"/>
      <c r="DI837" s="170"/>
      <c r="DJ837" s="170"/>
      <c r="DK837" s="170"/>
      <c r="DL837" s="170"/>
      <c r="DM837" s="170"/>
      <c r="DN837" s="170"/>
      <c r="DO837" s="170"/>
      <c r="DP837" s="170"/>
      <c r="DQ837" s="170"/>
      <c r="DR837" s="170"/>
      <c r="DS837" s="170"/>
      <c r="DT837" s="170"/>
      <c r="DU837" s="170"/>
      <c r="DV837" s="170"/>
      <c r="DW837" s="170"/>
      <c r="DX837" s="170"/>
      <c r="DY837" s="170"/>
      <c r="DZ837" s="170"/>
      <c r="EA837" s="170"/>
      <c r="EB837" s="170"/>
      <c r="EC837" s="170"/>
      <c r="ED837" s="170"/>
      <c r="EE837" s="170"/>
      <c r="EF837" s="170"/>
      <c r="EG837" s="170"/>
      <c r="EH837" s="170"/>
      <c r="EI837" s="170"/>
      <c r="EJ837" s="170"/>
      <c r="EK837" s="170"/>
      <c r="EL837" s="170"/>
      <c r="EM837" s="170"/>
      <c r="EN837" s="170"/>
      <c r="EO837" s="170"/>
      <c r="EP837" s="170"/>
      <c r="EQ837" s="170"/>
      <c r="ER837" s="170"/>
      <c r="ES837" s="170"/>
      <c r="ET837" s="170"/>
      <c r="EU837" s="170"/>
      <c r="EV837" s="170"/>
      <c r="EW837" s="170"/>
      <c r="EX837" s="170"/>
      <c r="EY837" s="170"/>
      <c r="EZ837" s="170"/>
      <c r="FA837" s="170"/>
      <c r="FB837" s="170"/>
      <c r="FC837" s="170"/>
      <c r="FD837" s="170"/>
    </row>
    <row r="838" customFormat="false" ht="12.75" hidden="false" customHeight="false" outlineLevel="0" collapsed="false">
      <c r="A838" s="179"/>
      <c r="B838" s="160"/>
      <c r="C838" s="160"/>
      <c r="D838" s="160"/>
      <c r="E838" s="160"/>
      <c r="F838" s="160"/>
      <c r="G838" s="160"/>
      <c r="H838" s="159"/>
      <c r="I838" s="181"/>
      <c r="R838" s="159"/>
      <c r="S838" s="169"/>
      <c r="T838" s="170"/>
      <c r="U838" s="170"/>
      <c r="V838" s="170"/>
      <c r="W838" s="170"/>
      <c r="X838" s="170"/>
      <c r="Y838" s="170"/>
      <c r="Z838" s="170"/>
      <c r="AA838" s="170"/>
      <c r="AB838" s="170"/>
      <c r="AC838" s="170"/>
      <c r="AD838" s="170"/>
      <c r="AE838" s="170"/>
      <c r="AF838" s="170"/>
      <c r="AG838" s="170"/>
      <c r="AH838" s="170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70"/>
      <c r="CE838" s="170"/>
      <c r="CF838" s="170"/>
      <c r="CG838" s="170"/>
      <c r="CH838" s="170"/>
      <c r="CI838" s="170"/>
      <c r="CJ838" s="170"/>
      <c r="CK838" s="170"/>
      <c r="CL838" s="170"/>
      <c r="CM838" s="170"/>
      <c r="CN838" s="170"/>
      <c r="CO838" s="170"/>
      <c r="CP838" s="170"/>
      <c r="CQ838" s="170"/>
      <c r="CR838" s="170"/>
      <c r="CS838" s="170"/>
      <c r="CT838" s="170"/>
      <c r="CU838" s="170"/>
      <c r="CV838" s="170"/>
      <c r="CW838" s="170"/>
      <c r="CX838" s="170"/>
      <c r="CY838" s="170"/>
      <c r="CZ838" s="170"/>
      <c r="DA838" s="170"/>
      <c r="DB838" s="170"/>
      <c r="DC838" s="170"/>
      <c r="DD838" s="170"/>
      <c r="DE838" s="170"/>
      <c r="DF838" s="170"/>
      <c r="DG838" s="170"/>
      <c r="DH838" s="170"/>
      <c r="DI838" s="170"/>
      <c r="DJ838" s="170"/>
      <c r="DK838" s="170"/>
      <c r="DL838" s="170"/>
      <c r="DM838" s="170"/>
      <c r="DN838" s="170"/>
      <c r="DO838" s="170"/>
      <c r="DP838" s="170"/>
      <c r="DQ838" s="170"/>
      <c r="DR838" s="170"/>
      <c r="DS838" s="170"/>
      <c r="DT838" s="170"/>
      <c r="DU838" s="170"/>
      <c r="DV838" s="170"/>
      <c r="DW838" s="170"/>
      <c r="DX838" s="170"/>
      <c r="DY838" s="170"/>
      <c r="DZ838" s="170"/>
      <c r="EA838" s="170"/>
      <c r="EB838" s="170"/>
      <c r="EC838" s="170"/>
      <c r="ED838" s="170"/>
      <c r="EE838" s="170"/>
      <c r="EF838" s="170"/>
      <c r="EG838" s="170"/>
      <c r="EH838" s="170"/>
      <c r="EI838" s="170"/>
      <c r="EJ838" s="170"/>
      <c r="EK838" s="170"/>
      <c r="EL838" s="170"/>
      <c r="EM838" s="170"/>
      <c r="EN838" s="170"/>
      <c r="EO838" s="170"/>
      <c r="EP838" s="170"/>
      <c r="EQ838" s="170"/>
      <c r="ER838" s="170"/>
      <c r="ES838" s="170"/>
      <c r="ET838" s="170"/>
      <c r="EU838" s="170"/>
      <c r="EV838" s="170"/>
      <c r="EW838" s="170"/>
      <c r="EX838" s="170"/>
      <c r="EY838" s="170"/>
      <c r="EZ838" s="170"/>
      <c r="FA838" s="170"/>
      <c r="FB838" s="170"/>
      <c r="FC838" s="170"/>
      <c r="FD838" s="170"/>
    </row>
    <row r="839" customFormat="false" ht="12.75" hidden="false" customHeight="false" outlineLevel="0" collapsed="false">
      <c r="A839" s="179"/>
      <c r="B839" s="160"/>
      <c r="C839" s="160"/>
      <c r="D839" s="160"/>
      <c r="E839" s="160"/>
      <c r="F839" s="160"/>
      <c r="G839" s="160"/>
      <c r="H839" s="159"/>
      <c r="I839" s="181"/>
      <c r="R839" s="159"/>
      <c r="S839" s="169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  <c r="AH839" s="170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70"/>
      <c r="BP839" s="170"/>
      <c r="BQ839" s="170"/>
      <c r="BR839" s="170"/>
      <c r="BS839" s="170"/>
      <c r="BT839" s="170"/>
      <c r="BU839" s="170"/>
      <c r="BV839" s="170"/>
      <c r="BW839" s="170"/>
      <c r="BX839" s="170"/>
      <c r="BY839" s="170"/>
      <c r="BZ839" s="170"/>
      <c r="CA839" s="170"/>
      <c r="CB839" s="170"/>
      <c r="CC839" s="170"/>
      <c r="CD839" s="170"/>
      <c r="CE839" s="170"/>
      <c r="CF839" s="170"/>
      <c r="CG839" s="170"/>
      <c r="CH839" s="170"/>
      <c r="CI839" s="170"/>
      <c r="CJ839" s="170"/>
      <c r="CK839" s="170"/>
      <c r="CL839" s="170"/>
      <c r="CM839" s="170"/>
      <c r="CN839" s="170"/>
      <c r="CO839" s="170"/>
      <c r="CP839" s="170"/>
      <c r="CQ839" s="170"/>
      <c r="CR839" s="170"/>
      <c r="CS839" s="170"/>
      <c r="CT839" s="170"/>
      <c r="CU839" s="170"/>
      <c r="CV839" s="170"/>
      <c r="CW839" s="170"/>
      <c r="CX839" s="170"/>
      <c r="CY839" s="170"/>
      <c r="CZ839" s="170"/>
      <c r="DA839" s="170"/>
      <c r="DB839" s="170"/>
      <c r="DC839" s="170"/>
      <c r="DD839" s="170"/>
      <c r="DE839" s="170"/>
      <c r="DF839" s="170"/>
      <c r="DG839" s="170"/>
      <c r="DH839" s="170"/>
      <c r="DI839" s="170"/>
      <c r="DJ839" s="170"/>
      <c r="DK839" s="170"/>
      <c r="DL839" s="170"/>
      <c r="DM839" s="170"/>
      <c r="DN839" s="170"/>
      <c r="DO839" s="170"/>
      <c r="DP839" s="170"/>
      <c r="DQ839" s="170"/>
      <c r="DR839" s="170"/>
      <c r="DS839" s="170"/>
      <c r="DT839" s="170"/>
      <c r="DU839" s="170"/>
      <c r="DV839" s="170"/>
      <c r="DW839" s="170"/>
      <c r="DX839" s="170"/>
      <c r="DY839" s="170"/>
      <c r="DZ839" s="170"/>
      <c r="EA839" s="170"/>
      <c r="EB839" s="170"/>
      <c r="EC839" s="170"/>
      <c r="ED839" s="170"/>
      <c r="EE839" s="170"/>
      <c r="EF839" s="170"/>
      <c r="EG839" s="170"/>
      <c r="EH839" s="170"/>
      <c r="EI839" s="170"/>
      <c r="EJ839" s="170"/>
      <c r="EK839" s="170"/>
      <c r="EL839" s="170"/>
      <c r="EM839" s="170"/>
      <c r="EN839" s="170"/>
      <c r="EO839" s="170"/>
      <c r="EP839" s="170"/>
      <c r="EQ839" s="170"/>
      <c r="ER839" s="170"/>
      <c r="ES839" s="170"/>
      <c r="ET839" s="170"/>
      <c r="EU839" s="170"/>
      <c r="EV839" s="170"/>
      <c r="EW839" s="170"/>
      <c r="EX839" s="170"/>
      <c r="EY839" s="170"/>
      <c r="EZ839" s="170"/>
      <c r="FA839" s="170"/>
      <c r="FB839" s="170"/>
      <c r="FC839" s="170"/>
      <c r="FD839" s="170"/>
    </row>
    <row r="840" customFormat="false" ht="12.75" hidden="false" customHeight="false" outlineLevel="0" collapsed="false">
      <c r="A840" s="179"/>
      <c r="B840" s="160"/>
      <c r="C840" s="160"/>
      <c r="D840" s="160"/>
      <c r="E840" s="160"/>
      <c r="F840" s="160"/>
      <c r="G840" s="160"/>
      <c r="H840" s="159"/>
      <c r="I840" s="181"/>
      <c r="R840" s="159"/>
      <c r="S840" s="169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  <c r="AH840" s="170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70"/>
      <c r="BP840" s="170"/>
      <c r="BQ840" s="170"/>
      <c r="BR840" s="170"/>
      <c r="BS840" s="170"/>
      <c r="BT840" s="170"/>
      <c r="BU840" s="170"/>
      <c r="BV840" s="170"/>
      <c r="BW840" s="170"/>
      <c r="BX840" s="170"/>
      <c r="BY840" s="170"/>
      <c r="BZ840" s="170"/>
      <c r="CA840" s="170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70"/>
      <c r="DB840" s="170"/>
      <c r="DC840" s="170"/>
      <c r="DD840" s="170"/>
      <c r="DE840" s="170"/>
      <c r="DF840" s="170"/>
      <c r="DG840" s="170"/>
      <c r="DH840" s="170"/>
      <c r="DI840" s="170"/>
      <c r="DJ840" s="170"/>
      <c r="DK840" s="170"/>
      <c r="DL840" s="170"/>
      <c r="DM840" s="170"/>
      <c r="DN840" s="170"/>
      <c r="DO840" s="170"/>
      <c r="DP840" s="170"/>
      <c r="DQ840" s="170"/>
      <c r="DR840" s="170"/>
      <c r="DS840" s="170"/>
      <c r="DT840" s="170"/>
      <c r="DU840" s="170"/>
      <c r="DV840" s="170"/>
      <c r="DW840" s="170"/>
      <c r="DX840" s="170"/>
      <c r="DY840" s="170"/>
      <c r="DZ840" s="170"/>
      <c r="EA840" s="170"/>
      <c r="EB840" s="170"/>
      <c r="EC840" s="170"/>
      <c r="ED840" s="170"/>
      <c r="EE840" s="170"/>
      <c r="EF840" s="170"/>
      <c r="EG840" s="170"/>
      <c r="EH840" s="170"/>
      <c r="EI840" s="170"/>
      <c r="EJ840" s="170"/>
      <c r="EK840" s="170"/>
      <c r="EL840" s="170"/>
      <c r="EM840" s="170"/>
      <c r="EN840" s="170"/>
      <c r="EO840" s="170"/>
      <c r="EP840" s="170"/>
      <c r="EQ840" s="170"/>
      <c r="ER840" s="170"/>
      <c r="ES840" s="170"/>
      <c r="ET840" s="170"/>
      <c r="EU840" s="170"/>
      <c r="EV840" s="170"/>
      <c r="EW840" s="170"/>
      <c r="EX840" s="170"/>
      <c r="EY840" s="170"/>
      <c r="EZ840" s="170"/>
      <c r="FA840" s="170"/>
      <c r="FB840" s="170"/>
      <c r="FC840" s="170"/>
      <c r="FD840" s="170"/>
    </row>
    <row r="841" customFormat="false" ht="12.75" hidden="false" customHeight="false" outlineLevel="0" collapsed="false">
      <c r="A841" s="179"/>
      <c r="B841" s="160"/>
      <c r="C841" s="160"/>
      <c r="D841" s="160"/>
      <c r="E841" s="160"/>
      <c r="F841" s="160"/>
      <c r="G841" s="160"/>
      <c r="H841" s="159"/>
      <c r="I841" s="181"/>
      <c r="R841" s="159"/>
      <c r="S841" s="169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  <c r="AH841" s="170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70"/>
      <c r="BP841" s="170"/>
      <c r="BQ841" s="170"/>
      <c r="BR841" s="170"/>
      <c r="BS841" s="170"/>
      <c r="BT841" s="170"/>
      <c r="BU841" s="170"/>
      <c r="BV841" s="170"/>
      <c r="BW841" s="170"/>
      <c r="BX841" s="170"/>
      <c r="BY841" s="170"/>
      <c r="BZ841" s="170"/>
      <c r="CA841" s="170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70"/>
      <c r="DB841" s="170"/>
      <c r="DC841" s="170"/>
      <c r="DD841" s="170"/>
      <c r="DE841" s="170"/>
      <c r="DF841" s="170"/>
      <c r="DG841" s="170"/>
      <c r="DH841" s="170"/>
      <c r="DI841" s="170"/>
      <c r="DJ841" s="170"/>
      <c r="DK841" s="170"/>
      <c r="DL841" s="170"/>
      <c r="DM841" s="170"/>
      <c r="DN841" s="170"/>
      <c r="DO841" s="170"/>
      <c r="DP841" s="170"/>
      <c r="DQ841" s="170"/>
      <c r="DR841" s="170"/>
      <c r="DS841" s="170"/>
      <c r="DT841" s="170"/>
      <c r="DU841" s="170"/>
      <c r="DV841" s="170"/>
      <c r="DW841" s="170"/>
      <c r="DX841" s="170"/>
      <c r="DY841" s="170"/>
      <c r="DZ841" s="170"/>
      <c r="EA841" s="170"/>
      <c r="EB841" s="170"/>
      <c r="EC841" s="170"/>
      <c r="ED841" s="170"/>
      <c r="EE841" s="170"/>
      <c r="EF841" s="170"/>
      <c r="EG841" s="170"/>
      <c r="EH841" s="170"/>
      <c r="EI841" s="170"/>
      <c r="EJ841" s="170"/>
      <c r="EK841" s="170"/>
      <c r="EL841" s="170"/>
      <c r="EM841" s="170"/>
      <c r="EN841" s="170"/>
      <c r="EO841" s="170"/>
      <c r="EP841" s="170"/>
      <c r="EQ841" s="170"/>
      <c r="ER841" s="170"/>
      <c r="ES841" s="170"/>
      <c r="ET841" s="170"/>
      <c r="EU841" s="170"/>
      <c r="EV841" s="170"/>
      <c r="EW841" s="170"/>
      <c r="EX841" s="170"/>
      <c r="EY841" s="170"/>
      <c r="EZ841" s="170"/>
      <c r="FA841" s="170"/>
      <c r="FB841" s="170"/>
      <c r="FC841" s="170"/>
      <c r="FD841" s="170"/>
    </row>
    <row r="842" customFormat="false" ht="12.75" hidden="false" customHeight="false" outlineLevel="0" collapsed="false">
      <c r="A842" s="179"/>
      <c r="B842" s="160"/>
      <c r="C842" s="160"/>
      <c r="D842" s="160"/>
      <c r="E842" s="160"/>
      <c r="F842" s="160"/>
      <c r="G842" s="160"/>
      <c r="H842" s="159"/>
      <c r="I842" s="181"/>
      <c r="R842" s="159"/>
      <c r="S842" s="169"/>
      <c r="T842" s="170"/>
      <c r="U842" s="170"/>
      <c r="V842" s="170"/>
      <c r="W842" s="170"/>
      <c r="X842" s="170"/>
      <c r="Y842" s="170"/>
      <c r="Z842" s="170"/>
      <c r="AA842" s="170"/>
      <c r="AB842" s="170"/>
      <c r="AC842" s="170"/>
      <c r="AD842" s="170"/>
      <c r="AE842" s="170"/>
      <c r="AF842" s="170"/>
      <c r="AG842" s="170"/>
      <c r="AH842" s="170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70"/>
      <c r="BP842" s="170"/>
      <c r="BQ842" s="170"/>
      <c r="BR842" s="170"/>
      <c r="BS842" s="170"/>
      <c r="BT842" s="170"/>
      <c r="BU842" s="170"/>
      <c r="BV842" s="170"/>
      <c r="BW842" s="170"/>
      <c r="BX842" s="170"/>
      <c r="BY842" s="170"/>
      <c r="BZ842" s="170"/>
      <c r="CA842" s="170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70"/>
      <c r="DB842" s="170"/>
      <c r="DC842" s="170"/>
      <c r="DD842" s="170"/>
      <c r="DE842" s="170"/>
      <c r="DF842" s="170"/>
      <c r="DG842" s="170"/>
      <c r="DH842" s="170"/>
      <c r="DI842" s="170"/>
      <c r="DJ842" s="170"/>
      <c r="DK842" s="170"/>
      <c r="DL842" s="170"/>
      <c r="DM842" s="170"/>
      <c r="DN842" s="170"/>
      <c r="DO842" s="170"/>
      <c r="DP842" s="170"/>
      <c r="DQ842" s="170"/>
      <c r="DR842" s="170"/>
      <c r="DS842" s="170"/>
      <c r="DT842" s="170"/>
      <c r="DU842" s="170"/>
      <c r="DV842" s="170"/>
      <c r="DW842" s="170"/>
      <c r="DX842" s="170"/>
      <c r="DY842" s="170"/>
      <c r="DZ842" s="170"/>
      <c r="EA842" s="170"/>
      <c r="EB842" s="170"/>
      <c r="EC842" s="170"/>
      <c r="ED842" s="170"/>
      <c r="EE842" s="170"/>
      <c r="EF842" s="170"/>
      <c r="EG842" s="170"/>
      <c r="EH842" s="170"/>
      <c r="EI842" s="170"/>
      <c r="EJ842" s="170"/>
      <c r="EK842" s="170"/>
      <c r="EL842" s="170"/>
      <c r="EM842" s="170"/>
      <c r="EN842" s="170"/>
      <c r="EO842" s="170"/>
      <c r="EP842" s="170"/>
      <c r="EQ842" s="170"/>
      <c r="ER842" s="170"/>
      <c r="ES842" s="170"/>
      <c r="ET842" s="170"/>
      <c r="EU842" s="170"/>
      <c r="EV842" s="170"/>
      <c r="EW842" s="170"/>
      <c r="EX842" s="170"/>
      <c r="EY842" s="170"/>
      <c r="EZ842" s="170"/>
      <c r="FA842" s="170"/>
      <c r="FB842" s="170"/>
      <c r="FC842" s="170"/>
      <c r="FD842" s="170"/>
    </row>
    <row r="843" customFormat="false" ht="12.75" hidden="false" customHeight="false" outlineLevel="0" collapsed="false">
      <c r="A843" s="179"/>
      <c r="B843" s="160"/>
      <c r="C843" s="160"/>
      <c r="D843" s="160"/>
      <c r="E843" s="160"/>
      <c r="F843" s="160"/>
      <c r="G843" s="160"/>
      <c r="H843" s="159"/>
      <c r="I843" s="181"/>
      <c r="R843" s="159"/>
      <c r="S843" s="169"/>
      <c r="T843" s="170"/>
      <c r="U843" s="170"/>
      <c r="V843" s="170"/>
      <c r="W843" s="170"/>
      <c r="X843" s="170"/>
      <c r="Y843" s="170"/>
      <c r="Z843" s="170"/>
      <c r="AA843" s="170"/>
      <c r="AB843" s="170"/>
      <c r="AC843" s="170"/>
      <c r="AD843" s="170"/>
      <c r="AE843" s="170"/>
      <c r="AF843" s="170"/>
      <c r="AG843" s="170"/>
      <c r="AH843" s="170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70"/>
      <c r="BP843" s="170"/>
      <c r="BQ843" s="170"/>
      <c r="BR843" s="170"/>
      <c r="BS843" s="170"/>
      <c r="BT843" s="170"/>
      <c r="BU843" s="170"/>
      <c r="BV843" s="170"/>
      <c r="BW843" s="170"/>
      <c r="BX843" s="170"/>
      <c r="BY843" s="170"/>
      <c r="BZ843" s="170"/>
      <c r="CA843" s="170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70"/>
      <c r="DB843" s="170"/>
      <c r="DC843" s="170"/>
      <c r="DD843" s="170"/>
      <c r="DE843" s="170"/>
      <c r="DF843" s="170"/>
      <c r="DG843" s="170"/>
      <c r="DH843" s="170"/>
      <c r="DI843" s="170"/>
      <c r="DJ843" s="170"/>
      <c r="DK843" s="170"/>
      <c r="DL843" s="170"/>
      <c r="DM843" s="170"/>
      <c r="DN843" s="170"/>
      <c r="DO843" s="170"/>
      <c r="DP843" s="170"/>
      <c r="DQ843" s="170"/>
      <c r="DR843" s="170"/>
      <c r="DS843" s="170"/>
      <c r="DT843" s="170"/>
      <c r="DU843" s="170"/>
      <c r="DV843" s="170"/>
      <c r="DW843" s="170"/>
      <c r="DX843" s="170"/>
      <c r="DY843" s="170"/>
      <c r="DZ843" s="170"/>
      <c r="EA843" s="170"/>
      <c r="EB843" s="170"/>
      <c r="EC843" s="170"/>
      <c r="ED843" s="170"/>
      <c r="EE843" s="170"/>
      <c r="EF843" s="170"/>
      <c r="EG843" s="170"/>
      <c r="EH843" s="170"/>
      <c r="EI843" s="170"/>
      <c r="EJ843" s="170"/>
      <c r="EK843" s="170"/>
      <c r="EL843" s="170"/>
      <c r="EM843" s="170"/>
      <c r="EN843" s="170"/>
      <c r="EO843" s="170"/>
      <c r="EP843" s="170"/>
      <c r="EQ843" s="170"/>
      <c r="ER843" s="170"/>
      <c r="ES843" s="170"/>
      <c r="ET843" s="170"/>
      <c r="EU843" s="170"/>
      <c r="EV843" s="170"/>
      <c r="EW843" s="170"/>
      <c r="EX843" s="170"/>
      <c r="EY843" s="170"/>
      <c r="EZ843" s="170"/>
      <c r="FA843" s="170"/>
      <c r="FB843" s="170"/>
      <c r="FC843" s="170"/>
      <c r="FD843" s="170"/>
    </row>
    <row r="844" customFormat="false" ht="12.75" hidden="false" customHeight="false" outlineLevel="0" collapsed="false">
      <c r="A844" s="179"/>
      <c r="B844" s="160"/>
      <c r="C844" s="160"/>
      <c r="D844" s="160"/>
      <c r="E844" s="160"/>
      <c r="F844" s="160"/>
      <c r="G844" s="160"/>
      <c r="H844" s="159"/>
      <c r="I844" s="181"/>
      <c r="R844" s="159"/>
      <c r="S844" s="169"/>
      <c r="T844" s="170"/>
      <c r="U844" s="170"/>
      <c r="V844" s="170"/>
      <c r="W844" s="170"/>
      <c r="X844" s="170"/>
      <c r="Y844" s="170"/>
      <c r="Z844" s="170"/>
      <c r="AA844" s="170"/>
      <c r="AB844" s="170"/>
      <c r="AC844" s="170"/>
      <c r="AD844" s="170"/>
      <c r="AE844" s="170"/>
      <c r="AF844" s="170"/>
      <c r="AG844" s="170"/>
      <c r="AH844" s="170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70"/>
      <c r="CN844" s="170"/>
      <c r="CO844" s="170"/>
      <c r="CP844" s="170"/>
      <c r="CQ844" s="170"/>
      <c r="CR844" s="170"/>
      <c r="CS844" s="170"/>
      <c r="CT844" s="170"/>
      <c r="CU844" s="170"/>
      <c r="CV844" s="170"/>
      <c r="CW844" s="170"/>
      <c r="CX844" s="170"/>
      <c r="CY844" s="170"/>
      <c r="CZ844" s="170"/>
      <c r="DA844" s="170"/>
      <c r="DB844" s="170"/>
      <c r="DC844" s="170"/>
      <c r="DD844" s="170"/>
      <c r="DE844" s="170"/>
      <c r="DF844" s="170"/>
      <c r="DG844" s="170"/>
      <c r="DH844" s="170"/>
      <c r="DI844" s="170"/>
      <c r="DJ844" s="170"/>
      <c r="DK844" s="170"/>
      <c r="DL844" s="170"/>
      <c r="DM844" s="170"/>
      <c r="DN844" s="170"/>
      <c r="DO844" s="170"/>
      <c r="DP844" s="170"/>
      <c r="DQ844" s="170"/>
      <c r="DR844" s="170"/>
      <c r="DS844" s="170"/>
      <c r="DT844" s="170"/>
      <c r="DU844" s="170"/>
      <c r="DV844" s="170"/>
      <c r="DW844" s="170"/>
      <c r="DX844" s="170"/>
      <c r="DY844" s="170"/>
      <c r="DZ844" s="170"/>
      <c r="EA844" s="170"/>
      <c r="EB844" s="170"/>
      <c r="EC844" s="170"/>
      <c r="ED844" s="170"/>
      <c r="EE844" s="170"/>
      <c r="EF844" s="170"/>
      <c r="EG844" s="170"/>
      <c r="EH844" s="170"/>
      <c r="EI844" s="170"/>
      <c r="EJ844" s="170"/>
      <c r="EK844" s="170"/>
      <c r="EL844" s="170"/>
      <c r="EM844" s="170"/>
      <c r="EN844" s="170"/>
      <c r="EO844" s="170"/>
      <c r="EP844" s="170"/>
      <c r="EQ844" s="170"/>
      <c r="ER844" s="170"/>
      <c r="ES844" s="170"/>
      <c r="ET844" s="170"/>
      <c r="EU844" s="170"/>
      <c r="EV844" s="170"/>
      <c r="EW844" s="170"/>
      <c r="EX844" s="170"/>
      <c r="EY844" s="170"/>
      <c r="EZ844" s="170"/>
      <c r="FA844" s="170"/>
      <c r="FB844" s="170"/>
      <c r="FC844" s="170"/>
      <c r="FD844" s="170"/>
    </row>
    <row r="845" customFormat="false" ht="12.75" hidden="false" customHeight="false" outlineLevel="0" collapsed="false">
      <c r="A845" s="179"/>
      <c r="B845" s="160"/>
      <c r="C845" s="160"/>
      <c r="D845" s="160"/>
      <c r="E845" s="160"/>
      <c r="F845" s="160"/>
      <c r="G845" s="160"/>
      <c r="H845" s="159"/>
      <c r="I845" s="181"/>
      <c r="R845" s="159"/>
      <c r="S845" s="169"/>
      <c r="T845" s="170"/>
      <c r="U845" s="170"/>
      <c r="V845" s="170"/>
      <c r="W845" s="170"/>
      <c r="X845" s="170"/>
      <c r="Y845" s="170"/>
      <c r="Z845" s="170"/>
      <c r="AA845" s="170"/>
      <c r="AB845" s="170"/>
      <c r="AC845" s="170"/>
      <c r="AD845" s="170"/>
      <c r="AE845" s="170"/>
      <c r="AF845" s="170"/>
      <c r="AG845" s="170"/>
      <c r="AH845" s="170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70"/>
      <c r="BP845" s="170"/>
      <c r="BQ845" s="170"/>
      <c r="BR845" s="170"/>
      <c r="BS845" s="170"/>
      <c r="BT845" s="170"/>
      <c r="BU845" s="170"/>
      <c r="BV845" s="170"/>
      <c r="BW845" s="170"/>
      <c r="BX845" s="170"/>
      <c r="BY845" s="170"/>
      <c r="BZ845" s="170"/>
      <c r="CA845" s="170"/>
      <c r="CB845" s="170"/>
      <c r="CC845" s="170"/>
      <c r="CD845" s="170"/>
      <c r="CE845" s="170"/>
      <c r="CF845" s="170"/>
      <c r="CG845" s="170"/>
      <c r="CH845" s="170"/>
      <c r="CI845" s="170"/>
      <c r="CJ845" s="170"/>
      <c r="CK845" s="170"/>
      <c r="CL845" s="170"/>
      <c r="CM845" s="170"/>
      <c r="CN845" s="170"/>
      <c r="CO845" s="170"/>
      <c r="CP845" s="170"/>
      <c r="CQ845" s="170"/>
      <c r="CR845" s="170"/>
      <c r="CS845" s="170"/>
      <c r="CT845" s="170"/>
      <c r="CU845" s="170"/>
      <c r="CV845" s="170"/>
      <c r="CW845" s="170"/>
      <c r="CX845" s="170"/>
      <c r="CY845" s="170"/>
      <c r="CZ845" s="170"/>
      <c r="DA845" s="170"/>
      <c r="DB845" s="170"/>
      <c r="DC845" s="170"/>
      <c r="DD845" s="170"/>
      <c r="DE845" s="170"/>
      <c r="DF845" s="170"/>
      <c r="DG845" s="170"/>
      <c r="DH845" s="170"/>
      <c r="DI845" s="170"/>
      <c r="DJ845" s="170"/>
      <c r="DK845" s="170"/>
      <c r="DL845" s="170"/>
      <c r="DM845" s="170"/>
      <c r="DN845" s="170"/>
      <c r="DO845" s="170"/>
      <c r="DP845" s="170"/>
      <c r="DQ845" s="170"/>
      <c r="DR845" s="170"/>
      <c r="DS845" s="170"/>
      <c r="DT845" s="170"/>
      <c r="DU845" s="170"/>
      <c r="DV845" s="170"/>
      <c r="DW845" s="170"/>
      <c r="DX845" s="170"/>
      <c r="DY845" s="170"/>
      <c r="DZ845" s="170"/>
      <c r="EA845" s="170"/>
      <c r="EB845" s="170"/>
      <c r="EC845" s="170"/>
      <c r="ED845" s="170"/>
      <c r="EE845" s="170"/>
      <c r="EF845" s="170"/>
      <c r="EG845" s="170"/>
      <c r="EH845" s="170"/>
      <c r="EI845" s="170"/>
      <c r="EJ845" s="170"/>
      <c r="EK845" s="170"/>
      <c r="EL845" s="170"/>
      <c r="EM845" s="170"/>
      <c r="EN845" s="170"/>
      <c r="EO845" s="170"/>
      <c r="EP845" s="170"/>
      <c r="EQ845" s="170"/>
      <c r="ER845" s="170"/>
      <c r="ES845" s="170"/>
      <c r="ET845" s="170"/>
      <c r="EU845" s="170"/>
      <c r="EV845" s="170"/>
      <c r="EW845" s="170"/>
      <c r="EX845" s="170"/>
      <c r="EY845" s="170"/>
      <c r="EZ845" s="170"/>
      <c r="FA845" s="170"/>
      <c r="FB845" s="170"/>
      <c r="FC845" s="170"/>
      <c r="FD845" s="170"/>
    </row>
    <row r="846" customFormat="false" ht="12.75" hidden="false" customHeight="false" outlineLevel="0" collapsed="false">
      <c r="A846" s="179"/>
      <c r="B846" s="160"/>
      <c r="C846" s="160"/>
      <c r="D846" s="160"/>
      <c r="E846" s="160"/>
      <c r="F846" s="160"/>
      <c r="G846" s="160"/>
      <c r="H846" s="159"/>
      <c r="I846" s="181"/>
      <c r="R846" s="159"/>
      <c r="S846" s="169"/>
      <c r="T846" s="170"/>
      <c r="U846" s="170"/>
      <c r="V846" s="170"/>
      <c r="W846" s="170"/>
      <c r="X846" s="170"/>
      <c r="Y846" s="170"/>
      <c r="Z846" s="170"/>
      <c r="AA846" s="170"/>
      <c r="AB846" s="170"/>
      <c r="AC846" s="170"/>
      <c r="AD846" s="170"/>
      <c r="AE846" s="170"/>
      <c r="AF846" s="170"/>
      <c r="AG846" s="170"/>
      <c r="AH846" s="170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0"/>
      <c r="CM846" s="170"/>
      <c r="CN846" s="170"/>
      <c r="CO846" s="170"/>
      <c r="CP846" s="170"/>
      <c r="CQ846" s="170"/>
      <c r="CR846" s="170"/>
      <c r="CS846" s="170"/>
      <c r="CT846" s="170"/>
      <c r="CU846" s="170"/>
      <c r="CV846" s="170"/>
      <c r="CW846" s="170"/>
      <c r="CX846" s="170"/>
      <c r="CY846" s="170"/>
      <c r="CZ846" s="170"/>
      <c r="DA846" s="170"/>
      <c r="DB846" s="170"/>
      <c r="DC846" s="170"/>
      <c r="DD846" s="170"/>
      <c r="DE846" s="170"/>
      <c r="DF846" s="170"/>
      <c r="DG846" s="170"/>
      <c r="DH846" s="170"/>
      <c r="DI846" s="170"/>
      <c r="DJ846" s="170"/>
      <c r="DK846" s="170"/>
      <c r="DL846" s="170"/>
      <c r="DM846" s="170"/>
      <c r="DN846" s="170"/>
      <c r="DO846" s="170"/>
      <c r="DP846" s="170"/>
      <c r="DQ846" s="170"/>
      <c r="DR846" s="170"/>
      <c r="DS846" s="170"/>
      <c r="DT846" s="170"/>
      <c r="DU846" s="170"/>
      <c r="DV846" s="170"/>
      <c r="DW846" s="170"/>
      <c r="DX846" s="170"/>
      <c r="DY846" s="170"/>
      <c r="DZ846" s="170"/>
      <c r="EA846" s="170"/>
      <c r="EB846" s="170"/>
      <c r="EC846" s="170"/>
      <c r="ED846" s="170"/>
      <c r="EE846" s="170"/>
      <c r="EF846" s="170"/>
      <c r="EG846" s="170"/>
      <c r="EH846" s="170"/>
      <c r="EI846" s="170"/>
      <c r="EJ846" s="170"/>
      <c r="EK846" s="170"/>
      <c r="EL846" s="170"/>
      <c r="EM846" s="170"/>
      <c r="EN846" s="170"/>
      <c r="EO846" s="170"/>
      <c r="EP846" s="170"/>
      <c r="EQ846" s="170"/>
      <c r="ER846" s="170"/>
      <c r="ES846" s="170"/>
      <c r="ET846" s="170"/>
      <c r="EU846" s="170"/>
      <c r="EV846" s="170"/>
      <c r="EW846" s="170"/>
      <c r="EX846" s="170"/>
      <c r="EY846" s="170"/>
      <c r="EZ846" s="170"/>
      <c r="FA846" s="170"/>
      <c r="FB846" s="170"/>
      <c r="FC846" s="170"/>
      <c r="FD846" s="170"/>
    </row>
    <row r="847" customFormat="false" ht="12.75" hidden="false" customHeight="false" outlineLevel="0" collapsed="false">
      <c r="A847" s="179"/>
      <c r="B847" s="160"/>
      <c r="C847" s="160"/>
      <c r="D847" s="160"/>
      <c r="E847" s="160"/>
      <c r="F847" s="160"/>
      <c r="G847" s="160"/>
      <c r="H847" s="159"/>
      <c r="I847" s="181"/>
      <c r="R847" s="159"/>
      <c r="S847" s="169"/>
      <c r="T847" s="170"/>
      <c r="U847" s="170"/>
      <c r="V847" s="170"/>
      <c r="W847" s="170"/>
      <c r="X847" s="170"/>
      <c r="Y847" s="170"/>
      <c r="Z847" s="170"/>
      <c r="AA847" s="170"/>
      <c r="AB847" s="170"/>
      <c r="AC847" s="170"/>
      <c r="AD847" s="170"/>
      <c r="AE847" s="170"/>
      <c r="AF847" s="170"/>
      <c r="AG847" s="170"/>
      <c r="AH847" s="170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70"/>
      <c r="BP847" s="170"/>
      <c r="BQ847" s="170"/>
      <c r="BR847" s="170"/>
      <c r="BS847" s="170"/>
      <c r="BT847" s="170"/>
      <c r="BU847" s="170"/>
      <c r="BV847" s="170"/>
      <c r="BW847" s="170"/>
      <c r="BX847" s="170"/>
      <c r="BY847" s="170"/>
      <c r="BZ847" s="170"/>
      <c r="CA847" s="170"/>
      <c r="CB847" s="170"/>
      <c r="CC847" s="170"/>
      <c r="CD847" s="170"/>
      <c r="CE847" s="170"/>
      <c r="CF847" s="170"/>
      <c r="CG847" s="170"/>
      <c r="CH847" s="170"/>
      <c r="CI847" s="170"/>
      <c r="CJ847" s="170"/>
      <c r="CK847" s="170"/>
      <c r="CL847" s="170"/>
      <c r="CM847" s="170"/>
      <c r="CN847" s="170"/>
      <c r="CO847" s="170"/>
      <c r="CP847" s="170"/>
      <c r="CQ847" s="170"/>
      <c r="CR847" s="170"/>
      <c r="CS847" s="170"/>
      <c r="CT847" s="170"/>
      <c r="CU847" s="170"/>
      <c r="CV847" s="170"/>
      <c r="CW847" s="170"/>
      <c r="CX847" s="170"/>
      <c r="CY847" s="170"/>
      <c r="CZ847" s="170"/>
      <c r="DA847" s="170"/>
      <c r="DB847" s="170"/>
      <c r="DC847" s="170"/>
      <c r="DD847" s="170"/>
      <c r="DE847" s="170"/>
      <c r="DF847" s="170"/>
      <c r="DG847" s="170"/>
      <c r="DH847" s="170"/>
      <c r="DI847" s="170"/>
      <c r="DJ847" s="170"/>
      <c r="DK847" s="170"/>
      <c r="DL847" s="170"/>
      <c r="DM847" s="170"/>
      <c r="DN847" s="170"/>
      <c r="DO847" s="170"/>
      <c r="DP847" s="170"/>
      <c r="DQ847" s="170"/>
      <c r="DR847" s="170"/>
      <c r="DS847" s="170"/>
      <c r="DT847" s="170"/>
      <c r="DU847" s="170"/>
      <c r="DV847" s="170"/>
      <c r="DW847" s="170"/>
      <c r="DX847" s="170"/>
      <c r="DY847" s="170"/>
      <c r="DZ847" s="170"/>
      <c r="EA847" s="170"/>
      <c r="EB847" s="170"/>
      <c r="EC847" s="170"/>
      <c r="ED847" s="170"/>
      <c r="EE847" s="170"/>
      <c r="EF847" s="170"/>
      <c r="EG847" s="170"/>
      <c r="EH847" s="170"/>
      <c r="EI847" s="170"/>
      <c r="EJ847" s="170"/>
      <c r="EK847" s="170"/>
      <c r="EL847" s="170"/>
      <c r="EM847" s="170"/>
      <c r="EN847" s="170"/>
      <c r="EO847" s="170"/>
      <c r="EP847" s="170"/>
      <c r="EQ847" s="170"/>
      <c r="ER847" s="170"/>
      <c r="ES847" s="170"/>
      <c r="ET847" s="170"/>
      <c r="EU847" s="170"/>
      <c r="EV847" s="170"/>
      <c r="EW847" s="170"/>
      <c r="EX847" s="170"/>
      <c r="EY847" s="170"/>
      <c r="EZ847" s="170"/>
      <c r="FA847" s="170"/>
      <c r="FB847" s="170"/>
      <c r="FC847" s="170"/>
      <c r="FD847" s="170"/>
    </row>
    <row r="848" customFormat="false" ht="12.75" hidden="false" customHeight="false" outlineLevel="0" collapsed="false">
      <c r="A848" s="179"/>
      <c r="B848" s="160"/>
      <c r="C848" s="160"/>
      <c r="D848" s="160"/>
      <c r="E848" s="160"/>
      <c r="F848" s="160"/>
      <c r="G848" s="160"/>
      <c r="H848" s="159"/>
      <c r="I848" s="181"/>
      <c r="R848" s="159"/>
      <c r="S848" s="169"/>
      <c r="T848" s="170"/>
      <c r="U848" s="170"/>
      <c r="V848" s="170"/>
      <c r="W848" s="170"/>
      <c r="X848" s="170"/>
      <c r="Y848" s="170"/>
      <c r="Z848" s="170"/>
      <c r="AA848" s="170"/>
      <c r="AB848" s="170"/>
      <c r="AC848" s="170"/>
      <c r="AD848" s="170"/>
      <c r="AE848" s="170"/>
      <c r="AF848" s="170"/>
      <c r="AG848" s="170"/>
      <c r="AH848" s="170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70"/>
      <c r="BP848" s="170"/>
      <c r="BQ848" s="170"/>
      <c r="BR848" s="170"/>
      <c r="BS848" s="170"/>
      <c r="BT848" s="170"/>
      <c r="BU848" s="170"/>
      <c r="BV848" s="170"/>
      <c r="BW848" s="170"/>
      <c r="BX848" s="170"/>
      <c r="BY848" s="170"/>
      <c r="BZ848" s="170"/>
      <c r="CA848" s="170"/>
      <c r="CB848" s="170"/>
      <c r="CC848" s="170"/>
      <c r="CD848" s="170"/>
      <c r="CE848" s="170"/>
      <c r="CF848" s="170"/>
      <c r="CG848" s="170"/>
      <c r="CH848" s="170"/>
      <c r="CI848" s="170"/>
      <c r="CJ848" s="170"/>
      <c r="CK848" s="170"/>
      <c r="CL848" s="170"/>
      <c r="CM848" s="170"/>
      <c r="CN848" s="170"/>
      <c r="CO848" s="170"/>
      <c r="CP848" s="170"/>
      <c r="CQ848" s="170"/>
      <c r="CR848" s="170"/>
      <c r="CS848" s="170"/>
      <c r="CT848" s="170"/>
      <c r="CU848" s="170"/>
      <c r="CV848" s="170"/>
      <c r="CW848" s="170"/>
      <c r="CX848" s="170"/>
      <c r="CY848" s="170"/>
      <c r="CZ848" s="170"/>
      <c r="DA848" s="170"/>
      <c r="DB848" s="170"/>
      <c r="DC848" s="170"/>
      <c r="DD848" s="170"/>
      <c r="DE848" s="170"/>
      <c r="DF848" s="170"/>
      <c r="DG848" s="170"/>
      <c r="DH848" s="170"/>
      <c r="DI848" s="170"/>
      <c r="DJ848" s="170"/>
      <c r="DK848" s="170"/>
      <c r="DL848" s="170"/>
      <c r="DM848" s="170"/>
      <c r="DN848" s="170"/>
      <c r="DO848" s="170"/>
      <c r="DP848" s="170"/>
      <c r="DQ848" s="170"/>
      <c r="DR848" s="170"/>
      <c r="DS848" s="170"/>
      <c r="DT848" s="170"/>
      <c r="DU848" s="170"/>
      <c r="DV848" s="170"/>
      <c r="DW848" s="170"/>
      <c r="DX848" s="170"/>
      <c r="DY848" s="170"/>
      <c r="DZ848" s="170"/>
      <c r="EA848" s="170"/>
      <c r="EB848" s="170"/>
      <c r="EC848" s="170"/>
      <c r="ED848" s="170"/>
      <c r="EE848" s="170"/>
      <c r="EF848" s="170"/>
      <c r="EG848" s="170"/>
      <c r="EH848" s="170"/>
      <c r="EI848" s="170"/>
      <c r="EJ848" s="170"/>
      <c r="EK848" s="170"/>
      <c r="EL848" s="170"/>
      <c r="EM848" s="170"/>
      <c r="EN848" s="170"/>
      <c r="EO848" s="170"/>
      <c r="EP848" s="170"/>
      <c r="EQ848" s="170"/>
      <c r="ER848" s="170"/>
      <c r="ES848" s="170"/>
      <c r="ET848" s="170"/>
      <c r="EU848" s="170"/>
      <c r="EV848" s="170"/>
      <c r="EW848" s="170"/>
      <c r="EX848" s="170"/>
      <c r="EY848" s="170"/>
      <c r="EZ848" s="170"/>
      <c r="FA848" s="170"/>
      <c r="FB848" s="170"/>
      <c r="FC848" s="170"/>
      <c r="FD848" s="170"/>
    </row>
    <row r="849" customFormat="false" ht="12.75" hidden="false" customHeight="false" outlineLevel="0" collapsed="false">
      <c r="A849" s="179"/>
      <c r="B849" s="160"/>
      <c r="C849" s="160"/>
      <c r="D849" s="160"/>
      <c r="E849" s="160"/>
      <c r="F849" s="160"/>
      <c r="G849" s="160"/>
      <c r="H849" s="159"/>
      <c r="I849" s="181"/>
      <c r="R849" s="159"/>
      <c r="S849" s="169"/>
      <c r="T849" s="170"/>
      <c r="U849" s="170"/>
      <c r="V849" s="170"/>
      <c r="W849" s="170"/>
      <c r="X849" s="170"/>
      <c r="Y849" s="170"/>
      <c r="Z849" s="170"/>
      <c r="AA849" s="170"/>
      <c r="AB849" s="170"/>
      <c r="AC849" s="170"/>
      <c r="AD849" s="170"/>
      <c r="AE849" s="170"/>
      <c r="AF849" s="170"/>
      <c r="AG849" s="170"/>
      <c r="AH849" s="170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70"/>
      <c r="BP849" s="170"/>
      <c r="BQ849" s="170"/>
      <c r="BR849" s="170"/>
      <c r="BS849" s="170"/>
      <c r="BT849" s="170"/>
      <c r="BU849" s="170"/>
      <c r="BV849" s="170"/>
      <c r="BW849" s="170"/>
      <c r="BX849" s="170"/>
      <c r="BY849" s="170"/>
      <c r="BZ849" s="170"/>
      <c r="CA849" s="170"/>
      <c r="CB849" s="170"/>
      <c r="CC849" s="170"/>
      <c r="CD849" s="170"/>
      <c r="CE849" s="170"/>
      <c r="CF849" s="170"/>
      <c r="CG849" s="170"/>
      <c r="CH849" s="170"/>
      <c r="CI849" s="170"/>
      <c r="CJ849" s="170"/>
      <c r="CK849" s="170"/>
      <c r="CL849" s="170"/>
      <c r="CM849" s="170"/>
      <c r="CN849" s="170"/>
      <c r="CO849" s="170"/>
      <c r="CP849" s="170"/>
      <c r="CQ849" s="170"/>
      <c r="CR849" s="170"/>
      <c r="CS849" s="170"/>
      <c r="CT849" s="170"/>
      <c r="CU849" s="170"/>
      <c r="CV849" s="170"/>
      <c r="CW849" s="170"/>
      <c r="CX849" s="170"/>
      <c r="CY849" s="170"/>
      <c r="CZ849" s="170"/>
      <c r="DA849" s="170"/>
      <c r="DB849" s="170"/>
      <c r="DC849" s="170"/>
      <c r="DD849" s="170"/>
      <c r="DE849" s="170"/>
      <c r="DF849" s="170"/>
      <c r="DG849" s="170"/>
      <c r="DH849" s="170"/>
      <c r="DI849" s="170"/>
      <c r="DJ849" s="170"/>
      <c r="DK849" s="170"/>
      <c r="DL849" s="170"/>
      <c r="DM849" s="170"/>
      <c r="DN849" s="170"/>
      <c r="DO849" s="170"/>
      <c r="DP849" s="170"/>
      <c r="DQ849" s="170"/>
      <c r="DR849" s="170"/>
      <c r="DS849" s="170"/>
      <c r="DT849" s="170"/>
      <c r="DU849" s="170"/>
      <c r="DV849" s="170"/>
      <c r="DW849" s="170"/>
      <c r="DX849" s="170"/>
      <c r="DY849" s="170"/>
      <c r="DZ849" s="170"/>
      <c r="EA849" s="170"/>
      <c r="EB849" s="170"/>
      <c r="EC849" s="170"/>
      <c r="ED849" s="170"/>
      <c r="EE849" s="170"/>
      <c r="EF849" s="170"/>
      <c r="EG849" s="170"/>
      <c r="EH849" s="170"/>
      <c r="EI849" s="170"/>
      <c r="EJ849" s="170"/>
      <c r="EK849" s="170"/>
      <c r="EL849" s="170"/>
      <c r="EM849" s="170"/>
      <c r="EN849" s="170"/>
      <c r="EO849" s="170"/>
      <c r="EP849" s="170"/>
      <c r="EQ849" s="170"/>
      <c r="ER849" s="170"/>
      <c r="ES849" s="170"/>
      <c r="ET849" s="170"/>
      <c r="EU849" s="170"/>
      <c r="EV849" s="170"/>
      <c r="EW849" s="170"/>
      <c r="EX849" s="170"/>
      <c r="EY849" s="170"/>
      <c r="EZ849" s="170"/>
      <c r="FA849" s="170"/>
      <c r="FB849" s="170"/>
      <c r="FC849" s="170"/>
      <c r="FD849" s="170"/>
    </row>
    <row r="850" customFormat="false" ht="12.75" hidden="false" customHeight="false" outlineLevel="0" collapsed="false">
      <c r="A850" s="179"/>
      <c r="B850" s="160"/>
      <c r="C850" s="160"/>
      <c r="D850" s="160"/>
      <c r="E850" s="160"/>
      <c r="F850" s="160"/>
      <c r="G850" s="160"/>
      <c r="H850" s="159"/>
      <c r="I850" s="181"/>
      <c r="R850" s="159"/>
      <c r="S850" s="169"/>
      <c r="T850" s="170"/>
      <c r="U850" s="170"/>
      <c r="V850" s="170"/>
      <c r="W850" s="170"/>
      <c r="X850" s="170"/>
      <c r="Y850" s="170"/>
      <c r="Z850" s="170"/>
      <c r="AA850" s="170"/>
      <c r="AB850" s="170"/>
      <c r="AC850" s="170"/>
      <c r="AD850" s="170"/>
      <c r="AE850" s="170"/>
      <c r="AF850" s="170"/>
      <c r="AG850" s="170"/>
      <c r="AH850" s="170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70"/>
      <c r="BP850" s="170"/>
      <c r="BQ850" s="170"/>
      <c r="BR850" s="170"/>
      <c r="BS850" s="170"/>
      <c r="BT850" s="170"/>
      <c r="BU850" s="170"/>
      <c r="BV850" s="170"/>
      <c r="BW850" s="170"/>
      <c r="BX850" s="170"/>
      <c r="BY850" s="170"/>
      <c r="BZ850" s="170"/>
      <c r="CA850" s="170"/>
      <c r="CB850" s="170"/>
      <c r="CC850" s="170"/>
      <c r="CD850" s="170"/>
      <c r="CE850" s="170"/>
      <c r="CF850" s="170"/>
      <c r="CG850" s="170"/>
      <c r="CH850" s="170"/>
      <c r="CI850" s="170"/>
      <c r="CJ850" s="170"/>
      <c r="CK850" s="170"/>
      <c r="CL850" s="170"/>
      <c r="CM850" s="170"/>
      <c r="CN850" s="170"/>
      <c r="CO850" s="170"/>
      <c r="CP850" s="170"/>
      <c r="CQ850" s="170"/>
      <c r="CR850" s="170"/>
      <c r="CS850" s="170"/>
      <c r="CT850" s="170"/>
      <c r="CU850" s="170"/>
      <c r="CV850" s="170"/>
      <c r="CW850" s="170"/>
      <c r="CX850" s="170"/>
      <c r="CY850" s="170"/>
      <c r="CZ850" s="170"/>
      <c r="DA850" s="170"/>
      <c r="DB850" s="170"/>
      <c r="DC850" s="170"/>
      <c r="DD850" s="170"/>
      <c r="DE850" s="170"/>
      <c r="DF850" s="170"/>
      <c r="DG850" s="170"/>
      <c r="DH850" s="170"/>
      <c r="DI850" s="170"/>
      <c r="DJ850" s="170"/>
      <c r="DK850" s="170"/>
      <c r="DL850" s="170"/>
      <c r="DM850" s="170"/>
      <c r="DN850" s="170"/>
      <c r="DO850" s="170"/>
      <c r="DP850" s="170"/>
      <c r="DQ850" s="170"/>
      <c r="DR850" s="170"/>
      <c r="DS850" s="170"/>
      <c r="DT850" s="170"/>
      <c r="DU850" s="170"/>
      <c r="DV850" s="170"/>
      <c r="DW850" s="170"/>
      <c r="DX850" s="170"/>
      <c r="DY850" s="170"/>
      <c r="DZ850" s="170"/>
      <c r="EA850" s="170"/>
      <c r="EB850" s="170"/>
      <c r="EC850" s="170"/>
      <c r="ED850" s="170"/>
      <c r="EE850" s="170"/>
      <c r="EF850" s="170"/>
      <c r="EG850" s="170"/>
      <c r="EH850" s="170"/>
      <c r="EI850" s="170"/>
      <c r="EJ850" s="170"/>
      <c r="EK850" s="170"/>
      <c r="EL850" s="170"/>
      <c r="EM850" s="170"/>
      <c r="EN850" s="170"/>
      <c r="EO850" s="170"/>
      <c r="EP850" s="170"/>
      <c r="EQ850" s="170"/>
      <c r="ER850" s="170"/>
      <c r="ES850" s="170"/>
      <c r="ET850" s="170"/>
      <c r="EU850" s="170"/>
      <c r="EV850" s="170"/>
      <c r="EW850" s="170"/>
      <c r="EX850" s="170"/>
      <c r="EY850" s="170"/>
      <c r="EZ850" s="170"/>
      <c r="FA850" s="170"/>
      <c r="FB850" s="170"/>
      <c r="FC850" s="170"/>
      <c r="FD850" s="170"/>
    </row>
    <row r="851" customFormat="false" ht="12.75" hidden="false" customHeight="false" outlineLevel="0" collapsed="false">
      <c r="A851" s="179"/>
      <c r="B851" s="160"/>
      <c r="C851" s="160"/>
      <c r="D851" s="160"/>
      <c r="E851" s="160"/>
      <c r="F851" s="160"/>
      <c r="G851" s="160"/>
      <c r="H851" s="159"/>
      <c r="I851" s="181"/>
      <c r="R851" s="159"/>
      <c r="S851" s="169"/>
      <c r="T851" s="170"/>
      <c r="U851" s="170"/>
      <c r="V851" s="170"/>
      <c r="W851" s="170"/>
      <c r="X851" s="170"/>
      <c r="Y851" s="170"/>
      <c r="Z851" s="170"/>
      <c r="AA851" s="170"/>
      <c r="AB851" s="170"/>
      <c r="AC851" s="170"/>
      <c r="AD851" s="170"/>
      <c r="AE851" s="170"/>
      <c r="AF851" s="170"/>
      <c r="AG851" s="170"/>
      <c r="AH851" s="170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70"/>
      <c r="BP851" s="170"/>
      <c r="BQ851" s="170"/>
      <c r="BR851" s="170"/>
      <c r="BS851" s="170"/>
      <c r="BT851" s="170"/>
      <c r="BU851" s="170"/>
      <c r="BV851" s="170"/>
      <c r="BW851" s="170"/>
      <c r="BX851" s="170"/>
      <c r="BY851" s="170"/>
      <c r="BZ851" s="170"/>
      <c r="CA851" s="170"/>
      <c r="CB851" s="170"/>
      <c r="CC851" s="170"/>
      <c r="CD851" s="170"/>
      <c r="CE851" s="170"/>
      <c r="CF851" s="170"/>
      <c r="CG851" s="170"/>
      <c r="CH851" s="170"/>
      <c r="CI851" s="170"/>
      <c r="CJ851" s="170"/>
      <c r="CK851" s="170"/>
      <c r="CL851" s="170"/>
      <c r="CM851" s="170"/>
      <c r="CN851" s="170"/>
      <c r="CO851" s="170"/>
      <c r="CP851" s="170"/>
      <c r="CQ851" s="170"/>
      <c r="CR851" s="170"/>
      <c r="CS851" s="170"/>
      <c r="CT851" s="170"/>
      <c r="CU851" s="170"/>
      <c r="CV851" s="170"/>
      <c r="CW851" s="170"/>
      <c r="CX851" s="170"/>
      <c r="CY851" s="170"/>
      <c r="CZ851" s="170"/>
      <c r="DA851" s="170"/>
      <c r="DB851" s="170"/>
      <c r="DC851" s="170"/>
      <c r="DD851" s="170"/>
      <c r="DE851" s="170"/>
      <c r="DF851" s="170"/>
      <c r="DG851" s="170"/>
      <c r="DH851" s="170"/>
      <c r="DI851" s="170"/>
      <c r="DJ851" s="170"/>
      <c r="DK851" s="170"/>
      <c r="DL851" s="170"/>
      <c r="DM851" s="170"/>
      <c r="DN851" s="170"/>
      <c r="DO851" s="170"/>
      <c r="DP851" s="170"/>
      <c r="DQ851" s="170"/>
      <c r="DR851" s="170"/>
      <c r="DS851" s="170"/>
      <c r="DT851" s="170"/>
      <c r="DU851" s="170"/>
      <c r="DV851" s="170"/>
      <c r="DW851" s="170"/>
      <c r="DX851" s="170"/>
      <c r="DY851" s="170"/>
      <c r="DZ851" s="170"/>
      <c r="EA851" s="170"/>
      <c r="EB851" s="170"/>
      <c r="EC851" s="170"/>
      <c r="ED851" s="170"/>
      <c r="EE851" s="170"/>
      <c r="EF851" s="170"/>
      <c r="EG851" s="170"/>
      <c r="EH851" s="170"/>
      <c r="EI851" s="170"/>
      <c r="EJ851" s="170"/>
      <c r="EK851" s="170"/>
      <c r="EL851" s="170"/>
      <c r="EM851" s="170"/>
      <c r="EN851" s="170"/>
      <c r="EO851" s="170"/>
      <c r="EP851" s="170"/>
      <c r="EQ851" s="170"/>
      <c r="ER851" s="170"/>
      <c r="ES851" s="170"/>
      <c r="ET851" s="170"/>
      <c r="EU851" s="170"/>
      <c r="EV851" s="170"/>
      <c r="EW851" s="170"/>
      <c r="EX851" s="170"/>
      <c r="EY851" s="170"/>
      <c r="EZ851" s="170"/>
      <c r="FA851" s="170"/>
      <c r="FB851" s="170"/>
      <c r="FC851" s="170"/>
      <c r="FD851" s="170"/>
    </row>
    <row r="852" customFormat="false" ht="12.75" hidden="false" customHeight="false" outlineLevel="0" collapsed="false">
      <c r="A852" s="179"/>
      <c r="B852" s="160"/>
      <c r="C852" s="160"/>
      <c r="D852" s="160"/>
      <c r="E852" s="160"/>
      <c r="F852" s="160"/>
      <c r="G852" s="160"/>
      <c r="H852" s="159"/>
      <c r="I852" s="181"/>
      <c r="R852" s="159"/>
      <c r="S852" s="169"/>
      <c r="T852" s="170"/>
      <c r="U852" s="170"/>
      <c r="V852" s="170"/>
      <c r="W852" s="170"/>
      <c r="X852" s="170"/>
      <c r="Y852" s="170"/>
      <c r="Z852" s="170"/>
      <c r="AA852" s="170"/>
      <c r="AB852" s="170"/>
      <c r="AC852" s="170"/>
      <c r="AD852" s="170"/>
      <c r="AE852" s="170"/>
      <c r="AF852" s="170"/>
      <c r="AG852" s="170"/>
      <c r="AH852" s="170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70"/>
      <c r="BP852" s="170"/>
      <c r="BQ852" s="170"/>
      <c r="BR852" s="170"/>
      <c r="BS852" s="170"/>
      <c r="BT852" s="170"/>
      <c r="BU852" s="170"/>
      <c r="BV852" s="170"/>
      <c r="BW852" s="170"/>
      <c r="BX852" s="170"/>
      <c r="BY852" s="170"/>
      <c r="BZ852" s="170"/>
      <c r="CA852" s="170"/>
      <c r="CB852" s="170"/>
      <c r="CC852" s="170"/>
      <c r="CD852" s="170"/>
      <c r="CE852" s="170"/>
      <c r="CF852" s="170"/>
      <c r="CG852" s="170"/>
      <c r="CH852" s="170"/>
      <c r="CI852" s="170"/>
      <c r="CJ852" s="170"/>
      <c r="CK852" s="170"/>
      <c r="CL852" s="170"/>
      <c r="CM852" s="170"/>
      <c r="CN852" s="170"/>
      <c r="CO852" s="170"/>
      <c r="CP852" s="170"/>
      <c r="CQ852" s="170"/>
      <c r="CR852" s="170"/>
      <c r="CS852" s="170"/>
      <c r="CT852" s="170"/>
      <c r="CU852" s="170"/>
      <c r="CV852" s="170"/>
      <c r="CW852" s="170"/>
      <c r="CX852" s="170"/>
      <c r="CY852" s="170"/>
      <c r="CZ852" s="170"/>
      <c r="DA852" s="170"/>
      <c r="DB852" s="170"/>
      <c r="DC852" s="170"/>
      <c r="DD852" s="170"/>
      <c r="DE852" s="170"/>
      <c r="DF852" s="170"/>
      <c r="DG852" s="170"/>
      <c r="DH852" s="170"/>
      <c r="DI852" s="170"/>
      <c r="DJ852" s="170"/>
      <c r="DK852" s="170"/>
      <c r="DL852" s="170"/>
      <c r="DM852" s="170"/>
      <c r="DN852" s="170"/>
      <c r="DO852" s="170"/>
      <c r="DP852" s="170"/>
      <c r="DQ852" s="170"/>
      <c r="DR852" s="170"/>
      <c r="DS852" s="170"/>
      <c r="DT852" s="170"/>
      <c r="DU852" s="170"/>
      <c r="DV852" s="170"/>
      <c r="DW852" s="170"/>
      <c r="DX852" s="170"/>
      <c r="DY852" s="170"/>
      <c r="DZ852" s="170"/>
      <c r="EA852" s="170"/>
      <c r="EB852" s="170"/>
      <c r="EC852" s="170"/>
      <c r="ED852" s="170"/>
      <c r="EE852" s="170"/>
      <c r="EF852" s="170"/>
      <c r="EG852" s="170"/>
      <c r="EH852" s="170"/>
      <c r="EI852" s="170"/>
      <c r="EJ852" s="170"/>
      <c r="EK852" s="170"/>
      <c r="EL852" s="170"/>
      <c r="EM852" s="170"/>
      <c r="EN852" s="170"/>
      <c r="EO852" s="170"/>
      <c r="EP852" s="170"/>
      <c r="EQ852" s="170"/>
      <c r="ER852" s="170"/>
      <c r="ES852" s="170"/>
      <c r="ET852" s="170"/>
      <c r="EU852" s="170"/>
      <c r="EV852" s="170"/>
      <c r="EW852" s="170"/>
      <c r="EX852" s="170"/>
      <c r="EY852" s="170"/>
      <c r="EZ852" s="170"/>
      <c r="FA852" s="170"/>
      <c r="FB852" s="170"/>
      <c r="FC852" s="170"/>
      <c r="FD852" s="170"/>
    </row>
    <row r="853" customFormat="false" ht="12.75" hidden="false" customHeight="false" outlineLevel="0" collapsed="false">
      <c r="A853" s="179"/>
      <c r="B853" s="160"/>
      <c r="C853" s="160"/>
      <c r="D853" s="160"/>
      <c r="E853" s="160"/>
      <c r="F853" s="160"/>
      <c r="G853" s="160"/>
      <c r="H853" s="159"/>
      <c r="I853" s="181"/>
      <c r="R853" s="159"/>
      <c r="S853" s="169"/>
      <c r="T853" s="170"/>
      <c r="U853" s="170"/>
      <c r="V853" s="170"/>
      <c r="W853" s="170"/>
      <c r="X853" s="170"/>
      <c r="Y853" s="170"/>
      <c r="Z853" s="170"/>
      <c r="AA853" s="170"/>
      <c r="AB853" s="170"/>
      <c r="AC853" s="170"/>
      <c r="AD853" s="170"/>
      <c r="AE853" s="170"/>
      <c r="AF853" s="170"/>
      <c r="AG853" s="170"/>
      <c r="AH853" s="170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70"/>
      <c r="CN853" s="170"/>
      <c r="CO853" s="170"/>
      <c r="CP853" s="170"/>
      <c r="CQ853" s="170"/>
      <c r="CR853" s="170"/>
      <c r="CS853" s="170"/>
      <c r="CT853" s="170"/>
      <c r="CU853" s="170"/>
      <c r="CV853" s="170"/>
      <c r="CW853" s="170"/>
      <c r="CX853" s="170"/>
      <c r="CY853" s="170"/>
      <c r="CZ853" s="170"/>
      <c r="DA853" s="170"/>
      <c r="DB853" s="170"/>
      <c r="DC853" s="170"/>
      <c r="DD853" s="170"/>
      <c r="DE853" s="170"/>
      <c r="DF853" s="170"/>
      <c r="DG853" s="170"/>
      <c r="DH853" s="170"/>
      <c r="DI853" s="170"/>
      <c r="DJ853" s="170"/>
      <c r="DK853" s="170"/>
      <c r="DL853" s="170"/>
      <c r="DM853" s="170"/>
      <c r="DN853" s="170"/>
      <c r="DO853" s="170"/>
      <c r="DP853" s="170"/>
      <c r="DQ853" s="170"/>
      <c r="DR853" s="170"/>
      <c r="DS853" s="170"/>
      <c r="DT853" s="170"/>
      <c r="DU853" s="170"/>
      <c r="DV853" s="170"/>
      <c r="DW853" s="170"/>
      <c r="DX853" s="170"/>
      <c r="DY853" s="170"/>
      <c r="DZ853" s="170"/>
      <c r="EA853" s="170"/>
      <c r="EB853" s="170"/>
      <c r="EC853" s="170"/>
      <c r="ED853" s="170"/>
      <c r="EE853" s="170"/>
      <c r="EF853" s="170"/>
      <c r="EG853" s="170"/>
      <c r="EH853" s="170"/>
      <c r="EI853" s="170"/>
      <c r="EJ853" s="170"/>
      <c r="EK853" s="170"/>
      <c r="EL853" s="170"/>
      <c r="EM853" s="170"/>
      <c r="EN853" s="170"/>
      <c r="EO853" s="170"/>
      <c r="EP853" s="170"/>
      <c r="EQ853" s="170"/>
      <c r="ER853" s="170"/>
      <c r="ES853" s="170"/>
      <c r="ET853" s="170"/>
      <c r="EU853" s="170"/>
      <c r="EV853" s="170"/>
      <c r="EW853" s="170"/>
      <c r="EX853" s="170"/>
      <c r="EY853" s="170"/>
      <c r="EZ853" s="170"/>
      <c r="FA853" s="170"/>
      <c r="FB853" s="170"/>
      <c r="FC853" s="170"/>
      <c r="FD853" s="170"/>
    </row>
    <row r="854" customFormat="false" ht="12.75" hidden="false" customHeight="false" outlineLevel="0" collapsed="false">
      <c r="A854" s="179"/>
      <c r="B854" s="160"/>
      <c r="C854" s="160"/>
      <c r="D854" s="160"/>
      <c r="E854" s="160"/>
      <c r="F854" s="160"/>
      <c r="G854" s="160"/>
      <c r="H854" s="159"/>
      <c r="I854" s="181"/>
      <c r="R854" s="159"/>
      <c r="S854" s="169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  <c r="AE854" s="170"/>
      <c r="AF854" s="170"/>
      <c r="AG854" s="170"/>
      <c r="AH854" s="170"/>
      <c r="AI854" s="170"/>
      <c r="AJ854" s="170"/>
      <c r="AK854" s="170"/>
      <c r="AL854" s="170"/>
      <c r="AM854" s="170"/>
      <c r="AN854" s="170"/>
      <c r="AO854" s="170"/>
      <c r="AP854" s="170"/>
      <c r="AQ854" s="170"/>
      <c r="AR854" s="170"/>
      <c r="AS854" s="170"/>
      <c r="AT854" s="170"/>
      <c r="AU854" s="170"/>
      <c r="AV854" s="170"/>
      <c r="AW854" s="170"/>
      <c r="AX854" s="170"/>
      <c r="AY854" s="170"/>
      <c r="AZ854" s="170"/>
      <c r="BA854" s="170"/>
      <c r="BB854" s="170"/>
      <c r="BC854" s="170"/>
      <c r="BD854" s="170"/>
      <c r="BE854" s="170"/>
      <c r="BF854" s="170"/>
      <c r="BG854" s="170"/>
      <c r="BH854" s="170"/>
      <c r="BI854" s="170"/>
      <c r="BJ854" s="170"/>
      <c r="BK854" s="170"/>
      <c r="BL854" s="170"/>
      <c r="BM854" s="170"/>
      <c r="BN854" s="170"/>
      <c r="BO854" s="170"/>
      <c r="BP854" s="170"/>
      <c r="BQ854" s="170"/>
      <c r="BR854" s="170"/>
      <c r="BS854" s="170"/>
      <c r="BT854" s="170"/>
      <c r="BU854" s="170"/>
      <c r="BV854" s="170"/>
      <c r="BW854" s="170"/>
      <c r="BX854" s="170"/>
      <c r="BY854" s="170"/>
      <c r="BZ854" s="170"/>
      <c r="CA854" s="170"/>
      <c r="CB854" s="170"/>
      <c r="CC854" s="170"/>
      <c r="CD854" s="170"/>
      <c r="CE854" s="170"/>
      <c r="CF854" s="170"/>
      <c r="CG854" s="170"/>
      <c r="CH854" s="170"/>
      <c r="CI854" s="170"/>
      <c r="CJ854" s="170"/>
      <c r="CK854" s="170"/>
      <c r="CL854" s="170"/>
      <c r="CM854" s="170"/>
      <c r="CN854" s="170"/>
      <c r="CO854" s="170"/>
      <c r="CP854" s="170"/>
      <c r="CQ854" s="170"/>
      <c r="CR854" s="170"/>
      <c r="CS854" s="170"/>
      <c r="CT854" s="170"/>
      <c r="CU854" s="170"/>
      <c r="CV854" s="170"/>
      <c r="CW854" s="170"/>
      <c r="CX854" s="170"/>
      <c r="CY854" s="170"/>
      <c r="CZ854" s="170"/>
      <c r="DA854" s="170"/>
      <c r="DB854" s="170"/>
      <c r="DC854" s="170"/>
      <c r="DD854" s="170"/>
      <c r="DE854" s="170"/>
      <c r="DF854" s="170"/>
      <c r="DG854" s="170"/>
      <c r="DH854" s="170"/>
      <c r="DI854" s="170"/>
      <c r="DJ854" s="170"/>
      <c r="DK854" s="170"/>
      <c r="DL854" s="170"/>
      <c r="DM854" s="170"/>
      <c r="DN854" s="170"/>
      <c r="DO854" s="170"/>
      <c r="DP854" s="170"/>
      <c r="DQ854" s="170"/>
      <c r="DR854" s="170"/>
      <c r="DS854" s="170"/>
      <c r="DT854" s="170"/>
      <c r="DU854" s="170"/>
      <c r="DV854" s="170"/>
      <c r="DW854" s="170"/>
      <c r="DX854" s="170"/>
      <c r="DY854" s="170"/>
      <c r="DZ854" s="170"/>
      <c r="EA854" s="170"/>
      <c r="EB854" s="170"/>
      <c r="EC854" s="170"/>
      <c r="ED854" s="170"/>
      <c r="EE854" s="170"/>
      <c r="EF854" s="170"/>
      <c r="EG854" s="170"/>
      <c r="EH854" s="170"/>
      <c r="EI854" s="170"/>
      <c r="EJ854" s="170"/>
      <c r="EK854" s="170"/>
      <c r="EL854" s="170"/>
      <c r="EM854" s="170"/>
      <c r="EN854" s="170"/>
      <c r="EO854" s="170"/>
      <c r="EP854" s="170"/>
      <c r="EQ854" s="170"/>
      <c r="ER854" s="170"/>
      <c r="ES854" s="170"/>
      <c r="ET854" s="170"/>
      <c r="EU854" s="170"/>
      <c r="EV854" s="170"/>
      <c r="EW854" s="170"/>
      <c r="EX854" s="170"/>
      <c r="EY854" s="170"/>
      <c r="EZ854" s="170"/>
      <c r="FA854" s="170"/>
      <c r="FB854" s="170"/>
      <c r="FC854" s="170"/>
      <c r="FD854" s="170"/>
    </row>
    <row r="855" customFormat="false" ht="12.75" hidden="false" customHeight="false" outlineLevel="0" collapsed="false">
      <c r="A855" s="179"/>
      <c r="B855" s="160"/>
      <c r="C855" s="160"/>
      <c r="D855" s="160"/>
      <c r="E855" s="160"/>
      <c r="F855" s="160"/>
      <c r="G855" s="160"/>
      <c r="H855" s="159"/>
      <c r="I855" s="181"/>
      <c r="R855" s="159"/>
      <c r="S855" s="169"/>
      <c r="T855" s="170"/>
      <c r="U855" s="170"/>
      <c r="V855" s="170"/>
      <c r="W855" s="170"/>
      <c r="X855" s="170"/>
      <c r="Y855" s="170"/>
      <c r="Z855" s="170"/>
      <c r="AA855" s="170"/>
      <c r="AB855" s="170"/>
      <c r="AC855" s="170"/>
      <c r="AD855" s="170"/>
      <c r="AE855" s="170"/>
      <c r="AF855" s="170"/>
      <c r="AG855" s="170"/>
      <c r="AH855" s="170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0"/>
      <c r="CM855" s="170"/>
      <c r="CN855" s="170"/>
      <c r="CO855" s="170"/>
      <c r="CP855" s="170"/>
      <c r="CQ855" s="170"/>
      <c r="CR855" s="170"/>
      <c r="CS855" s="170"/>
      <c r="CT855" s="170"/>
      <c r="CU855" s="170"/>
      <c r="CV855" s="170"/>
      <c r="CW855" s="170"/>
      <c r="CX855" s="170"/>
      <c r="CY855" s="170"/>
      <c r="CZ855" s="170"/>
      <c r="DA855" s="170"/>
      <c r="DB855" s="170"/>
      <c r="DC855" s="170"/>
      <c r="DD855" s="170"/>
      <c r="DE855" s="170"/>
      <c r="DF855" s="170"/>
      <c r="DG855" s="170"/>
      <c r="DH855" s="170"/>
      <c r="DI855" s="170"/>
      <c r="DJ855" s="170"/>
      <c r="DK855" s="170"/>
      <c r="DL855" s="170"/>
      <c r="DM855" s="170"/>
      <c r="DN855" s="170"/>
      <c r="DO855" s="170"/>
      <c r="DP855" s="170"/>
      <c r="DQ855" s="170"/>
      <c r="DR855" s="170"/>
      <c r="DS855" s="170"/>
      <c r="DT855" s="170"/>
      <c r="DU855" s="170"/>
      <c r="DV855" s="170"/>
      <c r="DW855" s="170"/>
      <c r="DX855" s="170"/>
      <c r="DY855" s="170"/>
      <c r="DZ855" s="170"/>
      <c r="EA855" s="170"/>
      <c r="EB855" s="170"/>
      <c r="EC855" s="170"/>
      <c r="ED855" s="170"/>
      <c r="EE855" s="170"/>
      <c r="EF855" s="170"/>
      <c r="EG855" s="170"/>
      <c r="EH855" s="170"/>
      <c r="EI855" s="170"/>
      <c r="EJ855" s="170"/>
      <c r="EK855" s="170"/>
      <c r="EL855" s="170"/>
      <c r="EM855" s="170"/>
      <c r="EN855" s="170"/>
      <c r="EO855" s="170"/>
      <c r="EP855" s="170"/>
      <c r="EQ855" s="170"/>
      <c r="ER855" s="170"/>
      <c r="ES855" s="170"/>
      <c r="ET855" s="170"/>
      <c r="EU855" s="170"/>
      <c r="EV855" s="170"/>
      <c r="EW855" s="170"/>
      <c r="EX855" s="170"/>
      <c r="EY855" s="170"/>
      <c r="EZ855" s="170"/>
      <c r="FA855" s="170"/>
      <c r="FB855" s="170"/>
      <c r="FC855" s="170"/>
      <c r="FD855" s="170"/>
    </row>
    <row r="856" customFormat="false" ht="12.75" hidden="false" customHeight="false" outlineLevel="0" collapsed="false">
      <c r="A856" s="179"/>
      <c r="B856" s="160"/>
      <c r="C856" s="160"/>
      <c r="D856" s="160"/>
      <c r="E856" s="160"/>
      <c r="F856" s="160"/>
      <c r="G856" s="160"/>
      <c r="H856" s="159"/>
      <c r="I856" s="181"/>
      <c r="R856" s="159"/>
      <c r="S856" s="169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70"/>
      <c r="BP856" s="170"/>
      <c r="BQ856" s="170"/>
      <c r="BR856" s="170"/>
      <c r="BS856" s="170"/>
      <c r="BT856" s="170"/>
      <c r="BU856" s="170"/>
      <c r="BV856" s="170"/>
      <c r="BW856" s="170"/>
      <c r="BX856" s="170"/>
      <c r="BY856" s="170"/>
      <c r="BZ856" s="170"/>
      <c r="CA856" s="170"/>
      <c r="CB856" s="170"/>
      <c r="CC856" s="170"/>
      <c r="CD856" s="170"/>
      <c r="CE856" s="170"/>
      <c r="CF856" s="170"/>
      <c r="CG856" s="170"/>
      <c r="CH856" s="170"/>
      <c r="CI856" s="170"/>
      <c r="CJ856" s="170"/>
      <c r="CK856" s="170"/>
      <c r="CL856" s="170"/>
      <c r="CM856" s="170"/>
      <c r="CN856" s="170"/>
      <c r="CO856" s="170"/>
      <c r="CP856" s="170"/>
      <c r="CQ856" s="170"/>
      <c r="CR856" s="170"/>
      <c r="CS856" s="170"/>
      <c r="CT856" s="170"/>
      <c r="CU856" s="170"/>
      <c r="CV856" s="170"/>
      <c r="CW856" s="170"/>
      <c r="CX856" s="170"/>
      <c r="CY856" s="170"/>
      <c r="CZ856" s="170"/>
      <c r="DA856" s="170"/>
      <c r="DB856" s="170"/>
      <c r="DC856" s="170"/>
      <c r="DD856" s="170"/>
      <c r="DE856" s="170"/>
      <c r="DF856" s="170"/>
      <c r="DG856" s="170"/>
      <c r="DH856" s="170"/>
      <c r="DI856" s="170"/>
      <c r="DJ856" s="170"/>
      <c r="DK856" s="170"/>
      <c r="DL856" s="170"/>
      <c r="DM856" s="170"/>
      <c r="DN856" s="170"/>
      <c r="DO856" s="170"/>
      <c r="DP856" s="170"/>
      <c r="DQ856" s="170"/>
      <c r="DR856" s="170"/>
      <c r="DS856" s="170"/>
      <c r="DT856" s="170"/>
      <c r="DU856" s="170"/>
      <c r="DV856" s="170"/>
      <c r="DW856" s="170"/>
      <c r="DX856" s="170"/>
      <c r="DY856" s="170"/>
      <c r="DZ856" s="170"/>
      <c r="EA856" s="170"/>
      <c r="EB856" s="170"/>
      <c r="EC856" s="170"/>
      <c r="ED856" s="170"/>
      <c r="EE856" s="170"/>
      <c r="EF856" s="170"/>
      <c r="EG856" s="170"/>
      <c r="EH856" s="170"/>
      <c r="EI856" s="170"/>
      <c r="EJ856" s="170"/>
      <c r="EK856" s="170"/>
      <c r="EL856" s="170"/>
      <c r="EM856" s="170"/>
      <c r="EN856" s="170"/>
      <c r="EO856" s="170"/>
      <c r="EP856" s="170"/>
      <c r="EQ856" s="170"/>
      <c r="ER856" s="170"/>
      <c r="ES856" s="170"/>
      <c r="ET856" s="170"/>
      <c r="EU856" s="170"/>
      <c r="EV856" s="170"/>
      <c r="EW856" s="170"/>
      <c r="EX856" s="170"/>
      <c r="EY856" s="170"/>
      <c r="EZ856" s="170"/>
      <c r="FA856" s="170"/>
      <c r="FB856" s="170"/>
      <c r="FC856" s="170"/>
      <c r="FD856" s="170"/>
    </row>
    <row r="857" customFormat="false" ht="12.75" hidden="false" customHeight="false" outlineLevel="0" collapsed="false">
      <c r="A857" s="179"/>
      <c r="B857" s="160"/>
      <c r="C857" s="160"/>
      <c r="D857" s="160"/>
      <c r="E857" s="160"/>
      <c r="F857" s="160"/>
      <c r="G857" s="160"/>
      <c r="H857" s="159"/>
      <c r="I857" s="181"/>
      <c r="R857" s="159"/>
      <c r="S857" s="169"/>
      <c r="T857" s="170"/>
      <c r="U857" s="170"/>
      <c r="V857" s="170"/>
      <c r="W857" s="170"/>
      <c r="X857" s="170"/>
      <c r="Y857" s="170"/>
      <c r="Z857" s="170"/>
      <c r="AA857" s="170"/>
      <c r="AB857" s="170"/>
      <c r="AC857" s="170"/>
      <c r="AD857" s="170"/>
      <c r="AE857" s="170"/>
      <c r="AF857" s="170"/>
      <c r="AG857" s="170"/>
      <c r="AH857" s="170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70"/>
      <c r="BP857" s="170"/>
      <c r="BQ857" s="170"/>
      <c r="BR857" s="170"/>
      <c r="BS857" s="170"/>
      <c r="BT857" s="170"/>
      <c r="BU857" s="170"/>
      <c r="BV857" s="170"/>
      <c r="BW857" s="170"/>
      <c r="BX857" s="170"/>
      <c r="BY857" s="170"/>
      <c r="BZ857" s="170"/>
      <c r="CA857" s="170"/>
      <c r="CB857" s="170"/>
      <c r="CC857" s="170"/>
      <c r="CD857" s="170"/>
      <c r="CE857" s="170"/>
      <c r="CF857" s="170"/>
      <c r="CG857" s="170"/>
      <c r="CH857" s="170"/>
      <c r="CI857" s="170"/>
      <c r="CJ857" s="170"/>
      <c r="CK857" s="170"/>
      <c r="CL857" s="170"/>
      <c r="CM857" s="170"/>
      <c r="CN857" s="170"/>
      <c r="CO857" s="170"/>
      <c r="CP857" s="170"/>
      <c r="CQ857" s="170"/>
      <c r="CR857" s="170"/>
      <c r="CS857" s="170"/>
      <c r="CT857" s="170"/>
      <c r="CU857" s="170"/>
      <c r="CV857" s="170"/>
      <c r="CW857" s="170"/>
      <c r="CX857" s="170"/>
      <c r="CY857" s="170"/>
      <c r="CZ857" s="170"/>
      <c r="DA857" s="170"/>
      <c r="DB857" s="170"/>
      <c r="DC857" s="170"/>
      <c r="DD857" s="170"/>
      <c r="DE857" s="170"/>
      <c r="DF857" s="170"/>
      <c r="DG857" s="170"/>
      <c r="DH857" s="170"/>
      <c r="DI857" s="170"/>
      <c r="DJ857" s="170"/>
      <c r="DK857" s="170"/>
      <c r="DL857" s="170"/>
      <c r="DM857" s="170"/>
      <c r="DN857" s="170"/>
      <c r="DO857" s="170"/>
      <c r="DP857" s="170"/>
      <c r="DQ857" s="170"/>
      <c r="DR857" s="170"/>
      <c r="DS857" s="170"/>
      <c r="DT857" s="170"/>
      <c r="DU857" s="170"/>
      <c r="DV857" s="170"/>
      <c r="DW857" s="170"/>
      <c r="DX857" s="170"/>
      <c r="DY857" s="170"/>
      <c r="DZ857" s="170"/>
      <c r="EA857" s="170"/>
      <c r="EB857" s="170"/>
      <c r="EC857" s="170"/>
      <c r="ED857" s="170"/>
      <c r="EE857" s="170"/>
      <c r="EF857" s="170"/>
      <c r="EG857" s="170"/>
      <c r="EH857" s="170"/>
      <c r="EI857" s="170"/>
      <c r="EJ857" s="170"/>
      <c r="EK857" s="170"/>
      <c r="EL857" s="170"/>
      <c r="EM857" s="170"/>
      <c r="EN857" s="170"/>
      <c r="EO857" s="170"/>
      <c r="EP857" s="170"/>
      <c r="EQ857" s="170"/>
      <c r="ER857" s="170"/>
      <c r="ES857" s="170"/>
      <c r="ET857" s="170"/>
      <c r="EU857" s="170"/>
      <c r="EV857" s="170"/>
      <c r="EW857" s="170"/>
      <c r="EX857" s="170"/>
      <c r="EY857" s="170"/>
      <c r="EZ857" s="170"/>
      <c r="FA857" s="170"/>
      <c r="FB857" s="170"/>
      <c r="FC857" s="170"/>
      <c r="FD857" s="170"/>
    </row>
    <row r="858" customFormat="false" ht="12.75" hidden="false" customHeight="false" outlineLevel="0" collapsed="false">
      <c r="A858" s="179"/>
      <c r="B858" s="160"/>
      <c r="C858" s="160"/>
      <c r="D858" s="160"/>
      <c r="E858" s="160"/>
      <c r="F858" s="160"/>
      <c r="G858" s="160"/>
      <c r="H858" s="159"/>
      <c r="I858" s="181"/>
      <c r="R858" s="159"/>
      <c r="S858" s="169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  <c r="AH858" s="170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70"/>
      <c r="BP858" s="170"/>
      <c r="BQ858" s="170"/>
      <c r="BR858" s="170"/>
      <c r="BS858" s="170"/>
      <c r="BT858" s="170"/>
      <c r="BU858" s="170"/>
      <c r="BV858" s="170"/>
      <c r="BW858" s="170"/>
      <c r="BX858" s="170"/>
      <c r="BY858" s="170"/>
      <c r="BZ858" s="170"/>
      <c r="CA858" s="170"/>
      <c r="CB858" s="170"/>
      <c r="CC858" s="170"/>
      <c r="CD858" s="170"/>
      <c r="CE858" s="170"/>
      <c r="CF858" s="170"/>
      <c r="CG858" s="170"/>
      <c r="CH858" s="170"/>
      <c r="CI858" s="170"/>
      <c r="CJ858" s="170"/>
      <c r="CK858" s="170"/>
      <c r="CL858" s="170"/>
      <c r="CM858" s="170"/>
      <c r="CN858" s="170"/>
      <c r="CO858" s="170"/>
      <c r="CP858" s="170"/>
      <c r="CQ858" s="170"/>
      <c r="CR858" s="170"/>
      <c r="CS858" s="170"/>
      <c r="CT858" s="170"/>
      <c r="CU858" s="170"/>
      <c r="CV858" s="170"/>
      <c r="CW858" s="170"/>
      <c r="CX858" s="170"/>
      <c r="CY858" s="170"/>
      <c r="CZ858" s="170"/>
      <c r="DA858" s="170"/>
      <c r="DB858" s="170"/>
      <c r="DC858" s="170"/>
      <c r="DD858" s="170"/>
      <c r="DE858" s="170"/>
      <c r="DF858" s="170"/>
      <c r="DG858" s="170"/>
      <c r="DH858" s="170"/>
      <c r="DI858" s="170"/>
      <c r="DJ858" s="170"/>
      <c r="DK858" s="170"/>
      <c r="DL858" s="170"/>
      <c r="DM858" s="170"/>
      <c r="DN858" s="170"/>
      <c r="DO858" s="170"/>
      <c r="DP858" s="170"/>
      <c r="DQ858" s="170"/>
      <c r="DR858" s="170"/>
      <c r="DS858" s="170"/>
      <c r="DT858" s="170"/>
      <c r="DU858" s="170"/>
      <c r="DV858" s="170"/>
      <c r="DW858" s="170"/>
      <c r="DX858" s="170"/>
      <c r="DY858" s="170"/>
      <c r="DZ858" s="170"/>
      <c r="EA858" s="170"/>
      <c r="EB858" s="170"/>
      <c r="EC858" s="170"/>
      <c r="ED858" s="170"/>
      <c r="EE858" s="170"/>
      <c r="EF858" s="170"/>
      <c r="EG858" s="170"/>
      <c r="EH858" s="170"/>
      <c r="EI858" s="170"/>
      <c r="EJ858" s="170"/>
      <c r="EK858" s="170"/>
      <c r="EL858" s="170"/>
      <c r="EM858" s="170"/>
      <c r="EN858" s="170"/>
      <c r="EO858" s="170"/>
      <c r="EP858" s="170"/>
      <c r="EQ858" s="170"/>
      <c r="ER858" s="170"/>
      <c r="ES858" s="170"/>
      <c r="ET858" s="170"/>
      <c r="EU858" s="170"/>
      <c r="EV858" s="170"/>
      <c r="EW858" s="170"/>
      <c r="EX858" s="170"/>
      <c r="EY858" s="170"/>
      <c r="EZ858" s="170"/>
      <c r="FA858" s="170"/>
      <c r="FB858" s="170"/>
      <c r="FC858" s="170"/>
      <c r="FD858" s="170"/>
    </row>
    <row r="859" customFormat="false" ht="12.75" hidden="false" customHeight="false" outlineLevel="0" collapsed="false">
      <c r="A859" s="179"/>
      <c r="B859" s="160"/>
      <c r="C859" s="160"/>
      <c r="D859" s="160"/>
      <c r="E859" s="160"/>
      <c r="F859" s="160"/>
      <c r="G859" s="160"/>
      <c r="H859" s="159"/>
      <c r="I859" s="181"/>
      <c r="R859" s="159"/>
      <c r="S859" s="169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  <c r="AH859" s="170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70"/>
      <c r="BP859" s="170"/>
      <c r="BQ859" s="170"/>
      <c r="BR859" s="170"/>
      <c r="BS859" s="170"/>
      <c r="BT859" s="170"/>
      <c r="BU859" s="170"/>
      <c r="BV859" s="170"/>
      <c r="BW859" s="170"/>
      <c r="BX859" s="170"/>
      <c r="BY859" s="170"/>
      <c r="BZ859" s="170"/>
      <c r="CA859" s="170"/>
      <c r="CB859" s="170"/>
      <c r="CC859" s="170"/>
      <c r="CD859" s="170"/>
      <c r="CE859" s="170"/>
      <c r="CF859" s="170"/>
      <c r="CG859" s="170"/>
      <c r="CH859" s="170"/>
      <c r="CI859" s="170"/>
      <c r="CJ859" s="170"/>
      <c r="CK859" s="170"/>
      <c r="CL859" s="170"/>
      <c r="CM859" s="170"/>
      <c r="CN859" s="170"/>
      <c r="CO859" s="170"/>
      <c r="CP859" s="170"/>
      <c r="CQ859" s="170"/>
      <c r="CR859" s="170"/>
      <c r="CS859" s="170"/>
      <c r="CT859" s="170"/>
      <c r="CU859" s="170"/>
      <c r="CV859" s="170"/>
      <c r="CW859" s="170"/>
      <c r="CX859" s="170"/>
      <c r="CY859" s="170"/>
      <c r="CZ859" s="170"/>
      <c r="DA859" s="170"/>
      <c r="DB859" s="170"/>
      <c r="DC859" s="170"/>
      <c r="DD859" s="170"/>
      <c r="DE859" s="170"/>
      <c r="DF859" s="170"/>
      <c r="DG859" s="170"/>
      <c r="DH859" s="170"/>
      <c r="DI859" s="170"/>
      <c r="DJ859" s="170"/>
      <c r="DK859" s="170"/>
      <c r="DL859" s="170"/>
      <c r="DM859" s="170"/>
      <c r="DN859" s="170"/>
      <c r="DO859" s="170"/>
      <c r="DP859" s="170"/>
      <c r="DQ859" s="170"/>
      <c r="DR859" s="170"/>
      <c r="DS859" s="170"/>
      <c r="DT859" s="170"/>
      <c r="DU859" s="170"/>
      <c r="DV859" s="170"/>
      <c r="DW859" s="170"/>
      <c r="DX859" s="170"/>
      <c r="DY859" s="170"/>
      <c r="DZ859" s="170"/>
      <c r="EA859" s="170"/>
      <c r="EB859" s="170"/>
      <c r="EC859" s="170"/>
      <c r="ED859" s="170"/>
      <c r="EE859" s="170"/>
      <c r="EF859" s="170"/>
      <c r="EG859" s="170"/>
      <c r="EH859" s="170"/>
      <c r="EI859" s="170"/>
      <c r="EJ859" s="170"/>
      <c r="EK859" s="170"/>
      <c r="EL859" s="170"/>
      <c r="EM859" s="170"/>
      <c r="EN859" s="170"/>
      <c r="EO859" s="170"/>
      <c r="EP859" s="170"/>
      <c r="EQ859" s="170"/>
      <c r="ER859" s="170"/>
      <c r="ES859" s="170"/>
      <c r="ET859" s="170"/>
      <c r="EU859" s="170"/>
      <c r="EV859" s="170"/>
      <c r="EW859" s="170"/>
      <c r="EX859" s="170"/>
      <c r="EY859" s="170"/>
      <c r="EZ859" s="170"/>
      <c r="FA859" s="170"/>
      <c r="FB859" s="170"/>
      <c r="FC859" s="170"/>
      <c r="FD859" s="170"/>
    </row>
    <row r="860" customFormat="false" ht="12.75" hidden="false" customHeight="false" outlineLevel="0" collapsed="false">
      <c r="A860" s="179"/>
      <c r="B860" s="160"/>
      <c r="C860" s="160"/>
      <c r="D860" s="160"/>
      <c r="E860" s="160"/>
      <c r="F860" s="160"/>
      <c r="G860" s="160"/>
      <c r="H860" s="159"/>
      <c r="I860" s="181"/>
      <c r="R860" s="159"/>
      <c r="S860" s="169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  <c r="AH860" s="170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70"/>
      <c r="BP860" s="170"/>
      <c r="BQ860" s="170"/>
      <c r="BR860" s="170"/>
      <c r="BS860" s="170"/>
      <c r="BT860" s="170"/>
      <c r="BU860" s="170"/>
      <c r="BV860" s="170"/>
      <c r="BW860" s="170"/>
      <c r="BX860" s="170"/>
      <c r="BY860" s="170"/>
      <c r="BZ860" s="170"/>
      <c r="CA860" s="170"/>
      <c r="CB860" s="170"/>
      <c r="CC860" s="170"/>
      <c r="CD860" s="170"/>
      <c r="CE860" s="170"/>
      <c r="CF860" s="170"/>
      <c r="CG860" s="170"/>
      <c r="CH860" s="170"/>
      <c r="CI860" s="170"/>
      <c r="CJ860" s="170"/>
      <c r="CK860" s="170"/>
      <c r="CL860" s="170"/>
      <c r="CM860" s="170"/>
      <c r="CN860" s="170"/>
      <c r="CO860" s="170"/>
      <c r="CP860" s="170"/>
      <c r="CQ860" s="170"/>
      <c r="CR860" s="170"/>
      <c r="CS860" s="170"/>
      <c r="CT860" s="170"/>
      <c r="CU860" s="170"/>
      <c r="CV860" s="170"/>
      <c r="CW860" s="170"/>
      <c r="CX860" s="170"/>
      <c r="CY860" s="170"/>
      <c r="CZ860" s="170"/>
      <c r="DA860" s="170"/>
      <c r="DB860" s="170"/>
      <c r="DC860" s="170"/>
      <c r="DD860" s="170"/>
      <c r="DE860" s="170"/>
      <c r="DF860" s="170"/>
      <c r="DG860" s="170"/>
      <c r="DH860" s="170"/>
      <c r="DI860" s="170"/>
      <c r="DJ860" s="170"/>
      <c r="DK860" s="170"/>
      <c r="DL860" s="170"/>
      <c r="DM860" s="170"/>
      <c r="DN860" s="170"/>
      <c r="DO860" s="170"/>
      <c r="DP860" s="170"/>
      <c r="DQ860" s="170"/>
      <c r="DR860" s="170"/>
      <c r="DS860" s="170"/>
      <c r="DT860" s="170"/>
      <c r="DU860" s="170"/>
      <c r="DV860" s="170"/>
      <c r="DW860" s="170"/>
      <c r="DX860" s="170"/>
      <c r="DY860" s="170"/>
      <c r="DZ860" s="170"/>
      <c r="EA860" s="170"/>
      <c r="EB860" s="170"/>
      <c r="EC860" s="170"/>
      <c r="ED860" s="170"/>
      <c r="EE860" s="170"/>
      <c r="EF860" s="170"/>
      <c r="EG860" s="170"/>
      <c r="EH860" s="170"/>
      <c r="EI860" s="170"/>
      <c r="EJ860" s="170"/>
      <c r="EK860" s="170"/>
      <c r="EL860" s="170"/>
      <c r="EM860" s="170"/>
      <c r="EN860" s="170"/>
      <c r="EO860" s="170"/>
      <c r="EP860" s="170"/>
      <c r="EQ860" s="170"/>
      <c r="ER860" s="170"/>
      <c r="ES860" s="170"/>
      <c r="ET860" s="170"/>
      <c r="EU860" s="170"/>
      <c r="EV860" s="170"/>
      <c r="EW860" s="170"/>
      <c r="EX860" s="170"/>
      <c r="EY860" s="170"/>
      <c r="EZ860" s="170"/>
      <c r="FA860" s="170"/>
      <c r="FB860" s="170"/>
      <c r="FC860" s="170"/>
      <c r="FD860" s="170"/>
    </row>
    <row r="861" customFormat="false" ht="12.75" hidden="false" customHeight="false" outlineLevel="0" collapsed="false">
      <c r="A861" s="179"/>
      <c r="B861" s="160"/>
      <c r="C861" s="160"/>
      <c r="D861" s="160"/>
      <c r="E861" s="160"/>
      <c r="F861" s="160"/>
      <c r="G861" s="160"/>
      <c r="H861" s="159"/>
      <c r="I861" s="181"/>
      <c r="R861" s="159"/>
      <c r="S861" s="169"/>
      <c r="T861" s="170"/>
      <c r="U861" s="170"/>
      <c r="V861" s="170"/>
      <c r="W861" s="170"/>
      <c r="X861" s="170"/>
      <c r="Y861" s="170"/>
      <c r="Z861" s="170"/>
      <c r="AA861" s="170"/>
      <c r="AB861" s="170"/>
      <c r="AC861" s="170"/>
      <c r="AD861" s="170"/>
      <c r="AE861" s="170"/>
      <c r="AF861" s="170"/>
      <c r="AG861" s="170"/>
      <c r="AH861" s="170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70"/>
      <c r="BP861" s="170"/>
      <c r="BQ861" s="170"/>
      <c r="BR861" s="170"/>
      <c r="BS861" s="170"/>
      <c r="BT861" s="170"/>
      <c r="BU861" s="170"/>
      <c r="BV861" s="170"/>
      <c r="BW861" s="170"/>
      <c r="BX861" s="170"/>
      <c r="BY861" s="170"/>
      <c r="BZ861" s="170"/>
      <c r="CA861" s="170"/>
      <c r="CB861" s="170"/>
      <c r="CC861" s="170"/>
      <c r="CD861" s="170"/>
      <c r="CE861" s="170"/>
      <c r="CF861" s="170"/>
      <c r="CG861" s="170"/>
      <c r="CH861" s="170"/>
      <c r="CI861" s="170"/>
      <c r="CJ861" s="170"/>
      <c r="CK861" s="170"/>
      <c r="CL861" s="170"/>
      <c r="CM861" s="170"/>
      <c r="CN861" s="170"/>
      <c r="CO861" s="170"/>
      <c r="CP861" s="170"/>
      <c r="CQ861" s="170"/>
      <c r="CR861" s="170"/>
      <c r="CS861" s="170"/>
      <c r="CT861" s="170"/>
      <c r="CU861" s="170"/>
      <c r="CV861" s="170"/>
      <c r="CW861" s="170"/>
      <c r="CX861" s="170"/>
      <c r="CY861" s="170"/>
      <c r="CZ861" s="170"/>
      <c r="DA861" s="170"/>
      <c r="DB861" s="170"/>
      <c r="DC861" s="170"/>
      <c r="DD861" s="170"/>
      <c r="DE861" s="170"/>
      <c r="DF861" s="170"/>
      <c r="DG861" s="170"/>
      <c r="DH861" s="170"/>
      <c r="DI861" s="170"/>
      <c r="DJ861" s="170"/>
      <c r="DK861" s="170"/>
      <c r="DL861" s="170"/>
      <c r="DM861" s="170"/>
      <c r="DN861" s="170"/>
      <c r="DO861" s="170"/>
      <c r="DP861" s="170"/>
      <c r="DQ861" s="170"/>
      <c r="DR861" s="170"/>
      <c r="DS861" s="170"/>
      <c r="DT861" s="170"/>
      <c r="DU861" s="170"/>
      <c r="DV861" s="170"/>
      <c r="DW861" s="170"/>
      <c r="DX861" s="170"/>
      <c r="DY861" s="170"/>
      <c r="DZ861" s="170"/>
      <c r="EA861" s="170"/>
      <c r="EB861" s="170"/>
      <c r="EC861" s="170"/>
      <c r="ED861" s="170"/>
      <c r="EE861" s="170"/>
      <c r="EF861" s="170"/>
      <c r="EG861" s="170"/>
      <c r="EH861" s="170"/>
      <c r="EI861" s="170"/>
      <c r="EJ861" s="170"/>
      <c r="EK861" s="170"/>
      <c r="EL861" s="170"/>
      <c r="EM861" s="170"/>
      <c r="EN861" s="170"/>
      <c r="EO861" s="170"/>
      <c r="EP861" s="170"/>
      <c r="EQ861" s="170"/>
      <c r="ER861" s="170"/>
      <c r="ES861" s="170"/>
      <c r="ET861" s="170"/>
      <c r="EU861" s="170"/>
      <c r="EV861" s="170"/>
      <c r="EW861" s="170"/>
      <c r="EX861" s="170"/>
      <c r="EY861" s="170"/>
      <c r="EZ861" s="170"/>
      <c r="FA861" s="170"/>
      <c r="FB861" s="170"/>
      <c r="FC861" s="170"/>
      <c r="FD861" s="170"/>
    </row>
    <row r="862" customFormat="false" ht="12.75" hidden="false" customHeight="false" outlineLevel="0" collapsed="false">
      <c r="A862" s="179"/>
      <c r="B862" s="160"/>
      <c r="C862" s="160"/>
      <c r="D862" s="160"/>
      <c r="E862" s="160"/>
      <c r="F862" s="160"/>
      <c r="G862" s="160"/>
      <c r="H862" s="159"/>
      <c r="I862" s="181"/>
      <c r="R862" s="159"/>
      <c r="S862" s="169"/>
      <c r="T862" s="170"/>
      <c r="U862" s="170"/>
      <c r="V862" s="170"/>
      <c r="W862" s="170"/>
      <c r="X862" s="170"/>
      <c r="Y862" s="170"/>
      <c r="Z862" s="170"/>
      <c r="AA862" s="170"/>
      <c r="AB862" s="170"/>
      <c r="AC862" s="170"/>
      <c r="AD862" s="170"/>
      <c r="AE862" s="170"/>
      <c r="AF862" s="170"/>
      <c r="AG862" s="170"/>
      <c r="AH862" s="170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70"/>
      <c r="BP862" s="170"/>
      <c r="BQ862" s="170"/>
      <c r="BR862" s="170"/>
      <c r="BS862" s="170"/>
      <c r="BT862" s="170"/>
      <c r="BU862" s="170"/>
      <c r="BV862" s="170"/>
      <c r="BW862" s="170"/>
      <c r="BX862" s="170"/>
      <c r="BY862" s="170"/>
      <c r="BZ862" s="170"/>
      <c r="CA862" s="170"/>
      <c r="CB862" s="170"/>
      <c r="CC862" s="170"/>
      <c r="CD862" s="170"/>
      <c r="CE862" s="170"/>
      <c r="CF862" s="170"/>
      <c r="CG862" s="170"/>
      <c r="CH862" s="170"/>
      <c r="CI862" s="170"/>
      <c r="CJ862" s="170"/>
      <c r="CK862" s="170"/>
      <c r="CL862" s="170"/>
      <c r="CM862" s="170"/>
      <c r="CN862" s="170"/>
      <c r="CO862" s="170"/>
      <c r="CP862" s="170"/>
      <c r="CQ862" s="170"/>
      <c r="CR862" s="170"/>
      <c r="CS862" s="170"/>
      <c r="CT862" s="170"/>
      <c r="CU862" s="170"/>
      <c r="CV862" s="170"/>
      <c r="CW862" s="170"/>
      <c r="CX862" s="170"/>
      <c r="CY862" s="170"/>
      <c r="CZ862" s="170"/>
      <c r="DA862" s="170"/>
      <c r="DB862" s="170"/>
      <c r="DC862" s="170"/>
      <c r="DD862" s="170"/>
      <c r="DE862" s="170"/>
      <c r="DF862" s="170"/>
      <c r="DG862" s="170"/>
      <c r="DH862" s="170"/>
      <c r="DI862" s="170"/>
      <c r="DJ862" s="170"/>
      <c r="DK862" s="170"/>
      <c r="DL862" s="170"/>
      <c r="DM862" s="170"/>
      <c r="DN862" s="170"/>
      <c r="DO862" s="170"/>
      <c r="DP862" s="170"/>
      <c r="DQ862" s="170"/>
      <c r="DR862" s="170"/>
      <c r="DS862" s="170"/>
      <c r="DT862" s="170"/>
      <c r="DU862" s="170"/>
      <c r="DV862" s="170"/>
      <c r="DW862" s="170"/>
      <c r="DX862" s="170"/>
      <c r="DY862" s="170"/>
      <c r="DZ862" s="170"/>
      <c r="EA862" s="170"/>
      <c r="EB862" s="170"/>
      <c r="EC862" s="170"/>
      <c r="ED862" s="170"/>
      <c r="EE862" s="170"/>
      <c r="EF862" s="170"/>
      <c r="EG862" s="170"/>
      <c r="EH862" s="170"/>
      <c r="EI862" s="170"/>
      <c r="EJ862" s="170"/>
      <c r="EK862" s="170"/>
      <c r="EL862" s="170"/>
      <c r="EM862" s="170"/>
      <c r="EN862" s="170"/>
      <c r="EO862" s="170"/>
      <c r="EP862" s="170"/>
      <c r="EQ862" s="170"/>
      <c r="ER862" s="170"/>
      <c r="ES862" s="170"/>
      <c r="ET862" s="170"/>
      <c r="EU862" s="170"/>
      <c r="EV862" s="170"/>
      <c r="EW862" s="170"/>
      <c r="EX862" s="170"/>
      <c r="EY862" s="170"/>
      <c r="EZ862" s="170"/>
      <c r="FA862" s="170"/>
      <c r="FB862" s="170"/>
      <c r="FC862" s="170"/>
      <c r="FD862" s="170"/>
    </row>
    <row r="863" customFormat="false" ht="12.75" hidden="false" customHeight="false" outlineLevel="0" collapsed="false">
      <c r="A863" s="179"/>
      <c r="B863" s="160"/>
      <c r="C863" s="160"/>
      <c r="D863" s="160"/>
      <c r="E863" s="160"/>
      <c r="F863" s="160"/>
      <c r="G863" s="160"/>
      <c r="H863" s="159"/>
      <c r="I863" s="181"/>
      <c r="R863" s="159"/>
      <c r="S863" s="169"/>
      <c r="T863" s="170"/>
      <c r="U863" s="170"/>
      <c r="V863" s="170"/>
      <c r="W863" s="170"/>
      <c r="X863" s="170"/>
      <c r="Y863" s="170"/>
      <c r="Z863" s="170"/>
      <c r="AA863" s="170"/>
      <c r="AB863" s="170"/>
      <c r="AC863" s="170"/>
      <c r="AD863" s="170"/>
      <c r="AE863" s="170"/>
      <c r="AF863" s="170"/>
      <c r="AG863" s="170"/>
      <c r="AH863" s="170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70"/>
      <c r="BP863" s="170"/>
      <c r="BQ863" s="170"/>
      <c r="BR863" s="170"/>
      <c r="BS863" s="170"/>
      <c r="BT863" s="170"/>
      <c r="BU863" s="170"/>
      <c r="BV863" s="170"/>
      <c r="BW863" s="170"/>
      <c r="BX863" s="170"/>
      <c r="BY863" s="170"/>
      <c r="BZ863" s="170"/>
      <c r="CA863" s="170"/>
      <c r="CB863" s="170"/>
      <c r="CC863" s="170"/>
      <c r="CD863" s="170"/>
      <c r="CE863" s="170"/>
      <c r="CF863" s="170"/>
      <c r="CG863" s="170"/>
      <c r="CH863" s="170"/>
      <c r="CI863" s="170"/>
      <c r="CJ863" s="170"/>
      <c r="CK863" s="170"/>
      <c r="CL863" s="170"/>
      <c r="CM863" s="170"/>
      <c r="CN863" s="170"/>
      <c r="CO863" s="170"/>
      <c r="CP863" s="170"/>
      <c r="CQ863" s="170"/>
      <c r="CR863" s="170"/>
      <c r="CS863" s="170"/>
      <c r="CT863" s="170"/>
      <c r="CU863" s="170"/>
      <c r="CV863" s="170"/>
      <c r="CW863" s="170"/>
      <c r="CX863" s="170"/>
      <c r="CY863" s="170"/>
      <c r="CZ863" s="170"/>
      <c r="DA863" s="170"/>
      <c r="DB863" s="170"/>
      <c r="DC863" s="170"/>
      <c r="DD863" s="170"/>
      <c r="DE863" s="170"/>
      <c r="DF863" s="170"/>
      <c r="DG863" s="170"/>
      <c r="DH863" s="170"/>
      <c r="DI863" s="170"/>
      <c r="DJ863" s="170"/>
      <c r="DK863" s="170"/>
      <c r="DL863" s="170"/>
      <c r="DM863" s="170"/>
      <c r="DN863" s="170"/>
      <c r="DO863" s="170"/>
      <c r="DP863" s="170"/>
      <c r="DQ863" s="170"/>
      <c r="DR863" s="170"/>
      <c r="DS863" s="170"/>
      <c r="DT863" s="170"/>
      <c r="DU863" s="170"/>
      <c r="DV863" s="170"/>
      <c r="DW863" s="170"/>
      <c r="DX863" s="170"/>
      <c r="DY863" s="170"/>
      <c r="DZ863" s="170"/>
      <c r="EA863" s="170"/>
      <c r="EB863" s="170"/>
      <c r="EC863" s="170"/>
      <c r="ED863" s="170"/>
      <c r="EE863" s="170"/>
      <c r="EF863" s="170"/>
      <c r="EG863" s="170"/>
      <c r="EH863" s="170"/>
      <c r="EI863" s="170"/>
      <c r="EJ863" s="170"/>
      <c r="EK863" s="170"/>
      <c r="EL863" s="170"/>
      <c r="EM863" s="170"/>
      <c r="EN863" s="170"/>
      <c r="EO863" s="170"/>
      <c r="EP863" s="170"/>
      <c r="EQ863" s="170"/>
      <c r="ER863" s="170"/>
      <c r="ES863" s="170"/>
      <c r="ET863" s="170"/>
      <c r="EU863" s="170"/>
      <c r="EV863" s="170"/>
      <c r="EW863" s="170"/>
      <c r="EX863" s="170"/>
      <c r="EY863" s="170"/>
      <c r="EZ863" s="170"/>
      <c r="FA863" s="170"/>
      <c r="FB863" s="170"/>
      <c r="FC863" s="170"/>
      <c r="FD863" s="170"/>
    </row>
    <row r="864" customFormat="false" ht="12.75" hidden="false" customHeight="false" outlineLevel="0" collapsed="false">
      <c r="A864" s="179"/>
      <c r="B864" s="160"/>
      <c r="C864" s="160"/>
      <c r="D864" s="160"/>
      <c r="E864" s="160"/>
      <c r="F864" s="160"/>
      <c r="G864" s="160"/>
      <c r="H864" s="159"/>
      <c r="I864" s="181"/>
      <c r="R864" s="159"/>
      <c r="S864" s="169"/>
      <c r="T864" s="170"/>
      <c r="U864" s="170"/>
      <c r="V864" s="170"/>
      <c r="W864" s="170"/>
      <c r="X864" s="170"/>
      <c r="Y864" s="170"/>
      <c r="Z864" s="170"/>
      <c r="AA864" s="170"/>
      <c r="AB864" s="170"/>
      <c r="AC864" s="170"/>
      <c r="AD864" s="170"/>
      <c r="AE864" s="170"/>
      <c r="AF864" s="170"/>
      <c r="AG864" s="170"/>
      <c r="AH864" s="170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70"/>
      <c r="BP864" s="170"/>
      <c r="BQ864" s="170"/>
      <c r="BR864" s="170"/>
      <c r="BS864" s="170"/>
      <c r="BT864" s="170"/>
      <c r="BU864" s="170"/>
      <c r="BV864" s="170"/>
      <c r="BW864" s="170"/>
      <c r="BX864" s="170"/>
      <c r="BY864" s="170"/>
      <c r="BZ864" s="170"/>
      <c r="CA864" s="170"/>
      <c r="CB864" s="170"/>
      <c r="CC864" s="170"/>
      <c r="CD864" s="170"/>
      <c r="CE864" s="170"/>
      <c r="CF864" s="170"/>
      <c r="CG864" s="170"/>
      <c r="CH864" s="170"/>
      <c r="CI864" s="170"/>
      <c r="CJ864" s="170"/>
      <c r="CK864" s="170"/>
      <c r="CL864" s="170"/>
      <c r="CM864" s="170"/>
      <c r="CN864" s="170"/>
      <c r="CO864" s="170"/>
      <c r="CP864" s="170"/>
      <c r="CQ864" s="170"/>
      <c r="CR864" s="170"/>
      <c r="CS864" s="170"/>
      <c r="CT864" s="170"/>
      <c r="CU864" s="170"/>
      <c r="CV864" s="170"/>
      <c r="CW864" s="170"/>
      <c r="CX864" s="170"/>
      <c r="CY864" s="170"/>
      <c r="CZ864" s="170"/>
      <c r="DA864" s="170"/>
      <c r="DB864" s="170"/>
      <c r="DC864" s="170"/>
      <c r="DD864" s="170"/>
      <c r="DE864" s="170"/>
      <c r="DF864" s="170"/>
      <c r="DG864" s="170"/>
      <c r="DH864" s="170"/>
      <c r="DI864" s="170"/>
      <c r="DJ864" s="170"/>
      <c r="DK864" s="170"/>
      <c r="DL864" s="170"/>
      <c r="DM864" s="170"/>
      <c r="DN864" s="170"/>
      <c r="DO864" s="170"/>
      <c r="DP864" s="170"/>
      <c r="DQ864" s="170"/>
      <c r="DR864" s="170"/>
      <c r="DS864" s="170"/>
      <c r="DT864" s="170"/>
      <c r="DU864" s="170"/>
      <c r="DV864" s="170"/>
      <c r="DW864" s="170"/>
      <c r="DX864" s="170"/>
      <c r="DY864" s="170"/>
      <c r="DZ864" s="170"/>
      <c r="EA864" s="170"/>
      <c r="EB864" s="170"/>
      <c r="EC864" s="170"/>
      <c r="ED864" s="170"/>
      <c r="EE864" s="170"/>
      <c r="EF864" s="170"/>
      <c r="EG864" s="170"/>
      <c r="EH864" s="170"/>
      <c r="EI864" s="170"/>
      <c r="EJ864" s="170"/>
      <c r="EK864" s="170"/>
      <c r="EL864" s="170"/>
      <c r="EM864" s="170"/>
      <c r="EN864" s="170"/>
      <c r="EO864" s="170"/>
      <c r="EP864" s="170"/>
      <c r="EQ864" s="170"/>
      <c r="ER864" s="170"/>
      <c r="ES864" s="170"/>
      <c r="ET864" s="170"/>
      <c r="EU864" s="170"/>
      <c r="EV864" s="170"/>
      <c r="EW864" s="170"/>
      <c r="EX864" s="170"/>
      <c r="EY864" s="170"/>
      <c r="EZ864" s="170"/>
      <c r="FA864" s="170"/>
      <c r="FB864" s="170"/>
      <c r="FC864" s="170"/>
      <c r="FD864" s="170"/>
    </row>
    <row r="865" customFormat="false" ht="12.75" hidden="false" customHeight="false" outlineLevel="0" collapsed="false">
      <c r="A865" s="179"/>
      <c r="B865" s="160"/>
      <c r="C865" s="160"/>
      <c r="D865" s="160"/>
      <c r="E865" s="160"/>
      <c r="F865" s="160"/>
      <c r="G865" s="160"/>
      <c r="H865" s="159"/>
      <c r="I865" s="181"/>
      <c r="R865" s="159"/>
      <c r="S865" s="169"/>
      <c r="T865" s="170"/>
      <c r="U865" s="170"/>
      <c r="V865" s="170"/>
      <c r="W865" s="170"/>
      <c r="X865" s="170"/>
      <c r="Y865" s="170"/>
      <c r="Z865" s="170"/>
      <c r="AA865" s="170"/>
      <c r="AB865" s="170"/>
      <c r="AC865" s="170"/>
      <c r="AD865" s="170"/>
      <c r="AE865" s="170"/>
      <c r="AF865" s="170"/>
      <c r="AG865" s="170"/>
      <c r="AH865" s="170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70"/>
      <c r="BP865" s="170"/>
      <c r="BQ865" s="170"/>
      <c r="BR865" s="170"/>
      <c r="BS865" s="170"/>
      <c r="BT865" s="170"/>
      <c r="BU865" s="170"/>
      <c r="BV865" s="170"/>
      <c r="BW865" s="170"/>
      <c r="BX865" s="170"/>
      <c r="BY865" s="170"/>
      <c r="BZ865" s="170"/>
      <c r="CA865" s="170"/>
      <c r="CB865" s="170"/>
      <c r="CC865" s="170"/>
      <c r="CD865" s="170"/>
      <c r="CE865" s="170"/>
      <c r="CF865" s="170"/>
      <c r="CG865" s="170"/>
      <c r="CH865" s="170"/>
      <c r="CI865" s="170"/>
      <c r="CJ865" s="170"/>
      <c r="CK865" s="170"/>
      <c r="CL865" s="170"/>
      <c r="CM865" s="170"/>
      <c r="CN865" s="170"/>
      <c r="CO865" s="170"/>
      <c r="CP865" s="170"/>
      <c r="CQ865" s="170"/>
      <c r="CR865" s="170"/>
      <c r="CS865" s="170"/>
      <c r="CT865" s="170"/>
      <c r="CU865" s="170"/>
      <c r="CV865" s="170"/>
      <c r="CW865" s="170"/>
      <c r="CX865" s="170"/>
      <c r="CY865" s="170"/>
      <c r="CZ865" s="170"/>
      <c r="DA865" s="170"/>
      <c r="DB865" s="170"/>
      <c r="DC865" s="170"/>
      <c r="DD865" s="170"/>
      <c r="DE865" s="170"/>
      <c r="DF865" s="170"/>
      <c r="DG865" s="170"/>
      <c r="DH865" s="170"/>
      <c r="DI865" s="170"/>
      <c r="DJ865" s="170"/>
      <c r="DK865" s="170"/>
      <c r="DL865" s="170"/>
      <c r="DM865" s="170"/>
      <c r="DN865" s="170"/>
      <c r="DO865" s="170"/>
      <c r="DP865" s="170"/>
      <c r="DQ865" s="170"/>
      <c r="DR865" s="170"/>
      <c r="DS865" s="170"/>
      <c r="DT865" s="170"/>
      <c r="DU865" s="170"/>
      <c r="DV865" s="170"/>
      <c r="DW865" s="170"/>
      <c r="DX865" s="170"/>
      <c r="DY865" s="170"/>
      <c r="DZ865" s="170"/>
      <c r="EA865" s="170"/>
      <c r="EB865" s="170"/>
      <c r="EC865" s="170"/>
      <c r="ED865" s="170"/>
      <c r="EE865" s="170"/>
      <c r="EF865" s="170"/>
      <c r="EG865" s="170"/>
      <c r="EH865" s="170"/>
      <c r="EI865" s="170"/>
      <c r="EJ865" s="170"/>
      <c r="EK865" s="170"/>
      <c r="EL865" s="170"/>
      <c r="EM865" s="170"/>
      <c r="EN865" s="170"/>
      <c r="EO865" s="170"/>
      <c r="EP865" s="170"/>
      <c r="EQ865" s="170"/>
      <c r="ER865" s="170"/>
      <c r="ES865" s="170"/>
      <c r="ET865" s="170"/>
      <c r="EU865" s="170"/>
      <c r="EV865" s="170"/>
      <c r="EW865" s="170"/>
      <c r="EX865" s="170"/>
      <c r="EY865" s="170"/>
      <c r="EZ865" s="170"/>
      <c r="FA865" s="170"/>
      <c r="FB865" s="170"/>
      <c r="FC865" s="170"/>
      <c r="FD865" s="170"/>
    </row>
    <row r="866" customFormat="false" ht="12.75" hidden="false" customHeight="false" outlineLevel="0" collapsed="false">
      <c r="A866" s="179"/>
      <c r="B866" s="160"/>
      <c r="C866" s="160"/>
      <c r="D866" s="160"/>
      <c r="E866" s="160"/>
      <c r="F866" s="160"/>
      <c r="G866" s="160"/>
      <c r="H866" s="159"/>
      <c r="I866" s="181"/>
      <c r="R866" s="159"/>
      <c r="S866" s="169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0"/>
      <c r="CL866" s="170"/>
      <c r="CM866" s="170"/>
      <c r="CN866" s="170"/>
      <c r="CO866" s="170"/>
      <c r="CP866" s="170"/>
      <c r="CQ866" s="170"/>
      <c r="CR866" s="170"/>
      <c r="CS866" s="170"/>
      <c r="CT866" s="170"/>
      <c r="CU866" s="170"/>
      <c r="CV866" s="170"/>
      <c r="CW866" s="170"/>
      <c r="CX866" s="170"/>
      <c r="CY866" s="170"/>
      <c r="CZ866" s="170"/>
      <c r="DA866" s="170"/>
      <c r="DB866" s="170"/>
      <c r="DC866" s="170"/>
      <c r="DD866" s="170"/>
      <c r="DE866" s="170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0"/>
      <c r="DS866" s="170"/>
      <c r="DT866" s="170"/>
      <c r="DU866" s="170"/>
      <c r="DV866" s="170"/>
      <c r="DW866" s="170"/>
      <c r="DX866" s="170"/>
      <c r="DY866" s="170"/>
      <c r="DZ866" s="170"/>
      <c r="EA866" s="170"/>
      <c r="EB866" s="170"/>
      <c r="EC866" s="170"/>
      <c r="ED866" s="170"/>
      <c r="EE866" s="170"/>
      <c r="EF866" s="170"/>
      <c r="EG866" s="170"/>
      <c r="EH866" s="170"/>
      <c r="EI866" s="170"/>
      <c r="EJ866" s="170"/>
      <c r="EK866" s="170"/>
      <c r="EL866" s="170"/>
      <c r="EM866" s="170"/>
      <c r="EN866" s="170"/>
      <c r="EO866" s="170"/>
      <c r="EP866" s="170"/>
      <c r="EQ866" s="170"/>
      <c r="ER866" s="170"/>
      <c r="ES866" s="170"/>
      <c r="ET866" s="170"/>
      <c r="EU866" s="170"/>
      <c r="EV866" s="170"/>
      <c r="EW866" s="170"/>
      <c r="EX866" s="170"/>
      <c r="EY866" s="170"/>
      <c r="EZ866" s="170"/>
      <c r="FA866" s="170"/>
      <c r="FB866" s="170"/>
      <c r="FC866" s="170"/>
      <c r="FD866" s="170"/>
    </row>
    <row r="867" customFormat="false" ht="12.75" hidden="false" customHeight="false" outlineLevel="0" collapsed="false">
      <c r="A867" s="179"/>
      <c r="B867" s="160"/>
      <c r="C867" s="160"/>
      <c r="D867" s="160"/>
      <c r="E867" s="160"/>
      <c r="F867" s="160"/>
      <c r="G867" s="160"/>
      <c r="H867" s="159"/>
      <c r="I867" s="181"/>
      <c r="R867" s="159"/>
      <c r="S867" s="169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70"/>
      <c r="BP867" s="170"/>
      <c r="BQ867" s="170"/>
      <c r="BR867" s="170"/>
      <c r="BS867" s="170"/>
      <c r="BT867" s="170"/>
      <c r="BU867" s="170"/>
      <c r="BV867" s="170"/>
      <c r="BW867" s="170"/>
      <c r="BX867" s="170"/>
      <c r="BY867" s="170"/>
      <c r="BZ867" s="170"/>
      <c r="CA867" s="170"/>
      <c r="CB867" s="170"/>
      <c r="CC867" s="170"/>
      <c r="CD867" s="170"/>
      <c r="CE867" s="170"/>
      <c r="CF867" s="170"/>
      <c r="CG867" s="170"/>
      <c r="CH867" s="170"/>
      <c r="CI867" s="170"/>
      <c r="CJ867" s="170"/>
      <c r="CK867" s="170"/>
      <c r="CL867" s="170"/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170"/>
      <c r="DE867" s="170"/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170"/>
      <c r="DU867" s="170"/>
      <c r="DV867" s="170"/>
      <c r="DW867" s="170"/>
      <c r="DX867" s="170"/>
      <c r="DY867" s="170"/>
      <c r="DZ867" s="170"/>
      <c r="EA867" s="170"/>
      <c r="EB867" s="170"/>
      <c r="EC867" s="170"/>
      <c r="ED867" s="170"/>
      <c r="EE867" s="170"/>
      <c r="EF867" s="170"/>
      <c r="EG867" s="170"/>
      <c r="EH867" s="170"/>
      <c r="EI867" s="170"/>
      <c r="EJ867" s="170"/>
      <c r="EK867" s="170"/>
      <c r="EL867" s="170"/>
      <c r="EM867" s="170"/>
      <c r="EN867" s="170"/>
      <c r="EO867" s="170"/>
      <c r="EP867" s="170"/>
      <c r="EQ867" s="170"/>
      <c r="ER867" s="170"/>
      <c r="ES867" s="170"/>
      <c r="ET867" s="170"/>
      <c r="EU867" s="170"/>
      <c r="EV867" s="170"/>
      <c r="EW867" s="170"/>
      <c r="EX867" s="170"/>
      <c r="EY867" s="170"/>
      <c r="EZ867" s="170"/>
      <c r="FA867" s="170"/>
      <c r="FB867" s="170"/>
      <c r="FC867" s="170"/>
      <c r="FD867" s="170"/>
    </row>
    <row r="868" customFormat="false" ht="12.75" hidden="false" customHeight="false" outlineLevel="0" collapsed="false">
      <c r="A868" s="179"/>
      <c r="B868" s="160"/>
      <c r="C868" s="160"/>
      <c r="D868" s="160"/>
      <c r="E868" s="160"/>
      <c r="F868" s="160"/>
      <c r="G868" s="160"/>
      <c r="H868" s="159"/>
      <c r="I868" s="181"/>
      <c r="R868" s="159"/>
      <c r="S868" s="169"/>
      <c r="T868" s="170"/>
      <c r="U868" s="170"/>
      <c r="V868" s="170"/>
      <c r="W868" s="170"/>
      <c r="X868" s="170"/>
      <c r="Y868" s="170"/>
      <c r="Z868" s="170"/>
      <c r="AA868" s="170"/>
      <c r="AB868" s="170"/>
      <c r="AC868" s="170"/>
      <c r="AD868" s="170"/>
      <c r="AE868" s="170"/>
      <c r="AF868" s="170"/>
      <c r="AG868" s="170"/>
      <c r="AH868" s="170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70"/>
      <c r="BP868" s="170"/>
      <c r="BQ868" s="170"/>
      <c r="BR868" s="170"/>
      <c r="BS868" s="170"/>
      <c r="BT868" s="170"/>
      <c r="BU868" s="170"/>
      <c r="BV868" s="170"/>
      <c r="BW868" s="170"/>
      <c r="BX868" s="170"/>
      <c r="BY868" s="170"/>
      <c r="BZ868" s="170"/>
      <c r="CA868" s="170"/>
      <c r="CB868" s="170"/>
      <c r="CC868" s="170"/>
      <c r="CD868" s="170"/>
      <c r="CE868" s="170"/>
      <c r="CF868" s="170"/>
      <c r="CG868" s="170"/>
      <c r="CH868" s="170"/>
      <c r="CI868" s="170"/>
      <c r="CJ868" s="170"/>
      <c r="CK868" s="170"/>
      <c r="CL868" s="170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0"/>
      <c r="DA868" s="170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0"/>
      <c r="DL868" s="170"/>
      <c r="DM868" s="170"/>
      <c r="DN868" s="170"/>
      <c r="DO868" s="170"/>
      <c r="DP868" s="170"/>
      <c r="DQ868" s="170"/>
      <c r="DR868" s="170"/>
      <c r="DS868" s="170"/>
      <c r="DT868" s="170"/>
      <c r="DU868" s="170"/>
      <c r="DV868" s="170"/>
      <c r="DW868" s="170"/>
      <c r="DX868" s="170"/>
      <c r="DY868" s="170"/>
      <c r="DZ868" s="170"/>
      <c r="EA868" s="170"/>
      <c r="EB868" s="170"/>
      <c r="EC868" s="170"/>
      <c r="ED868" s="170"/>
      <c r="EE868" s="170"/>
      <c r="EF868" s="170"/>
      <c r="EG868" s="170"/>
      <c r="EH868" s="170"/>
      <c r="EI868" s="170"/>
      <c r="EJ868" s="170"/>
      <c r="EK868" s="170"/>
      <c r="EL868" s="170"/>
      <c r="EM868" s="170"/>
      <c r="EN868" s="170"/>
      <c r="EO868" s="170"/>
      <c r="EP868" s="170"/>
      <c r="EQ868" s="170"/>
      <c r="ER868" s="170"/>
      <c r="ES868" s="170"/>
      <c r="ET868" s="170"/>
      <c r="EU868" s="170"/>
      <c r="EV868" s="170"/>
      <c r="EW868" s="170"/>
      <c r="EX868" s="170"/>
      <c r="EY868" s="170"/>
      <c r="EZ868" s="170"/>
      <c r="FA868" s="170"/>
      <c r="FB868" s="170"/>
      <c r="FC868" s="170"/>
      <c r="FD868" s="170"/>
    </row>
    <row r="869" customFormat="false" ht="12.75" hidden="false" customHeight="false" outlineLevel="0" collapsed="false">
      <c r="A869" s="179"/>
      <c r="B869" s="160"/>
      <c r="C869" s="160"/>
      <c r="D869" s="160"/>
      <c r="E869" s="160"/>
      <c r="F869" s="160"/>
      <c r="G869" s="160"/>
      <c r="H869" s="159"/>
      <c r="I869" s="181"/>
      <c r="R869" s="159"/>
      <c r="S869" s="169"/>
      <c r="T869" s="170"/>
      <c r="U869" s="170"/>
      <c r="V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F869" s="170"/>
      <c r="AG869" s="170"/>
      <c r="AH869" s="170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70"/>
      <c r="BP869" s="170"/>
      <c r="BQ869" s="170"/>
      <c r="BR869" s="170"/>
      <c r="BS869" s="170"/>
      <c r="BT869" s="170"/>
      <c r="BU869" s="170"/>
      <c r="BV869" s="170"/>
      <c r="BW869" s="170"/>
      <c r="BX869" s="170"/>
      <c r="BY869" s="170"/>
      <c r="BZ869" s="170"/>
      <c r="CA869" s="170"/>
      <c r="CB869" s="170"/>
      <c r="CC869" s="170"/>
      <c r="CD869" s="170"/>
      <c r="CE869" s="170"/>
      <c r="CF869" s="170"/>
      <c r="CG869" s="170"/>
      <c r="CH869" s="170"/>
      <c r="CI869" s="170"/>
      <c r="CJ869" s="170"/>
      <c r="CK869" s="170"/>
      <c r="CL869" s="170"/>
      <c r="CM869" s="170"/>
      <c r="CN869" s="170"/>
      <c r="CO869" s="170"/>
      <c r="CP869" s="170"/>
      <c r="CQ869" s="170"/>
      <c r="CR869" s="170"/>
      <c r="CS869" s="170"/>
      <c r="CT869" s="170"/>
      <c r="CU869" s="170"/>
      <c r="CV869" s="170"/>
      <c r="CW869" s="170"/>
      <c r="CX869" s="170"/>
      <c r="CY869" s="170"/>
      <c r="CZ869" s="170"/>
      <c r="DA869" s="170"/>
      <c r="DB869" s="170"/>
      <c r="DC869" s="170"/>
      <c r="DD869" s="170"/>
      <c r="DE869" s="170"/>
      <c r="DF869" s="170"/>
      <c r="DG869" s="170"/>
      <c r="DH869" s="170"/>
      <c r="DI869" s="170"/>
      <c r="DJ869" s="170"/>
      <c r="DK869" s="170"/>
      <c r="DL869" s="170"/>
      <c r="DM869" s="170"/>
      <c r="DN869" s="170"/>
      <c r="DO869" s="170"/>
      <c r="DP869" s="170"/>
      <c r="DQ869" s="170"/>
      <c r="DR869" s="170"/>
      <c r="DS869" s="170"/>
      <c r="DT869" s="170"/>
      <c r="DU869" s="170"/>
      <c r="DV869" s="170"/>
      <c r="DW869" s="170"/>
      <c r="DX869" s="170"/>
      <c r="DY869" s="170"/>
      <c r="DZ869" s="170"/>
      <c r="EA869" s="170"/>
      <c r="EB869" s="170"/>
      <c r="EC869" s="170"/>
      <c r="ED869" s="170"/>
      <c r="EE869" s="170"/>
      <c r="EF869" s="170"/>
      <c r="EG869" s="170"/>
      <c r="EH869" s="170"/>
      <c r="EI869" s="170"/>
      <c r="EJ869" s="170"/>
      <c r="EK869" s="170"/>
      <c r="EL869" s="170"/>
      <c r="EM869" s="170"/>
      <c r="EN869" s="170"/>
      <c r="EO869" s="170"/>
      <c r="EP869" s="170"/>
      <c r="EQ869" s="170"/>
      <c r="ER869" s="170"/>
      <c r="ES869" s="170"/>
      <c r="ET869" s="170"/>
      <c r="EU869" s="170"/>
      <c r="EV869" s="170"/>
      <c r="EW869" s="170"/>
      <c r="EX869" s="170"/>
      <c r="EY869" s="170"/>
      <c r="EZ869" s="170"/>
      <c r="FA869" s="170"/>
      <c r="FB869" s="170"/>
      <c r="FC869" s="170"/>
      <c r="FD869" s="170"/>
    </row>
    <row r="870" customFormat="false" ht="12.75" hidden="false" customHeight="false" outlineLevel="0" collapsed="false">
      <c r="A870" s="179"/>
      <c r="B870" s="160"/>
      <c r="C870" s="160"/>
      <c r="D870" s="160"/>
      <c r="E870" s="160"/>
      <c r="F870" s="160"/>
      <c r="G870" s="160"/>
      <c r="H870" s="159"/>
      <c r="I870" s="181"/>
      <c r="R870" s="159"/>
      <c r="S870" s="169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F870" s="170"/>
      <c r="AG870" s="170"/>
      <c r="AH870" s="170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70"/>
      <c r="BP870" s="170"/>
      <c r="BQ870" s="170"/>
      <c r="BR870" s="170"/>
      <c r="BS870" s="170"/>
      <c r="BT870" s="170"/>
      <c r="BU870" s="170"/>
      <c r="BV870" s="170"/>
      <c r="BW870" s="170"/>
      <c r="BX870" s="170"/>
      <c r="BY870" s="170"/>
      <c r="BZ870" s="170"/>
      <c r="CA870" s="170"/>
      <c r="CB870" s="170"/>
      <c r="CC870" s="170"/>
      <c r="CD870" s="170"/>
      <c r="CE870" s="170"/>
      <c r="CF870" s="170"/>
      <c r="CG870" s="170"/>
      <c r="CH870" s="170"/>
      <c r="CI870" s="170"/>
      <c r="CJ870" s="170"/>
      <c r="CK870" s="170"/>
      <c r="CL870" s="170"/>
      <c r="CM870" s="170"/>
      <c r="CN870" s="170"/>
      <c r="CO870" s="170"/>
      <c r="CP870" s="170"/>
      <c r="CQ870" s="170"/>
      <c r="CR870" s="170"/>
      <c r="CS870" s="170"/>
      <c r="CT870" s="170"/>
      <c r="CU870" s="170"/>
      <c r="CV870" s="170"/>
      <c r="CW870" s="170"/>
      <c r="CX870" s="170"/>
      <c r="CY870" s="170"/>
      <c r="CZ870" s="170"/>
      <c r="DA870" s="170"/>
      <c r="DB870" s="170"/>
      <c r="DC870" s="170"/>
      <c r="DD870" s="170"/>
      <c r="DE870" s="170"/>
      <c r="DF870" s="170"/>
      <c r="DG870" s="170"/>
      <c r="DH870" s="170"/>
      <c r="DI870" s="170"/>
      <c r="DJ870" s="170"/>
      <c r="DK870" s="170"/>
      <c r="DL870" s="170"/>
      <c r="DM870" s="170"/>
      <c r="DN870" s="170"/>
      <c r="DO870" s="170"/>
      <c r="DP870" s="170"/>
      <c r="DQ870" s="170"/>
      <c r="DR870" s="170"/>
      <c r="DS870" s="170"/>
      <c r="DT870" s="170"/>
      <c r="DU870" s="170"/>
      <c r="DV870" s="170"/>
      <c r="DW870" s="170"/>
      <c r="DX870" s="170"/>
      <c r="DY870" s="170"/>
      <c r="DZ870" s="170"/>
      <c r="EA870" s="170"/>
      <c r="EB870" s="170"/>
      <c r="EC870" s="170"/>
      <c r="ED870" s="170"/>
      <c r="EE870" s="170"/>
      <c r="EF870" s="170"/>
      <c r="EG870" s="170"/>
      <c r="EH870" s="170"/>
      <c r="EI870" s="170"/>
      <c r="EJ870" s="170"/>
      <c r="EK870" s="170"/>
      <c r="EL870" s="170"/>
      <c r="EM870" s="170"/>
      <c r="EN870" s="170"/>
      <c r="EO870" s="170"/>
      <c r="EP870" s="170"/>
      <c r="EQ870" s="170"/>
      <c r="ER870" s="170"/>
      <c r="ES870" s="170"/>
      <c r="ET870" s="170"/>
      <c r="EU870" s="170"/>
      <c r="EV870" s="170"/>
      <c r="EW870" s="170"/>
      <c r="EX870" s="170"/>
      <c r="EY870" s="170"/>
      <c r="EZ870" s="170"/>
      <c r="FA870" s="170"/>
      <c r="FB870" s="170"/>
      <c r="FC870" s="170"/>
      <c r="FD870" s="170"/>
    </row>
    <row r="871" customFormat="false" ht="12.75" hidden="false" customHeight="false" outlineLevel="0" collapsed="false">
      <c r="A871" s="179"/>
      <c r="B871" s="160"/>
      <c r="C871" s="160"/>
      <c r="D871" s="160"/>
      <c r="E871" s="160"/>
      <c r="F871" s="160"/>
      <c r="G871" s="160"/>
      <c r="H871" s="159"/>
      <c r="I871" s="181"/>
      <c r="R871" s="159"/>
      <c r="S871" s="169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F871" s="170"/>
      <c r="AG871" s="170"/>
      <c r="AH871" s="170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70"/>
      <c r="BP871" s="170"/>
      <c r="BQ871" s="170"/>
      <c r="BR871" s="170"/>
      <c r="BS871" s="170"/>
      <c r="BT871" s="170"/>
      <c r="BU871" s="170"/>
      <c r="BV871" s="170"/>
      <c r="BW871" s="170"/>
      <c r="BX871" s="170"/>
      <c r="BY871" s="170"/>
      <c r="BZ871" s="170"/>
      <c r="CA871" s="170"/>
      <c r="CB871" s="170"/>
      <c r="CC871" s="170"/>
      <c r="CD871" s="170"/>
      <c r="CE871" s="170"/>
      <c r="CF871" s="170"/>
      <c r="CG871" s="170"/>
      <c r="CH871" s="170"/>
      <c r="CI871" s="170"/>
      <c r="CJ871" s="170"/>
      <c r="CK871" s="170"/>
      <c r="CL871" s="170"/>
      <c r="CM871" s="170"/>
      <c r="CN871" s="170"/>
      <c r="CO871" s="170"/>
      <c r="CP871" s="170"/>
      <c r="CQ871" s="170"/>
      <c r="CR871" s="170"/>
      <c r="CS871" s="170"/>
      <c r="CT871" s="170"/>
      <c r="CU871" s="170"/>
      <c r="CV871" s="170"/>
      <c r="CW871" s="170"/>
      <c r="CX871" s="170"/>
      <c r="CY871" s="170"/>
      <c r="CZ871" s="170"/>
      <c r="DA871" s="170"/>
      <c r="DB871" s="170"/>
      <c r="DC871" s="170"/>
      <c r="DD871" s="170"/>
      <c r="DE871" s="170"/>
      <c r="DF871" s="170"/>
      <c r="DG871" s="170"/>
      <c r="DH871" s="170"/>
      <c r="DI871" s="170"/>
      <c r="DJ871" s="170"/>
      <c r="DK871" s="170"/>
      <c r="DL871" s="170"/>
      <c r="DM871" s="170"/>
      <c r="DN871" s="170"/>
      <c r="DO871" s="170"/>
      <c r="DP871" s="170"/>
      <c r="DQ871" s="170"/>
      <c r="DR871" s="170"/>
      <c r="DS871" s="170"/>
      <c r="DT871" s="170"/>
      <c r="DU871" s="170"/>
      <c r="DV871" s="170"/>
      <c r="DW871" s="170"/>
      <c r="DX871" s="170"/>
      <c r="DY871" s="170"/>
      <c r="DZ871" s="170"/>
      <c r="EA871" s="170"/>
      <c r="EB871" s="170"/>
      <c r="EC871" s="170"/>
      <c r="ED871" s="170"/>
      <c r="EE871" s="170"/>
      <c r="EF871" s="170"/>
      <c r="EG871" s="170"/>
      <c r="EH871" s="170"/>
      <c r="EI871" s="170"/>
      <c r="EJ871" s="170"/>
      <c r="EK871" s="170"/>
      <c r="EL871" s="170"/>
      <c r="EM871" s="170"/>
      <c r="EN871" s="170"/>
      <c r="EO871" s="170"/>
      <c r="EP871" s="170"/>
      <c r="EQ871" s="170"/>
      <c r="ER871" s="170"/>
      <c r="ES871" s="170"/>
      <c r="ET871" s="170"/>
      <c r="EU871" s="170"/>
      <c r="EV871" s="170"/>
      <c r="EW871" s="170"/>
      <c r="EX871" s="170"/>
      <c r="EY871" s="170"/>
      <c r="EZ871" s="170"/>
      <c r="FA871" s="170"/>
      <c r="FB871" s="170"/>
      <c r="FC871" s="170"/>
      <c r="FD871" s="170"/>
    </row>
    <row r="872" customFormat="false" ht="12.75" hidden="false" customHeight="false" outlineLevel="0" collapsed="false">
      <c r="A872" s="179"/>
      <c r="B872" s="160"/>
      <c r="C872" s="160"/>
      <c r="D872" s="160"/>
      <c r="E872" s="160"/>
      <c r="F872" s="160"/>
      <c r="G872" s="160"/>
      <c r="H872" s="159"/>
      <c r="I872" s="181"/>
      <c r="R872" s="159"/>
      <c r="S872" s="169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F872" s="170"/>
      <c r="AG872" s="170"/>
      <c r="AH872" s="170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70"/>
      <c r="BP872" s="170"/>
      <c r="BQ872" s="170"/>
      <c r="BR872" s="170"/>
      <c r="BS872" s="170"/>
      <c r="BT872" s="170"/>
      <c r="BU872" s="170"/>
      <c r="BV872" s="170"/>
      <c r="BW872" s="170"/>
      <c r="BX872" s="170"/>
      <c r="BY872" s="170"/>
      <c r="BZ872" s="170"/>
      <c r="CA872" s="170"/>
      <c r="CB872" s="170"/>
      <c r="CC872" s="170"/>
      <c r="CD872" s="170"/>
      <c r="CE872" s="170"/>
      <c r="CF872" s="170"/>
      <c r="CG872" s="170"/>
      <c r="CH872" s="170"/>
      <c r="CI872" s="170"/>
      <c r="CJ872" s="170"/>
      <c r="CK872" s="170"/>
      <c r="CL872" s="170"/>
      <c r="CM872" s="170"/>
      <c r="CN872" s="170"/>
      <c r="CO872" s="170"/>
      <c r="CP872" s="170"/>
      <c r="CQ872" s="170"/>
      <c r="CR872" s="170"/>
      <c r="CS872" s="170"/>
      <c r="CT872" s="170"/>
      <c r="CU872" s="170"/>
      <c r="CV872" s="170"/>
      <c r="CW872" s="170"/>
      <c r="CX872" s="170"/>
      <c r="CY872" s="170"/>
      <c r="CZ872" s="170"/>
      <c r="DA872" s="170"/>
      <c r="DB872" s="170"/>
      <c r="DC872" s="170"/>
      <c r="DD872" s="170"/>
      <c r="DE872" s="170"/>
      <c r="DF872" s="170"/>
      <c r="DG872" s="170"/>
      <c r="DH872" s="170"/>
      <c r="DI872" s="170"/>
      <c r="DJ872" s="170"/>
      <c r="DK872" s="170"/>
      <c r="DL872" s="170"/>
      <c r="DM872" s="170"/>
      <c r="DN872" s="170"/>
      <c r="DO872" s="170"/>
      <c r="DP872" s="170"/>
      <c r="DQ872" s="170"/>
      <c r="DR872" s="170"/>
      <c r="DS872" s="170"/>
      <c r="DT872" s="170"/>
      <c r="DU872" s="170"/>
      <c r="DV872" s="170"/>
      <c r="DW872" s="170"/>
      <c r="DX872" s="170"/>
      <c r="DY872" s="170"/>
      <c r="DZ872" s="170"/>
      <c r="EA872" s="170"/>
      <c r="EB872" s="170"/>
      <c r="EC872" s="170"/>
      <c r="ED872" s="170"/>
      <c r="EE872" s="170"/>
      <c r="EF872" s="170"/>
      <c r="EG872" s="170"/>
      <c r="EH872" s="170"/>
      <c r="EI872" s="170"/>
      <c r="EJ872" s="170"/>
      <c r="EK872" s="170"/>
      <c r="EL872" s="170"/>
      <c r="EM872" s="170"/>
      <c r="EN872" s="170"/>
      <c r="EO872" s="170"/>
      <c r="EP872" s="170"/>
      <c r="EQ872" s="170"/>
      <c r="ER872" s="170"/>
      <c r="ES872" s="170"/>
      <c r="ET872" s="170"/>
      <c r="EU872" s="170"/>
      <c r="EV872" s="170"/>
      <c r="EW872" s="170"/>
      <c r="EX872" s="170"/>
      <c r="EY872" s="170"/>
      <c r="EZ872" s="170"/>
      <c r="FA872" s="170"/>
      <c r="FB872" s="170"/>
      <c r="FC872" s="170"/>
      <c r="FD872" s="170"/>
    </row>
    <row r="873" customFormat="false" ht="12.75" hidden="false" customHeight="false" outlineLevel="0" collapsed="false">
      <c r="A873" s="179"/>
      <c r="B873" s="160"/>
      <c r="C873" s="160"/>
      <c r="D873" s="160"/>
      <c r="E873" s="160"/>
      <c r="F873" s="160"/>
      <c r="G873" s="160"/>
      <c r="H873" s="159"/>
      <c r="I873" s="181"/>
      <c r="R873" s="159"/>
      <c r="S873" s="169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F873" s="170"/>
      <c r="AG873" s="170"/>
      <c r="AH873" s="170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70"/>
      <c r="BP873" s="170"/>
      <c r="BQ873" s="170"/>
      <c r="BR873" s="170"/>
      <c r="BS873" s="170"/>
      <c r="BT873" s="170"/>
      <c r="BU873" s="170"/>
      <c r="BV873" s="170"/>
      <c r="BW873" s="170"/>
      <c r="BX873" s="170"/>
      <c r="BY873" s="170"/>
      <c r="BZ873" s="170"/>
      <c r="CA873" s="170"/>
      <c r="CB873" s="170"/>
      <c r="CC873" s="170"/>
      <c r="CD873" s="170"/>
      <c r="CE873" s="170"/>
      <c r="CF873" s="170"/>
      <c r="CG873" s="170"/>
      <c r="CH873" s="170"/>
      <c r="CI873" s="170"/>
      <c r="CJ873" s="170"/>
      <c r="CK873" s="170"/>
      <c r="CL873" s="170"/>
      <c r="CM873" s="170"/>
      <c r="CN873" s="170"/>
      <c r="CO873" s="170"/>
      <c r="CP873" s="170"/>
      <c r="CQ873" s="170"/>
      <c r="CR873" s="170"/>
      <c r="CS873" s="170"/>
      <c r="CT873" s="170"/>
      <c r="CU873" s="170"/>
      <c r="CV873" s="170"/>
      <c r="CW873" s="170"/>
      <c r="CX873" s="170"/>
      <c r="CY873" s="170"/>
      <c r="CZ873" s="170"/>
      <c r="DA873" s="170"/>
      <c r="DB873" s="170"/>
      <c r="DC873" s="170"/>
      <c r="DD873" s="170"/>
      <c r="DE873" s="170"/>
      <c r="DF873" s="170"/>
      <c r="DG873" s="170"/>
      <c r="DH873" s="170"/>
      <c r="DI873" s="170"/>
      <c r="DJ873" s="170"/>
      <c r="DK873" s="170"/>
      <c r="DL873" s="170"/>
      <c r="DM873" s="170"/>
      <c r="DN873" s="170"/>
      <c r="DO873" s="170"/>
      <c r="DP873" s="170"/>
      <c r="DQ873" s="170"/>
      <c r="DR873" s="170"/>
      <c r="DS873" s="170"/>
      <c r="DT873" s="170"/>
      <c r="DU873" s="170"/>
      <c r="DV873" s="170"/>
      <c r="DW873" s="170"/>
      <c r="DX873" s="170"/>
      <c r="DY873" s="170"/>
      <c r="DZ873" s="170"/>
      <c r="EA873" s="170"/>
      <c r="EB873" s="170"/>
      <c r="EC873" s="170"/>
      <c r="ED873" s="170"/>
      <c r="EE873" s="170"/>
      <c r="EF873" s="170"/>
      <c r="EG873" s="170"/>
      <c r="EH873" s="170"/>
      <c r="EI873" s="170"/>
      <c r="EJ873" s="170"/>
      <c r="EK873" s="170"/>
      <c r="EL873" s="170"/>
      <c r="EM873" s="170"/>
      <c r="EN873" s="170"/>
      <c r="EO873" s="170"/>
      <c r="EP873" s="170"/>
      <c r="EQ873" s="170"/>
      <c r="ER873" s="170"/>
      <c r="ES873" s="170"/>
      <c r="ET873" s="170"/>
      <c r="EU873" s="170"/>
      <c r="EV873" s="170"/>
      <c r="EW873" s="170"/>
      <c r="EX873" s="170"/>
      <c r="EY873" s="170"/>
      <c r="EZ873" s="170"/>
      <c r="FA873" s="170"/>
      <c r="FB873" s="170"/>
      <c r="FC873" s="170"/>
      <c r="FD873" s="170"/>
    </row>
    <row r="874" customFormat="false" ht="12.75" hidden="false" customHeight="false" outlineLevel="0" collapsed="false">
      <c r="A874" s="179"/>
      <c r="B874" s="160"/>
      <c r="C874" s="160"/>
      <c r="D874" s="160"/>
      <c r="E874" s="160"/>
      <c r="F874" s="160"/>
      <c r="G874" s="160"/>
      <c r="H874" s="159"/>
      <c r="I874" s="181"/>
      <c r="R874" s="159"/>
      <c r="S874" s="169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F874" s="170"/>
      <c r="AG874" s="170"/>
      <c r="AH874" s="170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70"/>
      <c r="BP874" s="170"/>
      <c r="BQ874" s="170"/>
      <c r="BR874" s="170"/>
      <c r="BS874" s="170"/>
      <c r="BT874" s="170"/>
      <c r="BU874" s="170"/>
      <c r="BV874" s="170"/>
      <c r="BW874" s="170"/>
      <c r="BX874" s="170"/>
      <c r="BY874" s="170"/>
      <c r="BZ874" s="170"/>
      <c r="CA874" s="170"/>
      <c r="CB874" s="170"/>
      <c r="CC874" s="170"/>
      <c r="CD874" s="170"/>
      <c r="CE874" s="170"/>
      <c r="CF874" s="170"/>
      <c r="CG874" s="170"/>
      <c r="CH874" s="170"/>
      <c r="CI874" s="170"/>
      <c r="CJ874" s="170"/>
      <c r="CK874" s="170"/>
      <c r="CL874" s="170"/>
      <c r="CM874" s="170"/>
      <c r="CN874" s="170"/>
      <c r="CO874" s="170"/>
      <c r="CP874" s="170"/>
      <c r="CQ874" s="170"/>
      <c r="CR874" s="170"/>
      <c r="CS874" s="170"/>
      <c r="CT874" s="170"/>
      <c r="CU874" s="170"/>
      <c r="CV874" s="170"/>
      <c r="CW874" s="170"/>
      <c r="CX874" s="170"/>
      <c r="CY874" s="170"/>
      <c r="CZ874" s="170"/>
      <c r="DA874" s="170"/>
      <c r="DB874" s="170"/>
      <c r="DC874" s="170"/>
      <c r="DD874" s="170"/>
      <c r="DE874" s="170"/>
      <c r="DF874" s="170"/>
      <c r="DG874" s="170"/>
      <c r="DH874" s="170"/>
      <c r="DI874" s="170"/>
      <c r="DJ874" s="170"/>
      <c r="DK874" s="170"/>
      <c r="DL874" s="170"/>
      <c r="DM874" s="170"/>
      <c r="DN874" s="170"/>
      <c r="DO874" s="170"/>
      <c r="DP874" s="170"/>
      <c r="DQ874" s="170"/>
      <c r="DR874" s="170"/>
      <c r="DS874" s="170"/>
      <c r="DT874" s="170"/>
      <c r="DU874" s="170"/>
      <c r="DV874" s="170"/>
      <c r="DW874" s="170"/>
      <c r="DX874" s="170"/>
      <c r="DY874" s="170"/>
      <c r="DZ874" s="170"/>
      <c r="EA874" s="170"/>
      <c r="EB874" s="170"/>
      <c r="EC874" s="170"/>
      <c r="ED874" s="170"/>
      <c r="EE874" s="170"/>
      <c r="EF874" s="170"/>
      <c r="EG874" s="170"/>
      <c r="EH874" s="170"/>
      <c r="EI874" s="170"/>
      <c r="EJ874" s="170"/>
      <c r="EK874" s="170"/>
      <c r="EL874" s="170"/>
      <c r="EM874" s="170"/>
      <c r="EN874" s="170"/>
      <c r="EO874" s="170"/>
      <c r="EP874" s="170"/>
      <c r="EQ874" s="170"/>
      <c r="ER874" s="170"/>
      <c r="ES874" s="170"/>
      <c r="ET874" s="170"/>
      <c r="EU874" s="170"/>
      <c r="EV874" s="170"/>
      <c r="EW874" s="170"/>
      <c r="EX874" s="170"/>
      <c r="EY874" s="170"/>
      <c r="EZ874" s="170"/>
      <c r="FA874" s="170"/>
      <c r="FB874" s="170"/>
      <c r="FC874" s="170"/>
      <c r="FD874" s="170"/>
    </row>
    <row r="875" customFormat="false" ht="12.75" hidden="false" customHeight="false" outlineLevel="0" collapsed="false">
      <c r="A875" s="179"/>
      <c r="B875" s="160"/>
      <c r="C875" s="160"/>
      <c r="D875" s="160"/>
      <c r="E875" s="160"/>
      <c r="F875" s="160"/>
      <c r="G875" s="160"/>
      <c r="H875" s="159"/>
      <c r="I875" s="181"/>
      <c r="R875" s="159"/>
      <c r="S875" s="169"/>
      <c r="T875" s="170"/>
      <c r="U875" s="170"/>
      <c r="V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F875" s="170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70"/>
      <c r="BP875" s="170"/>
      <c r="BQ875" s="170"/>
      <c r="BR875" s="170"/>
      <c r="BS875" s="170"/>
      <c r="BT875" s="170"/>
      <c r="BU875" s="170"/>
      <c r="BV875" s="170"/>
      <c r="BW875" s="170"/>
      <c r="BX875" s="170"/>
      <c r="BY875" s="170"/>
      <c r="BZ875" s="170"/>
      <c r="CA875" s="170"/>
      <c r="CB875" s="170"/>
      <c r="CC875" s="170"/>
      <c r="CD875" s="170"/>
      <c r="CE875" s="170"/>
      <c r="CF875" s="170"/>
      <c r="CG875" s="170"/>
      <c r="CH875" s="170"/>
      <c r="CI875" s="170"/>
      <c r="CJ875" s="170"/>
      <c r="CK875" s="170"/>
      <c r="CL875" s="170"/>
      <c r="CM875" s="170"/>
      <c r="CN875" s="170"/>
      <c r="CO875" s="170"/>
      <c r="CP875" s="170"/>
      <c r="CQ875" s="170"/>
      <c r="CR875" s="170"/>
      <c r="CS875" s="170"/>
      <c r="CT875" s="170"/>
      <c r="CU875" s="170"/>
      <c r="CV875" s="170"/>
      <c r="CW875" s="170"/>
      <c r="CX875" s="170"/>
      <c r="CY875" s="170"/>
      <c r="CZ875" s="170"/>
      <c r="DA875" s="170"/>
      <c r="DB875" s="170"/>
      <c r="DC875" s="170"/>
      <c r="DD875" s="170"/>
      <c r="DE875" s="170"/>
      <c r="DF875" s="170"/>
      <c r="DG875" s="170"/>
      <c r="DH875" s="170"/>
      <c r="DI875" s="170"/>
      <c r="DJ875" s="170"/>
      <c r="DK875" s="170"/>
      <c r="DL875" s="170"/>
      <c r="DM875" s="170"/>
      <c r="DN875" s="170"/>
      <c r="DO875" s="170"/>
      <c r="DP875" s="170"/>
      <c r="DQ875" s="170"/>
      <c r="DR875" s="170"/>
      <c r="DS875" s="170"/>
      <c r="DT875" s="170"/>
      <c r="DU875" s="170"/>
      <c r="DV875" s="170"/>
      <c r="DW875" s="170"/>
      <c r="DX875" s="170"/>
      <c r="DY875" s="170"/>
      <c r="DZ875" s="170"/>
      <c r="EA875" s="170"/>
      <c r="EB875" s="170"/>
      <c r="EC875" s="170"/>
      <c r="ED875" s="170"/>
      <c r="EE875" s="170"/>
      <c r="EF875" s="170"/>
      <c r="EG875" s="170"/>
      <c r="EH875" s="170"/>
      <c r="EI875" s="170"/>
      <c r="EJ875" s="170"/>
      <c r="EK875" s="170"/>
      <c r="EL875" s="170"/>
      <c r="EM875" s="170"/>
      <c r="EN875" s="170"/>
      <c r="EO875" s="170"/>
      <c r="EP875" s="170"/>
      <c r="EQ875" s="170"/>
      <c r="ER875" s="170"/>
      <c r="ES875" s="170"/>
      <c r="ET875" s="170"/>
      <c r="EU875" s="170"/>
      <c r="EV875" s="170"/>
      <c r="EW875" s="170"/>
      <c r="EX875" s="170"/>
      <c r="EY875" s="170"/>
      <c r="EZ875" s="170"/>
      <c r="FA875" s="170"/>
      <c r="FB875" s="170"/>
      <c r="FC875" s="170"/>
      <c r="FD875" s="170"/>
    </row>
    <row r="876" customFormat="false" ht="12.75" hidden="false" customHeight="false" outlineLevel="0" collapsed="false">
      <c r="A876" s="179"/>
      <c r="B876" s="160"/>
      <c r="C876" s="160"/>
      <c r="D876" s="160"/>
      <c r="E876" s="160"/>
      <c r="F876" s="160"/>
      <c r="G876" s="160"/>
      <c r="H876" s="159"/>
      <c r="I876" s="181"/>
      <c r="R876" s="159"/>
      <c r="S876" s="169"/>
      <c r="T876" s="170"/>
      <c r="U876" s="170"/>
      <c r="V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F876" s="170"/>
      <c r="AG876" s="170"/>
      <c r="AH876" s="170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70"/>
      <c r="BP876" s="170"/>
      <c r="BQ876" s="170"/>
      <c r="BR876" s="170"/>
      <c r="BS876" s="170"/>
      <c r="BT876" s="170"/>
      <c r="BU876" s="170"/>
      <c r="BV876" s="170"/>
      <c r="BW876" s="170"/>
      <c r="BX876" s="170"/>
      <c r="BY876" s="170"/>
      <c r="BZ876" s="170"/>
      <c r="CA876" s="170"/>
      <c r="CB876" s="170"/>
      <c r="CC876" s="170"/>
      <c r="CD876" s="170"/>
      <c r="CE876" s="170"/>
      <c r="CF876" s="170"/>
      <c r="CG876" s="170"/>
      <c r="CH876" s="170"/>
      <c r="CI876" s="170"/>
      <c r="CJ876" s="170"/>
      <c r="CK876" s="170"/>
      <c r="CL876" s="170"/>
      <c r="CM876" s="170"/>
      <c r="CN876" s="170"/>
      <c r="CO876" s="170"/>
      <c r="CP876" s="170"/>
      <c r="CQ876" s="170"/>
      <c r="CR876" s="170"/>
      <c r="CS876" s="170"/>
      <c r="CT876" s="170"/>
      <c r="CU876" s="170"/>
      <c r="CV876" s="170"/>
      <c r="CW876" s="170"/>
      <c r="CX876" s="170"/>
      <c r="CY876" s="170"/>
      <c r="CZ876" s="170"/>
      <c r="DA876" s="170"/>
      <c r="DB876" s="170"/>
      <c r="DC876" s="170"/>
      <c r="DD876" s="170"/>
      <c r="DE876" s="170"/>
      <c r="DF876" s="170"/>
      <c r="DG876" s="170"/>
      <c r="DH876" s="170"/>
      <c r="DI876" s="170"/>
      <c r="DJ876" s="170"/>
      <c r="DK876" s="170"/>
      <c r="DL876" s="170"/>
      <c r="DM876" s="170"/>
      <c r="DN876" s="170"/>
      <c r="DO876" s="170"/>
      <c r="DP876" s="170"/>
      <c r="DQ876" s="170"/>
      <c r="DR876" s="170"/>
      <c r="DS876" s="170"/>
      <c r="DT876" s="170"/>
      <c r="DU876" s="170"/>
      <c r="DV876" s="170"/>
      <c r="DW876" s="170"/>
      <c r="DX876" s="170"/>
      <c r="DY876" s="170"/>
      <c r="DZ876" s="170"/>
      <c r="EA876" s="170"/>
      <c r="EB876" s="170"/>
      <c r="EC876" s="170"/>
      <c r="ED876" s="170"/>
      <c r="EE876" s="170"/>
      <c r="EF876" s="170"/>
      <c r="EG876" s="170"/>
      <c r="EH876" s="170"/>
      <c r="EI876" s="170"/>
      <c r="EJ876" s="170"/>
      <c r="EK876" s="170"/>
      <c r="EL876" s="170"/>
      <c r="EM876" s="170"/>
      <c r="EN876" s="170"/>
      <c r="EO876" s="170"/>
      <c r="EP876" s="170"/>
      <c r="EQ876" s="170"/>
      <c r="ER876" s="170"/>
      <c r="ES876" s="170"/>
      <c r="ET876" s="170"/>
      <c r="EU876" s="170"/>
      <c r="EV876" s="170"/>
      <c r="EW876" s="170"/>
      <c r="EX876" s="170"/>
      <c r="EY876" s="170"/>
      <c r="EZ876" s="170"/>
      <c r="FA876" s="170"/>
      <c r="FB876" s="170"/>
      <c r="FC876" s="170"/>
      <c r="FD876" s="170"/>
    </row>
    <row r="877" customFormat="false" ht="12.75" hidden="false" customHeight="false" outlineLevel="0" collapsed="false">
      <c r="A877" s="179"/>
      <c r="B877" s="160"/>
      <c r="C877" s="160"/>
      <c r="D877" s="160"/>
      <c r="E877" s="160"/>
      <c r="F877" s="160"/>
      <c r="G877" s="160"/>
      <c r="H877" s="159"/>
      <c r="I877" s="181"/>
      <c r="R877" s="159"/>
      <c r="S877" s="169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  <c r="AH877" s="170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70"/>
      <c r="BP877" s="170"/>
      <c r="BQ877" s="170"/>
      <c r="BR877" s="170"/>
      <c r="BS877" s="170"/>
      <c r="BT877" s="170"/>
      <c r="BU877" s="170"/>
      <c r="BV877" s="170"/>
      <c r="BW877" s="170"/>
      <c r="BX877" s="170"/>
      <c r="BY877" s="170"/>
      <c r="BZ877" s="170"/>
      <c r="CA877" s="170"/>
      <c r="CB877" s="170"/>
      <c r="CC877" s="170"/>
      <c r="CD877" s="170"/>
      <c r="CE877" s="170"/>
      <c r="CF877" s="170"/>
      <c r="CG877" s="170"/>
      <c r="CH877" s="170"/>
      <c r="CI877" s="170"/>
      <c r="CJ877" s="170"/>
      <c r="CK877" s="170"/>
      <c r="CL877" s="170"/>
      <c r="CM877" s="170"/>
      <c r="CN877" s="170"/>
      <c r="CO877" s="170"/>
      <c r="CP877" s="170"/>
      <c r="CQ877" s="170"/>
      <c r="CR877" s="170"/>
      <c r="CS877" s="170"/>
      <c r="CT877" s="170"/>
      <c r="CU877" s="170"/>
      <c r="CV877" s="170"/>
      <c r="CW877" s="170"/>
      <c r="CX877" s="170"/>
      <c r="CY877" s="170"/>
      <c r="CZ877" s="170"/>
      <c r="DA877" s="170"/>
      <c r="DB877" s="170"/>
      <c r="DC877" s="170"/>
      <c r="DD877" s="170"/>
      <c r="DE877" s="170"/>
      <c r="DF877" s="170"/>
      <c r="DG877" s="170"/>
      <c r="DH877" s="170"/>
      <c r="DI877" s="170"/>
      <c r="DJ877" s="170"/>
      <c r="DK877" s="170"/>
      <c r="DL877" s="170"/>
      <c r="DM877" s="170"/>
      <c r="DN877" s="170"/>
      <c r="DO877" s="170"/>
      <c r="DP877" s="170"/>
      <c r="DQ877" s="170"/>
      <c r="DR877" s="170"/>
      <c r="DS877" s="170"/>
      <c r="DT877" s="170"/>
      <c r="DU877" s="170"/>
      <c r="DV877" s="170"/>
      <c r="DW877" s="170"/>
      <c r="DX877" s="170"/>
      <c r="DY877" s="170"/>
      <c r="DZ877" s="170"/>
      <c r="EA877" s="170"/>
      <c r="EB877" s="170"/>
      <c r="EC877" s="170"/>
      <c r="ED877" s="170"/>
      <c r="EE877" s="170"/>
      <c r="EF877" s="170"/>
      <c r="EG877" s="170"/>
      <c r="EH877" s="170"/>
      <c r="EI877" s="170"/>
      <c r="EJ877" s="170"/>
      <c r="EK877" s="170"/>
      <c r="EL877" s="170"/>
      <c r="EM877" s="170"/>
      <c r="EN877" s="170"/>
      <c r="EO877" s="170"/>
      <c r="EP877" s="170"/>
      <c r="EQ877" s="170"/>
      <c r="ER877" s="170"/>
      <c r="ES877" s="170"/>
      <c r="ET877" s="170"/>
      <c r="EU877" s="170"/>
      <c r="EV877" s="170"/>
      <c r="EW877" s="170"/>
      <c r="EX877" s="170"/>
      <c r="EY877" s="170"/>
      <c r="EZ877" s="170"/>
      <c r="FA877" s="170"/>
      <c r="FB877" s="170"/>
      <c r="FC877" s="170"/>
      <c r="FD877" s="170"/>
    </row>
    <row r="878" customFormat="false" ht="12.75" hidden="false" customHeight="false" outlineLevel="0" collapsed="false">
      <c r="A878" s="179"/>
      <c r="B878" s="160"/>
      <c r="C878" s="160"/>
      <c r="D878" s="160"/>
      <c r="E878" s="160"/>
      <c r="F878" s="160"/>
      <c r="G878" s="160"/>
      <c r="H878" s="159"/>
      <c r="I878" s="181"/>
      <c r="R878" s="159"/>
      <c r="S878" s="169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  <c r="AH878" s="170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70"/>
      <c r="BP878" s="170"/>
      <c r="BQ878" s="170"/>
      <c r="BR878" s="170"/>
      <c r="BS878" s="170"/>
      <c r="BT878" s="170"/>
      <c r="BU878" s="170"/>
      <c r="BV878" s="170"/>
      <c r="BW878" s="170"/>
      <c r="BX878" s="170"/>
      <c r="BY878" s="170"/>
      <c r="BZ878" s="170"/>
      <c r="CA878" s="170"/>
      <c r="CB878" s="170"/>
      <c r="CC878" s="170"/>
      <c r="CD878" s="170"/>
      <c r="CE878" s="170"/>
      <c r="CF878" s="170"/>
      <c r="CG878" s="170"/>
      <c r="CH878" s="170"/>
      <c r="CI878" s="170"/>
      <c r="CJ878" s="170"/>
      <c r="CK878" s="170"/>
      <c r="CL878" s="170"/>
      <c r="CM878" s="170"/>
      <c r="CN878" s="170"/>
      <c r="CO878" s="170"/>
      <c r="CP878" s="170"/>
      <c r="CQ878" s="170"/>
      <c r="CR878" s="170"/>
      <c r="CS878" s="170"/>
      <c r="CT878" s="170"/>
      <c r="CU878" s="170"/>
      <c r="CV878" s="170"/>
      <c r="CW878" s="170"/>
      <c r="CX878" s="170"/>
      <c r="CY878" s="170"/>
      <c r="CZ878" s="170"/>
      <c r="DA878" s="170"/>
      <c r="DB878" s="170"/>
      <c r="DC878" s="170"/>
      <c r="DD878" s="170"/>
      <c r="DE878" s="170"/>
      <c r="DF878" s="170"/>
      <c r="DG878" s="170"/>
      <c r="DH878" s="170"/>
      <c r="DI878" s="170"/>
      <c r="DJ878" s="170"/>
      <c r="DK878" s="170"/>
      <c r="DL878" s="170"/>
      <c r="DM878" s="170"/>
      <c r="DN878" s="170"/>
      <c r="DO878" s="170"/>
      <c r="DP878" s="170"/>
      <c r="DQ878" s="170"/>
      <c r="DR878" s="170"/>
      <c r="DS878" s="170"/>
      <c r="DT878" s="170"/>
      <c r="DU878" s="170"/>
      <c r="DV878" s="170"/>
      <c r="DW878" s="170"/>
      <c r="DX878" s="170"/>
      <c r="DY878" s="170"/>
      <c r="DZ878" s="170"/>
      <c r="EA878" s="170"/>
      <c r="EB878" s="170"/>
      <c r="EC878" s="170"/>
      <c r="ED878" s="170"/>
      <c r="EE878" s="170"/>
      <c r="EF878" s="170"/>
      <c r="EG878" s="170"/>
      <c r="EH878" s="170"/>
      <c r="EI878" s="170"/>
      <c r="EJ878" s="170"/>
      <c r="EK878" s="170"/>
      <c r="EL878" s="170"/>
      <c r="EM878" s="170"/>
      <c r="EN878" s="170"/>
      <c r="EO878" s="170"/>
      <c r="EP878" s="170"/>
      <c r="EQ878" s="170"/>
      <c r="ER878" s="170"/>
      <c r="ES878" s="170"/>
      <c r="ET878" s="170"/>
      <c r="EU878" s="170"/>
      <c r="EV878" s="170"/>
      <c r="EW878" s="170"/>
      <c r="EX878" s="170"/>
      <c r="EY878" s="170"/>
      <c r="EZ878" s="170"/>
      <c r="FA878" s="170"/>
      <c r="FB878" s="170"/>
      <c r="FC878" s="170"/>
      <c r="FD878" s="170"/>
    </row>
    <row r="879" customFormat="false" ht="12.75" hidden="false" customHeight="false" outlineLevel="0" collapsed="false">
      <c r="A879" s="179"/>
      <c r="B879" s="160"/>
      <c r="C879" s="160"/>
      <c r="D879" s="160"/>
      <c r="E879" s="160"/>
      <c r="F879" s="160"/>
      <c r="G879" s="160"/>
      <c r="H879" s="159"/>
      <c r="I879" s="181"/>
      <c r="R879" s="159"/>
      <c r="S879" s="169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  <c r="AH879" s="170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70"/>
      <c r="BP879" s="170"/>
      <c r="BQ879" s="170"/>
      <c r="BR879" s="170"/>
      <c r="BS879" s="170"/>
      <c r="BT879" s="170"/>
      <c r="BU879" s="170"/>
      <c r="BV879" s="170"/>
      <c r="BW879" s="170"/>
      <c r="BX879" s="170"/>
      <c r="BY879" s="170"/>
      <c r="BZ879" s="170"/>
      <c r="CA879" s="170"/>
      <c r="CB879" s="170"/>
      <c r="CC879" s="170"/>
      <c r="CD879" s="170"/>
      <c r="CE879" s="170"/>
      <c r="CF879" s="170"/>
      <c r="CG879" s="170"/>
      <c r="CH879" s="170"/>
      <c r="CI879" s="170"/>
      <c r="CJ879" s="170"/>
      <c r="CK879" s="170"/>
      <c r="CL879" s="170"/>
      <c r="CM879" s="170"/>
      <c r="CN879" s="170"/>
      <c r="CO879" s="170"/>
      <c r="CP879" s="170"/>
      <c r="CQ879" s="170"/>
      <c r="CR879" s="170"/>
      <c r="CS879" s="170"/>
      <c r="CT879" s="170"/>
      <c r="CU879" s="170"/>
      <c r="CV879" s="170"/>
      <c r="CW879" s="170"/>
      <c r="CX879" s="170"/>
      <c r="CY879" s="170"/>
      <c r="CZ879" s="170"/>
      <c r="DA879" s="170"/>
      <c r="DB879" s="170"/>
      <c r="DC879" s="170"/>
      <c r="DD879" s="170"/>
      <c r="DE879" s="170"/>
      <c r="DF879" s="170"/>
      <c r="DG879" s="170"/>
      <c r="DH879" s="170"/>
      <c r="DI879" s="170"/>
      <c r="DJ879" s="170"/>
      <c r="DK879" s="170"/>
      <c r="DL879" s="170"/>
      <c r="DM879" s="170"/>
      <c r="DN879" s="170"/>
      <c r="DO879" s="170"/>
      <c r="DP879" s="170"/>
      <c r="DQ879" s="170"/>
      <c r="DR879" s="170"/>
      <c r="DS879" s="170"/>
      <c r="DT879" s="170"/>
      <c r="DU879" s="170"/>
      <c r="DV879" s="170"/>
      <c r="DW879" s="170"/>
      <c r="DX879" s="170"/>
      <c r="DY879" s="170"/>
      <c r="DZ879" s="170"/>
      <c r="EA879" s="170"/>
      <c r="EB879" s="170"/>
      <c r="EC879" s="170"/>
      <c r="ED879" s="170"/>
      <c r="EE879" s="170"/>
      <c r="EF879" s="170"/>
      <c r="EG879" s="170"/>
      <c r="EH879" s="170"/>
      <c r="EI879" s="170"/>
      <c r="EJ879" s="170"/>
      <c r="EK879" s="170"/>
      <c r="EL879" s="170"/>
      <c r="EM879" s="170"/>
      <c r="EN879" s="170"/>
      <c r="EO879" s="170"/>
      <c r="EP879" s="170"/>
      <c r="EQ879" s="170"/>
      <c r="ER879" s="170"/>
      <c r="ES879" s="170"/>
      <c r="ET879" s="170"/>
      <c r="EU879" s="170"/>
      <c r="EV879" s="170"/>
      <c r="EW879" s="170"/>
      <c r="EX879" s="170"/>
      <c r="EY879" s="170"/>
      <c r="EZ879" s="170"/>
      <c r="FA879" s="170"/>
      <c r="FB879" s="170"/>
      <c r="FC879" s="170"/>
      <c r="FD879" s="170"/>
    </row>
    <row r="880" customFormat="false" ht="12.75" hidden="false" customHeight="false" outlineLevel="0" collapsed="false">
      <c r="A880" s="179"/>
      <c r="B880" s="160"/>
      <c r="C880" s="160"/>
      <c r="D880" s="160"/>
      <c r="E880" s="160"/>
      <c r="F880" s="160"/>
      <c r="G880" s="160"/>
      <c r="H880" s="159"/>
      <c r="I880" s="181"/>
      <c r="R880" s="159"/>
      <c r="S880" s="169"/>
      <c r="T880" s="170"/>
      <c r="U880" s="170"/>
      <c r="V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F880" s="170"/>
      <c r="AG880" s="170"/>
      <c r="AH880" s="170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70"/>
      <c r="BP880" s="170"/>
      <c r="BQ880" s="170"/>
      <c r="BR880" s="170"/>
      <c r="BS880" s="170"/>
      <c r="BT880" s="170"/>
      <c r="BU880" s="170"/>
      <c r="BV880" s="170"/>
      <c r="BW880" s="170"/>
      <c r="BX880" s="170"/>
      <c r="BY880" s="170"/>
      <c r="BZ880" s="170"/>
      <c r="CA880" s="170"/>
      <c r="CB880" s="170"/>
      <c r="CC880" s="170"/>
      <c r="CD880" s="170"/>
      <c r="CE880" s="170"/>
      <c r="CF880" s="170"/>
      <c r="CG880" s="170"/>
      <c r="CH880" s="170"/>
      <c r="CI880" s="170"/>
      <c r="CJ880" s="170"/>
      <c r="CK880" s="170"/>
      <c r="CL880" s="170"/>
      <c r="CM880" s="170"/>
      <c r="CN880" s="170"/>
      <c r="CO880" s="170"/>
      <c r="CP880" s="170"/>
      <c r="CQ880" s="170"/>
      <c r="CR880" s="170"/>
      <c r="CS880" s="170"/>
      <c r="CT880" s="170"/>
      <c r="CU880" s="170"/>
      <c r="CV880" s="170"/>
      <c r="CW880" s="170"/>
      <c r="CX880" s="170"/>
      <c r="CY880" s="170"/>
      <c r="CZ880" s="170"/>
      <c r="DA880" s="170"/>
      <c r="DB880" s="170"/>
      <c r="DC880" s="170"/>
      <c r="DD880" s="170"/>
      <c r="DE880" s="170"/>
      <c r="DF880" s="170"/>
      <c r="DG880" s="170"/>
      <c r="DH880" s="170"/>
      <c r="DI880" s="170"/>
      <c r="DJ880" s="170"/>
      <c r="DK880" s="170"/>
      <c r="DL880" s="170"/>
      <c r="DM880" s="170"/>
      <c r="DN880" s="170"/>
      <c r="DO880" s="170"/>
      <c r="DP880" s="170"/>
      <c r="DQ880" s="170"/>
      <c r="DR880" s="170"/>
      <c r="DS880" s="170"/>
      <c r="DT880" s="170"/>
      <c r="DU880" s="170"/>
      <c r="DV880" s="170"/>
      <c r="DW880" s="170"/>
      <c r="DX880" s="170"/>
      <c r="DY880" s="170"/>
      <c r="DZ880" s="170"/>
      <c r="EA880" s="170"/>
      <c r="EB880" s="170"/>
      <c r="EC880" s="170"/>
      <c r="ED880" s="170"/>
      <c r="EE880" s="170"/>
      <c r="EF880" s="170"/>
      <c r="EG880" s="170"/>
      <c r="EH880" s="170"/>
      <c r="EI880" s="170"/>
      <c r="EJ880" s="170"/>
      <c r="EK880" s="170"/>
      <c r="EL880" s="170"/>
      <c r="EM880" s="170"/>
      <c r="EN880" s="170"/>
      <c r="EO880" s="170"/>
      <c r="EP880" s="170"/>
      <c r="EQ880" s="170"/>
      <c r="ER880" s="170"/>
      <c r="ES880" s="170"/>
      <c r="ET880" s="170"/>
      <c r="EU880" s="170"/>
      <c r="EV880" s="170"/>
      <c r="EW880" s="170"/>
      <c r="EX880" s="170"/>
      <c r="EY880" s="170"/>
      <c r="EZ880" s="170"/>
      <c r="FA880" s="170"/>
      <c r="FB880" s="170"/>
      <c r="FC880" s="170"/>
      <c r="FD880" s="170"/>
    </row>
    <row r="881" customFormat="false" ht="12.75" hidden="false" customHeight="false" outlineLevel="0" collapsed="false">
      <c r="A881" s="179"/>
      <c r="B881" s="160"/>
      <c r="C881" s="160"/>
      <c r="D881" s="160"/>
      <c r="E881" s="160"/>
      <c r="F881" s="160"/>
      <c r="G881" s="160"/>
      <c r="H881" s="159"/>
      <c r="I881" s="181"/>
      <c r="R881" s="159"/>
      <c r="S881" s="169"/>
      <c r="T881" s="170"/>
      <c r="U881" s="170"/>
      <c r="V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F881" s="170"/>
      <c r="AG881" s="170"/>
      <c r="AH881" s="170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70"/>
      <c r="BP881" s="170"/>
      <c r="BQ881" s="170"/>
      <c r="BR881" s="170"/>
      <c r="BS881" s="170"/>
      <c r="BT881" s="170"/>
      <c r="BU881" s="170"/>
      <c r="BV881" s="170"/>
      <c r="BW881" s="170"/>
      <c r="BX881" s="170"/>
      <c r="BY881" s="170"/>
      <c r="BZ881" s="170"/>
      <c r="CA881" s="170"/>
      <c r="CB881" s="170"/>
      <c r="CC881" s="170"/>
      <c r="CD881" s="170"/>
      <c r="CE881" s="170"/>
      <c r="CF881" s="170"/>
      <c r="CG881" s="170"/>
      <c r="CH881" s="170"/>
      <c r="CI881" s="170"/>
      <c r="CJ881" s="170"/>
      <c r="CK881" s="170"/>
      <c r="CL881" s="170"/>
      <c r="CM881" s="170"/>
      <c r="CN881" s="170"/>
      <c r="CO881" s="170"/>
      <c r="CP881" s="170"/>
      <c r="CQ881" s="170"/>
      <c r="CR881" s="170"/>
      <c r="CS881" s="170"/>
      <c r="CT881" s="170"/>
      <c r="CU881" s="170"/>
      <c r="CV881" s="170"/>
      <c r="CW881" s="170"/>
      <c r="CX881" s="170"/>
      <c r="CY881" s="170"/>
      <c r="CZ881" s="170"/>
      <c r="DA881" s="170"/>
      <c r="DB881" s="170"/>
      <c r="DC881" s="170"/>
      <c r="DD881" s="170"/>
      <c r="DE881" s="170"/>
      <c r="DF881" s="170"/>
      <c r="DG881" s="170"/>
      <c r="DH881" s="170"/>
      <c r="DI881" s="170"/>
      <c r="DJ881" s="170"/>
      <c r="DK881" s="170"/>
      <c r="DL881" s="170"/>
      <c r="DM881" s="170"/>
      <c r="DN881" s="170"/>
      <c r="DO881" s="170"/>
      <c r="DP881" s="170"/>
      <c r="DQ881" s="170"/>
      <c r="DR881" s="170"/>
      <c r="DS881" s="170"/>
      <c r="DT881" s="170"/>
      <c r="DU881" s="170"/>
      <c r="DV881" s="170"/>
      <c r="DW881" s="170"/>
      <c r="DX881" s="170"/>
      <c r="DY881" s="170"/>
      <c r="DZ881" s="170"/>
      <c r="EA881" s="170"/>
      <c r="EB881" s="170"/>
      <c r="EC881" s="170"/>
      <c r="ED881" s="170"/>
      <c r="EE881" s="170"/>
      <c r="EF881" s="170"/>
      <c r="EG881" s="170"/>
      <c r="EH881" s="170"/>
      <c r="EI881" s="170"/>
      <c r="EJ881" s="170"/>
      <c r="EK881" s="170"/>
      <c r="EL881" s="170"/>
      <c r="EM881" s="170"/>
      <c r="EN881" s="170"/>
      <c r="EO881" s="170"/>
      <c r="EP881" s="170"/>
      <c r="EQ881" s="170"/>
      <c r="ER881" s="170"/>
      <c r="ES881" s="170"/>
      <c r="ET881" s="170"/>
      <c r="EU881" s="170"/>
      <c r="EV881" s="170"/>
      <c r="EW881" s="170"/>
      <c r="EX881" s="170"/>
      <c r="EY881" s="170"/>
      <c r="EZ881" s="170"/>
      <c r="FA881" s="170"/>
      <c r="FB881" s="170"/>
      <c r="FC881" s="170"/>
      <c r="FD881" s="170"/>
    </row>
    <row r="882" customFormat="false" ht="12.75" hidden="false" customHeight="false" outlineLevel="0" collapsed="false">
      <c r="A882" s="179"/>
      <c r="B882" s="160"/>
      <c r="C882" s="160"/>
      <c r="D882" s="160"/>
      <c r="E882" s="160"/>
      <c r="F882" s="160"/>
      <c r="G882" s="160"/>
      <c r="H882" s="159"/>
      <c r="I882" s="181"/>
      <c r="R882" s="159"/>
      <c r="S882" s="169"/>
      <c r="T882" s="170"/>
      <c r="U882" s="170"/>
      <c r="V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F882" s="170"/>
      <c r="AG882" s="170"/>
      <c r="AH882" s="170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70"/>
      <c r="BP882" s="170"/>
      <c r="BQ882" s="170"/>
      <c r="BR882" s="170"/>
      <c r="BS882" s="170"/>
      <c r="BT882" s="170"/>
      <c r="BU882" s="170"/>
      <c r="BV882" s="170"/>
      <c r="BW882" s="170"/>
      <c r="BX882" s="170"/>
      <c r="BY882" s="170"/>
      <c r="BZ882" s="170"/>
      <c r="CA882" s="170"/>
      <c r="CB882" s="170"/>
      <c r="CC882" s="170"/>
      <c r="CD882" s="170"/>
      <c r="CE882" s="170"/>
      <c r="CF882" s="170"/>
      <c r="CG882" s="170"/>
      <c r="CH882" s="170"/>
      <c r="CI882" s="170"/>
      <c r="CJ882" s="170"/>
      <c r="CK882" s="170"/>
      <c r="CL882" s="170"/>
      <c r="CM882" s="170"/>
      <c r="CN882" s="170"/>
      <c r="CO882" s="170"/>
      <c r="CP882" s="170"/>
      <c r="CQ882" s="170"/>
      <c r="CR882" s="170"/>
      <c r="CS882" s="170"/>
      <c r="CT882" s="170"/>
      <c r="CU882" s="170"/>
      <c r="CV882" s="170"/>
      <c r="CW882" s="170"/>
      <c r="CX882" s="170"/>
      <c r="CY882" s="170"/>
      <c r="CZ882" s="170"/>
      <c r="DA882" s="170"/>
      <c r="DB882" s="170"/>
      <c r="DC882" s="170"/>
      <c r="DD882" s="170"/>
      <c r="DE882" s="170"/>
      <c r="DF882" s="170"/>
      <c r="DG882" s="170"/>
      <c r="DH882" s="170"/>
      <c r="DI882" s="170"/>
      <c r="DJ882" s="170"/>
      <c r="DK882" s="170"/>
      <c r="DL882" s="170"/>
      <c r="DM882" s="170"/>
      <c r="DN882" s="170"/>
      <c r="DO882" s="170"/>
      <c r="DP882" s="170"/>
      <c r="DQ882" s="170"/>
      <c r="DR882" s="170"/>
      <c r="DS882" s="170"/>
      <c r="DT882" s="170"/>
      <c r="DU882" s="170"/>
      <c r="DV882" s="170"/>
      <c r="DW882" s="170"/>
      <c r="DX882" s="170"/>
      <c r="DY882" s="170"/>
      <c r="DZ882" s="170"/>
      <c r="EA882" s="170"/>
      <c r="EB882" s="170"/>
      <c r="EC882" s="170"/>
      <c r="ED882" s="170"/>
      <c r="EE882" s="170"/>
      <c r="EF882" s="170"/>
      <c r="EG882" s="170"/>
      <c r="EH882" s="170"/>
      <c r="EI882" s="170"/>
      <c r="EJ882" s="170"/>
      <c r="EK882" s="170"/>
      <c r="EL882" s="170"/>
      <c r="EM882" s="170"/>
      <c r="EN882" s="170"/>
      <c r="EO882" s="170"/>
      <c r="EP882" s="170"/>
      <c r="EQ882" s="170"/>
      <c r="ER882" s="170"/>
      <c r="ES882" s="170"/>
      <c r="ET882" s="170"/>
      <c r="EU882" s="170"/>
      <c r="EV882" s="170"/>
      <c r="EW882" s="170"/>
      <c r="EX882" s="170"/>
      <c r="EY882" s="170"/>
      <c r="EZ882" s="170"/>
      <c r="FA882" s="170"/>
      <c r="FB882" s="170"/>
      <c r="FC882" s="170"/>
      <c r="FD882" s="170"/>
    </row>
    <row r="883" customFormat="false" ht="12.75" hidden="false" customHeight="false" outlineLevel="0" collapsed="false">
      <c r="A883" s="179"/>
      <c r="B883" s="160"/>
      <c r="C883" s="160"/>
      <c r="D883" s="160"/>
      <c r="E883" s="160"/>
      <c r="F883" s="160"/>
      <c r="G883" s="160"/>
      <c r="H883" s="159"/>
      <c r="I883" s="181"/>
      <c r="R883" s="159"/>
      <c r="S883" s="169"/>
      <c r="T883" s="170"/>
      <c r="U883" s="170"/>
      <c r="V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F883" s="170"/>
      <c r="AG883" s="170"/>
      <c r="AH883" s="170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70"/>
      <c r="CN883" s="170"/>
      <c r="CO883" s="170"/>
      <c r="CP883" s="170"/>
      <c r="CQ883" s="170"/>
      <c r="CR883" s="170"/>
      <c r="CS883" s="170"/>
      <c r="CT883" s="170"/>
      <c r="CU883" s="170"/>
      <c r="CV883" s="170"/>
      <c r="CW883" s="170"/>
      <c r="CX883" s="170"/>
      <c r="CY883" s="170"/>
      <c r="CZ883" s="170"/>
      <c r="DA883" s="170"/>
      <c r="DB883" s="170"/>
      <c r="DC883" s="170"/>
      <c r="DD883" s="170"/>
      <c r="DE883" s="170"/>
      <c r="DF883" s="170"/>
      <c r="DG883" s="170"/>
      <c r="DH883" s="170"/>
      <c r="DI883" s="170"/>
      <c r="DJ883" s="170"/>
      <c r="DK883" s="170"/>
      <c r="DL883" s="170"/>
      <c r="DM883" s="170"/>
      <c r="DN883" s="170"/>
      <c r="DO883" s="170"/>
      <c r="DP883" s="170"/>
      <c r="DQ883" s="170"/>
      <c r="DR883" s="170"/>
      <c r="DS883" s="170"/>
      <c r="DT883" s="170"/>
      <c r="DU883" s="170"/>
      <c r="DV883" s="170"/>
      <c r="DW883" s="170"/>
      <c r="DX883" s="170"/>
      <c r="DY883" s="170"/>
      <c r="DZ883" s="170"/>
      <c r="EA883" s="170"/>
      <c r="EB883" s="170"/>
      <c r="EC883" s="170"/>
      <c r="ED883" s="170"/>
      <c r="EE883" s="170"/>
      <c r="EF883" s="170"/>
      <c r="EG883" s="170"/>
      <c r="EH883" s="170"/>
      <c r="EI883" s="170"/>
      <c r="EJ883" s="170"/>
      <c r="EK883" s="170"/>
      <c r="EL883" s="170"/>
      <c r="EM883" s="170"/>
      <c r="EN883" s="170"/>
      <c r="EO883" s="170"/>
      <c r="EP883" s="170"/>
      <c r="EQ883" s="170"/>
      <c r="ER883" s="170"/>
      <c r="ES883" s="170"/>
      <c r="ET883" s="170"/>
      <c r="EU883" s="170"/>
      <c r="EV883" s="170"/>
      <c r="EW883" s="170"/>
      <c r="EX883" s="170"/>
      <c r="EY883" s="170"/>
      <c r="EZ883" s="170"/>
      <c r="FA883" s="170"/>
      <c r="FB883" s="170"/>
      <c r="FC883" s="170"/>
      <c r="FD883" s="170"/>
    </row>
    <row r="884" customFormat="false" ht="12.75" hidden="false" customHeight="false" outlineLevel="0" collapsed="false">
      <c r="A884" s="179"/>
      <c r="B884" s="160"/>
      <c r="C884" s="160"/>
      <c r="D884" s="160"/>
      <c r="E884" s="160"/>
      <c r="F884" s="160"/>
      <c r="G884" s="160"/>
      <c r="H884" s="159"/>
      <c r="I884" s="181"/>
      <c r="R884" s="159"/>
      <c r="S884" s="169"/>
      <c r="T884" s="170"/>
      <c r="U884" s="170"/>
      <c r="V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F884" s="170"/>
      <c r="AG884" s="170"/>
      <c r="AH884" s="170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70"/>
      <c r="BP884" s="170"/>
      <c r="BQ884" s="170"/>
      <c r="BR884" s="170"/>
      <c r="BS884" s="170"/>
      <c r="BT884" s="170"/>
      <c r="BU884" s="170"/>
      <c r="BV884" s="170"/>
      <c r="BW884" s="170"/>
      <c r="BX884" s="170"/>
      <c r="BY884" s="170"/>
      <c r="BZ884" s="170"/>
      <c r="CA884" s="170"/>
      <c r="CB884" s="170"/>
      <c r="CC884" s="170"/>
      <c r="CD884" s="170"/>
      <c r="CE884" s="170"/>
      <c r="CF884" s="170"/>
      <c r="CG884" s="170"/>
      <c r="CH884" s="170"/>
      <c r="CI884" s="170"/>
      <c r="CJ884" s="170"/>
      <c r="CK884" s="170"/>
      <c r="CL884" s="170"/>
      <c r="CM884" s="170"/>
      <c r="CN884" s="170"/>
      <c r="CO884" s="170"/>
      <c r="CP884" s="170"/>
      <c r="CQ884" s="170"/>
      <c r="CR884" s="170"/>
      <c r="CS884" s="170"/>
      <c r="CT884" s="170"/>
      <c r="CU884" s="170"/>
      <c r="CV884" s="170"/>
      <c r="CW884" s="170"/>
      <c r="CX884" s="170"/>
      <c r="CY884" s="170"/>
      <c r="CZ884" s="170"/>
      <c r="DA884" s="170"/>
      <c r="DB884" s="170"/>
      <c r="DC884" s="170"/>
      <c r="DD884" s="170"/>
      <c r="DE884" s="170"/>
      <c r="DF884" s="170"/>
      <c r="DG884" s="170"/>
      <c r="DH884" s="170"/>
      <c r="DI884" s="170"/>
      <c r="DJ884" s="170"/>
      <c r="DK884" s="170"/>
      <c r="DL884" s="170"/>
      <c r="DM884" s="170"/>
      <c r="DN884" s="170"/>
      <c r="DO884" s="170"/>
      <c r="DP884" s="170"/>
      <c r="DQ884" s="170"/>
      <c r="DR884" s="170"/>
      <c r="DS884" s="170"/>
      <c r="DT884" s="170"/>
      <c r="DU884" s="170"/>
      <c r="DV884" s="170"/>
      <c r="DW884" s="170"/>
      <c r="DX884" s="170"/>
      <c r="DY884" s="170"/>
      <c r="DZ884" s="170"/>
      <c r="EA884" s="170"/>
      <c r="EB884" s="170"/>
      <c r="EC884" s="170"/>
      <c r="ED884" s="170"/>
      <c r="EE884" s="170"/>
      <c r="EF884" s="170"/>
      <c r="EG884" s="170"/>
      <c r="EH884" s="170"/>
      <c r="EI884" s="170"/>
      <c r="EJ884" s="170"/>
      <c r="EK884" s="170"/>
      <c r="EL884" s="170"/>
      <c r="EM884" s="170"/>
      <c r="EN884" s="170"/>
      <c r="EO884" s="170"/>
      <c r="EP884" s="170"/>
      <c r="EQ884" s="170"/>
      <c r="ER884" s="170"/>
      <c r="ES884" s="170"/>
      <c r="ET884" s="170"/>
      <c r="EU884" s="170"/>
      <c r="EV884" s="170"/>
      <c r="EW884" s="170"/>
      <c r="EX884" s="170"/>
      <c r="EY884" s="170"/>
      <c r="EZ884" s="170"/>
      <c r="FA884" s="170"/>
      <c r="FB884" s="170"/>
      <c r="FC884" s="170"/>
      <c r="FD884" s="170"/>
    </row>
    <row r="885" customFormat="false" ht="12.75" hidden="false" customHeight="false" outlineLevel="0" collapsed="false">
      <c r="A885" s="179"/>
      <c r="B885" s="160"/>
      <c r="C885" s="160"/>
      <c r="D885" s="160"/>
      <c r="E885" s="160"/>
      <c r="F885" s="160"/>
      <c r="G885" s="160"/>
      <c r="H885" s="159"/>
      <c r="I885" s="181"/>
      <c r="R885" s="159"/>
      <c r="S885" s="169"/>
      <c r="T885" s="170"/>
      <c r="U885" s="170"/>
      <c r="V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F885" s="170"/>
      <c r="AG885" s="170"/>
      <c r="AH885" s="170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0"/>
      <c r="CM885" s="170"/>
      <c r="CN885" s="170"/>
      <c r="CO885" s="170"/>
      <c r="CP885" s="170"/>
      <c r="CQ885" s="170"/>
      <c r="CR885" s="170"/>
      <c r="CS885" s="170"/>
      <c r="CT885" s="170"/>
      <c r="CU885" s="170"/>
      <c r="CV885" s="170"/>
      <c r="CW885" s="170"/>
      <c r="CX885" s="170"/>
      <c r="CY885" s="170"/>
      <c r="CZ885" s="170"/>
      <c r="DA885" s="170"/>
      <c r="DB885" s="170"/>
      <c r="DC885" s="170"/>
      <c r="DD885" s="170"/>
      <c r="DE885" s="170"/>
      <c r="DF885" s="170"/>
      <c r="DG885" s="170"/>
      <c r="DH885" s="170"/>
      <c r="DI885" s="170"/>
      <c r="DJ885" s="170"/>
      <c r="DK885" s="170"/>
      <c r="DL885" s="170"/>
      <c r="DM885" s="170"/>
      <c r="DN885" s="170"/>
      <c r="DO885" s="170"/>
      <c r="DP885" s="170"/>
      <c r="DQ885" s="170"/>
      <c r="DR885" s="170"/>
      <c r="DS885" s="170"/>
      <c r="DT885" s="170"/>
      <c r="DU885" s="170"/>
      <c r="DV885" s="170"/>
      <c r="DW885" s="170"/>
      <c r="DX885" s="170"/>
      <c r="DY885" s="170"/>
      <c r="DZ885" s="170"/>
      <c r="EA885" s="170"/>
      <c r="EB885" s="170"/>
      <c r="EC885" s="170"/>
      <c r="ED885" s="170"/>
      <c r="EE885" s="170"/>
      <c r="EF885" s="170"/>
      <c r="EG885" s="170"/>
      <c r="EH885" s="170"/>
      <c r="EI885" s="170"/>
      <c r="EJ885" s="170"/>
      <c r="EK885" s="170"/>
      <c r="EL885" s="170"/>
      <c r="EM885" s="170"/>
      <c r="EN885" s="170"/>
      <c r="EO885" s="170"/>
      <c r="EP885" s="170"/>
      <c r="EQ885" s="170"/>
      <c r="ER885" s="170"/>
      <c r="ES885" s="170"/>
      <c r="ET885" s="170"/>
      <c r="EU885" s="170"/>
      <c r="EV885" s="170"/>
      <c r="EW885" s="170"/>
      <c r="EX885" s="170"/>
      <c r="EY885" s="170"/>
      <c r="EZ885" s="170"/>
      <c r="FA885" s="170"/>
      <c r="FB885" s="170"/>
      <c r="FC885" s="170"/>
      <c r="FD885" s="170"/>
    </row>
    <row r="886" customFormat="false" ht="12.75" hidden="false" customHeight="false" outlineLevel="0" collapsed="false">
      <c r="A886" s="179"/>
      <c r="B886" s="160"/>
      <c r="C886" s="160"/>
      <c r="D886" s="160"/>
      <c r="E886" s="160"/>
      <c r="F886" s="160"/>
      <c r="G886" s="160"/>
      <c r="H886" s="159"/>
      <c r="I886" s="181"/>
      <c r="R886" s="159"/>
      <c r="S886" s="169"/>
      <c r="T886" s="170"/>
      <c r="U886" s="170"/>
      <c r="V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F886" s="170"/>
      <c r="AG886" s="170"/>
      <c r="AH886" s="170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70"/>
      <c r="BP886" s="170"/>
      <c r="BQ886" s="170"/>
      <c r="BR886" s="170"/>
      <c r="BS886" s="170"/>
      <c r="BT886" s="170"/>
      <c r="BU886" s="170"/>
      <c r="BV886" s="170"/>
      <c r="BW886" s="170"/>
      <c r="BX886" s="170"/>
      <c r="BY886" s="170"/>
      <c r="BZ886" s="170"/>
      <c r="CA886" s="170"/>
      <c r="CB886" s="170"/>
      <c r="CC886" s="170"/>
      <c r="CD886" s="170"/>
      <c r="CE886" s="170"/>
      <c r="CF886" s="170"/>
      <c r="CG886" s="170"/>
      <c r="CH886" s="170"/>
      <c r="CI886" s="170"/>
      <c r="CJ886" s="170"/>
      <c r="CK886" s="170"/>
      <c r="CL886" s="170"/>
      <c r="CM886" s="170"/>
      <c r="CN886" s="170"/>
      <c r="CO886" s="170"/>
      <c r="CP886" s="170"/>
      <c r="CQ886" s="170"/>
      <c r="CR886" s="170"/>
      <c r="CS886" s="170"/>
      <c r="CT886" s="170"/>
      <c r="CU886" s="170"/>
      <c r="CV886" s="170"/>
      <c r="CW886" s="170"/>
      <c r="CX886" s="170"/>
      <c r="CY886" s="170"/>
      <c r="CZ886" s="170"/>
      <c r="DA886" s="170"/>
      <c r="DB886" s="170"/>
      <c r="DC886" s="170"/>
      <c r="DD886" s="170"/>
      <c r="DE886" s="170"/>
      <c r="DF886" s="170"/>
      <c r="DG886" s="170"/>
      <c r="DH886" s="170"/>
      <c r="DI886" s="170"/>
      <c r="DJ886" s="170"/>
      <c r="DK886" s="170"/>
      <c r="DL886" s="170"/>
      <c r="DM886" s="170"/>
      <c r="DN886" s="170"/>
      <c r="DO886" s="170"/>
      <c r="DP886" s="170"/>
      <c r="DQ886" s="170"/>
      <c r="DR886" s="170"/>
      <c r="DS886" s="170"/>
      <c r="DT886" s="170"/>
      <c r="DU886" s="170"/>
      <c r="DV886" s="170"/>
      <c r="DW886" s="170"/>
      <c r="DX886" s="170"/>
      <c r="DY886" s="170"/>
      <c r="DZ886" s="170"/>
      <c r="EA886" s="170"/>
      <c r="EB886" s="170"/>
      <c r="EC886" s="170"/>
      <c r="ED886" s="170"/>
      <c r="EE886" s="170"/>
      <c r="EF886" s="170"/>
      <c r="EG886" s="170"/>
      <c r="EH886" s="170"/>
      <c r="EI886" s="170"/>
      <c r="EJ886" s="170"/>
      <c r="EK886" s="170"/>
      <c r="EL886" s="170"/>
      <c r="EM886" s="170"/>
      <c r="EN886" s="170"/>
      <c r="EO886" s="170"/>
      <c r="EP886" s="170"/>
      <c r="EQ886" s="170"/>
      <c r="ER886" s="170"/>
      <c r="ES886" s="170"/>
      <c r="ET886" s="170"/>
      <c r="EU886" s="170"/>
      <c r="EV886" s="170"/>
      <c r="EW886" s="170"/>
      <c r="EX886" s="170"/>
      <c r="EY886" s="170"/>
      <c r="EZ886" s="170"/>
      <c r="FA886" s="170"/>
      <c r="FB886" s="170"/>
      <c r="FC886" s="170"/>
      <c r="FD886" s="170"/>
    </row>
    <row r="887" customFormat="false" ht="12.75" hidden="false" customHeight="false" outlineLevel="0" collapsed="false">
      <c r="A887" s="179"/>
      <c r="B887" s="160"/>
      <c r="C887" s="160"/>
      <c r="D887" s="160"/>
      <c r="E887" s="160"/>
      <c r="F887" s="160"/>
      <c r="G887" s="160"/>
      <c r="H887" s="159"/>
      <c r="I887" s="181"/>
      <c r="R887" s="159"/>
      <c r="S887" s="169"/>
      <c r="T887" s="170"/>
      <c r="U887" s="170"/>
      <c r="V887" s="170"/>
      <c r="W887" s="170"/>
      <c r="X887" s="170"/>
      <c r="Y887" s="170"/>
      <c r="Z887" s="170"/>
      <c r="AA887" s="170"/>
      <c r="AB887" s="170"/>
      <c r="AC887" s="170"/>
      <c r="AD887" s="170"/>
      <c r="AE887" s="170"/>
      <c r="AF887" s="170"/>
      <c r="AG887" s="170"/>
      <c r="AH887" s="170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70"/>
      <c r="BP887" s="170"/>
      <c r="BQ887" s="170"/>
      <c r="BR887" s="170"/>
      <c r="BS887" s="170"/>
      <c r="BT887" s="170"/>
      <c r="BU887" s="170"/>
      <c r="BV887" s="170"/>
      <c r="BW887" s="170"/>
      <c r="BX887" s="170"/>
      <c r="BY887" s="170"/>
      <c r="BZ887" s="170"/>
      <c r="CA887" s="170"/>
      <c r="CB887" s="170"/>
      <c r="CC887" s="170"/>
      <c r="CD887" s="170"/>
      <c r="CE887" s="170"/>
      <c r="CF887" s="170"/>
      <c r="CG887" s="170"/>
      <c r="CH887" s="170"/>
      <c r="CI887" s="170"/>
      <c r="CJ887" s="170"/>
      <c r="CK887" s="170"/>
      <c r="CL887" s="170"/>
      <c r="CM887" s="170"/>
      <c r="CN887" s="170"/>
      <c r="CO887" s="170"/>
      <c r="CP887" s="170"/>
      <c r="CQ887" s="170"/>
      <c r="CR887" s="170"/>
      <c r="CS887" s="170"/>
      <c r="CT887" s="170"/>
      <c r="CU887" s="170"/>
      <c r="CV887" s="170"/>
      <c r="CW887" s="170"/>
      <c r="CX887" s="170"/>
      <c r="CY887" s="170"/>
      <c r="CZ887" s="170"/>
      <c r="DA887" s="170"/>
      <c r="DB887" s="170"/>
      <c r="DC887" s="170"/>
      <c r="DD887" s="170"/>
      <c r="DE887" s="170"/>
      <c r="DF887" s="170"/>
      <c r="DG887" s="170"/>
      <c r="DH887" s="170"/>
      <c r="DI887" s="170"/>
      <c r="DJ887" s="170"/>
      <c r="DK887" s="170"/>
      <c r="DL887" s="170"/>
      <c r="DM887" s="170"/>
      <c r="DN887" s="170"/>
      <c r="DO887" s="170"/>
      <c r="DP887" s="170"/>
      <c r="DQ887" s="170"/>
      <c r="DR887" s="170"/>
      <c r="DS887" s="170"/>
      <c r="DT887" s="170"/>
      <c r="DU887" s="170"/>
      <c r="DV887" s="170"/>
      <c r="DW887" s="170"/>
      <c r="DX887" s="170"/>
      <c r="DY887" s="170"/>
      <c r="DZ887" s="170"/>
      <c r="EA887" s="170"/>
      <c r="EB887" s="170"/>
      <c r="EC887" s="170"/>
      <c r="ED887" s="170"/>
      <c r="EE887" s="170"/>
      <c r="EF887" s="170"/>
      <c r="EG887" s="170"/>
      <c r="EH887" s="170"/>
      <c r="EI887" s="170"/>
      <c r="EJ887" s="170"/>
      <c r="EK887" s="170"/>
      <c r="EL887" s="170"/>
      <c r="EM887" s="170"/>
      <c r="EN887" s="170"/>
      <c r="EO887" s="170"/>
      <c r="EP887" s="170"/>
      <c r="EQ887" s="170"/>
      <c r="ER887" s="170"/>
      <c r="ES887" s="170"/>
      <c r="ET887" s="170"/>
      <c r="EU887" s="170"/>
      <c r="EV887" s="170"/>
      <c r="EW887" s="170"/>
      <c r="EX887" s="170"/>
      <c r="EY887" s="170"/>
      <c r="EZ887" s="170"/>
      <c r="FA887" s="170"/>
      <c r="FB887" s="170"/>
      <c r="FC887" s="170"/>
      <c r="FD887" s="170"/>
    </row>
    <row r="888" customFormat="false" ht="12.75" hidden="false" customHeight="false" outlineLevel="0" collapsed="false">
      <c r="A888" s="179"/>
      <c r="B888" s="160"/>
      <c r="C888" s="160"/>
      <c r="D888" s="160"/>
      <c r="E888" s="160"/>
      <c r="F888" s="160"/>
      <c r="G888" s="160"/>
      <c r="H888" s="159"/>
      <c r="I888" s="181"/>
      <c r="R888" s="159"/>
      <c r="S888" s="169"/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0"/>
      <c r="AE888" s="170"/>
      <c r="AF888" s="170"/>
      <c r="AG888" s="170"/>
      <c r="AH888" s="170"/>
      <c r="AI888" s="170"/>
      <c r="AJ888" s="170"/>
      <c r="AK888" s="170"/>
      <c r="AL888" s="170"/>
      <c r="AM888" s="170"/>
      <c r="AN888" s="170"/>
      <c r="AO888" s="170"/>
      <c r="AP888" s="170"/>
      <c r="AQ888" s="170"/>
      <c r="AR888" s="170"/>
      <c r="AS888" s="170"/>
      <c r="AT888" s="170"/>
      <c r="AU888" s="170"/>
      <c r="AV888" s="170"/>
      <c r="AW888" s="170"/>
      <c r="AX888" s="170"/>
      <c r="AY888" s="170"/>
      <c r="AZ888" s="170"/>
      <c r="BA888" s="170"/>
      <c r="BB888" s="170"/>
      <c r="BC888" s="170"/>
      <c r="BD888" s="170"/>
      <c r="BE888" s="170"/>
      <c r="BF888" s="170"/>
      <c r="BG888" s="170"/>
      <c r="BH888" s="170"/>
      <c r="BI888" s="170"/>
      <c r="BJ888" s="170"/>
      <c r="BK888" s="170"/>
      <c r="BL888" s="170"/>
      <c r="BM888" s="170"/>
      <c r="BN888" s="170"/>
      <c r="BO888" s="170"/>
      <c r="BP888" s="170"/>
      <c r="BQ888" s="170"/>
      <c r="BR888" s="170"/>
      <c r="BS888" s="170"/>
      <c r="BT888" s="170"/>
      <c r="BU888" s="170"/>
      <c r="BV888" s="170"/>
      <c r="BW888" s="170"/>
      <c r="BX888" s="170"/>
      <c r="BY888" s="170"/>
      <c r="BZ888" s="170"/>
      <c r="CA888" s="170"/>
      <c r="CB888" s="170"/>
      <c r="CC888" s="170"/>
      <c r="CD888" s="170"/>
      <c r="CE888" s="170"/>
      <c r="CF888" s="170"/>
      <c r="CG888" s="170"/>
      <c r="CH888" s="170"/>
      <c r="CI888" s="170"/>
      <c r="CJ888" s="170"/>
      <c r="CK888" s="170"/>
      <c r="CL888" s="170"/>
      <c r="CM888" s="170"/>
      <c r="CN888" s="170"/>
      <c r="CO888" s="170"/>
      <c r="CP888" s="170"/>
      <c r="CQ888" s="170"/>
      <c r="CR888" s="170"/>
      <c r="CS888" s="170"/>
      <c r="CT888" s="170"/>
      <c r="CU888" s="170"/>
      <c r="CV888" s="170"/>
      <c r="CW888" s="170"/>
      <c r="CX888" s="170"/>
      <c r="CY888" s="170"/>
      <c r="CZ888" s="170"/>
      <c r="DA888" s="170"/>
      <c r="DB888" s="170"/>
      <c r="DC888" s="170"/>
      <c r="DD888" s="170"/>
      <c r="DE888" s="170"/>
      <c r="DF888" s="170"/>
      <c r="DG888" s="170"/>
      <c r="DH888" s="170"/>
      <c r="DI888" s="170"/>
      <c r="DJ888" s="170"/>
      <c r="DK888" s="170"/>
      <c r="DL888" s="170"/>
      <c r="DM888" s="170"/>
      <c r="DN888" s="170"/>
      <c r="DO888" s="170"/>
      <c r="DP888" s="170"/>
      <c r="DQ888" s="170"/>
      <c r="DR888" s="170"/>
      <c r="DS888" s="170"/>
      <c r="DT888" s="170"/>
      <c r="DU888" s="170"/>
      <c r="DV888" s="170"/>
      <c r="DW888" s="170"/>
      <c r="DX888" s="170"/>
      <c r="DY888" s="170"/>
      <c r="DZ888" s="170"/>
      <c r="EA888" s="170"/>
      <c r="EB888" s="170"/>
      <c r="EC888" s="170"/>
      <c r="ED888" s="170"/>
      <c r="EE888" s="170"/>
      <c r="EF888" s="170"/>
      <c r="EG888" s="170"/>
      <c r="EH888" s="170"/>
      <c r="EI888" s="170"/>
      <c r="EJ888" s="170"/>
      <c r="EK888" s="170"/>
      <c r="EL888" s="170"/>
      <c r="EM888" s="170"/>
      <c r="EN888" s="170"/>
      <c r="EO888" s="170"/>
      <c r="EP888" s="170"/>
      <c r="EQ888" s="170"/>
      <c r="ER888" s="170"/>
      <c r="ES888" s="170"/>
      <c r="ET888" s="170"/>
      <c r="EU888" s="170"/>
      <c r="EV888" s="170"/>
      <c r="EW888" s="170"/>
      <c r="EX888" s="170"/>
      <c r="EY888" s="170"/>
      <c r="EZ888" s="170"/>
      <c r="FA888" s="170"/>
      <c r="FB888" s="170"/>
      <c r="FC888" s="170"/>
      <c r="FD888" s="170"/>
    </row>
    <row r="889" customFormat="false" ht="12.75" hidden="false" customHeight="false" outlineLevel="0" collapsed="false">
      <c r="A889" s="179"/>
      <c r="B889" s="160"/>
      <c r="C889" s="160"/>
      <c r="D889" s="160"/>
      <c r="E889" s="160"/>
      <c r="F889" s="160"/>
      <c r="G889" s="160"/>
      <c r="H889" s="159"/>
      <c r="I889" s="181"/>
      <c r="R889" s="159"/>
      <c r="S889" s="169"/>
      <c r="T889" s="170"/>
      <c r="U889" s="170"/>
      <c r="V889" s="170"/>
      <c r="W889" s="170"/>
      <c r="X889" s="170"/>
      <c r="Y889" s="170"/>
      <c r="Z889" s="170"/>
      <c r="AA889" s="170"/>
      <c r="AB889" s="170"/>
      <c r="AC889" s="170"/>
      <c r="AD889" s="170"/>
      <c r="AE889" s="170"/>
      <c r="AF889" s="170"/>
      <c r="AG889" s="170"/>
      <c r="AH889" s="170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70"/>
      <c r="BP889" s="170"/>
      <c r="BQ889" s="170"/>
      <c r="BR889" s="170"/>
      <c r="BS889" s="170"/>
      <c r="BT889" s="170"/>
      <c r="BU889" s="170"/>
      <c r="BV889" s="170"/>
      <c r="BW889" s="170"/>
      <c r="BX889" s="170"/>
      <c r="BY889" s="170"/>
      <c r="BZ889" s="170"/>
      <c r="CA889" s="170"/>
      <c r="CB889" s="170"/>
      <c r="CC889" s="170"/>
      <c r="CD889" s="170"/>
      <c r="CE889" s="170"/>
      <c r="CF889" s="170"/>
      <c r="CG889" s="170"/>
      <c r="CH889" s="170"/>
      <c r="CI889" s="170"/>
      <c r="CJ889" s="170"/>
      <c r="CK889" s="170"/>
      <c r="CL889" s="170"/>
      <c r="CM889" s="170"/>
      <c r="CN889" s="170"/>
      <c r="CO889" s="170"/>
      <c r="CP889" s="170"/>
      <c r="CQ889" s="170"/>
      <c r="CR889" s="170"/>
      <c r="CS889" s="170"/>
      <c r="CT889" s="170"/>
      <c r="CU889" s="170"/>
      <c r="CV889" s="170"/>
      <c r="CW889" s="170"/>
      <c r="CX889" s="170"/>
      <c r="CY889" s="170"/>
      <c r="CZ889" s="170"/>
      <c r="DA889" s="170"/>
      <c r="DB889" s="170"/>
      <c r="DC889" s="170"/>
      <c r="DD889" s="170"/>
      <c r="DE889" s="170"/>
      <c r="DF889" s="170"/>
      <c r="DG889" s="170"/>
      <c r="DH889" s="170"/>
      <c r="DI889" s="170"/>
      <c r="DJ889" s="170"/>
      <c r="DK889" s="170"/>
      <c r="DL889" s="170"/>
      <c r="DM889" s="170"/>
      <c r="DN889" s="170"/>
      <c r="DO889" s="170"/>
      <c r="DP889" s="170"/>
      <c r="DQ889" s="170"/>
      <c r="DR889" s="170"/>
      <c r="DS889" s="170"/>
      <c r="DT889" s="170"/>
      <c r="DU889" s="170"/>
      <c r="DV889" s="170"/>
      <c r="DW889" s="170"/>
      <c r="DX889" s="170"/>
      <c r="DY889" s="170"/>
      <c r="DZ889" s="170"/>
      <c r="EA889" s="170"/>
      <c r="EB889" s="170"/>
      <c r="EC889" s="170"/>
      <c r="ED889" s="170"/>
      <c r="EE889" s="170"/>
      <c r="EF889" s="170"/>
      <c r="EG889" s="170"/>
      <c r="EH889" s="170"/>
      <c r="EI889" s="170"/>
      <c r="EJ889" s="170"/>
      <c r="EK889" s="170"/>
      <c r="EL889" s="170"/>
      <c r="EM889" s="170"/>
      <c r="EN889" s="170"/>
      <c r="EO889" s="170"/>
      <c r="EP889" s="170"/>
      <c r="EQ889" s="170"/>
      <c r="ER889" s="170"/>
      <c r="ES889" s="170"/>
      <c r="ET889" s="170"/>
      <c r="EU889" s="170"/>
      <c r="EV889" s="170"/>
      <c r="EW889" s="170"/>
      <c r="EX889" s="170"/>
      <c r="EY889" s="170"/>
      <c r="EZ889" s="170"/>
      <c r="FA889" s="170"/>
      <c r="FB889" s="170"/>
      <c r="FC889" s="170"/>
      <c r="FD889" s="170"/>
    </row>
    <row r="890" customFormat="false" ht="12.75" hidden="false" customHeight="false" outlineLevel="0" collapsed="false">
      <c r="A890" s="179"/>
      <c r="B890" s="160"/>
      <c r="C890" s="160"/>
      <c r="D890" s="160"/>
      <c r="E890" s="160"/>
      <c r="F890" s="160"/>
      <c r="G890" s="160"/>
      <c r="H890" s="159"/>
      <c r="I890" s="181"/>
      <c r="R890" s="159"/>
      <c r="S890" s="169"/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0"/>
      <c r="AE890" s="170"/>
      <c r="AF890" s="170"/>
      <c r="AG890" s="170"/>
      <c r="AH890" s="170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70"/>
      <c r="BP890" s="170"/>
      <c r="BQ890" s="170"/>
      <c r="BR890" s="170"/>
      <c r="BS890" s="170"/>
      <c r="BT890" s="170"/>
      <c r="BU890" s="170"/>
      <c r="BV890" s="170"/>
      <c r="BW890" s="170"/>
      <c r="BX890" s="170"/>
      <c r="BY890" s="170"/>
      <c r="BZ890" s="170"/>
      <c r="CA890" s="170"/>
      <c r="CB890" s="170"/>
      <c r="CC890" s="170"/>
      <c r="CD890" s="170"/>
      <c r="CE890" s="170"/>
      <c r="CF890" s="170"/>
      <c r="CG890" s="170"/>
      <c r="CH890" s="170"/>
      <c r="CI890" s="170"/>
      <c r="CJ890" s="170"/>
      <c r="CK890" s="170"/>
      <c r="CL890" s="170"/>
      <c r="CM890" s="170"/>
      <c r="CN890" s="170"/>
      <c r="CO890" s="170"/>
      <c r="CP890" s="170"/>
      <c r="CQ890" s="170"/>
      <c r="CR890" s="170"/>
      <c r="CS890" s="170"/>
      <c r="CT890" s="170"/>
      <c r="CU890" s="170"/>
      <c r="CV890" s="170"/>
      <c r="CW890" s="170"/>
      <c r="CX890" s="170"/>
      <c r="CY890" s="170"/>
      <c r="CZ890" s="170"/>
      <c r="DA890" s="170"/>
      <c r="DB890" s="170"/>
      <c r="DC890" s="170"/>
      <c r="DD890" s="170"/>
      <c r="DE890" s="170"/>
      <c r="DF890" s="170"/>
      <c r="DG890" s="170"/>
      <c r="DH890" s="170"/>
      <c r="DI890" s="170"/>
      <c r="DJ890" s="170"/>
      <c r="DK890" s="170"/>
      <c r="DL890" s="170"/>
      <c r="DM890" s="170"/>
      <c r="DN890" s="170"/>
      <c r="DO890" s="170"/>
      <c r="DP890" s="170"/>
      <c r="DQ890" s="170"/>
      <c r="DR890" s="170"/>
      <c r="DS890" s="170"/>
      <c r="DT890" s="170"/>
      <c r="DU890" s="170"/>
      <c r="DV890" s="170"/>
      <c r="DW890" s="170"/>
      <c r="DX890" s="170"/>
      <c r="DY890" s="170"/>
      <c r="DZ890" s="170"/>
      <c r="EA890" s="170"/>
      <c r="EB890" s="170"/>
      <c r="EC890" s="170"/>
      <c r="ED890" s="170"/>
      <c r="EE890" s="170"/>
      <c r="EF890" s="170"/>
      <c r="EG890" s="170"/>
      <c r="EH890" s="170"/>
      <c r="EI890" s="170"/>
      <c r="EJ890" s="170"/>
      <c r="EK890" s="170"/>
      <c r="EL890" s="170"/>
      <c r="EM890" s="170"/>
      <c r="EN890" s="170"/>
      <c r="EO890" s="170"/>
      <c r="EP890" s="170"/>
      <c r="EQ890" s="170"/>
      <c r="ER890" s="170"/>
      <c r="ES890" s="170"/>
      <c r="ET890" s="170"/>
      <c r="EU890" s="170"/>
      <c r="EV890" s="170"/>
      <c r="EW890" s="170"/>
      <c r="EX890" s="170"/>
      <c r="EY890" s="170"/>
      <c r="EZ890" s="170"/>
      <c r="FA890" s="170"/>
      <c r="FB890" s="170"/>
      <c r="FC890" s="170"/>
      <c r="FD890" s="170"/>
    </row>
    <row r="891" customFormat="false" ht="12.75" hidden="false" customHeight="false" outlineLevel="0" collapsed="false">
      <c r="A891" s="179"/>
      <c r="B891" s="160"/>
      <c r="C891" s="160"/>
      <c r="D891" s="160"/>
      <c r="E891" s="160"/>
      <c r="F891" s="160"/>
      <c r="G891" s="160"/>
      <c r="H891" s="159"/>
      <c r="I891" s="181"/>
      <c r="R891" s="159"/>
      <c r="S891" s="169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70"/>
      <c r="BP891" s="170"/>
      <c r="BQ891" s="170"/>
      <c r="BR891" s="170"/>
      <c r="BS891" s="170"/>
      <c r="BT891" s="170"/>
      <c r="BU891" s="170"/>
      <c r="BV891" s="170"/>
      <c r="BW891" s="170"/>
      <c r="BX891" s="170"/>
      <c r="BY891" s="170"/>
      <c r="BZ891" s="170"/>
      <c r="CA891" s="170"/>
      <c r="CB891" s="170"/>
      <c r="CC891" s="170"/>
      <c r="CD891" s="170"/>
      <c r="CE891" s="170"/>
      <c r="CF891" s="170"/>
      <c r="CG891" s="170"/>
      <c r="CH891" s="170"/>
      <c r="CI891" s="170"/>
      <c r="CJ891" s="170"/>
      <c r="CK891" s="170"/>
      <c r="CL891" s="170"/>
      <c r="CM891" s="170"/>
      <c r="CN891" s="170"/>
      <c r="CO891" s="170"/>
      <c r="CP891" s="170"/>
      <c r="CQ891" s="170"/>
      <c r="CR891" s="170"/>
      <c r="CS891" s="170"/>
      <c r="CT891" s="170"/>
      <c r="CU891" s="170"/>
      <c r="CV891" s="170"/>
      <c r="CW891" s="170"/>
      <c r="CX891" s="170"/>
      <c r="CY891" s="170"/>
      <c r="CZ891" s="170"/>
      <c r="DA891" s="170"/>
      <c r="DB891" s="170"/>
      <c r="DC891" s="170"/>
      <c r="DD891" s="170"/>
      <c r="DE891" s="170"/>
      <c r="DF891" s="170"/>
      <c r="DG891" s="170"/>
      <c r="DH891" s="170"/>
      <c r="DI891" s="170"/>
      <c r="DJ891" s="170"/>
      <c r="DK891" s="170"/>
      <c r="DL891" s="170"/>
      <c r="DM891" s="170"/>
      <c r="DN891" s="170"/>
      <c r="DO891" s="170"/>
      <c r="DP891" s="170"/>
      <c r="DQ891" s="170"/>
      <c r="DR891" s="170"/>
      <c r="DS891" s="170"/>
      <c r="DT891" s="170"/>
      <c r="DU891" s="170"/>
      <c r="DV891" s="170"/>
      <c r="DW891" s="170"/>
      <c r="DX891" s="170"/>
      <c r="DY891" s="170"/>
      <c r="DZ891" s="170"/>
      <c r="EA891" s="170"/>
      <c r="EB891" s="170"/>
      <c r="EC891" s="170"/>
      <c r="ED891" s="170"/>
      <c r="EE891" s="170"/>
      <c r="EF891" s="170"/>
      <c r="EG891" s="170"/>
      <c r="EH891" s="170"/>
      <c r="EI891" s="170"/>
      <c r="EJ891" s="170"/>
      <c r="EK891" s="170"/>
      <c r="EL891" s="170"/>
      <c r="EM891" s="170"/>
      <c r="EN891" s="170"/>
      <c r="EO891" s="170"/>
      <c r="EP891" s="170"/>
      <c r="EQ891" s="170"/>
      <c r="ER891" s="170"/>
      <c r="ES891" s="170"/>
      <c r="ET891" s="170"/>
      <c r="EU891" s="170"/>
      <c r="EV891" s="170"/>
      <c r="EW891" s="170"/>
      <c r="EX891" s="170"/>
      <c r="EY891" s="170"/>
      <c r="EZ891" s="170"/>
      <c r="FA891" s="170"/>
      <c r="FB891" s="170"/>
      <c r="FC891" s="170"/>
      <c r="FD891" s="170"/>
    </row>
    <row r="892" customFormat="false" ht="12.75" hidden="false" customHeight="false" outlineLevel="0" collapsed="false">
      <c r="A892" s="179"/>
      <c r="B892" s="160"/>
      <c r="C892" s="160"/>
      <c r="D892" s="160"/>
      <c r="E892" s="160"/>
      <c r="F892" s="160"/>
      <c r="G892" s="160"/>
      <c r="H892" s="159"/>
      <c r="I892" s="181"/>
      <c r="R892" s="159"/>
      <c r="S892" s="169"/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0"/>
      <c r="AE892" s="170"/>
      <c r="AF892" s="170"/>
      <c r="AG892" s="170"/>
      <c r="AH892" s="170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70"/>
      <c r="BP892" s="170"/>
      <c r="BQ892" s="170"/>
      <c r="BR892" s="170"/>
      <c r="BS892" s="170"/>
      <c r="BT892" s="170"/>
      <c r="BU892" s="170"/>
      <c r="BV892" s="170"/>
      <c r="BW892" s="170"/>
      <c r="BX892" s="170"/>
      <c r="BY892" s="170"/>
      <c r="BZ892" s="170"/>
      <c r="CA892" s="170"/>
      <c r="CB892" s="170"/>
      <c r="CC892" s="170"/>
      <c r="CD892" s="170"/>
      <c r="CE892" s="170"/>
      <c r="CF892" s="170"/>
      <c r="CG892" s="170"/>
      <c r="CH892" s="170"/>
      <c r="CI892" s="170"/>
      <c r="CJ892" s="170"/>
      <c r="CK892" s="170"/>
      <c r="CL892" s="170"/>
      <c r="CM892" s="170"/>
      <c r="CN892" s="170"/>
      <c r="CO892" s="170"/>
      <c r="CP892" s="170"/>
      <c r="CQ892" s="170"/>
      <c r="CR892" s="170"/>
      <c r="CS892" s="170"/>
      <c r="CT892" s="170"/>
      <c r="CU892" s="170"/>
      <c r="CV892" s="170"/>
      <c r="CW892" s="170"/>
      <c r="CX892" s="170"/>
      <c r="CY892" s="170"/>
      <c r="CZ892" s="170"/>
      <c r="DA892" s="170"/>
      <c r="DB892" s="170"/>
      <c r="DC892" s="170"/>
      <c r="DD892" s="170"/>
      <c r="DE892" s="170"/>
      <c r="DF892" s="170"/>
      <c r="DG892" s="170"/>
      <c r="DH892" s="170"/>
      <c r="DI892" s="170"/>
      <c r="DJ892" s="170"/>
      <c r="DK892" s="170"/>
      <c r="DL892" s="170"/>
      <c r="DM892" s="170"/>
      <c r="DN892" s="170"/>
      <c r="DO892" s="170"/>
      <c r="DP892" s="170"/>
      <c r="DQ892" s="170"/>
      <c r="DR892" s="170"/>
      <c r="DS892" s="170"/>
      <c r="DT892" s="170"/>
      <c r="DU892" s="170"/>
      <c r="DV892" s="170"/>
      <c r="DW892" s="170"/>
      <c r="DX892" s="170"/>
      <c r="DY892" s="170"/>
      <c r="DZ892" s="170"/>
      <c r="EA892" s="170"/>
      <c r="EB892" s="170"/>
      <c r="EC892" s="170"/>
      <c r="ED892" s="170"/>
      <c r="EE892" s="170"/>
      <c r="EF892" s="170"/>
      <c r="EG892" s="170"/>
      <c r="EH892" s="170"/>
      <c r="EI892" s="170"/>
      <c r="EJ892" s="170"/>
      <c r="EK892" s="170"/>
      <c r="EL892" s="170"/>
      <c r="EM892" s="170"/>
      <c r="EN892" s="170"/>
      <c r="EO892" s="170"/>
      <c r="EP892" s="170"/>
      <c r="EQ892" s="170"/>
      <c r="ER892" s="170"/>
      <c r="ES892" s="170"/>
      <c r="ET892" s="170"/>
      <c r="EU892" s="170"/>
      <c r="EV892" s="170"/>
      <c r="EW892" s="170"/>
      <c r="EX892" s="170"/>
      <c r="EY892" s="170"/>
      <c r="EZ892" s="170"/>
      <c r="FA892" s="170"/>
      <c r="FB892" s="170"/>
      <c r="FC892" s="170"/>
      <c r="FD892" s="170"/>
    </row>
    <row r="893" customFormat="false" ht="12.75" hidden="false" customHeight="false" outlineLevel="0" collapsed="false">
      <c r="A893" s="179"/>
      <c r="B893" s="160"/>
      <c r="C893" s="160"/>
      <c r="D893" s="160"/>
      <c r="E893" s="160"/>
      <c r="F893" s="160"/>
      <c r="G893" s="160"/>
      <c r="H893" s="159"/>
      <c r="I893" s="181"/>
      <c r="R893" s="159"/>
      <c r="S893" s="169"/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0"/>
      <c r="AE893" s="170"/>
      <c r="AF893" s="170"/>
      <c r="AG893" s="170"/>
      <c r="AH893" s="170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70"/>
      <c r="BP893" s="170"/>
      <c r="BQ893" s="170"/>
      <c r="BR893" s="170"/>
      <c r="BS893" s="170"/>
      <c r="BT893" s="170"/>
      <c r="BU893" s="170"/>
      <c r="BV893" s="170"/>
      <c r="BW893" s="170"/>
      <c r="BX893" s="170"/>
      <c r="BY893" s="170"/>
      <c r="BZ893" s="170"/>
      <c r="CA893" s="170"/>
      <c r="CB893" s="170"/>
      <c r="CC893" s="170"/>
      <c r="CD893" s="170"/>
      <c r="CE893" s="170"/>
      <c r="CF893" s="170"/>
      <c r="CG893" s="170"/>
      <c r="CH893" s="170"/>
      <c r="CI893" s="170"/>
      <c r="CJ893" s="170"/>
      <c r="CK893" s="170"/>
      <c r="CL893" s="170"/>
      <c r="CM893" s="170"/>
      <c r="CN893" s="170"/>
      <c r="CO893" s="170"/>
      <c r="CP893" s="170"/>
      <c r="CQ893" s="170"/>
      <c r="CR893" s="170"/>
      <c r="CS893" s="170"/>
      <c r="CT893" s="170"/>
      <c r="CU893" s="170"/>
      <c r="CV893" s="170"/>
      <c r="CW893" s="170"/>
      <c r="CX893" s="170"/>
      <c r="CY893" s="170"/>
      <c r="CZ893" s="170"/>
      <c r="DA893" s="170"/>
      <c r="DB893" s="170"/>
      <c r="DC893" s="170"/>
      <c r="DD893" s="170"/>
      <c r="DE893" s="170"/>
      <c r="DF893" s="170"/>
      <c r="DG893" s="170"/>
      <c r="DH893" s="170"/>
      <c r="DI893" s="170"/>
      <c r="DJ893" s="170"/>
      <c r="DK893" s="170"/>
      <c r="DL893" s="170"/>
      <c r="DM893" s="170"/>
      <c r="DN893" s="170"/>
      <c r="DO893" s="170"/>
      <c r="DP893" s="170"/>
      <c r="DQ893" s="170"/>
      <c r="DR893" s="170"/>
      <c r="DS893" s="170"/>
      <c r="DT893" s="170"/>
      <c r="DU893" s="170"/>
      <c r="DV893" s="170"/>
      <c r="DW893" s="170"/>
      <c r="DX893" s="170"/>
      <c r="DY893" s="170"/>
      <c r="DZ893" s="170"/>
      <c r="EA893" s="170"/>
      <c r="EB893" s="170"/>
      <c r="EC893" s="170"/>
      <c r="ED893" s="170"/>
      <c r="EE893" s="170"/>
      <c r="EF893" s="170"/>
      <c r="EG893" s="170"/>
      <c r="EH893" s="170"/>
      <c r="EI893" s="170"/>
      <c r="EJ893" s="170"/>
      <c r="EK893" s="170"/>
      <c r="EL893" s="170"/>
      <c r="EM893" s="170"/>
      <c r="EN893" s="170"/>
      <c r="EO893" s="170"/>
      <c r="EP893" s="170"/>
      <c r="EQ893" s="170"/>
      <c r="ER893" s="170"/>
      <c r="ES893" s="170"/>
      <c r="ET893" s="170"/>
      <c r="EU893" s="170"/>
      <c r="EV893" s="170"/>
      <c r="EW893" s="170"/>
      <c r="EX893" s="170"/>
      <c r="EY893" s="170"/>
      <c r="EZ893" s="170"/>
      <c r="FA893" s="170"/>
      <c r="FB893" s="170"/>
      <c r="FC893" s="170"/>
      <c r="FD893" s="170"/>
    </row>
    <row r="894" customFormat="false" ht="12.75" hidden="false" customHeight="false" outlineLevel="0" collapsed="false">
      <c r="A894" s="179"/>
      <c r="B894" s="160"/>
      <c r="C894" s="160"/>
      <c r="D894" s="160"/>
      <c r="E894" s="160"/>
      <c r="F894" s="160"/>
      <c r="G894" s="160"/>
      <c r="H894" s="159"/>
      <c r="I894" s="181"/>
      <c r="R894" s="159"/>
      <c r="S894" s="169"/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0"/>
      <c r="AE894" s="170"/>
      <c r="AF894" s="170"/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70"/>
      <c r="BP894" s="170"/>
      <c r="BQ894" s="170"/>
      <c r="BR894" s="170"/>
      <c r="BS894" s="170"/>
      <c r="BT894" s="170"/>
      <c r="BU894" s="170"/>
      <c r="BV894" s="170"/>
      <c r="BW894" s="170"/>
      <c r="BX894" s="170"/>
      <c r="BY894" s="170"/>
      <c r="BZ894" s="170"/>
      <c r="CA894" s="170"/>
      <c r="CB894" s="170"/>
      <c r="CC894" s="170"/>
      <c r="CD894" s="170"/>
      <c r="CE894" s="170"/>
      <c r="CF894" s="170"/>
      <c r="CG894" s="170"/>
      <c r="CH894" s="170"/>
      <c r="CI894" s="170"/>
      <c r="CJ894" s="170"/>
      <c r="CK894" s="170"/>
      <c r="CL894" s="170"/>
      <c r="CM894" s="170"/>
      <c r="CN894" s="170"/>
      <c r="CO894" s="170"/>
      <c r="CP894" s="170"/>
      <c r="CQ894" s="170"/>
      <c r="CR894" s="170"/>
      <c r="CS894" s="170"/>
      <c r="CT894" s="170"/>
      <c r="CU894" s="170"/>
      <c r="CV894" s="170"/>
      <c r="CW894" s="170"/>
      <c r="CX894" s="170"/>
      <c r="CY894" s="170"/>
      <c r="CZ894" s="170"/>
      <c r="DA894" s="170"/>
      <c r="DB894" s="170"/>
      <c r="DC894" s="170"/>
      <c r="DD894" s="170"/>
      <c r="DE894" s="170"/>
      <c r="DF894" s="170"/>
      <c r="DG894" s="170"/>
      <c r="DH894" s="170"/>
      <c r="DI894" s="170"/>
      <c r="DJ894" s="170"/>
      <c r="DK894" s="170"/>
      <c r="DL894" s="170"/>
      <c r="DM894" s="170"/>
      <c r="DN894" s="170"/>
      <c r="DO894" s="170"/>
      <c r="DP894" s="170"/>
      <c r="DQ894" s="170"/>
      <c r="DR894" s="170"/>
      <c r="DS894" s="170"/>
      <c r="DT894" s="170"/>
      <c r="DU894" s="170"/>
      <c r="DV894" s="170"/>
      <c r="DW894" s="170"/>
      <c r="DX894" s="170"/>
      <c r="DY894" s="170"/>
      <c r="DZ894" s="170"/>
      <c r="EA894" s="170"/>
      <c r="EB894" s="170"/>
      <c r="EC894" s="170"/>
      <c r="ED894" s="170"/>
      <c r="EE894" s="170"/>
      <c r="EF894" s="170"/>
      <c r="EG894" s="170"/>
      <c r="EH894" s="170"/>
      <c r="EI894" s="170"/>
      <c r="EJ894" s="170"/>
      <c r="EK894" s="170"/>
      <c r="EL894" s="170"/>
      <c r="EM894" s="170"/>
      <c r="EN894" s="170"/>
      <c r="EO894" s="170"/>
      <c r="EP894" s="170"/>
      <c r="EQ894" s="170"/>
      <c r="ER894" s="170"/>
      <c r="ES894" s="170"/>
      <c r="ET894" s="170"/>
      <c r="EU894" s="170"/>
      <c r="EV894" s="170"/>
      <c r="EW894" s="170"/>
      <c r="EX894" s="170"/>
      <c r="EY894" s="170"/>
      <c r="EZ894" s="170"/>
      <c r="FA894" s="170"/>
      <c r="FB894" s="170"/>
      <c r="FC894" s="170"/>
      <c r="FD894" s="170"/>
    </row>
    <row r="895" customFormat="false" ht="12.75" hidden="false" customHeight="false" outlineLevel="0" collapsed="false">
      <c r="A895" s="179"/>
      <c r="B895" s="160"/>
      <c r="C895" s="160"/>
      <c r="D895" s="160"/>
      <c r="E895" s="160"/>
      <c r="F895" s="160"/>
      <c r="G895" s="160"/>
      <c r="H895" s="159"/>
      <c r="I895" s="181"/>
      <c r="R895" s="159"/>
      <c r="S895" s="169"/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0"/>
      <c r="AE895" s="170"/>
      <c r="AF895" s="170"/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70"/>
      <c r="BP895" s="170"/>
      <c r="BQ895" s="170"/>
      <c r="BR895" s="170"/>
      <c r="BS895" s="170"/>
      <c r="BT895" s="170"/>
      <c r="BU895" s="170"/>
      <c r="BV895" s="170"/>
      <c r="BW895" s="170"/>
      <c r="BX895" s="170"/>
      <c r="BY895" s="170"/>
      <c r="BZ895" s="170"/>
      <c r="CA895" s="170"/>
      <c r="CB895" s="170"/>
      <c r="CC895" s="170"/>
      <c r="CD895" s="170"/>
      <c r="CE895" s="170"/>
      <c r="CF895" s="170"/>
      <c r="CG895" s="170"/>
      <c r="CH895" s="170"/>
      <c r="CI895" s="170"/>
      <c r="CJ895" s="170"/>
      <c r="CK895" s="170"/>
      <c r="CL895" s="170"/>
      <c r="CM895" s="170"/>
      <c r="CN895" s="170"/>
      <c r="CO895" s="170"/>
      <c r="CP895" s="170"/>
      <c r="CQ895" s="170"/>
      <c r="CR895" s="170"/>
      <c r="CS895" s="170"/>
      <c r="CT895" s="170"/>
      <c r="CU895" s="170"/>
      <c r="CV895" s="170"/>
      <c r="CW895" s="170"/>
      <c r="CX895" s="170"/>
      <c r="CY895" s="170"/>
      <c r="CZ895" s="170"/>
      <c r="DA895" s="170"/>
      <c r="DB895" s="170"/>
      <c r="DC895" s="170"/>
      <c r="DD895" s="170"/>
      <c r="DE895" s="170"/>
      <c r="DF895" s="170"/>
      <c r="DG895" s="170"/>
      <c r="DH895" s="170"/>
      <c r="DI895" s="170"/>
      <c r="DJ895" s="170"/>
      <c r="DK895" s="170"/>
      <c r="DL895" s="170"/>
      <c r="DM895" s="170"/>
      <c r="DN895" s="170"/>
      <c r="DO895" s="170"/>
      <c r="DP895" s="170"/>
      <c r="DQ895" s="170"/>
      <c r="DR895" s="170"/>
      <c r="DS895" s="170"/>
      <c r="DT895" s="170"/>
      <c r="DU895" s="170"/>
      <c r="DV895" s="170"/>
      <c r="DW895" s="170"/>
      <c r="DX895" s="170"/>
      <c r="DY895" s="170"/>
      <c r="DZ895" s="170"/>
      <c r="EA895" s="170"/>
      <c r="EB895" s="170"/>
      <c r="EC895" s="170"/>
      <c r="ED895" s="170"/>
      <c r="EE895" s="170"/>
      <c r="EF895" s="170"/>
      <c r="EG895" s="170"/>
      <c r="EH895" s="170"/>
      <c r="EI895" s="170"/>
      <c r="EJ895" s="170"/>
      <c r="EK895" s="170"/>
      <c r="EL895" s="170"/>
      <c r="EM895" s="170"/>
      <c r="EN895" s="170"/>
      <c r="EO895" s="170"/>
      <c r="EP895" s="170"/>
      <c r="EQ895" s="170"/>
      <c r="ER895" s="170"/>
      <c r="ES895" s="170"/>
      <c r="ET895" s="170"/>
      <c r="EU895" s="170"/>
      <c r="EV895" s="170"/>
      <c r="EW895" s="170"/>
      <c r="EX895" s="170"/>
      <c r="EY895" s="170"/>
      <c r="EZ895" s="170"/>
      <c r="FA895" s="170"/>
      <c r="FB895" s="170"/>
      <c r="FC895" s="170"/>
      <c r="FD895" s="170"/>
    </row>
    <row r="896" customFormat="false" ht="12.75" hidden="false" customHeight="false" outlineLevel="0" collapsed="false">
      <c r="A896" s="179"/>
      <c r="B896" s="160"/>
      <c r="C896" s="160"/>
      <c r="D896" s="160"/>
      <c r="E896" s="160"/>
      <c r="F896" s="160"/>
      <c r="G896" s="160"/>
      <c r="H896" s="159"/>
      <c r="I896" s="181"/>
      <c r="R896" s="159"/>
      <c r="S896" s="169"/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0"/>
      <c r="AE896" s="170"/>
      <c r="AF896" s="170"/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70"/>
      <c r="BP896" s="170"/>
      <c r="BQ896" s="170"/>
      <c r="BR896" s="170"/>
      <c r="BS896" s="170"/>
      <c r="BT896" s="170"/>
      <c r="BU896" s="170"/>
      <c r="BV896" s="170"/>
      <c r="BW896" s="170"/>
      <c r="BX896" s="170"/>
      <c r="BY896" s="170"/>
      <c r="BZ896" s="170"/>
      <c r="CA896" s="170"/>
      <c r="CB896" s="170"/>
      <c r="CC896" s="170"/>
      <c r="CD896" s="170"/>
      <c r="CE896" s="170"/>
      <c r="CF896" s="170"/>
      <c r="CG896" s="170"/>
      <c r="CH896" s="170"/>
      <c r="CI896" s="170"/>
      <c r="CJ896" s="170"/>
      <c r="CK896" s="170"/>
      <c r="CL896" s="170"/>
      <c r="CM896" s="170"/>
      <c r="CN896" s="170"/>
      <c r="CO896" s="170"/>
      <c r="CP896" s="170"/>
      <c r="CQ896" s="170"/>
      <c r="CR896" s="170"/>
      <c r="CS896" s="170"/>
      <c r="CT896" s="170"/>
      <c r="CU896" s="170"/>
      <c r="CV896" s="170"/>
      <c r="CW896" s="170"/>
      <c r="CX896" s="170"/>
      <c r="CY896" s="170"/>
      <c r="CZ896" s="170"/>
      <c r="DA896" s="170"/>
      <c r="DB896" s="170"/>
      <c r="DC896" s="170"/>
      <c r="DD896" s="170"/>
      <c r="DE896" s="170"/>
      <c r="DF896" s="170"/>
      <c r="DG896" s="170"/>
      <c r="DH896" s="170"/>
      <c r="DI896" s="170"/>
      <c r="DJ896" s="170"/>
      <c r="DK896" s="170"/>
      <c r="DL896" s="170"/>
      <c r="DM896" s="170"/>
      <c r="DN896" s="170"/>
      <c r="DO896" s="170"/>
      <c r="DP896" s="170"/>
      <c r="DQ896" s="170"/>
      <c r="DR896" s="170"/>
      <c r="DS896" s="170"/>
      <c r="DT896" s="170"/>
      <c r="DU896" s="170"/>
      <c r="DV896" s="170"/>
      <c r="DW896" s="170"/>
      <c r="DX896" s="170"/>
      <c r="DY896" s="170"/>
      <c r="DZ896" s="170"/>
      <c r="EA896" s="170"/>
      <c r="EB896" s="170"/>
      <c r="EC896" s="170"/>
      <c r="ED896" s="170"/>
      <c r="EE896" s="170"/>
      <c r="EF896" s="170"/>
      <c r="EG896" s="170"/>
      <c r="EH896" s="170"/>
      <c r="EI896" s="170"/>
      <c r="EJ896" s="170"/>
      <c r="EK896" s="170"/>
      <c r="EL896" s="170"/>
      <c r="EM896" s="170"/>
      <c r="EN896" s="170"/>
      <c r="EO896" s="170"/>
      <c r="EP896" s="170"/>
      <c r="EQ896" s="170"/>
      <c r="ER896" s="170"/>
      <c r="ES896" s="170"/>
      <c r="ET896" s="170"/>
      <c r="EU896" s="170"/>
      <c r="EV896" s="170"/>
      <c r="EW896" s="170"/>
      <c r="EX896" s="170"/>
      <c r="EY896" s="170"/>
      <c r="EZ896" s="170"/>
      <c r="FA896" s="170"/>
      <c r="FB896" s="170"/>
      <c r="FC896" s="170"/>
      <c r="FD896" s="170"/>
    </row>
    <row r="897" customFormat="false" ht="12.75" hidden="false" customHeight="false" outlineLevel="0" collapsed="false">
      <c r="A897" s="179"/>
      <c r="B897" s="160"/>
      <c r="C897" s="160"/>
      <c r="D897" s="160"/>
      <c r="E897" s="160"/>
      <c r="F897" s="160"/>
      <c r="G897" s="160"/>
      <c r="H897" s="159"/>
      <c r="I897" s="181"/>
      <c r="R897" s="159"/>
      <c r="S897" s="169"/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0"/>
      <c r="AE897" s="170"/>
      <c r="AF897" s="170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70"/>
      <c r="BP897" s="170"/>
      <c r="BQ897" s="170"/>
      <c r="BR897" s="170"/>
      <c r="BS897" s="170"/>
      <c r="BT897" s="170"/>
      <c r="BU897" s="170"/>
      <c r="BV897" s="170"/>
      <c r="BW897" s="170"/>
      <c r="BX897" s="170"/>
      <c r="BY897" s="170"/>
      <c r="BZ897" s="170"/>
      <c r="CA897" s="170"/>
      <c r="CB897" s="170"/>
      <c r="CC897" s="170"/>
      <c r="CD897" s="170"/>
      <c r="CE897" s="170"/>
      <c r="CF897" s="170"/>
      <c r="CG897" s="170"/>
      <c r="CH897" s="170"/>
      <c r="CI897" s="170"/>
      <c r="CJ897" s="170"/>
      <c r="CK897" s="170"/>
      <c r="CL897" s="170"/>
      <c r="CM897" s="170"/>
      <c r="CN897" s="170"/>
      <c r="CO897" s="170"/>
      <c r="CP897" s="170"/>
      <c r="CQ897" s="170"/>
      <c r="CR897" s="170"/>
      <c r="CS897" s="170"/>
      <c r="CT897" s="170"/>
      <c r="CU897" s="170"/>
      <c r="CV897" s="170"/>
      <c r="CW897" s="170"/>
      <c r="CX897" s="170"/>
      <c r="CY897" s="170"/>
      <c r="CZ897" s="170"/>
      <c r="DA897" s="170"/>
      <c r="DB897" s="170"/>
      <c r="DC897" s="170"/>
      <c r="DD897" s="170"/>
      <c r="DE897" s="170"/>
      <c r="DF897" s="170"/>
      <c r="DG897" s="170"/>
      <c r="DH897" s="170"/>
      <c r="DI897" s="170"/>
      <c r="DJ897" s="170"/>
      <c r="DK897" s="170"/>
      <c r="DL897" s="170"/>
      <c r="DM897" s="170"/>
      <c r="DN897" s="170"/>
      <c r="DO897" s="170"/>
      <c r="DP897" s="170"/>
      <c r="DQ897" s="170"/>
      <c r="DR897" s="170"/>
      <c r="DS897" s="170"/>
      <c r="DT897" s="170"/>
      <c r="DU897" s="170"/>
      <c r="DV897" s="170"/>
      <c r="DW897" s="170"/>
      <c r="DX897" s="170"/>
      <c r="DY897" s="170"/>
      <c r="DZ897" s="170"/>
      <c r="EA897" s="170"/>
      <c r="EB897" s="170"/>
      <c r="EC897" s="170"/>
      <c r="ED897" s="170"/>
      <c r="EE897" s="170"/>
      <c r="EF897" s="170"/>
      <c r="EG897" s="170"/>
      <c r="EH897" s="170"/>
      <c r="EI897" s="170"/>
      <c r="EJ897" s="170"/>
      <c r="EK897" s="170"/>
      <c r="EL897" s="170"/>
      <c r="EM897" s="170"/>
      <c r="EN897" s="170"/>
      <c r="EO897" s="170"/>
      <c r="EP897" s="170"/>
      <c r="EQ897" s="170"/>
      <c r="ER897" s="170"/>
      <c r="ES897" s="170"/>
      <c r="ET897" s="170"/>
      <c r="EU897" s="170"/>
      <c r="EV897" s="170"/>
      <c r="EW897" s="170"/>
      <c r="EX897" s="170"/>
      <c r="EY897" s="170"/>
      <c r="EZ897" s="170"/>
      <c r="FA897" s="170"/>
      <c r="FB897" s="170"/>
      <c r="FC897" s="170"/>
      <c r="FD897" s="170"/>
    </row>
    <row r="898" customFormat="false" ht="12.75" hidden="false" customHeight="false" outlineLevel="0" collapsed="false">
      <c r="A898" s="179"/>
      <c r="B898" s="160"/>
      <c r="C898" s="160"/>
      <c r="D898" s="160"/>
      <c r="E898" s="160"/>
      <c r="F898" s="160"/>
      <c r="G898" s="160"/>
      <c r="H898" s="159"/>
      <c r="I898" s="181"/>
      <c r="R898" s="159"/>
      <c r="S898" s="169"/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0"/>
      <c r="AE898" s="170"/>
      <c r="AF898" s="170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70"/>
      <c r="BP898" s="170"/>
      <c r="BQ898" s="170"/>
      <c r="BR898" s="170"/>
      <c r="BS898" s="170"/>
      <c r="BT898" s="170"/>
      <c r="BU898" s="170"/>
      <c r="BV898" s="170"/>
      <c r="BW898" s="170"/>
      <c r="BX898" s="170"/>
      <c r="BY898" s="170"/>
      <c r="BZ898" s="170"/>
      <c r="CA898" s="170"/>
      <c r="CB898" s="170"/>
      <c r="CC898" s="170"/>
      <c r="CD898" s="170"/>
      <c r="CE898" s="170"/>
      <c r="CF898" s="170"/>
      <c r="CG898" s="170"/>
      <c r="CH898" s="170"/>
      <c r="CI898" s="170"/>
      <c r="CJ898" s="170"/>
      <c r="CK898" s="170"/>
      <c r="CL898" s="170"/>
      <c r="CM898" s="170"/>
      <c r="CN898" s="170"/>
      <c r="CO898" s="170"/>
      <c r="CP898" s="170"/>
      <c r="CQ898" s="170"/>
      <c r="CR898" s="170"/>
      <c r="CS898" s="170"/>
      <c r="CT898" s="170"/>
      <c r="CU898" s="170"/>
      <c r="CV898" s="170"/>
      <c r="CW898" s="170"/>
      <c r="CX898" s="170"/>
      <c r="CY898" s="170"/>
      <c r="CZ898" s="170"/>
      <c r="DA898" s="170"/>
      <c r="DB898" s="170"/>
      <c r="DC898" s="170"/>
      <c r="DD898" s="170"/>
      <c r="DE898" s="170"/>
      <c r="DF898" s="170"/>
      <c r="DG898" s="170"/>
      <c r="DH898" s="170"/>
      <c r="DI898" s="170"/>
      <c r="DJ898" s="170"/>
      <c r="DK898" s="170"/>
      <c r="DL898" s="170"/>
      <c r="DM898" s="170"/>
      <c r="DN898" s="170"/>
      <c r="DO898" s="170"/>
      <c r="DP898" s="170"/>
      <c r="DQ898" s="170"/>
      <c r="DR898" s="170"/>
      <c r="DS898" s="170"/>
      <c r="DT898" s="170"/>
      <c r="DU898" s="170"/>
      <c r="DV898" s="170"/>
      <c r="DW898" s="170"/>
      <c r="DX898" s="170"/>
      <c r="DY898" s="170"/>
      <c r="DZ898" s="170"/>
      <c r="EA898" s="170"/>
      <c r="EB898" s="170"/>
      <c r="EC898" s="170"/>
      <c r="ED898" s="170"/>
      <c r="EE898" s="170"/>
      <c r="EF898" s="170"/>
      <c r="EG898" s="170"/>
      <c r="EH898" s="170"/>
      <c r="EI898" s="170"/>
      <c r="EJ898" s="170"/>
      <c r="EK898" s="170"/>
      <c r="EL898" s="170"/>
      <c r="EM898" s="170"/>
      <c r="EN898" s="170"/>
      <c r="EO898" s="170"/>
      <c r="EP898" s="170"/>
      <c r="EQ898" s="170"/>
      <c r="ER898" s="170"/>
      <c r="ES898" s="170"/>
      <c r="ET898" s="170"/>
      <c r="EU898" s="170"/>
      <c r="EV898" s="170"/>
      <c r="EW898" s="170"/>
      <c r="EX898" s="170"/>
      <c r="EY898" s="170"/>
      <c r="EZ898" s="170"/>
      <c r="FA898" s="170"/>
      <c r="FB898" s="170"/>
      <c r="FC898" s="170"/>
      <c r="FD898" s="170"/>
    </row>
    <row r="899" customFormat="false" ht="12.75" hidden="false" customHeight="false" outlineLevel="0" collapsed="false">
      <c r="A899" s="179"/>
      <c r="B899" s="160"/>
      <c r="C899" s="160"/>
      <c r="D899" s="160"/>
      <c r="E899" s="160"/>
      <c r="F899" s="160"/>
      <c r="G899" s="160"/>
      <c r="H899" s="159"/>
      <c r="I899" s="181"/>
      <c r="R899" s="159"/>
      <c r="S899" s="169"/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0"/>
      <c r="AE899" s="170"/>
      <c r="AF899" s="170"/>
      <c r="AG899" s="170"/>
      <c r="AH899" s="170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70"/>
      <c r="BP899" s="170"/>
      <c r="BQ899" s="170"/>
      <c r="BR899" s="170"/>
      <c r="BS899" s="170"/>
      <c r="BT899" s="170"/>
      <c r="BU899" s="170"/>
      <c r="BV899" s="170"/>
      <c r="BW899" s="170"/>
      <c r="BX899" s="170"/>
      <c r="BY899" s="170"/>
      <c r="BZ899" s="170"/>
      <c r="CA899" s="170"/>
      <c r="CB899" s="170"/>
      <c r="CC899" s="170"/>
      <c r="CD899" s="170"/>
      <c r="CE899" s="170"/>
      <c r="CF899" s="170"/>
      <c r="CG899" s="170"/>
      <c r="CH899" s="170"/>
      <c r="CI899" s="170"/>
      <c r="CJ899" s="170"/>
      <c r="CK899" s="170"/>
      <c r="CL899" s="170"/>
      <c r="CM899" s="170"/>
      <c r="CN899" s="170"/>
      <c r="CO899" s="170"/>
      <c r="CP899" s="170"/>
      <c r="CQ899" s="170"/>
      <c r="CR899" s="170"/>
      <c r="CS899" s="170"/>
      <c r="CT899" s="170"/>
      <c r="CU899" s="170"/>
      <c r="CV899" s="170"/>
      <c r="CW899" s="170"/>
      <c r="CX899" s="170"/>
      <c r="CY899" s="170"/>
      <c r="CZ899" s="170"/>
      <c r="DA899" s="170"/>
      <c r="DB899" s="170"/>
      <c r="DC899" s="170"/>
      <c r="DD899" s="170"/>
      <c r="DE899" s="170"/>
      <c r="DF899" s="170"/>
      <c r="DG899" s="170"/>
      <c r="DH899" s="170"/>
      <c r="DI899" s="170"/>
      <c r="DJ899" s="170"/>
      <c r="DK899" s="170"/>
      <c r="DL899" s="170"/>
      <c r="DM899" s="170"/>
      <c r="DN899" s="170"/>
      <c r="DO899" s="170"/>
      <c r="DP899" s="170"/>
      <c r="DQ899" s="170"/>
      <c r="DR899" s="170"/>
      <c r="DS899" s="170"/>
      <c r="DT899" s="170"/>
      <c r="DU899" s="170"/>
      <c r="DV899" s="170"/>
      <c r="DW899" s="170"/>
      <c r="DX899" s="170"/>
      <c r="DY899" s="170"/>
      <c r="DZ899" s="170"/>
      <c r="EA899" s="170"/>
      <c r="EB899" s="170"/>
      <c r="EC899" s="170"/>
      <c r="ED899" s="170"/>
      <c r="EE899" s="170"/>
      <c r="EF899" s="170"/>
      <c r="EG899" s="170"/>
      <c r="EH899" s="170"/>
      <c r="EI899" s="170"/>
      <c r="EJ899" s="170"/>
      <c r="EK899" s="170"/>
      <c r="EL899" s="170"/>
      <c r="EM899" s="170"/>
      <c r="EN899" s="170"/>
      <c r="EO899" s="170"/>
      <c r="EP899" s="170"/>
      <c r="EQ899" s="170"/>
      <c r="ER899" s="170"/>
      <c r="ES899" s="170"/>
      <c r="ET899" s="170"/>
      <c r="EU899" s="170"/>
      <c r="EV899" s="170"/>
      <c r="EW899" s="170"/>
      <c r="EX899" s="170"/>
      <c r="EY899" s="170"/>
      <c r="EZ899" s="170"/>
      <c r="FA899" s="170"/>
      <c r="FB899" s="170"/>
      <c r="FC899" s="170"/>
      <c r="FD899" s="170"/>
    </row>
    <row r="900" customFormat="false" ht="12.75" hidden="false" customHeight="false" outlineLevel="0" collapsed="false">
      <c r="A900" s="179"/>
      <c r="B900" s="160"/>
      <c r="C900" s="160"/>
      <c r="D900" s="160"/>
      <c r="E900" s="160"/>
      <c r="F900" s="160"/>
      <c r="G900" s="160"/>
      <c r="H900" s="159"/>
      <c r="I900" s="181"/>
      <c r="R900" s="159"/>
      <c r="S900" s="169"/>
      <c r="T900" s="170"/>
      <c r="U900" s="170"/>
      <c r="V900" s="170"/>
      <c r="W900" s="170"/>
      <c r="X900" s="170"/>
      <c r="Y900" s="170"/>
      <c r="Z900" s="170"/>
      <c r="AA900" s="170"/>
      <c r="AB900" s="170"/>
      <c r="AC900" s="170"/>
      <c r="AD900" s="170"/>
      <c r="AE900" s="170"/>
      <c r="AF900" s="170"/>
      <c r="AG900" s="170"/>
      <c r="AH900" s="170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70"/>
      <c r="BP900" s="170"/>
      <c r="BQ900" s="170"/>
      <c r="BR900" s="170"/>
      <c r="BS900" s="170"/>
      <c r="BT900" s="170"/>
      <c r="BU900" s="170"/>
      <c r="BV900" s="170"/>
      <c r="BW900" s="170"/>
      <c r="BX900" s="170"/>
      <c r="BY900" s="170"/>
      <c r="BZ900" s="170"/>
      <c r="CA900" s="170"/>
      <c r="CB900" s="170"/>
      <c r="CC900" s="170"/>
      <c r="CD900" s="170"/>
      <c r="CE900" s="170"/>
      <c r="CF900" s="170"/>
      <c r="CG900" s="170"/>
      <c r="CH900" s="170"/>
      <c r="CI900" s="170"/>
      <c r="CJ900" s="170"/>
      <c r="CK900" s="170"/>
      <c r="CL900" s="170"/>
      <c r="CM900" s="170"/>
      <c r="CN900" s="170"/>
      <c r="CO900" s="170"/>
      <c r="CP900" s="170"/>
      <c r="CQ900" s="170"/>
      <c r="CR900" s="170"/>
      <c r="CS900" s="170"/>
      <c r="CT900" s="170"/>
      <c r="CU900" s="170"/>
      <c r="CV900" s="170"/>
      <c r="CW900" s="170"/>
      <c r="CX900" s="170"/>
      <c r="CY900" s="170"/>
      <c r="CZ900" s="170"/>
      <c r="DA900" s="170"/>
      <c r="DB900" s="170"/>
      <c r="DC900" s="170"/>
      <c r="DD900" s="170"/>
      <c r="DE900" s="170"/>
      <c r="DF900" s="170"/>
      <c r="DG900" s="170"/>
      <c r="DH900" s="170"/>
      <c r="DI900" s="170"/>
      <c r="DJ900" s="170"/>
      <c r="DK900" s="170"/>
      <c r="DL900" s="170"/>
      <c r="DM900" s="170"/>
      <c r="DN900" s="170"/>
      <c r="DO900" s="170"/>
      <c r="DP900" s="170"/>
      <c r="DQ900" s="170"/>
      <c r="DR900" s="170"/>
      <c r="DS900" s="170"/>
      <c r="DT900" s="170"/>
      <c r="DU900" s="170"/>
      <c r="DV900" s="170"/>
      <c r="DW900" s="170"/>
      <c r="DX900" s="170"/>
      <c r="DY900" s="170"/>
      <c r="DZ900" s="170"/>
      <c r="EA900" s="170"/>
      <c r="EB900" s="170"/>
      <c r="EC900" s="170"/>
      <c r="ED900" s="170"/>
      <c r="EE900" s="170"/>
      <c r="EF900" s="170"/>
      <c r="EG900" s="170"/>
      <c r="EH900" s="170"/>
      <c r="EI900" s="170"/>
      <c r="EJ900" s="170"/>
      <c r="EK900" s="170"/>
      <c r="EL900" s="170"/>
      <c r="EM900" s="170"/>
      <c r="EN900" s="170"/>
      <c r="EO900" s="170"/>
      <c r="EP900" s="170"/>
      <c r="EQ900" s="170"/>
      <c r="ER900" s="170"/>
      <c r="ES900" s="170"/>
      <c r="ET900" s="170"/>
      <c r="EU900" s="170"/>
      <c r="EV900" s="170"/>
      <c r="EW900" s="170"/>
      <c r="EX900" s="170"/>
      <c r="EY900" s="170"/>
      <c r="EZ900" s="170"/>
      <c r="FA900" s="170"/>
      <c r="FB900" s="170"/>
      <c r="FC900" s="170"/>
      <c r="FD900" s="170"/>
    </row>
    <row r="901" customFormat="false" ht="12.75" hidden="false" customHeight="false" outlineLevel="0" collapsed="false">
      <c r="A901" s="179"/>
      <c r="B901" s="160"/>
      <c r="C901" s="160"/>
      <c r="D901" s="160"/>
      <c r="E901" s="160"/>
      <c r="F901" s="160"/>
      <c r="G901" s="160"/>
      <c r="H901" s="159"/>
      <c r="I901" s="181"/>
      <c r="R901" s="159"/>
      <c r="S901" s="169"/>
      <c r="T901" s="170"/>
      <c r="U901" s="170"/>
      <c r="V901" s="170"/>
      <c r="W901" s="170"/>
      <c r="X901" s="170"/>
      <c r="Y901" s="170"/>
      <c r="Z901" s="170"/>
      <c r="AA901" s="170"/>
      <c r="AB901" s="170"/>
      <c r="AC901" s="170"/>
      <c r="AD901" s="170"/>
      <c r="AE901" s="170"/>
      <c r="AF901" s="170"/>
      <c r="AG901" s="170"/>
      <c r="AH901" s="170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70"/>
      <c r="BP901" s="170"/>
      <c r="BQ901" s="170"/>
      <c r="BR901" s="170"/>
      <c r="BS901" s="170"/>
      <c r="BT901" s="170"/>
      <c r="BU901" s="170"/>
      <c r="BV901" s="170"/>
      <c r="BW901" s="170"/>
      <c r="BX901" s="170"/>
      <c r="BY901" s="170"/>
      <c r="BZ901" s="170"/>
      <c r="CA901" s="170"/>
      <c r="CB901" s="170"/>
      <c r="CC901" s="170"/>
      <c r="CD901" s="170"/>
      <c r="CE901" s="170"/>
      <c r="CF901" s="170"/>
      <c r="CG901" s="170"/>
      <c r="CH901" s="170"/>
      <c r="CI901" s="170"/>
      <c r="CJ901" s="170"/>
      <c r="CK901" s="170"/>
      <c r="CL901" s="170"/>
      <c r="CM901" s="170"/>
      <c r="CN901" s="170"/>
      <c r="CO901" s="170"/>
      <c r="CP901" s="170"/>
      <c r="CQ901" s="170"/>
      <c r="CR901" s="170"/>
      <c r="CS901" s="170"/>
      <c r="CT901" s="170"/>
      <c r="CU901" s="170"/>
      <c r="CV901" s="170"/>
      <c r="CW901" s="170"/>
      <c r="CX901" s="170"/>
      <c r="CY901" s="170"/>
      <c r="CZ901" s="170"/>
      <c r="DA901" s="170"/>
      <c r="DB901" s="170"/>
      <c r="DC901" s="170"/>
      <c r="DD901" s="170"/>
      <c r="DE901" s="170"/>
      <c r="DF901" s="170"/>
      <c r="DG901" s="170"/>
      <c r="DH901" s="170"/>
      <c r="DI901" s="170"/>
      <c r="DJ901" s="170"/>
      <c r="DK901" s="170"/>
      <c r="DL901" s="170"/>
      <c r="DM901" s="170"/>
      <c r="DN901" s="170"/>
      <c r="DO901" s="170"/>
      <c r="DP901" s="170"/>
      <c r="DQ901" s="170"/>
      <c r="DR901" s="170"/>
      <c r="DS901" s="170"/>
      <c r="DT901" s="170"/>
      <c r="DU901" s="170"/>
      <c r="DV901" s="170"/>
      <c r="DW901" s="170"/>
      <c r="DX901" s="170"/>
      <c r="DY901" s="170"/>
      <c r="DZ901" s="170"/>
      <c r="EA901" s="170"/>
      <c r="EB901" s="170"/>
      <c r="EC901" s="170"/>
      <c r="ED901" s="170"/>
      <c r="EE901" s="170"/>
      <c r="EF901" s="170"/>
      <c r="EG901" s="170"/>
      <c r="EH901" s="170"/>
      <c r="EI901" s="170"/>
      <c r="EJ901" s="170"/>
      <c r="EK901" s="170"/>
      <c r="EL901" s="170"/>
      <c r="EM901" s="170"/>
      <c r="EN901" s="170"/>
      <c r="EO901" s="170"/>
      <c r="EP901" s="170"/>
      <c r="EQ901" s="170"/>
      <c r="ER901" s="170"/>
      <c r="ES901" s="170"/>
      <c r="ET901" s="170"/>
      <c r="EU901" s="170"/>
      <c r="EV901" s="170"/>
      <c r="EW901" s="170"/>
      <c r="EX901" s="170"/>
      <c r="EY901" s="170"/>
      <c r="EZ901" s="170"/>
      <c r="FA901" s="170"/>
      <c r="FB901" s="170"/>
      <c r="FC901" s="170"/>
      <c r="FD901" s="170"/>
    </row>
    <row r="902" customFormat="false" ht="12.75" hidden="false" customHeight="false" outlineLevel="0" collapsed="false">
      <c r="A902" s="179"/>
      <c r="B902" s="160"/>
      <c r="C902" s="160"/>
      <c r="D902" s="160"/>
      <c r="E902" s="160"/>
      <c r="F902" s="160"/>
      <c r="G902" s="160"/>
      <c r="H902" s="159"/>
      <c r="I902" s="181"/>
      <c r="R902" s="159"/>
      <c r="S902" s="169"/>
      <c r="T902" s="170"/>
      <c r="U902" s="170"/>
      <c r="V902" s="170"/>
      <c r="W902" s="170"/>
      <c r="X902" s="170"/>
      <c r="Y902" s="170"/>
      <c r="Z902" s="170"/>
      <c r="AA902" s="170"/>
      <c r="AB902" s="170"/>
      <c r="AC902" s="170"/>
      <c r="AD902" s="170"/>
      <c r="AE902" s="170"/>
      <c r="AF902" s="170"/>
      <c r="AG902" s="170"/>
      <c r="AH902" s="170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70"/>
      <c r="BP902" s="170"/>
      <c r="BQ902" s="170"/>
      <c r="BR902" s="170"/>
      <c r="BS902" s="170"/>
      <c r="BT902" s="170"/>
      <c r="BU902" s="170"/>
      <c r="BV902" s="170"/>
      <c r="BW902" s="170"/>
      <c r="BX902" s="170"/>
      <c r="BY902" s="170"/>
      <c r="BZ902" s="170"/>
      <c r="CA902" s="170"/>
      <c r="CB902" s="170"/>
      <c r="CC902" s="170"/>
      <c r="CD902" s="170"/>
      <c r="CE902" s="170"/>
      <c r="CF902" s="170"/>
      <c r="CG902" s="170"/>
      <c r="CH902" s="170"/>
      <c r="CI902" s="170"/>
      <c r="CJ902" s="170"/>
      <c r="CK902" s="170"/>
      <c r="CL902" s="170"/>
      <c r="CM902" s="170"/>
      <c r="CN902" s="170"/>
      <c r="CO902" s="170"/>
      <c r="CP902" s="170"/>
      <c r="CQ902" s="170"/>
      <c r="CR902" s="170"/>
      <c r="CS902" s="170"/>
      <c r="CT902" s="170"/>
      <c r="CU902" s="170"/>
      <c r="CV902" s="170"/>
      <c r="CW902" s="170"/>
      <c r="CX902" s="170"/>
      <c r="CY902" s="170"/>
      <c r="CZ902" s="170"/>
      <c r="DA902" s="170"/>
      <c r="DB902" s="170"/>
      <c r="DC902" s="170"/>
      <c r="DD902" s="170"/>
      <c r="DE902" s="170"/>
      <c r="DF902" s="170"/>
      <c r="DG902" s="170"/>
      <c r="DH902" s="170"/>
      <c r="DI902" s="170"/>
      <c r="DJ902" s="170"/>
      <c r="DK902" s="170"/>
      <c r="DL902" s="170"/>
      <c r="DM902" s="170"/>
      <c r="DN902" s="170"/>
      <c r="DO902" s="170"/>
      <c r="DP902" s="170"/>
      <c r="DQ902" s="170"/>
      <c r="DR902" s="170"/>
      <c r="DS902" s="170"/>
      <c r="DT902" s="170"/>
      <c r="DU902" s="170"/>
      <c r="DV902" s="170"/>
      <c r="DW902" s="170"/>
      <c r="DX902" s="170"/>
      <c r="DY902" s="170"/>
      <c r="DZ902" s="170"/>
      <c r="EA902" s="170"/>
      <c r="EB902" s="170"/>
      <c r="EC902" s="170"/>
      <c r="ED902" s="170"/>
      <c r="EE902" s="170"/>
      <c r="EF902" s="170"/>
      <c r="EG902" s="170"/>
      <c r="EH902" s="170"/>
      <c r="EI902" s="170"/>
      <c r="EJ902" s="170"/>
      <c r="EK902" s="170"/>
      <c r="EL902" s="170"/>
      <c r="EM902" s="170"/>
      <c r="EN902" s="170"/>
      <c r="EO902" s="170"/>
      <c r="EP902" s="170"/>
      <c r="EQ902" s="170"/>
      <c r="ER902" s="170"/>
      <c r="ES902" s="170"/>
      <c r="ET902" s="170"/>
      <c r="EU902" s="170"/>
      <c r="EV902" s="170"/>
      <c r="EW902" s="170"/>
      <c r="EX902" s="170"/>
      <c r="EY902" s="170"/>
      <c r="EZ902" s="170"/>
      <c r="FA902" s="170"/>
      <c r="FB902" s="170"/>
      <c r="FC902" s="170"/>
      <c r="FD902" s="170"/>
    </row>
    <row r="903" customFormat="false" ht="12.75" hidden="false" customHeight="false" outlineLevel="0" collapsed="false">
      <c r="A903" s="179"/>
      <c r="B903" s="160"/>
      <c r="C903" s="160"/>
      <c r="D903" s="160"/>
      <c r="E903" s="160"/>
      <c r="F903" s="160"/>
      <c r="G903" s="160"/>
      <c r="H903" s="159"/>
      <c r="I903" s="181"/>
      <c r="R903" s="159"/>
      <c r="S903" s="169"/>
      <c r="T903" s="170"/>
      <c r="U903" s="170"/>
      <c r="V903" s="170"/>
      <c r="W903" s="170"/>
      <c r="X903" s="170"/>
      <c r="Y903" s="170"/>
      <c r="Z903" s="170"/>
      <c r="AA903" s="170"/>
      <c r="AB903" s="170"/>
      <c r="AC903" s="170"/>
      <c r="AD903" s="170"/>
      <c r="AE903" s="170"/>
      <c r="AF903" s="170"/>
      <c r="AG903" s="170"/>
      <c r="AH903" s="170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70"/>
      <c r="BP903" s="170"/>
      <c r="BQ903" s="170"/>
      <c r="BR903" s="170"/>
      <c r="BS903" s="170"/>
      <c r="BT903" s="170"/>
      <c r="BU903" s="170"/>
      <c r="BV903" s="170"/>
      <c r="BW903" s="170"/>
      <c r="BX903" s="170"/>
      <c r="BY903" s="170"/>
      <c r="BZ903" s="170"/>
      <c r="CA903" s="170"/>
      <c r="CB903" s="170"/>
      <c r="CC903" s="170"/>
      <c r="CD903" s="170"/>
      <c r="CE903" s="170"/>
      <c r="CF903" s="170"/>
      <c r="CG903" s="170"/>
      <c r="CH903" s="170"/>
      <c r="CI903" s="170"/>
      <c r="CJ903" s="170"/>
      <c r="CK903" s="170"/>
      <c r="CL903" s="170"/>
      <c r="CM903" s="170"/>
      <c r="CN903" s="170"/>
      <c r="CO903" s="170"/>
      <c r="CP903" s="170"/>
      <c r="CQ903" s="170"/>
      <c r="CR903" s="170"/>
      <c r="CS903" s="170"/>
      <c r="CT903" s="170"/>
      <c r="CU903" s="170"/>
      <c r="CV903" s="170"/>
      <c r="CW903" s="170"/>
      <c r="CX903" s="170"/>
      <c r="CY903" s="170"/>
      <c r="CZ903" s="170"/>
      <c r="DA903" s="170"/>
      <c r="DB903" s="170"/>
      <c r="DC903" s="170"/>
      <c r="DD903" s="170"/>
      <c r="DE903" s="170"/>
      <c r="DF903" s="170"/>
      <c r="DG903" s="170"/>
      <c r="DH903" s="170"/>
      <c r="DI903" s="170"/>
      <c r="DJ903" s="170"/>
      <c r="DK903" s="170"/>
      <c r="DL903" s="170"/>
      <c r="DM903" s="170"/>
      <c r="DN903" s="170"/>
      <c r="DO903" s="170"/>
      <c r="DP903" s="170"/>
      <c r="DQ903" s="170"/>
      <c r="DR903" s="170"/>
      <c r="DS903" s="170"/>
      <c r="DT903" s="170"/>
      <c r="DU903" s="170"/>
      <c r="DV903" s="170"/>
      <c r="DW903" s="170"/>
      <c r="DX903" s="170"/>
      <c r="DY903" s="170"/>
      <c r="DZ903" s="170"/>
      <c r="EA903" s="170"/>
      <c r="EB903" s="170"/>
      <c r="EC903" s="170"/>
      <c r="ED903" s="170"/>
      <c r="EE903" s="170"/>
      <c r="EF903" s="170"/>
      <c r="EG903" s="170"/>
      <c r="EH903" s="170"/>
      <c r="EI903" s="170"/>
      <c r="EJ903" s="170"/>
      <c r="EK903" s="170"/>
      <c r="EL903" s="170"/>
      <c r="EM903" s="170"/>
      <c r="EN903" s="170"/>
      <c r="EO903" s="170"/>
      <c r="EP903" s="170"/>
      <c r="EQ903" s="170"/>
      <c r="ER903" s="170"/>
      <c r="ES903" s="170"/>
      <c r="ET903" s="170"/>
      <c r="EU903" s="170"/>
      <c r="EV903" s="170"/>
      <c r="EW903" s="170"/>
      <c r="EX903" s="170"/>
      <c r="EY903" s="170"/>
      <c r="EZ903" s="170"/>
      <c r="FA903" s="170"/>
      <c r="FB903" s="170"/>
      <c r="FC903" s="170"/>
      <c r="FD903" s="170"/>
    </row>
    <row r="904" customFormat="false" ht="12.75" hidden="false" customHeight="false" outlineLevel="0" collapsed="false">
      <c r="A904" s="179"/>
      <c r="B904" s="160"/>
      <c r="C904" s="160"/>
      <c r="D904" s="160"/>
      <c r="E904" s="160"/>
      <c r="F904" s="160"/>
      <c r="G904" s="160"/>
      <c r="H904" s="159"/>
      <c r="I904" s="181"/>
      <c r="R904" s="159"/>
      <c r="S904" s="169"/>
      <c r="T904" s="170"/>
      <c r="U904" s="170"/>
      <c r="V904" s="170"/>
      <c r="W904" s="170"/>
      <c r="X904" s="170"/>
      <c r="Y904" s="170"/>
      <c r="Z904" s="170"/>
      <c r="AA904" s="170"/>
      <c r="AB904" s="170"/>
      <c r="AC904" s="170"/>
      <c r="AD904" s="170"/>
      <c r="AE904" s="170"/>
      <c r="AF904" s="170"/>
      <c r="AG904" s="170"/>
      <c r="AH904" s="170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70"/>
      <c r="BP904" s="170"/>
      <c r="BQ904" s="170"/>
      <c r="BR904" s="170"/>
      <c r="BS904" s="170"/>
      <c r="BT904" s="170"/>
      <c r="BU904" s="170"/>
      <c r="BV904" s="170"/>
      <c r="BW904" s="170"/>
      <c r="BX904" s="170"/>
      <c r="BY904" s="170"/>
      <c r="BZ904" s="170"/>
      <c r="CA904" s="170"/>
      <c r="CB904" s="170"/>
      <c r="CC904" s="170"/>
      <c r="CD904" s="170"/>
      <c r="CE904" s="170"/>
      <c r="CF904" s="170"/>
      <c r="CG904" s="170"/>
      <c r="CH904" s="170"/>
      <c r="CI904" s="170"/>
      <c r="CJ904" s="170"/>
      <c r="CK904" s="170"/>
      <c r="CL904" s="170"/>
      <c r="CM904" s="170"/>
      <c r="CN904" s="170"/>
      <c r="CO904" s="170"/>
      <c r="CP904" s="170"/>
      <c r="CQ904" s="170"/>
      <c r="CR904" s="170"/>
      <c r="CS904" s="170"/>
      <c r="CT904" s="170"/>
      <c r="CU904" s="170"/>
      <c r="CV904" s="170"/>
      <c r="CW904" s="170"/>
      <c r="CX904" s="170"/>
      <c r="CY904" s="170"/>
      <c r="CZ904" s="170"/>
      <c r="DA904" s="170"/>
      <c r="DB904" s="170"/>
      <c r="DC904" s="170"/>
      <c r="DD904" s="170"/>
      <c r="DE904" s="170"/>
      <c r="DF904" s="170"/>
      <c r="DG904" s="170"/>
      <c r="DH904" s="170"/>
      <c r="DI904" s="170"/>
      <c r="DJ904" s="170"/>
      <c r="DK904" s="170"/>
      <c r="DL904" s="170"/>
      <c r="DM904" s="170"/>
      <c r="DN904" s="170"/>
      <c r="DO904" s="170"/>
      <c r="DP904" s="170"/>
      <c r="DQ904" s="170"/>
      <c r="DR904" s="170"/>
      <c r="DS904" s="170"/>
      <c r="DT904" s="170"/>
      <c r="DU904" s="170"/>
      <c r="DV904" s="170"/>
      <c r="DW904" s="170"/>
      <c r="DX904" s="170"/>
      <c r="DY904" s="170"/>
      <c r="DZ904" s="170"/>
      <c r="EA904" s="170"/>
      <c r="EB904" s="170"/>
      <c r="EC904" s="170"/>
      <c r="ED904" s="170"/>
      <c r="EE904" s="170"/>
      <c r="EF904" s="170"/>
      <c r="EG904" s="170"/>
      <c r="EH904" s="170"/>
      <c r="EI904" s="170"/>
      <c r="EJ904" s="170"/>
      <c r="EK904" s="170"/>
      <c r="EL904" s="170"/>
      <c r="EM904" s="170"/>
      <c r="EN904" s="170"/>
      <c r="EO904" s="170"/>
      <c r="EP904" s="170"/>
      <c r="EQ904" s="170"/>
      <c r="ER904" s="170"/>
      <c r="ES904" s="170"/>
      <c r="ET904" s="170"/>
      <c r="EU904" s="170"/>
      <c r="EV904" s="170"/>
      <c r="EW904" s="170"/>
      <c r="EX904" s="170"/>
      <c r="EY904" s="170"/>
      <c r="EZ904" s="170"/>
      <c r="FA904" s="170"/>
      <c r="FB904" s="170"/>
      <c r="FC904" s="170"/>
      <c r="FD904" s="170"/>
    </row>
    <row r="905" customFormat="false" ht="12.75" hidden="false" customHeight="false" outlineLevel="0" collapsed="false">
      <c r="A905" s="179"/>
      <c r="B905" s="160"/>
      <c r="C905" s="160"/>
      <c r="D905" s="160"/>
      <c r="E905" s="160"/>
      <c r="F905" s="160"/>
      <c r="G905" s="160"/>
      <c r="H905" s="159"/>
      <c r="I905" s="181"/>
      <c r="R905" s="159"/>
      <c r="S905" s="169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  <c r="AH905" s="170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70"/>
      <c r="BP905" s="170"/>
      <c r="BQ905" s="170"/>
      <c r="BR905" s="170"/>
      <c r="BS905" s="170"/>
      <c r="BT905" s="170"/>
      <c r="BU905" s="170"/>
      <c r="BV905" s="170"/>
      <c r="BW905" s="170"/>
      <c r="BX905" s="170"/>
      <c r="BY905" s="170"/>
      <c r="BZ905" s="170"/>
      <c r="CA905" s="170"/>
      <c r="CB905" s="170"/>
      <c r="CC905" s="170"/>
      <c r="CD905" s="170"/>
      <c r="CE905" s="170"/>
      <c r="CF905" s="170"/>
      <c r="CG905" s="170"/>
      <c r="CH905" s="170"/>
      <c r="CI905" s="170"/>
      <c r="CJ905" s="170"/>
      <c r="CK905" s="170"/>
      <c r="CL905" s="170"/>
      <c r="CM905" s="170"/>
      <c r="CN905" s="170"/>
      <c r="CO905" s="170"/>
      <c r="CP905" s="170"/>
      <c r="CQ905" s="170"/>
      <c r="CR905" s="170"/>
      <c r="CS905" s="170"/>
      <c r="CT905" s="170"/>
      <c r="CU905" s="170"/>
      <c r="CV905" s="170"/>
      <c r="CW905" s="170"/>
      <c r="CX905" s="170"/>
      <c r="CY905" s="170"/>
      <c r="CZ905" s="170"/>
      <c r="DA905" s="170"/>
      <c r="DB905" s="170"/>
      <c r="DC905" s="170"/>
      <c r="DD905" s="170"/>
      <c r="DE905" s="170"/>
      <c r="DF905" s="170"/>
      <c r="DG905" s="170"/>
      <c r="DH905" s="170"/>
      <c r="DI905" s="170"/>
      <c r="DJ905" s="170"/>
      <c r="DK905" s="170"/>
      <c r="DL905" s="170"/>
      <c r="DM905" s="170"/>
      <c r="DN905" s="170"/>
      <c r="DO905" s="170"/>
      <c r="DP905" s="170"/>
      <c r="DQ905" s="170"/>
      <c r="DR905" s="170"/>
      <c r="DS905" s="170"/>
      <c r="DT905" s="170"/>
      <c r="DU905" s="170"/>
      <c r="DV905" s="170"/>
      <c r="DW905" s="170"/>
      <c r="DX905" s="170"/>
      <c r="DY905" s="170"/>
      <c r="DZ905" s="170"/>
      <c r="EA905" s="170"/>
      <c r="EB905" s="170"/>
      <c r="EC905" s="170"/>
      <c r="ED905" s="170"/>
      <c r="EE905" s="170"/>
      <c r="EF905" s="170"/>
      <c r="EG905" s="170"/>
      <c r="EH905" s="170"/>
      <c r="EI905" s="170"/>
      <c r="EJ905" s="170"/>
      <c r="EK905" s="170"/>
      <c r="EL905" s="170"/>
      <c r="EM905" s="170"/>
      <c r="EN905" s="170"/>
      <c r="EO905" s="170"/>
      <c r="EP905" s="170"/>
      <c r="EQ905" s="170"/>
      <c r="ER905" s="170"/>
      <c r="ES905" s="170"/>
      <c r="ET905" s="170"/>
      <c r="EU905" s="170"/>
      <c r="EV905" s="170"/>
      <c r="EW905" s="170"/>
      <c r="EX905" s="170"/>
      <c r="EY905" s="170"/>
      <c r="EZ905" s="170"/>
      <c r="FA905" s="170"/>
      <c r="FB905" s="170"/>
      <c r="FC905" s="170"/>
      <c r="FD905" s="170"/>
    </row>
    <row r="906" customFormat="false" ht="12.75" hidden="false" customHeight="false" outlineLevel="0" collapsed="false">
      <c r="A906" s="179"/>
      <c r="B906" s="160"/>
      <c r="C906" s="160"/>
      <c r="D906" s="160"/>
      <c r="E906" s="160"/>
      <c r="F906" s="160"/>
      <c r="G906" s="160"/>
      <c r="H906" s="159"/>
      <c r="I906" s="181"/>
      <c r="R906" s="159"/>
      <c r="S906" s="169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  <c r="AH906" s="170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70"/>
      <c r="BP906" s="170"/>
      <c r="BQ906" s="170"/>
      <c r="BR906" s="170"/>
      <c r="BS906" s="170"/>
      <c r="BT906" s="170"/>
      <c r="BU906" s="170"/>
      <c r="BV906" s="170"/>
      <c r="BW906" s="170"/>
      <c r="BX906" s="170"/>
      <c r="BY906" s="170"/>
      <c r="BZ906" s="170"/>
      <c r="CA906" s="170"/>
      <c r="CB906" s="170"/>
      <c r="CC906" s="170"/>
      <c r="CD906" s="170"/>
      <c r="CE906" s="170"/>
      <c r="CF906" s="170"/>
      <c r="CG906" s="170"/>
      <c r="CH906" s="170"/>
      <c r="CI906" s="170"/>
      <c r="CJ906" s="170"/>
      <c r="CK906" s="170"/>
      <c r="CL906" s="170"/>
      <c r="CM906" s="170"/>
      <c r="CN906" s="170"/>
      <c r="CO906" s="170"/>
      <c r="CP906" s="170"/>
      <c r="CQ906" s="170"/>
      <c r="CR906" s="170"/>
      <c r="CS906" s="170"/>
      <c r="CT906" s="170"/>
      <c r="CU906" s="170"/>
      <c r="CV906" s="170"/>
      <c r="CW906" s="170"/>
      <c r="CX906" s="170"/>
      <c r="CY906" s="170"/>
      <c r="CZ906" s="170"/>
      <c r="DA906" s="170"/>
      <c r="DB906" s="170"/>
      <c r="DC906" s="170"/>
      <c r="DD906" s="170"/>
      <c r="DE906" s="170"/>
      <c r="DF906" s="170"/>
      <c r="DG906" s="170"/>
      <c r="DH906" s="170"/>
      <c r="DI906" s="170"/>
      <c r="DJ906" s="170"/>
      <c r="DK906" s="170"/>
      <c r="DL906" s="170"/>
      <c r="DM906" s="170"/>
      <c r="DN906" s="170"/>
      <c r="DO906" s="170"/>
      <c r="DP906" s="170"/>
      <c r="DQ906" s="170"/>
      <c r="DR906" s="170"/>
      <c r="DS906" s="170"/>
      <c r="DT906" s="170"/>
      <c r="DU906" s="170"/>
      <c r="DV906" s="170"/>
      <c r="DW906" s="170"/>
      <c r="DX906" s="170"/>
      <c r="DY906" s="170"/>
      <c r="DZ906" s="170"/>
      <c r="EA906" s="170"/>
      <c r="EB906" s="170"/>
      <c r="EC906" s="170"/>
      <c r="ED906" s="170"/>
      <c r="EE906" s="170"/>
      <c r="EF906" s="170"/>
      <c r="EG906" s="170"/>
      <c r="EH906" s="170"/>
      <c r="EI906" s="170"/>
      <c r="EJ906" s="170"/>
      <c r="EK906" s="170"/>
      <c r="EL906" s="170"/>
      <c r="EM906" s="170"/>
      <c r="EN906" s="170"/>
      <c r="EO906" s="170"/>
      <c r="EP906" s="170"/>
      <c r="EQ906" s="170"/>
      <c r="ER906" s="170"/>
      <c r="ES906" s="170"/>
      <c r="ET906" s="170"/>
      <c r="EU906" s="170"/>
      <c r="EV906" s="170"/>
      <c r="EW906" s="170"/>
      <c r="EX906" s="170"/>
      <c r="EY906" s="170"/>
      <c r="EZ906" s="170"/>
      <c r="FA906" s="170"/>
      <c r="FB906" s="170"/>
      <c r="FC906" s="170"/>
      <c r="FD906" s="170"/>
    </row>
    <row r="907" customFormat="false" ht="12.75" hidden="false" customHeight="false" outlineLevel="0" collapsed="false">
      <c r="A907" s="179"/>
      <c r="B907" s="160"/>
      <c r="C907" s="160"/>
      <c r="D907" s="160"/>
      <c r="E907" s="160"/>
      <c r="F907" s="160"/>
      <c r="G907" s="160"/>
      <c r="H907" s="159"/>
      <c r="I907" s="181"/>
      <c r="R907" s="159"/>
      <c r="S907" s="169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  <c r="AH907" s="170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70"/>
      <c r="BP907" s="170"/>
      <c r="BQ907" s="170"/>
      <c r="BR907" s="170"/>
      <c r="BS907" s="170"/>
      <c r="BT907" s="170"/>
      <c r="BU907" s="170"/>
      <c r="BV907" s="170"/>
      <c r="BW907" s="170"/>
      <c r="BX907" s="170"/>
      <c r="BY907" s="170"/>
      <c r="BZ907" s="170"/>
      <c r="CA907" s="170"/>
      <c r="CB907" s="170"/>
      <c r="CC907" s="170"/>
      <c r="CD907" s="170"/>
      <c r="CE907" s="170"/>
      <c r="CF907" s="170"/>
      <c r="CG907" s="170"/>
      <c r="CH907" s="170"/>
      <c r="CI907" s="170"/>
      <c r="CJ907" s="170"/>
      <c r="CK907" s="170"/>
      <c r="CL907" s="170"/>
      <c r="CM907" s="170"/>
      <c r="CN907" s="170"/>
      <c r="CO907" s="170"/>
      <c r="CP907" s="170"/>
      <c r="CQ907" s="170"/>
      <c r="CR907" s="170"/>
      <c r="CS907" s="170"/>
      <c r="CT907" s="170"/>
      <c r="CU907" s="170"/>
      <c r="CV907" s="170"/>
      <c r="CW907" s="170"/>
      <c r="CX907" s="170"/>
      <c r="CY907" s="170"/>
      <c r="CZ907" s="170"/>
      <c r="DA907" s="170"/>
      <c r="DB907" s="170"/>
      <c r="DC907" s="170"/>
      <c r="DD907" s="170"/>
      <c r="DE907" s="170"/>
      <c r="DF907" s="170"/>
      <c r="DG907" s="170"/>
      <c r="DH907" s="170"/>
      <c r="DI907" s="170"/>
      <c r="DJ907" s="170"/>
      <c r="DK907" s="170"/>
      <c r="DL907" s="170"/>
      <c r="DM907" s="170"/>
      <c r="DN907" s="170"/>
      <c r="DO907" s="170"/>
      <c r="DP907" s="170"/>
      <c r="DQ907" s="170"/>
      <c r="DR907" s="170"/>
      <c r="DS907" s="170"/>
      <c r="DT907" s="170"/>
      <c r="DU907" s="170"/>
      <c r="DV907" s="170"/>
      <c r="DW907" s="170"/>
      <c r="DX907" s="170"/>
      <c r="DY907" s="170"/>
      <c r="DZ907" s="170"/>
      <c r="EA907" s="170"/>
      <c r="EB907" s="170"/>
      <c r="EC907" s="170"/>
      <c r="ED907" s="170"/>
      <c r="EE907" s="170"/>
      <c r="EF907" s="170"/>
      <c r="EG907" s="170"/>
      <c r="EH907" s="170"/>
      <c r="EI907" s="170"/>
      <c r="EJ907" s="170"/>
      <c r="EK907" s="170"/>
      <c r="EL907" s="170"/>
      <c r="EM907" s="170"/>
      <c r="EN907" s="170"/>
      <c r="EO907" s="170"/>
      <c r="EP907" s="170"/>
      <c r="EQ907" s="170"/>
      <c r="ER907" s="170"/>
      <c r="ES907" s="170"/>
      <c r="ET907" s="170"/>
      <c r="EU907" s="170"/>
      <c r="EV907" s="170"/>
      <c r="EW907" s="170"/>
      <c r="EX907" s="170"/>
      <c r="EY907" s="170"/>
      <c r="EZ907" s="170"/>
      <c r="FA907" s="170"/>
      <c r="FB907" s="170"/>
      <c r="FC907" s="170"/>
      <c r="FD907" s="170"/>
    </row>
    <row r="908" customFormat="false" ht="12.75" hidden="false" customHeight="false" outlineLevel="0" collapsed="false">
      <c r="A908" s="179"/>
      <c r="B908" s="160"/>
      <c r="C908" s="160"/>
      <c r="D908" s="160"/>
      <c r="E908" s="160"/>
      <c r="F908" s="160"/>
      <c r="G908" s="160"/>
      <c r="H908" s="159"/>
      <c r="I908" s="181"/>
      <c r="R908" s="159"/>
      <c r="S908" s="169"/>
      <c r="T908" s="170"/>
      <c r="U908" s="170"/>
      <c r="V908" s="170"/>
      <c r="W908" s="170"/>
      <c r="X908" s="170"/>
      <c r="Y908" s="170"/>
      <c r="Z908" s="170"/>
      <c r="AA908" s="170"/>
      <c r="AB908" s="170"/>
      <c r="AC908" s="170"/>
      <c r="AD908" s="170"/>
      <c r="AE908" s="170"/>
      <c r="AF908" s="170"/>
      <c r="AG908" s="170"/>
      <c r="AH908" s="170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70"/>
      <c r="BP908" s="170"/>
      <c r="BQ908" s="170"/>
      <c r="BR908" s="170"/>
      <c r="BS908" s="170"/>
      <c r="BT908" s="170"/>
      <c r="BU908" s="170"/>
      <c r="BV908" s="170"/>
      <c r="BW908" s="170"/>
      <c r="BX908" s="170"/>
      <c r="BY908" s="170"/>
      <c r="BZ908" s="170"/>
      <c r="CA908" s="170"/>
      <c r="CB908" s="170"/>
      <c r="CC908" s="170"/>
      <c r="CD908" s="170"/>
      <c r="CE908" s="170"/>
      <c r="CF908" s="170"/>
      <c r="CG908" s="170"/>
      <c r="CH908" s="170"/>
      <c r="CI908" s="170"/>
      <c r="CJ908" s="170"/>
      <c r="CK908" s="170"/>
      <c r="CL908" s="170"/>
      <c r="CM908" s="170"/>
      <c r="CN908" s="170"/>
      <c r="CO908" s="170"/>
      <c r="CP908" s="170"/>
      <c r="CQ908" s="170"/>
      <c r="CR908" s="170"/>
      <c r="CS908" s="170"/>
      <c r="CT908" s="170"/>
      <c r="CU908" s="170"/>
      <c r="CV908" s="170"/>
      <c r="CW908" s="170"/>
      <c r="CX908" s="170"/>
      <c r="CY908" s="170"/>
      <c r="CZ908" s="170"/>
      <c r="DA908" s="170"/>
      <c r="DB908" s="170"/>
      <c r="DC908" s="170"/>
      <c r="DD908" s="170"/>
      <c r="DE908" s="170"/>
      <c r="DF908" s="170"/>
      <c r="DG908" s="170"/>
      <c r="DH908" s="170"/>
      <c r="DI908" s="170"/>
      <c r="DJ908" s="170"/>
      <c r="DK908" s="170"/>
      <c r="DL908" s="170"/>
      <c r="DM908" s="170"/>
      <c r="DN908" s="170"/>
      <c r="DO908" s="170"/>
      <c r="DP908" s="170"/>
      <c r="DQ908" s="170"/>
      <c r="DR908" s="170"/>
      <c r="DS908" s="170"/>
      <c r="DT908" s="170"/>
      <c r="DU908" s="170"/>
      <c r="DV908" s="170"/>
      <c r="DW908" s="170"/>
      <c r="DX908" s="170"/>
      <c r="DY908" s="170"/>
      <c r="DZ908" s="170"/>
      <c r="EA908" s="170"/>
      <c r="EB908" s="170"/>
      <c r="EC908" s="170"/>
      <c r="ED908" s="170"/>
      <c r="EE908" s="170"/>
      <c r="EF908" s="170"/>
      <c r="EG908" s="170"/>
      <c r="EH908" s="170"/>
      <c r="EI908" s="170"/>
      <c r="EJ908" s="170"/>
      <c r="EK908" s="170"/>
      <c r="EL908" s="170"/>
      <c r="EM908" s="170"/>
      <c r="EN908" s="170"/>
      <c r="EO908" s="170"/>
      <c r="EP908" s="170"/>
      <c r="EQ908" s="170"/>
      <c r="ER908" s="170"/>
      <c r="ES908" s="170"/>
      <c r="ET908" s="170"/>
      <c r="EU908" s="170"/>
      <c r="EV908" s="170"/>
      <c r="EW908" s="170"/>
      <c r="EX908" s="170"/>
      <c r="EY908" s="170"/>
      <c r="EZ908" s="170"/>
      <c r="FA908" s="170"/>
      <c r="FB908" s="170"/>
      <c r="FC908" s="170"/>
      <c r="FD908" s="170"/>
    </row>
    <row r="909" customFormat="false" ht="12.75" hidden="false" customHeight="false" outlineLevel="0" collapsed="false">
      <c r="A909" s="179"/>
      <c r="B909" s="160"/>
      <c r="C909" s="160"/>
      <c r="D909" s="160"/>
      <c r="E909" s="160"/>
      <c r="F909" s="160"/>
      <c r="G909" s="160"/>
      <c r="H909" s="159"/>
      <c r="I909" s="181"/>
      <c r="R909" s="159"/>
      <c r="S909" s="169"/>
      <c r="T909" s="170"/>
      <c r="U909" s="170"/>
      <c r="V909" s="170"/>
      <c r="W909" s="170"/>
      <c r="X909" s="170"/>
      <c r="Y909" s="170"/>
      <c r="Z909" s="170"/>
      <c r="AA909" s="170"/>
      <c r="AB909" s="170"/>
      <c r="AC909" s="170"/>
      <c r="AD909" s="170"/>
      <c r="AE909" s="170"/>
      <c r="AF909" s="170"/>
      <c r="AG909" s="170"/>
      <c r="AH909" s="170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70"/>
      <c r="BP909" s="170"/>
      <c r="BQ909" s="170"/>
      <c r="BR909" s="170"/>
      <c r="BS909" s="170"/>
      <c r="BT909" s="170"/>
      <c r="BU909" s="170"/>
      <c r="BV909" s="170"/>
      <c r="BW909" s="170"/>
      <c r="BX909" s="170"/>
      <c r="BY909" s="170"/>
      <c r="BZ909" s="170"/>
      <c r="CA909" s="170"/>
      <c r="CB909" s="170"/>
      <c r="CC909" s="170"/>
      <c r="CD909" s="170"/>
      <c r="CE909" s="170"/>
      <c r="CF909" s="170"/>
      <c r="CG909" s="170"/>
      <c r="CH909" s="170"/>
      <c r="CI909" s="170"/>
      <c r="CJ909" s="170"/>
      <c r="CK909" s="170"/>
      <c r="CL909" s="170"/>
      <c r="CM909" s="170"/>
      <c r="CN909" s="170"/>
      <c r="CO909" s="170"/>
      <c r="CP909" s="170"/>
      <c r="CQ909" s="170"/>
      <c r="CR909" s="170"/>
      <c r="CS909" s="170"/>
      <c r="CT909" s="170"/>
      <c r="CU909" s="170"/>
      <c r="CV909" s="170"/>
      <c r="CW909" s="170"/>
      <c r="CX909" s="170"/>
      <c r="CY909" s="170"/>
      <c r="CZ909" s="170"/>
      <c r="DA909" s="170"/>
      <c r="DB909" s="170"/>
      <c r="DC909" s="170"/>
      <c r="DD909" s="170"/>
      <c r="DE909" s="170"/>
      <c r="DF909" s="170"/>
      <c r="DG909" s="170"/>
      <c r="DH909" s="170"/>
      <c r="DI909" s="170"/>
      <c r="DJ909" s="170"/>
      <c r="DK909" s="170"/>
      <c r="DL909" s="170"/>
      <c r="DM909" s="170"/>
      <c r="DN909" s="170"/>
      <c r="DO909" s="170"/>
      <c r="DP909" s="170"/>
      <c r="DQ909" s="170"/>
      <c r="DR909" s="170"/>
      <c r="DS909" s="170"/>
      <c r="DT909" s="170"/>
      <c r="DU909" s="170"/>
      <c r="DV909" s="170"/>
      <c r="DW909" s="170"/>
      <c r="DX909" s="170"/>
      <c r="DY909" s="170"/>
      <c r="DZ909" s="170"/>
      <c r="EA909" s="170"/>
      <c r="EB909" s="170"/>
      <c r="EC909" s="170"/>
      <c r="ED909" s="170"/>
      <c r="EE909" s="170"/>
      <c r="EF909" s="170"/>
      <c r="EG909" s="170"/>
      <c r="EH909" s="170"/>
      <c r="EI909" s="170"/>
      <c r="EJ909" s="170"/>
      <c r="EK909" s="170"/>
      <c r="EL909" s="170"/>
      <c r="EM909" s="170"/>
      <c r="EN909" s="170"/>
      <c r="EO909" s="170"/>
      <c r="EP909" s="170"/>
      <c r="EQ909" s="170"/>
      <c r="ER909" s="170"/>
      <c r="ES909" s="170"/>
      <c r="ET909" s="170"/>
      <c r="EU909" s="170"/>
      <c r="EV909" s="170"/>
      <c r="EW909" s="170"/>
      <c r="EX909" s="170"/>
      <c r="EY909" s="170"/>
      <c r="EZ909" s="170"/>
      <c r="FA909" s="170"/>
      <c r="FB909" s="170"/>
      <c r="FC909" s="170"/>
      <c r="FD909" s="170"/>
    </row>
    <row r="910" customFormat="false" ht="12.75" hidden="false" customHeight="false" outlineLevel="0" collapsed="false">
      <c r="A910" s="179"/>
      <c r="B910" s="160"/>
      <c r="C910" s="160"/>
      <c r="D910" s="160"/>
      <c r="E910" s="160"/>
      <c r="F910" s="160"/>
      <c r="G910" s="160"/>
      <c r="H910" s="159"/>
      <c r="I910" s="181"/>
      <c r="R910" s="159"/>
      <c r="S910" s="169"/>
      <c r="T910" s="170"/>
      <c r="U910" s="170"/>
      <c r="V910" s="170"/>
      <c r="W910" s="170"/>
      <c r="X910" s="170"/>
      <c r="Y910" s="170"/>
      <c r="Z910" s="170"/>
      <c r="AA910" s="170"/>
      <c r="AB910" s="170"/>
      <c r="AC910" s="170"/>
      <c r="AD910" s="170"/>
      <c r="AE910" s="170"/>
      <c r="AF910" s="170"/>
      <c r="AG910" s="170"/>
      <c r="AH910" s="170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70"/>
      <c r="BP910" s="170"/>
      <c r="BQ910" s="170"/>
      <c r="BR910" s="170"/>
      <c r="BS910" s="170"/>
      <c r="BT910" s="170"/>
      <c r="BU910" s="170"/>
      <c r="BV910" s="170"/>
      <c r="BW910" s="170"/>
      <c r="BX910" s="170"/>
      <c r="BY910" s="170"/>
      <c r="BZ910" s="170"/>
      <c r="CA910" s="170"/>
      <c r="CB910" s="170"/>
      <c r="CC910" s="170"/>
      <c r="CD910" s="170"/>
      <c r="CE910" s="170"/>
      <c r="CF910" s="170"/>
      <c r="CG910" s="170"/>
      <c r="CH910" s="170"/>
      <c r="CI910" s="170"/>
      <c r="CJ910" s="170"/>
      <c r="CK910" s="170"/>
      <c r="CL910" s="170"/>
      <c r="CM910" s="170"/>
      <c r="CN910" s="170"/>
      <c r="CO910" s="170"/>
      <c r="CP910" s="170"/>
      <c r="CQ910" s="170"/>
      <c r="CR910" s="170"/>
      <c r="CS910" s="170"/>
      <c r="CT910" s="170"/>
      <c r="CU910" s="170"/>
      <c r="CV910" s="170"/>
      <c r="CW910" s="170"/>
      <c r="CX910" s="170"/>
      <c r="CY910" s="170"/>
      <c r="CZ910" s="170"/>
      <c r="DA910" s="170"/>
      <c r="DB910" s="170"/>
      <c r="DC910" s="170"/>
      <c r="DD910" s="170"/>
      <c r="DE910" s="170"/>
      <c r="DF910" s="170"/>
      <c r="DG910" s="170"/>
      <c r="DH910" s="170"/>
      <c r="DI910" s="170"/>
      <c r="DJ910" s="170"/>
      <c r="DK910" s="170"/>
      <c r="DL910" s="170"/>
      <c r="DM910" s="170"/>
      <c r="DN910" s="170"/>
      <c r="DO910" s="170"/>
      <c r="DP910" s="170"/>
      <c r="DQ910" s="170"/>
      <c r="DR910" s="170"/>
      <c r="DS910" s="170"/>
      <c r="DT910" s="170"/>
      <c r="DU910" s="170"/>
      <c r="DV910" s="170"/>
      <c r="DW910" s="170"/>
      <c r="DX910" s="170"/>
      <c r="DY910" s="170"/>
      <c r="DZ910" s="170"/>
      <c r="EA910" s="170"/>
      <c r="EB910" s="170"/>
      <c r="EC910" s="170"/>
      <c r="ED910" s="170"/>
      <c r="EE910" s="170"/>
      <c r="EF910" s="170"/>
      <c r="EG910" s="170"/>
      <c r="EH910" s="170"/>
      <c r="EI910" s="170"/>
      <c r="EJ910" s="170"/>
      <c r="EK910" s="170"/>
      <c r="EL910" s="170"/>
      <c r="EM910" s="170"/>
      <c r="EN910" s="170"/>
      <c r="EO910" s="170"/>
      <c r="EP910" s="170"/>
      <c r="EQ910" s="170"/>
      <c r="ER910" s="170"/>
      <c r="ES910" s="170"/>
      <c r="ET910" s="170"/>
      <c r="EU910" s="170"/>
      <c r="EV910" s="170"/>
      <c r="EW910" s="170"/>
      <c r="EX910" s="170"/>
      <c r="EY910" s="170"/>
      <c r="EZ910" s="170"/>
      <c r="FA910" s="170"/>
      <c r="FB910" s="170"/>
      <c r="FC910" s="170"/>
      <c r="FD910" s="170"/>
    </row>
    <row r="911" customFormat="false" ht="12.75" hidden="false" customHeight="false" outlineLevel="0" collapsed="false">
      <c r="A911" s="179"/>
      <c r="B911" s="160"/>
      <c r="C911" s="160"/>
      <c r="D911" s="160"/>
      <c r="E911" s="160"/>
      <c r="F911" s="160"/>
      <c r="G911" s="160"/>
      <c r="H911" s="159"/>
      <c r="I911" s="181"/>
      <c r="R911" s="159"/>
      <c r="S911" s="169"/>
      <c r="T911" s="170"/>
      <c r="U911" s="170"/>
      <c r="V911" s="170"/>
      <c r="W911" s="170"/>
      <c r="X911" s="170"/>
      <c r="Y911" s="170"/>
      <c r="Z911" s="170"/>
      <c r="AA911" s="170"/>
      <c r="AB911" s="170"/>
      <c r="AC911" s="170"/>
      <c r="AD911" s="170"/>
      <c r="AE911" s="170"/>
      <c r="AF911" s="170"/>
      <c r="AG911" s="170"/>
      <c r="AH911" s="170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70"/>
      <c r="BP911" s="170"/>
      <c r="BQ911" s="170"/>
      <c r="BR911" s="170"/>
      <c r="BS911" s="170"/>
      <c r="BT911" s="170"/>
      <c r="BU911" s="170"/>
      <c r="BV911" s="170"/>
      <c r="BW911" s="170"/>
      <c r="BX911" s="170"/>
      <c r="BY911" s="170"/>
      <c r="BZ911" s="170"/>
      <c r="CA911" s="170"/>
      <c r="CB911" s="170"/>
      <c r="CC911" s="170"/>
      <c r="CD911" s="170"/>
      <c r="CE911" s="170"/>
      <c r="CF911" s="170"/>
      <c r="CG911" s="170"/>
      <c r="CH911" s="170"/>
      <c r="CI911" s="170"/>
      <c r="CJ911" s="170"/>
      <c r="CK911" s="170"/>
      <c r="CL911" s="170"/>
      <c r="CM911" s="170"/>
      <c r="CN911" s="170"/>
      <c r="CO911" s="170"/>
      <c r="CP911" s="170"/>
      <c r="CQ911" s="170"/>
      <c r="CR911" s="170"/>
      <c r="CS911" s="170"/>
      <c r="CT911" s="170"/>
      <c r="CU911" s="170"/>
      <c r="CV911" s="170"/>
      <c r="CW911" s="170"/>
      <c r="CX911" s="170"/>
      <c r="CY911" s="170"/>
      <c r="CZ911" s="170"/>
      <c r="DA911" s="170"/>
      <c r="DB911" s="170"/>
      <c r="DC911" s="170"/>
      <c r="DD911" s="170"/>
      <c r="DE911" s="170"/>
      <c r="DF911" s="170"/>
      <c r="DG911" s="170"/>
      <c r="DH911" s="170"/>
      <c r="DI911" s="170"/>
      <c r="DJ911" s="170"/>
      <c r="DK911" s="170"/>
      <c r="DL911" s="170"/>
      <c r="DM911" s="170"/>
      <c r="DN911" s="170"/>
      <c r="DO911" s="170"/>
      <c r="DP911" s="170"/>
      <c r="DQ911" s="170"/>
      <c r="DR911" s="170"/>
      <c r="DS911" s="170"/>
      <c r="DT911" s="170"/>
      <c r="DU911" s="170"/>
      <c r="DV911" s="170"/>
      <c r="DW911" s="170"/>
      <c r="DX911" s="170"/>
      <c r="DY911" s="170"/>
      <c r="DZ911" s="170"/>
      <c r="EA911" s="170"/>
      <c r="EB911" s="170"/>
      <c r="EC911" s="170"/>
      <c r="ED911" s="170"/>
      <c r="EE911" s="170"/>
      <c r="EF911" s="170"/>
      <c r="EG911" s="170"/>
      <c r="EH911" s="170"/>
      <c r="EI911" s="170"/>
      <c r="EJ911" s="170"/>
      <c r="EK911" s="170"/>
      <c r="EL911" s="170"/>
      <c r="EM911" s="170"/>
      <c r="EN911" s="170"/>
      <c r="EO911" s="170"/>
      <c r="EP911" s="170"/>
      <c r="EQ911" s="170"/>
      <c r="ER911" s="170"/>
      <c r="ES911" s="170"/>
      <c r="ET911" s="170"/>
      <c r="EU911" s="170"/>
      <c r="EV911" s="170"/>
      <c r="EW911" s="170"/>
      <c r="EX911" s="170"/>
      <c r="EY911" s="170"/>
      <c r="EZ911" s="170"/>
      <c r="FA911" s="170"/>
      <c r="FB911" s="170"/>
      <c r="FC911" s="170"/>
      <c r="FD911" s="170"/>
    </row>
    <row r="912" customFormat="false" ht="12.75" hidden="false" customHeight="false" outlineLevel="0" collapsed="false">
      <c r="A912" s="179"/>
      <c r="B912" s="160"/>
      <c r="C912" s="160"/>
      <c r="D912" s="160"/>
      <c r="E912" s="160"/>
      <c r="F912" s="160"/>
      <c r="G912" s="160"/>
      <c r="H912" s="159"/>
      <c r="I912" s="181"/>
      <c r="R912" s="159"/>
      <c r="S912" s="169"/>
      <c r="T912" s="170"/>
      <c r="U912" s="170"/>
      <c r="V912" s="170"/>
      <c r="W912" s="170"/>
      <c r="X912" s="170"/>
      <c r="Y912" s="170"/>
      <c r="Z912" s="170"/>
      <c r="AA912" s="170"/>
      <c r="AB912" s="170"/>
      <c r="AC912" s="170"/>
      <c r="AD912" s="170"/>
      <c r="AE912" s="170"/>
      <c r="AF912" s="170"/>
      <c r="AG912" s="170"/>
      <c r="AH912" s="170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70"/>
      <c r="BP912" s="170"/>
      <c r="BQ912" s="170"/>
      <c r="BR912" s="170"/>
      <c r="BS912" s="170"/>
      <c r="BT912" s="170"/>
      <c r="BU912" s="170"/>
      <c r="BV912" s="170"/>
      <c r="BW912" s="170"/>
      <c r="BX912" s="170"/>
      <c r="BY912" s="170"/>
      <c r="BZ912" s="170"/>
      <c r="CA912" s="170"/>
      <c r="CB912" s="170"/>
      <c r="CC912" s="170"/>
      <c r="CD912" s="170"/>
      <c r="CE912" s="170"/>
      <c r="CF912" s="170"/>
      <c r="CG912" s="170"/>
      <c r="CH912" s="170"/>
      <c r="CI912" s="170"/>
      <c r="CJ912" s="170"/>
      <c r="CK912" s="170"/>
      <c r="CL912" s="170"/>
      <c r="CM912" s="170"/>
      <c r="CN912" s="170"/>
      <c r="CO912" s="170"/>
      <c r="CP912" s="170"/>
      <c r="CQ912" s="170"/>
      <c r="CR912" s="170"/>
      <c r="CS912" s="170"/>
      <c r="CT912" s="170"/>
      <c r="CU912" s="170"/>
      <c r="CV912" s="170"/>
      <c r="CW912" s="170"/>
      <c r="CX912" s="170"/>
      <c r="CY912" s="170"/>
      <c r="CZ912" s="170"/>
      <c r="DA912" s="170"/>
      <c r="DB912" s="170"/>
      <c r="DC912" s="170"/>
      <c r="DD912" s="170"/>
      <c r="DE912" s="170"/>
      <c r="DF912" s="170"/>
      <c r="DG912" s="170"/>
      <c r="DH912" s="170"/>
      <c r="DI912" s="170"/>
      <c r="DJ912" s="170"/>
      <c r="DK912" s="170"/>
      <c r="DL912" s="170"/>
      <c r="DM912" s="170"/>
      <c r="DN912" s="170"/>
      <c r="DO912" s="170"/>
      <c r="DP912" s="170"/>
      <c r="DQ912" s="170"/>
      <c r="DR912" s="170"/>
      <c r="DS912" s="170"/>
      <c r="DT912" s="170"/>
      <c r="DU912" s="170"/>
      <c r="DV912" s="170"/>
      <c r="DW912" s="170"/>
      <c r="DX912" s="170"/>
      <c r="DY912" s="170"/>
      <c r="DZ912" s="170"/>
      <c r="EA912" s="170"/>
      <c r="EB912" s="170"/>
      <c r="EC912" s="170"/>
      <c r="ED912" s="170"/>
      <c r="EE912" s="170"/>
      <c r="EF912" s="170"/>
      <c r="EG912" s="170"/>
      <c r="EH912" s="170"/>
      <c r="EI912" s="170"/>
      <c r="EJ912" s="170"/>
      <c r="EK912" s="170"/>
      <c r="EL912" s="170"/>
      <c r="EM912" s="170"/>
      <c r="EN912" s="170"/>
      <c r="EO912" s="170"/>
      <c r="EP912" s="170"/>
      <c r="EQ912" s="170"/>
      <c r="ER912" s="170"/>
      <c r="ES912" s="170"/>
      <c r="ET912" s="170"/>
      <c r="EU912" s="170"/>
      <c r="EV912" s="170"/>
      <c r="EW912" s="170"/>
      <c r="EX912" s="170"/>
      <c r="EY912" s="170"/>
      <c r="EZ912" s="170"/>
      <c r="FA912" s="170"/>
      <c r="FB912" s="170"/>
      <c r="FC912" s="170"/>
      <c r="FD912" s="170"/>
    </row>
    <row r="913" customFormat="false" ht="12.75" hidden="false" customHeight="false" outlineLevel="0" collapsed="false">
      <c r="A913" s="179"/>
      <c r="B913" s="160"/>
      <c r="C913" s="160"/>
      <c r="D913" s="160"/>
      <c r="E913" s="160"/>
      <c r="F913" s="160"/>
      <c r="G913" s="160"/>
      <c r="H913" s="159"/>
      <c r="I913" s="181"/>
      <c r="R913" s="159"/>
      <c r="S913" s="169"/>
      <c r="T913" s="170"/>
      <c r="U913" s="170"/>
      <c r="V913" s="170"/>
      <c r="W913" s="170"/>
      <c r="X913" s="170"/>
      <c r="Y913" s="170"/>
      <c r="Z913" s="170"/>
      <c r="AA913" s="170"/>
      <c r="AB913" s="170"/>
      <c r="AC913" s="170"/>
      <c r="AD913" s="170"/>
      <c r="AE913" s="170"/>
      <c r="AF913" s="170"/>
      <c r="AG913" s="170"/>
      <c r="AH913" s="170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70"/>
      <c r="BP913" s="170"/>
      <c r="BQ913" s="170"/>
      <c r="BR913" s="170"/>
      <c r="BS913" s="170"/>
      <c r="BT913" s="170"/>
      <c r="BU913" s="170"/>
      <c r="BV913" s="170"/>
      <c r="BW913" s="170"/>
      <c r="BX913" s="170"/>
      <c r="BY913" s="170"/>
      <c r="BZ913" s="170"/>
      <c r="CA913" s="170"/>
      <c r="CB913" s="170"/>
      <c r="CC913" s="170"/>
      <c r="CD913" s="170"/>
      <c r="CE913" s="170"/>
      <c r="CF913" s="170"/>
      <c r="CG913" s="170"/>
      <c r="CH913" s="170"/>
      <c r="CI913" s="170"/>
      <c r="CJ913" s="170"/>
      <c r="CK913" s="170"/>
      <c r="CL913" s="170"/>
      <c r="CM913" s="170"/>
      <c r="CN913" s="170"/>
      <c r="CO913" s="170"/>
      <c r="CP913" s="170"/>
      <c r="CQ913" s="170"/>
      <c r="CR913" s="170"/>
      <c r="CS913" s="170"/>
      <c r="CT913" s="170"/>
      <c r="CU913" s="170"/>
      <c r="CV913" s="170"/>
      <c r="CW913" s="170"/>
      <c r="CX913" s="170"/>
      <c r="CY913" s="170"/>
      <c r="CZ913" s="170"/>
      <c r="DA913" s="170"/>
      <c r="DB913" s="170"/>
      <c r="DC913" s="170"/>
      <c r="DD913" s="170"/>
      <c r="DE913" s="170"/>
      <c r="DF913" s="170"/>
      <c r="DG913" s="170"/>
      <c r="DH913" s="170"/>
      <c r="DI913" s="170"/>
      <c r="DJ913" s="170"/>
      <c r="DK913" s="170"/>
      <c r="DL913" s="170"/>
      <c r="DM913" s="170"/>
      <c r="DN913" s="170"/>
      <c r="DO913" s="170"/>
      <c r="DP913" s="170"/>
      <c r="DQ913" s="170"/>
      <c r="DR913" s="170"/>
      <c r="DS913" s="170"/>
      <c r="DT913" s="170"/>
      <c r="DU913" s="170"/>
      <c r="DV913" s="170"/>
      <c r="DW913" s="170"/>
      <c r="DX913" s="170"/>
      <c r="DY913" s="170"/>
      <c r="DZ913" s="170"/>
      <c r="EA913" s="170"/>
      <c r="EB913" s="170"/>
      <c r="EC913" s="170"/>
      <c r="ED913" s="170"/>
      <c r="EE913" s="170"/>
      <c r="EF913" s="170"/>
      <c r="EG913" s="170"/>
      <c r="EH913" s="170"/>
      <c r="EI913" s="170"/>
      <c r="EJ913" s="170"/>
      <c r="EK913" s="170"/>
      <c r="EL913" s="170"/>
      <c r="EM913" s="170"/>
      <c r="EN913" s="170"/>
      <c r="EO913" s="170"/>
      <c r="EP913" s="170"/>
      <c r="EQ913" s="170"/>
      <c r="ER913" s="170"/>
      <c r="ES913" s="170"/>
      <c r="ET913" s="170"/>
      <c r="EU913" s="170"/>
      <c r="EV913" s="170"/>
      <c r="EW913" s="170"/>
      <c r="EX913" s="170"/>
      <c r="EY913" s="170"/>
      <c r="EZ913" s="170"/>
      <c r="FA913" s="170"/>
      <c r="FB913" s="170"/>
      <c r="FC913" s="170"/>
      <c r="FD913" s="170"/>
    </row>
    <row r="914" customFormat="false" ht="12.75" hidden="false" customHeight="false" outlineLevel="0" collapsed="false">
      <c r="A914" s="179"/>
      <c r="B914" s="160"/>
      <c r="C914" s="160"/>
      <c r="D914" s="160"/>
      <c r="E914" s="160"/>
      <c r="F914" s="160"/>
      <c r="G914" s="160"/>
      <c r="H914" s="159"/>
      <c r="I914" s="181"/>
      <c r="R914" s="159"/>
      <c r="S914" s="169"/>
      <c r="T914" s="170"/>
      <c r="U914" s="170"/>
      <c r="V914" s="170"/>
      <c r="W914" s="170"/>
      <c r="X914" s="170"/>
      <c r="Y914" s="170"/>
      <c r="Z914" s="170"/>
      <c r="AA914" s="170"/>
      <c r="AB914" s="170"/>
      <c r="AC914" s="170"/>
      <c r="AD914" s="170"/>
      <c r="AE914" s="170"/>
      <c r="AF914" s="170"/>
      <c r="AG914" s="170"/>
      <c r="AH914" s="170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70"/>
      <c r="BP914" s="170"/>
      <c r="BQ914" s="170"/>
      <c r="BR914" s="170"/>
      <c r="BS914" s="170"/>
      <c r="BT914" s="170"/>
      <c r="BU914" s="170"/>
      <c r="BV914" s="170"/>
      <c r="BW914" s="170"/>
      <c r="BX914" s="170"/>
      <c r="BY914" s="170"/>
      <c r="BZ914" s="170"/>
      <c r="CA914" s="170"/>
      <c r="CB914" s="170"/>
      <c r="CC914" s="170"/>
      <c r="CD914" s="170"/>
      <c r="CE914" s="170"/>
      <c r="CF914" s="170"/>
      <c r="CG914" s="170"/>
      <c r="CH914" s="170"/>
      <c r="CI914" s="170"/>
      <c r="CJ914" s="170"/>
      <c r="CK914" s="170"/>
      <c r="CL914" s="170"/>
      <c r="CM914" s="170"/>
      <c r="CN914" s="170"/>
      <c r="CO914" s="170"/>
      <c r="CP914" s="170"/>
      <c r="CQ914" s="170"/>
      <c r="CR914" s="170"/>
      <c r="CS914" s="170"/>
      <c r="CT914" s="170"/>
      <c r="CU914" s="170"/>
      <c r="CV914" s="170"/>
      <c r="CW914" s="170"/>
      <c r="CX914" s="170"/>
      <c r="CY914" s="170"/>
      <c r="CZ914" s="170"/>
      <c r="DA914" s="170"/>
      <c r="DB914" s="170"/>
      <c r="DC914" s="170"/>
      <c r="DD914" s="170"/>
      <c r="DE914" s="170"/>
      <c r="DF914" s="170"/>
      <c r="DG914" s="170"/>
      <c r="DH914" s="170"/>
      <c r="DI914" s="170"/>
      <c r="DJ914" s="170"/>
      <c r="DK914" s="170"/>
      <c r="DL914" s="170"/>
      <c r="DM914" s="170"/>
      <c r="DN914" s="170"/>
      <c r="DO914" s="170"/>
      <c r="DP914" s="170"/>
      <c r="DQ914" s="170"/>
      <c r="DR914" s="170"/>
      <c r="DS914" s="170"/>
      <c r="DT914" s="170"/>
      <c r="DU914" s="170"/>
      <c r="DV914" s="170"/>
      <c r="DW914" s="170"/>
      <c r="DX914" s="170"/>
      <c r="DY914" s="170"/>
      <c r="DZ914" s="170"/>
      <c r="EA914" s="170"/>
      <c r="EB914" s="170"/>
      <c r="EC914" s="170"/>
      <c r="ED914" s="170"/>
      <c r="EE914" s="170"/>
      <c r="EF914" s="170"/>
      <c r="EG914" s="170"/>
      <c r="EH914" s="170"/>
      <c r="EI914" s="170"/>
      <c r="EJ914" s="170"/>
      <c r="EK914" s="170"/>
      <c r="EL914" s="170"/>
      <c r="EM914" s="170"/>
      <c r="EN914" s="170"/>
      <c r="EO914" s="170"/>
      <c r="EP914" s="170"/>
      <c r="EQ914" s="170"/>
      <c r="ER914" s="170"/>
      <c r="ES914" s="170"/>
      <c r="ET914" s="170"/>
      <c r="EU914" s="170"/>
      <c r="EV914" s="170"/>
      <c r="EW914" s="170"/>
      <c r="EX914" s="170"/>
      <c r="EY914" s="170"/>
      <c r="EZ914" s="170"/>
      <c r="FA914" s="170"/>
      <c r="FB914" s="170"/>
      <c r="FC914" s="170"/>
      <c r="FD914" s="170"/>
    </row>
    <row r="915" customFormat="false" ht="12.75" hidden="false" customHeight="false" outlineLevel="0" collapsed="false">
      <c r="A915" s="179"/>
      <c r="B915" s="160"/>
      <c r="C915" s="160"/>
      <c r="D915" s="160"/>
      <c r="E915" s="160"/>
      <c r="F915" s="160"/>
      <c r="G915" s="160"/>
      <c r="H915" s="159"/>
      <c r="I915" s="181"/>
      <c r="R915" s="159"/>
      <c r="S915" s="169"/>
      <c r="T915" s="170"/>
      <c r="U915" s="170"/>
      <c r="V915" s="170"/>
      <c r="W915" s="170"/>
      <c r="X915" s="170"/>
      <c r="Y915" s="170"/>
      <c r="Z915" s="170"/>
      <c r="AA915" s="170"/>
      <c r="AB915" s="170"/>
      <c r="AC915" s="170"/>
      <c r="AD915" s="170"/>
      <c r="AE915" s="170"/>
      <c r="AF915" s="170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70"/>
      <c r="BP915" s="170"/>
      <c r="BQ915" s="170"/>
      <c r="BR915" s="170"/>
      <c r="BS915" s="170"/>
      <c r="BT915" s="170"/>
      <c r="BU915" s="170"/>
      <c r="BV915" s="170"/>
      <c r="BW915" s="170"/>
      <c r="BX915" s="170"/>
      <c r="BY915" s="170"/>
      <c r="BZ915" s="170"/>
      <c r="CA915" s="170"/>
      <c r="CB915" s="170"/>
      <c r="CC915" s="170"/>
      <c r="CD915" s="170"/>
      <c r="CE915" s="170"/>
      <c r="CF915" s="170"/>
      <c r="CG915" s="170"/>
      <c r="CH915" s="170"/>
      <c r="CI915" s="170"/>
      <c r="CJ915" s="170"/>
      <c r="CK915" s="170"/>
      <c r="CL915" s="170"/>
      <c r="CM915" s="170"/>
      <c r="CN915" s="170"/>
      <c r="CO915" s="170"/>
      <c r="CP915" s="170"/>
      <c r="CQ915" s="170"/>
      <c r="CR915" s="170"/>
      <c r="CS915" s="170"/>
      <c r="CT915" s="170"/>
      <c r="CU915" s="170"/>
      <c r="CV915" s="170"/>
      <c r="CW915" s="170"/>
      <c r="CX915" s="170"/>
      <c r="CY915" s="170"/>
      <c r="CZ915" s="170"/>
      <c r="DA915" s="170"/>
      <c r="DB915" s="170"/>
      <c r="DC915" s="170"/>
      <c r="DD915" s="170"/>
      <c r="DE915" s="170"/>
      <c r="DF915" s="170"/>
      <c r="DG915" s="170"/>
      <c r="DH915" s="170"/>
      <c r="DI915" s="170"/>
      <c r="DJ915" s="170"/>
      <c r="DK915" s="170"/>
      <c r="DL915" s="170"/>
      <c r="DM915" s="170"/>
      <c r="DN915" s="170"/>
      <c r="DO915" s="170"/>
      <c r="DP915" s="170"/>
      <c r="DQ915" s="170"/>
      <c r="DR915" s="170"/>
      <c r="DS915" s="170"/>
      <c r="DT915" s="170"/>
      <c r="DU915" s="170"/>
      <c r="DV915" s="170"/>
      <c r="DW915" s="170"/>
      <c r="DX915" s="170"/>
      <c r="DY915" s="170"/>
      <c r="DZ915" s="170"/>
      <c r="EA915" s="170"/>
      <c r="EB915" s="170"/>
      <c r="EC915" s="170"/>
      <c r="ED915" s="170"/>
      <c r="EE915" s="170"/>
      <c r="EF915" s="170"/>
      <c r="EG915" s="170"/>
      <c r="EH915" s="170"/>
      <c r="EI915" s="170"/>
      <c r="EJ915" s="170"/>
      <c r="EK915" s="170"/>
      <c r="EL915" s="170"/>
      <c r="EM915" s="170"/>
      <c r="EN915" s="170"/>
      <c r="EO915" s="170"/>
      <c r="EP915" s="170"/>
      <c r="EQ915" s="170"/>
      <c r="ER915" s="170"/>
      <c r="ES915" s="170"/>
      <c r="ET915" s="170"/>
      <c r="EU915" s="170"/>
      <c r="EV915" s="170"/>
      <c r="EW915" s="170"/>
      <c r="EX915" s="170"/>
      <c r="EY915" s="170"/>
      <c r="EZ915" s="170"/>
      <c r="FA915" s="170"/>
      <c r="FB915" s="170"/>
      <c r="FC915" s="170"/>
      <c r="FD915" s="170"/>
    </row>
    <row r="916" customFormat="false" ht="12.75" hidden="false" customHeight="false" outlineLevel="0" collapsed="false">
      <c r="A916" s="179"/>
      <c r="B916" s="160"/>
      <c r="C916" s="160"/>
      <c r="D916" s="160"/>
      <c r="E916" s="160"/>
      <c r="F916" s="160"/>
      <c r="G916" s="160"/>
      <c r="H916" s="159"/>
      <c r="I916" s="181"/>
      <c r="R916" s="159"/>
      <c r="S916" s="169"/>
      <c r="T916" s="170"/>
      <c r="U916" s="170"/>
      <c r="V916" s="170"/>
      <c r="W916" s="170"/>
      <c r="X916" s="170"/>
      <c r="Y916" s="170"/>
      <c r="Z916" s="170"/>
      <c r="AA916" s="170"/>
      <c r="AB916" s="170"/>
      <c r="AC916" s="170"/>
      <c r="AD916" s="170"/>
      <c r="AE916" s="170"/>
      <c r="AF916" s="170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70"/>
      <c r="BP916" s="170"/>
      <c r="BQ916" s="170"/>
      <c r="BR916" s="170"/>
      <c r="BS916" s="170"/>
      <c r="BT916" s="170"/>
      <c r="BU916" s="170"/>
      <c r="BV916" s="170"/>
      <c r="BW916" s="170"/>
      <c r="BX916" s="170"/>
      <c r="BY916" s="170"/>
      <c r="BZ916" s="170"/>
      <c r="CA916" s="170"/>
      <c r="CB916" s="170"/>
      <c r="CC916" s="170"/>
      <c r="CD916" s="170"/>
      <c r="CE916" s="170"/>
      <c r="CF916" s="170"/>
      <c r="CG916" s="170"/>
      <c r="CH916" s="170"/>
      <c r="CI916" s="170"/>
      <c r="CJ916" s="170"/>
      <c r="CK916" s="170"/>
      <c r="CL916" s="170"/>
      <c r="CM916" s="170"/>
      <c r="CN916" s="170"/>
      <c r="CO916" s="170"/>
      <c r="CP916" s="170"/>
      <c r="CQ916" s="170"/>
      <c r="CR916" s="170"/>
      <c r="CS916" s="170"/>
      <c r="CT916" s="170"/>
      <c r="CU916" s="170"/>
      <c r="CV916" s="170"/>
      <c r="CW916" s="170"/>
      <c r="CX916" s="170"/>
      <c r="CY916" s="170"/>
      <c r="CZ916" s="170"/>
      <c r="DA916" s="170"/>
      <c r="DB916" s="170"/>
      <c r="DC916" s="170"/>
      <c r="DD916" s="170"/>
      <c r="DE916" s="170"/>
      <c r="DF916" s="170"/>
      <c r="DG916" s="170"/>
      <c r="DH916" s="170"/>
      <c r="DI916" s="170"/>
      <c r="DJ916" s="170"/>
      <c r="DK916" s="170"/>
      <c r="DL916" s="170"/>
      <c r="DM916" s="170"/>
      <c r="DN916" s="170"/>
      <c r="DO916" s="170"/>
      <c r="DP916" s="170"/>
      <c r="DQ916" s="170"/>
      <c r="DR916" s="170"/>
      <c r="DS916" s="170"/>
      <c r="DT916" s="170"/>
      <c r="DU916" s="170"/>
      <c r="DV916" s="170"/>
      <c r="DW916" s="170"/>
      <c r="DX916" s="170"/>
      <c r="DY916" s="170"/>
      <c r="DZ916" s="170"/>
      <c r="EA916" s="170"/>
      <c r="EB916" s="170"/>
      <c r="EC916" s="170"/>
      <c r="ED916" s="170"/>
      <c r="EE916" s="170"/>
      <c r="EF916" s="170"/>
      <c r="EG916" s="170"/>
      <c r="EH916" s="170"/>
      <c r="EI916" s="170"/>
      <c r="EJ916" s="170"/>
      <c r="EK916" s="170"/>
      <c r="EL916" s="170"/>
      <c r="EM916" s="170"/>
      <c r="EN916" s="170"/>
      <c r="EO916" s="170"/>
      <c r="EP916" s="170"/>
      <c r="EQ916" s="170"/>
      <c r="ER916" s="170"/>
      <c r="ES916" s="170"/>
      <c r="ET916" s="170"/>
      <c r="EU916" s="170"/>
      <c r="EV916" s="170"/>
      <c r="EW916" s="170"/>
      <c r="EX916" s="170"/>
      <c r="EY916" s="170"/>
      <c r="EZ916" s="170"/>
      <c r="FA916" s="170"/>
      <c r="FB916" s="170"/>
      <c r="FC916" s="170"/>
      <c r="FD916" s="170"/>
    </row>
    <row r="917" customFormat="false" ht="12.75" hidden="false" customHeight="false" outlineLevel="0" collapsed="false">
      <c r="A917" s="179"/>
      <c r="B917" s="160"/>
      <c r="C917" s="160"/>
      <c r="D917" s="160"/>
      <c r="E917" s="160"/>
      <c r="F917" s="160"/>
      <c r="G917" s="160"/>
      <c r="H917" s="159"/>
      <c r="I917" s="181"/>
      <c r="R917" s="159"/>
      <c r="S917" s="169"/>
      <c r="T917" s="170"/>
      <c r="U917" s="170"/>
      <c r="V917" s="170"/>
      <c r="W917" s="170"/>
      <c r="X917" s="170"/>
      <c r="Y917" s="170"/>
      <c r="Z917" s="170"/>
      <c r="AA917" s="170"/>
      <c r="AB917" s="170"/>
      <c r="AC917" s="170"/>
      <c r="AD917" s="170"/>
      <c r="AE917" s="170"/>
      <c r="AF917" s="170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70"/>
      <c r="BP917" s="170"/>
      <c r="BQ917" s="170"/>
      <c r="BR917" s="170"/>
      <c r="BS917" s="170"/>
      <c r="BT917" s="170"/>
      <c r="BU917" s="170"/>
      <c r="BV917" s="170"/>
      <c r="BW917" s="170"/>
      <c r="BX917" s="170"/>
      <c r="BY917" s="170"/>
      <c r="BZ917" s="170"/>
      <c r="CA917" s="170"/>
      <c r="CB917" s="170"/>
      <c r="CC917" s="170"/>
      <c r="CD917" s="170"/>
      <c r="CE917" s="170"/>
      <c r="CF917" s="170"/>
      <c r="CG917" s="170"/>
      <c r="CH917" s="170"/>
      <c r="CI917" s="170"/>
      <c r="CJ917" s="170"/>
      <c r="CK917" s="170"/>
      <c r="CL917" s="170"/>
      <c r="CM917" s="170"/>
      <c r="CN917" s="170"/>
      <c r="CO917" s="170"/>
      <c r="CP917" s="170"/>
      <c r="CQ917" s="170"/>
      <c r="CR917" s="170"/>
      <c r="CS917" s="170"/>
      <c r="CT917" s="170"/>
      <c r="CU917" s="170"/>
      <c r="CV917" s="170"/>
      <c r="CW917" s="170"/>
      <c r="CX917" s="170"/>
      <c r="CY917" s="170"/>
      <c r="CZ917" s="170"/>
      <c r="DA917" s="170"/>
      <c r="DB917" s="170"/>
      <c r="DC917" s="170"/>
      <c r="DD917" s="170"/>
      <c r="DE917" s="170"/>
      <c r="DF917" s="170"/>
      <c r="DG917" s="170"/>
      <c r="DH917" s="170"/>
      <c r="DI917" s="170"/>
      <c r="DJ917" s="170"/>
      <c r="DK917" s="170"/>
      <c r="DL917" s="170"/>
      <c r="DM917" s="170"/>
      <c r="DN917" s="170"/>
      <c r="DO917" s="170"/>
      <c r="DP917" s="170"/>
      <c r="DQ917" s="170"/>
      <c r="DR917" s="170"/>
      <c r="DS917" s="170"/>
      <c r="DT917" s="170"/>
      <c r="DU917" s="170"/>
      <c r="DV917" s="170"/>
      <c r="DW917" s="170"/>
      <c r="DX917" s="170"/>
      <c r="DY917" s="170"/>
      <c r="DZ917" s="170"/>
      <c r="EA917" s="170"/>
      <c r="EB917" s="170"/>
      <c r="EC917" s="170"/>
      <c r="ED917" s="170"/>
      <c r="EE917" s="170"/>
      <c r="EF917" s="170"/>
      <c r="EG917" s="170"/>
      <c r="EH917" s="170"/>
      <c r="EI917" s="170"/>
      <c r="EJ917" s="170"/>
      <c r="EK917" s="170"/>
      <c r="EL917" s="170"/>
      <c r="EM917" s="170"/>
      <c r="EN917" s="170"/>
      <c r="EO917" s="170"/>
      <c r="EP917" s="170"/>
      <c r="EQ917" s="170"/>
      <c r="ER917" s="170"/>
      <c r="ES917" s="170"/>
      <c r="ET917" s="170"/>
      <c r="EU917" s="170"/>
      <c r="EV917" s="170"/>
      <c r="EW917" s="170"/>
      <c r="EX917" s="170"/>
      <c r="EY917" s="170"/>
      <c r="EZ917" s="170"/>
      <c r="FA917" s="170"/>
      <c r="FB917" s="170"/>
      <c r="FC917" s="170"/>
      <c r="FD917" s="170"/>
    </row>
    <row r="918" customFormat="false" ht="12.75" hidden="false" customHeight="false" outlineLevel="0" collapsed="false">
      <c r="A918" s="179"/>
      <c r="B918" s="160"/>
      <c r="C918" s="160"/>
      <c r="D918" s="160"/>
      <c r="E918" s="160"/>
      <c r="F918" s="160"/>
      <c r="G918" s="160"/>
      <c r="H918" s="159"/>
      <c r="I918" s="181"/>
      <c r="R918" s="159"/>
      <c r="S918" s="169"/>
      <c r="T918" s="170"/>
      <c r="U918" s="170"/>
      <c r="V918" s="170"/>
      <c r="W918" s="170"/>
      <c r="X918" s="170"/>
      <c r="Y918" s="170"/>
      <c r="Z918" s="170"/>
      <c r="AA918" s="170"/>
      <c r="AB918" s="170"/>
      <c r="AC918" s="170"/>
      <c r="AD918" s="170"/>
      <c r="AE918" s="170"/>
      <c r="AF918" s="170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70"/>
      <c r="BP918" s="170"/>
      <c r="BQ918" s="170"/>
      <c r="BR918" s="170"/>
      <c r="BS918" s="170"/>
      <c r="BT918" s="170"/>
      <c r="BU918" s="170"/>
      <c r="BV918" s="170"/>
      <c r="BW918" s="170"/>
      <c r="BX918" s="170"/>
      <c r="BY918" s="170"/>
      <c r="BZ918" s="170"/>
      <c r="CA918" s="170"/>
      <c r="CB918" s="170"/>
      <c r="CC918" s="170"/>
      <c r="CD918" s="170"/>
      <c r="CE918" s="170"/>
      <c r="CF918" s="170"/>
      <c r="CG918" s="170"/>
      <c r="CH918" s="170"/>
      <c r="CI918" s="170"/>
      <c r="CJ918" s="170"/>
      <c r="CK918" s="170"/>
      <c r="CL918" s="170"/>
      <c r="CM918" s="170"/>
      <c r="CN918" s="170"/>
      <c r="CO918" s="170"/>
      <c r="CP918" s="170"/>
      <c r="CQ918" s="170"/>
      <c r="CR918" s="170"/>
      <c r="CS918" s="170"/>
      <c r="CT918" s="170"/>
      <c r="CU918" s="170"/>
      <c r="CV918" s="170"/>
      <c r="CW918" s="170"/>
      <c r="CX918" s="170"/>
      <c r="CY918" s="170"/>
      <c r="CZ918" s="170"/>
      <c r="DA918" s="170"/>
      <c r="DB918" s="170"/>
      <c r="DC918" s="170"/>
      <c r="DD918" s="170"/>
      <c r="DE918" s="170"/>
      <c r="DF918" s="170"/>
      <c r="DG918" s="170"/>
      <c r="DH918" s="170"/>
      <c r="DI918" s="170"/>
      <c r="DJ918" s="170"/>
      <c r="DK918" s="170"/>
      <c r="DL918" s="170"/>
      <c r="DM918" s="170"/>
      <c r="DN918" s="170"/>
      <c r="DO918" s="170"/>
      <c r="DP918" s="170"/>
      <c r="DQ918" s="170"/>
      <c r="DR918" s="170"/>
      <c r="DS918" s="170"/>
      <c r="DT918" s="170"/>
      <c r="DU918" s="170"/>
      <c r="DV918" s="170"/>
      <c r="DW918" s="170"/>
      <c r="DX918" s="170"/>
      <c r="DY918" s="170"/>
      <c r="DZ918" s="170"/>
      <c r="EA918" s="170"/>
      <c r="EB918" s="170"/>
      <c r="EC918" s="170"/>
      <c r="ED918" s="170"/>
      <c r="EE918" s="170"/>
      <c r="EF918" s="170"/>
      <c r="EG918" s="170"/>
      <c r="EH918" s="170"/>
      <c r="EI918" s="170"/>
      <c r="EJ918" s="170"/>
      <c r="EK918" s="170"/>
      <c r="EL918" s="170"/>
      <c r="EM918" s="170"/>
      <c r="EN918" s="170"/>
      <c r="EO918" s="170"/>
      <c r="EP918" s="170"/>
      <c r="EQ918" s="170"/>
      <c r="ER918" s="170"/>
      <c r="ES918" s="170"/>
      <c r="ET918" s="170"/>
      <c r="EU918" s="170"/>
      <c r="EV918" s="170"/>
      <c r="EW918" s="170"/>
      <c r="EX918" s="170"/>
      <c r="EY918" s="170"/>
      <c r="EZ918" s="170"/>
      <c r="FA918" s="170"/>
      <c r="FB918" s="170"/>
      <c r="FC918" s="170"/>
      <c r="FD918" s="170"/>
    </row>
    <row r="919" customFormat="false" ht="12.75" hidden="false" customHeight="false" outlineLevel="0" collapsed="false">
      <c r="A919" s="179"/>
      <c r="B919" s="160"/>
      <c r="C919" s="160"/>
      <c r="D919" s="160"/>
      <c r="E919" s="160"/>
      <c r="F919" s="160"/>
      <c r="G919" s="160"/>
      <c r="H919" s="159"/>
      <c r="I919" s="181"/>
      <c r="R919" s="159"/>
      <c r="S919" s="169"/>
      <c r="T919" s="170"/>
      <c r="U919" s="170"/>
      <c r="V919" s="170"/>
      <c r="W919" s="170"/>
      <c r="X919" s="170"/>
      <c r="Y919" s="170"/>
      <c r="Z919" s="170"/>
      <c r="AA919" s="170"/>
      <c r="AB919" s="170"/>
      <c r="AC919" s="170"/>
      <c r="AD919" s="170"/>
      <c r="AE919" s="170"/>
      <c r="AF919" s="170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70"/>
      <c r="CN919" s="170"/>
      <c r="CO919" s="170"/>
      <c r="CP919" s="170"/>
      <c r="CQ919" s="170"/>
      <c r="CR919" s="170"/>
      <c r="CS919" s="170"/>
      <c r="CT919" s="170"/>
      <c r="CU919" s="170"/>
      <c r="CV919" s="170"/>
      <c r="CW919" s="170"/>
      <c r="CX919" s="170"/>
      <c r="CY919" s="170"/>
      <c r="CZ919" s="170"/>
      <c r="DA919" s="170"/>
      <c r="DB919" s="170"/>
      <c r="DC919" s="170"/>
      <c r="DD919" s="170"/>
      <c r="DE919" s="170"/>
      <c r="DF919" s="170"/>
      <c r="DG919" s="170"/>
      <c r="DH919" s="170"/>
      <c r="DI919" s="170"/>
      <c r="DJ919" s="170"/>
      <c r="DK919" s="170"/>
      <c r="DL919" s="170"/>
      <c r="DM919" s="170"/>
      <c r="DN919" s="170"/>
      <c r="DO919" s="170"/>
      <c r="DP919" s="170"/>
      <c r="DQ919" s="170"/>
      <c r="DR919" s="170"/>
      <c r="DS919" s="170"/>
      <c r="DT919" s="170"/>
      <c r="DU919" s="170"/>
      <c r="DV919" s="170"/>
      <c r="DW919" s="170"/>
      <c r="DX919" s="170"/>
      <c r="DY919" s="170"/>
      <c r="DZ919" s="170"/>
      <c r="EA919" s="170"/>
      <c r="EB919" s="170"/>
      <c r="EC919" s="170"/>
      <c r="ED919" s="170"/>
      <c r="EE919" s="170"/>
      <c r="EF919" s="170"/>
      <c r="EG919" s="170"/>
      <c r="EH919" s="170"/>
      <c r="EI919" s="170"/>
      <c r="EJ919" s="170"/>
      <c r="EK919" s="170"/>
      <c r="EL919" s="170"/>
      <c r="EM919" s="170"/>
      <c r="EN919" s="170"/>
      <c r="EO919" s="170"/>
      <c r="EP919" s="170"/>
      <c r="EQ919" s="170"/>
      <c r="ER919" s="170"/>
      <c r="ES919" s="170"/>
      <c r="ET919" s="170"/>
      <c r="EU919" s="170"/>
      <c r="EV919" s="170"/>
      <c r="EW919" s="170"/>
      <c r="EX919" s="170"/>
      <c r="EY919" s="170"/>
      <c r="EZ919" s="170"/>
      <c r="FA919" s="170"/>
      <c r="FB919" s="170"/>
      <c r="FC919" s="170"/>
      <c r="FD919" s="170"/>
    </row>
    <row r="920" customFormat="false" ht="12.75" hidden="false" customHeight="false" outlineLevel="0" collapsed="false">
      <c r="A920" s="179"/>
      <c r="B920" s="160"/>
      <c r="C920" s="160"/>
      <c r="D920" s="160"/>
      <c r="E920" s="160"/>
      <c r="F920" s="160"/>
      <c r="G920" s="160"/>
      <c r="H920" s="159"/>
      <c r="I920" s="181"/>
      <c r="R920" s="159"/>
      <c r="S920" s="169"/>
      <c r="T920" s="170"/>
      <c r="U920" s="170"/>
      <c r="V920" s="170"/>
      <c r="W920" s="170"/>
      <c r="X920" s="170"/>
      <c r="Y920" s="170"/>
      <c r="Z920" s="170"/>
      <c r="AA920" s="170"/>
      <c r="AB920" s="170"/>
      <c r="AC920" s="170"/>
      <c r="AD920" s="170"/>
      <c r="AE920" s="170"/>
      <c r="AF920" s="170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70"/>
      <c r="BP920" s="170"/>
      <c r="BQ920" s="170"/>
      <c r="BR920" s="170"/>
      <c r="BS920" s="170"/>
      <c r="BT920" s="170"/>
      <c r="BU920" s="170"/>
      <c r="BV920" s="170"/>
      <c r="BW920" s="170"/>
      <c r="BX920" s="170"/>
      <c r="BY920" s="170"/>
      <c r="BZ920" s="170"/>
      <c r="CA920" s="170"/>
      <c r="CB920" s="170"/>
      <c r="CC920" s="170"/>
      <c r="CD920" s="170"/>
      <c r="CE920" s="170"/>
      <c r="CF920" s="170"/>
      <c r="CG920" s="170"/>
      <c r="CH920" s="170"/>
      <c r="CI920" s="170"/>
      <c r="CJ920" s="170"/>
      <c r="CK920" s="170"/>
      <c r="CL920" s="170"/>
      <c r="CM920" s="170"/>
      <c r="CN920" s="170"/>
      <c r="CO920" s="170"/>
      <c r="CP920" s="170"/>
      <c r="CQ920" s="170"/>
      <c r="CR920" s="170"/>
      <c r="CS920" s="170"/>
      <c r="CT920" s="170"/>
      <c r="CU920" s="170"/>
      <c r="CV920" s="170"/>
      <c r="CW920" s="170"/>
      <c r="CX920" s="170"/>
      <c r="CY920" s="170"/>
      <c r="CZ920" s="170"/>
      <c r="DA920" s="170"/>
      <c r="DB920" s="170"/>
      <c r="DC920" s="170"/>
      <c r="DD920" s="170"/>
      <c r="DE920" s="170"/>
      <c r="DF920" s="170"/>
      <c r="DG920" s="170"/>
      <c r="DH920" s="170"/>
      <c r="DI920" s="170"/>
      <c r="DJ920" s="170"/>
      <c r="DK920" s="170"/>
      <c r="DL920" s="170"/>
      <c r="DM920" s="170"/>
      <c r="DN920" s="170"/>
      <c r="DO920" s="170"/>
      <c r="DP920" s="170"/>
      <c r="DQ920" s="170"/>
      <c r="DR920" s="170"/>
      <c r="DS920" s="170"/>
      <c r="DT920" s="170"/>
      <c r="DU920" s="170"/>
      <c r="DV920" s="170"/>
      <c r="DW920" s="170"/>
      <c r="DX920" s="170"/>
      <c r="DY920" s="170"/>
      <c r="DZ920" s="170"/>
      <c r="EA920" s="170"/>
      <c r="EB920" s="170"/>
      <c r="EC920" s="170"/>
      <c r="ED920" s="170"/>
      <c r="EE920" s="170"/>
      <c r="EF920" s="170"/>
      <c r="EG920" s="170"/>
      <c r="EH920" s="170"/>
      <c r="EI920" s="170"/>
      <c r="EJ920" s="170"/>
      <c r="EK920" s="170"/>
      <c r="EL920" s="170"/>
      <c r="EM920" s="170"/>
      <c r="EN920" s="170"/>
      <c r="EO920" s="170"/>
      <c r="EP920" s="170"/>
      <c r="EQ920" s="170"/>
      <c r="ER920" s="170"/>
      <c r="ES920" s="170"/>
      <c r="ET920" s="170"/>
      <c r="EU920" s="170"/>
      <c r="EV920" s="170"/>
      <c r="EW920" s="170"/>
      <c r="EX920" s="170"/>
      <c r="EY920" s="170"/>
      <c r="EZ920" s="170"/>
      <c r="FA920" s="170"/>
      <c r="FB920" s="170"/>
      <c r="FC920" s="170"/>
      <c r="FD920" s="170"/>
    </row>
    <row r="921" customFormat="false" ht="12.75" hidden="false" customHeight="false" outlineLevel="0" collapsed="false">
      <c r="A921" s="179"/>
      <c r="B921" s="160"/>
      <c r="C921" s="160"/>
      <c r="D921" s="160"/>
      <c r="E921" s="160"/>
      <c r="F921" s="160"/>
      <c r="G921" s="160"/>
      <c r="H921" s="159"/>
      <c r="I921" s="181"/>
      <c r="R921" s="159"/>
      <c r="S921" s="169"/>
      <c r="T921" s="170"/>
      <c r="U921" s="170"/>
      <c r="V921" s="170"/>
      <c r="W921" s="170"/>
      <c r="X921" s="170"/>
      <c r="Y921" s="170"/>
      <c r="Z921" s="170"/>
      <c r="AA921" s="170"/>
      <c r="AB921" s="170"/>
      <c r="AC921" s="170"/>
      <c r="AD921" s="170"/>
      <c r="AE921" s="170"/>
      <c r="AF921" s="170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70"/>
      <c r="BP921" s="170"/>
      <c r="BQ921" s="170"/>
      <c r="BR921" s="170"/>
      <c r="BS921" s="170"/>
      <c r="BT921" s="170"/>
      <c r="BU921" s="170"/>
      <c r="BV921" s="170"/>
      <c r="BW921" s="170"/>
      <c r="BX921" s="170"/>
      <c r="BY921" s="170"/>
      <c r="BZ921" s="170"/>
      <c r="CA921" s="170"/>
      <c r="CB921" s="170"/>
      <c r="CC921" s="170"/>
      <c r="CD921" s="170"/>
      <c r="CE921" s="170"/>
      <c r="CF921" s="170"/>
      <c r="CG921" s="170"/>
      <c r="CH921" s="170"/>
      <c r="CI921" s="170"/>
      <c r="CJ921" s="170"/>
      <c r="CK921" s="170"/>
      <c r="CL921" s="170"/>
      <c r="CM921" s="170"/>
      <c r="CN921" s="170"/>
      <c r="CO921" s="170"/>
      <c r="CP921" s="170"/>
      <c r="CQ921" s="170"/>
      <c r="CR921" s="170"/>
      <c r="CS921" s="170"/>
      <c r="CT921" s="170"/>
      <c r="CU921" s="170"/>
      <c r="CV921" s="170"/>
      <c r="CW921" s="170"/>
      <c r="CX921" s="170"/>
      <c r="CY921" s="170"/>
      <c r="CZ921" s="170"/>
      <c r="DA921" s="170"/>
      <c r="DB921" s="170"/>
      <c r="DC921" s="170"/>
      <c r="DD921" s="170"/>
      <c r="DE921" s="170"/>
      <c r="DF921" s="170"/>
      <c r="DG921" s="170"/>
      <c r="DH921" s="170"/>
      <c r="DI921" s="170"/>
      <c r="DJ921" s="170"/>
      <c r="DK921" s="170"/>
      <c r="DL921" s="170"/>
      <c r="DM921" s="170"/>
      <c r="DN921" s="170"/>
      <c r="DO921" s="170"/>
      <c r="DP921" s="170"/>
      <c r="DQ921" s="170"/>
      <c r="DR921" s="170"/>
      <c r="DS921" s="170"/>
      <c r="DT921" s="170"/>
      <c r="DU921" s="170"/>
      <c r="DV921" s="170"/>
      <c r="DW921" s="170"/>
      <c r="DX921" s="170"/>
      <c r="DY921" s="170"/>
      <c r="DZ921" s="170"/>
      <c r="EA921" s="170"/>
      <c r="EB921" s="170"/>
      <c r="EC921" s="170"/>
      <c r="ED921" s="170"/>
      <c r="EE921" s="170"/>
      <c r="EF921" s="170"/>
      <c r="EG921" s="170"/>
      <c r="EH921" s="170"/>
      <c r="EI921" s="170"/>
      <c r="EJ921" s="170"/>
      <c r="EK921" s="170"/>
      <c r="EL921" s="170"/>
      <c r="EM921" s="170"/>
      <c r="EN921" s="170"/>
      <c r="EO921" s="170"/>
      <c r="EP921" s="170"/>
      <c r="EQ921" s="170"/>
      <c r="ER921" s="170"/>
      <c r="ES921" s="170"/>
      <c r="ET921" s="170"/>
      <c r="EU921" s="170"/>
      <c r="EV921" s="170"/>
      <c r="EW921" s="170"/>
      <c r="EX921" s="170"/>
      <c r="EY921" s="170"/>
      <c r="EZ921" s="170"/>
      <c r="FA921" s="170"/>
      <c r="FB921" s="170"/>
      <c r="FC921" s="170"/>
      <c r="FD921" s="170"/>
    </row>
    <row r="922" customFormat="false" ht="12.75" hidden="false" customHeight="false" outlineLevel="0" collapsed="false">
      <c r="A922" s="179"/>
      <c r="B922" s="160"/>
      <c r="C922" s="160"/>
      <c r="D922" s="160"/>
      <c r="E922" s="160"/>
      <c r="F922" s="160"/>
      <c r="G922" s="160"/>
      <c r="H922" s="159"/>
      <c r="I922" s="181"/>
      <c r="R922" s="159"/>
      <c r="S922" s="169"/>
      <c r="T922" s="170"/>
      <c r="U922" s="170"/>
      <c r="V922" s="170"/>
      <c r="W922" s="170"/>
      <c r="X922" s="170"/>
      <c r="Y922" s="170"/>
      <c r="Z922" s="170"/>
      <c r="AA922" s="170"/>
      <c r="AB922" s="170"/>
      <c r="AC922" s="170"/>
      <c r="AD922" s="170"/>
      <c r="AE922" s="170"/>
      <c r="AF922" s="170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70"/>
      <c r="BP922" s="170"/>
      <c r="BQ922" s="170"/>
      <c r="BR922" s="170"/>
      <c r="BS922" s="170"/>
      <c r="BT922" s="170"/>
      <c r="BU922" s="170"/>
      <c r="BV922" s="170"/>
      <c r="BW922" s="170"/>
      <c r="BX922" s="170"/>
      <c r="BY922" s="170"/>
      <c r="BZ922" s="170"/>
      <c r="CA922" s="170"/>
      <c r="CB922" s="170"/>
      <c r="CC922" s="170"/>
      <c r="CD922" s="170"/>
      <c r="CE922" s="170"/>
      <c r="CF922" s="170"/>
      <c r="CG922" s="170"/>
      <c r="CH922" s="170"/>
      <c r="CI922" s="170"/>
      <c r="CJ922" s="170"/>
      <c r="CK922" s="170"/>
      <c r="CL922" s="170"/>
      <c r="CM922" s="170"/>
      <c r="CN922" s="170"/>
      <c r="CO922" s="170"/>
      <c r="CP922" s="170"/>
      <c r="CQ922" s="170"/>
      <c r="CR922" s="170"/>
      <c r="CS922" s="170"/>
      <c r="CT922" s="170"/>
      <c r="CU922" s="170"/>
      <c r="CV922" s="170"/>
      <c r="CW922" s="170"/>
      <c r="CX922" s="170"/>
      <c r="CY922" s="170"/>
      <c r="CZ922" s="170"/>
      <c r="DA922" s="170"/>
      <c r="DB922" s="170"/>
      <c r="DC922" s="170"/>
      <c r="DD922" s="170"/>
      <c r="DE922" s="170"/>
      <c r="DF922" s="170"/>
      <c r="DG922" s="170"/>
      <c r="DH922" s="170"/>
      <c r="DI922" s="170"/>
      <c r="DJ922" s="170"/>
      <c r="DK922" s="170"/>
      <c r="DL922" s="170"/>
      <c r="DM922" s="170"/>
      <c r="DN922" s="170"/>
      <c r="DO922" s="170"/>
      <c r="DP922" s="170"/>
      <c r="DQ922" s="170"/>
      <c r="DR922" s="170"/>
      <c r="DS922" s="170"/>
      <c r="DT922" s="170"/>
      <c r="DU922" s="170"/>
      <c r="DV922" s="170"/>
      <c r="DW922" s="170"/>
      <c r="DX922" s="170"/>
      <c r="DY922" s="170"/>
      <c r="DZ922" s="170"/>
      <c r="EA922" s="170"/>
      <c r="EB922" s="170"/>
      <c r="EC922" s="170"/>
      <c r="ED922" s="170"/>
      <c r="EE922" s="170"/>
      <c r="EF922" s="170"/>
      <c r="EG922" s="170"/>
      <c r="EH922" s="170"/>
      <c r="EI922" s="170"/>
      <c r="EJ922" s="170"/>
      <c r="EK922" s="170"/>
      <c r="EL922" s="170"/>
      <c r="EM922" s="170"/>
      <c r="EN922" s="170"/>
      <c r="EO922" s="170"/>
      <c r="EP922" s="170"/>
      <c r="EQ922" s="170"/>
      <c r="ER922" s="170"/>
      <c r="ES922" s="170"/>
      <c r="ET922" s="170"/>
      <c r="EU922" s="170"/>
      <c r="EV922" s="170"/>
      <c r="EW922" s="170"/>
      <c r="EX922" s="170"/>
      <c r="EY922" s="170"/>
      <c r="EZ922" s="170"/>
      <c r="FA922" s="170"/>
      <c r="FB922" s="170"/>
      <c r="FC922" s="170"/>
      <c r="FD922" s="170"/>
    </row>
    <row r="923" customFormat="false" ht="12.75" hidden="false" customHeight="false" outlineLevel="0" collapsed="false">
      <c r="A923" s="179"/>
      <c r="B923" s="160"/>
      <c r="C923" s="160"/>
      <c r="D923" s="160"/>
      <c r="E923" s="160"/>
      <c r="F923" s="160"/>
      <c r="G923" s="160"/>
      <c r="H923" s="159"/>
      <c r="I923" s="181"/>
      <c r="R923" s="159"/>
      <c r="S923" s="169"/>
      <c r="T923" s="170"/>
      <c r="U923" s="170"/>
      <c r="V923" s="170"/>
      <c r="W923" s="170"/>
      <c r="X923" s="170"/>
      <c r="Y923" s="170"/>
      <c r="Z923" s="170"/>
      <c r="AA923" s="170"/>
      <c r="AB923" s="170"/>
      <c r="AC923" s="170"/>
      <c r="AD923" s="170"/>
      <c r="AE923" s="170"/>
      <c r="AF923" s="170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70"/>
      <c r="BP923" s="170"/>
      <c r="BQ923" s="170"/>
      <c r="BR923" s="170"/>
      <c r="BS923" s="170"/>
      <c r="BT923" s="170"/>
      <c r="BU923" s="170"/>
      <c r="BV923" s="170"/>
      <c r="BW923" s="170"/>
      <c r="BX923" s="170"/>
      <c r="BY923" s="170"/>
      <c r="BZ923" s="170"/>
      <c r="CA923" s="170"/>
      <c r="CB923" s="170"/>
      <c r="CC923" s="170"/>
      <c r="CD923" s="170"/>
      <c r="CE923" s="170"/>
      <c r="CF923" s="170"/>
      <c r="CG923" s="170"/>
      <c r="CH923" s="170"/>
      <c r="CI923" s="170"/>
      <c r="CJ923" s="170"/>
      <c r="CK923" s="170"/>
      <c r="CL923" s="170"/>
      <c r="CM923" s="170"/>
      <c r="CN923" s="170"/>
      <c r="CO923" s="170"/>
      <c r="CP923" s="170"/>
      <c r="CQ923" s="170"/>
      <c r="CR923" s="170"/>
      <c r="CS923" s="170"/>
      <c r="CT923" s="170"/>
      <c r="CU923" s="170"/>
      <c r="CV923" s="170"/>
      <c r="CW923" s="170"/>
      <c r="CX923" s="170"/>
      <c r="CY923" s="170"/>
      <c r="CZ923" s="170"/>
      <c r="DA923" s="170"/>
      <c r="DB923" s="170"/>
      <c r="DC923" s="170"/>
      <c r="DD923" s="170"/>
      <c r="DE923" s="170"/>
      <c r="DF923" s="170"/>
      <c r="DG923" s="170"/>
      <c r="DH923" s="170"/>
      <c r="DI923" s="170"/>
      <c r="DJ923" s="170"/>
      <c r="DK923" s="170"/>
      <c r="DL923" s="170"/>
      <c r="DM923" s="170"/>
      <c r="DN923" s="170"/>
      <c r="DO923" s="170"/>
      <c r="DP923" s="170"/>
      <c r="DQ923" s="170"/>
      <c r="DR923" s="170"/>
      <c r="DS923" s="170"/>
      <c r="DT923" s="170"/>
      <c r="DU923" s="170"/>
      <c r="DV923" s="170"/>
      <c r="DW923" s="170"/>
      <c r="DX923" s="170"/>
      <c r="DY923" s="170"/>
      <c r="DZ923" s="170"/>
      <c r="EA923" s="170"/>
      <c r="EB923" s="170"/>
      <c r="EC923" s="170"/>
      <c r="ED923" s="170"/>
      <c r="EE923" s="170"/>
      <c r="EF923" s="170"/>
      <c r="EG923" s="170"/>
      <c r="EH923" s="170"/>
      <c r="EI923" s="170"/>
      <c r="EJ923" s="170"/>
      <c r="EK923" s="170"/>
      <c r="EL923" s="170"/>
      <c r="EM923" s="170"/>
      <c r="EN923" s="170"/>
      <c r="EO923" s="170"/>
      <c r="EP923" s="170"/>
      <c r="EQ923" s="170"/>
      <c r="ER923" s="170"/>
      <c r="ES923" s="170"/>
      <c r="ET923" s="170"/>
      <c r="EU923" s="170"/>
      <c r="EV923" s="170"/>
      <c r="EW923" s="170"/>
      <c r="EX923" s="170"/>
      <c r="EY923" s="170"/>
      <c r="EZ923" s="170"/>
      <c r="FA923" s="170"/>
      <c r="FB923" s="170"/>
      <c r="FC923" s="170"/>
      <c r="FD923" s="170"/>
    </row>
    <row r="924" customFormat="false" ht="12.75" hidden="false" customHeight="false" outlineLevel="0" collapsed="false">
      <c r="A924" s="179"/>
      <c r="B924" s="160"/>
      <c r="C924" s="160"/>
      <c r="D924" s="160"/>
      <c r="E924" s="160"/>
      <c r="F924" s="160"/>
      <c r="G924" s="160"/>
      <c r="H924" s="159"/>
      <c r="I924" s="181"/>
      <c r="R924" s="159"/>
      <c r="S924" s="169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  <c r="AH924" s="170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70"/>
      <c r="BP924" s="170"/>
      <c r="BQ924" s="170"/>
      <c r="BR924" s="170"/>
      <c r="BS924" s="170"/>
      <c r="BT924" s="170"/>
      <c r="BU924" s="170"/>
      <c r="BV924" s="170"/>
      <c r="BW924" s="170"/>
      <c r="BX924" s="170"/>
      <c r="BY924" s="170"/>
      <c r="BZ924" s="170"/>
      <c r="CA924" s="170"/>
      <c r="CB924" s="170"/>
      <c r="CC924" s="170"/>
      <c r="CD924" s="170"/>
      <c r="CE924" s="170"/>
      <c r="CF924" s="170"/>
      <c r="CG924" s="170"/>
      <c r="CH924" s="170"/>
      <c r="CI924" s="170"/>
      <c r="CJ924" s="170"/>
      <c r="CK924" s="170"/>
      <c r="CL924" s="170"/>
      <c r="CM924" s="170"/>
      <c r="CN924" s="170"/>
      <c r="CO924" s="170"/>
      <c r="CP924" s="170"/>
      <c r="CQ924" s="170"/>
      <c r="CR924" s="170"/>
      <c r="CS924" s="170"/>
      <c r="CT924" s="170"/>
      <c r="CU924" s="170"/>
      <c r="CV924" s="170"/>
      <c r="CW924" s="170"/>
      <c r="CX924" s="170"/>
      <c r="CY924" s="170"/>
      <c r="CZ924" s="170"/>
      <c r="DA924" s="170"/>
      <c r="DB924" s="170"/>
      <c r="DC924" s="170"/>
      <c r="DD924" s="170"/>
      <c r="DE924" s="170"/>
      <c r="DF924" s="170"/>
      <c r="DG924" s="170"/>
      <c r="DH924" s="170"/>
      <c r="DI924" s="170"/>
      <c r="DJ924" s="170"/>
      <c r="DK924" s="170"/>
      <c r="DL924" s="170"/>
      <c r="DM924" s="170"/>
      <c r="DN924" s="170"/>
      <c r="DO924" s="170"/>
      <c r="DP924" s="170"/>
      <c r="DQ924" s="170"/>
      <c r="DR924" s="170"/>
      <c r="DS924" s="170"/>
      <c r="DT924" s="170"/>
      <c r="DU924" s="170"/>
      <c r="DV924" s="170"/>
      <c r="DW924" s="170"/>
      <c r="DX924" s="170"/>
      <c r="DY924" s="170"/>
      <c r="DZ924" s="170"/>
      <c r="EA924" s="170"/>
      <c r="EB924" s="170"/>
      <c r="EC924" s="170"/>
      <c r="ED924" s="170"/>
      <c r="EE924" s="170"/>
      <c r="EF924" s="170"/>
      <c r="EG924" s="170"/>
      <c r="EH924" s="170"/>
      <c r="EI924" s="170"/>
      <c r="EJ924" s="170"/>
      <c r="EK924" s="170"/>
      <c r="EL924" s="170"/>
      <c r="EM924" s="170"/>
      <c r="EN924" s="170"/>
      <c r="EO924" s="170"/>
      <c r="EP924" s="170"/>
      <c r="EQ924" s="170"/>
      <c r="ER924" s="170"/>
      <c r="ES924" s="170"/>
      <c r="ET924" s="170"/>
      <c r="EU924" s="170"/>
      <c r="EV924" s="170"/>
      <c r="EW924" s="170"/>
      <c r="EX924" s="170"/>
      <c r="EY924" s="170"/>
      <c r="EZ924" s="170"/>
      <c r="FA924" s="170"/>
      <c r="FB924" s="170"/>
      <c r="FC924" s="170"/>
      <c r="FD924" s="170"/>
    </row>
    <row r="925" customFormat="false" ht="12.75" hidden="false" customHeight="false" outlineLevel="0" collapsed="false">
      <c r="A925" s="179"/>
      <c r="B925" s="160"/>
      <c r="C925" s="160"/>
      <c r="D925" s="160"/>
      <c r="E925" s="160"/>
      <c r="F925" s="160"/>
      <c r="G925" s="160"/>
      <c r="H925" s="159"/>
      <c r="I925" s="181"/>
      <c r="R925" s="159"/>
      <c r="S925" s="169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  <c r="AH925" s="170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70"/>
      <c r="BP925" s="170"/>
      <c r="BQ925" s="170"/>
      <c r="BR925" s="170"/>
      <c r="BS925" s="170"/>
      <c r="BT925" s="170"/>
      <c r="BU925" s="170"/>
      <c r="BV925" s="170"/>
      <c r="BW925" s="170"/>
      <c r="BX925" s="170"/>
      <c r="BY925" s="170"/>
      <c r="BZ925" s="170"/>
      <c r="CA925" s="170"/>
      <c r="CB925" s="170"/>
      <c r="CC925" s="170"/>
      <c r="CD925" s="170"/>
      <c r="CE925" s="170"/>
      <c r="CF925" s="170"/>
      <c r="CG925" s="170"/>
      <c r="CH925" s="170"/>
      <c r="CI925" s="170"/>
      <c r="CJ925" s="170"/>
      <c r="CK925" s="170"/>
      <c r="CL925" s="170"/>
      <c r="CM925" s="170"/>
      <c r="CN925" s="170"/>
      <c r="CO925" s="170"/>
      <c r="CP925" s="170"/>
      <c r="CQ925" s="170"/>
      <c r="CR925" s="170"/>
      <c r="CS925" s="170"/>
      <c r="CT925" s="170"/>
      <c r="CU925" s="170"/>
      <c r="CV925" s="170"/>
      <c r="CW925" s="170"/>
      <c r="CX925" s="170"/>
      <c r="CY925" s="170"/>
      <c r="CZ925" s="170"/>
      <c r="DA925" s="170"/>
      <c r="DB925" s="170"/>
      <c r="DC925" s="170"/>
      <c r="DD925" s="170"/>
      <c r="DE925" s="170"/>
      <c r="DF925" s="170"/>
      <c r="DG925" s="170"/>
      <c r="DH925" s="170"/>
      <c r="DI925" s="170"/>
      <c r="DJ925" s="170"/>
      <c r="DK925" s="170"/>
      <c r="DL925" s="170"/>
      <c r="DM925" s="170"/>
      <c r="DN925" s="170"/>
      <c r="DO925" s="170"/>
      <c r="DP925" s="170"/>
      <c r="DQ925" s="170"/>
      <c r="DR925" s="170"/>
      <c r="DS925" s="170"/>
      <c r="DT925" s="170"/>
      <c r="DU925" s="170"/>
      <c r="DV925" s="170"/>
      <c r="DW925" s="170"/>
      <c r="DX925" s="170"/>
      <c r="DY925" s="170"/>
      <c r="DZ925" s="170"/>
      <c r="EA925" s="170"/>
      <c r="EB925" s="170"/>
      <c r="EC925" s="170"/>
      <c r="ED925" s="170"/>
      <c r="EE925" s="170"/>
      <c r="EF925" s="170"/>
      <c r="EG925" s="170"/>
      <c r="EH925" s="170"/>
      <c r="EI925" s="170"/>
      <c r="EJ925" s="170"/>
      <c r="EK925" s="170"/>
      <c r="EL925" s="170"/>
      <c r="EM925" s="170"/>
      <c r="EN925" s="170"/>
      <c r="EO925" s="170"/>
      <c r="EP925" s="170"/>
      <c r="EQ925" s="170"/>
      <c r="ER925" s="170"/>
      <c r="ES925" s="170"/>
      <c r="ET925" s="170"/>
      <c r="EU925" s="170"/>
      <c r="EV925" s="170"/>
      <c r="EW925" s="170"/>
      <c r="EX925" s="170"/>
      <c r="EY925" s="170"/>
      <c r="EZ925" s="170"/>
      <c r="FA925" s="170"/>
      <c r="FB925" s="170"/>
      <c r="FC925" s="170"/>
      <c r="FD925" s="170"/>
    </row>
    <row r="926" customFormat="false" ht="12.75" hidden="false" customHeight="false" outlineLevel="0" collapsed="false">
      <c r="A926" s="179"/>
      <c r="B926" s="160"/>
      <c r="C926" s="160"/>
      <c r="D926" s="160"/>
      <c r="E926" s="160"/>
      <c r="F926" s="160"/>
      <c r="G926" s="160"/>
      <c r="H926" s="159"/>
      <c r="I926" s="181"/>
      <c r="R926" s="159"/>
      <c r="S926" s="169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  <c r="AH926" s="170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70"/>
      <c r="BP926" s="170"/>
      <c r="BQ926" s="170"/>
      <c r="BR926" s="170"/>
      <c r="BS926" s="170"/>
      <c r="BT926" s="170"/>
      <c r="BU926" s="170"/>
      <c r="BV926" s="170"/>
      <c r="BW926" s="170"/>
      <c r="BX926" s="170"/>
      <c r="BY926" s="170"/>
      <c r="BZ926" s="170"/>
      <c r="CA926" s="170"/>
      <c r="CB926" s="170"/>
      <c r="CC926" s="170"/>
      <c r="CD926" s="170"/>
      <c r="CE926" s="170"/>
      <c r="CF926" s="170"/>
      <c r="CG926" s="170"/>
      <c r="CH926" s="170"/>
      <c r="CI926" s="170"/>
      <c r="CJ926" s="170"/>
      <c r="CK926" s="170"/>
      <c r="CL926" s="170"/>
      <c r="CM926" s="170"/>
      <c r="CN926" s="170"/>
      <c r="CO926" s="170"/>
      <c r="CP926" s="170"/>
      <c r="CQ926" s="170"/>
      <c r="CR926" s="170"/>
      <c r="CS926" s="170"/>
      <c r="CT926" s="170"/>
      <c r="CU926" s="170"/>
      <c r="CV926" s="170"/>
      <c r="CW926" s="170"/>
      <c r="CX926" s="170"/>
      <c r="CY926" s="170"/>
      <c r="CZ926" s="170"/>
      <c r="DA926" s="170"/>
      <c r="DB926" s="170"/>
      <c r="DC926" s="170"/>
      <c r="DD926" s="170"/>
      <c r="DE926" s="170"/>
      <c r="DF926" s="170"/>
      <c r="DG926" s="170"/>
      <c r="DH926" s="170"/>
      <c r="DI926" s="170"/>
      <c r="DJ926" s="170"/>
      <c r="DK926" s="170"/>
      <c r="DL926" s="170"/>
      <c r="DM926" s="170"/>
      <c r="DN926" s="170"/>
      <c r="DO926" s="170"/>
      <c r="DP926" s="170"/>
      <c r="DQ926" s="170"/>
      <c r="DR926" s="170"/>
      <c r="DS926" s="170"/>
      <c r="DT926" s="170"/>
      <c r="DU926" s="170"/>
      <c r="DV926" s="170"/>
      <c r="DW926" s="170"/>
      <c r="DX926" s="170"/>
      <c r="DY926" s="170"/>
      <c r="DZ926" s="170"/>
      <c r="EA926" s="170"/>
      <c r="EB926" s="170"/>
      <c r="EC926" s="170"/>
      <c r="ED926" s="170"/>
      <c r="EE926" s="170"/>
      <c r="EF926" s="170"/>
      <c r="EG926" s="170"/>
      <c r="EH926" s="170"/>
      <c r="EI926" s="170"/>
      <c r="EJ926" s="170"/>
      <c r="EK926" s="170"/>
      <c r="EL926" s="170"/>
      <c r="EM926" s="170"/>
      <c r="EN926" s="170"/>
      <c r="EO926" s="170"/>
      <c r="EP926" s="170"/>
      <c r="EQ926" s="170"/>
      <c r="ER926" s="170"/>
      <c r="ES926" s="170"/>
      <c r="ET926" s="170"/>
      <c r="EU926" s="170"/>
      <c r="EV926" s="170"/>
      <c r="EW926" s="170"/>
      <c r="EX926" s="170"/>
      <c r="EY926" s="170"/>
      <c r="EZ926" s="170"/>
      <c r="FA926" s="170"/>
      <c r="FB926" s="170"/>
      <c r="FC926" s="170"/>
      <c r="FD926" s="170"/>
    </row>
    <row r="927" customFormat="false" ht="12.75" hidden="false" customHeight="false" outlineLevel="0" collapsed="false">
      <c r="A927" s="179"/>
      <c r="B927" s="160"/>
      <c r="C927" s="160"/>
      <c r="D927" s="160"/>
      <c r="E927" s="160"/>
      <c r="F927" s="160"/>
      <c r="G927" s="160"/>
      <c r="H927" s="159"/>
      <c r="I927" s="181"/>
      <c r="R927" s="159"/>
      <c r="S927" s="169"/>
      <c r="T927" s="170"/>
      <c r="U927" s="170"/>
      <c r="V927" s="170"/>
      <c r="W927" s="170"/>
      <c r="X927" s="170"/>
      <c r="Y927" s="170"/>
      <c r="Z927" s="170"/>
      <c r="AA927" s="170"/>
      <c r="AB927" s="170"/>
      <c r="AC927" s="170"/>
      <c r="AD927" s="170"/>
      <c r="AE927" s="170"/>
      <c r="AF927" s="170"/>
      <c r="AG927" s="170"/>
      <c r="AH927" s="170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70"/>
      <c r="BP927" s="170"/>
      <c r="BQ927" s="170"/>
      <c r="BR927" s="170"/>
      <c r="BS927" s="170"/>
      <c r="BT927" s="170"/>
      <c r="BU927" s="170"/>
      <c r="BV927" s="170"/>
      <c r="BW927" s="170"/>
      <c r="BX927" s="170"/>
      <c r="BY927" s="170"/>
      <c r="BZ927" s="170"/>
      <c r="CA927" s="170"/>
      <c r="CB927" s="170"/>
      <c r="CC927" s="170"/>
      <c r="CD927" s="170"/>
      <c r="CE927" s="170"/>
      <c r="CF927" s="170"/>
      <c r="CG927" s="170"/>
      <c r="CH927" s="170"/>
      <c r="CI927" s="170"/>
      <c r="CJ927" s="170"/>
      <c r="CK927" s="170"/>
      <c r="CL927" s="170"/>
      <c r="CM927" s="170"/>
      <c r="CN927" s="170"/>
      <c r="CO927" s="170"/>
      <c r="CP927" s="170"/>
      <c r="CQ927" s="170"/>
      <c r="CR927" s="170"/>
      <c r="CS927" s="170"/>
      <c r="CT927" s="170"/>
      <c r="CU927" s="170"/>
      <c r="CV927" s="170"/>
      <c r="CW927" s="170"/>
      <c r="CX927" s="170"/>
      <c r="CY927" s="170"/>
      <c r="CZ927" s="170"/>
      <c r="DA927" s="170"/>
      <c r="DB927" s="170"/>
      <c r="DC927" s="170"/>
      <c r="DD927" s="170"/>
      <c r="DE927" s="170"/>
      <c r="DF927" s="170"/>
      <c r="DG927" s="170"/>
      <c r="DH927" s="170"/>
      <c r="DI927" s="170"/>
      <c r="DJ927" s="170"/>
      <c r="DK927" s="170"/>
      <c r="DL927" s="170"/>
      <c r="DM927" s="170"/>
      <c r="DN927" s="170"/>
      <c r="DO927" s="170"/>
      <c r="DP927" s="170"/>
      <c r="DQ927" s="170"/>
      <c r="DR927" s="170"/>
      <c r="DS927" s="170"/>
      <c r="DT927" s="170"/>
      <c r="DU927" s="170"/>
      <c r="DV927" s="170"/>
      <c r="DW927" s="170"/>
      <c r="DX927" s="170"/>
      <c r="DY927" s="170"/>
      <c r="DZ927" s="170"/>
      <c r="EA927" s="170"/>
      <c r="EB927" s="170"/>
      <c r="EC927" s="170"/>
      <c r="ED927" s="170"/>
      <c r="EE927" s="170"/>
      <c r="EF927" s="170"/>
      <c r="EG927" s="170"/>
      <c r="EH927" s="170"/>
      <c r="EI927" s="170"/>
      <c r="EJ927" s="170"/>
      <c r="EK927" s="170"/>
      <c r="EL927" s="170"/>
      <c r="EM927" s="170"/>
      <c r="EN927" s="170"/>
      <c r="EO927" s="170"/>
      <c r="EP927" s="170"/>
      <c r="EQ927" s="170"/>
      <c r="ER927" s="170"/>
      <c r="ES927" s="170"/>
      <c r="ET927" s="170"/>
      <c r="EU927" s="170"/>
      <c r="EV927" s="170"/>
      <c r="EW927" s="170"/>
      <c r="EX927" s="170"/>
      <c r="EY927" s="170"/>
      <c r="EZ927" s="170"/>
      <c r="FA927" s="170"/>
      <c r="FB927" s="170"/>
      <c r="FC927" s="170"/>
      <c r="FD927" s="170"/>
    </row>
    <row r="928" customFormat="false" ht="12.75" hidden="false" customHeight="false" outlineLevel="0" collapsed="false">
      <c r="A928" s="179"/>
      <c r="B928" s="160"/>
      <c r="C928" s="160"/>
      <c r="D928" s="160"/>
      <c r="E928" s="160"/>
      <c r="F928" s="160"/>
      <c r="G928" s="160"/>
      <c r="H928" s="159"/>
      <c r="I928" s="181"/>
      <c r="R928" s="159"/>
      <c r="S928" s="169"/>
      <c r="T928" s="170"/>
      <c r="U928" s="170"/>
      <c r="V928" s="170"/>
      <c r="W928" s="170"/>
      <c r="X928" s="170"/>
      <c r="Y928" s="170"/>
      <c r="Z928" s="170"/>
      <c r="AA928" s="170"/>
      <c r="AB928" s="170"/>
      <c r="AC928" s="170"/>
      <c r="AD928" s="170"/>
      <c r="AE928" s="170"/>
      <c r="AF928" s="170"/>
      <c r="AG928" s="170"/>
      <c r="AH928" s="170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70"/>
      <c r="BP928" s="170"/>
      <c r="BQ928" s="170"/>
      <c r="BR928" s="170"/>
      <c r="BS928" s="170"/>
      <c r="BT928" s="170"/>
      <c r="BU928" s="170"/>
      <c r="BV928" s="170"/>
      <c r="BW928" s="170"/>
      <c r="BX928" s="170"/>
      <c r="BY928" s="170"/>
      <c r="BZ928" s="170"/>
      <c r="CA928" s="170"/>
      <c r="CB928" s="170"/>
      <c r="CC928" s="170"/>
      <c r="CD928" s="170"/>
      <c r="CE928" s="170"/>
      <c r="CF928" s="170"/>
      <c r="CG928" s="170"/>
      <c r="CH928" s="170"/>
      <c r="CI928" s="170"/>
      <c r="CJ928" s="170"/>
      <c r="CK928" s="170"/>
      <c r="CL928" s="170"/>
      <c r="CM928" s="170"/>
      <c r="CN928" s="170"/>
      <c r="CO928" s="170"/>
      <c r="CP928" s="170"/>
      <c r="CQ928" s="170"/>
      <c r="CR928" s="170"/>
      <c r="CS928" s="170"/>
      <c r="CT928" s="170"/>
      <c r="CU928" s="170"/>
      <c r="CV928" s="170"/>
      <c r="CW928" s="170"/>
      <c r="CX928" s="170"/>
      <c r="CY928" s="170"/>
      <c r="CZ928" s="170"/>
      <c r="DA928" s="170"/>
      <c r="DB928" s="170"/>
      <c r="DC928" s="170"/>
      <c r="DD928" s="170"/>
      <c r="DE928" s="170"/>
      <c r="DF928" s="170"/>
      <c r="DG928" s="170"/>
      <c r="DH928" s="170"/>
      <c r="DI928" s="170"/>
      <c r="DJ928" s="170"/>
      <c r="DK928" s="170"/>
      <c r="DL928" s="170"/>
      <c r="DM928" s="170"/>
      <c r="DN928" s="170"/>
      <c r="DO928" s="170"/>
      <c r="DP928" s="170"/>
      <c r="DQ928" s="170"/>
      <c r="DR928" s="170"/>
      <c r="DS928" s="170"/>
      <c r="DT928" s="170"/>
      <c r="DU928" s="170"/>
      <c r="DV928" s="170"/>
      <c r="DW928" s="170"/>
      <c r="DX928" s="170"/>
      <c r="DY928" s="170"/>
      <c r="DZ928" s="170"/>
      <c r="EA928" s="170"/>
      <c r="EB928" s="170"/>
      <c r="EC928" s="170"/>
      <c r="ED928" s="170"/>
      <c r="EE928" s="170"/>
      <c r="EF928" s="170"/>
      <c r="EG928" s="170"/>
      <c r="EH928" s="170"/>
      <c r="EI928" s="170"/>
      <c r="EJ928" s="170"/>
      <c r="EK928" s="170"/>
      <c r="EL928" s="170"/>
      <c r="EM928" s="170"/>
      <c r="EN928" s="170"/>
      <c r="EO928" s="170"/>
      <c r="EP928" s="170"/>
      <c r="EQ928" s="170"/>
      <c r="ER928" s="170"/>
      <c r="ES928" s="170"/>
      <c r="ET928" s="170"/>
      <c r="EU928" s="170"/>
      <c r="EV928" s="170"/>
      <c r="EW928" s="170"/>
      <c r="EX928" s="170"/>
      <c r="EY928" s="170"/>
      <c r="EZ928" s="170"/>
      <c r="FA928" s="170"/>
      <c r="FB928" s="170"/>
      <c r="FC928" s="170"/>
      <c r="FD928" s="170"/>
    </row>
    <row r="929" customFormat="false" ht="12.75" hidden="false" customHeight="false" outlineLevel="0" collapsed="false">
      <c r="A929" s="179"/>
      <c r="B929" s="160"/>
      <c r="C929" s="160"/>
      <c r="D929" s="160"/>
      <c r="E929" s="160"/>
      <c r="F929" s="160"/>
      <c r="G929" s="160"/>
      <c r="H929" s="159"/>
      <c r="I929" s="181"/>
      <c r="R929" s="159"/>
      <c r="S929" s="169"/>
      <c r="T929" s="170"/>
      <c r="U929" s="170"/>
      <c r="V929" s="170"/>
      <c r="W929" s="170"/>
      <c r="X929" s="170"/>
      <c r="Y929" s="170"/>
      <c r="Z929" s="170"/>
      <c r="AA929" s="170"/>
      <c r="AB929" s="170"/>
      <c r="AC929" s="170"/>
      <c r="AD929" s="170"/>
      <c r="AE929" s="170"/>
      <c r="AF929" s="170"/>
      <c r="AG929" s="170"/>
      <c r="AH929" s="170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170"/>
      <c r="BB929" s="170"/>
      <c r="BC929" s="170"/>
      <c r="BD929" s="17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70"/>
      <c r="BP929" s="170"/>
      <c r="BQ929" s="170"/>
      <c r="BR929" s="170"/>
      <c r="BS929" s="170"/>
      <c r="BT929" s="170"/>
      <c r="BU929" s="170"/>
      <c r="BV929" s="170"/>
      <c r="BW929" s="170"/>
      <c r="BX929" s="170"/>
      <c r="BY929" s="170"/>
      <c r="BZ929" s="170"/>
      <c r="CA929" s="170"/>
      <c r="CB929" s="170"/>
      <c r="CC929" s="170"/>
      <c r="CD929" s="170"/>
      <c r="CE929" s="170"/>
      <c r="CF929" s="170"/>
      <c r="CG929" s="170"/>
      <c r="CH929" s="170"/>
      <c r="CI929" s="170"/>
      <c r="CJ929" s="170"/>
      <c r="CK929" s="170"/>
      <c r="CL929" s="170"/>
      <c r="CM929" s="170"/>
      <c r="CN929" s="170"/>
      <c r="CO929" s="170"/>
      <c r="CP929" s="170"/>
      <c r="CQ929" s="170"/>
      <c r="CR929" s="170"/>
      <c r="CS929" s="170"/>
      <c r="CT929" s="170"/>
      <c r="CU929" s="170"/>
      <c r="CV929" s="170"/>
      <c r="CW929" s="170"/>
      <c r="CX929" s="170"/>
      <c r="CY929" s="170"/>
      <c r="CZ929" s="170"/>
      <c r="DA929" s="170"/>
      <c r="DB929" s="170"/>
      <c r="DC929" s="170"/>
      <c r="DD929" s="170"/>
      <c r="DE929" s="170"/>
      <c r="DF929" s="170"/>
      <c r="DG929" s="170"/>
      <c r="DH929" s="170"/>
      <c r="DI929" s="170"/>
      <c r="DJ929" s="170"/>
      <c r="DK929" s="170"/>
      <c r="DL929" s="170"/>
      <c r="DM929" s="170"/>
      <c r="DN929" s="170"/>
      <c r="DO929" s="170"/>
      <c r="DP929" s="170"/>
      <c r="DQ929" s="170"/>
      <c r="DR929" s="170"/>
      <c r="DS929" s="170"/>
      <c r="DT929" s="170"/>
      <c r="DU929" s="170"/>
      <c r="DV929" s="170"/>
      <c r="DW929" s="170"/>
      <c r="DX929" s="170"/>
      <c r="DY929" s="170"/>
      <c r="DZ929" s="170"/>
      <c r="EA929" s="170"/>
      <c r="EB929" s="170"/>
      <c r="EC929" s="170"/>
      <c r="ED929" s="170"/>
      <c r="EE929" s="170"/>
      <c r="EF929" s="170"/>
      <c r="EG929" s="170"/>
      <c r="EH929" s="170"/>
      <c r="EI929" s="170"/>
      <c r="EJ929" s="170"/>
      <c r="EK929" s="170"/>
      <c r="EL929" s="170"/>
      <c r="EM929" s="170"/>
      <c r="EN929" s="170"/>
      <c r="EO929" s="170"/>
      <c r="EP929" s="170"/>
      <c r="EQ929" s="170"/>
      <c r="ER929" s="170"/>
      <c r="ES929" s="170"/>
      <c r="ET929" s="170"/>
      <c r="EU929" s="170"/>
      <c r="EV929" s="170"/>
      <c r="EW929" s="170"/>
      <c r="EX929" s="170"/>
      <c r="EY929" s="170"/>
      <c r="EZ929" s="170"/>
      <c r="FA929" s="170"/>
      <c r="FB929" s="170"/>
      <c r="FC929" s="170"/>
      <c r="FD929" s="170"/>
    </row>
    <row r="930" customFormat="false" ht="12.75" hidden="false" customHeight="false" outlineLevel="0" collapsed="false">
      <c r="A930" s="179"/>
      <c r="B930" s="160"/>
      <c r="C930" s="160"/>
      <c r="D930" s="160"/>
      <c r="E930" s="160"/>
      <c r="F930" s="160"/>
      <c r="G930" s="160"/>
      <c r="H930" s="159"/>
      <c r="I930" s="181"/>
      <c r="R930" s="159"/>
      <c r="S930" s="169"/>
      <c r="T930" s="170"/>
      <c r="U930" s="170"/>
      <c r="V930" s="170"/>
      <c r="W930" s="170"/>
      <c r="X930" s="170"/>
      <c r="Y930" s="170"/>
      <c r="Z930" s="170"/>
      <c r="AA930" s="170"/>
      <c r="AB930" s="170"/>
      <c r="AC930" s="170"/>
      <c r="AD930" s="170"/>
      <c r="AE930" s="170"/>
      <c r="AF930" s="170"/>
      <c r="AG930" s="170"/>
      <c r="AH930" s="170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70"/>
      <c r="BP930" s="170"/>
      <c r="BQ930" s="170"/>
      <c r="BR930" s="170"/>
      <c r="BS930" s="170"/>
      <c r="BT930" s="170"/>
      <c r="BU930" s="170"/>
      <c r="BV930" s="170"/>
      <c r="BW930" s="170"/>
      <c r="BX930" s="170"/>
      <c r="BY930" s="170"/>
      <c r="BZ930" s="170"/>
      <c r="CA930" s="170"/>
      <c r="CB930" s="170"/>
      <c r="CC930" s="170"/>
      <c r="CD930" s="170"/>
      <c r="CE930" s="170"/>
      <c r="CF930" s="170"/>
      <c r="CG930" s="170"/>
      <c r="CH930" s="170"/>
      <c r="CI930" s="170"/>
      <c r="CJ930" s="170"/>
      <c r="CK930" s="170"/>
      <c r="CL930" s="170"/>
      <c r="CM930" s="170"/>
      <c r="CN930" s="170"/>
      <c r="CO930" s="170"/>
      <c r="CP930" s="170"/>
      <c r="CQ930" s="170"/>
      <c r="CR930" s="170"/>
      <c r="CS930" s="170"/>
      <c r="CT930" s="170"/>
      <c r="CU930" s="170"/>
      <c r="CV930" s="170"/>
      <c r="CW930" s="170"/>
      <c r="CX930" s="170"/>
      <c r="CY930" s="170"/>
      <c r="CZ930" s="170"/>
      <c r="DA930" s="170"/>
      <c r="DB930" s="170"/>
      <c r="DC930" s="170"/>
      <c r="DD930" s="170"/>
      <c r="DE930" s="170"/>
      <c r="DF930" s="170"/>
      <c r="DG930" s="170"/>
      <c r="DH930" s="170"/>
      <c r="DI930" s="170"/>
      <c r="DJ930" s="170"/>
      <c r="DK930" s="170"/>
      <c r="DL930" s="170"/>
      <c r="DM930" s="170"/>
      <c r="DN930" s="170"/>
      <c r="DO930" s="170"/>
      <c r="DP930" s="170"/>
      <c r="DQ930" s="170"/>
      <c r="DR930" s="170"/>
      <c r="DS930" s="170"/>
      <c r="DT930" s="170"/>
      <c r="DU930" s="170"/>
      <c r="DV930" s="170"/>
      <c r="DW930" s="170"/>
      <c r="DX930" s="170"/>
      <c r="DY930" s="170"/>
      <c r="DZ930" s="170"/>
      <c r="EA930" s="170"/>
      <c r="EB930" s="170"/>
      <c r="EC930" s="170"/>
      <c r="ED930" s="170"/>
      <c r="EE930" s="170"/>
      <c r="EF930" s="170"/>
      <c r="EG930" s="170"/>
      <c r="EH930" s="170"/>
      <c r="EI930" s="170"/>
      <c r="EJ930" s="170"/>
      <c r="EK930" s="170"/>
      <c r="EL930" s="170"/>
      <c r="EM930" s="170"/>
      <c r="EN930" s="170"/>
      <c r="EO930" s="170"/>
      <c r="EP930" s="170"/>
      <c r="EQ930" s="170"/>
      <c r="ER930" s="170"/>
      <c r="ES930" s="170"/>
      <c r="ET930" s="170"/>
      <c r="EU930" s="170"/>
      <c r="EV930" s="170"/>
      <c r="EW930" s="170"/>
      <c r="EX930" s="170"/>
      <c r="EY930" s="170"/>
      <c r="EZ930" s="170"/>
      <c r="FA930" s="170"/>
      <c r="FB930" s="170"/>
      <c r="FC930" s="170"/>
      <c r="FD930" s="170"/>
    </row>
    <row r="931" customFormat="false" ht="12.75" hidden="false" customHeight="false" outlineLevel="0" collapsed="false">
      <c r="A931" s="179"/>
      <c r="B931" s="160"/>
      <c r="C931" s="160"/>
      <c r="D931" s="160"/>
      <c r="E931" s="160"/>
      <c r="F931" s="160"/>
      <c r="G931" s="160"/>
      <c r="H931" s="159"/>
      <c r="I931" s="181"/>
      <c r="R931" s="159"/>
      <c r="S931" s="169"/>
      <c r="T931" s="170"/>
      <c r="U931" s="170"/>
      <c r="V931" s="170"/>
      <c r="W931" s="170"/>
      <c r="X931" s="170"/>
      <c r="Y931" s="170"/>
      <c r="Z931" s="170"/>
      <c r="AA931" s="170"/>
      <c r="AB931" s="170"/>
      <c r="AC931" s="170"/>
      <c r="AD931" s="170"/>
      <c r="AE931" s="170"/>
      <c r="AF931" s="170"/>
      <c r="AG931" s="170"/>
      <c r="AH931" s="170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70"/>
      <c r="BP931" s="170"/>
      <c r="BQ931" s="170"/>
      <c r="BR931" s="170"/>
      <c r="BS931" s="170"/>
      <c r="BT931" s="170"/>
      <c r="BU931" s="170"/>
      <c r="BV931" s="170"/>
      <c r="BW931" s="170"/>
      <c r="BX931" s="170"/>
      <c r="BY931" s="170"/>
      <c r="BZ931" s="170"/>
      <c r="CA931" s="170"/>
      <c r="CB931" s="170"/>
      <c r="CC931" s="170"/>
      <c r="CD931" s="170"/>
      <c r="CE931" s="170"/>
      <c r="CF931" s="170"/>
      <c r="CG931" s="170"/>
      <c r="CH931" s="170"/>
      <c r="CI931" s="170"/>
      <c r="CJ931" s="170"/>
      <c r="CK931" s="170"/>
      <c r="CL931" s="170"/>
      <c r="CM931" s="170"/>
      <c r="CN931" s="170"/>
      <c r="CO931" s="170"/>
      <c r="CP931" s="170"/>
      <c r="CQ931" s="170"/>
      <c r="CR931" s="170"/>
      <c r="CS931" s="170"/>
      <c r="CT931" s="170"/>
      <c r="CU931" s="170"/>
      <c r="CV931" s="170"/>
      <c r="CW931" s="170"/>
      <c r="CX931" s="170"/>
      <c r="CY931" s="170"/>
      <c r="CZ931" s="170"/>
      <c r="DA931" s="170"/>
      <c r="DB931" s="170"/>
      <c r="DC931" s="170"/>
      <c r="DD931" s="170"/>
      <c r="DE931" s="170"/>
      <c r="DF931" s="170"/>
      <c r="DG931" s="170"/>
      <c r="DH931" s="170"/>
      <c r="DI931" s="170"/>
      <c r="DJ931" s="170"/>
      <c r="DK931" s="170"/>
      <c r="DL931" s="170"/>
      <c r="DM931" s="170"/>
      <c r="DN931" s="170"/>
      <c r="DO931" s="170"/>
      <c r="DP931" s="170"/>
      <c r="DQ931" s="170"/>
      <c r="DR931" s="170"/>
      <c r="DS931" s="170"/>
      <c r="DT931" s="170"/>
      <c r="DU931" s="170"/>
      <c r="DV931" s="170"/>
      <c r="DW931" s="170"/>
      <c r="DX931" s="170"/>
      <c r="DY931" s="170"/>
      <c r="DZ931" s="170"/>
      <c r="EA931" s="170"/>
      <c r="EB931" s="170"/>
      <c r="EC931" s="170"/>
      <c r="ED931" s="170"/>
      <c r="EE931" s="170"/>
      <c r="EF931" s="170"/>
      <c r="EG931" s="170"/>
      <c r="EH931" s="170"/>
      <c r="EI931" s="170"/>
      <c r="EJ931" s="170"/>
      <c r="EK931" s="170"/>
      <c r="EL931" s="170"/>
      <c r="EM931" s="170"/>
      <c r="EN931" s="170"/>
      <c r="EO931" s="170"/>
      <c r="EP931" s="170"/>
      <c r="EQ931" s="170"/>
      <c r="ER931" s="170"/>
      <c r="ES931" s="170"/>
      <c r="ET931" s="170"/>
      <c r="EU931" s="170"/>
      <c r="EV931" s="170"/>
      <c r="EW931" s="170"/>
      <c r="EX931" s="170"/>
      <c r="EY931" s="170"/>
      <c r="EZ931" s="170"/>
      <c r="FA931" s="170"/>
      <c r="FB931" s="170"/>
      <c r="FC931" s="170"/>
      <c r="FD931" s="170"/>
    </row>
    <row r="932" customFormat="false" ht="12.75" hidden="false" customHeight="false" outlineLevel="0" collapsed="false">
      <c r="A932" s="179"/>
      <c r="B932" s="160"/>
      <c r="C932" s="160"/>
      <c r="D932" s="160"/>
      <c r="E932" s="160"/>
      <c r="F932" s="160"/>
      <c r="G932" s="160"/>
      <c r="H932" s="159"/>
      <c r="I932" s="181"/>
      <c r="R932" s="159"/>
      <c r="S932" s="169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70"/>
      <c r="BP932" s="170"/>
      <c r="BQ932" s="170"/>
      <c r="BR932" s="170"/>
      <c r="BS932" s="170"/>
      <c r="BT932" s="170"/>
      <c r="BU932" s="170"/>
      <c r="BV932" s="170"/>
      <c r="BW932" s="170"/>
      <c r="BX932" s="170"/>
      <c r="BY932" s="170"/>
      <c r="BZ932" s="170"/>
      <c r="CA932" s="170"/>
      <c r="CB932" s="170"/>
      <c r="CC932" s="170"/>
      <c r="CD932" s="170"/>
      <c r="CE932" s="170"/>
      <c r="CF932" s="170"/>
      <c r="CG932" s="170"/>
      <c r="CH932" s="170"/>
      <c r="CI932" s="170"/>
      <c r="CJ932" s="170"/>
      <c r="CK932" s="170"/>
      <c r="CL932" s="170"/>
      <c r="CM932" s="170"/>
      <c r="CN932" s="170"/>
      <c r="CO932" s="170"/>
      <c r="CP932" s="170"/>
      <c r="CQ932" s="170"/>
      <c r="CR932" s="170"/>
      <c r="CS932" s="170"/>
      <c r="CT932" s="170"/>
      <c r="CU932" s="170"/>
      <c r="CV932" s="170"/>
      <c r="CW932" s="170"/>
      <c r="CX932" s="170"/>
      <c r="CY932" s="170"/>
      <c r="CZ932" s="170"/>
      <c r="DA932" s="170"/>
      <c r="DB932" s="170"/>
      <c r="DC932" s="170"/>
      <c r="DD932" s="170"/>
      <c r="DE932" s="170"/>
      <c r="DF932" s="170"/>
      <c r="DG932" s="170"/>
      <c r="DH932" s="170"/>
      <c r="DI932" s="170"/>
      <c r="DJ932" s="170"/>
      <c r="DK932" s="170"/>
      <c r="DL932" s="170"/>
      <c r="DM932" s="170"/>
      <c r="DN932" s="170"/>
      <c r="DO932" s="170"/>
      <c r="DP932" s="170"/>
      <c r="DQ932" s="170"/>
      <c r="DR932" s="170"/>
      <c r="DS932" s="170"/>
      <c r="DT932" s="170"/>
      <c r="DU932" s="170"/>
      <c r="DV932" s="170"/>
      <c r="DW932" s="170"/>
      <c r="DX932" s="170"/>
      <c r="DY932" s="170"/>
      <c r="DZ932" s="170"/>
      <c r="EA932" s="170"/>
      <c r="EB932" s="170"/>
      <c r="EC932" s="170"/>
      <c r="ED932" s="170"/>
      <c r="EE932" s="170"/>
      <c r="EF932" s="170"/>
      <c r="EG932" s="170"/>
      <c r="EH932" s="170"/>
      <c r="EI932" s="170"/>
      <c r="EJ932" s="170"/>
      <c r="EK932" s="170"/>
      <c r="EL932" s="170"/>
      <c r="EM932" s="170"/>
      <c r="EN932" s="170"/>
      <c r="EO932" s="170"/>
      <c r="EP932" s="170"/>
      <c r="EQ932" s="170"/>
      <c r="ER932" s="170"/>
      <c r="ES932" s="170"/>
      <c r="ET932" s="170"/>
      <c r="EU932" s="170"/>
      <c r="EV932" s="170"/>
      <c r="EW932" s="170"/>
      <c r="EX932" s="170"/>
      <c r="EY932" s="170"/>
      <c r="EZ932" s="170"/>
      <c r="FA932" s="170"/>
      <c r="FB932" s="170"/>
      <c r="FC932" s="170"/>
      <c r="FD932" s="170"/>
    </row>
    <row r="933" customFormat="false" ht="12.75" hidden="false" customHeight="false" outlineLevel="0" collapsed="false">
      <c r="A933" s="179"/>
      <c r="B933" s="160"/>
      <c r="C933" s="160"/>
      <c r="D933" s="160"/>
      <c r="E933" s="160"/>
      <c r="F933" s="160"/>
      <c r="G933" s="160"/>
      <c r="H933" s="159"/>
      <c r="I933" s="181"/>
      <c r="R933" s="159"/>
      <c r="S933" s="169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70"/>
      <c r="BP933" s="170"/>
      <c r="BQ933" s="170"/>
      <c r="BR933" s="170"/>
      <c r="BS933" s="170"/>
      <c r="BT933" s="170"/>
      <c r="BU933" s="170"/>
      <c r="BV933" s="170"/>
      <c r="BW933" s="170"/>
      <c r="BX933" s="170"/>
      <c r="BY933" s="170"/>
      <c r="BZ933" s="170"/>
      <c r="CA933" s="170"/>
      <c r="CB933" s="170"/>
      <c r="CC933" s="170"/>
      <c r="CD933" s="170"/>
      <c r="CE933" s="170"/>
      <c r="CF933" s="170"/>
      <c r="CG933" s="170"/>
      <c r="CH933" s="170"/>
      <c r="CI933" s="170"/>
      <c r="CJ933" s="170"/>
      <c r="CK933" s="170"/>
      <c r="CL933" s="170"/>
      <c r="CM933" s="170"/>
      <c r="CN933" s="170"/>
      <c r="CO933" s="170"/>
      <c r="CP933" s="170"/>
      <c r="CQ933" s="170"/>
      <c r="CR933" s="170"/>
      <c r="CS933" s="170"/>
      <c r="CT933" s="170"/>
      <c r="CU933" s="170"/>
      <c r="CV933" s="170"/>
      <c r="CW933" s="170"/>
      <c r="CX933" s="170"/>
      <c r="CY933" s="170"/>
      <c r="CZ933" s="170"/>
      <c r="DA933" s="170"/>
      <c r="DB933" s="170"/>
      <c r="DC933" s="170"/>
      <c r="DD933" s="170"/>
      <c r="DE933" s="170"/>
      <c r="DF933" s="170"/>
      <c r="DG933" s="170"/>
      <c r="DH933" s="170"/>
      <c r="DI933" s="170"/>
      <c r="DJ933" s="170"/>
      <c r="DK933" s="170"/>
      <c r="DL933" s="170"/>
      <c r="DM933" s="170"/>
      <c r="DN933" s="170"/>
      <c r="DO933" s="170"/>
      <c r="DP933" s="170"/>
      <c r="DQ933" s="170"/>
      <c r="DR933" s="170"/>
      <c r="DS933" s="170"/>
      <c r="DT933" s="170"/>
      <c r="DU933" s="170"/>
      <c r="DV933" s="170"/>
      <c r="DW933" s="170"/>
      <c r="DX933" s="170"/>
      <c r="DY933" s="170"/>
      <c r="DZ933" s="170"/>
      <c r="EA933" s="170"/>
      <c r="EB933" s="170"/>
      <c r="EC933" s="170"/>
      <c r="ED933" s="170"/>
      <c r="EE933" s="170"/>
      <c r="EF933" s="170"/>
      <c r="EG933" s="170"/>
      <c r="EH933" s="170"/>
      <c r="EI933" s="170"/>
      <c r="EJ933" s="170"/>
      <c r="EK933" s="170"/>
      <c r="EL933" s="170"/>
      <c r="EM933" s="170"/>
      <c r="EN933" s="170"/>
      <c r="EO933" s="170"/>
      <c r="EP933" s="170"/>
      <c r="EQ933" s="170"/>
      <c r="ER933" s="170"/>
      <c r="ES933" s="170"/>
      <c r="ET933" s="170"/>
      <c r="EU933" s="170"/>
      <c r="EV933" s="170"/>
      <c r="EW933" s="170"/>
      <c r="EX933" s="170"/>
      <c r="EY933" s="170"/>
      <c r="EZ933" s="170"/>
      <c r="FA933" s="170"/>
      <c r="FB933" s="170"/>
      <c r="FC933" s="170"/>
      <c r="FD933" s="170"/>
    </row>
    <row r="934" customFormat="false" ht="12.75" hidden="false" customHeight="false" outlineLevel="0" collapsed="false">
      <c r="A934" s="179"/>
      <c r="B934" s="160"/>
      <c r="C934" s="160"/>
      <c r="D934" s="160"/>
      <c r="E934" s="160"/>
      <c r="F934" s="160"/>
      <c r="G934" s="160"/>
      <c r="H934" s="159"/>
      <c r="I934" s="181"/>
      <c r="R934" s="159"/>
      <c r="S934" s="169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70"/>
      <c r="BP934" s="170"/>
      <c r="BQ934" s="170"/>
      <c r="BR934" s="170"/>
      <c r="BS934" s="170"/>
      <c r="BT934" s="170"/>
      <c r="BU934" s="170"/>
      <c r="BV934" s="170"/>
      <c r="BW934" s="170"/>
      <c r="BX934" s="170"/>
      <c r="BY934" s="170"/>
      <c r="BZ934" s="170"/>
      <c r="CA934" s="170"/>
      <c r="CB934" s="170"/>
      <c r="CC934" s="170"/>
      <c r="CD934" s="170"/>
      <c r="CE934" s="170"/>
      <c r="CF934" s="170"/>
      <c r="CG934" s="170"/>
      <c r="CH934" s="170"/>
      <c r="CI934" s="170"/>
      <c r="CJ934" s="170"/>
      <c r="CK934" s="170"/>
      <c r="CL934" s="170"/>
      <c r="CM934" s="170"/>
      <c r="CN934" s="170"/>
      <c r="CO934" s="170"/>
      <c r="CP934" s="170"/>
      <c r="CQ934" s="170"/>
      <c r="CR934" s="170"/>
      <c r="CS934" s="170"/>
      <c r="CT934" s="170"/>
      <c r="CU934" s="170"/>
      <c r="CV934" s="170"/>
      <c r="CW934" s="170"/>
      <c r="CX934" s="170"/>
      <c r="CY934" s="170"/>
      <c r="CZ934" s="170"/>
      <c r="DA934" s="170"/>
      <c r="DB934" s="170"/>
      <c r="DC934" s="170"/>
      <c r="DD934" s="170"/>
      <c r="DE934" s="170"/>
      <c r="DF934" s="170"/>
      <c r="DG934" s="170"/>
      <c r="DH934" s="170"/>
      <c r="DI934" s="170"/>
      <c r="DJ934" s="170"/>
      <c r="DK934" s="170"/>
      <c r="DL934" s="170"/>
      <c r="DM934" s="170"/>
      <c r="DN934" s="170"/>
      <c r="DO934" s="170"/>
      <c r="DP934" s="170"/>
      <c r="DQ934" s="170"/>
      <c r="DR934" s="170"/>
      <c r="DS934" s="170"/>
      <c r="DT934" s="170"/>
      <c r="DU934" s="170"/>
      <c r="DV934" s="170"/>
      <c r="DW934" s="170"/>
      <c r="DX934" s="170"/>
      <c r="DY934" s="170"/>
      <c r="DZ934" s="170"/>
      <c r="EA934" s="170"/>
      <c r="EB934" s="170"/>
      <c r="EC934" s="170"/>
      <c r="ED934" s="170"/>
      <c r="EE934" s="170"/>
      <c r="EF934" s="170"/>
      <c r="EG934" s="170"/>
      <c r="EH934" s="170"/>
      <c r="EI934" s="170"/>
      <c r="EJ934" s="170"/>
      <c r="EK934" s="170"/>
      <c r="EL934" s="170"/>
      <c r="EM934" s="170"/>
      <c r="EN934" s="170"/>
      <c r="EO934" s="170"/>
      <c r="EP934" s="170"/>
      <c r="EQ934" s="170"/>
      <c r="ER934" s="170"/>
      <c r="ES934" s="170"/>
      <c r="ET934" s="170"/>
      <c r="EU934" s="170"/>
      <c r="EV934" s="170"/>
      <c r="EW934" s="170"/>
      <c r="EX934" s="170"/>
      <c r="EY934" s="170"/>
      <c r="EZ934" s="170"/>
      <c r="FA934" s="170"/>
      <c r="FB934" s="170"/>
      <c r="FC934" s="170"/>
      <c r="FD934" s="170"/>
    </row>
    <row r="935" customFormat="false" ht="12.75" hidden="false" customHeight="false" outlineLevel="0" collapsed="false">
      <c r="A935" s="179"/>
      <c r="B935" s="160"/>
      <c r="C935" s="160"/>
      <c r="D935" s="160"/>
      <c r="E935" s="160"/>
      <c r="F935" s="160"/>
      <c r="G935" s="160"/>
      <c r="H935" s="159"/>
      <c r="I935" s="181"/>
      <c r="R935" s="159"/>
      <c r="S935" s="169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70"/>
      <c r="BP935" s="170"/>
      <c r="BQ935" s="170"/>
      <c r="BR935" s="170"/>
      <c r="BS935" s="170"/>
      <c r="BT935" s="170"/>
      <c r="BU935" s="170"/>
      <c r="BV935" s="170"/>
      <c r="BW935" s="170"/>
      <c r="BX935" s="170"/>
      <c r="BY935" s="170"/>
      <c r="BZ935" s="170"/>
      <c r="CA935" s="170"/>
      <c r="CB935" s="170"/>
      <c r="CC935" s="170"/>
      <c r="CD935" s="170"/>
      <c r="CE935" s="170"/>
      <c r="CF935" s="170"/>
      <c r="CG935" s="170"/>
      <c r="CH935" s="170"/>
      <c r="CI935" s="170"/>
      <c r="CJ935" s="170"/>
      <c r="CK935" s="170"/>
      <c r="CL935" s="170"/>
      <c r="CM935" s="170"/>
      <c r="CN935" s="170"/>
      <c r="CO935" s="170"/>
      <c r="CP935" s="170"/>
      <c r="CQ935" s="170"/>
      <c r="CR935" s="170"/>
      <c r="CS935" s="170"/>
      <c r="CT935" s="170"/>
      <c r="CU935" s="170"/>
      <c r="CV935" s="170"/>
      <c r="CW935" s="170"/>
      <c r="CX935" s="170"/>
      <c r="CY935" s="170"/>
      <c r="CZ935" s="170"/>
      <c r="DA935" s="170"/>
      <c r="DB935" s="170"/>
      <c r="DC935" s="170"/>
      <c r="DD935" s="170"/>
      <c r="DE935" s="170"/>
      <c r="DF935" s="170"/>
      <c r="DG935" s="170"/>
      <c r="DH935" s="170"/>
      <c r="DI935" s="170"/>
      <c r="DJ935" s="170"/>
      <c r="DK935" s="170"/>
      <c r="DL935" s="170"/>
      <c r="DM935" s="170"/>
      <c r="DN935" s="170"/>
      <c r="DO935" s="170"/>
      <c r="DP935" s="170"/>
      <c r="DQ935" s="170"/>
      <c r="DR935" s="170"/>
      <c r="DS935" s="170"/>
      <c r="DT935" s="170"/>
      <c r="DU935" s="170"/>
      <c r="DV935" s="170"/>
      <c r="DW935" s="170"/>
      <c r="DX935" s="170"/>
      <c r="DY935" s="170"/>
      <c r="DZ935" s="170"/>
      <c r="EA935" s="170"/>
      <c r="EB935" s="170"/>
      <c r="EC935" s="170"/>
      <c r="ED935" s="170"/>
      <c r="EE935" s="170"/>
      <c r="EF935" s="170"/>
      <c r="EG935" s="170"/>
      <c r="EH935" s="170"/>
      <c r="EI935" s="170"/>
      <c r="EJ935" s="170"/>
      <c r="EK935" s="170"/>
      <c r="EL935" s="170"/>
      <c r="EM935" s="170"/>
      <c r="EN935" s="170"/>
      <c r="EO935" s="170"/>
      <c r="EP935" s="170"/>
      <c r="EQ935" s="170"/>
      <c r="ER935" s="170"/>
      <c r="ES935" s="170"/>
      <c r="ET935" s="170"/>
      <c r="EU935" s="170"/>
      <c r="EV935" s="170"/>
      <c r="EW935" s="170"/>
      <c r="EX935" s="170"/>
      <c r="EY935" s="170"/>
      <c r="EZ935" s="170"/>
      <c r="FA935" s="170"/>
      <c r="FB935" s="170"/>
      <c r="FC935" s="170"/>
      <c r="FD935" s="170"/>
    </row>
    <row r="936" customFormat="false" ht="12.75" hidden="false" customHeight="false" outlineLevel="0" collapsed="false">
      <c r="A936" s="179"/>
      <c r="B936" s="160"/>
      <c r="C936" s="160"/>
      <c r="D936" s="160"/>
      <c r="E936" s="160"/>
      <c r="F936" s="160"/>
      <c r="G936" s="160"/>
      <c r="H936" s="159"/>
      <c r="I936" s="181"/>
      <c r="R936" s="159"/>
      <c r="S936" s="169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70"/>
      <c r="BP936" s="170"/>
      <c r="BQ936" s="170"/>
      <c r="BR936" s="170"/>
      <c r="BS936" s="170"/>
      <c r="BT936" s="170"/>
      <c r="BU936" s="170"/>
      <c r="BV936" s="170"/>
      <c r="BW936" s="170"/>
      <c r="BX936" s="170"/>
      <c r="BY936" s="170"/>
      <c r="BZ936" s="170"/>
      <c r="CA936" s="170"/>
      <c r="CB936" s="170"/>
      <c r="CC936" s="170"/>
      <c r="CD936" s="170"/>
      <c r="CE936" s="170"/>
      <c r="CF936" s="170"/>
      <c r="CG936" s="170"/>
      <c r="CH936" s="170"/>
      <c r="CI936" s="170"/>
      <c r="CJ936" s="170"/>
      <c r="CK936" s="170"/>
      <c r="CL936" s="170"/>
      <c r="CM936" s="170"/>
      <c r="CN936" s="170"/>
      <c r="CO936" s="170"/>
      <c r="CP936" s="170"/>
      <c r="CQ936" s="170"/>
      <c r="CR936" s="170"/>
      <c r="CS936" s="170"/>
      <c r="CT936" s="170"/>
      <c r="CU936" s="170"/>
      <c r="CV936" s="170"/>
      <c r="CW936" s="170"/>
      <c r="CX936" s="170"/>
      <c r="CY936" s="170"/>
      <c r="CZ936" s="170"/>
      <c r="DA936" s="170"/>
      <c r="DB936" s="170"/>
      <c r="DC936" s="170"/>
      <c r="DD936" s="170"/>
      <c r="DE936" s="170"/>
      <c r="DF936" s="170"/>
      <c r="DG936" s="170"/>
      <c r="DH936" s="170"/>
      <c r="DI936" s="170"/>
      <c r="DJ936" s="170"/>
      <c r="DK936" s="170"/>
      <c r="DL936" s="170"/>
      <c r="DM936" s="170"/>
      <c r="DN936" s="170"/>
      <c r="DO936" s="170"/>
      <c r="DP936" s="170"/>
      <c r="DQ936" s="170"/>
      <c r="DR936" s="170"/>
      <c r="DS936" s="170"/>
      <c r="DT936" s="170"/>
      <c r="DU936" s="170"/>
      <c r="DV936" s="170"/>
      <c r="DW936" s="170"/>
      <c r="DX936" s="170"/>
      <c r="DY936" s="170"/>
      <c r="DZ936" s="170"/>
      <c r="EA936" s="170"/>
      <c r="EB936" s="170"/>
      <c r="EC936" s="170"/>
      <c r="ED936" s="170"/>
      <c r="EE936" s="170"/>
      <c r="EF936" s="170"/>
      <c r="EG936" s="170"/>
      <c r="EH936" s="170"/>
      <c r="EI936" s="170"/>
      <c r="EJ936" s="170"/>
      <c r="EK936" s="170"/>
      <c r="EL936" s="170"/>
      <c r="EM936" s="170"/>
      <c r="EN936" s="170"/>
      <c r="EO936" s="170"/>
      <c r="EP936" s="170"/>
      <c r="EQ936" s="170"/>
      <c r="ER936" s="170"/>
      <c r="ES936" s="170"/>
      <c r="ET936" s="170"/>
      <c r="EU936" s="170"/>
      <c r="EV936" s="170"/>
      <c r="EW936" s="170"/>
      <c r="EX936" s="170"/>
      <c r="EY936" s="170"/>
      <c r="EZ936" s="170"/>
      <c r="FA936" s="170"/>
      <c r="FB936" s="170"/>
      <c r="FC936" s="170"/>
      <c r="FD936" s="170"/>
    </row>
    <row r="937" customFormat="false" ht="12.75" hidden="false" customHeight="false" outlineLevel="0" collapsed="false">
      <c r="A937" s="179"/>
      <c r="B937" s="160"/>
      <c r="C937" s="160"/>
      <c r="D937" s="160"/>
      <c r="E937" s="160"/>
      <c r="F937" s="160"/>
      <c r="G937" s="160"/>
      <c r="H937" s="159"/>
      <c r="I937" s="181"/>
      <c r="R937" s="159"/>
      <c r="S937" s="169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0"/>
      <c r="CL937" s="170"/>
      <c r="CM937" s="170"/>
      <c r="CN937" s="170"/>
      <c r="CO937" s="170"/>
      <c r="CP937" s="170"/>
      <c r="CQ937" s="170"/>
      <c r="CR937" s="170"/>
      <c r="CS937" s="170"/>
      <c r="CT937" s="170"/>
      <c r="CU937" s="170"/>
      <c r="CV937" s="170"/>
      <c r="CW937" s="170"/>
      <c r="CX937" s="170"/>
      <c r="CY937" s="170"/>
      <c r="CZ937" s="170"/>
      <c r="DA937" s="170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0"/>
      <c r="DS937" s="170"/>
      <c r="DT937" s="170"/>
      <c r="DU937" s="170"/>
      <c r="DV937" s="170"/>
      <c r="DW937" s="170"/>
      <c r="DX937" s="170"/>
      <c r="DY937" s="170"/>
      <c r="DZ937" s="170"/>
      <c r="EA937" s="170"/>
      <c r="EB937" s="170"/>
      <c r="EC937" s="170"/>
      <c r="ED937" s="170"/>
      <c r="EE937" s="170"/>
      <c r="EF937" s="170"/>
      <c r="EG937" s="170"/>
      <c r="EH937" s="170"/>
      <c r="EI937" s="170"/>
      <c r="EJ937" s="170"/>
      <c r="EK937" s="170"/>
      <c r="EL937" s="170"/>
      <c r="EM937" s="170"/>
      <c r="EN937" s="170"/>
      <c r="EO937" s="170"/>
      <c r="EP937" s="170"/>
      <c r="EQ937" s="170"/>
      <c r="ER937" s="170"/>
      <c r="ES937" s="170"/>
      <c r="ET937" s="170"/>
      <c r="EU937" s="170"/>
      <c r="EV937" s="170"/>
      <c r="EW937" s="170"/>
      <c r="EX937" s="170"/>
      <c r="EY937" s="170"/>
      <c r="EZ937" s="170"/>
      <c r="FA937" s="170"/>
      <c r="FB937" s="170"/>
      <c r="FC937" s="170"/>
      <c r="FD937" s="170"/>
    </row>
    <row r="938" customFormat="false" ht="12.75" hidden="false" customHeight="false" outlineLevel="0" collapsed="false">
      <c r="A938" s="179"/>
      <c r="B938" s="160"/>
      <c r="C938" s="160"/>
      <c r="D938" s="160"/>
      <c r="E938" s="160"/>
      <c r="F938" s="160"/>
      <c r="G938" s="160"/>
      <c r="H938" s="159"/>
      <c r="I938" s="181"/>
      <c r="R938" s="159"/>
      <c r="S938" s="169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70"/>
      <c r="BP938" s="170"/>
      <c r="BQ938" s="170"/>
      <c r="BR938" s="170"/>
      <c r="BS938" s="170"/>
      <c r="BT938" s="170"/>
      <c r="BU938" s="170"/>
      <c r="BV938" s="170"/>
      <c r="BW938" s="170"/>
      <c r="BX938" s="170"/>
      <c r="BY938" s="170"/>
      <c r="BZ938" s="170"/>
      <c r="CA938" s="170"/>
      <c r="CB938" s="170"/>
      <c r="CC938" s="170"/>
      <c r="CD938" s="170"/>
      <c r="CE938" s="170"/>
      <c r="CF938" s="170"/>
      <c r="CG938" s="170"/>
      <c r="CH938" s="170"/>
      <c r="CI938" s="170"/>
      <c r="CJ938" s="170"/>
      <c r="CK938" s="170"/>
      <c r="CL938" s="170"/>
      <c r="CM938" s="170"/>
      <c r="CN938" s="170"/>
      <c r="CO938" s="170"/>
      <c r="CP938" s="170"/>
      <c r="CQ938" s="170"/>
      <c r="CR938" s="170"/>
      <c r="CS938" s="170"/>
      <c r="CT938" s="170"/>
      <c r="CU938" s="170"/>
      <c r="CV938" s="170"/>
      <c r="CW938" s="170"/>
      <c r="CX938" s="170"/>
      <c r="CY938" s="170"/>
      <c r="CZ938" s="170"/>
      <c r="DA938" s="170"/>
      <c r="DB938" s="170"/>
      <c r="DC938" s="170"/>
      <c r="DD938" s="170"/>
      <c r="DE938" s="170"/>
      <c r="DF938" s="170"/>
      <c r="DG938" s="170"/>
      <c r="DH938" s="170"/>
      <c r="DI938" s="170"/>
      <c r="DJ938" s="170"/>
      <c r="DK938" s="170"/>
      <c r="DL938" s="170"/>
      <c r="DM938" s="170"/>
      <c r="DN938" s="170"/>
      <c r="DO938" s="170"/>
      <c r="DP938" s="170"/>
      <c r="DQ938" s="170"/>
      <c r="DR938" s="170"/>
      <c r="DS938" s="170"/>
      <c r="DT938" s="170"/>
      <c r="DU938" s="170"/>
      <c r="DV938" s="170"/>
      <c r="DW938" s="170"/>
      <c r="DX938" s="170"/>
      <c r="DY938" s="170"/>
      <c r="DZ938" s="170"/>
      <c r="EA938" s="170"/>
      <c r="EB938" s="170"/>
      <c r="EC938" s="170"/>
      <c r="ED938" s="170"/>
      <c r="EE938" s="170"/>
      <c r="EF938" s="170"/>
      <c r="EG938" s="170"/>
      <c r="EH938" s="170"/>
      <c r="EI938" s="170"/>
      <c r="EJ938" s="170"/>
      <c r="EK938" s="170"/>
      <c r="EL938" s="170"/>
      <c r="EM938" s="170"/>
      <c r="EN938" s="170"/>
      <c r="EO938" s="170"/>
      <c r="EP938" s="170"/>
      <c r="EQ938" s="170"/>
      <c r="ER938" s="170"/>
      <c r="ES938" s="170"/>
      <c r="ET938" s="170"/>
      <c r="EU938" s="170"/>
      <c r="EV938" s="170"/>
      <c r="EW938" s="170"/>
      <c r="EX938" s="170"/>
      <c r="EY938" s="170"/>
      <c r="EZ938" s="170"/>
      <c r="FA938" s="170"/>
      <c r="FB938" s="170"/>
      <c r="FC938" s="170"/>
      <c r="FD938" s="170"/>
    </row>
    <row r="939" customFormat="false" ht="12.75" hidden="false" customHeight="false" outlineLevel="0" collapsed="false">
      <c r="A939" s="179"/>
      <c r="B939" s="160"/>
      <c r="C939" s="160"/>
      <c r="D939" s="160"/>
      <c r="E939" s="160"/>
      <c r="F939" s="160"/>
      <c r="G939" s="160"/>
      <c r="H939" s="159"/>
      <c r="I939" s="181"/>
      <c r="R939" s="159"/>
      <c r="S939" s="169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70"/>
      <c r="BP939" s="170"/>
      <c r="BQ939" s="170"/>
      <c r="BR939" s="170"/>
      <c r="BS939" s="170"/>
      <c r="BT939" s="170"/>
      <c r="BU939" s="170"/>
      <c r="BV939" s="170"/>
      <c r="BW939" s="170"/>
      <c r="BX939" s="170"/>
      <c r="BY939" s="170"/>
      <c r="BZ939" s="170"/>
      <c r="CA939" s="170"/>
      <c r="CB939" s="170"/>
      <c r="CC939" s="170"/>
      <c r="CD939" s="170"/>
      <c r="CE939" s="170"/>
      <c r="CF939" s="170"/>
      <c r="CG939" s="170"/>
      <c r="CH939" s="170"/>
      <c r="CI939" s="170"/>
      <c r="CJ939" s="170"/>
      <c r="CK939" s="170"/>
      <c r="CL939" s="170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0"/>
      <c r="DA939" s="170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0"/>
      <c r="DL939" s="170"/>
      <c r="DM939" s="170"/>
      <c r="DN939" s="170"/>
      <c r="DO939" s="170"/>
      <c r="DP939" s="170"/>
      <c r="DQ939" s="170"/>
      <c r="DR939" s="170"/>
      <c r="DS939" s="170"/>
      <c r="DT939" s="170"/>
      <c r="DU939" s="170"/>
      <c r="DV939" s="170"/>
      <c r="DW939" s="170"/>
      <c r="DX939" s="170"/>
      <c r="DY939" s="170"/>
      <c r="DZ939" s="170"/>
      <c r="EA939" s="170"/>
      <c r="EB939" s="170"/>
      <c r="EC939" s="170"/>
      <c r="ED939" s="170"/>
      <c r="EE939" s="170"/>
      <c r="EF939" s="170"/>
      <c r="EG939" s="170"/>
      <c r="EH939" s="170"/>
      <c r="EI939" s="170"/>
      <c r="EJ939" s="170"/>
      <c r="EK939" s="170"/>
      <c r="EL939" s="170"/>
      <c r="EM939" s="170"/>
      <c r="EN939" s="170"/>
      <c r="EO939" s="170"/>
      <c r="EP939" s="170"/>
      <c r="EQ939" s="170"/>
      <c r="ER939" s="170"/>
      <c r="ES939" s="170"/>
      <c r="ET939" s="170"/>
      <c r="EU939" s="170"/>
      <c r="EV939" s="170"/>
      <c r="EW939" s="170"/>
      <c r="EX939" s="170"/>
      <c r="EY939" s="170"/>
      <c r="EZ939" s="170"/>
      <c r="FA939" s="170"/>
      <c r="FB939" s="170"/>
      <c r="FC939" s="170"/>
      <c r="FD939" s="170"/>
    </row>
    <row r="940" customFormat="false" ht="12.75" hidden="false" customHeight="false" outlineLevel="0" collapsed="false">
      <c r="A940" s="179"/>
      <c r="B940" s="160"/>
      <c r="C940" s="160"/>
      <c r="D940" s="160"/>
      <c r="E940" s="160"/>
      <c r="F940" s="160"/>
      <c r="G940" s="160"/>
      <c r="H940" s="159"/>
      <c r="I940" s="181"/>
      <c r="R940" s="159"/>
      <c r="S940" s="169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70"/>
      <c r="BP940" s="170"/>
      <c r="BQ940" s="170"/>
      <c r="BR940" s="170"/>
      <c r="BS940" s="170"/>
      <c r="BT940" s="170"/>
      <c r="BU940" s="170"/>
      <c r="BV940" s="170"/>
      <c r="BW940" s="170"/>
      <c r="BX940" s="170"/>
      <c r="BY940" s="170"/>
      <c r="BZ940" s="170"/>
      <c r="CA940" s="170"/>
      <c r="CB940" s="170"/>
      <c r="CC940" s="170"/>
      <c r="CD940" s="170"/>
      <c r="CE940" s="170"/>
      <c r="CF940" s="170"/>
      <c r="CG940" s="170"/>
      <c r="CH940" s="170"/>
      <c r="CI940" s="170"/>
      <c r="CJ940" s="170"/>
      <c r="CK940" s="170"/>
      <c r="CL940" s="170"/>
      <c r="CM940" s="170"/>
      <c r="CN940" s="170"/>
      <c r="CO940" s="170"/>
      <c r="CP940" s="170"/>
      <c r="CQ940" s="170"/>
      <c r="CR940" s="170"/>
      <c r="CS940" s="170"/>
      <c r="CT940" s="170"/>
      <c r="CU940" s="170"/>
      <c r="CV940" s="170"/>
      <c r="CW940" s="170"/>
      <c r="CX940" s="170"/>
      <c r="CY940" s="170"/>
      <c r="CZ940" s="170"/>
      <c r="DA940" s="170"/>
      <c r="DB940" s="170"/>
      <c r="DC940" s="170"/>
      <c r="DD940" s="170"/>
      <c r="DE940" s="170"/>
      <c r="DF940" s="170"/>
      <c r="DG940" s="170"/>
      <c r="DH940" s="170"/>
      <c r="DI940" s="170"/>
      <c r="DJ940" s="170"/>
      <c r="DK940" s="170"/>
      <c r="DL940" s="170"/>
      <c r="DM940" s="170"/>
      <c r="DN940" s="170"/>
      <c r="DO940" s="170"/>
      <c r="DP940" s="170"/>
      <c r="DQ940" s="170"/>
      <c r="DR940" s="170"/>
      <c r="DS940" s="170"/>
      <c r="DT940" s="170"/>
      <c r="DU940" s="170"/>
      <c r="DV940" s="170"/>
      <c r="DW940" s="170"/>
      <c r="DX940" s="170"/>
      <c r="DY940" s="170"/>
      <c r="DZ940" s="170"/>
      <c r="EA940" s="170"/>
      <c r="EB940" s="170"/>
      <c r="EC940" s="170"/>
      <c r="ED940" s="170"/>
      <c r="EE940" s="170"/>
      <c r="EF940" s="170"/>
      <c r="EG940" s="170"/>
      <c r="EH940" s="170"/>
      <c r="EI940" s="170"/>
      <c r="EJ940" s="170"/>
      <c r="EK940" s="170"/>
      <c r="EL940" s="170"/>
      <c r="EM940" s="170"/>
      <c r="EN940" s="170"/>
      <c r="EO940" s="170"/>
      <c r="EP940" s="170"/>
      <c r="EQ940" s="170"/>
      <c r="ER940" s="170"/>
      <c r="ES940" s="170"/>
      <c r="ET940" s="170"/>
      <c r="EU940" s="170"/>
      <c r="EV940" s="170"/>
      <c r="EW940" s="170"/>
      <c r="EX940" s="170"/>
      <c r="EY940" s="170"/>
      <c r="EZ940" s="170"/>
      <c r="FA940" s="170"/>
      <c r="FB940" s="170"/>
      <c r="FC940" s="170"/>
      <c r="FD940" s="170"/>
    </row>
    <row r="941" customFormat="false" ht="12.75" hidden="false" customHeight="false" outlineLevel="0" collapsed="false">
      <c r="A941" s="179"/>
      <c r="B941" s="160"/>
      <c r="C941" s="160"/>
      <c r="D941" s="160"/>
      <c r="E941" s="160"/>
      <c r="F941" s="160"/>
      <c r="G941" s="160"/>
      <c r="H941" s="159"/>
      <c r="I941" s="181"/>
      <c r="R941" s="159"/>
      <c r="S941" s="169"/>
      <c r="T941" s="170"/>
      <c r="U941" s="170"/>
      <c r="V941" s="170"/>
      <c r="W941" s="170"/>
      <c r="X941" s="170"/>
      <c r="Y941" s="170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70"/>
      <c r="BP941" s="170"/>
      <c r="BQ941" s="170"/>
      <c r="BR941" s="170"/>
      <c r="BS941" s="170"/>
      <c r="BT941" s="170"/>
      <c r="BU941" s="170"/>
      <c r="BV941" s="170"/>
      <c r="BW941" s="170"/>
      <c r="BX941" s="170"/>
      <c r="BY941" s="170"/>
      <c r="BZ941" s="170"/>
      <c r="CA941" s="170"/>
      <c r="CB941" s="170"/>
      <c r="CC941" s="170"/>
      <c r="CD941" s="170"/>
      <c r="CE941" s="170"/>
      <c r="CF941" s="170"/>
      <c r="CG941" s="170"/>
      <c r="CH941" s="170"/>
      <c r="CI941" s="170"/>
      <c r="CJ941" s="170"/>
      <c r="CK941" s="170"/>
      <c r="CL941" s="170"/>
      <c r="CM941" s="170"/>
      <c r="CN941" s="170"/>
      <c r="CO941" s="170"/>
      <c r="CP941" s="170"/>
      <c r="CQ941" s="170"/>
      <c r="CR941" s="170"/>
      <c r="CS941" s="170"/>
      <c r="CT941" s="170"/>
      <c r="CU941" s="170"/>
      <c r="CV941" s="170"/>
      <c r="CW941" s="170"/>
      <c r="CX941" s="170"/>
      <c r="CY941" s="170"/>
      <c r="CZ941" s="170"/>
      <c r="DA941" s="170"/>
      <c r="DB941" s="170"/>
      <c r="DC941" s="170"/>
      <c r="DD941" s="170"/>
      <c r="DE941" s="170"/>
      <c r="DF941" s="170"/>
      <c r="DG941" s="170"/>
      <c r="DH941" s="170"/>
      <c r="DI941" s="170"/>
      <c r="DJ941" s="170"/>
      <c r="DK941" s="170"/>
      <c r="DL941" s="170"/>
      <c r="DM941" s="170"/>
      <c r="DN941" s="170"/>
      <c r="DO941" s="170"/>
      <c r="DP941" s="170"/>
      <c r="DQ941" s="170"/>
      <c r="DR941" s="170"/>
      <c r="DS941" s="170"/>
      <c r="DT941" s="170"/>
      <c r="DU941" s="170"/>
      <c r="DV941" s="170"/>
      <c r="DW941" s="170"/>
      <c r="DX941" s="170"/>
      <c r="DY941" s="170"/>
      <c r="DZ941" s="170"/>
      <c r="EA941" s="170"/>
      <c r="EB941" s="170"/>
      <c r="EC941" s="170"/>
      <c r="ED941" s="170"/>
      <c r="EE941" s="170"/>
      <c r="EF941" s="170"/>
      <c r="EG941" s="170"/>
      <c r="EH941" s="170"/>
      <c r="EI941" s="170"/>
      <c r="EJ941" s="170"/>
      <c r="EK941" s="170"/>
      <c r="EL941" s="170"/>
      <c r="EM941" s="170"/>
      <c r="EN941" s="170"/>
      <c r="EO941" s="170"/>
      <c r="EP941" s="170"/>
      <c r="EQ941" s="170"/>
      <c r="ER941" s="170"/>
      <c r="ES941" s="170"/>
      <c r="ET941" s="170"/>
      <c r="EU941" s="170"/>
      <c r="EV941" s="170"/>
      <c r="EW941" s="170"/>
      <c r="EX941" s="170"/>
      <c r="EY941" s="170"/>
      <c r="EZ941" s="170"/>
      <c r="FA941" s="170"/>
      <c r="FB941" s="170"/>
      <c r="FC941" s="170"/>
      <c r="FD941" s="170"/>
    </row>
    <row r="942" customFormat="false" ht="12.75" hidden="false" customHeight="false" outlineLevel="0" collapsed="false">
      <c r="A942" s="179"/>
      <c r="B942" s="160"/>
      <c r="C942" s="160"/>
      <c r="D942" s="160"/>
      <c r="E942" s="160"/>
      <c r="F942" s="160"/>
      <c r="G942" s="160"/>
      <c r="H942" s="159"/>
      <c r="I942" s="181"/>
      <c r="R942" s="159"/>
      <c r="S942" s="169"/>
      <c r="T942" s="170"/>
      <c r="U942" s="170"/>
      <c r="V942" s="170"/>
      <c r="W942" s="170"/>
      <c r="X942" s="170"/>
      <c r="Y942" s="170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170"/>
      <c r="AU942" s="170"/>
      <c r="AV942" s="170"/>
      <c r="AW942" s="170"/>
      <c r="AX942" s="170"/>
      <c r="AY942" s="170"/>
      <c r="AZ942" s="170"/>
      <c r="BA942" s="170"/>
      <c r="BB942" s="170"/>
      <c r="BC942" s="170"/>
      <c r="BD942" s="170"/>
      <c r="BE942" s="170"/>
      <c r="BF942" s="170"/>
      <c r="BG942" s="170"/>
      <c r="BH942" s="170"/>
      <c r="BI942" s="170"/>
      <c r="BJ942" s="170"/>
      <c r="BK942" s="170"/>
      <c r="BL942" s="170"/>
      <c r="BM942" s="170"/>
      <c r="BN942" s="170"/>
      <c r="BO942" s="170"/>
      <c r="BP942" s="170"/>
      <c r="BQ942" s="170"/>
      <c r="BR942" s="170"/>
      <c r="BS942" s="170"/>
      <c r="BT942" s="170"/>
      <c r="BU942" s="170"/>
      <c r="BV942" s="170"/>
      <c r="BW942" s="170"/>
      <c r="BX942" s="170"/>
      <c r="BY942" s="170"/>
      <c r="BZ942" s="170"/>
      <c r="CA942" s="170"/>
      <c r="CB942" s="170"/>
      <c r="CC942" s="170"/>
      <c r="CD942" s="170"/>
      <c r="CE942" s="170"/>
      <c r="CF942" s="170"/>
      <c r="CG942" s="170"/>
      <c r="CH942" s="170"/>
      <c r="CI942" s="170"/>
      <c r="CJ942" s="170"/>
      <c r="CK942" s="170"/>
      <c r="CL942" s="170"/>
      <c r="CM942" s="170"/>
      <c r="CN942" s="170"/>
      <c r="CO942" s="170"/>
      <c r="CP942" s="170"/>
      <c r="CQ942" s="170"/>
      <c r="CR942" s="170"/>
      <c r="CS942" s="170"/>
      <c r="CT942" s="170"/>
      <c r="CU942" s="170"/>
      <c r="CV942" s="170"/>
      <c r="CW942" s="170"/>
      <c r="CX942" s="170"/>
      <c r="CY942" s="170"/>
      <c r="CZ942" s="170"/>
      <c r="DA942" s="170"/>
      <c r="DB942" s="170"/>
      <c r="DC942" s="170"/>
      <c r="DD942" s="170"/>
      <c r="DE942" s="170"/>
      <c r="DF942" s="170"/>
      <c r="DG942" s="170"/>
      <c r="DH942" s="170"/>
      <c r="DI942" s="170"/>
      <c r="DJ942" s="170"/>
      <c r="DK942" s="170"/>
      <c r="DL942" s="170"/>
      <c r="DM942" s="170"/>
      <c r="DN942" s="170"/>
      <c r="DO942" s="170"/>
      <c r="DP942" s="170"/>
      <c r="DQ942" s="170"/>
      <c r="DR942" s="170"/>
      <c r="DS942" s="170"/>
      <c r="DT942" s="170"/>
      <c r="DU942" s="170"/>
      <c r="DV942" s="170"/>
      <c r="DW942" s="170"/>
      <c r="DX942" s="170"/>
      <c r="DY942" s="170"/>
      <c r="DZ942" s="170"/>
      <c r="EA942" s="170"/>
      <c r="EB942" s="170"/>
      <c r="EC942" s="170"/>
      <c r="ED942" s="170"/>
      <c r="EE942" s="170"/>
      <c r="EF942" s="170"/>
      <c r="EG942" s="170"/>
      <c r="EH942" s="170"/>
      <c r="EI942" s="170"/>
      <c r="EJ942" s="170"/>
      <c r="EK942" s="170"/>
      <c r="EL942" s="170"/>
      <c r="EM942" s="170"/>
      <c r="EN942" s="170"/>
      <c r="EO942" s="170"/>
      <c r="EP942" s="170"/>
      <c r="EQ942" s="170"/>
      <c r="ER942" s="170"/>
      <c r="ES942" s="170"/>
      <c r="ET942" s="170"/>
      <c r="EU942" s="170"/>
      <c r="EV942" s="170"/>
      <c r="EW942" s="170"/>
      <c r="EX942" s="170"/>
      <c r="EY942" s="170"/>
      <c r="EZ942" s="170"/>
      <c r="FA942" s="170"/>
      <c r="FB942" s="170"/>
      <c r="FC942" s="170"/>
      <c r="FD942" s="170"/>
    </row>
    <row r="943" customFormat="false" ht="12.75" hidden="false" customHeight="false" outlineLevel="0" collapsed="false">
      <c r="A943" s="179"/>
      <c r="B943" s="160"/>
      <c r="C943" s="160"/>
      <c r="D943" s="160"/>
      <c r="E943" s="160"/>
      <c r="F943" s="160"/>
      <c r="G943" s="160"/>
      <c r="H943" s="159"/>
      <c r="I943" s="181"/>
      <c r="R943" s="159"/>
      <c r="S943" s="169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70"/>
      <c r="BP943" s="170"/>
      <c r="BQ943" s="170"/>
      <c r="BR943" s="170"/>
      <c r="BS943" s="170"/>
      <c r="BT943" s="170"/>
      <c r="BU943" s="170"/>
      <c r="BV943" s="170"/>
      <c r="BW943" s="170"/>
      <c r="BX943" s="170"/>
      <c r="BY943" s="170"/>
      <c r="BZ943" s="170"/>
      <c r="CA943" s="170"/>
      <c r="CB943" s="170"/>
      <c r="CC943" s="170"/>
      <c r="CD943" s="170"/>
      <c r="CE943" s="170"/>
      <c r="CF943" s="170"/>
      <c r="CG943" s="170"/>
      <c r="CH943" s="170"/>
      <c r="CI943" s="170"/>
      <c r="CJ943" s="170"/>
      <c r="CK943" s="170"/>
      <c r="CL943" s="170"/>
      <c r="CM943" s="170"/>
      <c r="CN943" s="170"/>
      <c r="CO943" s="170"/>
      <c r="CP943" s="170"/>
      <c r="CQ943" s="170"/>
      <c r="CR943" s="170"/>
      <c r="CS943" s="170"/>
      <c r="CT943" s="170"/>
      <c r="CU943" s="170"/>
      <c r="CV943" s="170"/>
      <c r="CW943" s="170"/>
      <c r="CX943" s="170"/>
      <c r="CY943" s="170"/>
      <c r="CZ943" s="170"/>
      <c r="DA943" s="170"/>
      <c r="DB943" s="170"/>
      <c r="DC943" s="170"/>
      <c r="DD943" s="170"/>
      <c r="DE943" s="170"/>
      <c r="DF943" s="170"/>
      <c r="DG943" s="170"/>
      <c r="DH943" s="170"/>
      <c r="DI943" s="170"/>
      <c r="DJ943" s="170"/>
      <c r="DK943" s="170"/>
      <c r="DL943" s="170"/>
      <c r="DM943" s="170"/>
      <c r="DN943" s="170"/>
      <c r="DO943" s="170"/>
      <c r="DP943" s="170"/>
      <c r="DQ943" s="170"/>
      <c r="DR943" s="170"/>
      <c r="DS943" s="170"/>
      <c r="DT943" s="170"/>
      <c r="DU943" s="170"/>
      <c r="DV943" s="170"/>
      <c r="DW943" s="170"/>
      <c r="DX943" s="170"/>
      <c r="DY943" s="170"/>
      <c r="DZ943" s="170"/>
      <c r="EA943" s="170"/>
      <c r="EB943" s="170"/>
      <c r="EC943" s="170"/>
      <c r="ED943" s="170"/>
      <c r="EE943" s="170"/>
      <c r="EF943" s="170"/>
      <c r="EG943" s="170"/>
      <c r="EH943" s="170"/>
      <c r="EI943" s="170"/>
      <c r="EJ943" s="170"/>
      <c r="EK943" s="170"/>
      <c r="EL943" s="170"/>
      <c r="EM943" s="170"/>
      <c r="EN943" s="170"/>
      <c r="EO943" s="170"/>
      <c r="EP943" s="170"/>
      <c r="EQ943" s="170"/>
      <c r="ER943" s="170"/>
      <c r="ES943" s="170"/>
      <c r="ET943" s="170"/>
      <c r="EU943" s="170"/>
      <c r="EV943" s="170"/>
      <c r="EW943" s="170"/>
      <c r="EX943" s="170"/>
      <c r="EY943" s="170"/>
      <c r="EZ943" s="170"/>
      <c r="FA943" s="170"/>
      <c r="FB943" s="170"/>
      <c r="FC943" s="170"/>
      <c r="FD943" s="170"/>
    </row>
    <row r="944" customFormat="false" ht="12.75" hidden="false" customHeight="false" outlineLevel="0" collapsed="false">
      <c r="A944" s="179"/>
      <c r="B944" s="160"/>
      <c r="C944" s="160"/>
      <c r="D944" s="160"/>
      <c r="E944" s="160"/>
      <c r="F944" s="160"/>
      <c r="G944" s="160"/>
      <c r="H944" s="159"/>
      <c r="I944" s="181"/>
      <c r="R944" s="159"/>
      <c r="S944" s="169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70"/>
      <c r="BP944" s="170"/>
      <c r="BQ944" s="170"/>
      <c r="BR944" s="170"/>
      <c r="BS944" s="170"/>
      <c r="BT944" s="170"/>
      <c r="BU944" s="170"/>
      <c r="BV944" s="170"/>
      <c r="BW944" s="170"/>
      <c r="BX944" s="170"/>
      <c r="BY944" s="170"/>
      <c r="BZ944" s="170"/>
      <c r="CA944" s="170"/>
      <c r="CB944" s="170"/>
      <c r="CC944" s="170"/>
      <c r="CD944" s="170"/>
      <c r="CE944" s="170"/>
      <c r="CF944" s="170"/>
      <c r="CG944" s="170"/>
      <c r="CH944" s="170"/>
      <c r="CI944" s="170"/>
      <c r="CJ944" s="170"/>
      <c r="CK944" s="170"/>
      <c r="CL944" s="170"/>
      <c r="CM944" s="170"/>
      <c r="CN944" s="170"/>
      <c r="CO944" s="170"/>
      <c r="CP944" s="170"/>
      <c r="CQ944" s="170"/>
      <c r="CR944" s="170"/>
      <c r="CS944" s="170"/>
      <c r="CT944" s="170"/>
      <c r="CU944" s="170"/>
      <c r="CV944" s="170"/>
      <c r="CW944" s="170"/>
      <c r="CX944" s="170"/>
      <c r="CY944" s="170"/>
      <c r="CZ944" s="170"/>
      <c r="DA944" s="170"/>
      <c r="DB944" s="170"/>
      <c r="DC944" s="170"/>
      <c r="DD944" s="170"/>
      <c r="DE944" s="170"/>
      <c r="DF944" s="170"/>
      <c r="DG944" s="170"/>
      <c r="DH944" s="170"/>
      <c r="DI944" s="170"/>
      <c r="DJ944" s="170"/>
      <c r="DK944" s="170"/>
      <c r="DL944" s="170"/>
      <c r="DM944" s="170"/>
      <c r="DN944" s="170"/>
      <c r="DO944" s="170"/>
      <c r="DP944" s="170"/>
      <c r="DQ944" s="170"/>
      <c r="DR944" s="170"/>
      <c r="DS944" s="170"/>
      <c r="DT944" s="170"/>
      <c r="DU944" s="170"/>
      <c r="DV944" s="170"/>
      <c r="DW944" s="170"/>
      <c r="DX944" s="170"/>
      <c r="DY944" s="170"/>
      <c r="DZ944" s="170"/>
      <c r="EA944" s="170"/>
      <c r="EB944" s="170"/>
      <c r="EC944" s="170"/>
      <c r="ED944" s="170"/>
      <c r="EE944" s="170"/>
      <c r="EF944" s="170"/>
      <c r="EG944" s="170"/>
      <c r="EH944" s="170"/>
      <c r="EI944" s="170"/>
      <c r="EJ944" s="170"/>
      <c r="EK944" s="170"/>
      <c r="EL944" s="170"/>
      <c r="EM944" s="170"/>
      <c r="EN944" s="170"/>
      <c r="EO944" s="170"/>
      <c r="EP944" s="170"/>
      <c r="EQ944" s="170"/>
      <c r="ER944" s="170"/>
      <c r="ES944" s="170"/>
      <c r="ET944" s="170"/>
      <c r="EU944" s="170"/>
      <c r="EV944" s="170"/>
      <c r="EW944" s="170"/>
      <c r="EX944" s="170"/>
      <c r="EY944" s="170"/>
      <c r="EZ944" s="170"/>
      <c r="FA944" s="170"/>
      <c r="FB944" s="170"/>
      <c r="FC944" s="170"/>
      <c r="FD944" s="170"/>
    </row>
    <row r="945" customFormat="false" ht="12.75" hidden="false" customHeight="false" outlineLevel="0" collapsed="false">
      <c r="A945" s="179"/>
      <c r="B945" s="160"/>
      <c r="C945" s="160"/>
      <c r="D945" s="160"/>
      <c r="E945" s="160"/>
      <c r="F945" s="160"/>
      <c r="G945" s="160"/>
      <c r="H945" s="159"/>
      <c r="I945" s="181"/>
      <c r="R945" s="159"/>
      <c r="S945" s="169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70"/>
      <c r="BP945" s="170"/>
      <c r="BQ945" s="170"/>
      <c r="BR945" s="170"/>
      <c r="BS945" s="170"/>
      <c r="BT945" s="170"/>
      <c r="BU945" s="170"/>
      <c r="BV945" s="170"/>
      <c r="BW945" s="170"/>
      <c r="BX945" s="170"/>
      <c r="BY945" s="170"/>
      <c r="BZ945" s="170"/>
      <c r="CA945" s="170"/>
      <c r="CB945" s="170"/>
      <c r="CC945" s="170"/>
      <c r="CD945" s="170"/>
      <c r="CE945" s="170"/>
      <c r="CF945" s="170"/>
      <c r="CG945" s="170"/>
      <c r="CH945" s="170"/>
      <c r="CI945" s="170"/>
      <c r="CJ945" s="170"/>
      <c r="CK945" s="170"/>
      <c r="CL945" s="170"/>
      <c r="CM945" s="170"/>
      <c r="CN945" s="170"/>
      <c r="CO945" s="170"/>
      <c r="CP945" s="170"/>
      <c r="CQ945" s="170"/>
      <c r="CR945" s="170"/>
      <c r="CS945" s="170"/>
      <c r="CT945" s="170"/>
      <c r="CU945" s="170"/>
      <c r="CV945" s="170"/>
      <c r="CW945" s="170"/>
      <c r="CX945" s="170"/>
      <c r="CY945" s="170"/>
      <c r="CZ945" s="170"/>
      <c r="DA945" s="170"/>
      <c r="DB945" s="170"/>
      <c r="DC945" s="170"/>
      <c r="DD945" s="170"/>
      <c r="DE945" s="170"/>
      <c r="DF945" s="170"/>
      <c r="DG945" s="170"/>
      <c r="DH945" s="170"/>
      <c r="DI945" s="170"/>
      <c r="DJ945" s="170"/>
      <c r="DK945" s="170"/>
      <c r="DL945" s="170"/>
      <c r="DM945" s="170"/>
      <c r="DN945" s="170"/>
      <c r="DO945" s="170"/>
      <c r="DP945" s="170"/>
      <c r="DQ945" s="170"/>
      <c r="DR945" s="170"/>
      <c r="DS945" s="170"/>
      <c r="DT945" s="170"/>
      <c r="DU945" s="170"/>
      <c r="DV945" s="170"/>
      <c r="DW945" s="170"/>
      <c r="DX945" s="170"/>
      <c r="DY945" s="170"/>
      <c r="DZ945" s="170"/>
      <c r="EA945" s="170"/>
      <c r="EB945" s="170"/>
      <c r="EC945" s="170"/>
      <c r="ED945" s="170"/>
      <c r="EE945" s="170"/>
      <c r="EF945" s="170"/>
      <c r="EG945" s="170"/>
      <c r="EH945" s="170"/>
      <c r="EI945" s="170"/>
      <c r="EJ945" s="170"/>
      <c r="EK945" s="170"/>
      <c r="EL945" s="170"/>
      <c r="EM945" s="170"/>
      <c r="EN945" s="170"/>
      <c r="EO945" s="170"/>
      <c r="EP945" s="170"/>
      <c r="EQ945" s="170"/>
      <c r="ER945" s="170"/>
      <c r="ES945" s="170"/>
      <c r="ET945" s="170"/>
      <c r="EU945" s="170"/>
      <c r="EV945" s="170"/>
      <c r="EW945" s="170"/>
      <c r="EX945" s="170"/>
      <c r="EY945" s="170"/>
      <c r="EZ945" s="170"/>
      <c r="FA945" s="170"/>
      <c r="FB945" s="170"/>
      <c r="FC945" s="170"/>
      <c r="FD945" s="170"/>
    </row>
    <row r="946" customFormat="false" ht="12.75" hidden="false" customHeight="false" outlineLevel="0" collapsed="false">
      <c r="A946" s="179"/>
      <c r="B946" s="160"/>
      <c r="C946" s="160"/>
      <c r="D946" s="160"/>
      <c r="E946" s="160"/>
      <c r="F946" s="160"/>
      <c r="G946" s="160"/>
      <c r="H946" s="159"/>
      <c r="I946" s="181"/>
      <c r="R946" s="159"/>
      <c r="S946" s="169"/>
      <c r="T946" s="170"/>
      <c r="U946" s="170"/>
      <c r="V946" s="170"/>
      <c r="W946" s="170"/>
      <c r="X946" s="170"/>
      <c r="Y946" s="170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70"/>
      <c r="BP946" s="170"/>
      <c r="BQ946" s="170"/>
      <c r="BR946" s="170"/>
      <c r="BS946" s="170"/>
      <c r="BT946" s="170"/>
      <c r="BU946" s="170"/>
      <c r="BV946" s="170"/>
      <c r="BW946" s="170"/>
      <c r="BX946" s="170"/>
      <c r="BY946" s="170"/>
      <c r="BZ946" s="170"/>
      <c r="CA946" s="170"/>
      <c r="CB946" s="170"/>
      <c r="CC946" s="170"/>
      <c r="CD946" s="170"/>
      <c r="CE946" s="170"/>
      <c r="CF946" s="170"/>
      <c r="CG946" s="170"/>
      <c r="CH946" s="170"/>
      <c r="CI946" s="170"/>
      <c r="CJ946" s="170"/>
      <c r="CK946" s="170"/>
      <c r="CL946" s="170"/>
      <c r="CM946" s="170"/>
      <c r="CN946" s="170"/>
      <c r="CO946" s="170"/>
      <c r="CP946" s="170"/>
      <c r="CQ946" s="170"/>
      <c r="CR946" s="170"/>
      <c r="CS946" s="170"/>
      <c r="CT946" s="170"/>
      <c r="CU946" s="170"/>
      <c r="CV946" s="170"/>
      <c r="CW946" s="170"/>
      <c r="CX946" s="170"/>
      <c r="CY946" s="170"/>
      <c r="CZ946" s="170"/>
      <c r="DA946" s="170"/>
      <c r="DB946" s="170"/>
      <c r="DC946" s="170"/>
      <c r="DD946" s="170"/>
      <c r="DE946" s="170"/>
      <c r="DF946" s="170"/>
      <c r="DG946" s="170"/>
      <c r="DH946" s="170"/>
      <c r="DI946" s="170"/>
      <c r="DJ946" s="170"/>
      <c r="DK946" s="170"/>
      <c r="DL946" s="170"/>
      <c r="DM946" s="170"/>
      <c r="DN946" s="170"/>
      <c r="DO946" s="170"/>
      <c r="DP946" s="170"/>
      <c r="DQ946" s="170"/>
      <c r="DR946" s="170"/>
      <c r="DS946" s="170"/>
      <c r="DT946" s="170"/>
      <c r="DU946" s="170"/>
      <c r="DV946" s="170"/>
      <c r="DW946" s="170"/>
      <c r="DX946" s="170"/>
      <c r="DY946" s="170"/>
      <c r="DZ946" s="170"/>
      <c r="EA946" s="170"/>
      <c r="EB946" s="170"/>
      <c r="EC946" s="170"/>
      <c r="ED946" s="170"/>
      <c r="EE946" s="170"/>
      <c r="EF946" s="170"/>
      <c r="EG946" s="170"/>
      <c r="EH946" s="170"/>
      <c r="EI946" s="170"/>
      <c r="EJ946" s="170"/>
      <c r="EK946" s="170"/>
      <c r="EL946" s="170"/>
      <c r="EM946" s="170"/>
      <c r="EN946" s="170"/>
      <c r="EO946" s="170"/>
      <c r="EP946" s="170"/>
      <c r="EQ946" s="170"/>
      <c r="ER946" s="170"/>
      <c r="ES946" s="170"/>
      <c r="ET946" s="170"/>
      <c r="EU946" s="170"/>
      <c r="EV946" s="170"/>
      <c r="EW946" s="170"/>
      <c r="EX946" s="170"/>
      <c r="EY946" s="170"/>
      <c r="EZ946" s="170"/>
      <c r="FA946" s="170"/>
      <c r="FB946" s="170"/>
      <c r="FC946" s="170"/>
      <c r="FD946" s="170"/>
    </row>
    <row r="947" customFormat="false" ht="12.75" hidden="false" customHeight="false" outlineLevel="0" collapsed="false">
      <c r="A947" s="179"/>
      <c r="B947" s="160"/>
      <c r="C947" s="160"/>
      <c r="D947" s="160"/>
      <c r="E947" s="160"/>
      <c r="F947" s="160"/>
      <c r="G947" s="160"/>
      <c r="H947" s="159"/>
      <c r="I947" s="181"/>
      <c r="R947" s="159"/>
      <c r="S947" s="169"/>
      <c r="T947" s="170"/>
      <c r="U947" s="170"/>
      <c r="V947" s="170"/>
      <c r="W947" s="170"/>
      <c r="X947" s="170"/>
      <c r="Y947" s="170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170"/>
      <c r="AU947" s="170"/>
      <c r="AV947" s="170"/>
      <c r="AW947" s="170"/>
      <c r="AX947" s="170"/>
      <c r="AY947" s="170"/>
      <c r="AZ947" s="170"/>
      <c r="BA947" s="170"/>
      <c r="BB947" s="170"/>
      <c r="BC947" s="170"/>
      <c r="BD947" s="170"/>
      <c r="BE947" s="170"/>
      <c r="BF947" s="170"/>
      <c r="BG947" s="170"/>
      <c r="BH947" s="170"/>
      <c r="BI947" s="170"/>
      <c r="BJ947" s="170"/>
      <c r="BK947" s="170"/>
      <c r="BL947" s="170"/>
      <c r="BM947" s="170"/>
      <c r="BN947" s="170"/>
      <c r="BO947" s="170"/>
      <c r="BP947" s="170"/>
      <c r="BQ947" s="170"/>
      <c r="BR947" s="170"/>
      <c r="BS947" s="170"/>
      <c r="BT947" s="170"/>
      <c r="BU947" s="170"/>
      <c r="BV947" s="170"/>
      <c r="BW947" s="170"/>
      <c r="BX947" s="170"/>
      <c r="BY947" s="170"/>
      <c r="BZ947" s="170"/>
      <c r="CA947" s="170"/>
      <c r="CB947" s="170"/>
      <c r="CC947" s="170"/>
      <c r="CD947" s="170"/>
      <c r="CE947" s="170"/>
      <c r="CF947" s="170"/>
      <c r="CG947" s="170"/>
      <c r="CH947" s="170"/>
      <c r="CI947" s="170"/>
      <c r="CJ947" s="170"/>
      <c r="CK947" s="170"/>
      <c r="CL947" s="170"/>
      <c r="CM947" s="170"/>
      <c r="CN947" s="170"/>
      <c r="CO947" s="170"/>
      <c r="CP947" s="170"/>
      <c r="CQ947" s="170"/>
      <c r="CR947" s="170"/>
      <c r="CS947" s="170"/>
      <c r="CT947" s="170"/>
      <c r="CU947" s="170"/>
      <c r="CV947" s="170"/>
      <c r="CW947" s="170"/>
      <c r="CX947" s="170"/>
      <c r="CY947" s="170"/>
      <c r="CZ947" s="170"/>
      <c r="DA947" s="170"/>
      <c r="DB947" s="170"/>
      <c r="DC947" s="170"/>
      <c r="DD947" s="170"/>
      <c r="DE947" s="170"/>
      <c r="DF947" s="170"/>
      <c r="DG947" s="170"/>
      <c r="DH947" s="170"/>
      <c r="DI947" s="170"/>
      <c r="DJ947" s="170"/>
      <c r="DK947" s="170"/>
      <c r="DL947" s="170"/>
      <c r="DM947" s="170"/>
      <c r="DN947" s="170"/>
      <c r="DO947" s="170"/>
      <c r="DP947" s="170"/>
      <c r="DQ947" s="170"/>
      <c r="DR947" s="170"/>
      <c r="DS947" s="170"/>
      <c r="DT947" s="170"/>
      <c r="DU947" s="170"/>
      <c r="DV947" s="170"/>
      <c r="DW947" s="170"/>
      <c r="DX947" s="170"/>
      <c r="DY947" s="170"/>
      <c r="DZ947" s="170"/>
      <c r="EA947" s="170"/>
      <c r="EB947" s="170"/>
      <c r="EC947" s="170"/>
      <c r="ED947" s="170"/>
      <c r="EE947" s="170"/>
      <c r="EF947" s="170"/>
      <c r="EG947" s="170"/>
      <c r="EH947" s="170"/>
      <c r="EI947" s="170"/>
      <c r="EJ947" s="170"/>
      <c r="EK947" s="170"/>
      <c r="EL947" s="170"/>
      <c r="EM947" s="170"/>
      <c r="EN947" s="170"/>
      <c r="EO947" s="170"/>
      <c r="EP947" s="170"/>
      <c r="EQ947" s="170"/>
      <c r="ER947" s="170"/>
      <c r="ES947" s="170"/>
      <c r="ET947" s="170"/>
      <c r="EU947" s="170"/>
      <c r="EV947" s="170"/>
      <c r="EW947" s="170"/>
      <c r="EX947" s="170"/>
      <c r="EY947" s="170"/>
      <c r="EZ947" s="170"/>
      <c r="FA947" s="170"/>
      <c r="FB947" s="170"/>
      <c r="FC947" s="170"/>
      <c r="FD947" s="170"/>
    </row>
    <row r="948" customFormat="false" ht="12.75" hidden="false" customHeight="false" outlineLevel="0" collapsed="false">
      <c r="A948" s="179"/>
      <c r="B948" s="160"/>
      <c r="C948" s="160"/>
      <c r="D948" s="160"/>
      <c r="E948" s="160"/>
      <c r="F948" s="160"/>
      <c r="G948" s="160"/>
      <c r="H948" s="159"/>
      <c r="I948" s="181"/>
      <c r="R948" s="159"/>
      <c r="S948" s="169"/>
      <c r="T948" s="170"/>
      <c r="U948" s="170"/>
      <c r="V948" s="170"/>
      <c r="W948" s="170"/>
      <c r="X948" s="170"/>
      <c r="Y948" s="170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70"/>
      <c r="BP948" s="170"/>
      <c r="BQ948" s="170"/>
      <c r="BR948" s="170"/>
      <c r="BS948" s="170"/>
      <c r="BT948" s="170"/>
      <c r="BU948" s="170"/>
      <c r="BV948" s="170"/>
      <c r="BW948" s="170"/>
      <c r="BX948" s="170"/>
      <c r="BY948" s="170"/>
      <c r="BZ948" s="170"/>
      <c r="CA948" s="170"/>
      <c r="CB948" s="170"/>
      <c r="CC948" s="170"/>
      <c r="CD948" s="170"/>
      <c r="CE948" s="170"/>
      <c r="CF948" s="170"/>
      <c r="CG948" s="170"/>
      <c r="CH948" s="170"/>
      <c r="CI948" s="170"/>
      <c r="CJ948" s="170"/>
      <c r="CK948" s="170"/>
      <c r="CL948" s="170"/>
      <c r="CM948" s="170"/>
      <c r="CN948" s="170"/>
      <c r="CO948" s="170"/>
      <c r="CP948" s="170"/>
      <c r="CQ948" s="170"/>
      <c r="CR948" s="170"/>
      <c r="CS948" s="170"/>
      <c r="CT948" s="170"/>
      <c r="CU948" s="170"/>
      <c r="CV948" s="170"/>
      <c r="CW948" s="170"/>
      <c r="CX948" s="170"/>
      <c r="CY948" s="170"/>
      <c r="CZ948" s="170"/>
      <c r="DA948" s="170"/>
      <c r="DB948" s="170"/>
      <c r="DC948" s="170"/>
      <c r="DD948" s="170"/>
      <c r="DE948" s="170"/>
      <c r="DF948" s="170"/>
      <c r="DG948" s="170"/>
      <c r="DH948" s="170"/>
      <c r="DI948" s="170"/>
      <c r="DJ948" s="170"/>
      <c r="DK948" s="170"/>
      <c r="DL948" s="170"/>
      <c r="DM948" s="170"/>
      <c r="DN948" s="170"/>
      <c r="DO948" s="170"/>
      <c r="DP948" s="170"/>
      <c r="DQ948" s="170"/>
      <c r="DR948" s="170"/>
      <c r="DS948" s="170"/>
      <c r="DT948" s="170"/>
      <c r="DU948" s="170"/>
      <c r="DV948" s="170"/>
      <c r="DW948" s="170"/>
      <c r="DX948" s="170"/>
      <c r="DY948" s="170"/>
      <c r="DZ948" s="170"/>
      <c r="EA948" s="170"/>
      <c r="EB948" s="170"/>
      <c r="EC948" s="170"/>
      <c r="ED948" s="170"/>
      <c r="EE948" s="170"/>
      <c r="EF948" s="170"/>
      <c r="EG948" s="170"/>
      <c r="EH948" s="170"/>
      <c r="EI948" s="170"/>
      <c r="EJ948" s="170"/>
      <c r="EK948" s="170"/>
      <c r="EL948" s="170"/>
      <c r="EM948" s="170"/>
      <c r="EN948" s="170"/>
      <c r="EO948" s="170"/>
      <c r="EP948" s="170"/>
      <c r="EQ948" s="170"/>
      <c r="ER948" s="170"/>
      <c r="ES948" s="170"/>
      <c r="ET948" s="170"/>
      <c r="EU948" s="170"/>
      <c r="EV948" s="170"/>
      <c r="EW948" s="170"/>
      <c r="EX948" s="170"/>
      <c r="EY948" s="170"/>
      <c r="EZ948" s="170"/>
      <c r="FA948" s="170"/>
      <c r="FB948" s="170"/>
      <c r="FC948" s="170"/>
      <c r="FD948" s="170"/>
    </row>
    <row r="949" customFormat="false" ht="12.75" hidden="false" customHeight="false" outlineLevel="0" collapsed="false">
      <c r="A949" s="179"/>
      <c r="B949" s="160"/>
      <c r="C949" s="160"/>
      <c r="D949" s="160"/>
      <c r="E949" s="160"/>
      <c r="F949" s="160"/>
      <c r="G949" s="160"/>
      <c r="H949" s="159"/>
      <c r="I949" s="181"/>
      <c r="R949" s="159"/>
      <c r="S949" s="169"/>
      <c r="T949" s="170"/>
      <c r="U949" s="170"/>
      <c r="V949" s="170"/>
      <c r="W949" s="170"/>
      <c r="X949" s="170"/>
      <c r="Y949" s="170"/>
      <c r="Z949" s="170"/>
      <c r="AA949" s="170"/>
      <c r="AB949" s="170"/>
      <c r="AC949" s="170"/>
      <c r="AD949" s="170"/>
      <c r="AE949" s="170"/>
      <c r="AF949" s="170"/>
      <c r="AG949" s="170"/>
      <c r="AH949" s="170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70"/>
      <c r="BP949" s="170"/>
      <c r="BQ949" s="170"/>
      <c r="BR949" s="170"/>
      <c r="BS949" s="170"/>
      <c r="BT949" s="170"/>
      <c r="BU949" s="170"/>
      <c r="BV949" s="170"/>
      <c r="BW949" s="170"/>
      <c r="BX949" s="170"/>
      <c r="BY949" s="170"/>
      <c r="BZ949" s="170"/>
      <c r="CA949" s="170"/>
      <c r="CB949" s="170"/>
      <c r="CC949" s="170"/>
      <c r="CD949" s="170"/>
      <c r="CE949" s="170"/>
      <c r="CF949" s="170"/>
      <c r="CG949" s="170"/>
      <c r="CH949" s="170"/>
      <c r="CI949" s="170"/>
      <c r="CJ949" s="170"/>
      <c r="CK949" s="170"/>
      <c r="CL949" s="170"/>
      <c r="CM949" s="170"/>
      <c r="CN949" s="170"/>
      <c r="CO949" s="170"/>
      <c r="CP949" s="170"/>
      <c r="CQ949" s="170"/>
      <c r="CR949" s="170"/>
      <c r="CS949" s="170"/>
      <c r="CT949" s="170"/>
      <c r="CU949" s="170"/>
      <c r="CV949" s="170"/>
      <c r="CW949" s="170"/>
      <c r="CX949" s="170"/>
      <c r="CY949" s="170"/>
      <c r="CZ949" s="170"/>
      <c r="DA949" s="170"/>
      <c r="DB949" s="170"/>
      <c r="DC949" s="170"/>
      <c r="DD949" s="170"/>
      <c r="DE949" s="170"/>
      <c r="DF949" s="170"/>
      <c r="DG949" s="170"/>
      <c r="DH949" s="170"/>
      <c r="DI949" s="170"/>
      <c r="DJ949" s="170"/>
      <c r="DK949" s="170"/>
      <c r="DL949" s="170"/>
      <c r="DM949" s="170"/>
      <c r="DN949" s="170"/>
      <c r="DO949" s="170"/>
      <c r="DP949" s="170"/>
      <c r="DQ949" s="170"/>
      <c r="DR949" s="170"/>
      <c r="DS949" s="170"/>
      <c r="DT949" s="170"/>
      <c r="DU949" s="170"/>
      <c r="DV949" s="170"/>
      <c r="DW949" s="170"/>
      <c r="DX949" s="170"/>
      <c r="DY949" s="170"/>
      <c r="DZ949" s="170"/>
      <c r="EA949" s="170"/>
      <c r="EB949" s="170"/>
      <c r="EC949" s="170"/>
      <c r="ED949" s="170"/>
      <c r="EE949" s="170"/>
      <c r="EF949" s="170"/>
      <c r="EG949" s="170"/>
      <c r="EH949" s="170"/>
      <c r="EI949" s="170"/>
      <c r="EJ949" s="170"/>
      <c r="EK949" s="170"/>
      <c r="EL949" s="170"/>
      <c r="EM949" s="170"/>
      <c r="EN949" s="170"/>
      <c r="EO949" s="170"/>
      <c r="EP949" s="170"/>
      <c r="EQ949" s="170"/>
      <c r="ER949" s="170"/>
      <c r="ES949" s="170"/>
      <c r="ET949" s="170"/>
      <c r="EU949" s="170"/>
      <c r="EV949" s="170"/>
      <c r="EW949" s="170"/>
      <c r="EX949" s="170"/>
      <c r="EY949" s="170"/>
      <c r="EZ949" s="170"/>
      <c r="FA949" s="170"/>
      <c r="FB949" s="170"/>
      <c r="FC949" s="170"/>
      <c r="FD949" s="170"/>
    </row>
    <row r="950" customFormat="false" ht="12.75" hidden="false" customHeight="false" outlineLevel="0" collapsed="false">
      <c r="A950" s="179"/>
      <c r="B950" s="160"/>
      <c r="C950" s="160"/>
      <c r="D950" s="160"/>
      <c r="E950" s="160"/>
      <c r="F950" s="160"/>
      <c r="G950" s="160"/>
      <c r="H950" s="159"/>
      <c r="I950" s="181"/>
      <c r="R950" s="159"/>
      <c r="S950" s="169"/>
      <c r="T950" s="170"/>
      <c r="U950" s="170"/>
      <c r="V950" s="170"/>
      <c r="W950" s="170"/>
      <c r="X950" s="170"/>
      <c r="Y950" s="170"/>
      <c r="Z950" s="170"/>
      <c r="AA950" s="170"/>
      <c r="AB950" s="170"/>
      <c r="AC950" s="170"/>
      <c r="AD950" s="170"/>
      <c r="AE950" s="170"/>
      <c r="AF950" s="170"/>
      <c r="AG950" s="170"/>
      <c r="AH950" s="170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70"/>
      <c r="BP950" s="170"/>
      <c r="BQ950" s="170"/>
      <c r="BR950" s="170"/>
      <c r="BS950" s="170"/>
      <c r="BT950" s="170"/>
      <c r="BU950" s="170"/>
      <c r="BV950" s="170"/>
      <c r="BW950" s="170"/>
      <c r="BX950" s="170"/>
      <c r="BY950" s="170"/>
      <c r="BZ950" s="170"/>
      <c r="CA950" s="170"/>
      <c r="CB950" s="170"/>
      <c r="CC950" s="170"/>
      <c r="CD950" s="170"/>
      <c r="CE950" s="170"/>
      <c r="CF950" s="170"/>
      <c r="CG950" s="170"/>
      <c r="CH950" s="170"/>
      <c r="CI950" s="170"/>
      <c r="CJ950" s="170"/>
      <c r="CK950" s="170"/>
      <c r="CL950" s="170"/>
      <c r="CM950" s="170"/>
      <c r="CN950" s="170"/>
      <c r="CO950" s="170"/>
      <c r="CP950" s="170"/>
      <c r="CQ950" s="170"/>
      <c r="CR950" s="170"/>
      <c r="CS950" s="170"/>
      <c r="CT950" s="170"/>
      <c r="CU950" s="170"/>
      <c r="CV950" s="170"/>
      <c r="CW950" s="170"/>
      <c r="CX950" s="170"/>
      <c r="CY950" s="170"/>
      <c r="CZ950" s="170"/>
      <c r="DA950" s="170"/>
      <c r="DB950" s="170"/>
      <c r="DC950" s="170"/>
      <c r="DD950" s="170"/>
      <c r="DE950" s="170"/>
      <c r="DF950" s="170"/>
      <c r="DG950" s="170"/>
      <c r="DH950" s="170"/>
      <c r="DI950" s="170"/>
      <c r="DJ950" s="170"/>
      <c r="DK950" s="170"/>
      <c r="DL950" s="170"/>
      <c r="DM950" s="170"/>
      <c r="DN950" s="170"/>
      <c r="DO950" s="170"/>
      <c r="DP950" s="170"/>
      <c r="DQ950" s="170"/>
      <c r="DR950" s="170"/>
      <c r="DS950" s="170"/>
      <c r="DT950" s="170"/>
      <c r="DU950" s="170"/>
      <c r="DV950" s="170"/>
      <c r="DW950" s="170"/>
      <c r="DX950" s="170"/>
      <c r="DY950" s="170"/>
      <c r="DZ950" s="170"/>
      <c r="EA950" s="170"/>
      <c r="EB950" s="170"/>
      <c r="EC950" s="170"/>
      <c r="ED950" s="170"/>
      <c r="EE950" s="170"/>
      <c r="EF950" s="170"/>
      <c r="EG950" s="170"/>
      <c r="EH950" s="170"/>
      <c r="EI950" s="170"/>
      <c r="EJ950" s="170"/>
      <c r="EK950" s="170"/>
      <c r="EL950" s="170"/>
      <c r="EM950" s="170"/>
      <c r="EN950" s="170"/>
      <c r="EO950" s="170"/>
      <c r="EP950" s="170"/>
      <c r="EQ950" s="170"/>
      <c r="ER950" s="170"/>
      <c r="ES950" s="170"/>
      <c r="ET950" s="170"/>
      <c r="EU950" s="170"/>
      <c r="EV950" s="170"/>
      <c r="EW950" s="170"/>
      <c r="EX950" s="170"/>
      <c r="EY950" s="170"/>
      <c r="EZ950" s="170"/>
      <c r="FA950" s="170"/>
      <c r="FB950" s="170"/>
      <c r="FC950" s="170"/>
      <c r="FD950" s="170"/>
    </row>
    <row r="951" customFormat="false" ht="12.75" hidden="false" customHeight="false" outlineLevel="0" collapsed="false">
      <c r="A951" s="179"/>
      <c r="B951" s="160"/>
      <c r="C951" s="160"/>
      <c r="D951" s="160"/>
      <c r="E951" s="160"/>
      <c r="F951" s="160"/>
      <c r="G951" s="160"/>
      <c r="H951" s="159"/>
      <c r="I951" s="181"/>
      <c r="R951" s="159"/>
      <c r="S951" s="169"/>
      <c r="T951" s="170"/>
      <c r="U951" s="170"/>
      <c r="V951" s="170"/>
      <c r="W951" s="170"/>
      <c r="X951" s="170"/>
      <c r="Y951" s="170"/>
      <c r="Z951" s="170"/>
      <c r="AA951" s="170"/>
      <c r="AB951" s="170"/>
      <c r="AC951" s="170"/>
      <c r="AD951" s="170"/>
      <c r="AE951" s="170"/>
      <c r="AF951" s="170"/>
      <c r="AG951" s="170"/>
      <c r="AH951" s="170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70"/>
      <c r="BP951" s="170"/>
      <c r="BQ951" s="170"/>
      <c r="BR951" s="170"/>
      <c r="BS951" s="170"/>
      <c r="BT951" s="170"/>
      <c r="BU951" s="170"/>
      <c r="BV951" s="170"/>
      <c r="BW951" s="170"/>
      <c r="BX951" s="170"/>
      <c r="BY951" s="170"/>
      <c r="BZ951" s="170"/>
      <c r="CA951" s="170"/>
      <c r="CB951" s="170"/>
      <c r="CC951" s="170"/>
      <c r="CD951" s="170"/>
      <c r="CE951" s="170"/>
      <c r="CF951" s="170"/>
      <c r="CG951" s="170"/>
      <c r="CH951" s="170"/>
      <c r="CI951" s="170"/>
      <c r="CJ951" s="170"/>
      <c r="CK951" s="170"/>
      <c r="CL951" s="170"/>
      <c r="CM951" s="170"/>
      <c r="CN951" s="170"/>
      <c r="CO951" s="170"/>
      <c r="CP951" s="170"/>
      <c r="CQ951" s="170"/>
      <c r="CR951" s="170"/>
      <c r="CS951" s="170"/>
      <c r="CT951" s="170"/>
      <c r="CU951" s="170"/>
      <c r="CV951" s="170"/>
      <c r="CW951" s="170"/>
      <c r="CX951" s="170"/>
      <c r="CY951" s="170"/>
      <c r="CZ951" s="170"/>
      <c r="DA951" s="170"/>
      <c r="DB951" s="170"/>
      <c r="DC951" s="170"/>
      <c r="DD951" s="170"/>
      <c r="DE951" s="170"/>
      <c r="DF951" s="170"/>
      <c r="DG951" s="170"/>
      <c r="DH951" s="170"/>
      <c r="DI951" s="170"/>
      <c r="DJ951" s="170"/>
      <c r="DK951" s="170"/>
      <c r="DL951" s="170"/>
      <c r="DM951" s="170"/>
      <c r="DN951" s="170"/>
      <c r="DO951" s="170"/>
      <c r="DP951" s="170"/>
      <c r="DQ951" s="170"/>
      <c r="DR951" s="170"/>
      <c r="DS951" s="170"/>
      <c r="DT951" s="170"/>
      <c r="DU951" s="170"/>
      <c r="DV951" s="170"/>
      <c r="DW951" s="170"/>
      <c r="DX951" s="170"/>
      <c r="DY951" s="170"/>
      <c r="DZ951" s="170"/>
      <c r="EA951" s="170"/>
      <c r="EB951" s="170"/>
      <c r="EC951" s="170"/>
      <c r="ED951" s="170"/>
      <c r="EE951" s="170"/>
      <c r="EF951" s="170"/>
      <c r="EG951" s="170"/>
      <c r="EH951" s="170"/>
      <c r="EI951" s="170"/>
      <c r="EJ951" s="170"/>
      <c r="EK951" s="170"/>
      <c r="EL951" s="170"/>
      <c r="EM951" s="170"/>
      <c r="EN951" s="170"/>
      <c r="EO951" s="170"/>
      <c r="EP951" s="170"/>
      <c r="EQ951" s="170"/>
      <c r="ER951" s="170"/>
      <c r="ES951" s="170"/>
      <c r="ET951" s="170"/>
      <c r="EU951" s="170"/>
      <c r="EV951" s="170"/>
      <c r="EW951" s="170"/>
      <c r="EX951" s="170"/>
      <c r="EY951" s="170"/>
      <c r="EZ951" s="170"/>
      <c r="FA951" s="170"/>
      <c r="FB951" s="170"/>
      <c r="FC951" s="170"/>
      <c r="FD951" s="170"/>
    </row>
    <row r="952" customFormat="false" ht="12.75" hidden="false" customHeight="false" outlineLevel="0" collapsed="false">
      <c r="A952" s="179"/>
      <c r="B952" s="160"/>
      <c r="C952" s="160"/>
      <c r="D952" s="160"/>
      <c r="E952" s="160"/>
      <c r="F952" s="160"/>
      <c r="G952" s="160"/>
      <c r="H952" s="159"/>
      <c r="I952" s="181"/>
      <c r="R952" s="159"/>
      <c r="S952" s="169"/>
      <c r="T952" s="170"/>
      <c r="U952" s="170"/>
      <c r="V952" s="170"/>
      <c r="W952" s="170"/>
      <c r="X952" s="170"/>
      <c r="Y952" s="170"/>
      <c r="Z952" s="170"/>
      <c r="AA952" s="170"/>
      <c r="AB952" s="170"/>
      <c r="AC952" s="170"/>
      <c r="AD952" s="170"/>
      <c r="AE952" s="170"/>
      <c r="AF952" s="170"/>
      <c r="AG952" s="170"/>
      <c r="AH952" s="170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70"/>
      <c r="BP952" s="170"/>
      <c r="BQ952" s="170"/>
      <c r="BR952" s="170"/>
      <c r="BS952" s="170"/>
      <c r="BT952" s="170"/>
      <c r="BU952" s="170"/>
      <c r="BV952" s="170"/>
      <c r="BW952" s="170"/>
      <c r="BX952" s="170"/>
      <c r="BY952" s="170"/>
      <c r="BZ952" s="170"/>
      <c r="CA952" s="170"/>
      <c r="CB952" s="170"/>
      <c r="CC952" s="170"/>
      <c r="CD952" s="170"/>
      <c r="CE952" s="170"/>
      <c r="CF952" s="170"/>
      <c r="CG952" s="170"/>
      <c r="CH952" s="170"/>
      <c r="CI952" s="170"/>
      <c r="CJ952" s="170"/>
      <c r="CK952" s="170"/>
      <c r="CL952" s="170"/>
      <c r="CM952" s="170"/>
      <c r="CN952" s="170"/>
      <c r="CO952" s="170"/>
      <c r="CP952" s="170"/>
      <c r="CQ952" s="170"/>
      <c r="CR952" s="170"/>
      <c r="CS952" s="170"/>
      <c r="CT952" s="170"/>
      <c r="CU952" s="170"/>
      <c r="CV952" s="170"/>
      <c r="CW952" s="170"/>
      <c r="CX952" s="170"/>
      <c r="CY952" s="170"/>
      <c r="CZ952" s="170"/>
      <c r="DA952" s="170"/>
      <c r="DB952" s="170"/>
      <c r="DC952" s="170"/>
      <c r="DD952" s="170"/>
      <c r="DE952" s="170"/>
      <c r="DF952" s="170"/>
      <c r="DG952" s="170"/>
      <c r="DH952" s="170"/>
      <c r="DI952" s="170"/>
      <c r="DJ952" s="170"/>
      <c r="DK952" s="170"/>
      <c r="DL952" s="170"/>
      <c r="DM952" s="170"/>
      <c r="DN952" s="170"/>
      <c r="DO952" s="170"/>
      <c r="DP952" s="170"/>
      <c r="DQ952" s="170"/>
      <c r="DR952" s="170"/>
      <c r="DS952" s="170"/>
      <c r="DT952" s="170"/>
      <c r="DU952" s="170"/>
      <c r="DV952" s="170"/>
      <c r="DW952" s="170"/>
      <c r="DX952" s="170"/>
      <c r="DY952" s="170"/>
      <c r="DZ952" s="170"/>
      <c r="EA952" s="170"/>
      <c r="EB952" s="170"/>
      <c r="EC952" s="170"/>
      <c r="ED952" s="170"/>
      <c r="EE952" s="170"/>
      <c r="EF952" s="170"/>
      <c r="EG952" s="170"/>
      <c r="EH952" s="170"/>
      <c r="EI952" s="170"/>
      <c r="EJ952" s="170"/>
      <c r="EK952" s="170"/>
      <c r="EL952" s="170"/>
      <c r="EM952" s="170"/>
      <c r="EN952" s="170"/>
      <c r="EO952" s="170"/>
      <c r="EP952" s="170"/>
      <c r="EQ952" s="170"/>
      <c r="ER952" s="170"/>
      <c r="ES952" s="170"/>
      <c r="ET952" s="170"/>
      <c r="EU952" s="170"/>
      <c r="EV952" s="170"/>
      <c r="EW952" s="170"/>
      <c r="EX952" s="170"/>
      <c r="EY952" s="170"/>
      <c r="EZ952" s="170"/>
      <c r="FA952" s="170"/>
      <c r="FB952" s="170"/>
      <c r="FC952" s="170"/>
      <c r="FD952" s="170"/>
    </row>
    <row r="953" customFormat="false" ht="12.75" hidden="false" customHeight="false" outlineLevel="0" collapsed="false">
      <c r="A953" s="179"/>
      <c r="B953" s="160"/>
      <c r="C953" s="160"/>
      <c r="D953" s="160"/>
      <c r="E953" s="160"/>
      <c r="F953" s="160"/>
      <c r="G953" s="160"/>
      <c r="H953" s="159"/>
      <c r="I953" s="181"/>
      <c r="R953" s="159"/>
      <c r="S953" s="169"/>
      <c r="T953" s="170"/>
      <c r="U953" s="170"/>
      <c r="V953" s="170"/>
      <c r="W953" s="170"/>
      <c r="X953" s="170"/>
      <c r="Y953" s="170"/>
      <c r="Z953" s="170"/>
      <c r="AA953" s="170"/>
      <c r="AB953" s="170"/>
      <c r="AC953" s="170"/>
      <c r="AD953" s="170"/>
      <c r="AE953" s="170"/>
      <c r="AF953" s="170"/>
      <c r="AG953" s="170"/>
      <c r="AH953" s="170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70"/>
      <c r="BP953" s="170"/>
      <c r="BQ953" s="170"/>
      <c r="BR953" s="170"/>
      <c r="BS953" s="170"/>
      <c r="BT953" s="170"/>
      <c r="BU953" s="170"/>
      <c r="BV953" s="170"/>
      <c r="BW953" s="170"/>
      <c r="BX953" s="170"/>
      <c r="BY953" s="170"/>
      <c r="BZ953" s="170"/>
      <c r="CA953" s="170"/>
      <c r="CB953" s="170"/>
      <c r="CC953" s="170"/>
      <c r="CD953" s="170"/>
      <c r="CE953" s="170"/>
      <c r="CF953" s="170"/>
      <c r="CG953" s="170"/>
      <c r="CH953" s="170"/>
      <c r="CI953" s="170"/>
      <c r="CJ953" s="170"/>
      <c r="CK953" s="170"/>
      <c r="CL953" s="170"/>
      <c r="CM953" s="170"/>
      <c r="CN953" s="170"/>
      <c r="CO953" s="170"/>
      <c r="CP953" s="170"/>
      <c r="CQ953" s="170"/>
      <c r="CR953" s="170"/>
      <c r="CS953" s="170"/>
      <c r="CT953" s="170"/>
      <c r="CU953" s="170"/>
      <c r="CV953" s="170"/>
      <c r="CW953" s="170"/>
      <c r="CX953" s="170"/>
      <c r="CY953" s="170"/>
      <c r="CZ953" s="170"/>
      <c r="DA953" s="170"/>
      <c r="DB953" s="170"/>
      <c r="DC953" s="170"/>
      <c r="DD953" s="170"/>
      <c r="DE953" s="170"/>
      <c r="DF953" s="170"/>
      <c r="DG953" s="170"/>
      <c r="DH953" s="170"/>
      <c r="DI953" s="170"/>
      <c r="DJ953" s="170"/>
      <c r="DK953" s="170"/>
      <c r="DL953" s="170"/>
      <c r="DM953" s="170"/>
      <c r="DN953" s="170"/>
      <c r="DO953" s="170"/>
      <c r="DP953" s="170"/>
      <c r="DQ953" s="170"/>
      <c r="DR953" s="170"/>
      <c r="DS953" s="170"/>
      <c r="DT953" s="170"/>
      <c r="DU953" s="170"/>
      <c r="DV953" s="170"/>
      <c r="DW953" s="170"/>
      <c r="DX953" s="170"/>
      <c r="DY953" s="170"/>
      <c r="DZ953" s="170"/>
      <c r="EA953" s="170"/>
      <c r="EB953" s="170"/>
      <c r="EC953" s="170"/>
      <c r="ED953" s="170"/>
      <c r="EE953" s="170"/>
      <c r="EF953" s="170"/>
      <c r="EG953" s="170"/>
      <c r="EH953" s="170"/>
      <c r="EI953" s="170"/>
      <c r="EJ953" s="170"/>
      <c r="EK953" s="170"/>
      <c r="EL953" s="170"/>
      <c r="EM953" s="170"/>
      <c r="EN953" s="170"/>
      <c r="EO953" s="170"/>
      <c r="EP953" s="170"/>
      <c r="EQ953" s="170"/>
      <c r="ER953" s="170"/>
      <c r="ES953" s="170"/>
      <c r="ET953" s="170"/>
      <c r="EU953" s="170"/>
      <c r="EV953" s="170"/>
      <c r="EW953" s="170"/>
      <c r="EX953" s="170"/>
      <c r="EY953" s="170"/>
      <c r="EZ953" s="170"/>
      <c r="FA953" s="170"/>
      <c r="FB953" s="170"/>
      <c r="FC953" s="170"/>
      <c r="FD953" s="170"/>
    </row>
    <row r="954" customFormat="false" ht="12.75" hidden="false" customHeight="false" outlineLevel="0" collapsed="false">
      <c r="A954" s="179"/>
      <c r="B954" s="160"/>
      <c r="C954" s="160"/>
      <c r="D954" s="160"/>
      <c r="E954" s="160"/>
      <c r="F954" s="160"/>
      <c r="G954" s="160"/>
      <c r="H954" s="159"/>
      <c r="I954" s="181"/>
      <c r="R954" s="159"/>
      <c r="S954" s="169"/>
      <c r="T954" s="170"/>
      <c r="U954" s="170"/>
      <c r="V954" s="170"/>
      <c r="W954" s="170"/>
      <c r="X954" s="170"/>
      <c r="Y954" s="170"/>
      <c r="Z954" s="170"/>
      <c r="AA954" s="170"/>
      <c r="AB954" s="170"/>
      <c r="AC954" s="170"/>
      <c r="AD954" s="170"/>
      <c r="AE954" s="170"/>
      <c r="AF954" s="170"/>
      <c r="AG954" s="170"/>
      <c r="AH954" s="170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70"/>
      <c r="BP954" s="170"/>
      <c r="BQ954" s="170"/>
      <c r="BR954" s="170"/>
      <c r="BS954" s="170"/>
      <c r="BT954" s="170"/>
      <c r="BU954" s="170"/>
      <c r="BV954" s="170"/>
      <c r="BW954" s="170"/>
      <c r="BX954" s="170"/>
      <c r="BY954" s="170"/>
      <c r="BZ954" s="170"/>
      <c r="CA954" s="170"/>
      <c r="CB954" s="170"/>
      <c r="CC954" s="170"/>
      <c r="CD954" s="170"/>
      <c r="CE954" s="170"/>
      <c r="CF954" s="170"/>
      <c r="CG954" s="170"/>
      <c r="CH954" s="170"/>
      <c r="CI954" s="170"/>
      <c r="CJ954" s="170"/>
      <c r="CK954" s="170"/>
      <c r="CL954" s="170"/>
      <c r="CM954" s="170"/>
      <c r="CN954" s="170"/>
      <c r="CO954" s="170"/>
      <c r="CP954" s="170"/>
      <c r="CQ954" s="170"/>
      <c r="CR954" s="170"/>
      <c r="CS954" s="170"/>
      <c r="CT954" s="170"/>
      <c r="CU954" s="170"/>
      <c r="CV954" s="170"/>
      <c r="CW954" s="170"/>
      <c r="CX954" s="170"/>
      <c r="CY954" s="170"/>
      <c r="CZ954" s="170"/>
      <c r="DA954" s="170"/>
      <c r="DB954" s="170"/>
      <c r="DC954" s="170"/>
      <c r="DD954" s="170"/>
      <c r="DE954" s="170"/>
      <c r="DF954" s="170"/>
      <c r="DG954" s="170"/>
      <c r="DH954" s="170"/>
      <c r="DI954" s="170"/>
      <c r="DJ954" s="170"/>
      <c r="DK954" s="170"/>
      <c r="DL954" s="170"/>
      <c r="DM954" s="170"/>
      <c r="DN954" s="170"/>
      <c r="DO954" s="170"/>
      <c r="DP954" s="170"/>
      <c r="DQ954" s="170"/>
      <c r="DR954" s="170"/>
      <c r="DS954" s="170"/>
      <c r="DT954" s="170"/>
      <c r="DU954" s="170"/>
      <c r="DV954" s="170"/>
      <c r="DW954" s="170"/>
      <c r="DX954" s="170"/>
      <c r="DY954" s="170"/>
      <c r="DZ954" s="170"/>
      <c r="EA954" s="170"/>
      <c r="EB954" s="170"/>
      <c r="EC954" s="170"/>
      <c r="ED954" s="170"/>
      <c r="EE954" s="170"/>
      <c r="EF954" s="170"/>
      <c r="EG954" s="170"/>
      <c r="EH954" s="170"/>
      <c r="EI954" s="170"/>
      <c r="EJ954" s="170"/>
      <c r="EK954" s="170"/>
      <c r="EL954" s="170"/>
      <c r="EM954" s="170"/>
      <c r="EN954" s="170"/>
      <c r="EO954" s="170"/>
      <c r="EP954" s="170"/>
      <c r="EQ954" s="170"/>
      <c r="ER954" s="170"/>
      <c r="ES954" s="170"/>
      <c r="ET954" s="170"/>
      <c r="EU954" s="170"/>
      <c r="EV954" s="170"/>
      <c r="EW954" s="170"/>
      <c r="EX954" s="170"/>
      <c r="EY954" s="170"/>
      <c r="EZ954" s="170"/>
      <c r="FA954" s="170"/>
      <c r="FB954" s="170"/>
      <c r="FC954" s="170"/>
      <c r="FD954" s="170"/>
    </row>
    <row r="955" customFormat="false" ht="12.75" hidden="false" customHeight="false" outlineLevel="0" collapsed="false">
      <c r="A955" s="179"/>
      <c r="B955" s="160"/>
      <c r="C955" s="160"/>
      <c r="D955" s="160"/>
      <c r="E955" s="160"/>
      <c r="F955" s="160"/>
      <c r="G955" s="160"/>
      <c r="H955" s="159"/>
      <c r="I955" s="181"/>
      <c r="R955" s="159"/>
      <c r="S955" s="169"/>
      <c r="T955" s="170"/>
      <c r="U955" s="170"/>
      <c r="V955" s="170"/>
      <c r="W955" s="170"/>
      <c r="X955" s="170"/>
      <c r="Y955" s="170"/>
      <c r="Z955" s="170"/>
      <c r="AA955" s="170"/>
      <c r="AB955" s="170"/>
      <c r="AC955" s="170"/>
      <c r="AD955" s="170"/>
      <c r="AE955" s="170"/>
      <c r="AF955" s="170"/>
      <c r="AG955" s="170"/>
      <c r="AH955" s="170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70"/>
      <c r="BP955" s="170"/>
      <c r="BQ955" s="170"/>
      <c r="BR955" s="170"/>
      <c r="BS955" s="170"/>
      <c r="BT955" s="170"/>
      <c r="BU955" s="170"/>
      <c r="BV955" s="170"/>
      <c r="BW955" s="170"/>
      <c r="BX955" s="170"/>
      <c r="BY955" s="170"/>
      <c r="BZ955" s="170"/>
      <c r="CA955" s="170"/>
      <c r="CB955" s="170"/>
      <c r="CC955" s="170"/>
      <c r="CD955" s="170"/>
      <c r="CE955" s="170"/>
      <c r="CF955" s="170"/>
      <c r="CG955" s="170"/>
      <c r="CH955" s="170"/>
      <c r="CI955" s="170"/>
      <c r="CJ955" s="170"/>
      <c r="CK955" s="170"/>
      <c r="CL955" s="170"/>
      <c r="CM955" s="170"/>
      <c r="CN955" s="170"/>
      <c r="CO955" s="170"/>
      <c r="CP955" s="170"/>
      <c r="CQ955" s="170"/>
      <c r="CR955" s="170"/>
      <c r="CS955" s="170"/>
      <c r="CT955" s="170"/>
      <c r="CU955" s="170"/>
      <c r="CV955" s="170"/>
      <c r="CW955" s="170"/>
      <c r="CX955" s="170"/>
      <c r="CY955" s="170"/>
      <c r="CZ955" s="170"/>
      <c r="DA955" s="170"/>
      <c r="DB955" s="170"/>
      <c r="DC955" s="170"/>
      <c r="DD955" s="170"/>
      <c r="DE955" s="170"/>
      <c r="DF955" s="170"/>
      <c r="DG955" s="170"/>
      <c r="DH955" s="170"/>
      <c r="DI955" s="170"/>
      <c r="DJ955" s="170"/>
      <c r="DK955" s="170"/>
      <c r="DL955" s="170"/>
      <c r="DM955" s="170"/>
      <c r="DN955" s="170"/>
      <c r="DO955" s="170"/>
      <c r="DP955" s="170"/>
      <c r="DQ955" s="170"/>
      <c r="DR955" s="170"/>
      <c r="DS955" s="170"/>
      <c r="DT955" s="170"/>
      <c r="DU955" s="170"/>
      <c r="DV955" s="170"/>
      <c r="DW955" s="170"/>
      <c r="DX955" s="170"/>
      <c r="DY955" s="170"/>
      <c r="DZ955" s="170"/>
      <c r="EA955" s="170"/>
      <c r="EB955" s="170"/>
      <c r="EC955" s="170"/>
      <c r="ED955" s="170"/>
      <c r="EE955" s="170"/>
      <c r="EF955" s="170"/>
      <c r="EG955" s="170"/>
      <c r="EH955" s="170"/>
      <c r="EI955" s="170"/>
      <c r="EJ955" s="170"/>
      <c r="EK955" s="170"/>
      <c r="EL955" s="170"/>
      <c r="EM955" s="170"/>
      <c r="EN955" s="170"/>
      <c r="EO955" s="170"/>
      <c r="EP955" s="170"/>
      <c r="EQ955" s="170"/>
      <c r="ER955" s="170"/>
      <c r="ES955" s="170"/>
      <c r="ET955" s="170"/>
      <c r="EU955" s="170"/>
      <c r="EV955" s="170"/>
      <c r="EW955" s="170"/>
      <c r="EX955" s="170"/>
      <c r="EY955" s="170"/>
      <c r="EZ955" s="170"/>
      <c r="FA955" s="170"/>
      <c r="FB955" s="170"/>
      <c r="FC955" s="170"/>
      <c r="FD955" s="170"/>
    </row>
    <row r="956" customFormat="false" ht="12.75" hidden="false" customHeight="false" outlineLevel="0" collapsed="false">
      <c r="A956" s="179"/>
      <c r="B956" s="160"/>
      <c r="C956" s="160"/>
      <c r="D956" s="160"/>
      <c r="E956" s="160"/>
      <c r="F956" s="160"/>
      <c r="G956" s="160"/>
      <c r="H956" s="159"/>
      <c r="I956" s="181"/>
      <c r="R956" s="159"/>
      <c r="S956" s="169"/>
      <c r="T956" s="170"/>
      <c r="U956" s="170"/>
      <c r="V956" s="170"/>
      <c r="W956" s="170"/>
      <c r="X956" s="170"/>
      <c r="Y956" s="170"/>
      <c r="Z956" s="170"/>
      <c r="AA956" s="170"/>
      <c r="AB956" s="170"/>
      <c r="AC956" s="170"/>
      <c r="AD956" s="170"/>
      <c r="AE956" s="170"/>
      <c r="AF956" s="170"/>
      <c r="AG956" s="170"/>
      <c r="AH956" s="170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70"/>
      <c r="BP956" s="170"/>
      <c r="BQ956" s="170"/>
      <c r="BR956" s="170"/>
      <c r="BS956" s="170"/>
      <c r="BT956" s="170"/>
      <c r="BU956" s="170"/>
      <c r="BV956" s="170"/>
      <c r="BW956" s="170"/>
      <c r="BX956" s="170"/>
      <c r="BY956" s="170"/>
      <c r="BZ956" s="170"/>
      <c r="CA956" s="170"/>
      <c r="CB956" s="170"/>
      <c r="CC956" s="170"/>
      <c r="CD956" s="170"/>
      <c r="CE956" s="170"/>
      <c r="CF956" s="170"/>
      <c r="CG956" s="170"/>
      <c r="CH956" s="170"/>
      <c r="CI956" s="170"/>
      <c r="CJ956" s="170"/>
      <c r="CK956" s="170"/>
      <c r="CL956" s="170"/>
      <c r="CM956" s="170"/>
      <c r="CN956" s="170"/>
      <c r="CO956" s="170"/>
      <c r="CP956" s="170"/>
      <c r="CQ956" s="170"/>
      <c r="CR956" s="170"/>
      <c r="CS956" s="170"/>
      <c r="CT956" s="170"/>
      <c r="CU956" s="170"/>
      <c r="CV956" s="170"/>
      <c r="CW956" s="170"/>
      <c r="CX956" s="170"/>
      <c r="CY956" s="170"/>
      <c r="CZ956" s="170"/>
      <c r="DA956" s="170"/>
      <c r="DB956" s="170"/>
      <c r="DC956" s="170"/>
      <c r="DD956" s="170"/>
      <c r="DE956" s="170"/>
      <c r="DF956" s="170"/>
      <c r="DG956" s="170"/>
      <c r="DH956" s="170"/>
      <c r="DI956" s="170"/>
      <c r="DJ956" s="170"/>
      <c r="DK956" s="170"/>
      <c r="DL956" s="170"/>
      <c r="DM956" s="170"/>
      <c r="DN956" s="170"/>
      <c r="DO956" s="170"/>
      <c r="DP956" s="170"/>
      <c r="DQ956" s="170"/>
      <c r="DR956" s="170"/>
      <c r="DS956" s="170"/>
      <c r="DT956" s="170"/>
      <c r="DU956" s="170"/>
      <c r="DV956" s="170"/>
      <c r="DW956" s="170"/>
      <c r="DX956" s="170"/>
      <c r="DY956" s="170"/>
      <c r="DZ956" s="170"/>
      <c r="EA956" s="170"/>
      <c r="EB956" s="170"/>
      <c r="EC956" s="170"/>
      <c r="ED956" s="170"/>
      <c r="EE956" s="170"/>
      <c r="EF956" s="170"/>
      <c r="EG956" s="170"/>
      <c r="EH956" s="170"/>
      <c r="EI956" s="170"/>
      <c r="EJ956" s="170"/>
      <c r="EK956" s="170"/>
      <c r="EL956" s="170"/>
      <c r="EM956" s="170"/>
      <c r="EN956" s="170"/>
      <c r="EO956" s="170"/>
      <c r="EP956" s="170"/>
      <c r="EQ956" s="170"/>
      <c r="ER956" s="170"/>
      <c r="ES956" s="170"/>
      <c r="ET956" s="170"/>
      <c r="EU956" s="170"/>
      <c r="EV956" s="170"/>
      <c r="EW956" s="170"/>
      <c r="EX956" s="170"/>
      <c r="EY956" s="170"/>
      <c r="EZ956" s="170"/>
      <c r="FA956" s="170"/>
      <c r="FB956" s="170"/>
      <c r="FC956" s="170"/>
      <c r="FD956" s="170"/>
    </row>
    <row r="957" customFormat="false" ht="12.75" hidden="false" customHeight="false" outlineLevel="0" collapsed="false">
      <c r="A957" s="179"/>
      <c r="B957" s="160"/>
      <c r="C957" s="160"/>
      <c r="D957" s="160"/>
      <c r="E957" s="160"/>
      <c r="F957" s="160"/>
      <c r="G957" s="160"/>
      <c r="H957" s="159"/>
      <c r="I957" s="181"/>
      <c r="R957" s="159"/>
      <c r="S957" s="169"/>
      <c r="T957" s="170"/>
      <c r="U957" s="170"/>
      <c r="V957" s="170"/>
      <c r="W957" s="170"/>
      <c r="X957" s="170"/>
      <c r="Y957" s="170"/>
      <c r="Z957" s="170"/>
      <c r="AA957" s="170"/>
      <c r="AB957" s="170"/>
      <c r="AC957" s="170"/>
      <c r="AD957" s="170"/>
      <c r="AE957" s="170"/>
      <c r="AF957" s="170"/>
      <c r="AG957" s="170"/>
      <c r="AH957" s="170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70"/>
      <c r="BP957" s="170"/>
      <c r="BQ957" s="170"/>
      <c r="BR957" s="170"/>
      <c r="BS957" s="170"/>
      <c r="BT957" s="170"/>
      <c r="BU957" s="170"/>
      <c r="BV957" s="170"/>
      <c r="BW957" s="170"/>
      <c r="BX957" s="170"/>
      <c r="BY957" s="170"/>
      <c r="BZ957" s="170"/>
      <c r="CA957" s="170"/>
      <c r="CB957" s="170"/>
      <c r="CC957" s="170"/>
      <c r="CD957" s="170"/>
      <c r="CE957" s="170"/>
      <c r="CF957" s="170"/>
      <c r="CG957" s="170"/>
      <c r="CH957" s="170"/>
      <c r="CI957" s="170"/>
      <c r="CJ957" s="170"/>
      <c r="CK957" s="170"/>
      <c r="CL957" s="170"/>
      <c r="CM957" s="170"/>
      <c r="CN957" s="170"/>
      <c r="CO957" s="170"/>
      <c r="CP957" s="170"/>
      <c r="CQ957" s="170"/>
      <c r="CR957" s="170"/>
      <c r="CS957" s="170"/>
      <c r="CT957" s="170"/>
      <c r="CU957" s="170"/>
      <c r="CV957" s="170"/>
      <c r="CW957" s="170"/>
      <c r="CX957" s="170"/>
      <c r="CY957" s="170"/>
      <c r="CZ957" s="170"/>
      <c r="DA957" s="170"/>
      <c r="DB957" s="170"/>
      <c r="DC957" s="170"/>
      <c r="DD957" s="170"/>
      <c r="DE957" s="170"/>
      <c r="DF957" s="170"/>
      <c r="DG957" s="170"/>
      <c r="DH957" s="170"/>
      <c r="DI957" s="170"/>
      <c r="DJ957" s="170"/>
      <c r="DK957" s="170"/>
      <c r="DL957" s="170"/>
      <c r="DM957" s="170"/>
      <c r="DN957" s="170"/>
      <c r="DO957" s="170"/>
      <c r="DP957" s="170"/>
      <c r="DQ957" s="170"/>
      <c r="DR957" s="170"/>
      <c r="DS957" s="170"/>
      <c r="DT957" s="170"/>
      <c r="DU957" s="170"/>
      <c r="DV957" s="170"/>
      <c r="DW957" s="170"/>
      <c r="DX957" s="170"/>
      <c r="DY957" s="170"/>
      <c r="DZ957" s="170"/>
      <c r="EA957" s="170"/>
      <c r="EB957" s="170"/>
      <c r="EC957" s="170"/>
      <c r="ED957" s="170"/>
      <c r="EE957" s="170"/>
      <c r="EF957" s="170"/>
      <c r="EG957" s="170"/>
      <c r="EH957" s="170"/>
      <c r="EI957" s="170"/>
      <c r="EJ957" s="170"/>
      <c r="EK957" s="170"/>
      <c r="EL957" s="170"/>
      <c r="EM957" s="170"/>
      <c r="EN957" s="170"/>
      <c r="EO957" s="170"/>
      <c r="EP957" s="170"/>
      <c r="EQ957" s="170"/>
      <c r="ER957" s="170"/>
      <c r="ES957" s="170"/>
      <c r="ET957" s="170"/>
      <c r="EU957" s="170"/>
      <c r="EV957" s="170"/>
      <c r="EW957" s="170"/>
      <c r="EX957" s="170"/>
      <c r="EY957" s="170"/>
      <c r="EZ957" s="170"/>
      <c r="FA957" s="170"/>
      <c r="FB957" s="170"/>
      <c r="FC957" s="170"/>
      <c r="FD957" s="170"/>
    </row>
    <row r="958" customFormat="false" ht="12.75" hidden="false" customHeight="false" outlineLevel="0" collapsed="false">
      <c r="A958" s="179"/>
      <c r="B958" s="160"/>
      <c r="C958" s="160"/>
      <c r="D958" s="160"/>
      <c r="E958" s="160"/>
      <c r="F958" s="160"/>
      <c r="G958" s="160"/>
      <c r="H958" s="159"/>
      <c r="I958" s="181"/>
      <c r="R958" s="159"/>
      <c r="S958" s="169"/>
      <c r="T958" s="170"/>
      <c r="U958" s="170"/>
      <c r="V958" s="170"/>
      <c r="W958" s="170"/>
      <c r="X958" s="170"/>
      <c r="Y958" s="170"/>
      <c r="Z958" s="170"/>
      <c r="AA958" s="170"/>
      <c r="AB958" s="170"/>
      <c r="AC958" s="170"/>
      <c r="AD958" s="170"/>
      <c r="AE958" s="170"/>
      <c r="AF958" s="170"/>
      <c r="AG958" s="170"/>
      <c r="AH958" s="170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70"/>
      <c r="BP958" s="170"/>
      <c r="BQ958" s="170"/>
      <c r="BR958" s="170"/>
      <c r="BS958" s="170"/>
      <c r="BT958" s="170"/>
      <c r="BU958" s="170"/>
      <c r="BV958" s="170"/>
      <c r="BW958" s="170"/>
      <c r="BX958" s="170"/>
      <c r="BY958" s="170"/>
      <c r="BZ958" s="170"/>
      <c r="CA958" s="170"/>
      <c r="CB958" s="170"/>
      <c r="CC958" s="170"/>
      <c r="CD958" s="170"/>
      <c r="CE958" s="170"/>
      <c r="CF958" s="170"/>
      <c r="CG958" s="170"/>
      <c r="CH958" s="170"/>
      <c r="CI958" s="170"/>
      <c r="CJ958" s="170"/>
      <c r="CK958" s="170"/>
      <c r="CL958" s="170"/>
      <c r="CM958" s="170"/>
      <c r="CN958" s="170"/>
      <c r="CO958" s="170"/>
      <c r="CP958" s="170"/>
      <c r="CQ958" s="170"/>
      <c r="CR958" s="170"/>
      <c r="CS958" s="170"/>
      <c r="CT958" s="170"/>
      <c r="CU958" s="170"/>
      <c r="CV958" s="170"/>
      <c r="CW958" s="170"/>
      <c r="CX958" s="170"/>
      <c r="CY958" s="170"/>
      <c r="CZ958" s="170"/>
      <c r="DA958" s="170"/>
      <c r="DB958" s="170"/>
      <c r="DC958" s="170"/>
      <c r="DD958" s="170"/>
      <c r="DE958" s="170"/>
      <c r="DF958" s="170"/>
      <c r="DG958" s="170"/>
      <c r="DH958" s="170"/>
      <c r="DI958" s="170"/>
      <c r="DJ958" s="170"/>
      <c r="DK958" s="170"/>
      <c r="DL958" s="170"/>
      <c r="DM958" s="170"/>
      <c r="DN958" s="170"/>
      <c r="DO958" s="170"/>
      <c r="DP958" s="170"/>
      <c r="DQ958" s="170"/>
      <c r="DR958" s="170"/>
      <c r="DS958" s="170"/>
      <c r="DT958" s="170"/>
      <c r="DU958" s="170"/>
      <c r="DV958" s="170"/>
      <c r="DW958" s="170"/>
      <c r="DX958" s="170"/>
      <c r="DY958" s="170"/>
      <c r="DZ958" s="170"/>
      <c r="EA958" s="170"/>
      <c r="EB958" s="170"/>
      <c r="EC958" s="170"/>
      <c r="ED958" s="170"/>
      <c r="EE958" s="170"/>
      <c r="EF958" s="170"/>
      <c r="EG958" s="170"/>
      <c r="EH958" s="170"/>
      <c r="EI958" s="170"/>
      <c r="EJ958" s="170"/>
      <c r="EK958" s="170"/>
      <c r="EL958" s="170"/>
      <c r="EM958" s="170"/>
      <c r="EN958" s="170"/>
      <c r="EO958" s="170"/>
      <c r="EP958" s="170"/>
      <c r="EQ958" s="170"/>
      <c r="ER958" s="170"/>
      <c r="ES958" s="170"/>
      <c r="ET958" s="170"/>
      <c r="EU958" s="170"/>
      <c r="EV958" s="170"/>
      <c r="EW958" s="170"/>
      <c r="EX958" s="170"/>
      <c r="EY958" s="170"/>
      <c r="EZ958" s="170"/>
      <c r="FA958" s="170"/>
      <c r="FB958" s="170"/>
      <c r="FC958" s="170"/>
      <c r="FD958" s="170"/>
    </row>
    <row r="959" customFormat="false" ht="12.75" hidden="false" customHeight="false" outlineLevel="0" collapsed="false">
      <c r="A959" s="179"/>
      <c r="B959" s="160"/>
      <c r="C959" s="160"/>
      <c r="D959" s="160"/>
      <c r="E959" s="160"/>
      <c r="F959" s="160"/>
      <c r="G959" s="160"/>
      <c r="H959" s="159"/>
      <c r="I959" s="181"/>
      <c r="R959" s="159"/>
      <c r="S959" s="169"/>
      <c r="T959" s="170"/>
      <c r="U959" s="170"/>
      <c r="V959" s="170"/>
      <c r="W959" s="170"/>
      <c r="X959" s="170"/>
      <c r="Y959" s="170"/>
      <c r="Z959" s="170"/>
      <c r="AA959" s="170"/>
      <c r="AB959" s="170"/>
      <c r="AC959" s="170"/>
      <c r="AD959" s="170"/>
      <c r="AE959" s="170"/>
      <c r="AF959" s="170"/>
      <c r="AG959" s="170"/>
      <c r="AH959" s="170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70"/>
      <c r="BP959" s="170"/>
      <c r="BQ959" s="170"/>
      <c r="BR959" s="170"/>
      <c r="BS959" s="170"/>
      <c r="BT959" s="170"/>
      <c r="BU959" s="170"/>
      <c r="BV959" s="170"/>
      <c r="BW959" s="170"/>
      <c r="BX959" s="170"/>
      <c r="BY959" s="170"/>
      <c r="BZ959" s="170"/>
      <c r="CA959" s="170"/>
      <c r="CB959" s="170"/>
      <c r="CC959" s="170"/>
      <c r="CD959" s="170"/>
      <c r="CE959" s="170"/>
      <c r="CF959" s="170"/>
      <c r="CG959" s="170"/>
      <c r="CH959" s="170"/>
      <c r="CI959" s="170"/>
      <c r="CJ959" s="170"/>
      <c r="CK959" s="170"/>
      <c r="CL959" s="170"/>
      <c r="CM959" s="170"/>
      <c r="CN959" s="170"/>
      <c r="CO959" s="170"/>
      <c r="CP959" s="170"/>
      <c r="CQ959" s="170"/>
      <c r="CR959" s="170"/>
      <c r="CS959" s="170"/>
      <c r="CT959" s="170"/>
      <c r="CU959" s="170"/>
      <c r="CV959" s="170"/>
      <c r="CW959" s="170"/>
      <c r="CX959" s="170"/>
      <c r="CY959" s="170"/>
      <c r="CZ959" s="170"/>
      <c r="DA959" s="170"/>
      <c r="DB959" s="170"/>
      <c r="DC959" s="170"/>
      <c r="DD959" s="170"/>
      <c r="DE959" s="170"/>
      <c r="DF959" s="170"/>
      <c r="DG959" s="170"/>
      <c r="DH959" s="170"/>
      <c r="DI959" s="170"/>
      <c r="DJ959" s="170"/>
      <c r="DK959" s="170"/>
      <c r="DL959" s="170"/>
      <c r="DM959" s="170"/>
      <c r="DN959" s="170"/>
      <c r="DO959" s="170"/>
      <c r="DP959" s="170"/>
      <c r="DQ959" s="170"/>
      <c r="DR959" s="170"/>
      <c r="DS959" s="170"/>
      <c r="DT959" s="170"/>
      <c r="DU959" s="170"/>
      <c r="DV959" s="170"/>
      <c r="DW959" s="170"/>
      <c r="DX959" s="170"/>
      <c r="DY959" s="170"/>
      <c r="DZ959" s="170"/>
      <c r="EA959" s="170"/>
      <c r="EB959" s="170"/>
      <c r="EC959" s="170"/>
      <c r="ED959" s="170"/>
      <c r="EE959" s="170"/>
      <c r="EF959" s="170"/>
      <c r="EG959" s="170"/>
      <c r="EH959" s="170"/>
      <c r="EI959" s="170"/>
      <c r="EJ959" s="170"/>
      <c r="EK959" s="170"/>
      <c r="EL959" s="170"/>
      <c r="EM959" s="170"/>
      <c r="EN959" s="170"/>
      <c r="EO959" s="170"/>
      <c r="EP959" s="170"/>
      <c r="EQ959" s="170"/>
      <c r="ER959" s="170"/>
      <c r="ES959" s="170"/>
      <c r="ET959" s="170"/>
      <c r="EU959" s="170"/>
      <c r="EV959" s="170"/>
      <c r="EW959" s="170"/>
      <c r="EX959" s="170"/>
      <c r="EY959" s="170"/>
      <c r="EZ959" s="170"/>
      <c r="FA959" s="170"/>
      <c r="FB959" s="170"/>
      <c r="FC959" s="170"/>
      <c r="FD959" s="170"/>
    </row>
    <row r="960" customFormat="false" ht="12.75" hidden="false" customHeight="false" outlineLevel="0" collapsed="false">
      <c r="A960" s="179"/>
      <c r="B960" s="160"/>
      <c r="C960" s="160"/>
      <c r="D960" s="160"/>
      <c r="E960" s="160"/>
      <c r="F960" s="160"/>
      <c r="G960" s="160"/>
      <c r="H960" s="159"/>
      <c r="I960" s="181"/>
      <c r="R960" s="159"/>
      <c r="S960" s="169"/>
      <c r="T960" s="170"/>
      <c r="U960" s="170"/>
      <c r="V960" s="170"/>
      <c r="W960" s="170"/>
      <c r="X960" s="170"/>
      <c r="Y960" s="170"/>
      <c r="Z960" s="170"/>
      <c r="AA960" s="170"/>
      <c r="AB960" s="170"/>
      <c r="AC960" s="170"/>
      <c r="AD960" s="170"/>
      <c r="AE960" s="170"/>
      <c r="AF960" s="170"/>
      <c r="AG960" s="170"/>
      <c r="AH960" s="170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70"/>
      <c r="BP960" s="170"/>
      <c r="BQ960" s="170"/>
      <c r="BR960" s="170"/>
      <c r="BS960" s="170"/>
      <c r="BT960" s="170"/>
      <c r="BU960" s="170"/>
      <c r="BV960" s="170"/>
      <c r="BW960" s="170"/>
      <c r="BX960" s="170"/>
      <c r="BY960" s="170"/>
      <c r="BZ960" s="170"/>
      <c r="CA960" s="170"/>
      <c r="CB960" s="170"/>
      <c r="CC960" s="170"/>
      <c r="CD960" s="170"/>
      <c r="CE960" s="170"/>
      <c r="CF960" s="170"/>
      <c r="CG960" s="170"/>
      <c r="CH960" s="170"/>
      <c r="CI960" s="170"/>
      <c r="CJ960" s="170"/>
      <c r="CK960" s="170"/>
      <c r="CL960" s="170"/>
      <c r="CM960" s="170"/>
      <c r="CN960" s="170"/>
      <c r="CO960" s="170"/>
      <c r="CP960" s="170"/>
      <c r="CQ960" s="170"/>
      <c r="CR960" s="170"/>
      <c r="CS960" s="170"/>
      <c r="CT960" s="170"/>
      <c r="CU960" s="170"/>
      <c r="CV960" s="170"/>
      <c r="CW960" s="170"/>
      <c r="CX960" s="170"/>
      <c r="CY960" s="170"/>
      <c r="CZ960" s="170"/>
      <c r="DA960" s="170"/>
      <c r="DB960" s="170"/>
      <c r="DC960" s="170"/>
      <c r="DD960" s="170"/>
      <c r="DE960" s="170"/>
      <c r="DF960" s="170"/>
      <c r="DG960" s="170"/>
      <c r="DH960" s="170"/>
      <c r="DI960" s="170"/>
      <c r="DJ960" s="170"/>
      <c r="DK960" s="170"/>
      <c r="DL960" s="170"/>
      <c r="DM960" s="170"/>
      <c r="DN960" s="170"/>
      <c r="DO960" s="170"/>
      <c r="DP960" s="170"/>
      <c r="DQ960" s="170"/>
      <c r="DR960" s="170"/>
      <c r="DS960" s="170"/>
      <c r="DT960" s="170"/>
      <c r="DU960" s="170"/>
      <c r="DV960" s="170"/>
      <c r="DW960" s="170"/>
      <c r="DX960" s="170"/>
      <c r="DY960" s="170"/>
      <c r="DZ960" s="170"/>
      <c r="EA960" s="170"/>
      <c r="EB960" s="170"/>
      <c r="EC960" s="170"/>
      <c r="ED960" s="170"/>
      <c r="EE960" s="170"/>
      <c r="EF960" s="170"/>
      <c r="EG960" s="170"/>
      <c r="EH960" s="170"/>
      <c r="EI960" s="170"/>
      <c r="EJ960" s="170"/>
      <c r="EK960" s="170"/>
      <c r="EL960" s="170"/>
      <c r="EM960" s="170"/>
      <c r="EN960" s="170"/>
      <c r="EO960" s="170"/>
      <c r="EP960" s="170"/>
      <c r="EQ960" s="170"/>
      <c r="ER960" s="170"/>
      <c r="ES960" s="170"/>
      <c r="ET960" s="170"/>
      <c r="EU960" s="170"/>
      <c r="EV960" s="170"/>
      <c r="EW960" s="170"/>
      <c r="EX960" s="170"/>
      <c r="EY960" s="170"/>
      <c r="EZ960" s="170"/>
      <c r="FA960" s="170"/>
      <c r="FB960" s="170"/>
      <c r="FC960" s="170"/>
      <c r="FD960" s="170"/>
    </row>
    <row r="961" customFormat="false" ht="12.75" hidden="false" customHeight="false" outlineLevel="0" collapsed="false">
      <c r="A961" s="179"/>
      <c r="B961" s="160"/>
      <c r="C961" s="160"/>
      <c r="D961" s="160"/>
      <c r="E961" s="160"/>
      <c r="F961" s="160"/>
      <c r="G961" s="160"/>
      <c r="H961" s="159"/>
      <c r="I961" s="181"/>
      <c r="R961" s="159"/>
      <c r="S961" s="169"/>
      <c r="T961" s="170"/>
      <c r="U961" s="170"/>
      <c r="V961" s="170"/>
      <c r="W961" s="170"/>
      <c r="X961" s="170"/>
      <c r="Y961" s="170"/>
      <c r="Z961" s="170"/>
      <c r="AA961" s="170"/>
      <c r="AB961" s="170"/>
      <c r="AC961" s="170"/>
      <c r="AD961" s="170"/>
      <c r="AE961" s="170"/>
      <c r="AF961" s="170"/>
      <c r="AG961" s="170"/>
      <c r="AH961" s="170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70"/>
      <c r="BP961" s="170"/>
      <c r="BQ961" s="170"/>
      <c r="BR961" s="170"/>
      <c r="BS961" s="170"/>
      <c r="BT961" s="170"/>
      <c r="BU961" s="170"/>
      <c r="BV961" s="170"/>
      <c r="BW961" s="170"/>
      <c r="BX961" s="170"/>
      <c r="BY961" s="170"/>
      <c r="BZ961" s="170"/>
      <c r="CA961" s="170"/>
      <c r="CB961" s="170"/>
      <c r="CC961" s="170"/>
      <c r="CD961" s="170"/>
      <c r="CE961" s="170"/>
      <c r="CF961" s="170"/>
      <c r="CG961" s="170"/>
      <c r="CH961" s="170"/>
      <c r="CI961" s="170"/>
      <c r="CJ961" s="170"/>
      <c r="CK961" s="170"/>
      <c r="CL961" s="170"/>
      <c r="CM961" s="170"/>
      <c r="CN961" s="170"/>
      <c r="CO961" s="170"/>
      <c r="CP961" s="170"/>
      <c r="CQ961" s="170"/>
      <c r="CR961" s="170"/>
      <c r="CS961" s="170"/>
      <c r="CT961" s="170"/>
      <c r="CU961" s="170"/>
      <c r="CV961" s="170"/>
      <c r="CW961" s="170"/>
      <c r="CX961" s="170"/>
      <c r="CY961" s="170"/>
      <c r="CZ961" s="170"/>
      <c r="DA961" s="170"/>
      <c r="DB961" s="170"/>
      <c r="DC961" s="170"/>
      <c r="DD961" s="170"/>
      <c r="DE961" s="170"/>
      <c r="DF961" s="170"/>
      <c r="DG961" s="170"/>
      <c r="DH961" s="170"/>
      <c r="DI961" s="170"/>
      <c r="DJ961" s="170"/>
      <c r="DK961" s="170"/>
      <c r="DL961" s="170"/>
      <c r="DM961" s="170"/>
      <c r="DN961" s="170"/>
      <c r="DO961" s="170"/>
      <c r="DP961" s="170"/>
      <c r="DQ961" s="170"/>
      <c r="DR961" s="170"/>
      <c r="DS961" s="170"/>
      <c r="DT961" s="170"/>
      <c r="DU961" s="170"/>
      <c r="DV961" s="170"/>
      <c r="DW961" s="170"/>
      <c r="DX961" s="170"/>
      <c r="DY961" s="170"/>
      <c r="DZ961" s="170"/>
      <c r="EA961" s="170"/>
      <c r="EB961" s="170"/>
      <c r="EC961" s="170"/>
      <c r="ED961" s="170"/>
      <c r="EE961" s="170"/>
      <c r="EF961" s="170"/>
      <c r="EG961" s="170"/>
      <c r="EH961" s="170"/>
      <c r="EI961" s="170"/>
      <c r="EJ961" s="170"/>
      <c r="EK961" s="170"/>
      <c r="EL961" s="170"/>
      <c r="EM961" s="170"/>
      <c r="EN961" s="170"/>
      <c r="EO961" s="170"/>
      <c r="EP961" s="170"/>
      <c r="EQ961" s="170"/>
      <c r="ER961" s="170"/>
      <c r="ES961" s="170"/>
      <c r="ET961" s="170"/>
      <c r="EU961" s="170"/>
      <c r="EV961" s="170"/>
      <c r="EW961" s="170"/>
      <c r="EX961" s="170"/>
      <c r="EY961" s="170"/>
      <c r="EZ961" s="170"/>
      <c r="FA961" s="170"/>
      <c r="FB961" s="170"/>
      <c r="FC961" s="170"/>
      <c r="FD961" s="170"/>
    </row>
    <row r="962" customFormat="false" ht="12.75" hidden="false" customHeight="false" outlineLevel="0" collapsed="false">
      <c r="A962" s="179"/>
      <c r="B962" s="160"/>
      <c r="C962" s="160"/>
      <c r="D962" s="160"/>
      <c r="E962" s="160"/>
      <c r="F962" s="160"/>
      <c r="G962" s="160"/>
      <c r="H962" s="159"/>
      <c r="I962" s="181"/>
      <c r="R962" s="159"/>
      <c r="S962" s="169"/>
      <c r="T962" s="170"/>
      <c r="U962" s="170"/>
      <c r="V962" s="170"/>
      <c r="W962" s="170"/>
      <c r="X962" s="170"/>
      <c r="Y962" s="170"/>
      <c r="Z962" s="170"/>
      <c r="AA962" s="170"/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70"/>
      <c r="BP962" s="170"/>
      <c r="BQ962" s="170"/>
      <c r="BR962" s="170"/>
      <c r="BS962" s="170"/>
      <c r="BT962" s="170"/>
      <c r="BU962" s="170"/>
      <c r="BV962" s="170"/>
      <c r="BW962" s="170"/>
      <c r="BX962" s="170"/>
      <c r="BY962" s="170"/>
      <c r="BZ962" s="170"/>
      <c r="CA962" s="170"/>
      <c r="CB962" s="170"/>
      <c r="CC962" s="170"/>
      <c r="CD962" s="170"/>
      <c r="CE962" s="170"/>
      <c r="CF962" s="170"/>
      <c r="CG962" s="170"/>
      <c r="CH962" s="170"/>
      <c r="CI962" s="170"/>
      <c r="CJ962" s="170"/>
      <c r="CK962" s="170"/>
      <c r="CL962" s="170"/>
      <c r="CM962" s="170"/>
      <c r="CN962" s="170"/>
      <c r="CO962" s="170"/>
      <c r="CP962" s="170"/>
      <c r="CQ962" s="170"/>
      <c r="CR962" s="170"/>
      <c r="CS962" s="170"/>
      <c r="CT962" s="170"/>
      <c r="CU962" s="170"/>
      <c r="CV962" s="170"/>
      <c r="CW962" s="170"/>
      <c r="CX962" s="170"/>
      <c r="CY962" s="170"/>
      <c r="CZ962" s="170"/>
      <c r="DA962" s="170"/>
      <c r="DB962" s="170"/>
      <c r="DC962" s="170"/>
      <c r="DD962" s="170"/>
      <c r="DE962" s="170"/>
      <c r="DF962" s="170"/>
      <c r="DG962" s="170"/>
      <c r="DH962" s="170"/>
      <c r="DI962" s="170"/>
      <c r="DJ962" s="170"/>
      <c r="DK962" s="170"/>
      <c r="DL962" s="170"/>
      <c r="DM962" s="170"/>
      <c r="DN962" s="170"/>
      <c r="DO962" s="170"/>
      <c r="DP962" s="170"/>
      <c r="DQ962" s="170"/>
      <c r="DR962" s="170"/>
      <c r="DS962" s="170"/>
      <c r="DT962" s="170"/>
      <c r="DU962" s="170"/>
      <c r="DV962" s="170"/>
      <c r="DW962" s="170"/>
      <c r="DX962" s="170"/>
      <c r="DY962" s="170"/>
      <c r="DZ962" s="170"/>
      <c r="EA962" s="170"/>
      <c r="EB962" s="170"/>
      <c r="EC962" s="170"/>
      <c r="ED962" s="170"/>
      <c r="EE962" s="170"/>
      <c r="EF962" s="170"/>
      <c r="EG962" s="170"/>
      <c r="EH962" s="170"/>
      <c r="EI962" s="170"/>
      <c r="EJ962" s="170"/>
      <c r="EK962" s="170"/>
      <c r="EL962" s="170"/>
      <c r="EM962" s="170"/>
      <c r="EN962" s="170"/>
      <c r="EO962" s="170"/>
      <c r="EP962" s="170"/>
      <c r="EQ962" s="170"/>
      <c r="ER962" s="170"/>
      <c r="ES962" s="170"/>
      <c r="ET962" s="170"/>
      <c r="EU962" s="170"/>
      <c r="EV962" s="170"/>
      <c r="EW962" s="170"/>
      <c r="EX962" s="170"/>
      <c r="EY962" s="170"/>
      <c r="EZ962" s="170"/>
      <c r="FA962" s="170"/>
      <c r="FB962" s="170"/>
      <c r="FC962" s="170"/>
      <c r="FD962" s="170"/>
    </row>
    <row r="963" customFormat="false" ht="12.75" hidden="false" customHeight="false" outlineLevel="0" collapsed="false">
      <c r="A963" s="179"/>
      <c r="B963" s="160"/>
      <c r="C963" s="160"/>
      <c r="D963" s="160"/>
      <c r="E963" s="160"/>
      <c r="F963" s="160"/>
      <c r="G963" s="160"/>
      <c r="H963" s="159"/>
      <c r="I963" s="181"/>
      <c r="R963" s="159"/>
      <c r="S963" s="169"/>
      <c r="T963" s="170"/>
      <c r="U963" s="170"/>
      <c r="V963" s="170"/>
      <c r="W963" s="170"/>
      <c r="X963" s="170"/>
      <c r="Y963" s="170"/>
      <c r="Z963" s="170"/>
      <c r="AA963" s="170"/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70"/>
      <c r="BP963" s="170"/>
      <c r="BQ963" s="170"/>
      <c r="BR963" s="170"/>
      <c r="BS963" s="170"/>
      <c r="BT963" s="170"/>
      <c r="BU963" s="170"/>
      <c r="BV963" s="170"/>
      <c r="BW963" s="170"/>
      <c r="BX963" s="170"/>
      <c r="BY963" s="170"/>
      <c r="BZ963" s="170"/>
      <c r="CA963" s="170"/>
      <c r="CB963" s="170"/>
      <c r="CC963" s="170"/>
      <c r="CD963" s="170"/>
      <c r="CE963" s="170"/>
      <c r="CF963" s="170"/>
      <c r="CG963" s="170"/>
      <c r="CH963" s="170"/>
      <c r="CI963" s="170"/>
      <c r="CJ963" s="170"/>
      <c r="CK963" s="170"/>
      <c r="CL963" s="170"/>
      <c r="CM963" s="170"/>
      <c r="CN963" s="170"/>
      <c r="CO963" s="170"/>
      <c r="CP963" s="170"/>
      <c r="CQ963" s="170"/>
      <c r="CR963" s="170"/>
      <c r="CS963" s="170"/>
      <c r="CT963" s="170"/>
      <c r="CU963" s="170"/>
      <c r="CV963" s="170"/>
      <c r="CW963" s="170"/>
      <c r="CX963" s="170"/>
      <c r="CY963" s="170"/>
      <c r="CZ963" s="170"/>
      <c r="DA963" s="170"/>
      <c r="DB963" s="170"/>
      <c r="DC963" s="170"/>
      <c r="DD963" s="170"/>
      <c r="DE963" s="170"/>
      <c r="DF963" s="170"/>
      <c r="DG963" s="170"/>
      <c r="DH963" s="170"/>
      <c r="DI963" s="170"/>
      <c r="DJ963" s="170"/>
      <c r="DK963" s="170"/>
      <c r="DL963" s="170"/>
      <c r="DM963" s="170"/>
      <c r="DN963" s="170"/>
      <c r="DO963" s="170"/>
      <c r="DP963" s="170"/>
      <c r="DQ963" s="170"/>
      <c r="DR963" s="170"/>
      <c r="DS963" s="170"/>
      <c r="DT963" s="170"/>
      <c r="DU963" s="170"/>
      <c r="DV963" s="170"/>
      <c r="DW963" s="170"/>
      <c r="DX963" s="170"/>
      <c r="DY963" s="170"/>
      <c r="DZ963" s="170"/>
      <c r="EA963" s="170"/>
      <c r="EB963" s="170"/>
      <c r="EC963" s="170"/>
      <c r="ED963" s="170"/>
      <c r="EE963" s="170"/>
      <c r="EF963" s="170"/>
      <c r="EG963" s="170"/>
      <c r="EH963" s="170"/>
      <c r="EI963" s="170"/>
      <c r="EJ963" s="170"/>
      <c r="EK963" s="170"/>
      <c r="EL963" s="170"/>
      <c r="EM963" s="170"/>
      <c r="EN963" s="170"/>
      <c r="EO963" s="170"/>
      <c r="EP963" s="170"/>
      <c r="EQ963" s="170"/>
      <c r="ER963" s="170"/>
      <c r="ES963" s="170"/>
      <c r="ET963" s="170"/>
      <c r="EU963" s="170"/>
      <c r="EV963" s="170"/>
      <c r="EW963" s="170"/>
      <c r="EX963" s="170"/>
      <c r="EY963" s="170"/>
      <c r="EZ963" s="170"/>
      <c r="FA963" s="170"/>
      <c r="FB963" s="170"/>
      <c r="FC963" s="170"/>
      <c r="FD963" s="170"/>
    </row>
    <row r="964" customFormat="false" ht="12.75" hidden="false" customHeight="false" outlineLevel="0" collapsed="false">
      <c r="A964" s="179"/>
      <c r="B964" s="160"/>
      <c r="C964" s="160"/>
      <c r="D964" s="160"/>
      <c r="E964" s="160"/>
      <c r="F964" s="160"/>
      <c r="G964" s="160"/>
      <c r="H964" s="159"/>
      <c r="I964" s="181"/>
      <c r="R964" s="159"/>
      <c r="S964" s="169"/>
      <c r="T964" s="170"/>
      <c r="U964" s="170"/>
      <c r="V964" s="170"/>
      <c r="W964" s="170"/>
      <c r="X964" s="170"/>
      <c r="Y964" s="170"/>
      <c r="Z964" s="170"/>
      <c r="AA964" s="170"/>
      <c r="AB964" s="170"/>
      <c r="AC964" s="170"/>
      <c r="AD964" s="170"/>
      <c r="AE964" s="170"/>
      <c r="AF964" s="170"/>
      <c r="AG964" s="170"/>
      <c r="AH964" s="170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70"/>
      <c r="BP964" s="170"/>
      <c r="BQ964" s="170"/>
      <c r="BR964" s="170"/>
      <c r="BS964" s="170"/>
      <c r="BT964" s="170"/>
      <c r="BU964" s="170"/>
      <c r="BV964" s="170"/>
      <c r="BW964" s="170"/>
      <c r="BX964" s="170"/>
      <c r="BY964" s="170"/>
      <c r="BZ964" s="170"/>
      <c r="CA964" s="170"/>
      <c r="CB964" s="170"/>
      <c r="CC964" s="170"/>
      <c r="CD964" s="170"/>
      <c r="CE964" s="170"/>
      <c r="CF964" s="170"/>
      <c r="CG964" s="170"/>
      <c r="CH964" s="170"/>
      <c r="CI964" s="170"/>
      <c r="CJ964" s="170"/>
      <c r="CK964" s="170"/>
      <c r="CL964" s="170"/>
      <c r="CM964" s="170"/>
      <c r="CN964" s="170"/>
      <c r="CO964" s="170"/>
      <c r="CP964" s="170"/>
      <c r="CQ964" s="170"/>
      <c r="CR964" s="170"/>
      <c r="CS964" s="170"/>
      <c r="CT964" s="170"/>
      <c r="CU964" s="170"/>
      <c r="CV964" s="170"/>
      <c r="CW964" s="170"/>
      <c r="CX964" s="170"/>
      <c r="CY964" s="170"/>
      <c r="CZ964" s="170"/>
      <c r="DA964" s="170"/>
      <c r="DB964" s="170"/>
      <c r="DC964" s="170"/>
      <c r="DD964" s="170"/>
      <c r="DE964" s="170"/>
      <c r="DF964" s="170"/>
      <c r="DG964" s="170"/>
      <c r="DH964" s="170"/>
      <c r="DI964" s="170"/>
      <c r="DJ964" s="170"/>
      <c r="DK964" s="170"/>
      <c r="DL964" s="170"/>
      <c r="DM964" s="170"/>
      <c r="DN964" s="170"/>
      <c r="DO964" s="170"/>
      <c r="DP964" s="170"/>
      <c r="DQ964" s="170"/>
      <c r="DR964" s="170"/>
      <c r="DS964" s="170"/>
      <c r="DT964" s="170"/>
      <c r="DU964" s="170"/>
      <c r="DV964" s="170"/>
      <c r="DW964" s="170"/>
      <c r="DX964" s="170"/>
      <c r="DY964" s="170"/>
      <c r="DZ964" s="170"/>
      <c r="EA964" s="170"/>
      <c r="EB964" s="170"/>
      <c r="EC964" s="170"/>
      <c r="ED964" s="170"/>
      <c r="EE964" s="170"/>
      <c r="EF964" s="170"/>
      <c r="EG964" s="170"/>
      <c r="EH964" s="170"/>
      <c r="EI964" s="170"/>
      <c r="EJ964" s="170"/>
      <c r="EK964" s="170"/>
      <c r="EL964" s="170"/>
      <c r="EM964" s="170"/>
      <c r="EN964" s="170"/>
      <c r="EO964" s="170"/>
      <c r="EP964" s="170"/>
      <c r="EQ964" s="170"/>
      <c r="ER964" s="170"/>
      <c r="ES964" s="170"/>
      <c r="ET964" s="170"/>
      <c r="EU964" s="170"/>
      <c r="EV964" s="170"/>
      <c r="EW964" s="170"/>
      <c r="EX964" s="170"/>
      <c r="EY964" s="170"/>
      <c r="EZ964" s="170"/>
      <c r="FA964" s="170"/>
      <c r="FB964" s="170"/>
      <c r="FC964" s="170"/>
      <c r="FD964" s="170"/>
    </row>
    <row r="965" customFormat="false" ht="12.75" hidden="false" customHeight="false" outlineLevel="0" collapsed="false">
      <c r="A965" s="179"/>
      <c r="B965" s="160"/>
      <c r="C965" s="160"/>
      <c r="D965" s="160"/>
      <c r="E965" s="160"/>
      <c r="F965" s="160"/>
      <c r="G965" s="160"/>
      <c r="H965" s="159"/>
      <c r="I965" s="181"/>
      <c r="R965" s="159"/>
      <c r="S965" s="169"/>
      <c r="T965" s="170"/>
      <c r="U965" s="170"/>
      <c r="V965" s="170"/>
      <c r="W965" s="170"/>
      <c r="X965" s="170"/>
      <c r="Y965" s="170"/>
      <c r="Z965" s="170"/>
      <c r="AA965" s="170"/>
      <c r="AB965" s="170"/>
      <c r="AC965" s="170"/>
      <c r="AD965" s="170"/>
      <c r="AE965" s="170"/>
      <c r="AF965" s="170"/>
      <c r="AG965" s="170"/>
      <c r="AH965" s="170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70"/>
      <c r="BP965" s="170"/>
      <c r="BQ965" s="170"/>
      <c r="BR965" s="170"/>
      <c r="BS965" s="170"/>
      <c r="BT965" s="170"/>
      <c r="BU965" s="170"/>
      <c r="BV965" s="170"/>
      <c r="BW965" s="170"/>
      <c r="BX965" s="170"/>
      <c r="BY965" s="170"/>
      <c r="BZ965" s="170"/>
      <c r="CA965" s="170"/>
      <c r="CB965" s="170"/>
      <c r="CC965" s="170"/>
      <c r="CD965" s="170"/>
      <c r="CE965" s="170"/>
      <c r="CF965" s="170"/>
      <c r="CG965" s="170"/>
      <c r="CH965" s="170"/>
      <c r="CI965" s="170"/>
      <c r="CJ965" s="170"/>
      <c r="CK965" s="170"/>
      <c r="CL965" s="170"/>
      <c r="CM965" s="170"/>
      <c r="CN965" s="170"/>
      <c r="CO965" s="170"/>
      <c r="CP965" s="170"/>
      <c r="CQ965" s="170"/>
      <c r="CR965" s="170"/>
      <c r="CS965" s="170"/>
      <c r="CT965" s="170"/>
      <c r="CU965" s="170"/>
      <c r="CV965" s="170"/>
      <c r="CW965" s="170"/>
      <c r="CX965" s="170"/>
      <c r="CY965" s="170"/>
      <c r="CZ965" s="170"/>
      <c r="DA965" s="170"/>
      <c r="DB965" s="170"/>
      <c r="DC965" s="170"/>
      <c r="DD965" s="170"/>
      <c r="DE965" s="170"/>
      <c r="DF965" s="170"/>
      <c r="DG965" s="170"/>
      <c r="DH965" s="170"/>
      <c r="DI965" s="170"/>
      <c r="DJ965" s="170"/>
      <c r="DK965" s="170"/>
      <c r="DL965" s="170"/>
      <c r="DM965" s="170"/>
      <c r="DN965" s="170"/>
      <c r="DO965" s="170"/>
      <c r="DP965" s="170"/>
      <c r="DQ965" s="170"/>
      <c r="DR965" s="170"/>
      <c r="DS965" s="170"/>
      <c r="DT965" s="170"/>
      <c r="DU965" s="170"/>
      <c r="DV965" s="170"/>
      <c r="DW965" s="170"/>
      <c r="DX965" s="170"/>
      <c r="DY965" s="170"/>
      <c r="DZ965" s="170"/>
      <c r="EA965" s="170"/>
      <c r="EB965" s="170"/>
      <c r="EC965" s="170"/>
      <c r="ED965" s="170"/>
      <c r="EE965" s="170"/>
      <c r="EF965" s="170"/>
      <c r="EG965" s="170"/>
      <c r="EH965" s="170"/>
      <c r="EI965" s="170"/>
      <c r="EJ965" s="170"/>
      <c r="EK965" s="170"/>
      <c r="EL965" s="170"/>
      <c r="EM965" s="170"/>
      <c r="EN965" s="170"/>
      <c r="EO965" s="170"/>
      <c r="EP965" s="170"/>
      <c r="EQ965" s="170"/>
      <c r="ER965" s="170"/>
      <c r="ES965" s="170"/>
      <c r="ET965" s="170"/>
      <c r="EU965" s="170"/>
      <c r="EV965" s="170"/>
      <c r="EW965" s="170"/>
      <c r="EX965" s="170"/>
      <c r="EY965" s="170"/>
      <c r="EZ965" s="170"/>
      <c r="FA965" s="170"/>
      <c r="FB965" s="170"/>
      <c r="FC965" s="170"/>
      <c r="FD965" s="170"/>
    </row>
    <row r="966" customFormat="false" ht="12.75" hidden="false" customHeight="false" outlineLevel="0" collapsed="false">
      <c r="A966" s="179"/>
      <c r="B966" s="160"/>
      <c r="C966" s="160"/>
      <c r="D966" s="160"/>
      <c r="E966" s="160"/>
      <c r="F966" s="160"/>
      <c r="G966" s="160"/>
      <c r="H966" s="159"/>
      <c r="I966" s="181"/>
      <c r="R966" s="159"/>
      <c r="S966" s="169"/>
      <c r="T966" s="170"/>
      <c r="U966" s="170"/>
      <c r="V966" s="170"/>
      <c r="W966" s="170"/>
      <c r="X966" s="170"/>
      <c r="Y966" s="170"/>
      <c r="Z966" s="170"/>
      <c r="AA966" s="170"/>
      <c r="AB966" s="170"/>
      <c r="AC966" s="170"/>
      <c r="AD966" s="170"/>
      <c r="AE966" s="170"/>
      <c r="AF966" s="170"/>
      <c r="AG966" s="170"/>
      <c r="AH966" s="170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70"/>
      <c r="BP966" s="170"/>
      <c r="BQ966" s="170"/>
      <c r="BR966" s="170"/>
      <c r="BS966" s="170"/>
      <c r="BT966" s="170"/>
      <c r="BU966" s="170"/>
      <c r="BV966" s="170"/>
      <c r="BW966" s="170"/>
      <c r="BX966" s="170"/>
      <c r="BY966" s="170"/>
      <c r="BZ966" s="170"/>
      <c r="CA966" s="170"/>
      <c r="CB966" s="170"/>
      <c r="CC966" s="170"/>
      <c r="CD966" s="170"/>
      <c r="CE966" s="170"/>
      <c r="CF966" s="170"/>
      <c r="CG966" s="170"/>
      <c r="CH966" s="170"/>
      <c r="CI966" s="170"/>
      <c r="CJ966" s="170"/>
      <c r="CK966" s="170"/>
      <c r="CL966" s="170"/>
      <c r="CM966" s="170"/>
      <c r="CN966" s="170"/>
      <c r="CO966" s="170"/>
      <c r="CP966" s="170"/>
      <c r="CQ966" s="170"/>
      <c r="CR966" s="170"/>
      <c r="CS966" s="170"/>
      <c r="CT966" s="170"/>
      <c r="CU966" s="170"/>
      <c r="CV966" s="170"/>
      <c r="CW966" s="170"/>
      <c r="CX966" s="170"/>
      <c r="CY966" s="170"/>
      <c r="CZ966" s="170"/>
      <c r="DA966" s="170"/>
      <c r="DB966" s="170"/>
      <c r="DC966" s="170"/>
      <c r="DD966" s="170"/>
      <c r="DE966" s="170"/>
      <c r="DF966" s="170"/>
      <c r="DG966" s="170"/>
      <c r="DH966" s="170"/>
      <c r="DI966" s="170"/>
      <c r="DJ966" s="170"/>
      <c r="DK966" s="170"/>
      <c r="DL966" s="170"/>
      <c r="DM966" s="170"/>
      <c r="DN966" s="170"/>
      <c r="DO966" s="170"/>
      <c r="DP966" s="170"/>
      <c r="DQ966" s="170"/>
      <c r="DR966" s="170"/>
      <c r="DS966" s="170"/>
      <c r="DT966" s="170"/>
      <c r="DU966" s="170"/>
      <c r="DV966" s="170"/>
      <c r="DW966" s="170"/>
      <c r="DX966" s="170"/>
      <c r="DY966" s="170"/>
      <c r="DZ966" s="170"/>
      <c r="EA966" s="170"/>
      <c r="EB966" s="170"/>
      <c r="EC966" s="170"/>
      <c r="ED966" s="170"/>
      <c r="EE966" s="170"/>
      <c r="EF966" s="170"/>
      <c r="EG966" s="170"/>
      <c r="EH966" s="170"/>
      <c r="EI966" s="170"/>
      <c r="EJ966" s="170"/>
      <c r="EK966" s="170"/>
      <c r="EL966" s="170"/>
      <c r="EM966" s="170"/>
      <c r="EN966" s="170"/>
      <c r="EO966" s="170"/>
      <c r="EP966" s="170"/>
      <c r="EQ966" s="170"/>
      <c r="ER966" s="170"/>
      <c r="ES966" s="170"/>
      <c r="ET966" s="170"/>
      <c r="EU966" s="170"/>
      <c r="EV966" s="170"/>
      <c r="EW966" s="170"/>
      <c r="EX966" s="170"/>
      <c r="EY966" s="170"/>
      <c r="EZ966" s="170"/>
      <c r="FA966" s="170"/>
      <c r="FB966" s="170"/>
      <c r="FC966" s="170"/>
      <c r="FD966" s="170"/>
    </row>
    <row r="967" customFormat="false" ht="12.75" hidden="false" customHeight="false" outlineLevel="0" collapsed="false">
      <c r="A967" s="179"/>
      <c r="B967" s="160"/>
      <c r="C967" s="160"/>
      <c r="D967" s="160"/>
      <c r="E967" s="160"/>
      <c r="F967" s="160"/>
      <c r="G967" s="160"/>
      <c r="H967" s="159"/>
      <c r="I967" s="181"/>
      <c r="R967" s="159"/>
      <c r="S967" s="169"/>
      <c r="T967" s="170"/>
      <c r="U967" s="170"/>
      <c r="V967" s="170"/>
      <c r="W967" s="170"/>
      <c r="X967" s="170"/>
      <c r="Y967" s="170"/>
      <c r="Z967" s="170"/>
      <c r="AA967" s="170"/>
      <c r="AB967" s="170"/>
      <c r="AC967" s="170"/>
      <c r="AD967" s="170"/>
      <c r="AE967" s="170"/>
      <c r="AF967" s="170"/>
      <c r="AG967" s="170"/>
      <c r="AH967" s="170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70"/>
      <c r="BP967" s="170"/>
      <c r="BQ967" s="170"/>
      <c r="BR967" s="170"/>
      <c r="BS967" s="170"/>
      <c r="BT967" s="170"/>
      <c r="BU967" s="170"/>
      <c r="BV967" s="170"/>
      <c r="BW967" s="170"/>
      <c r="BX967" s="170"/>
      <c r="BY967" s="170"/>
      <c r="BZ967" s="170"/>
      <c r="CA967" s="170"/>
      <c r="CB967" s="170"/>
      <c r="CC967" s="170"/>
      <c r="CD967" s="170"/>
      <c r="CE967" s="170"/>
      <c r="CF967" s="170"/>
      <c r="CG967" s="170"/>
      <c r="CH967" s="170"/>
      <c r="CI967" s="170"/>
      <c r="CJ967" s="170"/>
      <c r="CK967" s="170"/>
      <c r="CL967" s="170"/>
      <c r="CM967" s="170"/>
      <c r="CN967" s="170"/>
      <c r="CO967" s="170"/>
      <c r="CP967" s="170"/>
      <c r="CQ967" s="170"/>
      <c r="CR967" s="170"/>
      <c r="CS967" s="170"/>
      <c r="CT967" s="170"/>
      <c r="CU967" s="170"/>
      <c r="CV967" s="170"/>
      <c r="CW967" s="170"/>
      <c r="CX967" s="170"/>
      <c r="CY967" s="170"/>
      <c r="CZ967" s="170"/>
      <c r="DA967" s="170"/>
      <c r="DB967" s="170"/>
      <c r="DC967" s="170"/>
      <c r="DD967" s="170"/>
      <c r="DE967" s="170"/>
      <c r="DF967" s="170"/>
      <c r="DG967" s="170"/>
      <c r="DH967" s="170"/>
      <c r="DI967" s="170"/>
      <c r="DJ967" s="170"/>
      <c r="DK967" s="170"/>
      <c r="DL967" s="170"/>
      <c r="DM967" s="170"/>
      <c r="DN967" s="170"/>
      <c r="DO967" s="170"/>
      <c r="DP967" s="170"/>
      <c r="DQ967" s="170"/>
      <c r="DR967" s="170"/>
      <c r="DS967" s="170"/>
      <c r="DT967" s="170"/>
      <c r="DU967" s="170"/>
      <c r="DV967" s="170"/>
      <c r="DW967" s="170"/>
      <c r="DX967" s="170"/>
      <c r="DY967" s="170"/>
      <c r="DZ967" s="170"/>
      <c r="EA967" s="170"/>
      <c r="EB967" s="170"/>
      <c r="EC967" s="170"/>
      <c r="ED967" s="170"/>
      <c r="EE967" s="170"/>
      <c r="EF967" s="170"/>
      <c r="EG967" s="170"/>
      <c r="EH967" s="170"/>
      <c r="EI967" s="170"/>
      <c r="EJ967" s="170"/>
      <c r="EK967" s="170"/>
      <c r="EL967" s="170"/>
      <c r="EM967" s="170"/>
      <c r="EN967" s="170"/>
      <c r="EO967" s="170"/>
      <c r="EP967" s="170"/>
      <c r="EQ967" s="170"/>
      <c r="ER967" s="170"/>
      <c r="ES967" s="170"/>
      <c r="ET967" s="170"/>
      <c r="EU967" s="170"/>
      <c r="EV967" s="170"/>
      <c r="EW967" s="170"/>
      <c r="EX967" s="170"/>
      <c r="EY967" s="170"/>
      <c r="EZ967" s="170"/>
      <c r="FA967" s="170"/>
      <c r="FB967" s="170"/>
      <c r="FC967" s="170"/>
      <c r="FD967" s="170"/>
    </row>
    <row r="968" customFormat="false" ht="12.75" hidden="false" customHeight="false" outlineLevel="0" collapsed="false">
      <c r="A968" s="179"/>
      <c r="B968" s="160"/>
      <c r="C968" s="160"/>
      <c r="D968" s="160"/>
      <c r="E968" s="160"/>
      <c r="F968" s="160"/>
      <c r="G968" s="160"/>
      <c r="H968" s="159"/>
      <c r="I968" s="181"/>
      <c r="R968" s="159"/>
      <c r="S968" s="169"/>
      <c r="T968" s="170"/>
      <c r="U968" s="170"/>
      <c r="V968" s="170"/>
      <c r="W968" s="170"/>
      <c r="X968" s="170"/>
      <c r="Y968" s="170"/>
      <c r="Z968" s="170"/>
      <c r="AA968" s="170"/>
      <c r="AB968" s="170"/>
      <c r="AC968" s="170"/>
      <c r="AD968" s="170"/>
      <c r="AE968" s="170"/>
      <c r="AF968" s="170"/>
      <c r="AG968" s="170"/>
      <c r="AH968" s="170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70"/>
      <c r="BP968" s="170"/>
      <c r="BQ968" s="170"/>
      <c r="BR968" s="170"/>
      <c r="BS968" s="170"/>
      <c r="BT968" s="170"/>
      <c r="BU968" s="170"/>
      <c r="BV968" s="170"/>
      <c r="BW968" s="170"/>
      <c r="BX968" s="170"/>
      <c r="BY968" s="170"/>
      <c r="BZ968" s="170"/>
      <c r="CA968" s="170"/>
      <c r="CB968" s="170"/>
      <c r="CC968" s="170"/>
      <c r="CD968" s="170"/>
      <c r="CE968" s="170"/>
      <c r="CF968" s="170"/>
      <c r="CG968" s="170"/>
      <c r="CH968" s="170"/>
      <c r="CI968" s="170"/>
      <c r="CJ968" s="170"/>
      <c r="CK968" s="170"/>
      <c r="CL968" s="170"/>
      <c r="CM968" s="170"/>
      <c r="CN968" s="170"/>
      <c r="CO968" s="170"/>
      <c r="CP968" s="170"/>
      <c r="CQ968" s="170"/>
      <c r="CR968" s="170"/>
      <c r="CS968" s="170"/>
      <c r="CT968" s="170"/>
      <c r="CU968" s="170"/>
      <c r="CV968" s="170"/>
      <c r="CW968" s="170"/>
      <c r="CX968" s="170"/>
      <c r="CY968" s="170"/>
      <c r="CZ968" s="170"/>
      <c r="DA968" s="170"/>
      <c r="DB968" s="170"/>
      <c r="DC968" s="170"/>
      <c r="DD968" s="170"/>
      <c r="DE968" s="170"/>
      <c r="DF968" s="170"/>
      <c r="DG968" s="170"/>
      <c r="DH968" s="170"/>
      <c r="DI968" s="170"/>
      <c r="DJ968" s="170"/>
      <c r="DK968" s="170"/>
      <c r="DL968" s="170"/>
      <c r="DM968" s="170"/>
      <c r="DN968" s="170"/>
      <c r="DO968" s="170"/>
      <c r="DP968" s="170"/>
      <c r="DQ968" s="170"/>
      <c r="DR968" s="170"/>
      <c r="DS968" s="170"/>
      <c r="DT968" s="170"/>
      <c r="DU968" s="170"/>
      <c r="DV968" s="170"/>
      <c r="DW968" s="170"/>
      <c r="DX968" s="170"/>
      <c r="DY968" s="170"/>
      <c r="DZ968" s="170"/>
      <c r="EA968" s="170"/>
      <c r="EB968" s="170"/>
      <c r="EC968" s="170"/>
      <c r="ED968" s="170"/>
      <c r="EE968" s="170"/>
      <c r="EF968" s="170"/>
      <c r="EG968" s="170"/>
      <c r="EH968" s="170"/>
      <c r="EI968" s="170"/>
      <c r="EJ968" s="170"/>
      <c r="EK968" s="170"/>
      <c r="EL968" s="170"/>
      <c r="EM968" s="170"/>
      <c r="EN968" s="170"/>
      <c r="EO968" s="170"/>
      <c r="EP968" s="170"/>
      <c r="EQ968" s="170"/>
      <c r="ER968" s="170"/>
      <c r="ES968" s="170"/>
      <c r="ET968" s="170"/>
      <c r="EU968" s="170"/>
      <c r="EV968" s="170"/>
      <c r="EW968" s="170"/>
      <c r="EX968" s="170"/>
      <c r="EY968" s="170"/>
      <c r="EZ968" s="170"/>
      <c r="FA968" s="170"/>
      <c r="FB968" s="170"/>
      <c r="FC968" s="170"/>
      <c r="FD968" s="170"/>
    </row>
    <row r="969" customFormat="false" ht="12.75" hidden="false" customHeight="false" outlineLevel="0" collapsed="false">
      <c r="A969" s="179"/>
      <c r="B969" s="160"/>
      <c r="C969" s="160"/>
      <c r="D969" s="160"/>
      <c r="E969" s="160"/>
      <c r="F969" s="160"/>
      <c r="G969" s="160"/>
      <c r="H969" s="159"/>
      <c r="I969" s="181"/>
      <c r="R969" s="159"/>
      <c r="S969" s="169"/>
      <c r="T969" s="170"/>
      <c r="U969" s="170"/>
      <c r="V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F969" s="170"/>
      <c r="AG969" s="170"/>
      <c r="AH969" s="170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70"/>
      <c r="BP969" s="170"/>
      <c r="BQ969" s="170"/>
      <c r="BR969" s="170"/>
      <c r="BS969" s="170"/>
      <c r="BT969" s="170"/>
      <c r="BU969" s="170"/>
      <c r="BV969" s="170"/>
      <c r="BW969" s="170"/>
      <c r="BX969" s="170"/>
      <c r="BY969" s="170"/>
      <c r="BZ969" s="170"/>
      <c r="CA969" s="170"/>
      <c r="CB969" s="170"/>
      <c r="CC969" s="170"/>
      <c r="CD969" s="170"/>
      <c r="CE969" s="170"/>
      <c r="CF969" s="170"/>
      <c r="CG969" s="170"/>
      <c r="CH969" s="170"/>
      <c r="CI969" s="170"/>
      <c r="CJ969" s="170"/>
      <c r="CK969" s="170"/>
      <c r="CL969" s="170"/>
      <c r="CM969" s="170"/>
      <c r="CN969" s="170"/>
      <c r="CO969" s="170"/>
      <c r="CP969" s="170"/>
      <c r="CQ969" s="170"/>
      <c r="CR969" s="170"/>
      <c r="CS969" s="170"/>
      <c r="CT969" s="170"/>
      <c r="CU969" s="170"/>
      <c r="CV969" s="170"/>
      <c r="CW969" s="170"/>
      <c r="CX969" s="170"/>
      <c r="CY969" s="170"/>
      <c r="CZ969" s="170"/>
      <c r="DA969" s="170"/>
      <c r="DB969" s="170"/>
      <c r="DC969" s="170"/>
      <c r="DD969" s="170"/>
      <c r="DE969" s="170"/>
      <c r="DF969" s="170"/>
      <c r="DG969" s="170"/>
      <c r="DH969" s="170"/>
      <c r="DI969" s="170"/>
      <c r="DJ969" s="170"/>
      <c r="DK969" s="170"/>
      <c r="DL969" s="170"/>
      <c r="DM969" s="170"/>
      <c r="DN969" s="170"/>
      <c r="DO969" s="170"/>
      <c r="DP969" s="170"/>
      <c r="DQ969" s="170"/>
      <c r="DR969" s="170"/>
      <c r="DS969" s="170"/>
      <c r="DT969" s="170"/>
      <c r="DU969" s="170"/>
      <c r="DV969" s="170"/>
      <c r="DW969" s="170"/>
      <c r="DX969" s="170"/>
      <c r="DY969" s="170"/>
      <c r="DZ969" s="170"/>
      <c r="EA969" s="170"/>
      <c r="EB969" s="170"/>
      <c r="EC969" s="170"/>
      <c r="ED969" s="170"/>
      <c r="EE969" s="170"/>
      <c r="EF969" s="170"/>
      <c r="EG969" s="170"/>
      <c r="EH969" s="170"/>
      <c r="EI969" s="170"/>
      <c r="EJ969" s="170"/>
      <c r="EK969" s="170"/>
      <c r="EL969" s="170"/>
      <c r="EM969" s="170"/>
      <c r="EN969" s="170"/>
      <c r="EO969" s="170"/>
      <c r="EP969" s="170"/>
      <c r="EQ969" s="170"/>
      <c r="ER969" s="170"/>
      <c r="ES969" s="170"/>
      <c r="ET969" s="170"/>
      <c r="EU969" s="170"/>
      <c r="EV969" s="170"/>
      <c r="EW969" s="170"/>
      <c r="EX969" s="170"/>
      <c r="EY969" s="170"/>
      <c r="EZ969" s="170"/>
      <c r="FA969" s="170"/>
      <c r="FB969" s="170"/>
      <c r="FC969" s="170"/>
      <c r="FD969" s="170"/>
    </row>
    <row r="970" customFormat="false" ht="12.75" hidden="false" customHeight="false" outlineLevel="0" collapsed="false">
      <c r="A970" s="179"/>
      <c r="B970" s="160"/>
      <c r="C970" s="160"/>
      <c r="D970" s="160"/>
      <c r="E970" s="160"/>
      <c r="F970" s="160"/>
      <c r="G970" s="160"/>
      <c r="H970" s="159"/>
      <c r="I970" s="181"/>
      <c r="R970" s="159"/>
      <c r="S970" s="169"/>
      <c r="T970" s="170"/>
      <c r="U970" s="170"/>
      <c r="V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F970" s="170"/>
      <c r="AG970" s="170"/>
      <c r="AH970" s="170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70"/>
      <c r="BP970" s="170"/>
      <c r="BQ970" s="170"/>
      <c r="BR970" s="170"/>
      <c r="BS970" s="170"/>
      <c r="BT970" s="170"/>
      <c r="BU970" s="170"/>
      <c r="BV970" s="170"/>
      <c r="BW970" s="170"/>
      <c r="BX970" s="170"/>
      <c r="BY970" s="170"/>
      <c r="BZ970" s="170"/>
      <c r="CA970" s="170"/>
      <c r="CB970" s="170"/>
      <c r="CC970" s="170"/>
      <c r="CD970" s="170"/>
      <c r="CE970" s="170"/>
      <c r="CF970" s="170"/>
      <c r="CG970" s="170"/>
      <c r="CH970" s="170"/>
      <c r="CI970" s="170"/>
      <c r="CJ970" s="170"/>
      <c r="CK970" s="170"/>
      <c r="CL970" s="170"/>
      <c r="CM970" s="170"/>
      <c r="CN970" s="170"/>
      <c r="CO970" s="170"/>
      <c r="CP970" s="170"/>
      <c r="CQ970" s="170"/>
      <c r="CR970" s="170"/>
      <c r="CS970" s="170"/>
      <c r="CT970" s="170"/>
      <c r="CU970" s="170"/>
      <c r="CV970" s="170"/>
      <c r="CW970" s="170"/>
      <c r="CX970" s="170"/>
      <c r="CY970" s="170"/>
      <c r="CZ970" s="170"/>
      <c r="DA970" s="170"/>
      <c r="DB970" s="170"/>
      <c r="DC970" s="170"/>
      <c r="DD970" s="170"/>
      <c r="DE970" s="170"/>
      <c r="DF970" s="170"/>
      <c r="DG970" s="170"/>
      <c r="DH970" s="170"/>
      <c r="DI970" s="170"/>
      <c r="DJ970" s="170"/>
      <c r="DK970" s="170"/>
      <c r="DL970" s="170"/>
      <c r="DM970" s="170"/>
      <c r="DN970" s="170"/>
      <c r="DO970" s="170"/>
      <c r="DP970" s="170"/>
      <c r="DQ970" s="170"/>
      <c r="DR970" s="170"/>
      <c r="DS970" s="170"/>
      <c r="DT970" s="170"/>
      <c r="DU970" s="170"/>
      <c r="DV970" s="170"/>
      <c r="DW970" s="170"/>
      <c r="DX970" s="170"/>
      <c r="DY970" s="170"/>
      <c r="DZ970" s="170"/>
      <c r="EA970" s="170"/>
      <c r="EB970" s="170"/>
      <c r="EC970" s="170"/>
      <c r="ED970" s="170"/>
      <c r="EE970" s="170"/>
      <c r="EF970" s="170"/>
      <c r="EG970" s="170"/>
      <c r="EH970" s="170"/>
      <c r="EI970" s="170"/>
      <c r="EJ970" s="170"/>
      <c r="EK970" s="170"/>
      <c r="EL970" s="170"/>
      <c r="EM970" s="170"/>
      <c r="EN970" s="170"/>
      <c r="EO970" s="170"/>
      <c r="EP970" s="170"/>
      <c r="EQ970" s="170"/>
      <c r="ER970" s="170"/>
      <c r="ES970" s="170"/>
      <c r="ET970" s="170"/>
      <c r="EU970" s="170"/>
      <c r="EV970" s="170"/>
      <c r="EW970" s="170"/>
      <c r="EX970" s="170"/>
      <c r="EY970" s="170"/>
      <c r="EZ970" s="170"/>
      <c r="FA970" s="170"/>
      <c r="FB970" s="170"/>
      <c r="FC970" s="170"/>
      <c r="FD970" s="170"/>
    </row>
    <row r="971" customFormat="false" ht="12.75" hidden="false" customHeight="false" outlineLevel="0" collapsed="false">
      <c r="A971" s="179"/>
      <c r="B971" s="160"/>
      <c r="C971" s="160"/>
      <c r="D971" s="160"/>
      <c r="E971" s="160"/>
      <c r="F971" s="160"/>
      <c r="G971" s="160"/>
      <c r="H971" s="159"/>
      <c r="I971" s="181"/>
      <c r="R971" s="159"/>
      <c r="S971" s="169"/>
      <c r="T971" s="170"/>
      <c r="U971" s="170"/>
      <c r="V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F971" s="170"/>
      <c r="AG971" s="170"/>
      <c r="AH971" s="170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70"/>
      <c r="BP971" s="170"/>
      <c r="BQ971" s="170"/>
      <c r="BR971" s="170"/>
      <c r="BS971" s="170"/>
      <c r="BT971" s="170"/>
      <c r="BU971" s="170"/>
      <c r="BV971" s="170"/>
      <c r="BW971" s="170"/>
      <c r="BX971" s="170"/>
      <c r="BY971" s="170"/>
      <c r="BZ971" s="170"/>
      <c r="CA971" s="170"/>
      <c r="CB971" s="170"/>
      <c r="CC971" s="170"/>
      <c r="CD971" s="170"/>
      <c r="CE971" s="170"/>
      <c r="CF971" s="170"/>
      <c r="CG971" s="170"/>
      <c r="CH971" s="170"/>
      <c r="CI971" s="170"/>
      <c r="CJ971" s="170"/>
      <c r="CK971" s="170"/>
      <c r="CL971" s="170"/>
      <c r="CM971" s="170"/>
      <c r="CN971" s="170"/>
      <c r="CO971" s="170"/>
      <c r="CP971" s="170"/>
      <c r="CQ971" s="170"/>
      <c r="CR971" s="170"/>
      <c r="CS971" s="170"/>
      <c r="CT971" s="170"/>
      <c r="CU971" s="170"/>
      <c r="CV971" s="170"/>
      <c r="CW971" s="170"/>
      <c r="CX971" s="170"/>
      <c r="CY971" s="170"/>
      <c r="CZ971" s="170"/>
      <c r="DA971" s="170"/>
      <c r="DB971" s="170"/>
      <c r="DC971" s="170"/>
      <c r="DD971" s="170"/>
      <c r="DE971" s="170"/>
      <c r="DF971" s="170"/>
      <c r="DG971" s="170"/>
      <c r="DH971" s="170"/>
      <c r="DI971" s="170"/>
      <c r="DJ971" s="170"/>
      <c r="DK971" s="170"/>
      <c r="DL971" s="170"/>
      <c r="DM971" s="170"/>
      <c r="DN971" s="170"/>
      <c r="DO971" s="170"/>
      <c r="DP971" s="170"/>
      <c r="DQ971" s="170"/>
      <c r="DR971" s="170"/>
      <c r="DS971" s="170"/>
      <c r="DT971" s="170"/>
      <c r="DU971" s="170"/>
      <c r="DV971" s="170"/>
      <c r="DW971" s="170"/>
      <c r="DX971" s="170"/>
      <c r="DY971" s="170"/>
      <c r="DZ971" s="170"/>
      <c r="EA971" s="170"/>
      <c r="EB971" s="170"/>
      <c r="EC971" s="170"/>
      <c r="ED971" s="170"/>
      <c r="EE971" s="170"/>
      <c r="EF971" s="170"/>
      <c r="EG971" s="170"/>
      <c r="EH971" s="170"/>
      <c r="EI971" s="170"/>
      <c r="EJ971" s="170"/>
      <c r="EK971" s="170"/>
      <c r="EL971" s="170"/>
      <c r="EM971" s="170"/>
      <c r="EN971" s="170"/>
      <c r="EO971" s="170"/>
      <c r="EP971" s="170"/>
      <c r="EQ971" s="170"/>
      <c r="ER971" s="170"/>
      <c r="ES971" s="170"/>
      <c r="ET971" s="170"/>
      <c r="EU971" s="170"/>
      <c r="EV971" s="170"/>
      <c r="EW971" s="170"/>
      <c r="EX971" s="170"/>
      <c r="EY971" s="170"/>
      <c r="EZ971" s="170"/>
      <c r="FA971" s="170"/>
      <c r="FB971" s="170"/>
      <c r="FC971" s="170"/>
      <c r="FD971" s="170"/>
    </row>
    <row r="972" customFormat="false" ht="12.75" hidden="false" customHeight="false" outlineLevel="0" collapsed="false">
      <c r="A972" s="179"/>
      <c r="B972" s="160"/>
      <c r="C972" s="160"/>
      <c r="D972" s="160"/>
      <c r="E972" s="160"/>
      <c r="F972" s="160"/>
      <c r="G972" s="160"/>
      <c r="H972" s="159"/>
      <c r="I972" s="181"/>
      <c r="R972" s="159"/>
      <c r="S972" s="169"/>
      <c r="T972" s="170"/>
      <c r="U972" s="170"/>
      <c r="V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F972" s="170"/>
      <c r="AG972" s="170"/>
      <c r="AH972" s="170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170"/>
      <c r="BG972" s="170"/>
      <c r="BH972" s="170"/>
      <c r="BI972" s="170"/>
      <c r="BJ972" s="170"/>
      <c r="BK972" s="170"/>
      <c r="BL972" s="170"/>
      <c r="BM972" s="170"/>
      <c r="BN972" s="170"/>
      <c r="BO972" s="170"/>
      <c r="BP972" s="170"/>
      <c r="BQ972" s="170"/>
      <c r="BR972" s="170"/>
      <c r="BS972" s="170"/>
      <c r="BT972" s="170"/>
      <c r="BU972" s="170"/>
      <c r="BV972" s="170"/>
      <c r="BW972" s="170"/>
      <c r="BX972" s="170"/>
      <c r="BY972" s="170"/>
      <c r="BZ972" s="170"/>
      <c r="CA972" s="170"/>
      <c r="CB972" s="170"/>
      <c r="CC972" s="170"/>
      <c r="CD972" s="170"/>
      <c r="CE972" s="170"/>
      <c r="CF972" s="170"/>
      <c r="CG972" s="170"/>
      <c r="CH972" s="170"/>
      <c r="CI972" s="170"/>
      <c r="CJ972" s="170"/>
      <c r="CK972" s="170"/>
      <c r="CL972" s="170"/>
      <c r="CM972" s="170"/>
      <c r="CN972" s="170"/>
      <c r="CO972" s="170"/>
      <c r="CP972" s="170"/>
      <c r="CQ972" s="170"/>
      <c r="CR972" s="170"/>
      <c r="CS972" s="170"/>
      <c r="CT972" s="170"/>
      <c r="CU972" s="170"/>
      <c r="CV972" s="170"/>
      <c r="CW972" s="170"/>
      <c r="CX972" s="170"/>
      <c r="CY972" s="170"/>
      <c r="CZ972" s="170"/>
      <c r="DA972" s="170"/>
      <c r="DB972" s="170"/>
      <c r="DC972" s="170"/>
      <c r="DD972" s="170"/>
      <c r="DE972" s="170"/>
      <c r="DF972" s="170"/>
      <c r="DG972" s="170"/>
      <c r="DH972" s="170"/>
      <c r="DI972" s="170"/>
      <c r="DJ972" s="170"/>
      <c r="DK972" s="170"/>
      <c r="DL972" s="170"/>
      <c r="DM972" s="170"/>
      <c r="DN972" s="170"/>
      <c r="DO972" s="170"/>
      <c r="DP972" s="170"/>
      <c r="DQ972" s="170"/>
      <c r="DR972" s="170"/>
      <c r="DS972" s="170"/>
      <c r="DT972" s="170"/>
      <c r="DU972" s="170"/>
      <c r="DV972" s="170"/>
      <c r="DW972" s="170"/>
      <c r="DX972" s="170"/>
      <c r="DY972" s="170"/>
      <c r="DZ972" s="170"/>
      <c r="EA972" s="170"/>
      <c r="EB972" s="170"/>
      <c r="EC972" s="170"/>
      <c r="ED972" s="170"/>
      <c r="EE972" s="170"/>
      <c r="EF972" s="170"/>
      <c r="EG972" s="170"/>
      <c r="EH972" s="170"/>
      <c r="EI972" s="170"/>
      <c r="EJ972" s="170"/>
      <c r="EK972" s="170"/>
      <c r="EL972" s="170"/>
      <c r="EM972" s="170"/>
      <c r="EN972" s="170"/>
      <c r="EO972" s="170"/>
      <c r="EP972" s="170"/>
      <c r="EQ972" s="170"/>
      <c r="ER972" s="170"/>
      <c r="ES972" s="170"/>
      <c r="ET972" s="170"/>
      <c r="EU972" s="170"/>
      <c r="EV972" s="170"/>
      <c r="EW972" s="170"/>
      <c r="EX972" s="170"/>
      <c r="EY972" s="170"/>
      <c r="EZ972" s="170"/>
      <c r="FA972" s="170"/>
      <c r="FB972" s="170"/>
      <c r="FC972" s="170"/>
      <c r="FD972" s="170"/>
    </row>
    <row r="973" customFormat="false" ht="12.75" hidden="false" customHeight="false" outlineLevel="0" collapsed="false">
      <c r="A973" s="179"/>
      <c r="B973" s="160"/>
      <c r="C973" s="160"/>
      <c r="D973" s="160"/>
      <c r="E973" s="160"/>
      <c r="F973" s="160"/>
      <c r="G973" s="160"/>
      <c r="H973" s="159"/>
      <c r="I973" s="181"/>
      <c r="R973" s="159"/>
      <c r="S973" s="169"/>
      <c r="T973" s="170"/>
      <c r="U973" s="170"/>
      <c r="V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F973" s="170"/>
      <c r="AG973" s="170"/>
      <c r="AH973" s="170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170"/>
      <c r="BG973" s="170"/>
      <c r="BH973" s="170"/>
      <c r="BI973" s="170"/>
      <c r="BJ973" s="170"/>
      <c r="BK973" s="170"/>
      <c r="BL973" s="170"/>
      <c r="BM973" s="170"/>
      <c r="BN973" s="170"/>
      <c r="BO973" s="170"/>
      <c r="BP973" s="170"/>
      <c r="BQ973" s="170"/>
      <c r="BR973" s="170"/>
      <c r="BS973" s="170"/>
      <c r="BT973" s="170"/>
      <c r="BU973" s="170"/>
      <c r="BV973" s="170"/>
      <c r="BW973" s="170"/>
      <c r="BX973" s="170"/>
      <c r="BY973" s="170"/>
      <c r="BZ973" s="170"/>
      <c r="CA973" s="170"/>
      <c r="CB973" s="170"/>
      <c r="CC973" s="170"/>
      <c r="CD973" s="170"/>
      <c r="CE973" s="170"/>
      <c r="CF973" s="170"/>
      <c r="CG973" s="170"/>
      <c r="CH973" s="170"/>
      <c r="CI973" s="170"/>
      <c r="CJ973" s="170"/>
      <c r="CK973" s="170"/>
      <c r="CL973" s="170"/>
      <c r="CM973" s="170"/>
      <c r="CN973" s="170"/>
      <c r="CO973" s="170"/>
      <c r="CP973" s="170"/>
      <c r="CQ973" s="170"/>
      <c r="CR973" s="170"/>
      <c r="CS973" s="170"/>
      <c r="CT973" s="170"/>
      <c r="CU973" s="170"/>
      <c r="CV973" s="170"/>
      <c r="CW973" s="170"/>
      <c r="CX973" s="170"/>
      <c r="CY973" s="170"/>
      <c r="CZ973" s="170"/>
      <c r="DA973" s="170"/>
      <c r="DB973" s="170"/>
      <c r="DC973" s="170"/>
      <c r="DD973" s="170"/>
      <c r="DE973" s="170"/>
      <c r="DF973" s="170"/>
      <c r="DG973" s="170"/>
      <c r="DH973" s="170"/>
      <c r="DI973" s="170"/>
      <c r="DJ973" s="170"/>
      <c r="DK973" s="170"/>
      <c r="DL973" s="170"/>
      <c r="DM973" s="170"/>
      <c r="DN973" s="170"/>
      <c r="DO973" s="170"/>
      <c r="DP973" s="170"/>
      <c r="DQ973" s="170"/>
      <c r="DR973" s="170"/>
      <c r="DS973" s="170"/>
      <c r="DT973" s="170"/>
      <c r="DU973" s="170"/>
      <c r="DV973" s="170"/>
      <c r="DW973" s="170"/>
      <c r="DX973" s="170"/>
      <c r="DY973" s="170"/>
      <c r="DZ973" s="170"/>
      <c r="EA973" s="170"/>
      <c r="EB973" s="170"/>
      <c r="EC973" s="170"/>
      <c r="ED973" s="170"/>
      <c r="EE973" s="170"/>
      <c r="EF973" s="170"/>
      <c r="EG973" s="170"/>
      <c r="EH973" s="170"/>
      <c r="EI973" s="170"/>
      <c r="EJ973" s="170"/>
      <c r="EK973" s="170"/>
      <c r="EL973" s="170"/>
      <c r="EM973" s="170"/>
      <c r="EN973" s="170"/>
      <c r="EO973" s="170"/>
      <c r="EP973" s="170"/>
      <c r="EQ973" s="170"/>
      <c r="ER973" s="170"/>
      <c r="ES973" s="170"/>
      <c r="ET973" s="170"/>
      <c r="EU973" s="170"/>
      <c r="EV973" s="170"/>
      <c r="EW973" s="170"/>
      <c r="EX973" s="170"/>
      <c r="EY973" s="170"/>
      <c r="EZ973" s="170"/>
      <c r="FA973" s="170"/>
      <c r="FB973" s="170"/>
      <c r="FC973" s="170"/>
      <c r="FD973" s="170"/>
    </row>
    <row r="974" customFormat="false" ht="12.75" hidden="false" customHeight="false" outlineLevel="0" collapsed="false">
      <c r="A974" s="179"/>
      <c r="B974" s="160"/>
      <c r="C974" s="160"/>
      <c r="D974" s="160"/>
      <c r="E974" s="160"/>
      <c r="F974" s="160"/>
      <c r="G974" s="160"/>
      <c r="H974" s="159"/>
      <c r="I974" s="181"/>
      <c r="R974" s="159"/>
      <c r="S974" s="169"/>
      <c r="T974" s="170"/>
      <c r="U974" s="170"/>
      <c r="V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F974" s="170"/>
      <c r="AG974" s="170"/>
      <c r="AH974" s="170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170"/>
      <c r="BG974" s="170"/>
      <c r="BH974" s="170"/>
      <c r="BI974" s="170"/>
      <c r="BJ974" s="170"/>
      <c r="BK974" s="170"/>
      <c r="BL974" s="170"/>
      <c r="BM974" s="170"/>
      <c r="BN974" s="170"/>
      <c r="BO974" s="170"/>
      <c r="BP974" s="170"/>
      <c r="BQ974" s="170"/>
      <c r="BR974" s="170"/>
      <c r="BS974" s="170"/>
      <c r="BT974" s="170"/>
      <c r="BU974" s="170"/>
      <c r="BV974" s="170"/>
      <c r="BW974" s="170"/>
      <c r="BX974" s="170"/>
      <c r="BY974" s="170"/>
      <c r="BZ974" s="170"/>
      <c r="CA974" s="170"/>
      <c r="CB974" s="170"/>
      <c r="CC974" s="170"/>
      <c r="CD974" s="170"/>
      <c r="CE974" s="170"/>
      <c r="CF974" s="170"/>
      <c r="CG974" s="170"/>
      <c r="CH974" s="170"/>
      <c r="CI974" s="170"/>
      <c r="CJ974" s="170"/>
      <c r="CK974" s="170"/>
      <c r="CL974" s="170"/>
      <c r="CM974" s="170"/>
      <c r="CN974" s="170"/>
      <c r="CO974" s="170"/>
      <c r="CP974" s="170"/>
      <c r="CQ974" s="170"/>
      <c r="CR974" s="170"/>
      <c r="CS974" s="170"/>
      <c r="CT974" s="170"/>
      <c r="CU974" s="170"/>
      <c r="CV974" s="170"/>
      <c r="CW974" s="170"/>
      <c r="CX974" s="170"/>
      <c r="CY974" s="170"/>
      <c r="CZ974" s="170"/>
      <c r="DA974" s="170"/>
      <c r="DB974" s="170"/>
      <c r="DC974" s="170"/>
      <c r="DD974" s="170"/>
      <c r="DE974" s="170"/>
      <c r="DF974" s="170"/>
      <c r="DG974" s="170"/>
      <c r="DH974" s="170"/>
      <c r="DI974" s="170"/>
      <c r="DJ974" s="170"/>
      <c r="DK974" s="170"/>
      <c r="DL974" s="170"/>
      <c r="DM974" s="170"/>
      <c r="DN974" s="170"/>
      <c r="DO974" s="170"/>
      <c r="DP974" s="170"/>
      <c r="DQ974" s="170"/>
      <c r="DR974" s="170"/>
      <c r="DS974" s="170"/>
      <c r="DT974" s="170"/>
      <c r="DU974" s="170"/>
      <c r="DV974" s="170"/>
      <c r="DW974" s="170"/>
      <c r="DX974" s="170"/>
      <c r="DY974" s="170"/>
      <c r="DZ974" s="170"/>
      <c r="EA974" s="170"/>
      <c r="EB974" s="170"/>
      <c r="EC974" s="170"/>
      <c r="ED974" s="170"/>
      <c r="EE974" s="170"/>
      <c r="EF974" s="170"/>
      <c r="EG974" s="170"/>
      <c r="EH974" s="170"/>
      <c r="EI974" s="170"/>
      <c r="EJ974" s="170"/>
      <c r="EK974" s="170"/>
      <c r="EL974" s="170"/>
      <c r="EM974" s="170"/>
      <c r="EN974" s="170"/>
      <c r="EO974" s="170"/>
      <c r="EP974" s="170"/>
      <c r="EQ974" s="170"/>
      <c r="ER974" s="170"/>
      <c r="ES974" s="170"/>
      <c r="ET974" s="170"/>
      <c r="EU974" s="170"/>
      <c r="EV974" s="170"/>
      <c r="EW974" s="170"/>
      <c r="EX974" s="170"/>
      <c r="EY974" s="170"/>
      <c r="EZ974" s="170"/>
      <c r="FA974" s="170"/>
      <c r="FB974" s="170"/>
      <c r="FC974" s="170"/>
      <c r="FD974" s="170"/>
    </row>
    <row r="975" customFormat="false" ht="12.75" hidden="false" customHeight="false" outlineLevel="0" collapsed="false">
      <c r="A975" s="179"/>
      <c r="B975" s="160"/>
      <c r="C975" s="160"/>
      <c r="D975" s="160"/>
      <c r="E975" s="160"/>
      <c r="F975" s="160"/>
      <c r="G975" s="160"/>
      <c r="H975" s="159"/>
      <c r="I975" s="181"/>
      <c r="R975" s="159"/>
      <c r="S975" s="169"/>
      <c r="T975" s="170"/>
      <c r="U975" s="170"/>
      <c r="V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F975" s="170"/>
      <c r="AG975" s="170"/>
      <c r="AH975" s="170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170"/>
      <c r="BG975" s="170"/>
      <c r="BH975" s="170"/>
      <c r="BI975" s="170"/>
      <c r="BJ975" s="170"/>
      <c r="BK975" s="170"/>
      <c r="BL975" s="170"/>
      <c r="BM975" s="170"/>
      <c r="BN975" s="170"/>
      <c r="BO975" s="170"/>
      <c r="BP975" s="170"/>
      <c r="BQ975" s="170"/>
      <c r="BR975" s="170"/>
      <c r="BS975" s="170"/>
      <c r="BT975" s="170"/>
      <c r="BU975" s="170"/>
      <c r="BV975" s="170"/>
      <c r="BW975" s="170"/>
      <c r="BX975" s="170"/>
      <c r="BY975" s="170"/>
      <c r="BZ975" s="170"/>
      <c r="CA975" s="170"/>
      <c r="CB975" s="170"/>
      <c r="CC975" s="170"/>
      <c r="CD975" s="170"/>
      <c r="CE975" s="170"/>
      <c r="CF975" s="170"/>
      <c r="CG975" s="170"/>
      <c r="CH975" s="170"/>
      <c r="CI975" s="170"/>
      <c r="CJ975" s="170"/>
      <c r="CK975" s="170"/>
      <c r="CL975" s="170"/>
      <c r="CM975" s="170"/>
      <c r="CN975" s="170"/>
      <c r="CO975" s="170"/>
      <c r="CP975" s="170"/>
      <c r="CQ975" s="170"/>
      <c r="CR975" s="170"/>
      <c r="CS975" s="170"/>
      <c r="CT975" s="170"/>
      <c r="CU975" s="170"/>
      <c r="CV975" s="170"/>
      <c r="CW975" s="170"/>
      <c r="CX975" s="170"/>
      <c r="CY975" s="170"/>
      <c r="CZ975" s="170"/>
      <c r="DA975" s="170"/>
      <c r="DB975" s="170"/>
      <c r="DC975" s="170"/>
      <c r="DD975" s="170"/>
      <c r="DE975" s="170"/>
      <c r="DF975" s="170"/>
      <c r="DG975" s="170"/>
      <c r="DH975" s="170"/>
      <c r="DI975" s="170"/>
      <c r="DJ975" s="170"/>
      <c r="DK975" s="170"/>
      <c r="DL975" s="170"/>
      <c r="DM975" s="170"/>
      <c r="DN975" s="170"/>
      <c r="DO975" s="170"/>
      <c r="DP975" s="170"/>
      <c r="DQ975" s="170"/>
      <c r="DR975" s="170"/>
      <c r="DS975" s="170"/>
      <c r="DT975" s="170"/>
      <c r="DU975" s="170"/>
      <c r="DV975" s="170"/>
      <c r="DW975" s="170"/>
      <c r="DX975" s="170"/>
      <c r="DY975" s="170"/>
      <c r="DZ975" s="170"/>
      <c r="EA975" s="170"/>
      <c r="EB975" s="170"/>
      <c r="EC975" s="170"/>
      <c r="ED975" s="170"/>
      <c r="EE975" s="170"/>
      <c r="EF975" s="170"/>
      <c r="EG975" s="170"/>
      <c r="EH975" s="170"/>
      <c r="EI975" s="170"/>
      <c r="EJ975" s="170"/>
      <c r="EK975" s="170"/>
      <c r="EL975" s="170"/>
      <c r="EM975" s="170"/>
      <c r="EN975" s="170"/>
      <c r="EO975" s="170"/>
      <c r="EP975" s="170"/>
      <c r="EQ975" s="170"/>
      <c r="ER975" s="170"/>
      <c r="ES975" s="170"/>
      <c r="ET975" s="170"/>
      <c r="EU975" s="170"/>
      <c r="EV975" s="170"/>
      <c r="EW975" s="170"/>
      <c r="EX975" s="170"/>
      <c r="EY975" s="170"/>
      <c r="EZ975" s="170"/>
      <c r="FA975" s="170"/>
      <c r="FB975" s="170"/>
      <c r="FC975" s="170"/>
      <c r="FD975" s="170"/>
    </row>
    <row r="976" customFormat="false" ht="12.75" hidden="false" customHeight="false" outlineLevel="0" collapsed="false">
      <c r="A976" s="179"/>
      <c r="B976" s="160"/>
      <c r="C976" s="160"/>
      <c r="D976" s="160"/>
      <c r="E976" s="160"/>
      <c r="F976" s="160"/>
      <c r="G976" s="160"/>
      <c r="H976" s="159"/>
      <c r="I976" s="181"/>
      <c r="R976" s="159"/>
      <c r="S976" s="169"/>
      <c r="T976" s="170"/>
      <c r="U976" s="170"/>
      <c r="V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F976" s="170"/>
      <c r="AG976" s="170"/>
      <c r="AH976" s="170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170"/>
      <c r="BG976" s="170"/>
      <c r="BH976" s="170"/>
      <c r="BI976" s="170"/>
      <c r="BJ976" s="170"/>
      <c r="BK976" s="170"/>
      <c r="BL976" s="170"/>
      <c r="BM976" s="170"/>
      <c r="BN976" s="170"/>
      <c r="BO976" s="170"/>
      <c r="BP976" s="170"/>
      <c r="BQ976" s="170"/>
      <c r="BR976" s="170"/>
      <c r="BS976" s="170"/>
      <c r="BT976" s="170"/>
      <c r="BU976" s="170"/>
      <c r="BV976" s="170"/>
      <c r="BW976" s="170"/>
      <c r="BX976" s="170"/>
      <c r="BY976" s="170"/>
      <c r="BZ976" s="170"/>
      <c r="CA976" s="170"/>
      <c r="CB976" s="170"/>
      <c r="CC976" s="170"/>
      <c r="CD976" s="170"/>
      <c r="CE976" s="170"/>
      <c r="CF976" s="170"/>
      <c r="CG976" s="170"/>
      <c r="CH976" s="170"/>
      <c r="CI976" s="170"/>
      <c r="CJ976" s="170"/>
      <c r="CK976" s="170"/>
      <c r="CL976" s="170"/>
      <c r="CM976" s="170"/>
      <c r="CN976" s="170"/>
      <c r="CO976" s="170"/>
      <c r="CP976" s="170"/>
      <c r="CQ976" s="170"/>
      <c r="CR976" s="170"/>
      <c r="CS976" s="170"/>
      <c r="CT976" s="170"/>
      <c r="CU976" s="170"/>
      <c r="CV976" s="170"/>
      <c r="CW976" s="170"/>
      <c r="CX976" s="170"/>
      <c r="CY976" s="170"/>
      <c r="CZ976" s="170"/>
      <c r="DA976" s="170"/>
      <c r="DB976" s="170"/>
      <c r="DC976" s="170"/>
      <c r="DD976" s="170"/>
      <c r="DE976" s="170"/>
      <c r="DF976" s="170"/>
      <c r="DG976" s="170"/>
      <c r="DH976" s="170"/>
      <c r="DI976" s="170"/>
      <c r="DJ976" s="170"/>
      <c r="DK976" s="170"/>
      <c r="DL976" s="170"/>
      <c r="DM976" s="170"/>
      <c r="DN976" s="170"/>
      <c r="DO976" s="170"/>
      <c r="DP976" s="170"/>
      <c r="DQ976" s="170"/>
      <c r="DR976" s="170"/>
      <c r="DS976" s="170"/>
      <c r="DT976" s="170"/>
      <c r="DU976" s="170"/>
      <c r="DV976" s="170"/>
      <c r="DW976" s="170"/>
      <c r="DX976" s="170"/>
      <c r="DY976" s="170"/>
      <c r="DZ976" s="170"/>
      <c r="EA976" s="170"/>
      <c r="EB976" s="170"/>
      <c r="EC976" s="170"/>
      <c r="ED976" s="170"/>
      <c r="EE976" s="170"/>
      <c r="EF976" s="170"/>
      <c r="EG976" s="170"/>
      <c r="EH976" s="170"/>
      <c r="EI976" s="170"/>
      <c r="EJ976" s="170"/>
      <c r="EK976" s="170"/>
      <c r="EL976" s="170"/>
      <c r="EM976" s="170"/>
      <c r="EN976" s="170"/>
      <c r="EO976" s="170"/>
      <c r="EP976" s="170"/>
      <c r="EQ976" s="170"/>
      <c r="ER976" s="170"/>
      <c r="ES976" s="170"/>
      <c r="ET976" s="170"/>
      <c r="EU976" s="170"/>
      <c r="EV976" s="170"/>
      <c r="EW976" s="170"/>
      <c r="EX976" s="170"/>
      <c r="EY976" s="170"/>
      <c r="EZ976" s="170"/>
      <c r="FA976" s="170"/>
      <c r="FB976" s="170"/>
      <c r="FC976" s="170"/>
      <c r="FD976" s="170"/>
    </row>
    <row r="977" customFormat="false" ht="12.75" hidden="false" customHeight="false" outlineLevel="0" collapsed="false">
      <c r="A977" s="179"/>
      <c r="B977" s="160"/>
      <c r="C977" s="160"/>
      <c r="D977" s="160"/>
      <c r="E977" s="160"/>
      <c r="F977" s="160"/>
      <c r="G977" s="160"/>
      <c r="H977" s="159"/>
      <c r="I977" s="181"/>
      <c r="R977" s="159"/>
      <c r="S977" s="169"/>
      <c r="T977" s="170"/>
      <c r="U977" s="170"/>
      <c r="V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F977" s="170"/>
      <c r="AG977" s="170"/>
      <c r="AH977" s="170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170"/>
      <c r="BG977" s="170"/>
      <c r="BH977" s="170"/>
      <c r="BI977" s="170"/>
      <c r="BJ977" s="170"/>
      <c r="BK977" s="170"/>
      <c r="BL977" s="170"/>
      <c r="BM977" s="170"/>
      <c r="BN977" s="170"/>
      <c r="BO977" s="170"/>
      <c r="BP977" s="170"/>
      <c r="BQ977" s="170"/>
      <c r="BR977" s="170"/>
      <c r="BS977" s="170"/>
      <c r="BT977" s="170"/>
      <c r="BU977" s="170"/>
      <c r="BV977" s="170"/>
      <c r="BW977" s="170"/>
      <c r="BX977" s="170"/>
      <c r="BY977" s="170"/>
      <c r="BZ977" s="170"/>
      <c r="CA977" s="170"/>
      <c r="CB977" s="170"/>
      <c r="CC977" s="170"/>
      <c r="CD977" s="170"/>
      <c r="CE977" s="170"/>
      <c r="CF977" s="170"/>
      <c r="CG977" s="170"/>
      <c r="CH977" s="170"/>
      <c r="CI977" s="170"/>
      <c r="CJ977" s="170"/>
      <c r="CK977" s="170"/>
      <c r="CL977" s="170"/>
      <c r="CM977" s="170"/>
      <c r="CN977" s="170"/>
      <c r="CO977" s="170"/>
      <c r="CP977" s="170"/>
      <c r="CQ977" s="170"/>
      <c r="CR977" s="170"/>
      <c r="CS977" s="170"/>
      <c r="CT977" s="170"/>
      <c r="CU977" s="170"/>
      <c r="CV977" s="170"/>
      <c r="CW977" s="170"/>
      <c r="CX977" s="170"/>
      <c r="CY977" s="170"/>
      <c r="CZ977" s="170"/>
      <c r="DA977" s="170"/>
      <c r="DB977" s="170"/>
      <c r="DC977" s="170"/>
      <c r="DD977" s="170"/>
      <c r="DE977" s="170"/>
      <c r="DF977" s="170"/>
      <c r="DG977" s="170"/>
      <c r="DH977" s="170"/>
      <c r="DI977" s="170"/>
      <c r="DJ977" s="170"/>
      <c r="DK977" s="170"/>
      <c r="DL977" s="170"/>
      <c r="DM977" s="170"/>
      <c r="DN977" s="170"/>
      <c r="DO977" s="170"/>
      <c r="DP977" s="170"/>
      <c r="DQ977" s="170"/>
      <c r="DR977" s="170"/>
      <c r="DS977" s="170"/>
      <c r="DT977" s="170"/>
      <c r="DU977" s="170"/>
      <c r="DV977" s="170"/>
      <c r="DW977" s="170"/>
      <c r="DX977" s="170"/>
      <c r="DY977" s="170"/>
      <c r="DZ977" s="170"/>
      <c r="EA977" s="170"/>
      <c r="EB977" s="170"/>
      <c r="EC977" s="170"/>
      <c r="ED977" s="170"/>
      <c r="EE977" s="170"/>
      <c r="EF977" s="170"/>
      <c r="EG977" s="170"/>
      <c r="EH977" s="170"/>
      <c r="EI977" s="170"/>
      <c r="EJ977" s="170"/>
      <c r="EK977" s="170"/>
      <c r="EL977" s="170"/>
      <c r="EM977" s="170"/>
      <c r="EN977" s="170"/>
      <c r="EO977" s="170"/>
      <c r="EP977" s="170"/>
      <c r="EQ977" s="170"/>
      <c r="ER977" s="170"/>
      <c r="ES977" s="170"/>
      <c r="ET977" s="170"/>
      <c r="EU977" s="170"/>
      <c r="EV977" s="170"/>
      <c r="EW977" s="170"/>
      <c r="EX977" s="170"/>
      <c r="EY977" s="170"/>
      <c r="EZ977" s="170"/>
      <c r="FA977" s="170"/>
      <c r="FB977" s="170"/>
      <c r="FC977" s="170"/>
      <c r="FD977" s="170"/>
    </row>
    <row r="978" customFormat="false" ht="12.75" hidden="false" customHeight="false" outlineLevel="0" collapsed="false">
      <c r="A978" s="179"/>
      <c r="B978" s="160"/>
      <c r="C978" s="160"/>
      <c r="D978" s="160"/>
      <c r="E978" s="160"/>
      <c r="F978" s="160"/>
      <c r="G978" s="160"/>
      <c r="H978" s="159"/>
      <c r="I978" s="181"/>
      <c r="R978" s="159"/>
      <c r="S978" s="169"/>
      <c r="T978" s="170"/>
      <c r="U978" s="170"/>
      <c r="V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F978" s="170"/>
      <c r="AG978" s="170"/>
      <c r="AH978" s="170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170"/>
      <c r="BG978" s="170"/>
      <c r="BH978" s="170"/>
      <c r="BI978" s="170"/>
      <c r="BJ978" s="170"/>
      <c r="BK978" s="170"/>
      <c r="BL978" s="170"/>
      <c r="BM978" s="170"/>
      <c r="BN978" s="170"/>
      <c r="BO978" s="170"/>
      <c r="BP978" s="170"/>
      <c r="BQ978" s="170"/>
      <c r="BR978" s="170"/>
      <c r="BS978" s="170"/>
      <c r="BT978" s="170"/>
      <c r="BU978" s="170"/>
      <c r="BV978" s="170"/>
      <c r="BW978" s="170"/>
      <c r="BX978" s="170"/>
      <c r="BY978" s="170"/>
      <c r="BZ978" s="170"/>
      <c r="CA978" s="170"/>
      <c r="CB978" s="170"/>
      <c r="CC978" s="170"/>
      <c r="CD978" s="170"/>
      <c r="CE978" s="170"/>
      <c r="CF978" s="170"/>
      <c r="CG978" s="170"/>
      <c r="CH978" s="170"/>
      <c r="CI978" s="170"/>
      <c r="CJ978" s="170"/>
      <c r="CK978" s="170"/>
      <c r="CL978" s="170"/>
      <c r="CM978" s="170"/>
      <c r="CN978" s="170"/>
      <c r="CO978" s="170"/>
      <c r="CP978" s="170"/>
      <c r="CQ978" s="170"/>
      <c r="CR978" s="170"/>
      <c r="CS978" s="170"/>
      <c r="CT978" s="170"/>
      <c r="CU978" s="170"/>
      <c r="CV978" s="170"/>
      <c r="CW978" s="170"/>
      <c r="CX978" s="170"/>
      <c r="CY978" s="170"/>
      <c r="CZ978" s="170"/>
      <c r="DA978" s="170"/>
      <c r="DB978" s="170"/>
      <c r="DC978" s="170"/>
      <c r="DD978" s="170"/>
      <c r="DE978" s="170"/>
      <c r="DF978" s="170"/>
      <c r="DG978" s="170"/>
      <c r="DH978" s="170"/>
      <c r="DI978" s="170"/>
      <c r="DJ978" s="170"/>
      <c r="DK978" s="170"/>
      <c r="DL978" s="170"/>
      <c r="DM978" s="170"/>
      <c r="DN978" s="170"/>
      <c r="DO978" s="170"/>
      <c r="DP978" s="170"/>
      <c r="DQ978" s="170"/>
      <c r="DR978" s="170"/>
      <c r="DS978" s="170"/>
      <c r="DT978" s="170"/>
      <c r="DU978" s="170"/>
      <c r="DV978" s="170"/>
      <c r="DW978" s="170"/>
      <c r="DX978" s="170"/>
      <c r="DY978" s="170"/>
      <c r="DZ978" s="170"/>
      <c r="EA978" s="170"/>
      <c r="EB978" s="170"/>
      <c r="EC978" s="170"/>
      <c r="ED978" s="170"/>
      <c r="EE978" s="170"/>
      <c r="EF978" s="170"/>
      <c r="EG978" s="170"/>
      <c r="EH978" s="170"/>
      <c r="EI978" s="170"/>
      <c r="EJ978" s="170"/>
      <c r="EK978" s="170"/>
      <c r="EL978" s="170"/>
      <c r="EM978" s="170"/>
      <c r="EN978" s="170"/>
      <c r="EO978" s="170"/>
      <c r="EP978" s="170"/>
      <c r="EQ978" s="170"/>
      <c r="ER978" s="170"/>
      <c r="ES978" s="170"/>
      <c r="ET978" s="170"/>
      <c r="EU978" s="170"/>
      <c r="EV978" s="170"/>
      <c r="EW978" s="170"/>
      <c r="EX978" s="170"/>
      <c r="EY978" s="170"/>
      <c r="EZ978" s="170"/>
      <c r="FA978" s="170"/>
      <c r="FB978" s="170"/>
      <c r="FC978" s="170"/>
      <c r="FD978" s="170"/>
    </row>
    <row r="979" customFormat="false" ht="12.75" hidden="false" customHeight="false" outlineLevel="0" collapsed="false">
      <c r="A979" s="179"/>
      <c r="B979" s="160"/>
      <c r="C979" s="160"/>
      <c r="D979" s="160"/>
      <c r="E979" s="160"/>
      <c r="F979" s="160"/>
      <c r="G979" s="160"/>
      <c r="H979" s="159"/>
      <c r="I979" s="181"/>
      <c r="R979" s="159"/>
      <c r="S979" s="169"/>
      <c r="T979" s="170"/>
      <c r="U979" s="170"/>
      <c r="V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F979" s="170"/>
      <c r="AG979" s="170"/>
      <c r="AH979" s="170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170"/>
      <c r="BG979" s="170"/>
      <c r="BH979" s="170"/>
      <c r="BI979" s="170"/>
      <c r="BJ979" s="170"/>
      <c r="BK979" s="170"/>
      <c r="BL979" s="170"/>
      <c r="BM979" s="170"/>
      <c r="BN979" s="170"/>
      <c r="BO979" s="170"/>
      <c r="BP979" s="170"/>
      <c r="BQ979" s="170"/>
      <c r="BR979" s="170"/>
      <c r="BS979" s="170"/>
      <c r="BT979" s="170"/>
      <c r="BU979" s="170"/>
      <c r="BV979" s="170"/>
      <c r="BW979" s="170"/>
      <c r="BX979" s="170"/>
      <c r="BY979" s="170"/>
      <c r="BZ979" s="170"/>
      <c r="CA979" s="170"/>
      <c r="CB979" s="170"/>
      <c r="CC979" s="170"/>
      <c r="CD979" s="170"/>
      <c r="CE979" s="170"/>
      <c r="CF979" s="170"/>
      <c r="CG979" s="170"/>
      <c r="CH979" s="170"/>
      <c r="CI979" s="170"/>
      <c r="CJ979" s="170"/>
      <c r="CK979" s="170"/>
      <c r="CL979" s="170"/>
      <c r="CM979" s="170"/>
      <c r="CN979" s="170"/>
      <c r="CO979" s="170"/>
      <c r="CP979" s="170"/>
      <c r="CQ979" s="170"/>
      <c r="CR979" s="170"/>
      <c r="CS979" s="170"/>
      <c r="CT979" s="170"/>
      <c r="CU979" s="170"/>
      <c r="CV979" s="170"/>
      <c r="CW979" s="170"/>
      <c r="CX979" s="170"/>
      <c r="CY979" s="170"/>
      <c r="CZ979" s="170"/>
      <c r="DA979" s="170"/>
      <c r="DB979" s="170"/>
      <c r="DC979" s="170"/>
      <c r="DD979" s="170"/>
      <c r="DE979" s="170"/>
      <c r="DF979" s="170"/>
      <c r="DG979" s="170"/>
      <c r="DH979" s="170"/>
      <c r="DI979" s="170"/>
      <c r="DJ979" s="170"/>
      <c r="DK979" s="170"/>
      <c r="DL979" s="170"/>
      <c r="DM979" s="170"/>
      <c r="DN979" s="170"/>
      <c r="DO979" s="170"/>
      <c r="DP979" s="170"/>
      <c r="DQ979" s="170"/>
      <c r="DR979" s="170"/>
      <c r="DS979" s="170"/>
      <c r="DT979" s="170"/>
      <c r="DU979" s="170"/>
      <c r="DV979" s="170"/>
      <c r="DW979" s="170"/>
      <c r="DX979" s="170"/>
      <c r="DY979" s="170"/>
      <c r="DZ979" s="170"/>
      <c r="EA979" s="170"/>
      <c r="EB979" s="170"/>
      <c r="EC979" s="170"/>
      <c r="ED979" s="170"/>
      <c r="EE979" s="170"/>
      <c r="EF979" s="170"/>
      <c r="EG979" s="170"/>
      <c r="EH979" s="170"/>
      <c r="EI979" s="170"/>
      <c r="EJ979" s="170"/>
      <c r="EK979" s="170"/>
      <c r="EL979" s="170"/>
      <c r="EM979" s="170"/>
      <c r="EN979" s="170"/>
      <c r="EO979" s="170"/>
      <c r="EP979" s="170"/>
      <c r="EQ979" s="170"/>
      <c r="ER979" s="170"/>
      <c r="ES979" s="170"/>
      <c r="ET979" s="170"/>
      <c r="EU979" s="170"/>
      <c r="EV979" s="170"/>
      <c r="EW979" s="170"/>
      <c r="EX979" s="170"/>
      <c r="EY979" s="170"/>
      <c r="EZ979" s="170"/>
      <c r="FA979" s="170"/>
      <c r="FB979" s="170"/>
      <c r="FC979" s="170"/>
      <c r="FD979" s="170"/>
    </row>
    <row r="980" customFormat="false" ht="12.75" hidden="false" customHeight="false" outlineLevel="0" collapsed="false">
      <c r="A980" s="179"/>
      <c r="B980" s="160"/>
      <c r="C980" s="160"/>
      <c r="D980" s="160"/>
      <c r="E980" s="160"/>
      <c r="F980" s="160"/>
      <c r="G980" s="160"/>
      <c r="H980" s="159"/>
      <c r="I980" s="181"/>
      <c r="R980" s="159"/>
      <c r="S980" s="169"/>
      <c r="T980" s="170"/>
      <c r="U980" s="170"/>
      <c r="V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F980" s="170"/>
      <c r="AG980" s="170"/>
      <c r="AH980" s="170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170"/>
      <c r="BG980" s="170"/>
      <c r="BH980" s="170"/>
      <c r="BI980" s="170"/>
      <c r="BJ980" s="170"/>
      <c r="BK980" s="170"/>
      <c r="BL980" s="170"/>
      <c r="BM980" s="170"/>
      <c r="BN980" s="170"/>
      <c r="BO980" s="170"/>
      <c r="BP980" s="170"/>
      <c r="BQ980" s="170"/>
      <c r="BR980" s="170"/>
      <c r="BS980" s="170"/>
      <c r="BT980" s="170"/>
      <c r="BU980" s="170"/>
      <c r="BV980" s="170"/>
      <c r="BW980" s="170"/>
      <c r="BX980" s="170"/>
      <c r="BY980" s="170"/>
      <c r="BZ980" s="170"/>
      <c r="CA980" s="170"/>
      <c r="CB980" s="170"/>
      <c r="CC980" s="170"/>
      <c r="CD980" s="170"/>
      <c r="CE980" s="170"/>
      <c r="CF980" s="170"/>
      <c r="CG980" s="170"/>
      <c r="CH980" s="170"/>
      <c r="CI980" s="170"/>
      <c r="CJ980" s="170"/>
      <c r="CK980" s="170"/>
      <c r="CL980" s="170"/>
      <c r="CM980" s="170"/>
      <c r="CN980" s="170"/>
      <c r="CO980" s="170"/>
      <c r="CP980" s="170"/>
      <c r="CQ980" s="170"/>
      <c r="CR980" s="170"/>
      <c r="CS980" s="170"/>
      <c r="CT980" s="170"/>
      <c r="CU980" s="170"/>
      <c r="CV980" s="170"/>
      <c r="CW980" s="170"/>
      <c r="CX980" s="170"/>
      <c r="CY980" s="170"/>
      <c r="CZ980" s="170"/>
      <c r="DA980" s="170"/>
      <c r="DB980" s="170"/>
      <c r="DC980" s="170"/>
      <c r="DD980" s="170"/>
      <c r="DE980" s="170"/>
      <c r="DF980" s="170"/>
      <c r="DG980" s="170"/>
      <c r="DH980" s="170"/>
      <c r="DI980" s="170"/>
      <c r="DJ980" s="170"/>
      <c r="DK980" s="170"/>
      <c r="DL980" s="170"/>
      <c r="DM980" s="170"/>
      <c r="DN980" s="170"/>
      <c r="DO980" s="170"/>
      <c r="DP980" s="170"/>
      <c r="DQ980" s="170"/>
      <c r="DR980" s="170"/>
      <c r="DS980" s="170"/>
      <c r="DT980" s="170"/>
      <c r="DU980" s="170"/>
      <c r="DV980" s="170"/>
      <c r="DW980" s="170"/>
      <c r="DX980" s="170"/>
      <c r="DY980" s="170"/>
      <c r="DZ980" s="170"/>
      <c r="EA980" s="170"/>
      <c r="EB980" s="170"/>
      <c r="EC980" s="170"/>
      <c r="ED980" s="170"/>
      <c r="EE980" s="170"/>
      <c r="EF980" s="170"/>
      <c r="EG980" s="170"/>
      <c r="EH980" s="170"/>
      <c r="EI980" s="170"/>
      <c r="EJ980" s="170"/>
      <c r="EK980" s="170"/>
      <c r="EL980" s="170"/>
      <c r="EM980" s="170"/>
      <c r="EN980" s="170"/>
      <c r="EO980" s="170"/>
      <c r="EP980" s="170"/>
      <c r="EQ980" s="170"/>
      <c r="ER980" s="170"/>
      <c r="ES980" s="170"/>
      <c r="ET980" s="170"/>
      <c r="EU980" s="170"/>
      <c r="EV980" s="170"/>
      <c r="EW980" s="170"/>
      <c r="EX980" s="170"/>
      <c r="EY980" s="170"/>
      <c r="EZ980" s="170"/>
      <c r="FA980" s="170"/>
      <c r="FB980" s="170"/>
      <c r="FC980" s="170"/>
      <c r="FD980" s="170"/>
    </row>
    <row r="981" customFormat="false" ht="12.75" hidden="false" customHeight="false" outlineLevel="0" collapsed="false">
      <c r="A981" s="179"/>
      <c r="B981" s="160"/>
      <c r="C981" s="160"/>
      <c r="D981" s="160"/>
      <c r="E981" s="160"/>
      <c r="F981" s="160"/>
      <c r="G981" s="160"/>
      <c r="H981" s="159"/>
      <c r="I981" s="181"/>
      <c r="R981" s="159"/>
      <c r="S981" s="169"/>
      <c r="T981" s="170"/>
      <c r="U981" s="170"/>
      <c r="V981" s="170"/>
      <c r="W981" s="170"/>
      <c r="X981" s="170"/>
      <c r="Y981" s="170"/>
      <c r="Z981" s="170"/>
      <c r="AA981" s="170"/>
      <c r="AB981" s="170"/>
      <c r="AC981" s="170"/>
      <c r="AD981" s="170"/>
      <c r="AE981" s="170"/>
      <c r="AF981" s="170"/>
      <c r="AG981" s="170"/>
      <c r="AH981" s="170"/>
      <c r="AI981" s="170"/>
      <c r="AJ981" s="170"/>
      <c r="AK981" s="170"/>
      <c r="AL981" s="170"/>
      <c r="AM981" s="170"/>
      <c r="AN981" s="170"/>
      <c r="AO981" s="170"/>
      <c r="AP981" s="170"/>
      <c r="AQ981" s="170"/>
      <c r="AR981" s="170"/>
      <c r="AS981" s="170"/>
      <c r="AT981" s="170"/>
      <c r="AU981" s="170"/>
      <c r="AV981" s="170"/>
      <c r="AW981" s="170"/>
      <c r="AX981" s="170"/>
      <c r="AY981" s="170"/>
      <c r="AZ981" s="170"/>
      <c r="BA981" s="170"/>
      <c r="BB981" s="170"/>
      <c r="BC981" s="170"/>
      <c r="BD981" s="170"/>
      <c r="BE981" s="170"/>
      <c r="BF981" s="170"/>
      <c r="BG981" s="170"/>
      <c r="BH981" s="170"/>
      <c r="BI981" s="170"/>
      <c r="BJ981" s="170"/>
      <c r="BK981" s="170"/>
      <c r="BL981" s="170"/>
      <c r="BM981" s="170"/>
      <c r="BN981" s="170"/>
      <c r="BO981" s="170"/>
      <c r="BP981" s="170"/>
      <c r="BQ981" s="170"/>
      <c r="BR981" s="170"/>
      <c r="BS981" s="170"/>
      <c r="BT981" s="170"/>
      <c r="BU981" s="170"/>
      <c r="BV981" s="170"/>
      <c r="BW981" s="170"/>
      <c r="BX981" s="170"/>
      <c r="BY981" s="170"/>
      <c r="BZ981" s="170"/>
      <c r="CA981" s="170"/>
      <c r="CB981" s="170"/>
      <c r="CC981" s="170"/>
      <c r="CD981" s="170"/>
      <c r="CE981" s="170"/>
      <c r="CF981" s="170"/>
      <c r="CG981" s="170"/>
      <c r="CH981" s="170"/>
      <c r="CI981" s="170"/>
      <c r="CJ981" s="170"/>
      <c r="CK981" s="170"/>
      <c r="CL981" s="170"/>
      <c r="CM981" s="170"/>
      <c r="CN981" s="170"/>
      <c r="CO981" s="170"/>
      <c r="CP981" s="170"/>
      <c r="CQ981" s="170"/>
      <c r="CR981" s="170"/>
      <c r="CS981" s="170"/>
      <c r="CT981" s="170"/>
      <c r="CU981" s="170"/>
      <c r="CV981" s="170"/>
      <c r="CW981" s="170"/>
      <c r="CX981" s="170"/>
      <c r="CY981" s="170"/>
      <c r="CZ981" s="170"/>
      <c r="DA981" s="170"/>
      <c r="DB981" s="170"/>
      <c r="DC981" s="170"/>
      <c r="DD981" s="170"/>
      <c r="DE981" s="170"/>
      <c r="DF981" s="170"/>
      <c r="DG981" s="170"/>
      <c r="DH981" s="170"/>
      <c r="DI981" s="170"/>
      <c r="DJ981" s="170"/>
      <c r="DK981" s="170"/>
      <c r="DL981" s="170"/>
      <c r="DM981" s="170"/>
      <c r="DN981" s="170"/>
      <c r="DO981" s="170"/>
      <c r="DP981" s="170"/>
      <c r="DQ981" s="170"/>
      <c r="DR981" s="170"/>
      <c r="DS981" s="170"/>
      <c r="DT981" s="170"/>
      <c r="DU981" s="170"/>
      <c r="DV981" s="170"/>
      <c r="DW981" s="170"/>
      <c r="DX981" s="170"/>
      <c r="DY981" s="170"/>
      <c r="DZ981" s="170"/>
      <c r="EA981" s="170"/>
      <c r="EB981" s="170"/>
      <c r="EC981" s="170"/>
      <c r="ED981" s="170"/>
      <c r="EE981" s="170"/>
      <c r="EF981" s="170"/>
      <c r="EG981" s="170"/>
      <c r="EH981" s="170"/>
      <c r="EI981" s="170"/>
      <c r="EJ981" s="170"/>
      <c r="EK981" s="170"/>
      <c r="EL981" s="170"/>
      <c r="EM981" s="170"/>
      <c r="EN981" s="170"/>
      <c r="EO981" s="170"/>
      <c r="EP981" s="170"/>
      <c r="EQ981" s="170"/>
      <c r="ER981" s="170"/>
      <c r="ES981" s="170"/>
      <c r="ET981" s="170"/>
      <c r="EU981" s="170"/>
      <c r="EV981" s="170"/>
      <c r="EW981" s="170"/>
      <c r="EX981" s="170"/>
      <c r="EY981" s="170"/>
      <c r="EZ981" s="170"/>
      <c r="FA981" s="170"/>
      <c r="FB981" s="170"/>
      <c r="FC981" s="170"/>
      <c r="FD981" s="170"/>
    </row>
    <row r="982" customFormat="false" ht="12.75" hidden="false" customHeight="false" outlineLevel="0" collapsed="false">
      <c r="A982" s="179"/>
      <c r="B982" s="160"/>
      <c r="C982" s="160"/>
      <c r="D982" s="160"/>
      <c r="E982" s="160"/>
      <c r="F982" s="160"/>
      <c r="G982" s="160"/>
      <c r="H982" s="159"/>
      <c r="I982" s="181"/>
      <c r="R982" s="159"/>
      <c r="S982" s="169"/>
      <c r="T982" s="170"/>
      <c r="U982" s="170"/>
      <c r="V982" s="170"/>
      <c r="W982" s="170"/>
      <c r="X982" s="170"/>
      <c r="Y982" s="170"/>
      <c r="Z982" s="170"/>
      <c r="AA982" s="170"/>
      <c r="AB982" s="170"/>
      <c r="AC982" s="170"/>
      <c r="AD982" s="170"/>
      <c r="AE982" s="170"/>
      <c r="AF982" s="170"/>
      <c r="AG982" s="170"/>
      <c r="AH982" s="170"/>
      <c r="AI982" s="170"/>
      <c r="AJ982" s="170"/>
      <c r="AK982" s="170"/>
      <c r="AL982" s="170"/>
      <c r="AM982" s="170"/>
      <c r="AN982" s="170"/>
      <c r="AO982" s="170"/>
      <c r="AP982" s="170"/>
      <c r="AQ982" s="170"/>
      <c r="AR982" s="170"/>
      <c r="AS982" s="170"/>
      <c r="AT982" s="170"/>
      <c r="AU982" s="170"/>
      <c r="AV982" s="170"/>
      <c r="AW982" s="170"/>
      <c r="AX982" s="170"/>
      <c r="AY982" s="170"/>
      <c r="AZ982" s="170"/>
      <c r="BA982" s="170"/>
      <c r="BB982" s="170"/>
      <c r="BC982" s="170"/>
      <c r="BD982" s="170"/>
      <c r="BE982" s="170"/>
      <c r="BF982" s="170"/>
      <c r="BG982" s="170"/>
      <c r="BH982" s="170"/>
      <c r="BI982" s="170"/>
      <c r="BJ982" s="170"/>
      <c r="BK982" s="170"/>
      <c r="BL982" s="170"/>
      <c r="BM982" s="170"/>
      <c r="BN982" s="170"/>
      <c r="BO982" s="170"/>
      <c r="BP982" s="170"/>
      <c r="BQ982" s="170"/>
      <c r="BR982" s="170"/>
      <c r="BS982" s="170"/>
      <c r="BT982" s="170"/>
      <c r="BU982" s="170"/>
      <c r="BV982" s="170"/>
      <c r="BW982" s="170"/>
      <c r="BX982" s="170"/>
      <c r="BY982" s="170"/>
      <c r="BZ982" s="170"/>
      <c r="CA982" s="170"/>
      <c r="CB982" s="170"/>
      <c r="CC982" s="170"/>
      <c r="CD982" s="170"/>
      <c r="CE982" s="170"/>
      <c r="CF982" s="170"/>
      <c r="CG982" s="170"/>
      <c r="CH982" s="170"/>
      <c r="CI982" s="170"/>
      <c r="CJ982" s="170"/>
      <c r="CK982" s="170"/>
      <c r="CL982" s="170"/>
      <c r="CM982" s="170"/>
      <c r="CN982" s="170"/>
      <c r="CO982" s="170"/>
      <c r="CP982" s="170"/>
      <c r="CQ982" s="170"/>
      <c r="CR982" s="170"/>
      <c r="CS982" s="170"/>
      <c r="CT982" s="170"/>
      <c r="CU982" s="170"/>
      <c r="CV982" s="170"/>
      <c r="CW982" s="170"/>
      <c r="CX982" s="170"/>
      <c r="CY982" s="170"/>
      <c r="CZ982" s="170"/>
      <c r="DA982" s="170"/>
      <c r="DB982" s="170"/>
      <c r="DC982" s="170"/>
      <c r="DD982" s="170"/>
      <c r="DE982" s="170"/>
      <c r="DF982" s="170"/>
      <c r="DG982" s="170"/>
      <c r="DH982" s="170"/>
      <c r="DI982" s="170"/>
      <c r="DJ982" s="170"/>
      <c r="DK982" s="170"/>
      <c r="DL982" s="170"/>
      <c r="DM982" s="170"/>
      <c r="DN982" s="170"/>
      <c r="DO982" s="170"/>
      <c r="DP982" s="170"/>
      <c r="DQ982" s="170"/>
      <c r="DR982" s="170"/>
      <c r="DS982" s="170"/>
      <c r="DT982" s="170"/>
      <c r="DU982" s="170"/>
      <c r="DV982" s="170"/>
      <c r="DW982" s="170"/>
      <c r="DX982" s="170"/>
      <c r="DY982" s="170"/>
      <c r="DZ982" s="170"/>
      <c r="EA982" s="170"/>
      <c r="EB982" s="170"/>
      <c r="EC982" s="170"/>
      <c r="ED982" s="170"/>
      <c r="EE982" s="170"/>
      <c r="EF982" s="170"/>
      <c r="EG982" s="170"/>
      <c r="EH982" s="170"/>
      <c r="EI982" s="170"/>
      <c r="EJ982" s="170"/>
      <c r="EK982" s="170"/>
      <c r="EL982" s="170"/>
      <c r="EM982" s="170"/>
      <c r="EN982" s="170"/>
      <c r="EO982" s="170"/>
      <c r="EP982" s="170"/>
      <c r="EQ982" s="170"/>
      <c r="ER982" s="170"/>
      <c r="ES982" s="170"/>
      <c r="ET982" s="170"/>
      <c r="EU982" s="170"/>
      <c r="EV982" s="170"/>
      <c r="EW982" s="170"/>
      <c r="EX982" s="170"/>
      <c r="EY982" s="170"/>
      <c r="EZ982" s="170"/>
      <c r="FA982" s="170"/>
      <c r="FB982" s="170"/>
      <c r="FC982" s="170"/>
      <c r="FD982" s="170"/>
    </row>
    <row r="983" customFormat="false" ht="12.75" hidden="false" customHeight="false" outlineLevel="0" collapsed="false">
      <c r="A983" s="179"/>
      <c r="B983" s="160"/>
      <c r="C983" s="160"/>
      <c r="D983" s="160"/>
      <c r="E983" s="160"/>
      <c r="F983" s="160"/>
      <c r="G983" s="160"/>
      <c r="H983" s="159"/>
      <c r="I983" s="181"/>
      <c r="R983" s="159"/>
      <c r="S983" s="169"/>
      <c r="T983" s="170"/>
      <c r="U983" s="170"/>
      <c r="V983" s="170"/>
      <c r="W983" s="170"/>
      <c r="X983" s="170"/>
      <c r="Y983" s="170"/>
      <c r="Z983" s="170"/>
      <c r="AA983" s="170"/>
      <c r="AB983" s="170"/>
      <c r="AC983" s="170"/>
      <c r="AD983" s="170"/>
      <c r="AE983" s="170"/>
      <c r="AF983" s="170"/>
      <c r="AG983" s="170"/>
      <c r="AH983" s="170"/>
      <c r="AI983" s="170"/>
      <c r="AJ983" s="170"/>
      <c r="AK983" s="170"/>
      <c r="AL983" s="170"/>
      <c r="AM983" s="170"/>
      <c r="AN983" s="170"/>
      <c r="AO983" s="170"/>
      <c r="AP983" s="170"/>
      <c r="AQ983" s="170"/>
      <c r="AR983" s="170"/>
      <c r="AS983" s="170"/>
      <c r="AT983" s="170"/>
      <c r="AU983" s="170"/>
      <c r="AV983" s="170"/>
      <c r="AW983" s="170"/>
      <c r="AX983" s="170"/>
      <c r="AY983" s="170"/>
      <c r="AZ983" s="170"/>
      <c r="BA983" s="170"/>
      <c r="BB983" s="170"/>
      <c r="BC983" s="170"/>
      <c r="BD983" s="170"/>
      <c r="BE983" s="170"/>
      <c r="BF983" s="170"/>
      <c r="BG983" s="170"/>
      <c r="BH983" s="170"/>
      <c r="BI983" s="170"/>
      <c r="BJ983" s="170"/>
      <c r="BK983" s="170"/>
      <c r="BL983" s="170"/>
      <c r="BM983" s="170"/>
      <c r="BN983" s="170"/>
      <c r="BO983" s="170"/>
      <c r="BP983" s="170"/>
      <c r="BQ983" s="170"/>
      <c r="BR983" s="170"/>
      <c r="BS983" s="170"/>
      <c r="BT983" s="170"/>
      <c r="BU983" s="170"/>
      <c r="BV983" s="170"/>
      <c r="BW983" s="170"/>
      <c r="BX983" s="170"/>
      <c r="BY983" s="170"/>
      <c r="BZ983" s="170"/>
      <c r="CA983" s="170"/>
      <c r="CB983" s="170"/>
      <c r="CC983" s="170"/>
      <c r="CD983" s="170"/>
      <c r="CE983" s="170"/>
      <c r="CF983" s="170"/>
      <c r="CG983" s="170"/>
      <c r="CH983" s="170"/>
      <c r="CI983" s="170"/>
      <c r="CJ983" s="170"/>
      <c r="CK983" s="170"/>
      <c r="CL983" s="170"/>
      <c r="CM983" s="170"/>
      <c r="CN983" s="170"/>
      <c r="CO983" s="170"/>
      <c r="CP983" s="170"/>
      <c r="CQ983" s="170"/>
      <c r="CR983" s="170"/>
      <c r="CS983" s="170"/>
      <c r="CT983" s="170"/>
      <c r="CU983" s="170"/>
      <c r="CV983" s="170"/>
      <c r="CW983" s="170"/>
      <c r="CX983" s="170"/>
      <c r="CY983" s="170"/>
      <c r="CZ983" s="170"/>
      <c r="DA983" s="170"/>
      <c r="DB983" s="170"/>
      <c r="DC983" s="170"/>
      <c r="DD983" s="170"/>
      <c r="DE983" s="170"/>
      <c r="DF983" s="170"/>
      <c r="DG983" s="170"/>
      <c r="DH983" s="170"/>
      <c r="DI983" s="170"/>
      <c r="DJ983" s="170"/>
      <c r="DK983" s="170"/>
      <c r="DL983" s="170"/>
      <c r="DM983" s="170"/>
      <c r="DN983" s="170"/>
      <c r="DO983" s="170"/>
      <c r="DP983" s="170"/>
      <c r="DQ983" s="170"/>
      <c r="DR983" s="170"/>
      <c r="DS983" s="170"/>
      <c r="DT983" s="170"/>
      <c r="DU983" s="170"/>
      <c r="DV983" s="170"/>
      <c r="DW983" s="170"/>
      <c r="DX983" s="170"/>
      <c r="DY983" s="170"/>
      <c r="DZ983" s="170"/>
      <c r="EA983" s="170"/>
      <c r="EB983" s="170"/>
      <c r="EC983" s="170"/>
      <c r="ED983" s="170"/>
      <c r="EE983" s="170"/>
      <c r="EF983" s="170"/>
      <c r="EG983" s="170"/>
      <c r="EH983" s="170"/>
      <c r="EI983" s="170"/>
      <c r="EJ983" s="170"/>
      <c r="EK983" s="170"/>
      <c r="EL983" s="170"/>
      <c r="EM983" s="170"/>
      <c r="EN983" s="170"/>
      <c r="EO983" s="170"/>
      <c r="EP983" s="170"/>
      <c r="EQ983" s="170"/>
      <c r="ER983" s="170"/>
      <c r="ES983" s="170"/>
      <c r="ET983" s="170"/>
      <c r="EU983" s="170"/>
      <c r="EV983" s="170"/>
      <c r="EW983" s="170"/>
      <c r="EX983" s="170"/>
      <c r="EY983" s="170"/>
      <c r="EZ983" s="170"/>
      <c r="FA983" s="170"/>
      <c r="FB983" s="170"/>
      <c r="FC983" s="170"/>
      <c r="FD983" s="170"/>
    </row>
    <row r="984" customFormat="false" ht="12.75" hidden="false" customHeight="false" outlineLevel="0" collapsed="false">
      <c r="A984" s="179"/>
      <c r="B984" s="160"/>
      <c r="C984" s="160"/>
      <c r="D984" s="160"/>
      <c r="E984" s="160"/>
      <c r="F984" s="160"/>
      <c r="G984" s="160"/>
      <c r="H984" s="159"/>
      <c r="I984" s="181"/>
      <c r="R984" s="159"/>
      <c r="S984" s="169"/>
      <c r="T984" s="170"/>
      <c r="U984" s="170"/>
      <c r="V984" s="170"/>
      <c r="W984" s="170"/>
      <c r="X984" s="170"/>
      <c r="Y984" s="170"/>
      <c r="Z984" s="170"/>
      <c r="AA984" s="170"/>
      <c r="AB984" s="170"/>
      <c r="AC984" s="170"/>
      <c r="AD984" s="170"/>
      <c r="AE984" s="170"/>
      <c r="AF984" s="170"/>
      <c r="AG984" s="170"/>
      <c r="AH984" s="170"/>
      <c r="AI984" s="170"/>
      <c r="AJ984" s="170"/>
      <c r="AK984" s="170"/>
      <c r="AL984" s="170"/>
      <c r="AM984" s="170"/>
      <c r="AN984" s="170"/>
      <c r="AO984" s="170"/>
      <c r="AP984" s="170"/>
      <c r="AQ984" s="170"/>
      <c r="AR984" s="170"/>
      <c r="AS984" s="170"/>
      <c r="AT984" s="170"/>
      <c r="AU984" s="170"/>
      <c r="AV984" s="170"/>
      <c r="AW984" s="170"/>
      <c r="AX984" s="170"/>
      <c r="AY984" s="170"/>
      <c r="AZ984" s="170"/>
      <c r="BA984" s="170"/>
      <c r="BB984" s="170"/>
      <c r="BC984" s="170"/>
      <c r="BD984" s="170"/>
      <c r="BE984" s="170"/>
      <c r="BF984" s="170"/>
      <c r="BG984" s="170"/>
      <c r="BH984" s="170"/>
      <c r="BI984" s="170"/>
      <c r="BJ984" s="170"/>
      <c r="BK984" s="170"/>
      <c r="BL984" s="170"/>
      <c r="BM984" s="170"/>
      <c r="BN984" s="170"/>
      <c r="BO984" s="170"/>
      <c r="BP984" s="170"/>
      <c r="BQ984" s="170"/>
      <c r="BR984" s="170"/>
      <c r="BS984" s="170"/>
      <c r="BT984" s="170"/>
      <c r="BU984" s="170"/>
      <c r="BV984" s="170"/>
      <c r="BW984" s="170"/>
      <c r="BX984" s="170"/>
      <c r="BY984" s="170"/>
      <c r="BZ984" s="170"/>
      <c r="CA984" s="170"/>
      <c r="CB984" s="170"/>
      <c r="CC984" s="170"/>
      <c r="CD984" s="170"/>
      <c r="CE984" s="170"/>
      <c r="CF984" s="170"/>
      <c r="CG984" s="170"/>
      <c r="CH984" s="170"/>
      <c r="CI984" s="170"/>
      <c r="CJ984" s="170"/>
      <c r="CK984" s="170"/>
      <c r="CL984" s="170"/>
      <c r="CM984" s="170"/>
      <c r="CN984" s="170"/>
      <c r="CO984" s="170"/>
      <c r="CP984" s="170"/>
      <c r="CQ984" s="170"/>
      <c r="CR984" s="170"/>
      <c r="CS984" s="170"/>
      <c r="CT984" s="170"/>
      <c r="CU984" s="170"/>
      <c r="CV984" s="170"/>
      <c r="CW984" s="170"/>
      <c r="CX984" s="170"/>
      <c r="CY984" s="170"/>
      <c r="CZ984" s="170"/>
      <c r="DA984" s="170"/>
      <c r="DB984" s="170"/>
      <c r="DC984" s="170"/>
      <c r="DD984" s="170"/>
      <c r="DE984" s="170"/>
      <c r="DF984" s="170"/>
      <c r="DG984" s="170"/>
      <c r="DH984" s="170"/>
      <c r="DI984" s="170"/>
      <c r="DJ984" s="170"/>
      <c r="DK984" s="170"/>
      <c r="DL984" s="170"/>
      <c r="DM984" s="170"/>
      <c r="DN984" s="170"/>
      <c r="DO984" s="170"/>
      <c r="DP984" s="170"/>
      <c r="DQ984" s="170"/>
      <c r="DR984" s="170"/>
      <c r="DS984" s="170"/>
      <c r="DT984" s="170"/>
      <c r="DU984" s="170"/>
      <c r="DV984" s="170"/>
      <c r="DW984" s="170"/>
      <c r="DX984" s="170"/>
      <c r="DY984" s="170"/>
      <c r="DZ984" s="170"/>
      <c r="EA984" s="170"/>
      <c r="EB984" s="170"/>
      <c r="EC984" s="170"/>
      <c r="ED984" s="170"/>
      <c r="EE984" s="170"/>
      <c r="EF984" s="170"/>
      <c r="EG984" s="170"/>
      <c r="EH984" s="170"/>
      <c r="EI984" s="170"/>
      <c r="EJ984" s="170"/>
      <c r="EK984" s="170"/>
      <c r="EL984" s="170"/>
      <c r="EM984" s="170"/>
      <c r="EN984" s="170"/>
      <c r="EO984" s="170"/>
      <c r="EP984" s="170"/>
      <c r="EQ984" s="170"/>
      <c r="ER984" s="170"/>
      <c r="ES984" s="170"/>
      <c r="ET984" s="170"/>
      <c r="EU984" s="170"/>
      <c r="EV984" s="170"/>
      <c r="EW984" s="170"/>
      <c r="EX984" s="170"/>
      <c r="EY984" s="170"/>
      <c r="EZ984" s="170"/>
      <c r="FA984" s="170"/>
      <c r="FB984" s="170"/>
      <c r="FC984" s="170"/>
      <c r="FD984" s="170"/>
    </row>
    <row r="985" customFormat="false" ht="12.75" hidden="false" customHeight="false" outlineLevel="0" collapsed="false">
      <c r="A985" s="179"/>
      <c r="B985" s="160"/>
      <c r="C985" s="160"/>
      <c r="D985" s="160"/>
      <c r="E985" s="160"/>
      <c r="F985" s="160"/>
      <c r="G985" s="160"/>
      <c r="H985" s="159"/>
      <c r="I985" s="181"/>
      <c r="R985" s="159"/>
      <c r="S985" s="169"/>
      <c r="T985" s="170"/>
      <c r="U985" s="170"/>
      <c r="V985" s="170"/>
      <c r="W985" s="170"/>
      <c r="X985" s="170"/>
      <c r="Y985" s="170"/>
      <c r="Z985" s="170"/>
      <c r="AA985" s="170"/>
      <c r="AB985" s="170"/>
      <c r="AC985" s="170"/>
      <c r="AD985" s="170"/>
      <c r="AE985" s="170"/>
      <c r="AF985" s="170"/>
      <c r="AG985" s="170"/>
      <c r="AH985" s="170"/>
      <c r="AI985" s="170"/>
      <c r="AJ985" s="170"/>
      <c r="AK985" s="170"/>
      <c r="AL985" s="170"/>
      <c r="AM985" s="170"/>
      <c r="AN985" s="170"/>
      <c r="AO985" s="170"/>
      <c r="AP985" s="170"/>
      <c r="AQ985" s="170"/>
      <c r="AR985" s="170"/>
      <c r="AS985" s="170"/>
      <c r="AT985" s="170"/>
      <c r="AU985" s="170"/>
      <c r="AV985" s="170"/>
      <c r="AW985" s="170"/>
      <c r="AX985" s="170"/>
      <c r="AY985" s="170"/>
      <c r="AZ985" s="170"/>
      <c r="BA985" s="170"/>
      <c r="BB985" s="170"/>
      <c r="BC985" s="170"/>
      <c r="BD985" s="170"/>
      <c r="BE985" s="170"/>
      <c r="BF985" s="170"/>
      <c r="BG985" s="170"/>
      <c r="BH985" s="170"/>
      <c r="BI985" s="170"/>
      <c r="BJ985" s="170"/>
      <c r="BK985" s="170"/>
      <c r="BL985" s="170"/>
      <c r="BM985" s="170"/>
      <c r="BN985" s="170"/>
      <c r="BO985" s="170"/>
      <c r="BP985" s="170"/>
      <c r="BQ985" s="170"/>
      <c r="BR985" s="170"/>
      <c r="BS985" s="170"/>
      <c r="BT985" s="170"/>
      <c r="BU985" s="170"/>
      <c r="BV985" s="170"/>
      <c r="BW985" s="170"/>
      <c r="BX985" s="170"/>
      <c r="BY985" s="170"/>
      <c r="BZ985" s="170"/>
      <c r="CA985" s="170"/>
      <c r="CB985" s="170"/>
      <c r="CC985" s="170"/>
      <c r="CD985" s="170"/>
      <c r="CE985" s="170"/>
      <c r="CF985" s="170"/>
      <c r="CG985" s="170"/>
      <c r="CH985" s="170"/>
      <c r="CI985" s="170"/>
      <c r="CJ985" s="170"/>
      <c r="CK985" s="170"/>
      <c r="CL985" s="170"/>
      <c r="CM985" s="170"/>
      <c r="CN985" s="170"/>
      <c r="CO985" s="170"/>
      <c r="CP985" s="170"/>
      <c r="CQ985" s="170"/>
      <c r="CR985" s="170"/>
      <c r="CS985" s="170"/>
      <c r="CT985" s="170"/>
      <c r="CU985" s="170"/>
      <c r="CV985" s="170"/>
      <c r="CW985" s="170"/>
      <c r="CX985" s="170"/>
      <c r="CY985" s="170"/>
      <c r="CZ985" s="170"/>
      <c r="DA985" s="170"/>
      <c r="DB985" s="170"/>
      <c r="DC985" s="170"/>
      <c r="DD985" s="170"/>
      <c r="DE985" s="170"/>
      <c r="DF985" s="170"/>
      <c r="DG985" s="170"/>
      <c r="DH985" s="170"/>
      <c r="DI985" s="170"/>
      <c r="DJ985" s="170"/>
      <c r="DK985" s="170"/>
      <c r="DL985" s="170"/>
      <c r="DM985" s="170"/>
      <c r="DN985" s="170"/>
      <c r="DO985" s="170"/>
      <c r="DP985" s="170"/>
      <c r="DQ985" s="170"/>
      <c r="DR985" s="170"/>
      <c r="DS985" s="170"/>
      <c r="DT985" s="170"/>
      <c r="DU985" s="170"/>
      <c r="DV985" s="170"/>
      <c r="DW985" s="170"/>
      <c r="DX985" s="170"/>
      <c r="DY985" s="170"/>
      <c r="DZ985" s="170"/>
      <c r="EA985" s="170"/>
      <c r="EB985" s="170"/>
      <c r="EC985" s="170"/>
      <c r="ED985" s="170"/>
      <c r="EE985" s="170"/>
      <c r="EF985" s="170"/>
      <c r="EG985" s="170"/>
      <c r="EH985" s="170"/>
      <c r="EI985" s="170"/>
      <c r="EJ985" s="170"/>
      <c r="EK985" s="170"/>
      <c r="EL985" s="170"/>
      <c r="EM985" s="170"/>
      <c r="EN985" s="170"/>
      <c r="EO985" s="170"/>
      <c r="EP985" s="170"/>
      <c r="EQ985" s="170"/>
      <c r="ER985" s="170"/>
      <c r="ES985" s="170"/>
      <c r="ET985" s="170"/>
      <c r="EU985" s="170"/>
      <c r="EV985" s="170"/>
      <c r="EW985" s="170"/>
      <c r="EX985" s="170"/>
      <c r="EY985" s="170"/>
      <c r="EZ985" s="170"/>
      <c r="FA985" s="170"/>
      <c r="FB985" s="170"/>
      <c r="FC985" s="170"/>
      <c r="FD985" s="170"/>
    </row>
    <row r="986" customFormat="false" ht="12.75" hidden="false" customHeight="false" outlineLevel="0" collapsed="false">
      <c r="A986" s="179"/>
      <c r="B986" s="160"/>
      <c r="C986" s="160"/>
      <c r="D986" s="160"/>
      <c r="E986" s="160"/>
      <c r="F986" s="160"/>
      <c r="G986" s="160"/>
      <c r="H986" s="159"/>
      <c r="I986" s="181"/>
      <c r="R986" s="159"/>
      <c r="S986" s="169"/>
      <c r="T986" s="170"/>
      <c r="U986" s="170"/>
      <c r="V986" s="170"/>
      <c r="W986" s="170"/>
      <c r="X986" s="170"/>
      <c r="Y986" s="170"/>
      <c r="Z986" s="170"/>
      <c r="AA986" s="170"/>
      <c r="AB986" s="170"/>
      <c r="AC986" s="170"/>
      <c r="AD986" s="170"/>
      <c r="AE986" s="170"/>
      <c r="AF986" s="170"/>
      <c r="AG986" s="170"/>
      <c r="AH986" s="170"/>
      <c r="AI986" s="170"/>
      <c r="AJ986" s="170"/>
      <c r="AK986" s="170"/>
      <c r="AL986" s="170"/>
      <c r="AM986" s="170"/>
      <c r="AN986" s="170"/>
      <c r="AO986" s="170"/>
      <c r="AP986" s="170"/>
      <c r="AQ986" s="170"/>
      <c r="AR986" s="170"/>
      <c r="AS986" s="170"/>
      <c r="AT986" s="170"/>
      <c r="AU986" s="170"/>
      <c r="AV986" s="170"/>
      <c r="AW986" s="170"/>
      <c r="AX986" s="170"/>
      <c r="AY986" s="170"/>
      <c r="AZ986" s="170"/>
      <c r="BA986" s="170"/>
      <c r="BB986" s="170"/>
      <c r="BC986" s="170"/>
      <c r="BD986" s="170"/>
      <c r="BE986" s="170"/>
      <c r="BF986" s="170"/>
      <c r="BG986" s="170"/>
      <c r="BH986" s="170"/>
      <c r="BI986" s="170"/>
      <c r="BJ986" s="170"/>
      <c r="BK986" s="170"/>
      <c r="BL986" s="170"/>
      <c r="BM986" s="170"/>
      <c r="BN986" s="170"/>
      <c r="BO986" s="170"/>
      <c r="BP986" s="170"/>
      <c r="BQ986" s="170"/>
      <c r="BR986" s="170"/>
      <c r="BS986" s="170"/>
      <c r="BT986" s="170"/>
      <c r="BU986" s="170"/>
      <c r="BV986" s="170"/>
      <c r="BW986" s="170"/>
      <c r="BX986" s="170"/>
      <c r="BY986" s="170"/>
      <c r="BZ986" s="170"/>
      <c r="CA986" s="170"/>
      <c r="CB986" s="170"/>
      <c r="CC986" s="170"/>
      <c r="CD986" s="170"/>
      <c r="CE986" s="170"/>
      <c r="CF986" s="170"/>
      <c r="CG986" s="170"/>
      <c r="CH986" s="170"/>
      <c r="CI986" s="170"/>
      <c r="CJ986" s="170"/>
      <c r="CK986" s="170"/>
      <c r="CL986" s="170"/>
      <c r="CM986" s="170"/>
      <c r="CN986" s="170"/>
      <c r="CO986" s="170"/>
      <c r="CP986" s="170"/>
      <c r="CQ986" s="170"/>
      <c r="CR986" s="170"/>
      <c r="CS986" s="170"/>
      <c r="CT986" s="170"/>
      <c r="CU986" s="170"/>
      <c r="CV986" s="170"/>
      <c r="CW986" s="170"/>
      <c r="CX986" s="170"/>
      <c r="CY986" s="170"/>
      <c r="CZ986" s="170"/>
      <c r="DA986" s="170"/>
      <c r="DB986" s="170"/>
      <c r="DC986" s="170"/>
      <c r="DD986" s="170"/>
      <c r="DE986" s="170"/>
      <c r="DF986" s="170"/>
      <c r="DG986" s="170"/>
      <c r="DH986" s="170"/>
      <c r="DI986" s="170"/>
      <c r="DJ986" s="170"/>
      <c r="DK986" s="170"/>
      <c r="DL986" s="170"/>
      <c r="DM986" s="170"/>
      <c r="DN986" s="170"/>
      <c r="DO986" s="170"/>
      <c r="DP986" s="170"/>
      <c r="DQ986" s="170"/>
      <c r="DR986" s="170"/>
      <c r="DS986" s="170"/>
      <c r="DT986" s="170"/>
      <c r="DU986" s="170"/>
      <c r="DV986" s="170"/>
      <c r="DW986" s="170"/>
      <c r="DX986" s="170"/>
      <c r="DY986" s="170"/>
      <c r="DZ986" s="170"/>
      <c r="EA986" s="170"/>
      <c r="EB986" s="170"/>
      <c r="EC986" s="170"/>
      <c r="ED986" s="170"/>
      <c r="EE986" s="170"/>
      <c r="EF986" s="170"/>
      <c r="EG986" s="170"/>
      <c r="EH986" s="170"/>
      <c r="EI986" s="170"/>
      <c r="EJ986" s="170"/>
      <c r="EK986" s="170"/>
      <c r="EL986" s="170"/>
      <c r="EM986" s="170"/>
      <c r="EN986" s="170"/>
      <c r="EO986" s="170"/>
      <c r="EP986" s="170"/>
      <c r="EQ986" s="170"/>
      <c r="ER986" s="170"/>
      <c r="ES986" s="170"/>
      <c r="ET986" s="170"/>
      <c r="EU986" s="170"/>
      <c r="EV986" s="170"/>
      <c r="EW986" s="170"/>
      <c r="EX986" s="170"/>
      <c r="EY986" s="170"/>
      <c r="EZ986" s="170"/>
      <c r="FA986" s="170"/>
      <c r="FB986" s="170"/>
      <c r="FC986" s="170"/>
      <c r="FD986" s="170"/>
    </row>
    <row r="987" customFormat="false" ht="12.75" hidden="false" customHeight="false" outlineLevel="0" collapsed="false">
      <c r="A987" s="179"/>
      <c r="B987" s="160"/>
      <c r="C987" s="160"/>
      <c r="D987" s="160"/>
      <c r="E987" s="160"/>
      <c r="F987" s="160"/>
      <c r="G987" s="160"/>
      <c r="H987" s="159"/>
      <c r="I987" s="181"/>
      <c r="R987" s="159"/>
      <c r="S987" s="169"/>
      <c r="T987" s="170"/>
      <c r="U987" s="170"/>
      <c r="V987" s="170"/>
      <c r="W987" s="170"/>
      <c r="X987" s="170"/>
      <c r="Y987" s="170"/>
      <c r="Z987" s="170"/>
      <c r="AA987" s="170"/>
      <c r="AB987" s="170"/>
      <c r="AC987" s="170"/>
      <c r="AD987" s="170"/>
      <c r="AE987" s="170"/>
      <c r="AF987" s="170"/>
      <c r="AG987" s="170"/>
      <c r="AH987" s="170"/>
      <c r="AI987" s="170"/>
      <c r="AJ987" s="170"/>
      <c r="AK987" s="170"/>
      <c r="AL987" s="170"/>
      <c r="AM987" s="170"/>
      <c r="AN987" s="170"/>
      <c r="AO987" s="170"/>
      <c r="AP987" s="170"/>
      <c r="AQ987" s="170"/>
      <c r="AR987" s="170"/>
      <c r="AS987" s="170"/>
      <c r="AT987" s="170"/>
      <c r="AU987" s="170"/>
      <c r="AV987" s="170"/>
      <c r="AW987" s="170"/>
      <c r="AX987" s="170"/>
      <c r="AY987" s="170"/>
      <c r="AZ987" s="170"/>
      <c r="BA987" s="170"/>
      <c r="BB987" s="170"/>
      <c r="BC987" s="170"/>
      <c r="BD987" s="170"/>
      <c r="BE987" s="170"/>
      <c r="BF987" s="170"/>
      <c r="BG987" s="170"/>
      <c r="BH987" s="170"/>
      <c r="BI987" s="170"/>
      <c r="BJ987" s="170"/>
      <c r="BK987" s="170"/>
      <c r="BL987" s="170"/>
      <c r="BM987" s="170"/>
      <c r="BN987" s="170"/>
      <c r="BO987" s="170"/>
      <c r="BP987" s="170"/>
      <c r="BQ987" s="170"/>
      <c r="BR987" s="170"/>
      <c r="BS987" s="170"/>
      <c r="BT987" s="170"/>
      <c r="BU987" s="170"/>
      <c r="BV987" s="170"/>
      <c r="BW987" s="170"/>
      <c r="BX987" s="170"/>
      <c r="BY987" s="170"/>
      <c r="BZ987" s="170"/>
      <c r="CA987" s="170"/>
      <c r="CB987" s="170"/>
      <c r="CC987" s="170"/>
      <c r="CD987" s="170"/>
      <c r="CE987" s="170"/>
      <c r="CF987" s="170"/>
      <c r="CG987" s="170"/>
      <c r="CH987" s="170"/>
      <c r="CI987" s="170"/>
      <c r="CJ987" s="170"/>
      <c r="CK987" s="170"/>
      <c r="CL987" s="170"/>
      <c r="CM987" s="170"/>
      <c r="CN987" s="170"/>
      <c r="CO987" s="170"/>
      <c r="CP987" s="170"/>
      <c r="CQ987" s="170"/>
      <c r="CR987" s="170"/>
      <c r="CS987" s="170"/>
      <c r="CT987" s="170"/>
      <c r="CU987" s="170"/>
      <c r="CV987" s="170"/>
      <c r="CW987" s="170"/>
      <c r="CX987" s="170"/>
      <c r="CY987" s="170"/>
      <c r="CZ987" s="170"/>
      <c r="DA987" s="170"/>
      <c r="DB987" s="170"/>
      <c r="DC987" s="170"/>
      <c r="DD987" s="170"/>
      <c r="DE987" s="170"/>
      <c r="DF987" s="170"/>
      <c r="DG987" s="170"/>
      <c r="DH987" s="170"/>
      <c r="DI987" s="170"/>
      <c r="DJ987" s="170"/>
      <c r="DK987" s="170"/>
      <c r="DL987" s="170"/>
      <c r="DM987" s="170"/>
      <c r="DN987" s="170"/>
      <c r="DO987" s="170"/>
      <c r="DP987" s="170"/>
      <c r="DQ987" s="170"/>
      <c r="DR987" s="170"/>
      <c r="DS987" s="170"/>
      <c r="DT987" s="170"/>
      <c r="DU987" s="170"/>
      <c r="DV987" s="170"/>
      <c r="DW987" s="170"/>
      <c r="DX987" s="170"/>
      <c r="DY987" s="170"/>
      <c r="DZ987" s="170"/>
      <c r="EA987" s="170"/>
      <c r="EB987" s="170"/>
      <c r="EC987" s="170"/>
      <c r="ED987" s="170"/>
      <c r="EE987" s="170"/>
      <c r="EF987" s="170"/>
      <c r="EG987" s="170"/>
      <c r="EH987" s="170"/>
      <c r="EI987" s="170"/>
      <c r="EJ987" s="170"/>
      <c r="EK987" s="170"/>
      <c r="EL987" s="170"/>
      <c r="EM987" s="170"/>
      <c r="EN987" s="170"/>
      <c r="EO987" s="170"/>
      <c r="EP987" s="170"/>
      <c r="EQ987" s="170"/>
      <c r="ER987" s="170"/>
      <c r="ES987" s="170"/>
      <c r="ET987" s="170"/>
      <c r="EU987" s="170"/>
      <c r="EV987" s="170"/>
      <c r="EW987" s="170"/>
      <c r="EX987" s="170"/>
      <c r="EY987" s="170"/>
      <c r="EZ987" s="170"/>
      <c r="FA987" s="170"/>
      <c r="FB987" s="170"/>
      <c r="FC987" s="170"/>
      <c r="FD987" s="170"/>
    </row>
    <row r="988" customFormat="false" ht="12.75" hidden="false" customHeight="false" outlineLevel="0" collapsed="false">
      <c r="A988" s="179"/>
      <c r="B988" s="160"/>
      <c r="C988" s="160"/>
      <c r="D988" s="160"/>
      <c r="E988" s="160"/>
      <c r="F988" s="160"/>
      <c r="G988" s="160"/>
      <c r="H988" s="159"/>
      <c r="I988" s="181"/>
      <c r="R988" s="159"/>
      <c r="S988" s="169"/>
      <c r="T988" s="170"/>
      <c r="U988" s="170"/>
      <c r="V988" s="170"/>
      <c r="W988" s="170"/>
      <c r="X988" s="170"/>
      <c r="Y988" s="170"/>
      <c r="Z988" s="170"/>
      <c r="AA988" s="170"/>
      <c r="AB988" s="170"/>
      <c r="AC988" s="170"/>
      <c r="AD988" s="170"/>
      <c r="AE988" s="170"/>
      <c r="AF988" s="170"/>
      <c r="AG988" s="170"/>
      <c r="AH988" s="170"/>
      <c r="AI988" s="170"/>
      <c r="AJ988" s="170"/>
      <c r="AK988" s="170"/>
      <c r="AL988" s="170"/>
      <c r="AM988" s="170"/>
      <c r="AN988" s="170"/>
      <c r="AO988" s="170"/>
      <c r="AP988" s="170"/>
      <c r="AQ988" s="170"/>
      <c r="AR988" s="170"/>
      <c r="AS988" s="170"/>
      <c r="AT988" s="170"/>
      <c r="AU988" s="170"/>
      <c r="AV988" s="170"/>
      <c r="AW988" s="170"/>
      <c r="AX988" s="170"/>
      <c r="AY988" s="170"/>
      <c r="AZ988" s="170"/>
      <c r="BA988" s="170"/>
      <c r="BB988" s="170"/>
      <c r="BC988" s="170"/>
      <c r="BD988" s="170"/>
      <c r="BE988" s="170"/>
      <c r="BF988" s="170"/>
      <c r="BG988" s="170"/>
      <c r="BH988" s="170"/>
      <c r="BI988" s="170"/>
      <c r="BJ988" s="170"/>
      <c r="BK988" s="170"/>
      <c r="BL988" s="170"/>
      <c r="BM988" s="170"/>
      <c r="BN988" s="170"/>
      <c r="BO988" s="170"/>
      <c r="BP988" s="170"/>
      <c r="BQ988" s="170"/>
      <c r="BR988" s="170"/>
      <c r="BS988" s="170"/>
      <c r="BT988" s="170"/>
      <c r="BU988" s="170"/>
      <c r="BV988" s="170"/>
      <c r="BW988" s="170"/>
      <c r="BX988" s="170"/>
      <c r="BY988" s="170"/>
      <c r="BZ988" s="170"/>
      <c r="CA988" s="170"/>
      <c r="CB988" s="170"/>
      <c r="CC988" s="170"/>
      <c r="CD988" s="170"/>
      <c r="CE988" s="170"/>
      <c r="CF988" s="170"/>
      <c r="CG988" s="170"/>
      <c r="CH988" s="170"/>
      <c r="CI988" s="170"/>
      <c r="CJ988" s="170"/>
      <c r="CK988" s="170"/>
      <c r="CL988" s="170"/>
      <c r="CM988" s="170"/>
      <c r="CN988" s="170"/>
      <c r="CO988" s="170"/>
      <c r="CP988" s="170"/>
      <c r="CQ988" s="170"/>
      <c r="CR988" s="170"/>
      <c r="CS988" s="170"/>
      <c r="CT988" s="170"/>
      <c r="CU988" s="170"/>
      <c r="CV988" s="170"/>
      <c r="CW988" s="170"/>
      <c r="CX988" s="170"/>
      <c r="CY988" s="170"/>
      <c r="CZ988" s="170"/>
      <c r="DA988" s="170"/>
      <c r="DB988" s="170"/>
      <c r="DC988" s="170"/>
      <c r="DD988" s="170"/>
      <c r="DE988" s="170"/>
      <c r="DF988" s="170"/>
      <c r="DG988" s="170"/>
      <c r="DH988" s="170"/>
      <c r="DI988" s="170"/>
      <c r="DJ988" s="170"/>
      <c r="DK988" s="170"/>
      <c r="DL988" s="170"/>
      <c r="DM988" s="170"/>
      <c r="DN988" s="170"/>
      <c r="DO988" s="170"/>
      <c r="DP988" s="170"/>
      <c r="DQ988" s="170"/>
      <c r="DR988" s="170"/>
      <c r="DS988" s="170"/>
      <c r="DT988" s="170"/>
      <c r="DU988" s="170"/>
      <c r="DV988" s="170"/>
      <c r="DW988" s="170"/>
      <c r="DX988" s="170"/>
      <c r="DY988" s="170"/>
      <c r="DZ988" s="170"/>
      <c r="EA988" s="170"/>
      <c r="EB988" s="170"/>
      <c r="EC988" s="170"/>
      <c r="ED988" s="170"/>
      <c r="EE988" s="170"/>
      <c r="EF988" s="170"/>
      <c r="EG988" s="170"/>
      <c r="EH988" s="170"/>
      <c r="EI988" s="170"/>
      <c r="EJ988" s="170"/>
      <c r="EK988" s="170"/>
      <c r="EL988" s="170"/>
      <c r="EM988" s="170"/>
      <c r="EN988" s="170"/>
      <c r="EO988" s="170"/>
      <c r="EP988" s="170"/>
      <c r="EQ988" s="170"/>
      <c r="ER988" s="170"/>
      <c r="ES988" s="170"/>
      <c r="ET988" s="170"/>
      <c r="EU988" s="170"/>
      <c r="EV988" s="170"/>
      <c r="EW988" s="170"/>
      <c r="EX988" s="170"/>
      <c r="EY988" s="170"/>
      <c r="EZ988" s="170"/>
      <c r="FA988" s="170"/>
      <c r="FB988" s="170"/>
      <c r="FC988" s="170"/>
      <c r="FD988" s="170"/>
    </row>
    <row r="989" customFormat="false" ht="12.75" hidden="false" customHeight="false" outlineLevel="0" collapsed="false">
      <c r="A989" s="179"/>
      <c r="B989" s="160"/>
      <c r="C989" s="160"/>
      <c r="D989" s="160"/>
      <c r="E989" s="160"/>
      <c r="F989" s="160"/>
      <c r="G989" s="160"/>
      <c r="H989" s="159"/>
      <c r="I989" s="181"/>
      <c r="R989" s="159"/>
      <c r="S989" s="169"/>
      <c r="T989" s="170"/>
      <c r="U989" s="170"/>
      <c r="V989" s="170"/>
      <c r="W989" s="170"/>
      <c r="X989" s="170"/>
      <c r="Y989" s="170"/>
      <c r="Z989" s="170"/>
      <c r="AA989" s="170"/>
      <c r="AB989" s="170"/>
      <c r="AC989" s="170"/>
      <c r="AD989" s="170"/>
      <c r="AE989" s="170"/>
      <c r="AF989" s="170"/>
      <c r="AG989" s="170"/>
      <c r="AH989" s="170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0"/>
      <c r="BN989" s="170"/>
      <c r="BO989" s="170"/>
      <c r="BP989" s="170"/>
      <c r="BQ989" s="170"/>
      <c r="BR989" s="170"/>
      <c r="BS989" s="170"/>
      <c r="BT989" s="170"/>
      <c r="BU989" s="170"/>
      <c r="BV989" s="170"/>
      <c r="BW989" s="170"/>
      <c r="BX989" s="170"/>
      <c r="BY989" s="170"/>
      <c r="BZ989" s="170"/>
      <c r="CA989" s="170"/>
      <c r="CB989" s="170"/>
      <c r="CC989" s="170"/>
      <c r="CD989" s="170"/>
      <c r="CE989" s="170"/>
      <c r="CF989" s="170"/>
      <c r="CG989" s="170"/>
      <c r="CH989" s="170"/>
      <c r="CI989" s="170"/>
      <c r="CJ989" s="170"/>
      <c r="CK989" s="170"/>
      <c r="CL989" s="170"/>
      <c r="CM989" s="170"/>
      <c r="CN989" s="170"/>
      <c r="CO989" s="170"/>
      <c r="CP989" s="170"/>
      <c r="CQ989" s="170"/>
      <c r="CR989" s="170"/>
      <c r="CS989" s="170"/>
      <c r="CT989" s="170"/>
      <c r="CU989" s="170"/>
      <c r="CV989" s="170"/>
      <c r="CW989" s="170"/>
      <c r="CX989" s="170"/>
      <c r="CY989" s="170"/>
      <c r="CZ989" s="170"/>
      <c r="DA989" s="170"/>
      <c r="DB989" s="170"/>
      <c r="DC989" s="170"/>
      <c r="DD989" s="170"/>
      <c r="DE989" s="170"/>
      <c r="DF989" s="170"/>
      <c r="DG989" s="170"/>
      <c r="DH989" s="170"/>
      <c r="DI989" s="170"/>
      <c r="DJ989" s="170"/>
      <c r="DK989" s="170"/>
      <c r="DL989" s="170"/>
      <c r="DM989" s="170"/>
      <c r="DN989" s="170"/>
      <c r="DO989" s="170"/>
      <c r="DP989" s="170"/>
      <c r="DQ989" s="170"/>
      <c r="DR989" s="170"/>
      <c r="DS989" s="170"/>
      <c r="DT989" s="170"/>
      <c r="DU989" s="170"/>
      <c r="DV989" s="170"/>
      <c r="DW989" s="170"/>
      <c r="DX989" s="170"/>
      <c r="DY989" s="170"/>
      <c r="DZ989" s="170"/>
      <c r="EA989" s="170"/>
      <c r="EB989" s="170"/>
      <c r="EC989" s="170"/>
      <c r="ED989" s="170"/>
      <c r="EE989" s="170"/>
      <c r="EF989" s="170"/>
      <c r="EG989" s="170"/>
      <c r="EH989" s="170"/>
      <c r="EI989" s="170"/>
      <c r="EJ989" s="170"/>
      <c r="EK989" s="170"/>
      <c r="EL989" s="170"/>
      <c r="EM989" s="170"/>
      <c r="EN989" s="170"/>
      <c r="EO989" s="170"/>
      <c r="EP989" s="170"/>
      <c r="EQ989" s="170"/>
      <c r="ER989" s="170"/>
      <c r="ES989" s="170"/>
      <c r="ET989" s="170"/>
      <c r="EU989" s="170"/>
      <c r="EV989" s="170"/>
      <c r="EW989" s="170"/>
      <c r="EX989" s="170"/>
      <c r="EY989" s="170"/>
      <c r="EZ989" s="170"/>
      <c r="FA989" s="170"/>
      <c r="FB989" s="170"/>
      <c r="FC989" s="170"/>
      <c r="FD989" s="170"/>
    </row>
    <row r="990" customFormat="false" ht="12.75" hidden="false" customHeight="false" outlineLevel="0" collapsed="false">
      <c r="A990" s="179"/>
      <c r="B990" s="160"/>
      <c r="C990" s="160"/>
      <c r="D990" s="160"/>
      <c r="E990" s="160"/>
      <c r="F990" s="160"/>
      <c r="G990" s="160"/>
      <c r="H990" s="159"/>
      <c r="I990" s="181"/>
      <c r="R990" s="159"/>
      <c r="S990" s="169"/>
      <c r="T990" s="170"/>
      <c r="U990" s="170"/>
      <c r="V990" s="170"/>
      <c r="W990" s="170"/>
      <c r="X990" s="170"/>
      <c r="Y990" s="170"/>
      <c r="Z990" s="170"/>
      <c r="AA990" s="170"/>
      <c r="AB990" s="170"/>
      <c r="AC990" s="170"/>
      <c r="AD990" s="170"/>
      <c r="AE990" s="170"/>
      <c r="AF990" s="170"/>
      <c r="AG990" s="170"/>
      <c r="AH990" s="170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0"/>
      <c r="BN990" s="170"/>
      <c r="BO990" s="170"/>
      <c r="BP990" s="170"/>
      <c r="BQ990" s="170"/>
      <c r="BR990" s="170"/>
      <c r="BS990" s="170"/>
      <c r="BT990" s="170"/>
      <c r="BU990" s="170"/>
      <c r="BV990" s="170"/>
      <c r="BW990" s="170"/>
      <c r="BX990" s="170"/>
      <c r="BY990" s="170"/>
      <c r="BZ990" s="170"/>
      <c r="CA990" s="170"/>
      <c r="CB990" s="170"/>
      <c r="CC990" s="170"/>
      <c r="CD990" s="170"/>
      <c r="CE990" s="170"/>
      <c r="CF990" s="170"/>
      <c r="CG990" s="170"/>
      <c r="CH990" s="170"/>
      <c r="CI990" s="170"/>
      <c r="CJ990" s="170"/>
      <c r="CK990" s="170"/>
      <c r="CL990" s="170"/>
      <c r="CM990" s="170"/>
      <c r="CN990" s="170"/>
      <c r="CO990" s="170"/>
      <c r="CP990" s="170"/>
      <c r="CQ990" s="170"/>
      <c r="CR990" s="170"/>
      <c r="CS990" s="170"/>
      <c r="CT990" s="170"/>
      <c r="CU990" s="170"/>
      <c r="CV990" s="170"/>
      <c r="CW990" s="170"/>
      <c r="CX990" s="170"/>
      <c r="CY990" s="170"/>
      <c r="CZ990" s="170"/>
      <c r="DA990" s="170"/>
      <c r="DB990" s="170"/>
      <c r="DC990" s="170"/>
      <c r="DD990" s="170"/>
      <c r="DE990" s="170"/>
      <c r="DF990" s="170"/>
      <c r="DG990" s="170"/>
      <c r="DH990" s="170"/>
      <c r="DI990" s="170"/>
      <c r="DJ990" s="170"/>
      <c r="DK990" s="170"/>
      <c r="DL990" s="170"/>
      <c r="DM990" s="170"/>
      <c r="DN990" s="170"/>
      <c r="DO990" s="170"/>
      <c r="DP990" s="170"/>
      <c r="DQ990" s="170"/>
      <c r="DR990" s="170"/>
      <c r="DS990" s="170"/>
      <c r="DT990" s="170"/>
      <c r="DU990" s="170"/>
      <c r="DV990" s="170"/>
      <c r="DW990" s="170"/>
      <c r="DX990" s="170"/>
      <c r="DY990" s="170"/>
      <c r="DZ990" s="170"/>
      <c r="EA990" s="170"/>
      <c r="EB990" s="170"/>
      <c r="EC990" s="170"/>
      <c r="ED990" s="170"/>
      <c r="EE990" s="170"/>
      <c r="EF990" s="170"/>
      <c r="EG990" s="170"/>
      <c r="EH990" s="170"/>
      <c r="EI990" s="170"/>
      <c r="EJ990" s="170"/>
      <c r="EK990" s="170"/>
      <c r="EL990" s="170"/>
      <c r="EM990" s="170"/>
      <c r="EN990" s="170"/>
      <c r="EO990" s="170"/>
      <c r="EP990" s="170"/>
      <c r="EQ990" s="170"/>
      <c r="ER990" s="170"/>
      <c r="ES990" s="170"/>
      <c r="ET990" s="170"/>
      <c r="EU990" s="170"/>
      <c r="EV990" s="170"/>
      <c r="EW990" s="170"/>
      <c r="EX990" s="170"/>
      <c r="EY990" s="170"/>
      <c r="EZ990" s="170"/>
      <c r="FA990" s="170"/>
      <c r="FB990" s="170"/>
      <c r="FC990" s="170"/>
      <c r="FD990" s="170"/>
    </row>
    <row r="991" customFormat="false" ht="12.75" hidden="false" customHeight="false" outlineLevel="0" collapsed="false">
      <c r="A991" s="179"/>
      <c r="B991" s="160"/>
      <c r="C991" s="160"/>
      <c r="D991" s="160"/>
      <c r="E991" s="160"/>
      <c r="F991" s="160"/>
      <c r="G991" s="160"/>
      <c r="H991" s="159"/>
      <c r="I991" s="181"/>
      <c r="R991" s="159"/>
      <c r="S991" s="169"/>
      <c r="T991" s="170"/>
      <c r="U991" s="170"/>
      <c r="V991" s="170"/>
      <c r="W991" s="170"/>
      <c r="X991" s="170"/>
      <c r="Y991" s="170"/>
      <c r="Z991" s="170"/>
      <c r="AA991" s="170"/>
      <c r="AB991" s="170"/>
      <c r="AC991" s="170"/>
      <c r="AD991" s="170"/>
      <c r="AE991" s="170"/>
      <c r="AF991" s="170"/>
      <c r="AG991" s="170"/>
      <c r="AH991" s="170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0"/>
      <c r="BN991" s="170"/>
      <c r="BO991" s="170"/>
      <c r="BP991" s="170"/>
      <c r="BQ991" s="170"/>
      <c r="BR991" s="170"/>
      <c r="BS991" s="170"/>
      <c r="BT991" s="170"/>
      <c r="BU991" s="170"/>
      <c r="BV991" s="170"/>
      <c r="BW991" s="170"/>
      <c r="BX991" s="170"/>
      <c r="BY991" s="170"/>
      <c r="BZ991" s="170"/>
      <c r="CA991" s="170"/>
      <c r="CB991" s="170"/>
      <c r="CC991" s="170"/>
      <c r="CD991" s="170"/>
      <c r="CE991" s="170"/>
      <c r="CF991" s="170"/>
      <c r="CG991" s="170"/>
      <c r="CH991" s="170"/>
      <c r="CI991" s="170"/>
      <c r="CJ991" s="170"/>
      <c r="CK991" s="170"/>
      <c r="CL991" s="170"/>
      <c r="CM991" s="170"/>
      <c r="CN991" s="170"/>
      <c r="CO991" s="170"/>
      <c r="CP991" s="170"/>
      <c r="CQ991" s="170"/>
      <c r="CR991" s="170"/>
      <c r="CS991" s="170"/>
      <c r="CT991" s="170"/>
      <c r="CU991" s="170"/>
      <c r="CV991" s="170"/>
      <c r="CW991" s="170"/>
      <c r="CX991" s="170"/>
      <c r="CY991" s="170"/>
      <c r="CZ991" s="170"/>
      <c r="DA991" s="170"/>
      <c r="DB991" s="170"/>
      <c r="DC991" s="170"/>
      <c r="DD991" s="170"/>
      <c r="DE991" s="170"/>
      <c r="DF991" s="170"/>
      <c r="DG991" s="170"/>
      <c r="DH991" s="170"/>
      <c r="DI991" s="170"/>
      <c r="DJ991" s="170"/>
      <c r="DK991" s="170"/>
      <c r="DL991" s="170"/>
      <c r="DM991" s="170"/>
      <c r="DN991" s="170"/>
      <c r="DO991" s="170"/>
      <c r="DP991" s="170"/>
      <c r="DQ991" s="170"/>
      <c r="DR991" s="170"/>
      <c r="DS991" s="170"/>
      <c r="DT991" s="170"/>
      <c r="DU991" s="170"/>
      <c r="DV991" s="170"/>
      <c r="DW991" s="170"/>
      <c r="DX991" s="170"/>
      <c r="DY991" s="170"/>
      <c r="DZ991" s="170"/>
      <c r="EA991" s="170"/>
      <c r="EB991" s="170"/>
      <c r="EC991" s="170"/>
      <c r="ED991" s="170"/>
      <c r="EE991" s="170"/>
      <c r="EF991" s="170"/>
      <c r="EG991" s="170"/>
      <c r="EH991" s="170"/>
      <c r="EI991" s="170"/>
      <c r="EJ991" s="170"/>
      <c r="EK991" s="170"/>
      <c r="EL991" s="170"/>
      <c r="EM991" s="170"/>
      <c r="EN991" s="170"/>
      <c r="EO991" s="170"/>
      <c r="EP991" s="170"/>
      <c r="EQ991" s="170"/>
      <c r="ER991" s="170"/>
      <c r="ES991" s="170"/>
      <c r="ET991" s="170"/>
      <c r="EU991" s="170"/>
      <c r="EV991" s="170"/>
      <c r="EW991" s="170"/>
      <c r="EX991" s="170"/>
      <c r="EY991" s="170"/>
      <c r="EZ991" s="170"/>
      <c r="FA991" s="170"/>
      <c r="FB991" s="170"/>
      <c r="FC991" s="170"/>
      <c r="FD991" s="170"/>
    </row>
    <row r="992" customFormat="false" ht="12.75" hidden="false" customHeight="false" outlineLevel="0" collapsed="false">
      <c r="A992" s="179"/>
      <c r="B992" s="160"/>
      <c r="C992" s="160"/>
      <c r="D992" s="160"/>
      <c r="E992" s="160"/>
      <c r="F992" s="160"/>
      <c r="G992" s="160"/>
      <c r="H992" s="159"/>
      <c r="I992" s="181"/>
      <c r="R992" s="159"/>
      <c r="S992" s="169"/>
      <c r="T992" s="170"/>
      <c r="U992" s="170"/>
      <c r="V992" s="170"/>
      <c r="W992" s="170"/>
      <c r="X992" s="170"/>
      <c r="Y992" s="170"/>
      <c r="Z992" s="170"/>
      <c r="AA992" s="170"/>
      <c r="AB992" s="170"/>
      <c r="AC992" s="170"/>
      <c r="AD992" s="170"/>
      <c r="AE992" s="170"/>
      <c r="AF992" s="170"/>
      <c r="AG992" s="170"/>
      <c r="AH992" s="170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0"/>
      <c r="BN992" s="170"/>
      <c r="BO992" s="170"/>
      <c r="BP992" s="170"/>
      <c r="BQ992" s="170"/>
      <c r="BR992" s="170"/>
      <c r="BS992" s="170"/>
      <c r="BT992" s="170"/>
      <c r="BU992" s="170"/>
      <c r="BV992" s="170"/>
      <c r="BW992" s="170"/>
      <c r="BX992" s="170"/>
      <c r="BY992" s="170"/>
      <c r="BZ992" s="170"/>
      <c r="CA992" s="170"/>
      <c r="CB992" s="170"/>
      <c r="CC992" s="170"/>
      <c r="CD992" s="170"/>
      <c r="CE992" s="170"/>
      <c r="CF992" s="170"/>
      <c r="CG992" s="170"/>
      <c r="CH992" s="170"/>
      <c r="CI992" s="170"/>
      <c r="CJ992" s="170"/>
      <c r="CK992" s="170"/>
      <c r="CL992" s="170"/>
      <c r="CM992" s="170"/>
      <c r="CN992" s="170"/>
      <c r="CO992" s="170"/>
      <c r="CP992" s="170"/>
      <c r="CQ992" s="170"/>
      <c r="CR992" s="170"/>
      <c r="CS992" s="170"/>
      <c r="CT992" s="170"/>
      <c r="CU992" s="170"/>
      <c r="CV992" s="170"/>
      <c r="CW992" s="170"/>
      <c r="CX992" s="170"/>
      <c r="CY992" s="170"/>
      <c r="CZ992" s="170"/>
      <c r="DA992" s="170"/>
      <c r="DB992" s="170"/>
      <c r="DC992" s="170"/>
      <c r="DD992" s="170"/>
      <c r="DE992" s="170"/>
      <c r="DF992" s="170"/>
      <c r="DG992" s="170"/>
      <c r="DH992" s="170"/>
      <c r="DI992" s="170"/>
      <c r="DJ992" s="170"/>
      <c r="DK992" s="170"/>
      <c r="DL992" s="170"/>
      <c r="DM992" s="170"/>
      <c r="DN992" s="170"/>
      <c r="DO992" s="170"/>
      <c r="DP992" s="170"/>
      <c r="DQ992" s="170"/>
      <c r="DR992" s="170"/>
      <c r="DS992" s="170"/>
      <c r="DT992" s="170"/>
      <c r="DU992" s="170"/>
      <c r="DV992" s="170"/>
      <c r="DW992" s="170"/>
      <c r="DX992" s="170"/>
      <c r="DY992" s="170"/>
      <c r="DZ992" s="170"/>
      <c r="EA992" s="170"/>
      <c r="EB992" s="170"/>
      <c r="EC992" s="170"/>
      <c r="ED992" s="170"/>
      <c r="EE992" s="170"/>
      <c r="EF992" s="170"/>
      <c r="EG992" s="170"/>
      <c r="EH992" s="170"/>
      <c r="EI992" s="170"/>
      <c r="EJ992" s="170"/>
      <c r="EK992" s="170"/>
      <c r="EL992" s="170"/>
      <c r="EM992" s="170"/>
      <c r="EN992" s="170"/>
      <c r="EO992" s="170"/>
      <c r="EP992" s="170"/>
      <c r="EQ992" s="170"/>
      <c r="ER992" s="170"/>
      <c r="ES992" s="170"/>
      <c r="ET992" s="170"/>
      <c r="EU992" s="170"/>
      <c r="EV992" s="170"/>
      <c r="EW992" s="170"/>
      <c r="EX992" s="170"/>
      <c r="EY992" s="170"/>
      <c r="EZ992" s="170"/>
      <c r="FA992" s="170"/>
      <c r="FB992" s="170"/>
      <c r="FC992" s="170"/>
      <c r="FD992" s="170"/>
    </row>
    <row r="993" customFormat="false" ht="12.75" hidden="false" customHeight="false" outlineLevel="0" collapsed="false">
      <c r="A993" s="179"/>
      <c r="B993" s="160"/>
      <c r="C993" s="160"/>
      <c r="D993" s="160"/>
      <c r="E993" s="160"/>
      <c r="F993" s="160"/>
      <c r="G993" s="160"/>
      <c r="H993" s="159"/>
      <c r="I993" s="181"/>
      <c r="R993" s="159"/>
      <c r="S993" s="169"/>
      <c r="T993" s="170"/>
      <c r="U993" s="170"/>
      <c r="V993" s="170"/>
      <c r="W993" s="170"/>
      <c r="X993" s="170"/>
      <c r="Y993" s="170"/>
      <c r="Z993" s="170"/>
      <c r="AA993" s="170"/>
      <c r="AB993" s="170"/>
      <c r="AC993" s="170"/>
      <c r="AD993" s="170"/>
      <c r="AE993" s="170"/>
      <c r="AF993" s="170"/>
      <c r="AG993" s="170"/>
      <c r="AH993" s="170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0"/>
      <c r="BN993" s="170"/>
      <c r="BO993" s="170"/>
      <c r="BP993" s="170"/>
      <c r="BQ993" s="170"/>
      <c r="BR993" s="170"/>
      <c r="BS993" s="170"/>
      <c r="BT993" s="170"/>
      <c r="BU993" s="170"/>
      <c r="BV993" s="170"/>
      <c r="BW993" s="170"/>
      <c r="BX993" s="170"/>
      <c r="BY993" s="170"/>
      <c r="BZ993" s="170"/>
      <c r="CA993" s="170"/>
      <c r="CB993" s="170"/>
      <c r="CC993" s="170"/>
      <c r="CD993" s="170"/>
      <c r="CE993" s="170"/>
      <c r="CF993" s="170"/>
      <c r="CG993" s="170"/>
      <c r="CH993" s="170"/>
      <c r="CI993" s="170"/>
      <c r="CJ993" s="170"/>
      <c r="CK993" s="170"/>
      <c r="CL993" s="170"/>
      <c r="CM993" s="170"/>
      <c r="CN993" s="170"/>
      <c r="CO993" s="170"/>
      <c r="CP993" s="170"/>
      <c r="CQ993" s="170"/>
      <c r="CR993" s="170"/>
      <c r="CS993" s="170"/>
      <c r="CT993" s="170"/>
      <c r="CU993" s="170"/>
      <c r="CV993" s="170"/>
      <c r="CW993" s="170"/>
      <c r="CX993" s="170"/>
      <c r="CY993" s="170"/>
      <c r="CZ993" s="170"/>
      <c r="DA993" s="170"/>
      <c r="DB993" s="170"/>
      <c r="DC993" s="170"/>
      <c r="DD993" s="170"/>
      <c r="DE993" s="170"/>
      <c r="DF993" s="170"/>
      <c r="DG993" s="170"/>
      <c r="DH993" s="170"/>
      <c r="DI993" s="170"/>
      <c r="DJ993" s="170"/>
      <c r="DK993" s="170"/>
      <c r="DL993" s="170"/>
      <c r="DM993" s="170"/>
      <c r="DN993" s="170"/>
      <c r="DO993" s="170"/>
      <c r="DP993" s="170"/>
      <c r="DQ993" s="170"/>
      <c r="DR993" s="170"/>
      <c r="DS993" s="170"/>
      <c r="DT993" s="170"/>
      <c r="DU993" s="170"/>
      <c r="DV993" s="170"/>
      <c r="DW993" s="170"/>
      <c r="DX993" s="170"/>
      <c r="DY993" s="170"/>
      <c r="DZ993" s="170"/>
      <c r="EA993" s="170"/>
      <c r="EB993" s="170"/>
      <c r="EC993" s="170"/>
      <c r="ED993" s="170"/>
      <c r="EE993" s="170"/>
      <c r="EF993" s="170"/>
      <c r="EG993" s="170"/>
      <c r="EH993" s="170"/>
      <c r="EI993" s="170"/>
      <c r="EJ993" s="170"/>
      <c r="EK993" s="170"/>
      <c r="EL993" s="170"/>
      <c r="EM993" s="170"/>
      <c r="EN993" s="170"/>
      <c r="EO993" s="170"/>
      <c r="EP993" s="170"/>
      <c r="EQ993" s="170"/>
      <c r="ER993" s="170"/>
      <c r="ES993" s="170"/>
      <c r="ET993" s="170"/>
      <c r="EU993" s="170"/>
      <c r="EV993" s="170"/>
      <c r="EW993" s="170"/>
      <c r="EX993" s="170"/>
      <c r="EY993" s="170"/>
      <c r="EZ993" s="170"/>
      <c r="FA993" s="170"/>
      <c r="FB993" s="170"/>
      <c r="FC993" s="170"/>
      <c r="FD993" s="170"/>
    </row>
    <row r="994" customFormat="false" ht="12.75" hidden="false" customHeight="false" outlineLevel="0" collapsed="false">
      <c r="A994" s="179"/>
      <c r="B994" s="160"/>
      <c r="C994" s="160"/>
      <c r="D994" s="160"/>
      <c r="E994" s="160"/>
      <c r="F994" s="160"/>
      <c r="G994" s="160"/>
      <c r="H994" s="159"/>
      <c r="I994" s="181"/>
      <c r="R994" s="159"/>
      <c r="S994" s="169"/>
      <c r="T994" s="170"/>
      <c r="U994" s="170"/>
      <c r="V994" s="170"/>
      <c r="W994" s="170"/>
      <c r="X994" s="170"/>
      <c r="Y994" s="170"/>
      <c r="Z994" s="170"/>
      <c r="AA994" s="170"/>
      <c r="AB994" s="170"/>
      <c r="AC994" s="170"/>
      <c r="AD994" s="170"/>
      <c r="AE994" s="170"/>
      <c r="AF994" s="170"/>
      <c r="AG994" s="170"/>
      <c r="AH994" s="170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0"/>
      <c r="BN994" s="170"/>
      <c r="BO994" s="170"/>
      <c r="BP994" s="170"/>
      <c r="BQ994" s="170"/>
      <c r="BR994" s="170"/>
      <c r="BS994" s="170"/>
      <c r="BT994" s="170"/>
      <c r="BU994" s="170"/>
      <c r="BV994" s="170"/>
      <c r="BW994" s="170"/>
      <c r="BX994" s="170"/>
      <c r="BY994" s="170"/>
      <c r="BZ994" s="170"/>
      <c r="CA994" s="170"/>
      <c r="CB994" s="170"/>
      <c r="CC994" s="170"/>
      <c r="CD994" s="170"/>
      <c r="CE994" s="170"/>
      <c r="CF994" s="170"/>
      <c r="CG994" s="170"/>
      <c r="CH994" s="170"/>
      <c r="CI994" s="170"/>
      <c r="CJ994" s="170"/>
      <c r="CK994" s="170"/>
      <c r="CL994" s="170"/>
      <c r="CM994" s="170"/>
      <c r="CN994" s="170"/>
      <c r="CO994" s="170"/>
      <c r="CP994" s="170"/>
      <c r="CQ994" s="170"/>
      <c r="CR994" s="170"/>
      <c r="CS994" s="170"/>
      <c r="CT994" s="170"/>
      <c r="CU994" s="170"/>
      <c r="CV994" s="170"/>
      <c r="CW994" s="170"/>
      <c r="CX994" s="170"/>
      <c r="CY994" s="170"/>
      <c r="CZ994" s="170"/>
      <c r="DA994" s="170"/>
      <c r="DB994" s="170"/>
      <c r="DC994" s="170"/>
      <c r="DD994" s="170"/>
      <c r="DE994" s="170"/>
      <c r="DF994" s="170"/>
      <c r="DG994" s="170"/>
      <c r="DH994" s="170"/>
      <c r="DI994" s="170"/>
      <c r="DJ994" s="170"/>
      <c r="DK994" s="170"/>
      <c r="DL994" s="170"/>
      <c r="DM994" s="170"/>
      <c r="DN994" s="170"/>
      <c r="DO994" s="170"/>
      <c r="DP994" s="170"/>
      <c r="DQ994" s="170"/>
      <c r="DR994" s="170"/>
      <c r="DS994" s="170"/>
      <c r="DT994" s="170"/>
      <c r="DU994" s="170"/>
      <c r="DV994" s="170"/>
      <c r="DW994" s="170"/>
      <c r="DX994" s="170"/>
      <c r="DY994" s="170"/>
      <c r="DZ994" s="170"/>
      <c r="EA994" s="170"/>
      <c r="EB994" s="170"/>
      <c r="EC994" s="170"/>
      <c r="ED994" s="170"/>
      <c r="EE994" s="170"/>
      <c r="EF994" s="170"/>
      <c r="EG994" s="170"/>
      <c r="EH994" s="170"/>
      <c r="EI994" s="170"/>
      <c r="EJ994" s="170"/>
      <c r="EK994" s="170"/>
      <c r="EL994" s="170"/>
      <c r="EM994" s="170"/>
      <c r="EN994" s="170"/>
      <c r="EO994" s="170"/>
      <c r="EP994" s="170"/>
      <c r="EQ994" s="170"/>
      <c r="ER994" s="170"/>
      <c r="ES994" s="170"/>
      <c r="ET994" s="170"/>
      <c r="EU994" s="170"/>
      <c r="EV994" s="170"/>
      <c r="EW994" s="170"/>
      <c r="EX994" s="170"/>
      <c r="EY994" s="170"/>
      <c r="EZ994" s="170"/>
      <c r="FA994" s="170"/>
      <c r="FB994" s="170"/>
      <c r="FC994" s="170"/>
      <c r="FD994" s="170"/>
    </row>
    <row r="995" customFormat="false" ht="12.75" hidden="false" customHeight="false" outlineLevel="0" collapsed="false">
      <c r="A995" s="179"/>
      <c r="B995" s="160"/>
      <c r="C995" s="160"/>
      <c r="D995" s="160"/>
      <c r="E995" s="160"/>
      <c r="F995" s="160"/>
      <c r="G995" s="160"/>
      <c r="H995" s="159"/>
      <c r="I995" s="181"/>
      <c r="R995" s="159"/>
      <c r="S995" s="169"/>
      <c r="T995" s="170"/>
      <c r="U995" s="170"/>
      <c r="V995" s="170"/>
      <c r="W995" s="170"/>
      <c r="X995" s="170"/>
      <c r="Y995" s="170"/>
      <c r="Z995" s="170"/>
      <c r="AA995" s="170"/>
      <c r="AB995" s="170"/>
      <c r="AC995" s="170"/>
      <c r="AD995" s="170"/>
      <c r="AE995" s="170"/>
      <c r="AF995" s="170"/>
      <c r="AG995" s="170"/>
      <c r="AH995" s="170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0"/>
      <c r="BN995" s="170"/>
      <c r="BO995" s="170"/>
      <c r="BP995" s="170"/>
      <c r="BQ995" s="170"/>
      <c r="BR995" s="170"/>
      <c r="BS995" s="170"/>
      <c r="BT995" s="170"/>
      <c r="BU995" s="170"/>
      <c r="BV995" s="170"/>
      <c r="BW995" s="170"/>
      <c r="BX995" s="170"/>
      <c r="BY995" s="170"/>
      <c r="BZ995" s="170"/>
      <c r="CA995" s="170"/>
      <c r="CB995" s="170"/>
      <c r="CC995" s="170"/>
      <c r="CD995" s="170"/>
      <c r="CE995" s="170"/>
      <c r="CF995" s="170"/>
      <c r="CG995" s="170"/>
      <c r="CH995" s="170"/>
      <c r="CI995" s="170"/>
      <c r="CJ995" s="170"/>
      <c r="CK995" s="170"/>
      <c r="CL995" s="170"/>
      <c r="CM995" s="170"/>
      <c r="CN995" s="170"/>
      <c r="CO995" s="170"/>
      <c r="CP995" s="170"/>
      <c r="CQ995" s="170"/>
      <c r="CR995" s="170"/>
      <c r="CS995" s="170"/>
      <c r="CT995" s="170"/>
      <c r="CU995" s="170"/>
      <c r="CV995" s="170"/>
      <c r="CW995" s="170"/>
      <c r="CX995" s="170"/>
      <c r="CY995" s="170"/>
      <c r="CZ995" s="170"/>
      <c r="DA995" s="170"/>
      <c r="DB995" s="170"/>
      <c r="DC995" s="170"/>
      <c r="DD995" s="170"/>
      <c r="DE995" s="170"/>
      <c r="DF995" s="170"/>
      <c r="DG995" s="170"/>
      <c r="DH995" s="170"/>
      <c r="DI995" s="170"/>
      <c r="DJ995" s="170"/>
      <c r="DK995" s="170"/>
      <c r="DL995" s="170"/>
      <c r="DM995" s="170"/>
      <c r="DN995" s="170"/>
      <c r="DO995" s="170"/>
      <c r="DP995" s="170"/>
      <c r="DQ995" s="170"/>
      <c r="DR995" s="170"/>
      <c r="DS995" s="170"/>
      <c r="DT995" s="170"/>
      <c r="DU995" s="170"/>
      <c r="DV995" s="170"/>
      <c r="DW995" s="170"/>
      <c r="DX995" s="170"/>
      <c r="DY995" s="170"/>
      <c r="DZ995" s="170"/>
      <c r="EA995" s="170"/>
      <c r="EB995" s="170"/>
      <c r="EC995" s="170"/>
      <c r="ED995" s="170"/>
      <c r="EE995" s="170"/>
      <c r="EF995" s="170"/>
      <c r="EG995" s="170"/>
      <c r="EH995" s="170"/>
      <c r="EI995" s="170"/>
      <c r="EJ995" s="170"/>
      <c r="EK995" s="170"/>
      <c r="EL995" s="170"/>
      <c r="EM995" s="170"/>
      <c r="EN995" s="170"/>
      <c r="EO995" s="170"/>
      <c r="EP995" s="170"/>
      <c r="EQ995" s="170"/>
      <c r="ER995" s="170"/>
      <c r="ES995" s="170"/>
      <c r="ET995" s="170"/>
      <c r="EU995" s="170"/>
      <c r="EV995" s="170"/>
      <c r="EW995" s="170"/>
      <c r="EX995" s="170"/>
      <c r="EY995" s="170"/>
      <c r="EZ995" s="170"/>
      <c r="FA995" s="170"/>
      <c r="FB995" s="170"/>
      <c r="FC995" s="170"/>
      <c r="FD995" s="170"/>
    </row>
    <row r="996" customFormat="false" ht="12.75" hidden="false" customHeight="false" outlineLevel="0" collapsed="false">
      <c r="A996" s="179"/>
      <c r="B996" s="160"/>
      <c r="C996" s="160"/>
      <c r="D996" s="160"/>
      <c r="E996" s="160"/>
      <c r="F996" s="160"/>
      <c r="G996" s="160"/>
      <c r="H996" s="159"/>
      <c r="I996" s="181"/>
      <c r="R996" s="159"/>
      <c r="S996" s="169"/>
      <c r="T996" s="170"/>
      <c r="U996" s="170"/>
      <c r="V996" s="170"/>
      <c r="W996" s="170"/>
      <c r="X996" s="170"/>
      <c r="Y996" s="170"/>
      <c r="Z996" s="170"/>
      <c r="AA996" s="170"/>
      <c r="AB996" s="170"/>
      <c r="AC996" s="170"/>
      <c r="AD996" s="170"/>
      <c r="AE996" s="170"/>
      <c r="AF996" s="170"/>
      <c r="AG996" s="170"/>
      <c r="AH996" s="170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0"/>
      <c r="BN996" s="170"/>
      <c r="BO996" s="170"/>
      <c r="BP996" s="170"/>
      <c r="BQ996" s="170"/>
      <c r="BR996" s="170"/>
      <c r="BS996" s="170"/>
      <c r="BT996" s="170"/>
      <c r="BU996" s="170"/>
      <c r="BV996" s="170"/>
      <c r="BW996" s="170"/>
      <c r="BX996" s="170"/>
      <c r="BY996" s="170"/>
      <c r="BZ996" s="170"/>
      <c r="CA996" s="170"/>
      <c r="CB996" s="170"/>
      <c r="CC996" s="170"/>
      <c r="CD996" s="170"/>
      <c r="CE996" s="170"/>
      <c r="CF996" s="170"/>
      <c r="CG996" s="170"/>
      <c r="CH996" s="170"/>
      <c r="CI996" s="170"/>
      <c r="CJ996" s="170"/>
      <c r="CK996" s="170"/>
      <c r="CL996" s="170"/>
      <c r="CM996" s="170"/>
      <c r="CN996" s="170"/>
      <c r="CO996" s="170"/>
      <c r="CP996" s="170"/>
      <c r="CQ996" s="170"/>
      <c r="CR996" s="170"/>
      <c r="CS996" s="170"/>
      <c r="CT996" s="170"/>
      <c r="CU996" s="170"/>
      <c r="CV996" s="170"/>
      <c r="CW996" s="170"/>
      <c r="CX996" s="170"/>
      <c r="CY996" s="170"/>
      <c r="CZ996" s="170"/>
      <c r="DA996" s="170"/>
      <c r="DB996" s="170"/>
      <c r="DC996" s="170"/>
      <c r="DD996" s="170"/>
      <c r="DE996" s="170"/>
      <c r="DF996" s="170"/>
      <c r="DG996" s="170"/>
      <c r="DH996" s="170"/>
      <c r="DI996" s="170"/>
      <c r="DJ996" s="170"/>
      <c r="DK996" s="170"/>
      <c r="DL996" s="170"/>
      <c r="DM996" s="170"/>
      <c r="DN996" s="170"/>
      <c r="DO996" s="170"/>
      <c r="DP996" s="170"/>
      <c r="DQ996" s="170"/>
      <c r="DR996" s="170"/>
      <c r="DS996" s="170"/>
      <c r="DT996" s="170"/>
      <c r="DU996" s="170"/>
      <c r="DV996" s="170"/>
      <c r="DW996" s="170"/>
      <c r="DX996" s="170"/>
      <c r="DY996" s="170"/>
      <c r="DZ996" s="170"/>
      <c r="EA996" s="170"/>
      <c r="EB996" s="170"/>
      <c r="EC996" s="170"/>
      <c r="ED996" s="170"/>
      <c r="EE996" s="170"/>
      <c r="EF996" s="170"/>
      <c r="EG996" s="170"/>
      <c r="EH996" s="170"/>
      <c r="EI996" s="170"/>
      <c r="EJ996" s="170"/>
      <c r="EK996" s="170"/>
      <c r="EL996" s="170"/>
      <c r="EM996" s="170"/>
      <c r="EN996" s="170"/>
      <c r="EO996" s="170"/>
      <c r="EP996" s="170"/>
      <c r="EQ996" s="170"/>
      <c r="ER996" s="170"/>
      <c r="ES996" s="170"/>
      <c r="ET996" s="170"/>
      <c r="EU996" s="170"/>
      <c r="EV996" s="170"/>
      <c r="EW996" s="170"/>
      <c r="EX996" s="170"/>
      <c r="EY996" s="170"/>
      <c r="EZ996" s="170"/>
      <c r="FA996" s="170"/>
      <c r="FB996" s="170"/>
      <c r="FC996" s="170"/>
      <c r="FD996" s="170"/>
    </row>
    <row r="997" customFormat="false" ht="12.75" hidden="false" customHeight="false" outlineLevel="0" collapsed="false">
      <c r="A997" s="179"/>
      <c r="B997" s="160"/>
      <c r="C997" s="160"/>
      <c r="D997" s="160"/>
      <c r="E997" s="160"/>
      <c r="F997" s="160"/>
      <c r="G997" s="160"/>
      <c r="H997" s="159"/>
      <c r="I997" s="181"/>
      <c r="R997" s="159"/>
      <c r="S997" s="169"/>
      <c r="T997" s="170"/>
      <c r="U997" s="170"/>
      <c r="V997" s="170"/>
      <c r="W997" s="170"/>
      <c r="X997" s="170"/>
      <c r="Y997" s="170"/>
      <c r="Z997" s="170"/>
      <c r="AA997" s="170"/>
      <c r="AB997" s="170"/>
      <c r="AC997" s="170"/>
      <c r="AD997" s="170"/>
      <c r="AE997" s="170"/>
      <c r="AF997" s="170"/>
      <c r="AG997" s="170"/>
      <c r="AH997" s="170"/>
      <c r="AI997" s="170"/>
      <c r="AJ997" s="170"/>
      <c r="AK997" s="170"/>
      <c r="AL997" s="170"/>
      <c r="AM997" s="170"/>
      <c r="AN997" s="170"/>
      <c r="AO997" s="170"/>
      <c r="AP997" s="170"/>
      <c r="AQ997" s="170"/>
      <c r="AR997" s="170"/>
      <c r="AS997" s="170"/>
      <c r="AT997" s="170"/>
      <c r="AU997" s="170"/>
      <c r="AV997" s="170"/>
      <c r="AW997" s="170"/>
      <c r="AX997" s="170"/>
      <c r="AY997" s="170"/>
      <c r="AZ997" s="170"/>
      <c r="BA997" s="170"/>
      <c r="BB997" s="170"/>
      <c r="BC997" s="170"/>
      <c r="BD997" s="170"/>
      <c r="BE997" s="170"/>
      <c r="BF997" s="170"/>
      <c r="BG997" s="170"/>
      <c r="BH997" s="170"/>
      <c r="BI997" s="170"/>
      <c r="BJ997" s="170"/>
      <c r="BK997" s="170"/>
      <c r="BL997" s="170"/>
      <c r="BM997" s="170"/>
      <c r="BN997" s="170"/>
      <c r="BO997" s="170"/>
      <c r="BP997" s="170"/>
      <c r="BQ997" s="170"/>
      <c r="BR997" s="170"/>
      <c r="BS997" s="170"/>
      <c r="BT997" s="170"/>
      <c r="BU997" s="170"/>
      <c r="BV997" s="170"/>
      <c r="BW997" s="170"/>
      <c r="BX997" s="170"/>
      <c r="BY997" s="170"/>
      <c r="BZ997" s="170"/>
      <c r="CA997" s="170"/>
      <c r="CB997" s="170"/>
      <c r="CC997" s="170"/>
      <c r="CD997" s="170"/>
      <c r="CE997" s="170"/>
      <c r="CF997" s="170"/>
      <c r="CG997" s="170"/>
      <c r="CH997" s="170"/>
      <c r="CI997" s="170"/>
      <c r="CJ997" s="170"/>
      <c r="CK997" s="170"/>
      <c r="CL997" s="170"/>
      <c r="CM997" s="170"/>
      <c r="CN997" s="170"/>
      <c r="CO997" s="170"/>
      <c r="CP997" s="170"/>
      <c r="CQ997" s="170"/>
      <c r="CR997" s="170"/>
      <c r="CS997" s="170"/>
      <c r="CT997" s="170"/>
      <c r="CU997" s="170"/>
      <c r="CV997" s="170"/>
      <c r="CW997" s="170"/>
      <c r="CX997" s="170"/>
      <c r="CY997" s="170"/>
      <c r="CZ997" s="170"/>
      <c r="DA997" s="170"/>
      <c r="DB997" s="170"/>
      <c r="DC997" s="170"/>
      <c r="DD997" s="170"/>
      <c r="DE997" s="170"/>
      <c r="DF997" s="170"/>
      <c r="DG997" s="170"/>
      <c r="DH997" s="170"/>
      <c r="DI997" s="170"/>
      <c r="DJ997" s="170"/>
      <c r="DK997" s="170"/>
      <c r="DL997" s="170"/>
      <c r="DM997" s="170"/>
      <c r="DN997" s="170"/>
      <c r="DO997" s="170"/>
      <c r="DP997" s="170"/>
      <c r="DQ997" s="170"/>
      <c r="DR997" s="170"/>
      <c r="DS997" s="170"/>
      <c r="DT997" s="170"/>
      <c r="DU997" s="170"/>
      <c r="DV997" s="170"/>
      <c r="DW997" s="170"/>
      <c r="DX997" s="170"/>
      <c r="DY997" s="170"/>
      <c r="DZ997" s="170"/>
      <c r="EA997" s="170"/>
      <c r="EB997" s="170"/>
      <c r="EC997" s="170"/>
      <c r="ED997" s="170"/>
      <c r="EE997" s="170"/>
      <c r="EF997" s="170"/>
      <c r="EG997" s="170"/>
      <c r="EH997" s="170"/>
      <c r="EI997" s="170"/>
      <c r="EJ997" s="170"/>
      <c r="EK997" s="170"/>
      <c r="EL997" s="170"/>
      <c r="EM997" s="170"/>
      <c r="EN997" s="170"/>
      <c r="EO997" s="170"/>
      <c r="EP997" s="170"/>
      <c r="EQ997" s="170"/>
      <c r="ER997" s="170"/>
      <c r="ES997" s="170"/>
      <c r="ET997" s="170"/>
      <c r="EU997" s="170"/>
      <c r="EV997" s="170"/>
      <c r="EW997" s="170"/>
      <c r="EX997" s="170"/>
      <c r="EY997" s="170"/>
      <c r="EZ997" s="170"/>
      <c r="FA997" s="170"/>
      <c r="FB997" s="170"/>
      <c r="FC997" s="170"/>
      <c r="FD997" s="170"/>
    </row>
    <row r="998" customFormat="false" ht="12.75" hidden="false" customHeight="false" outlineLevel="0" collapsed="false">
      <c r="A998" s="179"/>
      <c r="B998" s="160"/>
      <c r="C998" s="160"/>
      <c r="D998" s="160"/>
      <c r="E998" s="160"/>
      <c r="F998" s="160"/>
      <c r="G998" s="160"/>
      <c r="H998" s="159"/>
      <c r="I998" s="181"/>
      <c r="R998" s="159"/>
      <c r="S998" s="169"/>
      <c r="T998" s="170"/>
      <c r="U998" s="170"/>
      <c r="V998" s="170"/>
      <c r="W998" s="170"/>
      <c r="X998" s="170"/>
      <c r="Y998" s="170"/>
      <c r="Z998" s="170"/>
      <c r="AA998" s="170"/>
      <c r="AB998" s="170"/>
      <c r="AC998" s="170"/>
      <c r="AD998" s="170"/>
      <c r="AE998" s="170"/>
      <c r="AF998" s="170"/>
      <c r="AG998" s="170"/>
      <c r="AH998" s="170"/>
      <c r="AI998" s="170"/>
      <c r="AJ998" s="170"/>
      <c r="AK998" s="170"/>
      <c r="AL998" s="170"/>
      <c r="AM998" s="170"/>
      <c r="AN998" s="170"/>
      <c r="AO998" s="170"/>
      <c r="AP998" s="170"/>
      <c r="AQ998" s="170"/>
      <c r="AR998" s="170"/>
      <c r="AS998" s="170"/>
      <c r="AT998" s="170"/>
      <c r="AU998" s="170"/>
      <c r="AV998" s="170"/>
      <c r="AW998" s="170"/>
      <c r="AX998" s="170"/>
      <c r="AY998" s="170"/>
      <c r="AZ998" s="170"/>
      <c r="BA998" s="170"/>
      <c r="BB998" s="170"/>
      <c r="BC998" s="170"/>
      <c r="BD998" s="170"/>
      <c r="BE998" s="170"/>
      <c r="BF998" s="170"/>
      <c r="BG998" s="170"/>
      <c r="BH998" s="170"/>
      <c r="BI998" s="170"/>
      <c r="BJ998" s="170"/>
      <c r="BK998" s="170"/>
      <c r="BL998" s="170"/>
      <c r="BM998" s="170"/>
      <c r="BN998" s="170"/>
      <c r="BO998" s="170"/>
      <c r="BP998" s="170"/>
      <c r="BQ998" s="170"/>
      <c r="BR998" s="170"/>
      <c r="BS998" s="170"/>
      <c r="BT998" s="170"/>
      <c r="BU998" s="170"/>
      <c r="BV998" s="170"/>
      <c r="BW998" s="170"/>
      <c r="BX998" s="170"/>
      <c r="BY998" s="170"/>
      <c r="BZ998" s="170"/>
      <c r="CA998" s="170"/>
      <c r="CB998" s="170"/>
      <c r="CC998" s="170"/>
      <c r="CD998" s="170"/>
      <c r="CE998" s="170"/>
      <c r="CF998" s="170"/>
      <c r="CG998" s="170"/>
      <c r="CH998" s="170"/>
      <c r="CI998" s="170"/>
      <c r="CJ998" s="170"/>
      <c r="CK998" s="170"/>
      <c r="CL998" s="170"/>
      <c r="CM998" s="170"/>
      <c r="CN998" s="170"/>
      <c r="CO998" s="170"/>
      <c r="CP998" s="170"/>
      <c r="CQ998" s="170"/>
      <c r="CR998" s="170"/>
      <c r="CS998" s="170"/>
      <c r="CT998" s="170"/>
      <c r="CU998" s="170"/>
      <c r="CV998" s="170"/>
      <c r="CW998" s="170"/>
      <c r="CX998" s="170"/>
      <c r="CY998" s="170"/>
      <c r="CZ998" s="170"/>
      <c r="DA998" s="170"/>
      <c r="DB998" s="170"/>
      <c r="DC998" s="170"/>
      <c r="DD998" s="170"/>
      <c r="DE998" s="170"/>
      <c r="DF998" s="170"/>
      <c r="DG998" s="170"/>
      <c r="DH998" s="170"/>
      <c r="DI998" s="170"/>
      <c r="DJ998" s="170"/>
      <c r="DK998" s="170"/>
      <c r="DL998" s="170"/>
      <c r="DM998" s="170"/>
      <c r="DN998" s="170"/>
      <c r="DO998" s="170"/>
      <c r="DP998" s="170"/>
      <c r="DQ998" s="170"/>
      <c r="DR998" s="170"/>
      <c r="DS998" s="170"/>
      <c r="DT998" s="170"/>
      <c r="DU998" s="170"/>
      <c r="DV998" s="170"/>
      <c r="DW998" s="170"/>
      <c r="DX998" s="170"/>
      <c r="DY998" s="170"/>
      <c r="DZ998" s="170"/>
      <c r="EA998" s="170"/>
      <c r="EB998" s="170"/>
      <c r="EC998" s="170"/>
      <c r="ED998" s="170"/>
      <c r="EE998" s="170"/>
      <c r="EF998" s="170"/>
      <c r="EG998" s="170"/>
      <c r="EH998" s="170"/>
      <c r="EI998" s="170"/>
      <c r="EJ998" s="170"/>
      <c r="EK998" s="170"/>
      <c r="EL998" s="170"/>
      <c r="EM998" s="170"/>
      <c r="EN998" s="170"/>
      <c r="EO998" s="170"/>
      <c r="EP998" s="170"/>
      <c r="EQ998" s="170"/>
      <c r="ER998" s="170"/>
      <c r="ES998" s="170"/>
      <c r="ET998" s="170"/>
      <c r="EU998" s="170"/>
      <c r="EV998" s="170"/>
      <c r="EW998" s="170"/>
      <c r="EX998" s="170"/>
      <c r="EY998" s="170"/>
      <c r="EZ998" s="170"/>
      <c r="FA998" s="170"/>
      <c r="FB998" s="170"/>
      <c r="FC998" s="170"/>
      <c r="FD998" s="170"/>
    </row>
    <row r="999" customFormat="false" ht="12.75" hidden="false" customHeight="false" outlineLevel="0" collapsed="false">
      <c r="A999" s="179"/>
      <c r="B999" s="160"/>
      <c r="C999" s="160"/>
      <c r="D999" s="160"/>
      <c r="E999" s="160"/>
      <c r="F999" s="160"/>
      <c r="G999" s="160"/>
      <c r="H999" s="159"/>
      <c r="I999" s="181"/>
      <c r="R999" s="159"/>
      <c r="S999" s="169"/>
      <c r="T999" s="170"/>
      <c r="U999" s="170"/>
      <c r="V999" s="170"/>
      <c r="W999" s="170"/>
      <c r="X999" s="170"/>
      <c r="Y999" s="170"/>
      <c r="Z999" s="170"/>
      <c r="AA999" s="170"/>
      <c r="AB999" s="170"/>
      <c r="AC999" s="170"/>
      <c r="AD999" s="170"/>
      <c r="AE999" s="170"/>
      <c r="AF999" s="170"/>
      <c r="AG999" s="170"/>
      <c r="AH999" s="170"/>
      <c r="AI999" s="170"/>
      <c r="AJ999" s="170"/>
      <c r="AK999" s="170"/>
      <c r="AL999" s="170"/>
      <c r="AM999" s="170"/>
      <c r="AN999" s="170"/>
      <c r="AO999" s="170"/>
      <c r="AP999" s="170"/>
      <c r="AQ999" s="170"/>
      <c r="AR999" s="170"/>
      <c r="AS999" s="170"/>
      <c r="AT999" s="170"/>
      <c r="AU999" s="170"/>
      <c r="AV999" s="170"/>
      <c r="AW999" s="170"/>
      <c r="AX999" s="170"/>
      <c r="AY999" s="170"/>
      <c r="AZ999" s="170"/>
      <c r="BA999" s="170"/>
      <c r="BB999" s="170"/>
      <c r="BC999" s="170"/>
      <c r="BD999" s="170"/>
      <c r="BE999" s="170"/>
      <c r="BF999" s="170"/>
      <c r="BG999" s="170"/>
      <c r="BH999" s="170"/>
      <c r="BI999" s="170"/>
      <c r="BJ999" s="170"/>
      <c r="BK999" s="170"/>
      <c r="BL999" s="170"/>
      <c r="BM999" s="170"/>
      <c r="BN999" s="170"/>
      <c r="BO999" s="170"/>
      <c r="BP999" s="170"/>
      <c r="BQ999" s="170"/>
      <c r="BR999" s="170"/>
      <c r="BS999" s="170"/>
      <c r="BT999" s="170"/>
      <c r="BU999" s="170"/>
      <c r="BV999" s="170"/>
      <c r="BW999" s="170"/>
      <c r="BX999" s="170"/>
      <c r="BY999" s="170"/>
      <c r="BZ999" s="170"/>
      <c r="CA999" s="170"/>
      <c r="CB999" s="170"/>
      <c r="CC999" s="170"/>
      <c r="CD999" s="170"/>
      <c r="CE999" s="170"/>
      <c r="CF999" s="170"/>
      <c r="CG999" s="170"/>
      <c r="CH999" s="170"/>
      <c r="CI999" s="170"/>
      <c r="CJ999" s="170"/>
      <c r="CK999" s="170"/>
      <c r="CL999" s="170"/>
      <c r="CM999" s="170"/>
      <c r="CN999" s="170"/>
      <c r="CO999" s="170"/>
      <c r="CP999" s="170"/>
      <c r="CQ999" s="170"/>
      <c r="CR999" s="170"/>
      <c r="CS999" s="170"/>
      <c r="CT999" s="170"/>
      <c r="CU999" s="170"/>
      <c r="CV999" s="170"/>
      <c r="CW999" s="170"/>
      <c r="CX999" s="170"/>
      <c r="CY999" s="170"/>
      <c r="CZ999" s="170"/>
      <c r="DA999" s="170"/>
      <c r="DB999" s="170"/>
      <c r="DC999" s="170"/>
      <c r="DD999" s="170"/>
      <c r="DE999" s="170"/>
      <c r="DF999" s="170"/>
      <c r="DG999" s="170"/>
      <c r="DH999" s="170"/>
      <c r="DI999" s="170"/>
      <c r="DJ999" s="170"/>
      <c r="DK999" s="170"/>
      <c r="DL999" s="170"/>
      <c r="DM999" s="170"/>
      <c r="DN999" s="170"/>
      <c r="DO999" s="170"/>
      <c r="DP999" s="170"/>
      <c r="DQ999" s="170"/>
      <c r="DR999" s="170"/>
      <c r="DS999" s="170"/>
      <c r="DT999" s="170"/>
      <c r="DU999" s="170"/>
      <c r="DV999" s="170"/>
      <c r="DW999" s="170"/>
      <c r="DX999" s="170"/>
      <c r="DY999" s="170"/>
      <c r="DZ999" s="170"/>
      <c r="EA999" s="170"/>
      <c r="EB999" s="170"/>
      <c r="EC999" s="170"/>
      <c r="ED999" s="170"/>
      <c r="EE999" s="170"/>
      <c r="EF999" s="170"/>
      <c r="EG999" s="170"/>
      <c r="EH999" s="170"/>
      <c r="EI999" s="170"/>
      <c r="EJ999" s="170"/>
      <c r="EK999" s="170"/>
      <c r="EL999" s="170"/>
      <c r="EM999" s="170"/>
      <c r="EN999" s="170"/>
      <c r="EO999" s="170"/>
      <c r="EP999" s="170"/>
      <c r="EQ999" s="170"/>
      <c r="ER999" s="170"/>
      <c r="ES999" s="170"/>
      <c r="ET999" s="170"/>
      <c r="EU999" s="170"/>
      <c r="EV999" s="170"/>
      <c r="EW999" s="170"/>
      <c r="EX999" s="170"/>
      <c r="EY999" s="170"/>
      <c r="EZ999" s="170"/>
      <c r="FA999" s="170"/>
      <c r="FB999" s="170"/>
      <c r="FC999" s="170"/>
      <c r="FD999" s="170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9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A4" activeCellId="0" sqref="A4:R100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64" width="9.7"/>
    <col collapsed="false" customWidth="true" hidden="false" outlineLevel="0" max="18" min="2" style="158" width="7.7"/>
  </cols>
  <sheetData>
    <row r="1" customFormat="false" ht="16.5" hidden="false" customHeight="false" outlineLevel="0" collapsed="false">
      <c r="A1" s="167" t="s">
        <v>260</v>
      </c>
      <c r="B1" s="167"/>
      <c r="C1" s="167"/>
      <c r="D1" s="167"/>
      <c r="E1" s="167"/>
      <c r="F1" s="167"/>
      <c r="G1" s="167"/>
      <c r="H1" s="167"/>
      <c r="I1" s="168" t="s">
        <v>261</v>
      </c>
      <c r="J1" s="168"/>
      <c r="K1" s="168"/>
      <c r="L1" s="168"/>
      <c r="M1" s="168"/>
      <c r="N1" s="168"/>
      <c r="O1" s="168"/>
      <c r="P1" s="168"/>
      <c r="Q1" s="168"/>
      <c r="R1" s="168"/>
    </row>
    <row r="2" customFormat="false" ht="12.75" hidden="false" customHeight="false" outlineLevel="0" collapsed="false">
      <c r="A2" s="171" t="s">
        <v>262</v>
      </c>
      <c r="B2" s="171" t="s">
        <v>263</v>
      </c>
      <c r="C2" s="171"/>
      <c r="D2" s="171"/>
      <c r="E2" s="171" t="s">
        <v>264</v>
      </c>
      <c r="F2" s="171" t="s">
        <v>265</v>
      </c>
      <c r="G2" s="171" t="s">
        <v>266</v>
      </c>
      <c r="H2" s="171" t="s">
        <v>266</v>
      </c>
      <c r="I2" s="172" t="s">
        <v>267</v>
      </c>
      <c r="J2" s="173"/>
      <c r="K2" s="154" t="s">
        <v>259</v>
      </c>
      <c r="L2" s="154"/>
      <c r="M2" s="154"/>
      <c r="N2" s="154"/>
      <c r="O2" s="154"/>
      <c r="P2" s="154"/>
      <c r="Q2" s="154"/>
      <c r="R2" s="154"/>
      <c r="S2" s="0" t="n">
        <v>-0.3</v>
      </c>
      <c r="T2" s="0" t="n">
        <v>-0.2</v>
      </c>
      <c r="U2" s="0" t="n">
        <v>-0.1</v>
      </c>
      <c r="V2" s="0" t="n">
        <v>-0.05</v>
      </c>
      <c r="W2" s="0" t="n">
        <v>0.05</v>
      </c>
      <c r="X2" s="0" t="n">
        <v>0.1</v>
      </c>
      <c r="Y2" s="0" t="n">
        <v>0.2</v>
      </c>
      <c r="Z2" s="0" t="n">
        <v>0.3</v>
      </c>
    </row>
    <row r="3" customFormat="false" ht="13.5" hidden="false" customHeight="false" outlineLevel="0" collapsed="false">
      <c r="A3" s="174" t="s">
        <v>31</v>
      </c>
      <c r="B3" s="175" t="s">
        <v>268</v>
      </c>
      <c r="C3" s="175" t="s">
        <v>269</v>
      </c>
      <c r="D3" s="175" t="s">
        <v>270</v>
      </c>
      <c r="E3" s="175" t="s">
        <v>271</v>
      </c>
      <c r="F3" s="175" t="s">
        <v>264</v>
      </c>
      <c r="G3" s="175" t="s">
        <v>272</v>
      </c>
      <c r="H3" s="176" t="s">
        <v>273</v>
      </c>
      <c r="I3" s="177" t="s">
        <v>271</v>
      </c>
      <c r="J3" s="175" t="s">
        <v>274</v>
      </c>
      <c r="K3" s="155" t="n">
        <v>-0.3</v>
      </c>
      <c r="L3" s="156" t="n">
        <v>-0.2</v>
      </c>
      <c r="M3" s="156" t="n">
        <v>-0.1</v>
      </c>
      <c r="N3" s="156" t="n">
        <v>-0.05</v>
      </c>
      <c r="O3" s="156" t="n">
        <v>0.05</v>
      </c>
      <c r="P3" s="156" t="n">
        <v>0.1</v>
      </c>
      <c r="Q3" s="156" t="n">
        <v>0.2</v>
      </c>
      <c r="R3" s="157" t="n">
        <v>0.3</v>
      </c>
    </row>
    <row r="4" customFormat="false" ht="12.75" hidden="false" customHeight="false" outlineLevel="0" collapsed="false">
      <c r="A4" s="179" t="n">
        <v>36861</v>
      </c>
      <c r="B4" s="160" t="n">
        <v>0</v>
      </c>
      <c r="C4" s="160" t="n">
        <v>0</v>
      </c>
      <c r="D4" s="160" t="n">
        <v>0</v>
      </c>
      <c r="E4" s="160" t="n">
        <v>0</v>
      </c>
      <c r="F4" s="160" t="n">
        <v>0</v>
      </c>
      <c r="G4" s="160" t="n">
        <v>0</v>
      </c>
      <c r="H4" s="159" t="n">
        <v>0</v>
      </c>
      <c r="I4" s="181" t="n">
        <v>0</v>
      </c>
      <c r="J4" s="158" t="n">
        <v>0</v>
      </c>
      <c r="K4" s="158" t="n">
        <v>0</v>
      </c>
      <c r="L4" s="158" t="n">
        <v>0</v>
      </c>
      <c r="M4" s="158" t="n">
        <v>0</v>
      </c>
      <c r="N4" s="158" t="n">
        <v>0</v>
      </c>
      <c r="O4" s="158" t="n">
        <v>0</v>
      </c>
      <c r="P4" s="158" t="n">
        <v>0</v>
      </c>
      <c r="Q4" s="158" t="n">
        <v>0</v>
      </c>
      <c r="R4" s="159" t="n">
        <v>0</v>
      </c>
    </row>
    <row r="5" customFormat="false" ht="12.75" hidden="false" customHeight="false" outlineLevel="0" collapsed="false">
      <c r="A5" s="179" t="n">
        <v>36892</v>
      </c>
      <c r="B5" s="160" t="n">
        <v>110.68983279</v>
      </c>
      <c r="C5" s="160" t="n">
        <v>0</v>
      </c>
      <c r="D5" s="160" t="n">
        <v>-1133.49640705</v>
      </c>
      <c r="E5" s="160" t="n">
        <v>1244.18623984</v>
      </c>
      <c r="F5" s="160" t="n">
        <v>1244.18623984</v>
      </c>
      <c r="G5" s="160" t="n">
        <v>0</v>
      </c>
      <c r="H5" s="159" t="n">
        <v>0</v>
      </c>
      <c r="I5" s="181" t="n">
        <v>-2.230985611</v>
      </c>
      <c r="J5" s="158" t="n">
        <v>13.01072878</v>
      </c>
      <c r="K5" s="158" t="n">
        <v>-146.7455276</v>
      </c>
      <c r="L5" s="158" t="n">
        <v>-95.67976587</v>
      </c>
      <c r="M5" s="158" t="n">
        <v>-46.74469553</v>
      </c>
      <c r="N5" s="158" t="n">
        <v>-23.09524681</v>
      </c>
      <c r="O5" s="158" t="n">
        <v>22.53664803</v>
      </c>
      <c r="P5" s="158" t="n">
        <v>44.51181181</v>
      </c>
      <c r="Q5" s="158" t="n">
        <v>86.77172108</v>
      </c>
      <c r="R5" s="159" t="n">
        <v>126.76991036</v>
      </c>
    </row>
    <row r="6" customFormat="false" ht="12.75" hidden="false" customHeight="false" outlineLevel="0" collapsed="false">
      <c r="A6" s="179" t="n">
        <v>36923</v>
      </c>
      <c r="B6" s="160" t="n">
        <v>135.75162873</v>
      </c>
      <c r="C6" s="160" t="n">
        <v>0</v>
      </c>
      <c r="D6" s="160" t="n">
        <v>-204.49904383</v>
      </c>
      <c r="E6" s="160" t="n">
        <v>340.25067256</v>
      </c>
      <c r="F6" s="160" t="n">
        <v>340.25067256</v>
      </c>
      <c r="G6" s="160" t="n">
        <v>0</v>
      </c>
      <c r="H6" s="159" t="n">
        <v>0</v>
      </c>
      <c r="I6" s="181" t="n">
        <v>-0.1640123126</v>
      </c>
      <c r="J6" s="158" t="n">
        <v>0.75514913</v>
      </c>
      <c r="K6" s="158" t="n">
        <v>-20.31039219</v>
      </c>
      <c r="L6" s="158" t="n">
        <v>-13.34053108</v>
      </c>
      <c r="M6" s="158" t="n">
        <v>-6.56532255</v>
      </c>
      <c r="N6" s="158" t="n">
        <v>-3.25559516</v>
      </c>
      <c r="O6" s="158" t="n">
        <v>3.20007876</v>
      </c>
      <c r="P6" s="158" t="n">
        <v>6.3434532</v>
      </c>
      <c r="Q6" s="158" t="n">
        <v>12.4521512</v>
      </c>
      <c r="R6" s="159" t="n">
        <v>18.31435272</v>
      </c>
    </row>
    <row r="7" customFormat="false" ht="12.75" hidden="false" customHeight="false" outlineLevel="0" collapsed="false">
      <c r="A7" s="179" t="n">
        <v>36951</v>
      </c>
      <c r="B7" s="160" t="n">
        <v>5.2513567</v>
      </c>
      <c r="C7" s="160" t="n">
        <v>0</v>
      </c>
      <c r="D7" s="160" t="n">
        <v>48.11619228</v>
      </c>
      <c r="E7" s="160" t="n">
        <v>-42.86483558</v>
      </c>
      <c r="F7" s="160" t="n">
        <v>-42.86483558</v>
      </c>
      <c r="G7" s="160" t="n">
        <v>0</v>
      </c>
      <c r="H7" s="159" t="n">
        <v>0</v>
      </c>
      <c r="I7" s="181" t="n">
        <v>2.1551360667</v>
      </c>
      <c r="J7" s="158" t="n">
        <v>-3.1035951</v>
      </c>
      <c r="K7" s="158" t="n">
        <v>22.86656567</v>
      </c>
      <c r="L7" s="158" t="n">
        <v>14.6320433</v>
      </c>
      <c r="M7" s="158" t="n">
        <v>7.02222032</v>
      </c>
      <c r="N7" s="158" t="n">
        <v>3.43990426</v>
      </c>
      <c r="O7" s="158" t="n">
        <v>-3.30184392</v>
      </c>
      <c r="P7" s="158" t="n">
        <v>-6.4699091</v>
      </c>
      <c r="Q7" s="158" t="n">
        <v>-12.42120369</v>
      </c>
      <c r="R7" s="159" t="n">
        <v>-17.88548441</v>
      </c>
    </row>
    <row r="8" customFormat="false" ht="12.75" hidden="false" customHeight="false" outlineLevel="0" collapsed="false">
      <c r="A8" s="179" t="n">
        <v>36982</v>
      </c>
      <c r="B8" s="160" t="n">
        <v>76.69590282</v>
      </c>
      <c r="C8" s="160" t="n">
        <v>0</v>
      </c>
      <c r="D8" s="160" t="n">
        <v>175.10119285</v>
      </c>
      <c r="E8" s="160" t="n">
        <v>-98.40529003</v>
      </c>
      <c r="F8" s="160" t="n">
        <v>-98.40529003</v>
      </c>
      <c r="G8" s="160" t="n">
        <v>0</v>
      </c>
      <c r="H8" s="159" t="n">
        <v>0</v>
      </c>
      <c r="I8" s="181" t="n">
        <v>0.3353077397</v>
      </c>
      <c r="J8" s="158" t="n">
        <v>-0.31864951</v>
      </c>
      <c r="K8" s="158" t="n">
        <v>-2.84924479</v>
      </c>
      <c r="L8" s="158" t="n">
        <v>-1.97760087</v>
      </c>
      <c r="M8" s="158" t="n">
        <v>-1.02788308</v>
      </c>
      <c r="N8" s="158" t="n">
        <v>-0.52360697</v>
      </c>
      <c r="O8" s="158" t="n">
        <v>0.54259689</v>
      </c>
      <c r="P8" s="158" t="n">
        <v>1.10375428</v>
      </c>
      <c r="Q8" s="158" t="n">
        <v>2.27965538</v>
      </c>
      <c r="R8" s="159" t="n">
        <v>3.52296122</v>
      </c>
    </row>
    <row r="9" customFormat="false" ht="12.75" hidden="false" customHeight="false" outlineLevel="0" collapsed="false">
      <c r="A9" s="179" t="n">
        <v>37012</v>
      </c>
      <c r="B9" s="160" t="n">
        <v>48.71896818</v>
      </c>
      <c r="C9" s="160" t="n">
        <v>0</v>
      </c>
      <c r="D9" s="160" t="n">
        <v>145.18208176</v>
      </c>
      <c r="E9" s="160" t="n">
        <v>-96.46311358</v>
      </c>
      <c r="F9" s="160" t="n">
        <v>-96.46311358</v>
      </c>
      <c r="G9" s="160" t="n">
        <v>0</v>
      </c>
      <c r="H9" s="159" t="n">
        <v>0</v>
      </c>
      <c r="I9" s="181" t="n">
        <v>0.4817707193</v>
      </c>
      <c r="J9" s="158" t="n">
        <v>-0.27840908</v>
      </c>
      <c r="K9" s="158" t="n">
        <v>-1.31039045</v>
      </c>
      <c r="L9" s="158" t="n">
        <v>-0.99520761</v>
      </c>
      <c r="M9" s="158" t="n">
        <v>-0.56088293</v>
      </c>
      <c r="N9" s="158" t="n">
        <v>-0.29638664</v>
      </c>
      <c r="O9" s="158" t="n">
        <v>0.32833947</v>
      </c>
      <c r="P9" s="158" t="n">
        <v>0.6887767</v>
      </c>
      <c r="Q9" s="158" t="n">
        <v>1.50543861</v>
      </c>
      <c r="R9" s="159" t="n">
        <v>2.44781949</v>
      </c>
    </row>
    <row r="10" customFormat="false" ht="12.75" hidden="false" customHeight="false" outlineLevel="0" collapsed="false">
      <c r="A10" s="179" t="n">
        <v>37043</v>
      </c>
      <c r="B10" s="160" t="n">
        <v>13.9853515</v>
      </c>
      <c r="C10" s="160" t="n">
        <v>0</v>
      </c>
      <c r="D10" s="160" t="n">
        <v>143.66920347</v>
      </c>
      <c r="E10" s="160" t="n">
        <v>-129.68385197</v>
      </c>
      <c r="F10" s="160" t="n">
        <v>-129.68385197</v>
      </c>
      <c r="G10" s="160" t="n">
        <v>0</v>
      </c>
      <c r="H10" s="159" t="n">
        <v>0</v>
      </c>
      <c r="I10" s="181" t="n">
        <v>0.5713153729</v>
      </c>
      <c r="J10" s="158" t="n">
        <v>-0.25548732</v>
      </c>
      <c r="K10" s="158" t="n">
        <v>1.90213476</v>
      </c>
      <c r="L10" s="158" t="n">
        <v>1.10806543</v>
      </c>
      <c r="M10" s="158" t="n">
        <v>0.47128178</v>
      </c>
      <c r="N10" s="158" t="n">
        <v>0.21450086</v>
      </c>
      <c r="O10" s="158" t="n">
        <v>-0.17267128</v>
      </c>
      <c r="P10" s="158" t="n">
        <v>-0.30333315</v>
      </c>
      <c r="Q10" s="158" t="n">
        <v>-0.43888736</v>
      </c>
      <c r="R10" s="159" t="n">
        <v>-0.40890652</v>
      </c>
    </row>
    <row r="11" customFormat="false" ht="12.75" hidden="false" customHeight="false" outlineLevel="0" collapsed="false">
      <c r="A11" s="179" t="n">
        <v>37073</v>
      </c>
      <c r="B11" s="160" t="n">
        <v>54.78917382</v>
      </c>
      <c r="C11" s="160" t="n">
        <v>0</v>
      </c>
      <c r="D11" s="160" t="n">
        <v>202.67487996</v>
      </c>
      <c r="E11" s="160" t="n">
        <v>-147.88570614</v>
      </c>
      <c r="F11" s="160" t="n">
        <v>-147.88570614</v>
      </c>
      <c r="G11" s="160" t="n">
        <v>0</v>
      </c>
      <c r="H11" s="159" t="n">
        <v>0</v>
      </c>
      <c r="I11" s="181" t="n">
        <v>-0.1746628638</v>
      </c>
      <c r="J11" s="158" t="n">
        <v>0.02823294</v>
      </c>
      <c r="K11" s="158" t="n">
        <v>7.23220967</v>
      </c>
      <c r="L11" s="158" t="n">
        <v>4.76966185</v>
      </c>
      <c r="M11" s="158" t="n">
        <v>2.34760729</v>
      </c>
      <c r="N11" s="158" t="n">
        <v>1.16275568</v>
      </c>
      <c r="O11" s="158" t="n">
        <v>-1.1377412</v>
      </c>
      <c r="P11" s="158" t="n">
        <v>-2.24750209</v>
      </c>
      <c r="Q11" s="158" t="n">
        <v>-4.37185972</v>
      </c>
      <c r="R11" s="159" t="n">
        <v>-6.35393813</v>
      </c>
    </row>
    <row r="12" customFormat="false" ht="12.75" hidden="false" customHeight="false" outlineLevel="0" collapsed="false">
      <c r="A12" s="179" t="n">
        <v>37104</v>
      </c>
      <c r="B12" s="160" t="n">
        <v>58.73783503</v>
      </c>
      <c r="C12" s="160" t="n">
        <v>0</v>
      </c>
      <c r="D12" s="160" t="n">
        <v>243.10994989</v>
      </c>
      <c r="E12" s="160" t="n">
        <v>-184.37211486</v>
      </c>
      <c r="F12" s="160" t="n">
        <v>-184.37211486</v>
      </c>
      <c r="G12" s="160" t="n">
        <v>0</v>
      </c>
      <c r="H12" s="159" t="n">
        <v>0</v>
      </c>
      <c r="I12" s="181" t="n">
        <v>-0.2755214143</v>
      </c>
      <c r="J12" s="158" t="n">
        <v>0.01996376</v>
      </c>
      <c r="K12" s="158" t="n">
        <v>7.12386075</v>
      </c>
      <c r="L12" s="158" t="n">
        <v>4.71263363</v>
      </c>
      <c r="M12" s="158" t="n">
        <v>2.32796778</v>
      </c>
      <c r="N12" s="158" t="n">
        <v>1.15541427</v>
      </c>
      <c r="O12" s="158" t="n">
        <v>-1.13530397</v>
      </c>
      <c r="P12" s="158" t="n">
        <v>-2.24777787</v>
      </c>
      <c r="Q12" s="158" t="n">
        <v>-4.39326663</v>
      </c>
      <c r="R12" s="159" t="n">
        <v>-6.41892082</v>
      </c>
    </row>
    <row r="13" customFormat="false" ht="12.75" hidden="false" customHeight="false" outlineLevel="0" collapsed="false">
      <c r="A13" s="179" t="n">
        <v>37135</v>
      </c>
      <c r="B13" s="160" t="n">
        <v>28.90457672</v>
      </c>
      <c r="C13" s="160" t="n">
        <v>0</v>
      </c>
      <c r="D13" s="160" t="n">
        <v>219.30409329</v>
      </c>
      <c r="E13" s="160" t="n">
        <v>-190.39951657</v>
      </c>
      <c r="F13" s="160" t="n">
        <v>-190.39951657</v>
      </c>
      <c r="G13" s="160" t="n">
        <v>0</v>
      </c>
      <c r="H13" s="159" t="n">
        <v>0</v>
      </c>
      <c r="I13" s="181" t="n">
        <v>-0.1975904741</v>
      </c>
      <c r="J13" s="158" t="n">
        <v>-0.05624889</v>
      </c>
      <c r="K13" s="158" t="n">
        <v>7.91068413</v>
      </c>
      <c r="L13" s="158" t="n">
        <v>5.18374769</v>
      </c>
      <c r="M13" s="158" t="n">
        <v>2.54037836</v>
      </c>
      <c r="N13" s="158" t="n">
        <v>1.25630898</v>
      </c>
      <c r="O13" s="158" t="n">
        <v>-1.2266203</v>
      </c>
      <c r="P13" s="158" t="n">
        <v>-2.42180917</v>
      </c>
      <c r="Q13" s="158" t="n">
        <v>-4.71056707</v>
      </c>
      <c r="R13" s="159" t="n">
        <v>-6.8568065</v>
      </c>
    </row>
    <row r="14" customFormat="false" ht="12.75" hidden="false" customHeight="false" outlineLevel="0" collapsed="false">
      <c r="A14" s="179" t="n">
        <v>37165</v>
      </c>
      <c r="B14" s="160" t="n">
        <v>34.54648804</v>
      </c>
      <c r="C14" s="160" t="n">
        <v>0</v>
      </c>
      <c r="D14" s="160" t="n">
        <v>232.37158127</v>
      </c>
      <c r="E14" s="160" t="n">
        <v>-197.82509323</v>
      </c>
      <c r="F14" s="160" t="n">
        <v>-197.82509323</v>
      </c>
      <c r="G14" s="160" t="n">
        <v>0</v>
      </c>
      <c r="H14" s="159" t="n">
        <v>0</v>
      </c>
      <c r="I14" s="181" t="n">
        <v>-0.0002386796</v>
      </c>
      <c r="J14" s="158" t="n">
        <v>-0.11117515</v>
      </c>
      <c r="K14" s="158" t="n">
        <v>6.29673756</v>
      </c>
      <c r="L14" s="158" t="n">
        <v>4.09312674</v>
      </c>
      <c r="M14" s="158" t="n">
        <v>1.9906905</v>
      </c>
      <c r="N14" s="158" t="n">
        <v>0.98077895</v>
      </c>
      <c r="O14" s="158" t="n">
        <v>-0.94998436</v>
      </c>
      <c r="P14" s="158" t="n">
        <v>-1.8681335</v>
      </c>
      <c r="Q14" s="158" t="n">
        <v>-3.6061645</v>
      </c>
      <c r="R14" s="159" t="n">
        <v>-5.21001206</v>
      </c>
    </row>
    <row r="15" customFormat="false" ht="12.75" hidden="false" customHeight="false" outlineLevel="0" collapsed="false">
      <c r="A15" s="179" t="n">
        <v>37196</v>
      </c>
      <c r="B15" s="160" t="n">
        <v>66.97349285</v>
      </c>
      <c r="C15" s="160" t="n">
        <v>0</v>
      </c>
      <c r="D15" s="160" t="n">
        <v>91.19377517</v>
      </c>
      <c r="E15" s="160" t="n">
        <v>-24.22028232</v>
      </c>
      <c r="F15" s="160" t="n">
        <v>-24.22028232</v>
      </c>
      <c r="G15" s="160" t="n">
        <v>0</v>
      </c>
      <c r="H15" s="159" t="n">
        <v>0</v>
      </c>
      <c r="I15" s="181" t="n">
        <v>0.4584224581</v>
      </c>
      <c r="J15" s="158" t="n">
        <v>-0.10971968</v>
      </c>
      <c r="K15" s="158" t="n">
        <v>-2.84403641</v>
      </c>
      <c r="L15" s="158" t="n">
        <v>-1.90391882</v>
      </c>
      <c r="M15" s="158" t="n">
        <v>-0.95642383</v>
      </c>
      <c r="N15" s="158" t="n">
        <v>-0.47939947</v>
      </c>
      <c r="O15" s="158" t="n">
        <v>0.48186935</v>
      </c>
      <c r="P15" s="158" t="n">
        <v>0.96626882</v>
      </c>
      <c r="Q15" s="158" t="n">
        <v>1.94274333</v>
      </c>
      <c r="R15" s="159" t="n">
        <v>2.92932795</v>
      </c>
    </row>
    <row r="16" customFormat="false" ht="12.75" hidden="false" customHeight="false" outlineLevel="0" collapsed="false">
      <c r="A16" s="179" t="n">
        <v>37226</v>
      </c>
      <c r="B16" s="160" t="n">
        <v>56.86103714</v>
      </c>
      <c r="C16" s="160" t="n">
        <v>0</v>
      </c>
      <c r="D16" s="160" t="n">
        <v>89.56009949</v>
      </c>
      <c r="E16" s="160" t="n">
        <v>-32.69906235</v>
      </c>
      <c r="F16" s="160" t="n">
        <v>-32.69906235</v>
      </c>
      <c r="G16" s="160" t="n">
        <v>0</v>
      </c>
      <c r="H16" s="159" t="n">
        <v>0</v>
      </c>
      <c r="I16" s="181" t="n">
        <v>0.3958621715</v>
      </c>
      <c r="J16" s="158" t="n">
        <v>-0.09371618</v>
      </c>
      <c r="K16" s="158" t="n">
        <v>-2.58836056</v>
      </c>
      <c r="L16" s="158" t="n">
        <v>-1.72715113</v>
      </c>
      <c r="M16" s="158" t="n">
        <v>-0.86488814</v>
      </c>
      <c r="N16" s="158" t="n">
        <v>-0.4328483</v>
      </c>
      <c r="O16" s="158" t="n">
        <v>0.43376927</v>
      </c>
      <c r="P16" s="158" t="n">
        <v>0.86854337</v>
      </c>
      <c r="Q16" s="158" t="n">
        <v>1.74139944</v>
      </c>
      <c r="R16" s="159" t="n">
        <v>2.61962708</v>
      </c>
    </row>
    <row r="17" customFormat="false" ht="12.75" hidden="false" customHeight="false" outlineLevel="0" collapsed="false">
      <c r="A17" s="179" t="n">
        <v>37257</v>
      </c>
      <c r="B17" s="160" t="n">
        <v>-12.89683977</v>
      </c>
      <c r="C17" s="160" t="n">
        <v>0</v>
      </c>
      <c r="D17" s="160" t="n">
        <v>156.0712339</v>
      </c>
      <c r="E17" s="160" t="n">
        <v>-168.96807367</v>
      </c>
      <c r="F17" s="160" t="n">
        <v>-168.96807367</v>
      </c>
      <c r="G17" s="160" t="n">
        <v>0</v>
      </c>
      <c r="H17" s="159" t="n">
        <v>0</v>
      </c>
      <c r="I17" s="181" t="n">
        <v>-1.6557582546</v>
      </c>
      <c r="J17" s="158" t="n">
        <v>0.20546915</v>
      </c>
      <c r="K17" s="158" t="n">
        <v>0.94960217</v>
      </c>
      <c r="L17" s="158" t="n">
        <v>0.77215286</v>
      </c>
      <c r="M17" s="158" t="n">
        <v>0.4504198</v>
      </c>
      <c r="N17" s="158" t="n">
        <v>0.24036479</v>
      </c>
      <c r="O17" s="158" t="n">
        <v>-0.26889943</v>
      </c>
      <c r="P17" s="158" t="n">
        <v>-0.56462776</v>
      </c>
      <c r="Q17" s="158" t="n">
        <v>-1.22996555</v>
      </c>
      <c r="R17" s="159" t="n">
        <v>-1.98320469</v>
      </c>
    </row>
    <row r="18" customFormat="false" ht="12.75" hidden="false" customHeight="false" outlineLevel="0" collapsed="false">
      <c r="A18" s="179" t="n">
        <v>37288</v>
      </c>
      <c r="B18" s="160" t="n">
        <v>-13.35751614</v>
      </c>
      <c r="C18" s="160" t="n">
        <v>0</v>
      </c>
      <c r="D18" s="160" t="n">
        <v>152.1779568</v>
      </c>
      <c r="E18" s="160" t="n">
        <v>-165.53547294</v>
      </c>
      <c r="F18" s="160" t="n">
        <v>-165.53547294</v>
      </c>
      <c r="G18" s="160" t="n">
        <v>0</v>
      </c>
      <c r="H18" s="159" t="n">
        <v>0</v>
      </c>
      <c r="I18" s="181" t="n">
        <v>-1.7400613121</v>
      </c>
      <c r="J18" s="158" t="n">
        <v>0.19172072</v>
      </c>
      <c r="K18" s="158" t="n">
        <v>0.27484194</v>
      </c>
      <c r="L18" s="158" t="n">
        <v>0.34208084</v>
      </c>
      <c r="M18" s="158" t="n">
        <v>0.24478832</v>
      </c>
      <c r="N18" s="158" t="n">
        <v>0.13982457</v>
      </c>
      <c r="O18" s="158" t="n">
        <v>-0.17279389</v>
      </c>
      <c r="P18" s="158" t="n">
        <v>-0.37672888</v>
      </c>
      <c r="Q18" s="158" t="n">
        <v>-0.87103647</v>
      </c>
      <c r="R18" s="159" t="n">
        <v>-1.46959711</v>
      </c>
    </row>
    <row r="19" customFormat="false" ht="12.75" hidden="false" customHeight="false" outlineLevel="0" collapsed="false">
      <c r="A19" s="179" t="n">
        <v>37316</v>
      </c>
      <c r="B19" s="160" t="n">
        <v>-10.42704076</v>
      </c>
      <c r="C19" s="160" t="n">
        <v>0</v>
      </c>
      <c r="D19" s="160" t="n">
        <v>149.25192854</v>
      </c>
      <c r="E19" s="160" t="n">
        <v>-159.6789693</v>
      </c>
      <c r="F19" s="160" t="n">
        <v>-159.6789693</v>
      </c>
      <c r="G19" s="160" t="n">
        <v>0</v>
      </c>
      <c r="H19" s="159" t="n">
        <v>0</v>
      </c>
      <c r="I19" s="181" t="n">
        <v>-2.0613789029</v>
      </c>
      <c r="J19" s="158" t="n">
        <v>0.20140763</v>
      </c>
      <c r="K19" s="158" t="n">
        <v>-1.60930249</v>
      </c>
      <c r="L19" s="158" t="n">
        <v>-0.83246822</v>
      </c>
      <c r="M19" s="158" t="n">
        <v>-0.30353928</v>
      </c>
      <c r="N19" s="158" t="n">
        <v>-0.12495519</v>
      </c>
      <c r="O19" s="158" t="n">
        <v>0.07394714</v>
      </c>
      <c r="P19" s="158" t="n">
        <v>0.09942797</v>
      </c>
      <c r="Q19" s="158" t="n">
        <v>0.01479889</v>
      </c>
      <c r="R19" s="159" t="n">
        <v>-0.23463051</v>
      </c>
    </row>
    <row r="20" customFormat="false" ht="12.75" hidden="false" customHeight="false" outlineLevel="0" collapsed="false">
      <c r="A20" s="179" t="n">
        <v>37347</v>
      </c>
      <c r="B20" s="160" t="n">
        <v>2.09256934</v>
      </c>
      <c r="C20" s="160" t="n">
        <v>0</v>
      </c>
      <c r="D20" s="160" t="n">
        <v>91.03235171</v>
      </c>
      <c r="E20" s="160" t="n">
        <v>-88.93978237</v>
      </c>
      <c r="F20" s="160" t="n">
        <v>-88.93978237</v>
      </c>
      <c r="G20" s="160" t="n">
        <v>0</v>
      </c>
      <c r="H20" s="159" t="n">
        <v>0</v>
      </c>
      <c r="I20" s="181" t="n">
        <v>-2.2272212224</v>
      </c>
      <c r="J20" s="158" t="n">
        <v>0.2124604</v>
      </c>
      <c r="K20" s="158" t="n">
        <v>-0.17795502</v>
      </c>
      <c r="L20" s="158" t="n">
        <v>0.1823003</v>
      </c>
      <c r="M20" s="158" t="n">
        <v>0.23284978</v>
      </c>
      <c r="N20" s="158" t="n">
        <v>0.15022568</v>
      </c>
      <c r="O20" s="158" t="n">
        <v>-0.21476982</v>
      </c>
      <c r="P20" s="158" t="n">
        <v>-0.49090975</v>
      </c>
      <c r="Q20" s="158" t="n">
        <v>-1.21481344</v>
      </c>
      <c r="R20" s="159" t="n">
        <v>-2.14736998</v>
      </c>
    </row>
    <row r="21" customFormat="false" ht="12.75" hidden="false" customHeight="false" outlineLevel="0" collapsed="false">
      <c r="A21" s="179" t="n">
        <v>37377</v>
      </c>
      <c r="B21" s="160" t="n">
        <v>4.5340801</v>
      </c>
      <c r="C21" s="160" t="n">
        <v>0</v>
      </c>
      <c r="D21" s="160" t="n">
        <v>92.41163415</v>
      </c>
      <c r="E21" s="160" t="n">
        <v>-87.87755405</v>
      </c>
      <c r="F21" s="160" t="n">
        <v>-87.87755405</v>
      </c>
      <c r="G21" s="160" t="n">
        <v>0</v>
      </c>
      <c r="H21" s="159" t="n">
        <v>0</v>
      </c>
      <c r="I21" s="181" t="n">
        <v>-2.3976289736</v>
      </c>
      <c r="J21" s="158" t="n">
        <v>0.20046888</v>
      </c>
      <c r="K21" s="158" t="n">
        <v>-0.8312652</v>
      </c>
      <c r="L21" s="158" t="n">
        <v>-0.2143436</v>
      </c>
      <c r="M21" s="158" t="n">
        <v>0.05338422</v>
      </c>
      <c r="N21" s="158" t="n">
        <v>0.06507277</v>
      </c>
      <c r="O21" s="158" t="n">
        <v>-0.1383335</v>
      </c>
      <c r="P21" s="158" t="n">
        <v>-0.34655965</v>
      </c>
      <c r="Q21" s="158" t="n">
        <v>-0.95936493</v>
      </c>
      <c r="R21" s="159" t="n">
        <v>-1.81165761</v>
      </c>
    </row>
    <row r="22" customFormat="false" ht="12.75" hidden="false" customHeight="false" outlineLevel="0" collapsed="false">
      <c r="A22" s="179" t="n">
        <v>37408</v>
      </c>
      <c r="B22" s="160" t="n">
        <v>0.88294031</v>
      </c>
      <c r="C22" s="160" t="n">
        <v>0</v>
      </c>
      <c r="D22" s="160" t="n">
        <v>89.59985035</v>
      </c>
      <c r="E22" s="160" t="n">
        <v>-88.71691004</v>
      </c>
      <c r="F22" s="160" t="n">
        <v>-88.71691004</v>
      </c>
      <c r="G22" s="160" t="n">
        <v>0</v>
      </c>
      <c r="H22" s="159" t="n">
        <v>0</v>
      </c>
      <c r="I22" s="181" t="n">
        <v>-2.3624476896</v>
      </c>
      <c r="J22" s="158" t="n">
        <v>0.17985513</v>
      </c>
      <c r="K22" s="158" t="n">
        <v>-0.80880009</v>
      </c>
      <c r="L22" s="158" t="n">
        <v>-0.21823706</v>
      </c>
      <c r="M22" s="158" t="n">
        <v>0.04257527</v>
      </c>
      <c r="N22" s="158" t="n">
        <v>0.05756193</v>
      </c>
      <c r="O22" s="158" t="n">
        <v>-0.1268297</v>
      </c>
      <c r="P22" s="158" t="n">
        <v>-0.31976631</v>
      </c>
      <c r="Q22" s="158" t="n">
        <v>-0.89151482</v>
      </c>
      <c r="R22" s="159" t="n">
        <v>-1.69020895</v>
      </c>
    </row>
    <row r="23" customFormat="false" ht="12.75" hidden="false" customHeight="false" outlineLevel="0" collapsed="false">
      <c r="A23" s="179" t="n">
        <v>37438</v>
      </c>
      <c r="B23" s="160" t="n">
        <v>-0.45103398</v>
      </c>
      <c r="C23" s="160" t="n">
        <v>0</v>
      </c>
      <c r="D23" s="160" t="n">
        <v>91.15482121</v>
      </c>
      <c r="E23" s="160" t="n">
        <v>-91.60585519</v>
      </c>
      <c r="F23" s="160" t="n">
        <v>-91.60585519</v>
      </c>
      <c r="G23" s="160" t="n">
        <v>0</v>
      </c>
      <c r="H23" s="159" t="n">
        <v>0</v>
      </c>
      <c r="I23" s="181" t="n">
        <v>-2.3656611067</v>
      </c>
      <c r="J23" s="158" t="n">
        <v>0.16761225</v>
      </c>
      <c r="K23" s="158" t="n">
        <v>-0.74667279</v>
      </c>
      <c r="L23" s="158" t="n">
        <v>-0.19140926</v>
      </c>
      <c r="M23" s="158" t="n">
        <v>0.0489125</v>
      </c>
      <c r="N23" s="158" t="n">
        <v>0.05901037</v>
      </c>
      <c r="O23" s="158" t="n">
        <v>-0.1249569</v>
      </c>
      <c r="P23" s="158" t="n">
        <v>-0.31288825</v>
      </c>
      <c r="Q23" s="158" t="n">
        <v>-0.86548042</v>
      </c>
      <c r="R23" s="159" t="n">
        <v>-1.63375986</v>
      </c>
    </row>
    <row r="24" customFormat="false" ht="12.75" hidden="false" customHeight="false" outlineLevel="0" collapsed="false">
      <c r="A24" s="179" t="n">
        <v>37469</v>
      </c>
      <c r="B24" s="160" t="n">
        <v>-2.64296739</v>
      </c>
      <c r="C24" s="160" t="n">
        <v>0</v>
      </c>
      <c r="D24" s="160" t="n">
        <v>90.69870012</v>
      </c>
      <c r="E24" s="160" t="n">
        <v>-93.34166751</v>
      </c>
      <c r="F24" s="160" t="n">
        <v>-93.34166751</v>
      </c>
      <c r="G24" s="160" t="n">
        <v>0</v>
      </c>
      <c r="H24" s="159" t="n">
        <v>0</v>
      </c>
      <c r="I24" s="181" t="n">
        <v>-2.3193554641</v>
      </c>
      <c r="J24" s="158" t="n">
        <v>0.15090872</v>
      </c>
      <c r="K24" s="158" t="n">
        <v>-0.61923234</v>
      </c>
      <c r="L24" s="158" t="n">
        <v>-0.12915666</v>
      </c>
      <c r="M24" s="158" t="n">
        <v>0.06920368</v>
      </c>
      <c r="N24" s="158" t="n">
        <v>0.06654997</v>
      </c>
      <c r="O24" s="158" t="n">
        <v>-0.12754608</v>
      </c>
      <c r="P24" s="158" t="n">
        <v>-0.31331596</v>
      </c>
      <c r="Q24" s="158" t="n">
        <v>-0.84810253</v>
      </c>
      <c r="R24" s="159" t="n">
        <v>-1.58209694</v>
      </c>
    </row>
    <row r="25" customFormat="false" ht="12.75" hidden="false" customHeight="false" outlineLevel="0" collapsed="false">
      <c r="A25" s="179" t="n">
        <v>37500</v>
      </c>
      <c r="B25" s="160" t="n">
        <v>-6.35255055</v>
      </c>
      <c r="C25" s="160" t="n">
        <v>0</v>
      </c>
      <c r="D25" s="160" t="n">
        <v>87.81297591</v>
      </c>
      <c r="E25" s="160" t="n">
        <v>-94.16552646</v>
      </c>
      <c r="F25" s="160" t="n">
        <v>-94.16552646</v>
      </c>
      <c r="G25" s="160" t="n">
        <v>0</v>
      </c>
      <c r="H25" s="159" t="n">
        <v>0</v>
      </c>
      <c r="I25" s="181" t="n">
        <v>-2.2611117437</v>
      </c>
      <c r="J25" s="158" t="n">
        <v>0.13642928</v>
      </c>
      <c r="K25" s="158" t="n">
        <v>-0.45533526</v>
      </c>
      <c r="L25" s="158" t="n">
        <v>-0.04053259</v>
      </c>
      <c r="M25" s="158" t="n">
        <v>0.10372708</v>
      </c>
      <c r="N25" s="158" t="n">
        <v>0.08146536</v>
      </c>
      <c r="O25" s="158" t="n">
        <v>-0.13804615</v>
      </c>
      <c r="P25" s="158" t="n">
        <v>-0.33003105</v>
      </c>
      <c r="Q25" s="158" t="n">
        <v>-0.86522491</v>
      </c>
      <c r="R25" s="159" t="n">
        <v>-1.58496537</v>
      </c>
    </row>
    <row r="26" customFormat="false" ht="12.75" hidden="false" customHeight="false" outlineLevel="0" collapsed="false">
      <c r="A26" s="179" t="n">
        <v>37530</v>
      </c>
      <c r="B26" s="160" t="n">
        <v>-6.41237302</v>
      </c>
      <c r="C26" s="160" t="n">
        <v>0</v>
      </c>
      <c r="D26" s="160" t="n">
        <v>88.93608899</v>
      </c>
      <c r="E26" s="160" t="n">
        <v>-95.34846201</v>
      </c>
      <c r="F26" s="160" t="n">
        <v>-95.34846201</v>
      </c>
      <c r="G26" s="160" t="n">
        <v>0</v>
      </c>
      <c r="H26" s="159" t="n">
        <v>0</v>
      </c>
      <c r="I26" s="181" t="n">
        <v>-2.2618808974</v>
      </c>
      <c r="J26" s="158" t="n">
        <v>0.12676365</v>
      </c>
      <c r="K26" s="158" t="n">
        <v>-0.56249889</v>
      </c>
      <c r="L26" s="158" t="n">
        <v>-0.11755146</v>
      </c>
      <c r="M26" s="158" t="n">
        <v>0.06254845</v>
      </c>
      <c r="N26" s="158" t="n">
        <v>0.06023478</v>
      </c>
      <c r="O26" s="158" t="n">
        <v>-0.1155938</v>
      </c>
      <c r="P26" s="158" t="n">
        <v>-0.28394982</v>
      </c>
      <c r="Q26" s="158" t="n">
        <v>-0.76860221</v>
      </c>
      <c r="R26" s="159" t="n">
        <v>-1.43384743</v>
      </c>
    </row>
    <row r="27" customFormat="false" ht="12.75" hidden="false" customHeight="false" outlineLevel="0" collapsed="false">
      <c r="A27" s="179" t="n">
        <v>37561</v>
      </c>
      <c r="B27" s="160" t="n">
        <v>8.06888937</v>
      </c>
      <c r="C27" s="160" t="n">
        <v>0</v>
      </c>
      <c r="D27" s="160" t="n">
        <v>135.30046839</v>
      </c>
      <c r="E27" s="160" t="n">
        <v>-127.23157902</v>
      </c>
      <c r="F27" s="160" t="n">
        <v>-127.23157902</v>
      </c>
      <c r="G27" s="160" t="n">
        <v>0</v>
      </c>
      <c r="H27" s="159" t="n">
        <v>0</v>
      </c>
      <c r="I27" s="181" t="n">
        <v>-2.7125247595</v>
      </c>
      <c r="J27" s="158" t="n">
        <v>0.13495954</v>
      </c>
      <c r="K27" s="158" t="n">
        <v>1.37448803</v>
      </c>
      <c r="L27" s="158" t="n">
        <v>1.14838046</v>
      </c>
      <c r="M27" s="158" t="n">
        <v>0.68223803</v>
      </c>
      <c r="N27" s="158" t="n">
        <v>0.36668152</v>
      </c>
      <c r="O27" s="158" t="n">
        <v>-0.41500549</v>
      </c>
      <c r="P27" s="158" t="n">
        <v>-0.8756144</v>
      </c>
      <c r="Q27" s="158" t="n">
        <v>-1.9231714</v>
      </c>
      <c r="R27" s="159" t="n">
        <v>-3.1225601</v>
      </c>
    </row>
    <row r="28" customFormat="false" ht="12.75" hidden="false" customHeight="false" outlineLevel="0" collapsed="false">
      <c r="A28" s="179" t="n">
        <v>37591</v>
      </c>
      <c r="B28" s="160" t="n">
        <v>-59.85156654</v>
      </c>
      <c r="C28" s="160" t="n">
        <v>0</v>
      </c>
      <c r="D28" s="160" t="n">
        <v>137.45426727</v>
      </c>
      <c r="E28" s="160" t="n">
        <v>-197.30583381</v>
      </c>
      <c r="F28" s="160" t="n">
        <v>-197.30583381</v>
      </c>
      <c r="G28" s="160" t="n">
        <v>0</v>
      </c>
      <c r="H28" s="159" t="n">
        <v>0</v>
      </c>
      <c r="I28" s="181" t="n">
        <v>-1.9609252427</v>
      </c>
      <c r="J28" s="158" t="n">
        <v>0.03780733</v>
      </c>
      <c r="K28" s="158" t="n">
        <v>7.91986411</v>
      </c>
      <c r="L28" s="158" t="n">
        <v>5.33452225</v>
      </c>
      <c r="M28" s="158" t="n">
        <v>2.69034959</v>
      </c>
      <c r="N28" s="158" t="n">
        <v>1.35019297</v>
      </c>
      <c r="O28" s="158" t="n">
        <v>-1.35879501</v>
      </c>
      <c r="P28" s="158" t="n">
        <v>-2.72481628</v>
      </c>
      <c r="Q28" s="158" t="n">
        <v>-5.47332286</v>
      </c>
      <c r="R28" s="159" t="n">
        <v>-8.23562069</v>
      </c>
    </row>
    <row r="29" customFormat="false" ht="12.75" hidden="false" customHeight="false" outlineLevel="0" collapsed="false">
      <c r="A29" s="179" t="n">
        <v>37622</v>
      </c>
      <c r="B29" s="160" t="n">
        <v>5.63722759</v>
      </c>
      <c r="C29" s="160" t="n">
        <v>0</v>
      </c>
      <c r="D29" s="160" t="n">
        <v>22.42148876</v>
      </c>
      <c r="E29" s="160" t="n">
        <v>-16.78426117</v>
      </c>
      <c r="F29" s="160" t="n">
        <v>-16.78426117</v>
      </c>
      <c r="G29" s="160" t="n">
        <v>0</v>
      </c>
      <c r="H29" s="159" t="n">
        <v>0</v>
      </c>
      <c r="I29" s="181" t="n">
        <v>-0.0010095578</v>
      </c>
      <c r="J29" s="158" t="n">
        <v>-0.00797248</v>
      </c>
      <c r="K29" s="158" t="n">
        <v>1.42318499</v>
      </c>
      <c r="L29" s="158" t="n">
        <v>0.93337054</v>
      </c>
      <c r="M29" s="158" t="n">
        <v>0.45902575</v>
      </c>
      <c r="N29" s="158" t="n">
        <v>0.22760906</v>
      </c>
      <c r="O29" s="158" t="n">
        <v>-0.22383709</v>
      </c>
      <c r="P29" s="158" t="n">
        <v>-0.44393922</v>
      </c>
      <c r="Q29" s="158" t="n">
        <v>-0.87309133</v>
      </c>
      <c r="R29" s="159" t="n">
        <v>-1.28776873</v>
      </c>
    </row>
    <row r="30" customFormat="false" ht="12.75" hidden="false" customHeight="false" outlineLevel="0" collapsed="false">
      <c r="A30" s="179" t="n">
        <v>37653</v>
      </c>
      <c r="B30" s="160" t="n">
        <v>2.76415301</v>
      </c>
      <c r="C30" s="160" t="n">
        <v>0</v>
      </c>
      <c r="D30" s="160" t="n">
        <v>18.2978352</v>
      </c>
      <c r="E30" s="160" t="n">
        <v>-15.53368219</v>
      </c>
      <c r="F30" s="160" t="n">
        <v>-15.53368219</v>
      </c>
      <c r="G30" s="160" t="n">
        <v>0</v>
      </c>
      <c r="H30" s="159" t="n">
        <v>0</v>
      </c>
      <c r="I30" s="181" t="n">
        <v>-0.0278527971</v>
      </c>
      <c r="J30" s="158" t="n">
        <v>-0.00562636</v>
      </c>
      <c r="K30" s="158" t="n">
        <v>1.57362776</v>
      </c>
      <c r="L30" s="158" t="n">
        <v>1.03175097</v>
      </c>
      <c r="M30" s="158" t="n">
        <v>0.50727927</v>
      </c>
      <c r="N30" s="158" t="n">
        <v>0.25150566</v>
      </c>
      <c r="O30" s="158" t="n">
        <v>-0.24727202</v>
      </c>
      <c r="P30" s="158" t="n">
        <v>-0.49033455</v>
      </c>
      <c r="Q30" s="158" t="n">
        <v>-0.96394065</v>
      </c>
      <c r="R30" s="159" t="n">
        <v>-1.42114227</v>
      </c>
    </row>
    <row r="31" customFormat="false" ht="12.75" hidden="false" customHeight="false" outlineLevel="0" collapsed="false">
      <c r="A31" s="179" t="n">
        <v>37681</v>
      </c>
      <c r="B31" s="160" t="n">
        <v>-54.2398195</v>
      </c>
      <c r="C31" s="160" t="n">
        <v>0</v>
      </c>
      <c r="D31" s="160" t="n">
        <v>19.9213</v>
      </c>
      <c r="E31" s="160" t="n">
        <v>-74.1611195</v>
      </c>
      <c r="F31" s="160" t="n">
        <v>-74.1611195</v>
      </c>
      <c r="G31" s="160" t="n">
        <v>0</v>
      </c>
      <c r="H31" s="159" t="n">
        <v>0</v>
      </c>
      <c r="I31" s="181" t="n">
        <v>0.6477208619</v>
      </c>
      <c r="J31" s="158" t="n">
        <v>-0.07715737</v>
      </c>
      <c r="K31" s="158" t="n">
        <v>7.97477173</v>
      </c>
      <c r="L31" s="158" t="n">
        <v>5.1342841</v>
      </c>
      <c r="M31" s="158" t="n">
        <v>2.47965114</v>
      </c>
      <c r="N31" s="158" t="n">
        <v>1.21862202</v>
      </c>
      <c r="O31" s="158" t="n">
        <v>-1.17753464</v>
      </c>
      <c r="P31" s="158" t="n">
        <v>-2.31527412</v>
      </c>
      <c r="Q31" s="158" t="n">
        <v>-4.47640513</v>
      </c>
      <c r="R31" s="159" t="n">
        <v>-6.49319257</v>
      </c>
    </row>
    <row r="32" customFormat="false" ht="12.75" hidden="false" customHeight="false" outlineLevel="0" collapsed="false">
      <c r="A32" s="179" t="n">
        <v>37712</v>
      </c>
      <c r="B32" s="160" t="n">
        <v>-4.25437698</v>
      </c>
      <c r="C32" s="160" t="n">
        <v>0</v>
      </c>
      <c r="D32" s="160" t="n">
        <v>6.0757627</v>
      </c>
      <c r="E32" s="160" t="n">
        <v>-10.33013968</v>
      </c>
      <c r="F32" s="160" t="n">
        <v>-10.33013968</v>
      </c>
      <c r="G32" s="160" t="n">
        <v>0</v>
      </c>
      <c r="H32" s="159" t="n">
        <v>0</v>
      </c>
      <c r="I32" s="181" t="n">
        <v>-0.0886423104</v>
      </c>
      <c r="J32" s="158" t="n">
        <v>0.00019667</v>
      </c>
      <c r="K32" s="158" t="n">
        <v>1.79853562</v>
      </c>
      <c r="L32" s="158" t="n">
        <v>1.18127519</v>
      </c>
      <c r="M32" s="158" t="n">
        <v>0.5814871</v>
      </c>
      <c r="N32" s="158" t="n">
        <v>0.28838105</v>
      </c>
      <c r="O32" s="158" t="n">
        <v>-0.28362381</v>
      </c>
      <c r="P32" s="158" t="n">
        <v>-0.56246992</v>
      </c>
      <c r="Q32" s="158" t="n">
        <v>-1.10579457</v>
      </c>
      <c r="R32" s="159" t="n">
        <v>-1.63000766</v>
      </c>
    </row>
    <row r="33" customFormat="false" ht="12.75" hidden="false" customHeight="false" outlineLevel="0" collapsed="false">
      <c r="A33" s="179" t="n">
        <v>37742</v>
      </c>
      <c r="B33" s="160" t="n">
        <v>-3.55472305</v>
      </c>
      <c r="C33" s="160" t="n">
        <v>0</v>
      </c>
      <c r="D33" s="160" t="n">
        <v>6.21817993</v>
      </c>
      <c r="E33" s="160" t="n">
        <v>-9.77290298</v>
      </c>
      <c r="F33" s="160" t="n">
        <v>-9.77290298</v>
      </c>
      <c r="G33" s="160" t="n">
        <v>0</v>
      </c>
      <c r="H33" s="159" t="n">
        <v>0</v>
      </c>
      <c r="I33" s="181" t="n">
        <v>-0.1061043979</v>
      </c>
      <c r="J33" s="158" t="n">
        <v>0.00114624</v>
      </c>
      <c r="K33" s="158" t="n">
        <v>1.81852103</v>
      </c>
      <c r="L33" s="158" t="n">
        <v>1.19558834</v>
      </c>
      <c r="M33" s="158" t="n">
        <v>0.58911172</v>
      </c>
      <c r="N33" s="158" t="n">
        <v>0.29231004</v>
      </c>
      <c r="O33" s="158" t="n">
        <v>-0.28770326</v>
      </c>
      <c r="P33" s="158" t="n">
        <v>-0.57075985</v>
      </c>
      <c r="Q33" s="158" t="n">
        <v>-1.12282926</v>
      </c>
      <c r="R33" s="159" t="n">
        <v>-1.65610561</v>
      </c>
    </row>
    <row r="34" customFormat="false" ht="12.75" hidden="false" customHeight="false" outlineLevel="0" collapsed="false">
      <c r="A34" s="179" t="n">
        <v>37773</v>
      </c>
      <c r="B34" s="160" t="n">
        <v>-4.1880637</v>
      </c>
      <c r="C34" s="160" t="n">
        <v>0</v>
      </c>
      <c r="D34" s="160" t="n">
        <v>5.85275178</v>
      </c>
      <c r="E34" s="160" t="n">
        <v>-10.04081548</v>
      </c>
      <c r="F34" s="160" t="n">
        <v>-10.04081548</v>
      </c>
      <c r="G34" s="160" t="n">
        <v>0</v>
      </c>
      <c r="H34" s="159" t="n">
        <v>0</v>
      </c>
      <c r="I34" s="181" t="n">
        <v>-0.1014209224</v>
      </c>
      <c r="J34" s="158" t="n">
        <v>0.00054135</v>
      </c>
      <c r="K34" s="158" t="n">
        <v>1.77187757</v>
      </c>
      <c r="L34" s="158" t="n">
        <v>1.16432412</v>
      </c>
      <c r="M34" s="158" t="n">
        <v>0.57342543</v>
      </c>
      <c r="N34" s="158" t="n">
        <v>0.28445143</v>
      </c>
      <c r="O34" s="158" t="n">
        <v>-0.27988067</v>
      </c>
      <c r="P34" s="158" t="n">
        <v>-0.55516469</v>
      </c>
      <c r="Q34" s="158" t="n">
        <v>-1.09188749</v>
      </c>
      <c r="R34" s="159" t="n">
        <v>-1.61015456</v>
      </c>
    </row>
    <row r="35" customFormat="false" ht="12.75" hidden="false" customHeight="false" outlineLevel="0" collapsed="false">
      <c r="A35" s="179" t="n">
        <v>37803</v>
      </c>
      <c r="B35" s="160" t="n">
        <v>-4.15316301</v>
      </c>
      <c r="C35" s="160" t="n">
        <v>0</v>
      </c>
      <c r="D35" s="160" t="n">
        <v>5.80191343</v>
      </c>
      <c r="E35" s="160" t="n">
        <v>-9.95507644</v>
      </c>
      <c r="F35" s="160" t="n">
        <v>-9.95507644</v>
      </c>
      <c r="G35" s="160" t="n">
        <v>0</v>
      </c>
      <c r="H35" s="159" t="n">
        <v>0</v>
      </c>
      <c r="I35" s="181" t="n">
        <v>-0.1067890507</v>
      </c>
      <c r="J35" s="158" t="n">
        <v>0.0006905</v>
      </c>
      <c r="K35" s="158" t="n">
        <v>1.70640013</v>
      </c>
      <c r="L35" s="158" t="n">
        <v>1.1220062</v>
      </c>
      <c r="M35" s="158" t="n">
        <v>0.55288547</v>
      </c>
      <c r="N35" s="158" t="n">
        <v>0.27434129</v>
      </c>
      <c r="O35" s="158" t="n">
        <v>-0.27009941</v>
      </c>
      <c r="P35" s="158" t="n">
        <v>-0.53592421</v>
      </c>
      <c r="Q35" s="158" t="n">
        <v>-1.05466748</v>
      </c>
      <c r="R35" s="159" t="n">
        <v>-1.55616846</v>
      </c>
    </row>
    <row r="36" customFormat="false" ht="12.75" hidden="false" customHeight="false" outlineLevel="0" collapsed="false">
      <c r="A36" s="179" t="n">
        <v>37834</v>
      </c>
      <c r="B36" s="160" t="n">
        <v>-4.0602059</v>
      </c>
      <c r="C36" s="160" t="n">
        <v>0</v>
      </c>
      <c r="D36" s="160" t="n">
        <v>5.86779933</v>
      </c>
      <c r="E36" s="160" t="n">
        <v>-9.92800523</v>
      </c>
      <c r="F36" s="160" t="n">
        <v>-9.92800523</v>
      </c>
      <c r="G36" s="160" t="n">
        <v>0</v>
      </c>
      <c r="H36" s="159" t="n">
        <v>0</v>
      </c>
      <c r="I36" s="181" t="n">
        <v>-0.1116646514</v>
      </c>
      <c r="J36" s="158" t="n">
        <v>0.00071427</v>
      </c>
      <c r="K36" s="158" t="n">
        <v>1.64830409</v>
      </c>
      <c r="L36" s="158" t="n">
        <v>1.08422976</v>
      </c>
      <c r="M36" s="158" t="n">
        <v>0.53445527</v>
      </c>
      <c r="N36" s="158" t="n">
        <v>0.26525499</v>
      </c>
      <c r="O36" s="158" t="n">
        <v>-0.26126531</v>
      </c>
      <c r="P36" s="158" t="n">
        <v>-0.51850698</v>
      </c>
      <c r="Q36" s="158" t="n">
        <v>-1.0208303</v>
      </c>
      <c r="R36" s="159" t="n">
        <v>-1.50689257</v>
      </c>
    </row>
    <row r="37" customFormat="false" ht="12.75" hidden="false" customHeight="false" outlineLevel="0" collapsed="false">
      <c r="A37" s="179" t="n">
        <v>37865</v>
      </c>
      <c r="B37" s="160" t="n">
        <v>-4.75264931</v>
      </c>
      <c r="C37" s="160" t="n">
        <v>0</v>
      </c>
      <c r="D37" s="160" t="n">
        <v>5.39523858</v>
      </c>
      <c r="E37" s="160" t="n">
        <v>-10.14788789</v>
      </c>
      <c r="F37" s="160" t="n">
        <v>-10.14788789</v>
      </c>
      <c r="G37" s="160" t="n">
        <v>0</v>
      </c>
      <c r="H37" s="159" t="n">
        <v>0</v>
      </c>
      <c r="I37" s="181" t="n">
        <v>-0.1063769726</v>
      </c>
      <c r="J37" s="158" t="n">
        <v>0.00015729</v>
      </c>
      <c r="K37" s="158" t="n">
        <v>1.59614133</v>
      </c>
      <c r="L37" s="158" t="n">
        <v>1.04945533</v>
      </c>
      <c r="M37" s="158" t="n">
        <v>0.5171009</v>
      </c>
      <c r="N37" s="158" t="n">
        <v>0.25660983</v>
      </c>
      <c r="O37" s="158" t="n">
        <v>-0.25269806</v>
      </c>
      <c r="P37" s="158" t="n">
        <v>-0.50146264</v>
      </c>
      <c r="Q37" s="158" t="n">
        <v>-0.98714767</v>
      </c>
      <c r="R37" s="159" t="n">
        <v>-1.45705071</v>
      </c>
    </row>
    <row r="38" customFormat="false" ht="12.75" hidden="false" customHeight="false" outlineLevel="0" collapsed="false">
      <c r="A38" s="179" t="n">
        <v>37895</v>
      </c>
      <c r="B38" s="160" t="n">
        <v>-4.74607709</v>
      </c>
      <c r="C38" s="160" t="n">
        <v>0</v>
      </c>
      <c r="D38" s="160" t="n">
        <v>4.8638052</v>
      </c>
      <c r="E38" s="160" t="n">
        <v>-9.60988229</v>
      </c>
      <c r="F38" s="160" t="n">
        <v>-9.60988229</v>
      </c>
      <c r="G38" s="160" t="n">
        <v>0</v>
      </c>
      <c r="H38" s="159" t="n">
        <v>0</v>
      </c>
      <c r="I38" s="181" t="n">
        <v>-0.1070646378</v>
      </c>
      <c r="J38" s="158" t="n">
        <v>0.00033495</v>
      </c>
      <c r="K38" s="158" t="n">
        <v>1.70741373</v>
      </c>
      <c r="L38" s="158" t="n">
        <v>1.12188491</v>
      </c>
      <c r="M38" s="158" t="n">
        <v>0.55238989</v>
      </c>
      <c r="N38" s="158" t="n">
        <v>0.27402275</v>
      </c>
      <c r="O38" s="158" t="n">
        <v>-0.26963384</v>
      </c>
      <c r="P38" s="158" t="n">
        <v>-0.53484605</v>
      </c>
      <c r="Q38" s="158" t="n">
        <v>-1.05193645</v>
      </c>
      <c r="R38" s="159" t="n">
        <v>-1.55122825</v>
      </c>
    </row>
    <row r="39" customFormat="false" ht="12.75" hidden="false" customHeight="false" outlineLevel="0" collapsed="false">
      <c r="A39" s="179" t="n">
        <v>37926</v>
      </c>
      <c r="B39" s="160" t="n">
        <v>-6.33598161</v>
      </c>
      <c r="C39" s="160" t="n">
        <v>0</v>
      </c>
      <c r="D39" s="160" t="n">
        <v>2.90527361</v>
      </c>
      <c r="E39" s="160" t="n">
        <v>-9.24125522</v>
      </c>
      <c r="F39" s="160" t="n">
        <v>-9.24125522</v>
      </c>
      <c r="G39" s="160" t="n">
        <v>0</v>
      </c>
      <c r="H39" s="159" t="n">
        <v>0</v>
      </c>
      <c r="I39" s="181" t="n">
        <v>-0.118240257</v>
      </c>
      <c r="J39" s="158" t="n">
        <v>0.00077217</v>
      </c>
      <c r="K39" s="158" t="n">
        <v>1.64772795</v>
      </c>
      <c r="L39" s="158" t="n">
        <v>1.08359214</v>
      </c>
      <c r="M39" s="158" t="n">
        <v>0.53407736</v>
      </c>
      <c r="N39" s="158" t="n">
        <v>0.26506058</v>
      </c>
      <c r="O39" s="158" t="n">
        <v>-0.26107925</v>
      </c>
      <c r="P39" s="158" t="n">
        <v>-0.51815674</v>
      </c>
      <c r="Q39" s="158" t="n">
        <v>-1.02025491</v>
      </c>
      <c r="R39" s="159" t="n">
        <v>-1.50624437</v>
      </c>
    </row>
    <row r="40" customFormat="false" ht="12.75" hidden="false" customHeight="false" outlineLevel="0" collapsed="false">
      <c r="A40" s="179" t="n">
        <v>37956</v>
      </c>
      <c r="B40" s="160" t="n">
        <v>-11.06338924</v>
      </c>
      <c r="C40" s="160" t="n">
        <v>0</v>
      </c>
      <c r="D40" s="160" t="n">
        <v>6.02604338</v>
      </c>
      <c r="E40" s="160" t="n">
        <v>-17.08943262</v>
      </c>
      <c r="F40" s="160" t="n">
        <v>-17.08943262</v>
      </c>
      <c r="G40" s="160" t="n">
        <v>0</v>
      </c>
      <c r="H40" s="159" t="n">
        <v>0</v>
      </c>
      <c r="I40" s="181" t="n">
        <v>-0.129568473</v>
      </c>
      <c r="J40" s="158" t="n">
        <v>-0.00291978</v>
      </c>
      <c r="K40" s="158" t="n">
        <v>1.72606808</v>
      </c>
      <c r="L40" s="158" t="n">
        <v>1.13548724</v>
      </c>
      <c r="M40" s="158" t="n">
        <v>0.55999098</v>
      </c>
      <c r="N40" s="158" t="n">
        <v>0.27803931</v>
      </c>
      <c r="O40" s="158" t="n">
        <v>-0.27410033</v>
      </c>
      <c r="P40" s="158" t="n">
        <v>-0.54424354</v>
      </c>
      <c r="Q40" s="158" t="n">
        <v>-1.07255264</v>
      </c>
      <c r="R40" s="159" t="n">
        <v>-1.58484616</v>
      </c>
    </row>
    <row r="41" customFormat="false" ht="12.75" hidden="false" customHeight="false" outlineLevel="0" collapsed="false">
      <c r="A41" s="179" t="n">
        <v>37987</v>
      </c>
      <c r="B41" s="160" t="n">
        <v>1.10860992</v>
      </c>
      <c r="C41" s="160" t="n">
        <v>0</v>
      </c>
      <c r="D41" s="160" t="n">
        <v>1.87347529</v>
      </c>
      <c r="E41" s="160" t="n">
        <v>-0.76486537</v>
      </c>
      <c r="F41" s="160" t="n">
        <v>-0.76486537</v>
      </c>
      <c r="G41" s="160" t="n">
        <v>0</v>
      </c>
      <c r="H41" s="159" t="n">
        <v>0</v>
      </c>
      <c r="I41" s="181" t="n">
        <v>-0.0714173106</v>
      </c>
      <c r="J41" s="158" t="n">
        <v>0.00298401</v>
      </c>
      <c r="K41" s="158" t="n">
        <v>-0.24437736</v>
      </c>
      <c r="L41" s="158" t="n">
        <v>-0.15216293</v>
      </c>
      <c r="M41" s="158" t="n">
        <v>-0.0709567</v>
      </c>
      <c r="N41" s="158" t="n">
        <v>-0.03424236</v>
      </c>
      <c r="O41" s="158" t="n">
        <v>0.03185695</v>
      </c>
      <c r="P41" s="158" t="n">
        <v>0.06141229</v>
      </c>
      <c r="Q41" s="158" t="n">
        <v>0.11394034</v>
      </c>
      <c r="R41" s="159" t="n">
        <v>0.15823157</v>
      </c>
    </row>
    <row r="42" customFormat="false" ht="12.75" hidden="false" customHeight="false" outlineLevel="0" collapsed="false">
      <c r="A42" s="179" t="n">
        <v>38018</v>
      </c>
      <c r="B42" s="160" t="n">
        <v>0.99508955</v>
      </c>
      <c r="C42" s="160" t="n">
        <v>0</v>
      </c>
      <c r="D42" s="160" t="n">
        <v>1.13457682</v>
      </c>
      <c r="E42" s="160" t="n">
        <v>-0.13948727</v>
      </c>
      <c r="F42" s="160" t="n">
        <v>-0.13948727</v>
      </c>
      <c r="G42" s="160" t="n">
        <v>0</v>
      </c>
      <c r="H42" s="159" t="n">
        <v>0</v>
      </c>
      <c r="I42" s="181" t="n">
        <v>-0.0707449534</v>
      </c>
      <c r="J42" s="158" t="n">
        <v>0.00313485</v>
      </c>
      <c r="K42" s="158" t="n">
        <v>-0.21995432</v>
      </c>
      <c r="L42" s="158" t="n">
        <v>-0.13604918</v>
      </c>
      <c r="M42" s="158" t="n">
        <v>-0.0630135</v>
      </c>
      <c r="N42" s="158" t="n">
        <v>-0.03030389</v>
      </c>
      <c r="O42" s="158" t="n">
        <v>0.02799263</v>
      </c>
      <c r="P42" s="158" t="n">
        <v>0.05376465</v>
      </c>
      <c r="Q42" s="158" t="n">
        <v>0.09899179</v>
      </c>
      <c r="R42" s="159" t="n">
        <v>0.13633983</v>
      </c>
    </row>
    <row r="43" customFormat="false" ht="12.75" hidden="false" customHeight="false" outlineLevel="0" collapsed="false">
      <c r="A43" s="179" t="n">
        <v>38047</v>
      </c>
      <c r="B43" s="160" t="n">
        <v>0.70721932</v>
      </c>
      <c r="C43" s="160" t="n">
        <v>0</v>
      </c>
      <c r="D43" s="160" t="n">
        <v>-0.61188254</v>
      </c>
      <c r="E43" s="160" t="n">
        <v>1.31910186</v>
      </c>
      <c r="F43" s="160" t="n">
        <v>1.31910186</v>
      </c>
      <c r="G43" s="160" t="n">
        <v>0</v>
      </c>
      <c r="H43" s="159" t="n">
        <v>0</v>
      </c>
      <c r="I43" s="181" t="n">
        <v>-0.0487267525</v>
      </c>
      <c r="J43" s="158" t="n">
        <v>0.00305778</v>
      </c>
      <c r="K43" s="158" t="n">
        <v>-0.49350644</v>
      </c>
      <c r="L43" s="158" t="n">
        <v>-0.314999</v>
      </c>
      <c r="M43" s="158" t="n">
        <v>-0.15083793</v>
      </c>
      <c r="N43" s="158" t="n">
        <v>-0.07381358</v>
      </c>
      <c r="O43" s="158" t="n">
        <v>0.07071594</v>
      </c>
      <c r="P43" s="158" t="n">
        <v>0.13844247</v>
      </c>
      <c r="Q43" s="158" t="n">
        <v>0.26533809</v>
      </c>
      <c r="R43" s="159" t="n">
        <v>0.38146876</v>
      </c>
    </row>
    <row r="44" customFormat="false" ht="12.75" hidden="false" customHeight="false" outlineLevel="0" collapsed="false">
      <c r="A44" s="179" t="n">
        <v>38078</v>
      </c>
      <c r="B44" s="160" t="n">
        <v>-4.1322781</v>
      </c>
      <c r="C44" s="160" t="n">
        <v>0</v>
      </c>
      <c r="D44" s="160" t="n">
        <v>-7.48831604</v>
      </c>
      <c r="E44" s="160" t="n">
        <v>3.35603794</v>
      </c>
      <c r="F44" s="160" t="n">
        <v>3.35603794</v>
      </c>
      <c r="G44" s="160" t="n">
        <v>0</v>
      </c>
      <c r="H44" s="159" t="n">
        <v>0</v>
      </c>
      <c r="I44" s="181" t="n">
        <v>0.0734804328</v>
      </c>
      <c r="J44" s="158" t="n">
        <v>-0.00038989</v>
      </c>
      <c r="K44" s="158" t="n">
        <v>0.12702559</v>
      </c>
      <c r="L44" s="158" t="n">
        <v>0.07727257</v>
      </c>
      <c r="M44" s="158" t="n">
        <v>0.03533488</v>
      </c>
      <c r="N44" s="158" t="n">
        <v>0.01691292</v>
      </c>
      <c r="O44" s="158" t="n">
        <v>-0.01553571</v>
      </c>
      <c r="P44" s="158" t="n">
        <v>-0.02981836</v>
      </c>
      <c r="Q44" s="158" t="n">
        <v>-0.05508349</v>
      </c>
      <c r="R44" s="159" t="n">
        <v>-0.07664154</v>
      </c>
    </row>
    <row r="45" customFormat="false" ht="12.75" hidden="false" customHeight="false" outlineLevel="0" collapsed="false">
      <c r="A45" s="179" t="n">
        <v>38108</v>
      </c>
      <c r="B45" s="160" t="n">
        <v>-3.9496039</v>
      </c>
      <c r="C45" s="160" t="n">
        <v>0</v>
      </c>
      <c r="D45" s="160" t="n">
        <v>-7.45900977</v>
      </c>
      <c r="E45" s="160" t="n">
        <v>3.50940587</v>
      </c>
      <c r="F45" s="160" t="n">
        <v>3.50940587</v>
      </c>
      <c r="G45" s="160" t="n">
        <v>0</v>
      </c>
      <c r="H45" s="159" t="n">
        <v>0</v>
      </c>
      <c r="I45" s="181" t="n">
        <v>0.0712235858</v>
      </c>
      <c r="J45" s="158" t="n">
        <v>-0.00013466</v>
      </c>
      <c r="K45" s="158" t="n">
        <v>0.17029126</v>
      </c>
      <c r="L45" s="158" t="n">
        <v>0.10549846</v>
      </c>
      <c r="M45" s="158" t="n">
        <v>0.04914263</v>
      </c>
      <c r="N45" s="158" t="n">
        <v>0.02374145</v>
      </c>
      <c r="O45" s="158" t="n">
        <v>-0.02221582</v>
      </c>
      <c r="P45" s="158" t="n">
        <v>-0.04303255</v>
      </c>
      <c r="Q45" s="158" t="n">
        <v>-0.08093884</v>
      </c>
      <c r="R45" s="159" t="n">
        <v>-0.1145875</v>
      </c>
    </row>
    <row r="46" customFormat="false" ht="12.75" hidden="false" customHeight="false" outlineLevel="0" collapsed="false">
      <c r="A46" s="179" t="n">
        <v>38139</v>
      </c>
      <c r="B46" s="160" t="n">
        <v>-3.93880934</v>
      </c>
      <c r="C46" s="160" t="n">
        <v>0</v>
      </c>
      <c r="D46" s="160" t="n">
        <v>-7.39790105</v>
      </c>
      <c r="E46" s="160" t="n">
        <v>3.45909171</v>
      </c>
      <c r="F46" s="160" t="n">
        <v>3.45909171</v>
      </c>
      <c r="G46" s="160" t="n">
        <v>0</v>
      </c>
      <c r="H46" s="159" t="n">
        <v>0</v>
      </c>
      <c r="I46" s="181" t="n">
        <v>0.0719453272</v>
      </c>
      <c r="J46" s="158" t="n">
        <v>-8.222E-005</v>
      </c>
      <c r="K46" s="158" t="n">
        <v>0.14683937</v>
      </c>
      <c r="L46" s="158" t="n">
        <v>0.09018179</v>
      </c>
      <c r="M46" s="158" t="n">
        <v>0.04164331</v>
      </c>
      <c r="N46" s="158" t="n">
        <v>0.02003134</v>
      </c>
      <c r="O46" s="158" t="n">
        <v>-0.01858421</v>
      </c>
      <c r="P46" s="158" t="n">
        <v>-0.03584693</v>
      </c>
      <c r="Q46" s="158" t="n">
        <v>-0.06687369</v>
      </c>
      <c r="R46" s="159" t="n">
        <v>-0.09393928</v>
      </c>
    </row>
    <row r="47" customFormat="false" ht="12.75" hidden="false" customHeight="false" outlineLevel="0" collapsed="false">
      <c r="A47" s="179" t="n">
        <v>38169</v>
      </c>
      <c r="B47" s="160" t="n">
        <v>-4.30003191</v>
      </c>
      <c r="C47" s="160" t="n">
        <v>0</v>
      </c>
      <c r="D47" s="160" t="n">
        <v>-7.69906959</v>
      </c>
      <c r="E47" s="160" t="n">
        <v>3.39903768</v>
      </c>
      <c r="F47" s="160" t="n">
        <v>3.39903768</v>
      </c>
      <c r="G47" s="160" t="n">
        <v>0</v>
      </c>
      <c r="H47" s="159" t="n">
        <v>0</v>
      </c>
      <c r="I47" s="181" t="n">
        <v>0.0695286759</v>
      </c>
      <c r="J47" s="158" t="n">
        <v>-1.904E-005</v>
      </c>
      <c r="K47" s="158" t="n">
        <v>0.14725202</v>
      </c>
      <c r="L47" s="158" t="n">
        <v>0.09084712</v>
      </c>
      <c r="M47" s="158" t="n">
        <v>0.04215169</v>
      </c>
      <c r="N47" s="158" t="n">
        <v>0.02032608</v>
      </c>
      <c r="O47" s="158" t="n">
        <v>-0.01895362</v>
      </c>
      <c r="P47" s="158" t="n">
        <v>-0.03665461</v>
      </c>
      <c r="Q47" s="158" t="n">
        <v>-0.06874206</v>
      </c>
      <c r="R47" s="159" t="n">
        <v>-0.09708024</v>
      </c>
    </row>
    <row r="48" customFormat="false" ht="12.75" hidden="false" customHeight="false" outlineLevel="0" collapsed="false">
      <c r="A48" s="179" t="n">
        <v>38200</v>
      </c>
      <c r="B48" s="160" t="n">
        <v>-4.17577066</v>
      </c>
      <c r="C48" s="160" t="n">
        <v>0</v>
      </c>
      <c r="D48" s="160" t="n">
        <v>-7.55758702</v>
      </c>
      <c r="E48" s="160" t="n">
        <v>3.38181636</v>
      </c>
      <c r="F48" s="160" t="n">
        <v>3.38181636</v>
      </c>
      <c r="G48" s="160" t="n">
        <v>0</v>
      </c>
      <c r="H48" s="159" t="n">
        <v>0</v>
      </c>
      <c r="I48" s="181" t="n">
        <v>0.0676566061</v>
      </c>
      <c r="J48" s="158" t="n">
        <v>6.365E-005</v>
      </c>
      <c r="K48" s="158" t="n">
        <v>0.14148574</v>
      </c>
      <c r="L48" s="158" t="n">
        <v>0.08734305</v>
      </c>
      <c r="M48" s="158" t="n">
        <v>0.04055558</v>
      </c>
      <c r="N48" s="158" t="n">
        <v>0.01956444</v>
      </c>
      <c r="O48" s="158" t="n">
        <v>-0.01825998</v>
      </c>
      <c r="P48" s="158" t="n">
        <v>-0.03533059</v>
      </c>
      <c r="Q48" s="158" t="n">
        <v>-0.06632922</v>
      </c>
      <c r="R48" s="159" t="n">
        <v>-0.09378021</v>
      </c>
    </row>
    <row r="49" customFormat="false" ht="12.75" hidden="false" customHeight="false" outlineLevel="0" collapsed="false">
      <c r="A49" s="179" t="n">
        <v>38231</v>
      </c>
      <c r="B49" s="160" t="n">
        <v>-3.97477775</v>
      </c>
      <c r="C49" s="160" t="n">
        <v>0</v>
      </c>
      <c r="D49" s="160" t="n">
        <v>-7.37664852</v>
      </c>
      <c r="E49" s="160" t="n">
        <v>3.40187077</v>
      </c>
      <c r="F49" s="160" t="n">
        <v>3.40187077</v>
      </c>
      <c r="G49" s="160" t="n">
        <v>0</v>
      </c>
      <c r="H49" s="159" t="n">
        <v>0</v>
      </c>
      <c r="I49" s="181" t="n">
        <v>0.066974768</v>
      </c>
      <c r="J49" s="158" t="n">
        <v>0.0001117</v>
      </c>
      <c r="K49" s="158" t="n">
        <v>0.12262115</v>
      </c>
      <c r="L49" s="158" t="n">
        <v>0.0753306</v>
      </c>
      <c r="M49" s="158" t="n">
        <v>0.03481413</v>
      </c>
      <c r="N49" s="158" t="n">
        <v>0.01675671</v>
      </c>
      <c r="O49" s="158" t="n">
        <v>-0.01557201</v>
      </c>
      <c r="P49" s="158" t="n">
        <v>-0.03006823</v>
      </c>
      <c r="Q49" s="158" t="n">
        <v>-0.05623544</v>
      </c>
      <c r="R49" s="159" t="n">
        <v>-0.07924078</v>
      </c>
    </row>
    <row r="50" customFormat="false" ht="12.75" hidden="false" customHeight="false" outlineLevel="0" collapsed="false">
      <c r="A50" s="179" t="n">
        <v>38261</v>
      </c>
      <c r="B50" s="160" t="n">
        <v>-4.01990746</v>
      </c>
      <c r="C50" s="160" t="n">
        <v>0</v>
      </c>
      <c r="D50" s="160" t="n">
        <v>-7.15790813</v>
      </c>
      <c r="E50" s="160" t="n">
        <v>3.13800067</v>
      </c>
      <c r="F50" s="160" t="n">
        <v>3.13800067</v>
      </c>
      <c r="G50" s="160" t="n">
        <v>0</v>
      </c>
      <c r="H50" s="159" t="n">
        <v>0</v>
      </c>
      <c r="I50" s="181" t="n">
        <v>0.0702633734</v>
      </c>
      <c r="J50" s="158" t="n">
        <v>-8.758E-005</v>
      </c>
      <c r="K50" s="158" t="n">
        <v>0.10174947</v>
      </c>
      <c r="L50" s="158" t="n">
        <v>0.0617098</v>
      </c>
      <c r="M50" s="158" t="n">
        <v>0.02815023</v>
      </c>
      <c r="N50" s="158" t="n">
        <v>0.01346125</v>
      </c>
      <c r="O50" s="158" t="n">
        <v>-0.01234895</v>
      </c>
      <c r="P50" s="158" t="n">
        <v>-0.02369401</v>
      </c>
      <c r="Q50" s="158" t="n">
        <v>-0.04377167</v>
      </c>
      <c r="R50" s="159" t="n">
        <v>-0.06096564</v>
      </c>
    </row>
    <row r="51" customFormat="false" ht="12.75" hidden="false" customHeight="false" outlineLevel="0" collapsed="false">
      <c r="A51" s="179" t="n">
        <v>38292</v>
      </c>
      <c r="B51" s="160" t="n">
        <v>-3.98598518</v>
      </c>
      <c r="C51" s="160" t="n">
        <v>0</v>
      </c>
      <c r="D51" s="160" t="n">
        <v>-6.83760732</v>
      </c>
      <c r="E51" s="160" t="n">
        <v>2.85162214</v>
      </c>
      <c r="F51" s="160" t="n">
        <v>2.85162214</v>
      </c>
      <c r="G51" s="160" t="n">
        <v>0</v>
      </c>
      <c r="H51" s="159" t="n">
        <v>0</v>
      </c>
      <c r="I51" s="181" t="n">
        <v>0.0706880388</v>
      </c>
      <c r="J51" s="158" t="n">
        <v>-0.00022286</v>
      </c>
      <c r="K51" s="158" t="n">
        <v>0.01550083</v>
      </c>
      <c r="L51" s="158" t="n">
        <v>0.00625428</v>
      </c>
      <c r="M51" s="158" t="n">
        <v>0.00140792</v>
      </c>
      <c r="N51" s="158" t="n">
        <v>0.00032935</v>
      </c>
      <c r="O51" s="158" t="n">
        <v>0.00031894</v>
      </c>
      <c r="P51" s="158" t="n">
        <v>0.00119247</v>
      </c>
      <c r="Q51" s="158" t="n">
        <v>0.00426281</v>
      </c>
      <c r="R51" s="159" t="n">
        <v>0.00859485</v>
      </c>
    </row>
    <row r="52" customFormat="false" ht="12.75" hidden="false" customHeight="false" outlineLevel="0" collapsed="false">
      <c r="A52" s="179" t="n">
        <v>38322</v>
      </c>
      <c r="B52" s="160" t="n">
        <v>-4.36785294</v>
      </c>
      <c r="C52" s="160" t="n">
        <v>0</v>
      </c>
      <c r="D52" s="160" t="n">
        <v>-5.06911639</v>
      </c>
      <c r="E52" s="160" t="n">
        <v>0.70126345</v>
      </c>
      <c r="F52" s="160" t="n">
        <v>0.70126345</v>
      </c>
      <c r="G52" s="160" t="n">
        <v>0</v>
      </c>
      <c r="H52" s="159" t="n">
        <v>0</v>
      </c>
      <c r="I52" s="181" t="n">
        <v>0.0257039567</v>
      </c>
      <c r="J52" s="158" t="n">
        <v>-0.00010167</v>
      </c>
      <c r="K52" s="158" t="n">
        <v>0.1671674</v>
      </c>
      <c r="L52" s="158" t="n">
        <v>0.10835108</v>
      </c>
      <c r="M52" s="158" t="n">
        <v>0.05285839</v>
      </c>
      <c r="N52" s="158" t="n">
        <v>0.02613898</v>
      </c>
      <c r="O52" s="158" t="n">
        <v>-0.02562916</v>
      </c>
      <c r="P52" s="158" t="n">
        <v>-0.0508132</v>
      </c>
      <c r="Q52" s="158" t="n">
        <v>-0.10007799</v>
      </c>
      <c r="R52" s="159" t="n">
        <v>-0.14820807</v>
      </c>
    </row>
    <row r="53" customFormat="false" ht="12.75" hidden="false" customHeight="false" outlineLevel="0" collapsed="false">
      <c r="A53" s="179" t="n">
        <v>38353</v>
      </c>
      <c r="B53" s="160" t="n">
        <v>-6.46028443</v>
      </c>
      <c r="C53" s="160" t="n">
        <v>0</v>
      </c>
      <c r="D53" s="160" t="n">
        <v>-4.02639401</v>
      </c>
      <c r="E53" s="160" t="n">
        <v>-2.43389042</v>
      </c>
      <c r="F53" s="160" t="n">
        <v>-2.43389042</v>
      </c>
      <c r="G53" s="160" t="n">
        <v>0</v>
      </c>
      <c r="H53" s="159" t="n">
        <v>0</v>
      </c>
      <c r="I53" s="181" t="n">
        <v>0.0412805457</v>
      </c>
      <c r="J53" s="158" t="n">
        <v>-0.00217805</v>
      </c>
      <c r="K53" s="158" t="n">
        <v>0.64257518</v>
      </c>
      <c r="L53" s="158" t="n">
        <v>0.41685478</v>
      </c>
      <c r="M53" s="158" t="n">
        <v>0.20303073</v>
      </c>
      <c r="N53" s="158" t="n">
        <v>0.10023064</v>
      </c>
      <c r="O53" s="158" t="n">
        <v>-0.09778136</v>
      </c>
      <c r="P53" s="158" t="n">
        <v>-0.19322697</v>
      </c>
      <c r="Q53" s="158" t="n">
        <v>-0.37753335</v>
      </c>
      <c r="R53" s="159" t="n">
        <v>-0.55370414</v>
      </c>
    </row>
    <row r="54" customFormat="false" ht="12.75" hidden="false" customHeight="false" outlineLevel="0" collapsed="false">
      <c r="A54" s="179" t="n">
        <v>38384</v>
      </c>
      <c r="B54" s="160" t="n">
        <v>-5.38455984</v>
      </c>
      <c r="C54" s="160" t="n">
        <v>0</v>
      </c>
      <c r="D54" s="160" t="n">
        <v>-3.96962983</v>
      </c>
      <c r="E54" s="160" t="n">
        <v>-1.41493001</v>
      </c>
      <c r="F54" s="160" t="n">
        <v>-1.41493001</v>
      </c>
      <c r="G54" s="160" t="n">
        <v>0</v>
      </c>
      <c r="H54" s="159" t="n">
        <v>0</v>
      </c>
      <c r="I54" s="181" t="n">
        <v>0.0395964847</v>
      </c>
      <c r="J54" s="158" t="n">
        <v>-0.00159991</v>
      </c>
      <c r="K54" s="158" t="n">
        <v>0.73137401</v>
      </c>
      <c r="L54" s="158" t="n">
        <v>0.47413132</v>
      </c>
      <c r="M54" s="158" t="n">
        <v>0.23071834</v>
      </c>
      <c r="N54" s="158" t="n">
        <v>0.11383934</v>
      </c>
      <c r="O54" s="158" t="n">
        <v>-0.11092606</v>
      </c>
      <c r="P54" s="158" t="n">
        <v>-0.21905916</v>
      </c>
      <c r="Q54" s="158" t="n">
        <v>-0.4273991</v>
      </c>
      <c r="R54" s="159" t="n">
        <v>-0.62586963</v>
      </c>
    </row>
    <row r="55" customFormat="false" ht="12.75" hidden="false" customHeight="false" outlineLevel="0" collapsed="false">
      <c r="A55" s="179" t="n">
        <v>38412</v>
      </c>
      <c r="B55" s="160" t="n">
        <v>-6.21295073</v>
      </c>
      <c r="C55" s="160" t="n">
        <v>0</v>
      </c>
      <c r="D55" s="160" t="n">
        <v>-6.33136293</v>
      </c>
      <c r="E55" s="160" t="n">
        <v>0.1184122</v>
      </c>
      <c r="F55" s="160" t="n">
        <v>0.1184122</v>
      </c>
      <c r="G55" s="160" t="n">
        <v>0</v>
      </c>
      <c r="H55" s="159" t="n">
        <v>0</v>
      </c>
      <c r="I55" s="181" t="n">
        <v>0.0810842283</v>
      </c>
      <c r="J55" s="158" t="n">
        <v>-0.001742</v>
      </c>
      <c r="K55" s="158" t="n">
        <v>0.63361196</v>
      </c>
      <c r="L55" s="158" t="n">
        <v>0.40745151</v>
      </c>
      <c r="M55" s="158" t="n">
        <v>0.19670275</v>
      </c>
      <c r="N55" s="158" t="n">
        <v>0.09667677</v>
      </c>
      <c r="O55" s="158" t="n">
        <v>-0.09348138</v>
      </c>
      <c r="P55" s="158" t="n">
        <v>-0.18391454</v>
      </c>
      <c r="Q55" s="158" t="n">
        <v>-0.35619182</v>
      </c>
      <c r="R55" s="159" t="n">
        <v>-0.51787916</v>
      </c>
    </row>
    <row r="56" customFormat="false" ht="12.75" hidden="false" customHeight="false" outlineLevel="0" collapsed="false">
      <c r="A56" s="179" t="n">
        <v>38443</v>
      </c>
      <c r="B56" s="160" t="n">
        <v>-4.60558969</v>
      </c>
      <c r="C56" s="160" t="n">
        <v>0</v>
      </c>
      <c r="D56" s="160" t="n">
        <v>-5.32221598</v>
      </c>
      <c r="E56" s="160" t="n">
        <v>0.71662629</v>
      </c>
      <c r="F56" s="160" t="n">
        <v>0.71662629</v>
      </c>
      <c r="G56" s="160" t="n">
        <v>0</v>
      </c>
      <c r="H56" s="159" t="n">
        <v>0</v>
      </c>
      <c r="I56" s="181" t="n">
        <v>0.0812237767</v>
      </c>
      <c r="J56" s="158" t="n">
        <v>-0.00133383</v>
      </c>
      <c r="K56" s="158" t="n">
        <v>0.76338104</v>
      </c>
      <c r="L56" s="158" t="n">
        <v>0.49104656</v>
      </c>
      <c r="M56" s="158" t="n">
        <v>0.23706879</v>
      </c>
      <c r="N56" s="158" t="n">
        <v>0.11650802</v>
      </c>
      <c r="O56" s="158" t="n">
        <v>-0.11262274</v>
      </c>
      <c r="P56" s="158" t="n">
        <v>-0.22152198</v>
      </c>
      <c r="Q56" s="158" t="n">
        <v>-0.42876781</v>
      </c>
      <c r="R56" s="159" t="n">
        <v>-0.62291435</v>
      </c>
    </row>
    <row r="57" customFormat="false" ht="12.75" hidden="false" customHeight="false" outlineLevel="0" collapsed="false">
      <c r="A57" s="179" t="n">
        <v>38473</v>
      </c>
      <c r="B57" s="160" t="n">
        <v>-6.00256199</v>
      </c>
      <c r="C57" s="160" t="n">
        <v>0</v>
      </c>
      <c r="D57" s="160" t="n">
        <v>-4.19129296</v>
      </c>
      <c r="E57" s="160" t="n">
        <v>-1.81126903</v>
      </c>
      <c r="F57" s="160" t="n">
        <v>-1.81126903</v>
      </c>
      <c r="G57" s="160" t="n">
        <v>0</v>
      </c>
      <c r="H57" s="159" t="n">
        <v>0</v>
      </c>
      <c r="I57" s="181" t="n">
        <v>-0.0170974493</v>
      </c>
      <c r="J57" s="158" t="n">
        <v>-0.00026996</v>
      </c>
      <c r="K57" s="158" t="n">
        <v>0.12601493</v>
      </c>
      <c r="L57" s="158" t="n">
        <v>0.0826673</v>
      </c>
      <c r="M57" s="158" t="n">
        <v>0.04075798</v>
      </c>
      <c r="N57" s="158" t="n">
        <v>0.02025213</v>
      </c>
      <c r="O57" s="158" t="n">
        <v>-0.02003042</v>
      </c>
      <c r="P57" s="158" t="n">
        <v>-0.03986919</v>
      </c>
      <c r="Q57" s="158" t="n">
        <v>-0.07908234</v>
      </c>
      <c r="R57" s="159" t="n">
        <v>-0.11783955</v>
      </c>
    </row>
    <row r="58" customFormat="false" ht="12.75" hidden="false" customHeight="false" outlineLevel="0" collapsed="false">
      <c r="A58" s="179" t="n">
        <v>38504</v>
      </c>
      <c r="B58" s="160" t="n">
        <v>-5.67904947</v>
      </c>
      <c r="C58" s="160" t="n">
        <v>0</v>
      </c>
      <c r="D58" s="160" t="n">
        <v>-3.91335274</v>
      </c>
      <c r="E58" s="160" t="n">
        <v>-1.76569673</v>
      </c>
      <c r="F58" s="160" t="n">
        <v>-1.76569673</v>
      </c>
      <c r="G58" s="160" t="n">
        <v>0</v>
      </c>
      <c r="H58" s="159" t="n">
        <v>0</v>
      </c>
      <c r="I58" s="181" t="n">
        <v>-0.0186755031</v>
      </c>
      <c r="J58" s="158" t="n">
        <v>-0.00028243</v>
      </c>
      <c r="K58" s="158" t="n">
        <v>0.11182333</v>
      </c>
      <c r="L58" s="158" t="n">
        <v>0.07371712</v>
      </c>
      <c r="M58" s="158" t="n">
        <v>0.03651597</v>
      </c>
      <c r="N58" s="158" t="n">
        <v>0.01818545</v>
      </c>
      <c r="O58" s="158" t="n">
        <v>-0.01806488</v>
      </c>
      <c r="P58" s="158" t="n">
        <v>-0.03603226</v>
      </c>
      <c r="Q58" s="158" t="n">
        <v>-0.0717584</v>
      </c>
      <c r="R58" s="159" t="n">
        <v>-0.10732947</v>
      </c>
    </row>
    <row r="59" customFormat="false" ht="12.75" hidden="false" customHeight="false" outlineLevel="0" collapsed="false">
      <c r="A59" s="179" t="n">
        <v>38534</v>
      </c>
      <c r="B59" s="160" t="n">
        <v>-6.15924855</v>
      </c>
      <c r="C59" s="160" t="n">
        <v>0</v>
      </c>
      <c r="D59" s="160" t="n">
        <v>-4.32074657</v>
      </c>
      <c r="E59" s="160" t="n">
        <v>-1.83850198</v>
      </c>
      <c r="F59" s="160" t="n">
        <v>-1.83850198</v>
      </c>
      <c r="G59" s="160" t="n">
        <v>0</v>
      </c>
      <c r="H59" s="159" t="n">
        <v>0</v>
      </c>
      <c r="I59" s="181" t="n">
        <v>-0.0202314866</v>
      </c>
      <c r="J59" s="158" t="n">
        <v>-0.00030077</v>
      </c>
      <c r="K59" s="158" t="n">
        <v>0.10703424</v>
      </c>
      <c r="L59" s="158" t="n">
        <v>0.07066916</v>
      </c>
      <c r="M59" s="158" t="n">
        <v>0.03506444</v>
      </c>
      <c r="N59" s="158" t="n">
        <v>0.01747772</v>
      </c>
      <c r="O59" s="158" t="n">
        <v>-0.01739299</v>
      </c>
      <c r="P59" s="158" t="n">
        <v>-0.03472393</v>
      </c>
      <c r="Q59" s="158" t="n">
        <v>-0.06928177</v>
      </c>
      <c r="R59" s="159" t="n">
        <v>-0.10382027</v>
      </c>
    </row>
    <row r="60" customFormat="false" ht="12.75" hidden="false" customHeight="false" outlineLevel="0" collapsed="false">
      <c r="A60" s="179" t="n">
        <v>38565</v>
      </c>
      <c r="B60" s="160" t="n">
        <v>-6.17284138</v>
      </c>
      <c r="C60" s="160" t="n">
        <v>0</v>
      </c>
      <c r="D60" s="160" t="n">
        <v>-4.31420793</v>
      </c>
      <c r="E60" s="160" t="n">
        <v>-1.85863345</v>
      </c>
      <c r="F60" s="160" t="n">
        <v>-1.85863345</v>
      </c>
      <c r="G60" s="160" t="n">
        <v>0</v>
      </c>
      <c r="H60" s="159" t="n">
        <v>0</v>
      </c>
      <c r="I60" s="181" t="n">
        <v>-0.0205972034</v>
      </c>
      <c r="J60" s="158" t="n">
        <v>-0.00032313</v>
      </c>
      <c r="K60" s="158" t="n">
        <v>0.09910229</v>
      </c>
      <c r="L60" s="158" t="n">
        <v>0.06550733</v>
      </c>
      <c r="M60" s="158" t="n">
        <v>0.03254667</v>
      </c>
      <c r="N60" s="158" t="n">
        <v>0.01623454</v>
      </c>
      <c r="O60" s="158" t="n">
        <v>-0.01618095</v>
      </c>
      <c r="P60" s="158" t="n">
        <v>-0.03233051</v>
      </c>
      <c r="Q60" s="158" t="n">
        <v>-0.06461571</v>
      </c>
      <c r="R60" s="159" t="n">
        <v>-0.09699775</v>
      </c>
    </row>
    <row r="61" customFormat="false" ht="12.75" hidden="false" customHeight="false" outlineLevel="0" collapsed="false">
      <c r="A61" s="179" t="n">
        <v>38596</v>
      </c>
      <c r="B61" s="160" t="n">
        <v>-5.98209722</v>
      </c>
      <c r="C61" s="160" t="n">
        <v>0</v>
      </c>
      <c r="D61" s="160" t="n">
        <v>-2.85793752</v>
      </c>
      <c r="E61" s="160" t="n">
        <v>-3.1241597</v>
      </c>
      <c r="F61" s="160" t="n">
        <v>-3.1241597</v>
      </c>
      <c r="G61" s="160" t="n">
        <v>0</v>
      </c>
      <c r="H61" s="159" t="n">
        <v>0</v>
      </c>
      <c r="I61" s="181" t="n">
        <v>-0.0666240956</v>
      </c>
      <c r="J61" s="158" t="n">
        <v>-0.00040335</v>
      </c>
      <c r="K61" s="158" t="n">
        <v>-0.25010653</v>
      </c>
      <c r="L61" s="158" t="n">
        <v>-0.15960429</v>
      </c>
      <c r="M61" s="158" t="n">
        <v>-0.07624129</v>
      </c>
      <c r="N61" s="158" t="n">
        <v>-0.03723459</v>
      </c>
      <c r="O61" s="158" t="n">
        <v>0.03547633</v>
      </c>
      <c r="P61" s="158" t="n">
        <v>0.06921202</v>
      </c>
      <c r="Q61" s="158" t="n">
        <v>0.13154954</v>
      </c>
      <c r="R61" s="159" t="n">
        <v>0.18721818</v>
      </c>
    </row>
    <row r="62" customFormat="false" ht="12.75" hidden="false" customHeight="false" outlineLevel="0" collapsed="false">
      <c r="A62" s="179" t="n">
        <v>38626</v>
      </c>
      <c r="B62" s="160" t="n">
        <v>-6.01357362</v>
      </c>
      <c r="C62" s="160" t="n">
        <v>0</v>
      </c>
      <c r="D62" s="160" t="n">
        <v>-2.65413944</v>
      </c>
      <c r="E62" s="160" t="n">
        <v>-3.35943418</v>
      </c>
      <c r="F62" s="160" t="n">
        <v>-3.35943418</v>
      </c>
      <c r="G62" s="160" t="n">
        <v>0</v>
      </c>
      <c r="H62" s="159" t="n">
        <v>0</v>
      </c>
      <c r="I62" s="181" t="n">
        <v>-0.0628075707</v>
      </c>
      <c r="J62" s="158" t="n">
        <v>-0.00064146</v>
      </c>
      <c r="K62" s="158" t="n">
        <v>-0.26533671</v>
      </c>
      <c r="L62" s="158" t="n">
        <v>-0.16985393</v>
      </c>
      <c r="M62" s="158" t="n">
        <v>-0.08140073</v>
      </c>
      <c r="N62" s="158" t="n">
        <v>-0.03982061</v>
      </c>
      <c r="O62" s="158" t="n">
        <v>0.03807048</v>
      </c>
      <c r="P62" s="158" t="n">
        <v>0.07440435</v>
      </c>
      <c r="Q62" s="158" t="n">
        <v>0.14193466</v>
      </c>
      <c r="R62" s="159" t="n">
        <v>0.20276809</v>
      </c>
    </row>
    <row r="63" customFormat="false" ht="12.75" hidden="false" customHeight="false" outlineLevel="0" collapsed="false">
      <c r="A63" s="179" t="n">
        <v>38657</v>
      </c>
      <c r="B63" s="160" t="n">
        <v>-6.07940761</v>
      </c>
      <c r="C63" s="160" t="n">
        <v>0</v>
      </c>
      <c r="D63" s="160" t="n">
        <v>-2.74196133</v>
      </c>
      <c r="E63" s="160" t="n">
        <v>-3.33744628</v>
      </c>
      <c r="F63" s="160" t="n">
        <v>-3.33744628</v>
      </c>
      <c r="G63" s="160" t="n">
        <v>0</v>
      </c>
      <c r="H63" s="159" t="n">
        <v>0</v>
      </c>
      <c r="I63" s="181" t="n">
        <v>-0.0575457447</v>
      </c>
      <c r="J63" s="158" t="n">
        <v>-0.00075636</v>
      </c>
      <c r="K63" s="158" t="n">
        <v>-0.25779304</v>
      </c>
      <c r="L63" s="158" t="n">
        <v>-0.16534998</v>
      </c>
      <c r="M63" s="158" t="n">
        <v>-0.0794043</v>
      </c>
      <c r="N63" s="158" t="n">
        <v>-0.03888479</v>
      </c>
      <c r="O63" s="158" t="n">
        <v>0.03725624</v>
      </c>
      <c r="P63" s="158" t="n">
        <v>0.07289402</v>
      </c>
      <c r="Q63" s="158" t="n">
        <v>0.13937257</v>
      </c>
      <c r="R63" s="159" t="n">
        <v>0.19958333</v>
      </c>
    </row>
    <row r="64" customFormat="false" ht="12.75" hidden="false" customHeight="false" outlineLevel="0" collapsed="false">
      <c r="A64" s="179" t="n">
        <v>38687</v>
      </c>
      <c r="B64" s="160" t="n">
        <v>-7.11844502</v>
      </c>
      <c r="C64" s="160" t="n">
        <v>0</v>
      </c>
      <c r="D64" s="160" t="n">
        <v>-2.06497948</v>
      </c>
      <c r="E64" s="160" t="n">
        <v>-5.05346554</v>
      </c>
      <c r="F64" s="160" t="n">
        <v>-5.05346554</v>
      </c>
      <c r="G64" s="160" t="n">
        <v>0</v>
      </c>
      <c r="H64" s="159" t="n">
        <v>0</v>
      </c>
      <c r="I64" s="181" t="n">
        <v>-0.104191916</v>
      </c>
      <c r="J64" s="158" t="n">
        <v>-0.0007498</v>
      </c>
      <c r="K64" s="158" t="n">
        <v>-0.07058319</v>
      </c>
      <c r="L64" s="158" t="n">
        <v>-0.04126525</v>
      </c>
      <c r="M64" s="158" t="n">
        <v>-0.01775243</v>
      </c>
      <c r="N64" s="158" t="n">
        <v>-0.0081616</v>
      </c>
      <c r="O64" s="158" t="n">
        <v>0.0067478</v>
      </c>
      <c r="P64" s="158" t="n">
        <v>0.01210061</v>
      </c>
      <c r="Q64" s="158" t="n">
        <v>0.01871112</v>
      </c>
      <c r="R64" s="159" t="n">
        <v>0.02003641</v>
      </c>
    </row>
    <row r="65" customFormat="false" ht="12.75" hidden="false" customHeight="false" outlineLevel="0" collapsed="false">
      <c r="A65" s="179" t="n">
        <v>38718</v>
      </c>
      <c r="B65" s="160" t="n">
        <v>-7.02074036</v>
      </c>
      <c r="C65" s="160" t="n">
        <v>0</v>
      </c>
      <c r="D65" s="160" t="n">
        <v>-2.1762344</v>
      </c>
      <c r="E65" s="160" t="n">
        <v>-4.84450596</v>
      </c>
      <c r="F65" s="160" t="n">
        <v>-4.84450596</v>
      </c>
      <c r="G65" s="160" t="n">
        <v>0</v>
      </c>
      <c r="H65" s="159" t="n">
        <v>0</v>
      </c>
      <c r="I65" s="181" t="n">
        <v>-0.1099958855</v>
      </c>
      <c r="J65" s="158" t="n">
        <v>-0.00055963</v>
      </c>
      <c r="K65" s="158" t="n">
        <v>-0.09492424</v>
      </c>
      <c r="L65" s="158" t="n">
        <v>-0.05706872</v>
      </c>
      <c r="M65" s="158" t="n">
        <v>-0.02543751</v>
      </c>
      <c r="N65" s="158" t="n">
        <v>-0.01194923</v>
      </c>
      <c r="O65" s="158" t="n">
        <v>0.01042454</v>
      </c>
      <c r="P65" s="158" t="n">
        <v>0.01934231</v>
      </c>
      <c r="Q65" s="158" t="n">
        <v>0.03274492</v>
      </c>
      <c r="R65" s="159" t="n">
        <v>0.04041019</v>
      </c>
    </row>
    <row r="66" customFormat="false" ht="12.75" hidden="false" customHeight="false" outlineLevel="0" collapsed="false">
      <c r="A66" s="179" t="n">
        <v>38749</v>
      </c>
      <c r="B66" s="160" t="n">
        <v>-6.00650227</v>
      </c>
      <c r="C66" s="160" t="n">
        <v>0</v>
      </c>
      <c r="D66" s="160" t="n">
        <v>-1.82046117</v>
      </c>
      <c r="E66" s="160" t="n">
        <v>-4.1860411</v>
      </c>
      <c r="F66" s="160" t="n">
        <v>-4.1860411</v>
      </c>
      <c r="G66" s="160" t="n">
        <v>0</v>
      </c>
      <c r="H66" s="159" t="n">
        <v>0</v>
      </c>
      <c r="I66" s="181" t="n">
        <v>-0.1041269121</v>
      </c>
      <c r="J66" s="158" t="n">
        <v>-0.00036191</v>
      </c>
      <c r="K66" s="158" t="n">
        <v>-0.08168497</v>
      </c>
      <c r="L66" s="158" t="n">
        <v>-0.04856779</v>
      </c>
      <c r="M66" s="158" t="n">
        <v>-0.02135817</v>
      </c>
      <c r="N66" s="158" t="n">
        <v>-0.00995364</v>
      </c>
      <c r="O66" s="158" t="n">
        <v>0.00851912</v>
      </c>
      <c r="P66" s="158" t="n">
        <v>0.01562332</v>
      </c>
      <c r="Q66" s="158" t="n">
        <v>0.02567886</v>
      </c>
      <c r="R66" s="159" t="n">
        <v>0.03037477</v>
      </c>
    </row>
    <row r="67" customFormat="false" ht="12.75" hidden="false" customHeight="false" outlineLevel="0" collapsed="false">
      <c r="A67" s="179" t="n">
        <v>38777</v>
      </c>
      <c r="B67" s="160" t="n">
        <v>-6.18151152</v>
      </c>
      <c r="C67" s="160" t="n">
        <v>0</v>
      </c>
      <c r="D67" s="160" t="n">
        <v>-2.98722397</v>
      </c>
      <c r="E67" s="160" t="n">
        <v>-3.19428755</v>
      </c>
      <c r="F67" s="160" t="n">
        <v>-3.19428755</v>
      </c>
      <c r="G67" s="160" t="n">
        <v>0</v>
      </c>
      <c r="H67" s="159" t="n">
        <v>0</v>
      </c>
      <c r="I67" s="181" t="n">
        <v>-0.0675335064</v>
      </c>
      <c r="J67" s="158" t="n">
        <v>-0.00061911</v>
      </c>
      <c r="K67" s="158" t="n">
        <v>-0.27866451</v>
      </c>
      <c r="L67" s="158" t="n">
        <v>-0.17849083</v>
      </c>
      <c r="M67" s="158" t="n">
        <v>-0.08559935</v>
      </c>
      <c r="N67" s="158" t="n">
        <v>-0.04189064</v>
      </c>
      <c r="O67" s="158" t="n">
        <v>0.04008316</v>
      </c>
      <c r="P67" s="158" t="n">
        <v>0.07837337</v>
      </c>
      <c r="Q67" s="158" t="n">
        <v>0.14965123</v>
      </c>
      <c r="R67" s="159" t="n">
        <v>0.21401731</v>
      </c>
    </row>
    <row r="68" customFormat="false" ht="12.75" hidden="false" customHeight="false" outlineLevel="0" collapsed="false">
      <c r="A68" s="179" t="n">
        <v>38808</v>
      </c>
      <c r="B68" s="160" t="n">
        <v>-5.4557653</v>
      </c>
      <c r="C68" s="160" t="n">
        <v>0</v>
      </c>
      <c r="D68" s="160" t="n">
        <v>-2.46959582</v>
      </c>
      <c r="E68" s="160" t="n">
        <v>-2.98616948</v>
      </c>
      <c r="F68" s="160" t="n">
        <v>-2.98616948</v>
      </c>
      <c r="G68" s="160" t="n">
        <v>0</v>
      </c>
      <c r="H68" s="159" t="n">
        <v>0</v>
      </c>
      <c r="I68" s="181" t="n">
        <v>-0.0641599472</v>
      </c>
      <c r="J68" s="158" t="n">
        <v>-0.00058633</v>
      </c>
      <c r="K68" s="158" t="n">
        <v>-0.2658393</v>
      </c>
      <c r="L68" s="158" t="n">
        <v>-0.17032973</v>
      </c>
      <c r="M68" s="158" t="n">
        <v>-0.08170029</v>
      </c>
      <c r="N68" s="158" t="n">
        <v>-0.03998425</v>
      </c>
      <c r="O68" s="158" t="n">
        <v>0.03825877</v>
      </c>
      <c r="P68" s="158" t="n">
        <v>0.07480269</v>
      </c>
      <c r="Q68" s="158" t="n">
        <v>0.14280753</v>
      </c>
      <c r="R68" s="159" t="n">
        <v>0.20417077</v>
      </c>
    </row>
    <row r="69" customFormat="false" ht="12.75" hidden="false" customHeight="false" outlineLevel="0" collapsed="false">
      <c r="A69" s="179" t="n">
        <v>38838</v>
      </c>
      <c r="B69" s="160" t="n">
        <v>-5.52605367</v>
      </c>
      <c r="C69" s="160" t="n">
        <v>0</v>
      </c>
      <c r="D69" s="160" t="n">
        <v>-2.61982188</v>
      </c>
      <c r="E69" s="160" t="n">
        <v>-2.90623179</v>
      </c>
      <c r="F69" s="160" t="n">
        <v>-2.90623179</v>
      </c>
      <c r="G69" s="160" t="n">
        <v>0</v>
      </c>
      <c r="H69" s="159" t="n">
        <v>0</v>
      </c>
      <c r="I69" s="181" t="n">
        <v>-0.0709186619</v>
      </c>
      <c r="J69" s="158" t="n">
        <v>-0.00045636</v>
      </c>
      <c r="K69" s="158" t="n">
        <v>-0.26313053</v>
      </c>
      <c r="L69" s="158" t="n">
        <v>-0.16823022</v>
      </c>
      <c r="M69" s="158" t="n">
        <v>-0.08050639</v>
      </c>
      <c r="N69" s="158" t="n">
        <v>-0.03935192</v>
      </c>
      <c r="O69" s="158" t="n">
        <v>0.03755736</v>
      </c>
      <c r="P69" s="158" t="n">
        <v>0.07333258</v>
      </c>
      <c r="Q69" s="158" t="n">
        <v>0.13960607</v>
      </c>
      <c r="R69" s="159" t="n">
        <v>0.19899385</v>
      </c>
    </row>
    <row r="70" customFormat="false" ht="12.75" hidden="false" customHeight="false" outlineLevel="0" collapsed="false">
      <c r="A70" s="179" t="n">
        <v>38869</v>
      </c>
      <c r="B70" s="160" t="n">
        <v>-5.31152545</v>
      </c>
      <c r="C70" s="160" t="n">
        <v>0</v>
      </c>
      <c r="D70" s="160" t="n">
        <v>-2.46424932</v>
      </c>
      <c r="E70" s="160" t="n">
        <v>-2.84727613</v>
      </c>
      <c r="F70" s="160" t="n">
        <v>-2.84727613</v>
      </c>
      <c r="G70" s="160" t="n">
        <v>0</v>
      </c>
      <c r="H70" s="159" t="n">
        <v>0</v>
      </c>
      <c r="I70" s="181" t="n">
        <v>-0.0695893188</v>
      </c>
      <c r="J70" s="158" t="n">
        <v>-0.00046314</v>
      </c>
      <c r="K70" s="158" t="n">
        <v>-0.26012378</v>
      </c>
      <c r="L70" s="158" t="n">
        <v>-0.16636644</v>
      </c>
      <c r="M70" s="158" t="n">
        <v>-0.07965152</v>
      </c>
      <c r="N70" s="158" t="n">
        <v>-0.03894474</v>
      </c>
      <c r="O70" s="158" t="n">
        <v>0.03719213</v>
      </c>
      <c r="P70" s="158" t="n">
        <v>0.07264528</v>
      </c>
      <c r="Q70" s="158" t="n">
        <v>0.13840716</v>
      </c>
      <c r="R70" s="159" t="n">
        <v>0.19746262</v>
      </c>
    </row>
    <row r="71" customFormat="false" ht="12.75" hidden="false" customHeight="false" outlineLevel="0" collapsed="false">
      <c r="A71" s="179" t="n">
        <v>38899</v>
      </c>
      <c r="B71" s="160" t="n">
        <v>-5.79360215</v>
      </c>
      <c r="C71" s="160" t="n">
        <v>0</v>
      </c>
      <c r="D71" s="160" t="n">
        <v>-2.84598585</v>
      </c>
      <c r="E71" s="160" t="n">
        <v>-2.9476163</v>
      </c>
      <c r="F71" s="160" t="n">
        <v>-2.9476163</v>
      </c>
      <c r="G71" s="160" t="n">
        <v>0</v>
      </c>
      <c r="H71" s="159" t="n">
        <v>0</v>
      </c>
      <c r="I71" s="181" t="n">
        <v>-0.0714846283</v>
      </c>
      <c r="J71" s="158" t="n">
        <v>-0.0005106</v>
      </c>
      <c r="K71" s="158" t="n">
        <v>-0.26895581</v>
      </c>
      <c r="L71" s="158" t="n">
        <v>-0.17210471</v>
      </c>
      <c r="M71" s="158" t="n">
        <v>-0.08244457</v>
      </c>
      <c r="N71" s="158" t="n">
        <v>-0.04032206</v>
      </c>
      <c r="O71" s="158" t="n">
        <v>0.0385309</v>
      </c>
      <c r="P71" s="158" t="n">
        <v>0.07528406</v>
      </c>
      <c r="Q71" s="158" t="n">
        <v>0.14352975</v>
      </c>
      <c r="R71" s="159" t="n">
        <v>0.20491458</v>
      </c>
    </row>
    <row r="72" customFormat="false" ht="12.75" hidden="false" customHeight="false" outlineLevel="0" collapsed="false">
      <c r="A72" s="179" t="n">
        <v>38930</v>
      </c>
      <c r="B72" s="160" t="n">
        <v>-5.7941853</v>
      </c>
      <c r="C72" s="160" t="n">
        <v>0</v>
      </c>
      <c r="D72" s="160" t="n">
        <v>-2.84084106</v>
      </c>
      <c r="E72" s="160" t="n">
        <v>-2.95334424</v>
      </c>
      <c r="F72" s="160" t="n">
        <v>-2.95334424</v>
      </c>
      <c r="G72" s="160" t="n">
        <v>0</v>
      </c>
      <c r="H72" s="159" t="n">
        <v>0</v>
      </c>
      <c r="I72" s="181" t="n">
        <v>-0.0709459043</v>
      </c>
      <c r="J72" s="158" t="n">
        <v>-0.00054129</v>
      </c>
      <c r="K72" s="158" t="n">
        <v>-0.26836738</v>
      </c>
      <c r="L72" s="158" t="n">
        <v>-0.17181145</v>
      </c>
      <c r="M72" s="158" t="n">
        <v>-0.08234611</v>
      </c>
      <c r="N72" s="158" t="n">
        <v>-0.04028458</v>
      </c>
      <c r="O72" s="158" t="n">
        <v>0.03851628</v>
      </c>
      <c r="P72" s="158" t="n">
        <v>0.07527699</v>
      </c>
      <c r="Q72" s="158" t="n">
        <v>0.1436014</v>
      </c>
      <c r="R72" s="159" t="n">
        <v>0.2051447</v>
      </c>
    </row>
    <row r="73" customFormat="false" ht="12.75" hidden="false" customHeight="false" outlineLevel="0" collapsed="false">
      <c r="A73" s="179" t="n">
        <v>38961</v>
      </c>
      <c r="B73" s="160" t="n">
        <v>-6.00338586</v>
      </c>
      <c r="C73" s="160" t="n">
        <v>0</v>
      </c>
      <c r="D73" s="160" t="n">
        <v>-3.1466667</v>
      </c>
      <c r="E73" s="160" t="n">
        <v>-2.85671916</v>
      </c>
      <c r="F73" s="160" t="n">
        <v>-2.85671916</v>
      </c>
      <c r="G73" s="160" t="n">
        <v>0</v>
      </c>
      <c r="H73" s="159" t="n">
        <v>0</v>
      </c>
      <c r="I73" s="181" t="n">
        <v>-0.0671300714</v>
      </c>
      <c r="J73" s="158" t="n">
        <v>-0.0005682</v>
      </c>
      <c r="K73" s="158" t="n">
        <v>-0.25613421</v>
      </c>
      <c r="L73" s="158" t="n">
        <v>-0.16410141</v>
      </c>
      <c r="M73" s="158" t="n">
        <v>-0.07870864</v>
      </c>
      <c r="N73" s="158" t="n">
        <v>-0.03851918</v>
      </c>
      <c r="O73" s="158" t="n">
        <v>0.03685524</v>
      </c>
      <c r="P73" s="158" t="n">
        <v>0.07205693</v>
      </c>
      <c r="Q73" s="158" t="n">
        <v>0.1375593</v>
      </c>
      <c r="R73" s="159" t="n">
        <v>0.19665797</v>
      </c>
    </row>
    <row r="74" customFormat="false" ht="12.75" hidden="false" customHeight="false" outlineLevel="0" collapsed="false">
      <c r="A74" s="179" t="n">
        <v>38991</v>
      </c>
      <c r="B74" s="160" t="n">
        <v>-5.78301113</v>
      </c>
      <c r="C74" s="160" t="n">
        <v>0</v>
      </c>
      <c r="D74" s="160" t="n">
        <v>-2.71400855</v>
      </c>
      <c r="E74" s="160" t="n">
        <v>-3.06900258</v>
      </c>
      <c r="F74" s="160" t="n">
        <v>-3.06900258</v>
      </c>
      <c r="G74" s="160" t="n">
        <v>0</v>
      </c>
      <c r="H74" s="159" t="n">
        <v>0</v>
      </c>
      <c r="I74" s="181" t="n">
        <v>-0.0643456318</v>
      </c>
      <c r="J74" s="158" t="n">
        <v>-0.00075106</v>
      </c>
      <c r="K74" s="158" t="n">
        <v>-0.27014688</v>
      </c>
      <c r="L74" s="158" t="n">
        <v>-0.17343525</v>
      </c>
      <c r="M74" s="158" t="n">
        <v>-0.08336416</v>
      </c>
      <c r="N74" s="158" t="n">
        <v>-0.04084279</v>
      </c>
      <c r="O74" s="158" t="n">
        <v>0.03916812</v>
      </c>
      <c r="P74" s="158" t="n">
        <v>0.07666971</v>
      </c>
      <c r="Q74" s="158" t="n">
        <v>0.14672471</v>
      </c>
      <c r="R74" s="159" t="n">
        <v>0.21030076</v>
      </c>
    </row>
    <row r="75" customFormat="false" ht="12.75" hidden="false" customHeight="false" outlineLevel="0" collapsed="false">
      <c r="A75" s="179" t="n">
        <v>39022</v>
      </c>
      <c r="B75" s="160" t="n">
        <v>-5.60511369</v>
      </c>
      <c r="C75" s="160" t="n">
        <v>0</v>
      </c>
      <c r="D75" s="160" t="n">
        <v>-2.54743187</v>
      </c>
      <c r="E75" s="160" t="n">
        <v>-3.05768182</v>
      </c>
      <c r="F75" s="160" t="n">
        <v>-3.05768182</v>
      </c>
      <c r="G75" s="160" t="n">
        <v>0</v>
      </c>
      <c r="H75" s="159" t="n">
        <v>0</v>
      </c>
      <c r="I75" s="181" t="n">
        <v>-0.0589692344</v>
      </c>
      <c r="J75" s="158" t="n">
        <v>-0.00083329</v>
      </c>
      <c r="K75" s="158" t="n">
        <v>-0.26225698</v>
      </c>
      <c r="L75" s="158" t="n">
        <v>-0.16867702</v>
      </c>
      <c r="M75" s="158" t="n">
        <v>-0.08123009</v>
      </c>
      <c r="N75" s="158" t="n">
        <v>-0.03983577</v>
      </c>
      <c r="O75" s="158" t="n">
        <v>0.03827844</v>
      </c>
      <c r="P75" s="158" t="n">
        <v>0.07500474</v>
      </c>
      <c r="Q75" s="158" t="n">
        <v>0.14384004</v>
      </c>
      <c r="R75" s="159" t="n">
        <v>0.20661596</v>
      </c>
    </row>
    <row r="76" customFormat="false" ht="12.75" hidden="false" customHeight="false" outlineLevel="0" collapsed="false">
      <c r="A76" s="179" t="n">
        <v>39052</v>
      </c>
      <c r="B76" s="160" t="n">
        <v>-6.04166326</v>
      </c>
      <c r="C76" s="160" t="n">
        <v>0</v>
      </c>
      <c r="D76" s="160" t="n">
        <v>-1.39185963</v>
      </c>
      <c r="E76" s="160" t="n">
        <v>-4.64980363</v>
      </c>
      <c r="F76" s="160" t="n">
        <v>-4.64980363</v>
      </c>
      <c r="G76" s="160" t="n">
        <v>0</v>
      </c>
      <c r="H76" s="159" t="n">
        <v>0</v>
      </c>
      <c r="I76" s="181" t="n">
        <v>-0.1052873616</v>
      </c>
      <c r="J76" s="158" t="n">
        <v>-0.00088905</v>
      </c>
      <c r="K76" s="158" t="n">
        <v>-0.10932819</v>
      </c>
      <c r="L76" s="158" t="n">
        <v>-0.06742171</v>
      </c>
      <c r="M76" s="158" t="n">
        <v>-0.03096507</v>
      </c>
      <c r="N76" s="158" t="n">
        <v>-0.01479627</v>
      </c>
      <c r="O76" s="158" t="n">
        <v>0.01342921</v>
      </c>
      <c r="P76" s="158" t="n">
        <v>0.02550045</v>
      </c>
      <c r="Q76" s="158" t="n">
        <v>0.04562176</v>
      </c>
      <c r="R76" s="159" t="n">
        <v>0.06049827</v>
      </c>
    </row>
    <row r="77" customFormat="false" ht="12.75" hidden="false" customHeight="false" outlineLevel="0" collapsed="false">
      <c r="A77" s="179" t="n">
        <v>39083</v>
      </c>
      <c r="B77" s="160" t="n">
        <v>-5.6878228</v>
      </c>
      <c r="C77" s="160" t="n">
        <v>0</v>
      </c>
      <c r="D77" s="160" t="n">
        <v>-1.16350694</v>
      </c>
      <c r="E77" s="160" t="n">
        <v>-4.52431586</v>
      </c>
      <c r="F77" s="160" t="n">
        <v>-4.52431586</v>
      </c>
      <c r="G77" s="160" t="n">
        <v>0</v>
      </c>
      <c r="H77" s="159" t="n">
        <v>0</v>
      </c>
      <c r="I77" s="181" t="n">
        <v>-0.1079993558</v>
      </c>
      <c r="J77" s="158" t="n">
        <v>-0.00077943</v>
      </c>
      <c r="K77" s="158" t="n">
        <v>-0.13221228</v>
      </c>
      <c r="L77" s="158" t="n">
        <v>-0.08245221</v>
      </c>
      <c r="M77" s="158" t="n">
        <v>-0.03836176</v>
      </c>
      <c r="N77" s="158" t="n">
        <v>-0.01846402</v>
      </c>
      <c r="O77" s="158" t="n">
        <v>0.01703393</v>
      </c>
      <c r="P77" s="158" t="n">
        <v>0.03264533</v>
      </c>
      <c r="Q77" s="158" t="n">
        <v>0.05964762</v>
      </c>
      <c r="R77" s="159" t="n">
        <v>0.08113157</v>
      </c>
    </row>
    <row r="78" customFormat="false" ht="12.75" hidden="false" customHeight="false" outlineLevel="0" collapsed="false">
      <c r="A78" s="179" t="n">
        <v>39114</v>
      </c>
      <c r="B78" s="160" t="n">
        <v>-4.52805747</v>
      </c>
      <c r="C78" s="160" t="n">
        <v>0</v>
      </c>
      <c r="D78" s="160" t="n">
        <v>-0.72096645</v>
      </c>
      <c r="E78" s="160" t="n">
        <v>-3.80709102</v>
      </c>
      <c r="F78" s="160" t="n">
        <v>-3.80709102</v>
      </c>
      <c r="G78" s="160" t="n">
        <v>0</v>
      </c>
      <c r="H78" s="159" t="n">
        <v>0</v>
      </c>
      <c r="I78" s="181" t="n">
        <v>-0.1062599082</v>
      </c>
      <c r="J78" s="158" t="n">
        <v>-0.00052883</v>
      </c>
      <c r="K78" s="158" t="n">
        <v>-0.10803835</v>
      </c>
      <c r="L78" s="158" t="n">
        <v>-0.0664132</v>
      </c>
      <c r="M78" s="158" t="n">
        <v>-0.03040007</v>
      </c>
      <c r="N78" s="158" t="n">
        <v>-0.0145009</v>
      </c>
      <c r="O78" s="158" t="n">
        <v>0.01311215</v>
      </c>
      <c r="P78" s="158" t="n">
        <v>0.02484844</v>
      </c>
      <c r="Q78" s="158" t="n">
        <v>0.04425974</v>
      </c>
      <c r="R78" s="159" t="n">
        <v>0.05839222</v>
      </c>
    </row>
    <row r="79" customFormat="false" ht="12.75" hidden="false" customHeight="false" outlineLevel="0" collapsed="false">
      <c r="A79" s="179" t="n">
        <v>39142</v>
      </c>
      <c r="B79" s="160" t="n">
        <v>-4.43159223</v>
      </c>
      <c r="C79" s="160" t="n">
        <v>0</v>
      </c>
      <c r="D79" s="160" t="n">
        <v>-1.50402111</v>
      </c>
      <c r="E79" s="160" t="n">
        <v>-2.92757112</v>
      </c>
      <c r="F79" s="160" t="n">
        <v>-2.92757112</v>
      </c>
      <c r="G79" s="160" t="n">
        <v>0</v>
      </c>
      <c r="H79" s="159" t="n">
        <v>0</v>
      </c>
      <c r="I79" s="181" t="n">
        <v>-0.0684011008</v>
      </c>
      <c r="J79" s="158" t="n">
        <v>-0.00072539</v>
      </c>
      <c r="K79" s="158" t="n">
        <v>-0.28109699</v>
      </c>
      <c r="L79" s="158" t="n">
        <v>-0.18053091</v>
      </c>
      <c r="M79" s="158" t="n">
        <v>-0.08681521</v>
      </c>
      <c r="N79" s="158" t="n">
        <v>-0.04254501</v>
      </c>
      <c r="O79" s="158" t="n">
        <v>0.04082531</v>
      </c>
      <c r="P79" s="158" t="n">
        <v>0.07994041</v>
      </c>
      <c r="Q79" s="158" t="n">
        <v>0.15309625</v>
      </c>
      <c r="R79" s="159" t="n">
        <v>0.21961179</v>
      </c>
    </row>
    <row r="80" customFormat="false" ht="12.75" hidden="false" customHeight="false" outlineLevel="0" collapsed="false">
      <c r="A80" s="179" t="n">
        <v>39173</v>
      </c>
      <c r="B80" s="160" t="n">
        <v>-3.53800579</v>
      </c>
      <c r="C80" s="160" t="n">
        <v>0</v>
      </c>
      <c r="D80" s="160" t="n">
        <v>-0.80061749</v>
      </c>
      <c r="E80" s="160" t="n">
        <v>-2.7373883</v>
      </c>
      <c r="F80" s="160" t="n">
        <v>-2.7373883</v>
      </c>
      <c r="G80" s="160" t="n">
        <v>0</v>
      </c>
      <c r="H80" s="159" t="n">
        <v>0</v>
      </c>
      <c r="I80" s="181" t="n">
        <v>-0.0641264561</v>
      </c>
      <c r="J80" s="158" t="n">
        <v>-0.00069413</v>
      </c>
      <c r="K80" s="158" t="n">
        <v>-0.26639544</v>
      </c>
      <c r="L80" s="158" t="n">
        <v>-0.17114889</v>
      </c>
      <c r="M80" s="158" t="n">
        <v>-0.08232254</v>
      </c>
      <c r="N80" s="158" t="n">
        <v>-0.04034628</v>
      </c>
      <c r="O80" s="158" t="n">
        <v>0.03871806</v>
      </c>
      <c r="P80" s="158" t="n">
        <v>0.0758138</v>
      </c>
      <c r="Q80" s="158" t="n">
        <v>0.14518095</v>
      </c>
      <c r="R80" s="159" t="n">
        <v>0.20821983</v>
      </c>
    </row>
    <row r="81" customFormat="false" ht="12.75" hidden="false" customHeight="false" outlineLevel="0" collapsed="false">
      <c r="A81" s="179" t="n">
        <v>39203</v>
      </c>
      <c r="B81" s="160" t="n">
        <v>-3.63232123</v>
      </c>
      <c r="C81" s="160" t="n">
        <v>0</v>
      </c>
      <c r="D81" s="160" t="n">
        <v>-0.94856404</v>
      </c>
      <c r="E81" s="160" t="n">
        <v>-2.68375719</v>
      </c>
      <c r="F81" s="160" t="n">
        <v>-2.68375719</v>
      </c>
      <c r="G81" s="160" t="n">
        <v>0</v>
      </c>
      <c r="H81" s="159" t="n">
        <v>0</v>
      </c>
      <c r="I81" s="181" t="n">
        <v>-0.0693296538</v>
      </c>
      <c r="J81" s="158" t="n">
        <v>-0.00060596</v>
      </c>
      <c r="K81" s="158" t="n">
        <v>-0.26575655</v>
      </c>
      <c r="L81" s="158" t="n">
        <v>-0.17055056</v>
      </c>
      <c r="M81" s="158" t="n">
        <v>-0.08193595</v>
      </c>
      <c r="N81" s="158" t="n">
        <v>-0.04013104</v>
      </c>
      <c r="O81" s="158" t="n">
        <v>0.03845896</v>
      </c>
      <c r="P81" s="158" t="n">
        <v>0.07525212</v>
      </c>
      <c r="Q81" s="158" t="n">
        <v>0.14388527</v>
      </c>
      <c r="R81" s="159" t="n">
        <v>0.2060229</v>
      </c>
    </row>
    <row r="82" customFormat="false" ht="12.75" hidden="false" customHeight="false" outlineLevel="0" collapsed="false">
      <c r="A82" s="179" t="n">
        <v>39234</v>
      </c>
      <c r="B82" s="160" t="n">
        <v>-3.46713309</v>
      </c>
      <c r="C82" s="160" t="n">
        <v>0</v>
      </c>
      <c r="D82" s="160" t="n">
        <v>-0.91333467</v>
      </c>
      <c r="E82" s="160" t="n">
        <v>-2.55379842</v>
      </c>
      <c r="F82" s="160" t="n">
        <v>-2.55379842</v>
      </c>
      <c r="G82" s="160" t="n">
        <v>0</v>
      </c>
      <c r="H82" s="159" t="n">
        <v>0</v>
      </c>
      <c r="I82" s="181" t="n">
        <v>-0.0721801579</v>
      </c>
      <c r="J82" s="158" t="n">
        <v>-0.00055384</v>
      </c>
      <c r="K82" s="158" t="n">
        <v>-0.26145251</v>
      </c>
      <c r="L82" s="158" t="n">
        <v>-0.16745402</v>
      </c>
      <c r="M82" s="158" t="n">
        <v>-0.08028862</v>
      </c>
      <c r="N82" s="158" t="n">
        <v>-0.03928517</v>
      </c>
      <c r="O82" s="158" t="n">
        <v>0.03757354</v>
      </c>
      <c r="P82" s="158" t="n">
        <v>0.07344617</v>
      </c>
      <c r="Q82" s="158" t="n">
        <v>0.14015012</v>
      </c>
      <c r="R82" s="159" t="n">
        <v>0.20026689</v>
      </c>
    </row>
    <row r="83" customFormat="false" ht="12.75" hidden="false" customHeight="false" outlineLevel="0" collapsed="false">
      <c r="A83" s="179" t="n">
        <v>39264</v>
      </c>
      <c r="B83" s="160" t="n">
        <v>-3.91204493</v>
      </c>
      <c r="C83" s="160" t="n">
        <v>0</v>
      </c>
      <c r="D83" s="160" t="n">
        <v>-1.27074793</v>
      </c>
      <c r="E83" s="160" t="n">
        <v>-2.641297</v>
      </c>
      <c r="F83" s="160" t="n">
        <v>-2.641297</v>
      </c>
      <c r="G83" s="160" t="n">
        <v>0</v>
      </c>
      <c r="H83" s="159" t="n">
        <v>0</v>
      </c>
      <c r="I83" s="181" t="n">
        <v>-0.0743422118</v>
      </c>
      <c r="J83" s="158" t="n">
        <v>-0.0005898</v>
      </c>
      <c r="K83" s="158" t="n">
        <v>-0.26957815</v>
      </c>
      <c r="L83" s="158" t="n">
        <v>-0.17270698</v>
      </c>
      <c r="M83" s="158" t="n">
        <v>-0.08283265</v>
      </c>
      <c r="N83" s="158" t="n">
        <v>-0.04053657</v>
      </c>
      <c r="O83" s="158" t="n">
        <v>0.03878376</v>
      </c>
      <c r="P83" s="158" t="n">
        <v>0.07582561</v>
      </c>
      <c r="Q83" s="158" t="n">
        <v>0.14474604</v>
      </c>
      <c r="R83" s="159" t="n">
        <v>0.20691901</v>
      </c>
    </row>
    <row r="84" customFormat="false" ht="12.75" hidden="false" customHeight="false" outlineLevel="0" collapsed="false">
      <c r="A84" s="179" t="n">
        <v>39295</v>
      </c>
      <c r="B84" s="160" t="n">
        <v>-3.90919242</v>
      </c>
      <c r="C84" s="160" t="n">
        <v>0</v>
      </c>
      <c r="D84" s="160" t="n">
        <v>-1.26654586</v>
      </c>
      <c r="E84" s="160" t="n">
        <v>-2.64264656</v>
      </c>
      <c r="F84" s="160" t="n">
        <v>-2.64264656</v>
      </c>
      <c r="G84" s="160" t="n">
        <v>0</v>
      </c>
      <c r="H84" s="159" t="n">
        <v>0</v>
      </c>
      <c r="I84" s="181" t="n">
        <v>-0.0736656639</v>
      </c>
      <c r="J84" s="158" t="n">
        <v>-0.00061251</v>
      </c>
      <c r="K84" s="158" t="n">
        <v>-0.26762476</v>
      </c>
      <c r="L84" s="158" t="n">
        <v>-0.17152127</v>
      </c>
      <c r="M84" s="158" t="n">
        <v>-0.08229656</v>
      </c>
      <c r="N84" s="158" t="n">
        <v>-0.0402824</v>
      </c>
      <c r="O84" s="158" t="n">
        <v>0.03855664</v>
      </c>
      <c r="P84" s="158" t="n">
        <v>0.07539772</v>
      </c>
      <c r="Q84" s="158" t="n">
        <v>0.14399262</v>
      </c>
      <c r="R84" s="159" t="n">
        <v>0.20593623</v>
      </c>
    </row>
    <row r="85" customFormat="false" ht="12.75" hidden="false" customHeight="false" outlineLevel="0" collapsed="false">
      <c r="A85" s="179" t="n">
        <v>39326</v>
      </c>
      <c r="B85" s="160" t="n">
        <v>-3.77528485</v>
      </c>
      <c r="C85" s="160" t="n">
        <v>0</v>
      </c>
      <c r="D85" s="160" t="n">
        <v>-1.2300496</v>
      </c>
      <c r="E85" s="160" t="n">
        <v>-2.54523525</v>
      </c>
      <c r="F85" s="160" t="n">
        <v>-2.54523525</v>
      </c>
      <c r="G85" s="160" t="n">
        <v>0</v>
      </c>
      <c r="H85" s="159" t="n">
        <v>0</v>
      </c>
      <c r="I85" s="181" t="n">
        <v>-0.0690189629</v>
      </c>
      <c r="J85" s="158" t="n">
        <v>-0.00062934</v>
      </c>
      <c r="K85" s="158" t="n">
        <v>-0.25210714</v>
      </c>
      <c r="L85" s="158" t="n">
        <v>-0.1616902</v>
      </c>
      <c r="M85" s="158" t="n">
        <v>-0.07763109</v>
      </c>
      <c r="N85" s="158" t="n">
        <v>-0.03801081</v>
      </c>
      <c r="O85" s="158" t="n">
        <v>0.03640453</v>
      </c>
      <c r="P85" s="158" t="n">
        <v>0.07121006</v>
      </c>
      <c r="Q85" s="158" t="n">
        <v>0.13607162</v>
      </c>
      <c r="R85" s="159" t="n">
        <v>0.19471198</v>
      </c>
    </row>
    <row r="86" customFormat="false" ht="12.75" hidden="false" customHeight="false" outlineLevel="0" collapsed="false">
      <c r="A86" s="179" t="n">
        <v>39356</v>
      </c>
      <c r="B86" s="160" t="n">
        <v>-3.69867126</v>
      </c>
      <c r="C86" s="160" t="n">
        <v>0</v>
      </c>
      <c r="D86" s="160" t="n">
        <v>-1.02477161</v>
      </c>
      <c r="E86" s="160" t="n">
        <v>-2.67389965</v>
      </c>
      <c r="F86" s="160" t="n">
        <v>-2.67389965</v>
      </c>
      <c r="G86" s="160" t="n">
        <v>0</v>
      </c>
      <c r="H86" s="159" t="n">
        <v>0</v>
      </c>
      <c r="I86" s="181" t="n">
        <v>-0.0714970268</v>
      </c>
      <c r="J86" s="158" t="n">
        <v>-0.00072914</v>
      </c>
      <c r="K86" s="158" t="n">
        <v>-0.26687521</v>
      </c>
      <c r="L86" s="158" t="n">
        <v>-0.17106137</v>
      </c>
      <c r="M86" s="158" t="n">
        <v>-0.08208556</v>
      </c>
      <c r="N86" s="158" t="n">
        <v>-0.04018147</v>
      </c>
      <c r="O86" s="158" t="n">
        <v>0.03846463</v>
      </c>
      <c r="P86" s="158" t="n">
        <v>0.07522236</v>
      </c>
      <c r="Q86" s="158" t="n">
        <v>0.14367564</v>
      </c>
      <c r="R86" s="159" t="n">
        <v>0.20550988</v>
      </c>
    </row>
    <row r="87" customFormat="false" ht="12.75" hidden="false" customHeight="false" outlineLevel="0" collapsed="false">
      <c r="A87" s="179" t="n">
        <v>39387</v>
      </c>
      <c r="B87" s="160" t="n">
        <v>-3.84387711</v>
      </c>
      <c r="C87" s="160" t="n">
        <v>0</v>
      </c>
      <c r="D87" s="160" t="n">
        <v>-1.19126383</v>
      </c>
      <c r="E87" s="160" t="n">
        <v>-2.65261328</v>
      </c>
      <c r="F87" s="160" t="n">
        <v>-2.65261328</v>
      </c>
      <c r="G87" s="160" t="n">
        <v>0</v>
      </c>
      <c r="H87" s="159" t="n">
        <v>0</v>
      </c>
      <c r="I87" s="181" t="n">
        <v>-0.0675448758</v>
      </c>
      <c r="J87" s="158" t="n">
        <v>-0.00077276</v>
      </c>
      <c r="K87" s="158" t="n">
        <v>-0.25561643</v>
      </c>
      <c r="L87" s="158" t="n">
        <v>-0.1640192</v>
      </c>
      <c r="M87" s="158" t="n">
        <v>-0.07879497</v>
      </c>
      <c r="N87" s="158" t="n">
        <v>-0.03859333</v>
      </c>
      <c r="O87" s="158" t="n">
        <v>0.03698949</v>
      </c>
      <c r="P87" s="158" t="n">
        <v>0.07238349</v>
      </c>
      <c r="Q87" s="158" t="n">
        <v>0.13843622</v>
      </c>
      <c r="R87" s="159" t="n">
        <v>0.19829154</v>
      </c>
    </row>
    <row r="88" customFormat="false" ht="12.75" hidden="false" customHeight="false" outlineLevel="0" collapsed="false">
      <c r="A88" s="179" t="n">
        <v>39417</v>
      </c>
      <c r="B88" s="160" t="n">
        <v>-4.80464954</v>
      </c>
      <c r="C88" s="160" t="n">
        <v>0</v>
      </c>
      <c r="D88" s="160" t="n">
        <v>-0.98371911</v>
      </c>
      <c r="E88" s="160" t="n">
        <v>-3.82093043</v>
      </c>
      <c r="F88" s="160" t="n">
        <v>-3.82093043</v>
      </c>
      <c r="G88" s="160" t="n">
        <v>0</v>
      </c>
      <c r="H88" s="159" t="n">
        <v>0</v>
      </c>
      <c r="I88" s="181" t="n">
        <v>-0.1279206076</v>
      </c>
      <c r="J88" s="158" t="n">
        <v>-0.00069336</v>
      </c>
      <c r="K88" s="158" t="n">
        <v>-0.10668552</v>
      </c>
      <c r="L88" s="158" t="n">
        <v>-0.06461499</v>
      </c>
      <c r="M88" s="158" t="n">
        <v>-0.02906996</v>
      </c>
      <c r="N88" s="158" t="n">
        <v>-0.01373146</v>
      </c>
      <c r="O88" s="158" t="n">
        <v>0.01214105</v>
      </c>
      <c r="P88" s="158" t="n">
        <v>0.02271169</v>
      </c>
      <c r="Q88" s="158" t="n">
        <v>0.03923745</v>
      </c>
      <c r="R88" s="159" t="n">
        <v>0.04979496</v>
      </c>
    </row>
    <row r="89" customFormat="false" ht="12.75" hidden="false" customHeight="false" outlineLevel="0" collapsed="false">
      <c r="A89" s="179" t="n">
        <v>39448</v>
      </c>
      <c r="B89" s="160" t="n">
        <v>-0.12213581</v>
      </c>
      <c r="C89" s="160" t="n">
        <v>0</v>
      </c>
      <c r="D89" s="160" t="n">
        <v>-0.46671234</v>
      </c>
      <c r="E89" s="160" t="n">
        <v>0.34457653</v>
      </c>
      <c r="F89" s="160" t="n">
        <v>0.34457653</v>
      </c>
      <c r="G89" s="160" t="n">
        <v>0</v>
      </c>
      <c r="H89" s="159" t="n">
        <v>0</v>
      </c>
      <c r="I89" s="181" t="n">
        <v>-0.0126047882</v>
      </c>
      <c r="J89" s="158" t="n">
        <v>0.00034083</v>
      </c>
      <c r="K89" s="158" t="n">
        <v>0.02367341</v>
      </c>
      <c r="L89" s="158" t="n">
        <v>0.01591317</v>
      </c>
      <c r="M89" s="158" t="n">
        <v>0.0080124</v>
      </c>
      <c r="N89" s="158" t="n">
        <v>0.00401837</v>
      </c>
      <c r="O89" s="158" t="n">
        <v>-0.00403922</v>
      </c>
      <c r="P89" s="158" t="n">
        <v>-0.00809594</v>
      </c>
      <c r="Q89" s="158" t="n">
        <v>-0.01624859</v>
      </c>
      <c r="R89" s="159" t="n">
        <v>-0.02443258</v>
      </c>
    </row>
    <row r="90" customFormat="false" ht="12.75" hidden="false" customHeight="false" outlineLevel="0" collapsed="false">
      <c r="A90" s="179" t="n">
        <v>39479</v>
      </c>
      <c r="B90" s="160" t="n">
        <v>-0.01925592</v>
      </c>
      <c r="C90" s="160" t="n">
        <v>0</v>
      </c>
      <c r="D90" s="160" t="n">
        <v>-0.34991567</v>
      </c>
      <c r="E90" s="160" t="n">
        <v>0.33065975</v>
      </c>
      <c r="F90" s="160" t="n">
        <v>0.33065975</v>
      </c>
      <c r="G90" s="160" t="n">
        <v>0</v>
      </c>
      <c r="H90" s="159" t="n">
        <v>0</v>
      </c>
      <c r="I90" s="181" t="n">
        <v>-0.01174548</v>
      </c>
      <c r="J90" s="158" t="n">
        <v>0.00032112</v>
      </c>
      <c r="K90" s="158" t="n">
        <v>0.02201224</v>
      </c>
      <c r="L90" s="158" t="n">
        <v>0.01480306</v>
      </c>
      <c r="M90" s="158" t="n">
        <v>0.00745757</v>
      </c>
      <c r="N90" s="158" t="n">
        <v>0.00374127</v>
      </c>
      <c r="O90" s="158" t="n">
        <v>-0.00376321</v>
      </c>
      <c r="P90" s="158" t="n">
        <v>-0.00754539</v>
      </c>
      <c r="Q90" s="158" t="n">
        <v>-0.01515483</v>
      </c>
      <c r="R90" s="159" t="n">
        <v>-0.02280541</v>
      </c>
    </row>
    <row r="91" customFormat="false" ht="12.75" hidden="false" customHeight="false" outlineLevel="0" collapsed="false">
      <c r="A91" s="179" t="n">
        <v>39508</v>
      </c>
      <c r="B91" s="160" t="n">
        <v>-0.23650764</v>
      </c>
      <c r="C91" s="160" t="n">
        <v>0</v>
      </c>
      <c r="D91" s="160" t="n">
        <v>-0.58313318</v>
      </c>
      <c r="E91" s="160" t="n">
        <v>0.34662554</v>
      </c>
      <c r="F91" s="160" t="n">
        <v>0.34662554</v>
      </c>
      <c r="G91" s="160" t="n">
        <v>0</v>
      </c>
      <c r="H91" s="159" t="n">
        <v>0</v>
      </c>
      <c r="I91" s="181" t="n">
        <v>-0.0141609228</v>
      </c>
      <c r="J91" s="158" t="n">
        <v>0.0003567</v>
      </c>
      <c r="K91" s="158" t="n">
        <v>0.01867492</v>
      </c>
      <c r="L91" s="158" t="n">
        <v>0.01274759</v>
      </c>
      <c r="M91" s="158" t="n">
        <v>0.00650982</v>
      </c>
      <c r="N91" s="158" t="n">
        <v>0.00328653</v>
      </c>
      <c r="O91" s="158" t="n">
        <v>-0.00334509</v>
      </c>
      <c r="P91" s="158" t="n">
        <v>-0.0067441</v>
      </c>
      <c r="Q91" s="158" t="n">
        <v>-0.01368589</v>
      </c>
      <c r="R91" s="159" t="n">
        <v>-0.02079037</v>
      </c>
    </row>
    <row r="92" customFormat="false" ht="12.75" hidden="false" customHeight="false" outlineLevel="0" collapsed="false">
      <c r="A92" s="179" t="n">
        <v>39539</v>
      </c>
      <c r="B92" s="160" t="n">
        <v>-0.10669622</v>
      </c>
      <c r="C92" s="160" t="n">
        <v>0</v>
      </c>
      <c r="D92" s="160" t="n">
        <v>-0.46636395</v>
      </c>
      <c r="E92" s="160" t="n">
        <v>0.35966773</v>
      </c>
      <c r="F92" s="160" t="n">
        <v>0.35966773</v>
      </c>
      <c r="G92" s="160" t="n">
        <v>0</v>
      </c>
      <c r="H92" s="159" t="n">
        <v>0</v>
      </c>
      <c r="I92" s="181" t="n">
        <v>-0.0103804406</v>
      </c>
      <c r="J92" s="158" t="n">
        <v>0.00031837</v>
      </c>
      <c r="K92" s="158" t="n">
        <v>0.02201025</v>
      </c>
      <c r="L92" s="158" t="n">
        <v>0.01469967</v>
      </c>
      <c r="M92" s="158" t="n">
        <v>0.00736507</v>
      </c>
      <c r="N92" s="158" t="n">
        <v>0.00368652</v>
      </c>
      <c r="O92" s="158" t="n">
        <v>-0.00369451</v>
      </c>
      <c r="P92" s="158" t="n">
        <v>-0.00739673</v>
      </c>
      <c r="Q92" s="158" t="n">
        <v>-0.01482228</v>
      </c>
      <c r="R92" s="159" t="n">
        <v>-0.02227082</v>
      </c>
    </row>
    <row r="93" customFormat="false" ht="12.75" hidden="false" customHeight="false" outlineLevel="0" collapsed="false">
      <c r="A93" s="179" t="n">
        <v>39569</v>
      </c>
      <c r="B93" s="160" t="n">
        <v>-0.21821219</v>
      </c>
      <c r="C93" s="160" t="n">
        <v>0</v>
      </c>
      <c r="D93" s="160" t="n">
        <v>-0.69933877</v>
      </c>
      <c r="E93" s="160" t="n">
        <v>0.48112658</v>
      </c>
      <c r="F93" s="160" t="n">
        <v>0.48112658</v>
      </c>
      <c r="G93" s="160" t="n">
        <v>0</v>
      </c>
      <c r="H93" s="159" t="n">
        <v>0</v>
      </c>
      <c r="I93" s="181" t="n">
        <v>-0.0136934192</v>
      </c>
      <c r="J93" s="158" t="n">
        <v>0.00042184</v>
      </c>
      <c r="K93" s="158" t="n">
        <v>0.02936491</v>
      </c>
      <c r="L93" s="158" t="n">
        <v>0.0196002</v>
      </c>
      <c r="M93" s="158" t="n">
        <v>0.00981547</v>
      </c>
      <c r="N93" s="158" t="n">
        <v>0.00491194</v>
      </c>
      <c r="O93" s="158" t="n">
        <v>-0.00492056</v>
      </c>
      <c r="P93" s="158" t="n">
        <v>-0.00984963</v>
      </c>
      <c r="Q93" s="158" t="n">
        <v>-0.01973125</v>
      </c>
      <c r="R93" s="159" t="n">
        <v>-0.02963845</v>
      </c>
    </row>
    <row r="94" customFormat="false" ht="12.75" hidden="false" customHeight="false" outlineLevel="0" collapsed="false">
      <c r="A94" s="179" t="n">
        <v>39600</v>
      </c>
      <c r="B94" s="160" t="n">
        <v>-0.14214603</v>
      </c>
      <c r="C94" s="160" t="n">
        <v>0</v>
      </c>
      <c r="D94" s="160" t="n">
        <v>-0.58243307</v>
      </c>
      <c r="E94" s="160" t="n">
        <v>0.44028704</v>
      </c>
      <c r="F94" s="160" t="n">
        <v>0.44028704</v>
      </c>
      <c r="G94" s="160" t="n">
        <v>0</v>
      </c>
      <c r="H94" s="159" t="n">
        <v>0</v>
      </c>
      <c r="I94" s="181" t="n">
        <v>-0.0149712826</v>
      </c>
      <c r="J94" s="158" t="n">
        <v>0.00041214</v>
      </c>
      <c r="K94" s="158" t="n">
        <v>0.02230766</v>
      </c>
      <c r="L94" s="158" t="n">
        <v>0.01508859</v>
      </c>
      <c r="M94" s="158" t="n">
        <v>0.00764883</v>
      </c>
      <c r="N94" s="158" t="n">
        <v>0.00384964</v>
      </c>
      <c r="O94" s="158" t="n">
        <v>-0.00389792</v>
      </c>
      <c r="P94" s="158" t="n">
        <v>-0.00784181</v>
      </c>
      <c r="Q94" s="158" t="n">
        <v>-0.01585741</v>
      </c>
      <c r="R94" s="159" t="n">
        <v>-0.02402553</v>
      </c>
    </row>
    <row r="95" customFormat="false" ht="12.75" hidden="false" customHeight="false" outlineLevel="0" collapsed="false">
      <c r="A95" s="179" t="n">
        <v>39630</v>
      </c>
      <c r="B95" s="160" t="n">
        <v>-0.21639206</v>
      </c>
      <c r="C95" s="160" t="n">
        <v>0</v>
      </c>
      <c r="D95" s="160" t="n">
        <v>-0.69885275</v>
      </c>
      <c r="E95" s="160" t="n">
        <v>0.48246069</v>
      </c>
      <c r="F95" s="160" t="n">
        <v>0.48246069</v>
      </c>
      <c r="G95" s="160" t="n">
        <v>0</v>
      </c>
      <c r="H95" s="159" t="n">
        <v>0</v>
      </c>
      <c r="I95" s="181" t="n">
        <v>-0.0194774775</v>
      </c>
      <c r="J95" s="158" t="n">
        <v>0.00046351</v>
      </c>
      <c r="K95" s="158" t="n">
        <v>0.01970374</v>
      </c>
      <c r="L95" s="158" t="n">
        <v>0.01369228</v>
      </c>
      <c r="M95" s="158" t="n">
        <v>0.00709143</v>
      </c>
      <c r="N95" s="158" t="n">
        <v>0.00360534</v>
      </c>
      <c r="O95" s="158" t="n">
        <v>-0.0037206</v>
      </c>
      <c r="P95" s="158" t="n">
        <v>-0.00755215</v>
      </c>
      <c r="Q95" s="158" t="n">
        <v>-0.01552928</v>
      </c>
      <c r="R95" s="159" t="n">
        <v>-0.02389173</v>
      </c>
    </row>
    <row r="96" customFormat="false" ht="12.75" hidden="false" customHeight="false" outlineLevel="0" collapsed="false">
      <c r="A96" s="179" t="n">
        <v>39661</v>
      </c>
      <c r="B96" s="160" t="n">
        <v>-0.22113205</v>
      </c>
      <c r="C96" s="160" t="n">
        <v>0</v>
      </c>
      <c r="D96" s="160" t="n">
        <v>-0.69851215</v>
      </c>
      <c r="E96" s="160" t="n">
        <v>0.4773801</v>
      </c>
      <c r="F96" s="160" t="n">
        <v>0.4773801</v>
      </c>
      <c r="G96" s="160" t="n">
        <v>0</v>
      </c>
      <c r="H96" s="159" t="n">
        <v>0</v>
      </c>
      <c r="I96" s="181" t="n">
        <v>-0.0191350656</v>
      </c>
      <c r="J96" s="158" t="n">
        <v>0.00045498</v>
      </c>
      <c r="K96" s="158" t="n">
        <v>0.02023663</v>
      </c>
      <c r="L96" s="158" t="n">
        <v>0.0139879</v>
      </c>
      <c r="M96" s="158" t="n">
        <v>0.00722222</v>
      </c>
      <c r="N96" s="158" t="n">
        <v>0.00366655</v>
      </c>
      <c r="O96" s="158" t="n">
        <v>-0.00377365</v>
      </c>
      <c r="P96" s="158" t="n">
        <v>-0.00765027</v>
      </c>
      <c r="Q96" s="158" t="n">
        <v>-0.01569453</v>
      </c>
      <c r="R96" s="159" t="n">
        <v>-0.02409509</v>
      </c>
    </row>
    <row r="97" customFormat="false" ht="12.75" hidden="false" customHeight="false" outlineLevel="0" collapsed="false">
      <c r="A97" s="179" t="n">
        <v>39692</v>
      </c>
      <c r="B97" s="160" t="n">
        <v>-0.11217927</v>
      </c>
      <c r="C97" s="160" t="n">
        <v>0</v>
      </c>
      <c r="D97" s="160" t="n">
        <v>-0.58169081</v>
      </c>
      <c r="E97" s="160" t="n">
        <v>0.46951154</v>
      </c>
      <c r="F97" s="160" t="n">
        <v>0.46951154</v>
      </c>
      <c r="G97" s="160" t="n">
        <v>0</v>
      </c>
      <c r="H97" s="159" t="n">
        <v>0</v>
      </c>
      <c r="I97" s="181" t="n">
        <v>-0.0165982152</v>
      </c>
      <c r="J97" s="158" t="n">
        <v>0.00042362</v>
      </c>
      <c r="K97" s="158" t="n">
        <v>0.02467737</v>
      </c>
      <c r="L97" s="158" t="n">
        <v>0.01671306</v>
      </c>
      <c r="M97" s="158" t="n">
        <v>0.00848428</v>
      </c>
      <c r="N97" s="158" t="n">
        <v>0.00427362</v>
      </c>
      <c r="O97" s="158" t="n">
        <v>-0.00433499</v>
      </c>
      <c r="P97" s="158" t="n">
        <v>-0.0087294</v>
      </c>
      <c r="Q97" s="158" t="n">
        <v>-0.0176869</v>
      </c>
      <c r="R97" s="159" t="n">
        <v>-0.02685064</v>
      </c>
    </row>
    <row r="98" customFormat="false" ht="12.75" hidden="false" customHeight="false" outlineLevel="0" collapsed="false">
      <c r="A98" s="179" t="n">
        <v>39722</v>
      </c>
      <c r="B98" s="160" t="n">
        <v>-0.09864197</v>
      </c>
      <c r="C98" s="160" t="n">
        <v>0</v>
      </c>
      <c r="D98" s="160" t="n">
        <v>-0.46536312</v>
      </c>
      <c r="E98" s="160" t="n">
        <v>0.36672115</v>
      </c>
      <c r="F98" s="160" t="n">
        <v>0.36672115</v>
      </c>
      <c r="G98" s="160" t="n">
        <v>0</v>
      </c>
      <c r="H98" s="159" t="n">
        <v>0</v>
      </c>
      <c r="I98" s="181" t="n">
        <v>-0.0133372908</v>
      </c>
      <c r="J98" s="158" t="n">
        <v>0.00033321</v>
      </c>
      <c r="K98" s="158" t="n">
        <v>0.01881581</v>
      </c>
      <c r="L98" s="158" t="n">
        <v>0.01276641</v>
      </c>
      <c r="M98" s="158" t="n">
        <v>0.00649316</v>
      </c>
      <c r="N98" s="158" t="n">
        <v>0.00327348</v>
      </c>
      <c r="O98" s="158" t="n">
        <v>-0.00332565</v>
      </c>
      <c r="P98" s="158" t="n">
        <v>-0.00670156</v>
      </c>
      <c r="Q98" s="158" t="n">
        <v>-0.01359539</v>
      </c>
      <c r="R98" s="159" t="n">
        <v>-0.02066208</v>
      </c>
    </row>
    <row r="99" customFormat="false" ht="12.75" hidden="false" customHeight="false" outlineLevel="0" collapsed="false">
      <c r="A99" s="179" t="n">
        <v>39753</v>
      </c>
      <c r="B99" s="160" t="n">
        <v>-0.00675562</v>
      </c>
      <c r="C99" s="160" t="n">
        <v>0</v>
      </c>
      <c r="D99" s="160" t="n">
        <v>-0.34874459</v>
      </c>
      <c r="E99" s="160" t="n">
        <v>0.34198897</v>
      </c>
      <c r="F99" s="160" t="n">
        <v>0.34198897</v>
      </c>
      <c r="G99" s="160" t="n">
        <v>0</v>
      </c>
      <c r="H99" s="159" t="n">
        <v>0</v>
      </c>
      <c r="I99" s="181" t="n">
        <v>-0.0127925332</v>
      </c>
      <c r="J99" s="158" t="n">
        <v>0.00031279</v>
      </c>
      <c r="K99" s="158" t="n">
        <v>0.0187669</v>
      </c>
      <c r="L99" s="158" t="n">
        <v>0.01271349</v>
      </c>
      <c r="M99" s="158" t="n">
        <v>0.00645342</v>
      </c>
      <c r="N99" s="158" t="n">
        <v>0.00324987</v>
      </c>
      <c r="O99" s="158" t="n">
        <v>-0.00329401</v>
      </c>
      <c r="P99" s="158" t="n">
        <v>-0.00662974</v>
      </c>
      <c r="Q99" s="158" t="n">
        <v>-0.01341616</v>
      </c>
      <c r="R99" s="159" t="n">
        <v>-0.02033812</v>
      </c>
    </row>
    <row r="100" customFormat="false" ht="12.75" hidden="false" customHeight="false" outlineLevel="0" collapsed="false">
      <c r="A100" s="179" t="n">
        <v>39783</v>
      </c>
      <c r="B100" s="160" t="n">
        <v>-0.00817577</v>
      </c>
      <c r="C100" s="160" t="n">
        <v>0</v>
      </c>
      <c r="D100" s="160" t="n">
        <v>-0.34871452</v>
      </c>
      <c r="E100" s="160" t="n">
        <v>0.34053875</v>
      </c>
      <c r="F100" s="160" t="n">
        <v>0.34053875</v>
      </c>
      <c r="G100" s="160" t="n">
        <v>0</v>
      </c>
      <c r="H100" s="159" t="n">
        <v>0</v>
      </c>
      <c r="I100" s="181" t="n">
        <v>-0.013383382</v>
      </c>
      <c r="J100" s="158" t="n">
        <v>0.00031654</v>
      </c>
      <c r="K100" s="158" t="n">
        <v>0.01913274</v>
      </c>
      <c r="L100" s="158" t="n">
        <v>0.012968</v>
      </c>
      <c r="M100" s="158" t="n">
        <v>0.00658355</v>
      </c>
      <c r="N100" s="158" t="n">
        <v>0.00331528</v>
      </c>
      <c r="O100" s="158" t="n">
        <v>-0.00335941</v>
      </c>
      <c r="P100" s="158" t="n">
        <v>-0.00675999</v>
      </c>
      <c r="Q100" s="158" t="n">
        <v>-0.01367252</v>
      </c>
      <c r="R100" s="159" t="n">
        <v>-0.02071322</v>
      </c>
    </row>
    <row r="101" customFormat="false" ht="12.75" hidden="false" customHeight="false" outlineLevel="0" collapsed="false">
      <c r="A101" s="179" t="n">
        <v>39814</v>
      </c>
      <c r="B101" s="160" t="n">
        <v>-0.02555514</v>
      </c>
      <c r="C101" s="160" t="n">
        <v>0</v>
      </c>
      <c r="D101" s="160" t="n">
        <v>-0.34854912</v>
      </c>
      <c r="E101" s="160" t="n">
        <v>0.32299398</v>
      </c>
      <c r="F101" s="160" t="n">
        <v>0.32299398</v>
      </c>
      <c r="G101" s="160" t="n">
        <v>0</v>
      </c>
      <c r="H101" s="159" t="n">
        <v>0</v>
      </c>
      <c r="I101" s="181" t="n">
        <v>-0.0134875472</v>
      </c>
      <c r="J101" s="158" t="n">
        <v>0.00030637</v>
      </c>
      <c r="K101" s="158" t="n">
        <v>0.01907933</v>
      </c>
      <c r="L101" s="158" t="n">
        <v>0.01291857</v>
      </c>
      <c r="M101" s="158" t="n">
        <v>0.0065499</v>
      </c>
      <c r="N101" s="158" t="n">
        <v>0.0032959</v>
      </c>
      <c r="O101" s="158" t="n">
        <v>-0.00333449</v>
      </c>
      <c r="P101" s="158" t="n">
        <v>-0.00670422</v>
      </c>
      <c r="Q101" s="158" t="n">
        <v>-0.01353619</v>
      </c>
      <c r="R101" s="159" t="n">
        <v>-0.02047014</v>
      </c>
    </row>
    <row r="102" customFormat="false" ht="12.75" hidden="false" customHeight="false" outlineLevel="0" collapsed="false">
      <c r="A102" s="179" t="n">
        <v>39845</v>
      </c>
      <c r="B102" s="160" t="n">
        <v>-0.04918295</v>
      </c>
      <c r="C102" s="160" t="n">
        <v>0</v>
      </c>
      <c r="D102" s="160" t="n">
        <v>-0.34837269</v>
      </c>
      <c r="E102" s="160" t="n">
        <v>0.29918974</v>
      </c>
      <c r="F102" s="160" t="n">
        <v>0.29918974</v>
      </c>
      <c r="G102" s="160" t="n">
        <v>0</v>
      </c>
      <c r="H102" s="159" t="n">
        <v>0</v>
      </c>
      <c r="I102" s="181" t="n">
        <v>-0.0118601204</v>
      </c>
      <c r="J102" s="158" t="n">
        <v>0.00027669</v>
      </c>
      <c r="K102" s="158" t="n">
        <v>0.01717376</v>
      </c>
      <c r="L102" s="158" t="n">
        <v>0.0116233</v>
      </c>
      <c r="M102" s="158" t="n">
        <v>0.00589229</v>
      </c>
      <c r="N102" s="158" t="n">
        <v>0.00296505</v>
      </c>
      <c r="O102" s="158" t="n">
        <v>-0.00300022</v>
      </c>
      <c r="P102" s="158" t="n">
        <v>-0.006033</v>
      </c>
      <c r="Q102" s="158" t="n">
        <v>-0.01218561</v>
      </c>
      <c r="R102" s="159" t="n">
        <v>-0.0184366</v>
      </c>
    </row>
    <row r="103" customFormat="false" ht="12.75" hidden="false" customHeight="false" outlineLevel="0" collapsed="false">
      <c r="A103" s="179" t="n">
        <v>39873</v>
      </c>
      <c r="B103" s="160" t="n">
        <v>-0.00874349</v>
      </c>
      <c r="C103" s="160" t="n">
        <v>0</v>
      </c>
      <c r="D103" s="160" t="n">
        <v>-0.34837912</v>
      </c>
      <c r="E103" s="160" t="n">
        <v>0.33963563</v>
      </c>
      <c r="F103" s="160" t="n">
        <v>0.33963563</v>
      </c>
      <c r="G103" s="160" t="n">
        <v>0</v>
      </c>
      <c r="H103" s="159" t="n">
        <v>0</v>
      </c>
      <c r="I103" s="181" t="n">
        <v>-0.016626558</v>
      </c>
      <c r="J103" s="158" t="n">
        <v>0.00033421</v>
      </c>
      <c r="K103" s="158" t="n">
        <v>0.01380833</v>
      </c>
      <c r="L103" s="158" t="n">
        <v>0.00966799</v>
      </c>
      <c r="M103" s="158" t="n">
        <v>0.00505188</v>
      </c>
      <c r="N103" s="158" t="n">
        <v>0.00257782</v>
      </c>
      <c r="O103" s="158" t="n">
        <v>-0.0026763</v>
      </c>
      <c r="P103" s="158" t="n">
        <v>-0.00544579</v>
      </c>
      <c r="Q103" s="158" t="n">
        <v>-0.01124301</v>
      </c>
      <c r="R103" s="159" t="n">
        <v>-0.01734933</v>
      </c>
    </row>
    <row r="104" customFormat="false" ht="12.75" hidden="false" customHeight="false" outlineLevel="0" collapsed="false">
      <c r="A104" s="179" t="n">
        <v>39904</v>
      </c>
      <c r="B104" s="160" t="n">
        <v>-0.12176535</v>
      </c>
      <c r="C104" s="160" t="n">
        <v>0</v>
      </c>
      <c r="D104" s="160" t="n">
        <v>-0.46439614</v>
      </c>
      <c r="E104" s="160" t="n">
        <v>0.34263079</v>
      </c>
      <c r="F104" s="160" t="n">
        <v>0.34263079</v>
      </c>
      <c r="G104" s="160" t="n">
        <v>0</v>
      </c>
      <c r="H104" s="159" t="n">
        <v>0</v>
      </c>
      <c r="I104" s="181" t="n">
        <v>-0.0118309898</v>
      </c>
      <c r="J104" s="158" t="n">
        <v>0.00029295</v>
      </c>
      <c r="K104" s="158" t="n">
        <v>0.01503445</v>
      </c>
      <c r="L104" s="158" t="n">
        <v>0.01032805</v>
      </c>
      <c r="M104" s="158" t="n">
        <v>0.00530828</v>
      </c>
      <c r="N104" s="158" t="n">
        <v>0.00267659</v>
      </c>
      <c r="O104" s="158" t="n">
        <v>-0.00272201</v>
      </c>
      <c r="P104" s="158" t="n">
        <v>-0.00548957</v>
      </c>
      <c r="Q104" s="158" t="n">
        <v>-0.0111597</v>
      </c>
      <c r="R104" s="159" t="n">
        <v>-0.01700394</v>
      </c>
    </row>
    <row r="105" customFormat="false" ht="12.75" hidden="false" customHeight="false" outlineLevel="0" collapsed="false">
      <c r="A105" s="179" t="n">
        <v>39934</v>
      </c>
      <c r="B105" s="160" t="n">
        <v>-0.00638991</v>
      </c>
      <c r="C105" s="160" t="n">
        <v>0</v>
      </c>
      <c r="D105" s="160" t="n">
        <v>-0.46424156</v>
      </c>
      <c r="E105" s="160" t="n">
        <v>0.45785165</v>
      </c>
      <c r="F105" s="160" t="n">
        <v>0.45785165</v>
      </c>
      <c r="G105" s="160" t="n">
        <v>0</v>
      </c>
      <c r="H105" s="159" t="n">
        <v>0</v>
      </c>
      <c r="I105" s="181" t="n">
        <v>-0.0155022499</v>
      </c>
      <c r="J105" s="158" t="n">
        <v>0.00038747</v>
      </c>
      <c r="K105" s="158" t="n">
        <v>0.01989299</v>
      </c>
      <c r="L105" s="158" t="n">
        <v>0.01362999</v>
      </c>
      <c r="M105" s="158" t="n">
        <v>0.00704143</v>
      </c>
      <c r="N105" s="158" t="n">
        <v>0.00354962</v>
      </c>
      <c r="O105" s="158" t="n">
        <v>-0.00360753</v>
      </c>
      <c r="P105" s="158" t="n">
        <v>-0.00727341</v>
      </c>
      <c r="Q105" s="158" t="n">
        <v>-0.01477937</v>
      </c>
      <c r="R105" s="159" t="n">
        <v>-0.02251143</v>
      </c>
    </row>
    <row r="106" customFormat="false" ht="12.75" hidden="false" customHeight="false" outlineLevel="0" collapsed="false">
      <c r="A106" s="179" t="n">
        <v>39965</v>
      </c>
      <c r="B106" s="160" t="n">
        <v>-0.0406111</v>
      </c>
      <c r="C106" s="160" t="n">
        <v>0</v>
      </c>
      <c r="D106" s="160" t="n">
        <v>-0.46398626</v>
      </c>
      <c r="E106" s="160" t="n">
        <v>0.42337516</v>
      </c>
      <c r="F106" s="160" t="n">
        <v>0.42337516</v>
      </c>
      <c r="G106" s="160" t="n">
        <v>0</v>
      </c>
      <c r="H106" s="159" t="n">
        <v>0</v>
      </c>
      <c r="I106" s="181" t="n">
        <v>-0.0169293332</v>
      </c>
      <c r="J106" s="158" t="n">
        <v>0.00037931</v>
      </c>
      <c r="K106" s="158" t="n">
        <v>0.01427563</v>
      </c>
      <c r="L106" s="158" t="n">
        <v>0.01008543</v>
      </c>
      <c r="M106" s="158" t="n">
        <v>0.00530088</v>
      </c>
      <c r="N106" s="158" t="n">
        <v>0.00269809</v>
      </c>
      <c r="O106" s="158" t="n">
        <v>-0.00279183</v>
      </c>
      <c r="P106" s="158" t="n">
        <v>-0.00567541</v>
      </c>
      <c r="Q106" s="158" t="n">
        <v>-0.011708</v>
      </c>
      <c r="R106" s="159" t="n">
        <v>-0.0180752</v>
      </c>
    </row>
    <row r="107" customFormat="false" ht="12.75" hidden="false" customHeight="false" outlineLevel="0" collapsed="false">
      <c r="A107" s="179" t="n">
        <v>39995</v>
      </c>
      <c r="B107" s="160" t="n">
        <v>-0.03267238</v>
      </c>
      <c r="C107" s="160" t="n">
        <v>0</v>
      </c>
      <c r="D107" s="160" t="n">
        <v>-0.46380283</v>
      </c>
      <c r="E107" s="160" t="n">
        <v>0.43113045</v>
      </c>
      <c r="F107" s="160" t="n">
        <v>0.43113045</v>
      </c>
      <c r="G107" s="160" t="n">
        <v>0</v>
      </c>
      <c r="H107" s="159" t="n">
        <v>0</v>
      </c>
      <c r="I107" s="181" t="n">
        <v>-0.017602612</v>
      </c>
      <c r="J107" s="158" t="n">
        <v>0.00038795</v>
      </c>
      <c r="K107" s="158" t="n">
        <v>0.01418527</v>
      </c>
      <c r="L107" s="158" t="n">
        <v>0.01006111</v>
      </c>
      <c r="M107" s="158" t="n">
        <v>0.00528656</v>
      </c>
      <c r="N107" s="158" t="n">
        <v>0.00269368</v>
      </c>
      <c r="O107" s="158" t="n">
        <v>-0.00279253</v>
      </c>
      <c r="P107" s="158" t="n">
        <v>-0.00568157</v>
      </c>
      <c r="Q107" s="158" t="n">
        <v>-0.01173801</v>
      </c>
      <c r="R107" s="159" t="n">
        <v>-0.01814428</v>
      </c>
    </row>
    <row r="108" customFormat="false" ht="12.75" hidden="false" customHeight="false" outlineLevel="0" collapsed="false">
      <c r="A108" s="179" t="n">
        <v>40026</v>
      </c>
      <c r="B108" s="160" t="n">
        <v>-0.0366238</v>
      </c>
      <c r="C108" s="160" t="n">
        <v>0</v>
      </c>
      <c r="D108" s="160" t="n">
        <v>-0.46363243</v>
      </c>
      <c r="E108" s="160" t="n">
        <v>0.42700863</v>
      </c>
      <c r="F108" s="160" t="n">
        <v>0.42700863</v>
      </c>
      <c r="G108" s="160" t="n">
        <v>0</v>
      </c>
      <c r="H108" s="159" t="n">
        <v>0</v>
      </c>
      <c r="I108" s="181" t="n">
        <v>-0.0173239631</v>
      </c>
      <c r="J108" s="158" t="n">
        <v>0.00038181</v>
      </c>
      <c r="K108" s="158" t="n">
        <v>0.01473583</v>
      </c>
      <c r="L108" s="158" t="n">
        <v>0.01040162</v>
      </c>
      <c r="M108" s="158" t="n">
        <v>0.00542353</v>
      </c>
      <c r="N108" s="158" t="n">
        <v>0.00275892</v>
      </c>
      <c r="O108" s="158" t="n">
        <v>-0.00285138</v>
      </c>
      <c r="P108" s="158" t="n">
        <v>-0.00579298</v>
      </c>
      <c r="Q108" s="158" t="n">
        <v>-0.01193615</v>
      </c>
      <c r="R108" s="159" t="n">
        <v>-0.01840565</v>
      </c>
    </row>
    <row r="109" customFormat="false" ht="12.75" hidden="false" customHeight="false" outlineLevel="0" collapsed="false">
      <c r="A109" s="179" t="n">
        <v>40057</v>
      </c>
      <c r="B109" s="160" t="n">
        <v>-0.04233328</v>
      </c>
      <c r="C109" s="160" t="n">
        <v>0</v>
      </c>
      <c r="D109" s="160" t="n">
        <v>-0.46339021</v>
      </c>
      <c r="E109" s="160" t="n">
        <v>0.42105693</v>
      </c>
      <c r="F109" s="160" t="n">
        <v>0.42105693</v>
      </c>
      <c r="G109" s="160" t="n">
        <v>0</v>
      </c>
      <c r="H109" s="159" t="n">
        <v>0</v>
      </c>
      <c r="I109" s="181" t="n">
        <v>-0.0149283041</v>
      </c>
      <c r="J109" s="158" t="n">
        <v>0.00035735</v>
      </c>
      <c r="K109" s="158" t="n">
        <v>0.01902701</v>
      </c>
      <c r="L109" s="158" t="n">
        <v>0.01305703</v>
      </c>
      <c r="M109" s="158" t="n">
        <v>0.0066431</v>
      </c>
      <c r="N109" s="158" t="n">
        <v>0.00334769</v>
      </c>
      <c r="O109" s="158" t="n">
        <v>-0.00339991</v>
      </c>
      <c r="P109" s="158" t="n">
        <v>-0.00685162</v>
      </c>
      <c r="Q109" s="158" t="n">
        <v>-0.01390662</v>
      </c>
      <c r="R109" s="159" t="n">
        <v>-0.02115437</v>
      </c>
    </row>
    <row r="110" customFormat="false" ht="12.75" hidden="false" customHeight="false" outlineLevel="0" collapsed="false">
      <c r="A110" s="179" t="n">
        <v>40087</v>
      </c>
      <c r="B110" s="160" t="n">
        <v>-0.01848636</v>
      </c>
      <c r="C110" s="160" t="n">
        <v>0</v>
      </c>
      <c r="D110" s="160" t="n">
        <v>-0.34730262</v>
      </c>
      <c r="E110" s="160" t="n">
        <v>0.32881626</v>
      </c>
      <c r="F110" s="160" t="n">
        <v>0.32881626</v>
      </c>
      <c r="G110" s="160" t="n">
        <v>0</v>
      </c>
      <c r="H110" s="159" t="n">
        <v>0</v>
      </c>
      <c r="I110" s="181" t="n">
        <v>-0.0120399089</v>
      </c>
      <c r="J110" s="158" t="n">
        <v>0.00028127</v>
      </c>
      <c r="K110" s="158" t="n">
        <v>0.0144512</v>
      </c>
      <c r="L110" s="158" t="n">
        <v>0.00993512</v>
      </c>
      <c r="M110" s="158" t="n">
        <v>0.00506083</v>
      </c>
      <c r="N110" s="158" t="n">
        <v>0.00255313</v>
      </c>
      <c r="O110" s="158" t="n">
        <v>-0.00259817</v>
      </c>
      <c r="P110" s="158" t="n">
        <v>-0.00524066</v>
      </c>
      <c r="Q110" s="158" t="n">
        <v>-0.01065439</v>
      </c>
      <c r="R110" s="159" t="n">
        <v>-0.01623059</v>
      </c>
    </row>
    <row r="111" customFormat="false" ht="12.75" hidden="false" customHeight="false" outlineLevel="0" collapsed="false">
      <c r="A111" s="179" t="n">
        <v>40118</v>
      </c>
      <c r="B111" s="160" t="n">
        <v>-0.0391455</v>
      </c>
      <c r="C111" s="160" t="n">
        <v>0</v>
      </c>
      <c r="D111" s="160" t="n">
        <v>-0.3471975</v>
      </c>
      <c r="E111" s="160" t="n">
        <v>0.308052</v>
      </c>
      <c r="F111" s="160" t="n">
        <v>0.308052</v>
      </c>
      <c r="G111" s="160" t="n">
        <v>0</v>
      </c>
      <c r="H111" s="159" t="n">
        <v>0</v>
      </c>
      <c r="I111" s="181" t="n">
        <v>-0.0117604713</v>
      </c>
      <c r="J111" s="158" t="n">
        <v>0.00026654</v>
      </c>
      <c r="K111" s="158" t="n">
        <v>0.01469172</v>
      </c>
      <c r="L111" s="158" t="n">
        <v>0.00996769</v>
      </c>
      <c r="M111" s="158" t="n">
        <v>0.00506907</v>
      </c>
      <c r="N111" s="158" t="n">
        <v>0.00255539</v>
      </c>
      <c r="O111" s="158" t="n">
        <v>-0.00259597</v>
      </c>
      <c r="P111" s="158" t="n">
        <v>-0.00523111</v>
      </c>
      <c r="Q111" s="158" t="n">
        <v>-0.01061266</v>
      </c>
      <c r="R111" s="159" t="n">
        <v>-0.01613082</v>
      </c>
    </row>
    <row r="112" customFormat="false" ht="12.75" hidden="false" customHeight="false" outlineLevel="0" collapsed="false">
      <c r="A112" s="179" t="n">
        <v>40148</v>
      </c>
      <c r="B112" s="160" t="n">
        <v>-0.03962906</v>
      </c>
      <c r="C112" s="160" t="n">
        <v>0</v>
      </c>
      <c r="D112" s="160" t="n">
        <v>-0.34714536</v>
      </c>
      <c r="E112" s="160" t="n">
        <v>0.3075163</v>
      </c>
      <c r="F112" s="160" t="n">
        <v>0.3075163</v>
      </c>
      <c r="G112" s="160" t="n">
        <v>0</v>
      </c>
      <c r="H112" s="159" t="n">
        <v>0</v>
      </c>
      <c r="I112" s="181" t="n">
        <v>-0.0124867901</v>
      </c>
      <c r="J112" s="158" t="n">
        <v>0.0002713</v>
      </c>
      <c r="K112" s="158" t="n">
        <v>0.01495578</v>
      </c>
      <c r="L112" s="158" t="n">
        <v>0.01016237</v>
      </c>
      <c r="M112" s="158" t="n">
        <v>0.00517323</v>
      </c>
      <c r="N112" s="158" t="n">
        <v>0.00260879</v>
      </c>
      <c r="O112" s="158" t="n">
        <v>-0.00265121</v>
      </c>
      <c r="P112" s="158" t="n">
        <v>-0.00534287</v>
      </c>
      <c r="Q112" s="158" t="n">
        <v>-0.01083905</v>
      </c>
      <c r="R112" s="159" t="n">
        <v>-0.01647092</v>
      </c>
    </row>
    <row r="113" customFormat="false" ht="12.75" hidden="false" customHeight="false" outlineLevel="0" collapsed="false">
      <c r="A113" s="179" t="n">
        <v>40179</v>
      </c>
      <c r="B113" s="160" t="n">
        <v>-0.05340556</v>
      </c>
      <c r="C113" s="160" t="n">
        <v>0</v>
      </c>
      <c r="D113" s="160" t="n">
        <v>-0.34530704</v>
      </c>
      <c r="E113" s="160" t="n">
        <v>0.29190148</v>
      </c>
      <c r="F113" s="160" t="n">
        <v>0.29190148</v>
      </c>
      <c r="G113" s="160" t="n">
        <v>0</v>
      </c>
      <c r="H113" s="159" t="n">
        <v>0</v>
      </c>
      <c r="I113" s="181" t="n">
        <v>-0.0128442067</v>
      </c>
      <c r="J113" s="158" t="n">
        <v>0.00026446</v>
      </c>
      <c r="K113" s="158" t="n">
        <v>0.01507299</v>
      </c>
      <c r="L113" s="158" t="n">
        <v>0.01023648</v>
      </c>
      <c r="M113" s="158" t="n">
        <v>0.00520576</v>
      </c>
      <c r="N113" s="158" t="n">
        <v>0.00262352</v>
      </c>
      <c r="O113" s="158" t="n">
        <v>-0.00266228</v>
      </c>
      <c r="P113" s="158" t="n">
        <v>-0.0053608</v>
      </c>
      <c r="Q113" s="158" t="n">
        <v>-0.0108563</v>
      </c>
      <c r="R113" s="159" t="n">
        <v>-0.01646628</v>
      </c>
    </row>
    <row r="114" customFormat="false" ht="12.75" hidden="false" customHeight="false" outlineLevel="0" collapsed="false">
      <c r="A114" s="179" t="n">
        <v>40210</v>
      </c>
      <c r="B114" s="160" t="n">
        <v>-0.07699342</v>
      </c>
      <c r="C114" s="160" t="n">
        <v>0</v>
      </c>
      <c r="D114" s="160" t="n">
        <v>-0.3467669</v>
      </c>
      <c r="E114" s="160" t="n">
        <v>0.26977348</v>
      </c>
      <c r="F114" s="160" t="n">
        <v>0.26977348</v>
      </c>
      <c r="G114" s="160" t="n">
        <v>0</v>
      </c>
      <c r="H114" s="159" t="n">
        <v>0</v>
      </c>
      <c r="I114" s="181" t="n">
        <v>-0.011151246</v>
      </c>
      <c r="J114" s="158" t="n">
        <v>0.00023795</v>
      </c>
      <c r="K114" s="158" t="n">
        <v>0.01358159</v>
      </c>
      <c r="L114" s="158" t="n">
        <v>0.00921374</v>
      </c>
      <c r="M114" s="158" t="n">
        <v>0.00468241</v>
      </c>
      <c r="N114" s="158" t="n">
        <v>0.00235923</v>
      </c>
      <c r="O114" s="158" t="n">
        <v>-0.00239349</v>
      </c>
      <c r="P114" s="158" t="n">
        <v>-0.00481934</v>
      </c>
      <c r="Q114" s="158" t="n">
        <v>-0.00976034</v>
      </c>
      <c r="R114" s="159" t="n">
        <v>-0.01480711</v>
      </c>
    </row>
    <row r="115" customFormat="false" ht="12.75" hidden="false" customHeight="false" outlineLevel="0" collapsed="false">
      <c r="A115" s="179" t="n">
        <v>40238</v>
      </c>
      <c r="B115" s="160" t="n">
        <v>-0.05076808</v>
      </c>
      <c r="C115" s="160" t="n">
        <v>0</v>
      </c>
      <c r="D115" s="160" t="n">
        <v>-0.34675593</v>
      </c>
      <c r="E115" s="160" t="n">
        <v>0.29598785</v>
      </c>
      <c r="F115" s="160" t="n">
        <v>0.29598785</v>
      </c>
      <c r="G115" s="160" t="n">
        <v>0</v>
      </c>
      <c r="H115" s="159" t="n">
        <v>0</v>
      </c>
      <c r="I115" s="181" t="n">
        <v>-0.015214698</v>
      </c>
      <c r="J115" s="158" t="n">
        <v>0.00027963</v>
      </c>
      <c r="K115" s="158" t="n">
        <v>0.00917037</v>
      </c>
      <c r="L115" s="158" t="n">
        <v>0.00651361</v>
      </c>
      <c r="M115" s="158" t="n">
        <v>0.00344748</v>
      </c>
      <c r="N115" s="158" t="n">
        <v>0.00176956</v>
      </c>
      <c r="O115" s="158" t="n">
        <v>-0.00185738</v>
      </c>
      <c r="P115" s="158" t="n">
        <v>-0.00379868</v>
      </c>
      <c r="Q115" s="158" t="n">
        <v>-0.0079173</v>
      </c>
      <c r="R115" s="159" t="n">
        <v>-0.0123242</v>
      </c>
    </row>
    <row r="116" customFormat="false" ht="12.75" hidden="false" customHeight="false" outlineLevel="0" collapsed="false">
      <c r="A116" s="179" t="n">
        <v>40269</v>
      </c>
      <c r="B116" s="160" t="n">
        <v>-0.1601019</v>
      </c>
      <c r="C116" s="160" t="n">
        <v>0</v>
      </c>
      <c r="D116" s="160" t="n">
        <v>-0.46221563</v>
      </c>
      <c r="E116" s="160" t="n">
        <v>0.30211373</v>
      </c>
      <c r="F116" s="160" t="n">
        <v>0.30211373</v>
      </c>
      <c r="G116" s="160" t="n">
        <v>0</v>
      </c>
      <c r="H116" s="159" t="n">
        <v>0</v>
      </c>
      <c r="I116" s="181" t="n">
        <v>-0.009953112</v>
      </c>
      <c r="J116" s="158" t="n">
        <v>0.0002426</v>
      </c>
      <c r="K116" s="158" t="n">
        <v>0.01196243</v>
      </c>
      <c r="L116" s="158" t="n">
        <v>0.00812915</v>
      </c>
      <c r="M116" s="158" t="n">
        <v>0.00418518</v>
      </c>
      <c r="N116" s="158" t="n">
        <v>0.00213524</v>
      </c>
      <c r="O116" s="158" t="n">
        <v>-0.00217549</v>
      </c>
      <c r="P116" s="158" t="n">
        <v>-0.00438127</v>
      </c>
      <c r="Q116" s="158" t="n">
        <v>-0.00888574</v>
      </c>
      <c r="R116" s="159" t="n">
        <v>-0.01351464</v>
      </c>
    </row>
    <row r="117" customFormat="false" ht="12.75" hidden="false" customHeight="false" outlineLevel="0" collapsed="false">
      <c r="A117" s="179" t="n">
        <v>40299</v>
      </c>
      <c r="B117" s="160" t="n">
        <v>-0.05816154</v>
      </c>
      <c r="C117" s="160" t="n">
        <v>0</v>
      </c>
      <c r="D117" s="160" t="n">
        <v>-0.46210669</v>
      </c>
      <c r="E117" s="160" t="n">
        <v>0.40394515</v>
      </c>
      <c r="F117" s="160" t="n">
        <v>0.40394515</v>
      </c>
      <c r="G117" s="160" t="n">
        <v>0</v>
      </c>
      <c r="H117" s="159" t="n">
        <v>0</v>
      </c>
      <c r="I117" s="181" t="n">
        <v>-0.0130194129</v>
      </c>
      <c r="J117" s="158" t="n">
        <v>0.00032131</v>
      </c>
      <c r="K117" s="158" t="n">
        <v>0.01586064</v>
      </c>
      <c r="L117" s="158" t="n">
        <v>0.01074837</v>
      </c>
      <c r="M117" s="158" t="n">
        <v>0.00549469</v>
      </c>
      <c r="N117" s="158" t="n">
        <v>0.00280223</v>
      </c>
      <c r="O117" s="158" t="n">
        <v>-0.00289186</v>
      </c>
      <c r="P117" s="158" t="n">
        <v>-0.00582077</v>
      </c>
      <c r="Q117" s="158" t="n">
        <v>-0.01179739</v>
      </c>
      <c r="R117" s="159" t="n">
        <v>-0.01793449</v>
      </c>
    </row>
    <row r="118" customFormat="false" ht="12.75" hidden="false" customHeight="false" outlineLevel="0" collapsed="false">
      <c r="A118" s="179" t="n">
        <v>40330</v>
      </c>
      <c r="B118" s="160" t="n">
        <v>-0.08924497</v>
      </c>
      <c r="C118" s="160" t="n">
        <v>0</v>
      </c>
      <c r="D118" s="160" t="n">
        <v>-0.46184235</v>
      </c>
      <c r="E118" s="160" t="n">
        <v>0.37259738</v>
      </c>
      <c r="F118" s="160" t="n">
        <v>0.37259738</v>
      </c>
      <c r="G118" s="160" t="n">
        <v>0</v>
      </c>
      <c r="H118" s="159" t="n">
        <v>0</v>
      </c>
      <c r="I118" s="181" t="n">
        <v>-0.0145178776</v>
      </c>
      <c r="J118" s="158" t="n">
        <v>0.00031439</v>
      </c>
      <c r="K118" s="158" t="n">
        <v>0.01075229</v>
      </c>
      <c r="L118" s="158" t="n">
        <v>0.00752342</v>
      </c>
      <c r="M118" s="158" t="n">
        <v>0.00399033</v>
      </c>
      <c r="N118" s="158" t="n">
        <v>0.00206592</v>
      </c>
      <c r="O118" s="158" t="n">
        <v>-0.0021474</v>
      </c>
      <c r="P118" s="158" t="n">
        <v>-0.0043641</v>
      </c>
      <c r="Q118" s="158" t="n">
        <v>-0.00900129</v>
      </c>
      <c r="R118" s="159" t="n">
        <v>-0.01390067</v>
      </c>
    </row>
    <row r="119" customFormat="false" ht="12.75" hidden="false" customHeight="false" outlineLevel="0" collapsed="false">
      <c r="A119" s="179" t="n">
        <v>40360</v>
      </c>
      <c r="B119" s="160" t="n">
        <v>-0.0825287</v>
      </c>
      <c r="C119" s="160" t="n">
        <v>0</v>
      </c>
      <c r="D119" s="160" t="n">
        <v>-0.46165019</v>
      </c>
      <c r="E119" s="160" t="n">
        <v>0.37912149</v>
      </c>
      <c r="F119" s="160" t="n">
        <v>0.37912149</v>
      </c>
      <c r="G119" s="160" t="n">
        <v>0</v>
      </c>
      <c r="H119" s="159" t="n">
        <v>0</v>
      </c>
      <c r="I119" s="181" t="n">
        <v>-0.0151318758</v>
      </c>
      <c r="J119" s="158" t="n">
        <v>0.00032153</v>
      </c>
      <c r="K119" s="158" t="n">
        <v>0.01060385</v>
      </c>
      <c r="L119" s="158" t="n">
        <v>0.0074556</v>
      </c>
      <c r="M119" s="158" t="n">
        <v>0.00397762</v>
      </c>
      <c r="N119" s="158" t="n">
        <v>0.0020586</v>
      </c>
      <c r="O119" s="158" t="n">
        <v>-0.00213688</v>
      </c>
      <c r="P119" s="158" t="n">
        <v>-0.0043473</v>
      </c>
      <c r="Q119" s="158" t="n">
        <v>-0.00898361</v>
      </c>
      <c r="R119" s="159" t="n">
        <v>-0.01389595</v>
      </c>
    </row>
    <row r="120" customFormat="false" ht="12.75" hidden="false" customHeight="false" outlineLevel="0" collapsed="false">
      <c r="A120" s="179" t="n">
        <v>40391</v>
      </c>
      <c r="B120" s="160" t="n">
        <v>-0.08531459</v>
      </c>
      <c r="C120" s="160" t="n">
        <v>0</v>
      </c>
      <c r="D120" s="160" t="n">
        <v>-0.46146315</v>
      </c>
      <c r="E120" s="160" t="n">
        <v>0.37614856</v>
      </c>
      <c r="F120" s="160" t="n">
        <v>0.37614856</v>
      </c>
      <c r="G120" s="160" t="n">
        <v>0</v>
      </c>
      <c r="H120" s="159" t="n">
        <v>0</v>
      </c>
      <c r="I120" s="181" t="n">
        <v>-0.0149265499</v>
      </c>
      <c r="J120" s="158" t="n">
        <v>0.00031748</v>
      </c>
      <c r="K120" s="158" t="n">
        <v>0.0110872</v>
      </c>
      <c r="L120" s="158" t="n">
        <v>0.00776829</v>
      </c>
      <c r="M120" s="158" t="n">
        <v>0.00413087</v>
      </c>
      <c r="N120" s="158" t="n">
        <v>0.00212412</v>
      </c>
      <c r="O120" s="158" t="n">
        <v>-0.00219218</v>
      </c>
      <c r="P120" s="158" t="n">
        <v>-0.00445346</v>
      </c>
      <c r="Q120" s="158" t="n">
        <v>-0.0091784</v>
      </c>
      <c r="R120" s="159" t="n">
        <v>-0.01416243</v>
      </c>
    </row>
    <row r="121" customFormat="false" ht="12.75" hidden="false" customHeight="false" outlineLevel="0" collapsed="false">
      <c r="A121" s="179" t="n">
        <v>40422</v>
      </c>
      <c r="B121" s="160" t="n">
        <v>-0.08898468</v>
      </c>
      <c r="C121" s="160" t="n">
        <v>0</v>
      </c>
      <c r="D121" s="160" t="n">
        <v>-0.46120806</v>
      </c>
      <c r="E121" s="160" t="n">
        <v>0.37222338</v>
      </c>
      <c r="F121" s="160" t="n">
        <v>0.37222338</v>
      </c>
      <c r="G121" s="160" t="n">
        <v>0</v>
      </c>
      <c r="H121" s="159" t="n">
        <v>0</v>
      </c>
      <c r="I121" s="181" t="n">
        <v>-0.01271486</v>
      </c>
      <c r="J121" s="158" t="n">
        <v>0.00029842</v>
      </c>
      <c r="K121" s="158" t="n">
        <v>0.01507672</v>
      </c>
      <c r="L121" s="158" t="n">
        <v>0.01028</v>
      </c>
      <c r="M121" s="158" t="n">
        <v>0.00530645</v>
      </c>
      <c r="N121" s="158" t="n">
        <v>0.00267735</v>
      </c>
      <c r="O121" s="158" t="n">
        <v>-0.00271308</v>
      </c>
      <c r="P121" s="158" t="n">
        <v>-0.00546253</v>
      </c>
      <c r="Q121" s="158" t="n">
        <v>-0.01107108</v>
      </c>
      <c r="R121" s="159" t="n">
        <v>-0.01682386</v>
      </c>
    </row>
    <row r="122" customFormat="false" ht="12.75" hidden="false" customHeight="false" outlineLevel="0" collapsed="false">
      <c r="A122" s="179" t="n">
        <v>40452</v>
      </c>
      <c r="B122" s="160" t="n">
        <v>-0.05501591</v>
      </c>
      <c r="C122" s="160" t="n">
        <v>0</v>
      </c>
      <c r="D122" s="160" t="n">
        <v>-0.3456902</v>
      </c>
      <c r="E122" s="160" t="n">
        <v>0.29067429</v>
      </c>
      <c r="F122" s="160" t="n">
        <v>0.29067429</v>
      </c>
      <c r="G122" s="160" t="n">
        <v>0</v>
      </c>
      <c r="H122" s="159" t="n">
        <v>0</v>
      </c>
      <c r="I122" s="181" t="n">
        <v>-0.0103083051</v>
      </c>
      <c r="J122" s="158" t="n">
        <v>0.00023515</v>
      </c>
      <c r="K122" s="158" t="n">
        <v>0.01136768</v>
      </c>
      <c r="L122" s="158" t="n">
        <v>0.00778684</v>
      </c>
      <c r="M122" s="158" t="n">
        <v>0.00402672</v>
      </c>
      <c r="N122" s="158" t="n">
        <v>0.00203009</v>
      </c>
      <c r="O122" s="158" t="n">
        <v>-0.00206219</v>
      </c>
      <c r="P122" s="158" t="n">
        <v>-0.00415658</v>
      </c>
      <c r="Q122" s="158" t="n">
        <v>-0.00844141</v>
      </c>
      <c r="R122" s="159" t="n">
        <v>-0.01285099</v>
      </c>
    </row>
    <row r="123" customFormat="false" ht="12.75" hidden="false" customHeight="false" outlineLevel="0" collapsed="false">
      <c r="A123" s="179" t="n">
        <v>40483</v>
      </c>
      <c r="B123" s="160" t="n">
        <v>-0.07229823</v>
      </c>
      <c r="C123" s="160" t="n">
        <v>0</v>
      </c>
      <c r="D123" s="160" t="n">
        <v>-0.34550363</v>
      </c>
      <c r="E123" s="160" t="n">
        <v>0.2732054</v>
      </c>
      <c r="F123" s="160" t="n">
        <v>0.2732054</v>
      </c>
      <c r="G123" s="160" t="n">
        <v>0</v>
      </c>
      <c r="H123" s="159" t="n">
        <v>0</v>
      </c>
      <c r="I123" s="181" t="n">
        <v>-0.0102023849</v>
      </c>
      <c r="J123" s="158" t="n">
        <v>0.00022405</v>
      </c>
      <c r="K123" s="158" t="n">
        <v>0.01164595</v>
      </c>
      <c r="L123" s="158" t="n">
        <v>0.00792682</v>
      </c>
      <c r="M123" s="158" t="n">
        <v>0.00402523</v>
      </c>
      <c r="N123" s="158" t="n">
        <v>0.00202806</v>
      </c>
      <c r="O123" s="158" t="n">
        <v>-0.00205862</v>
      </c>
      <c r="P123" s="158" t="n">
        <v>-0.00414727</v>
      </c>
      <c r="Q123" s="158" t="n">
        <v>-0.00841184</v>
      </c>
      <c r="R123" s="159" t="n">
        <v>-0.01278664</v>
      </c>
    </row>
    <row r="124" customFormat="false" ht="12.75" hidden="false" customHeight="false" outlineLevel="0" collapsed="false">
      <c r="A124" s="179" t="n">
        <v>40513</v>
      </c>
      <c r="B124" s="160" t="n">
        <v>-0.07236259</v>
      </c>
      <c r="C124" s="160" t="n">
        <v>0</v>
      </c>
      <c r="D124" s="160" t="n">
        <v>-0.34542291</v>
      </c>
      <c r="E124" s="160" t="n">
        <v>0.27306032</v>
      </c>
      <c r="F124" s="160" t="n">
        <v>0.27306032</v>
      </c>
      <c r="G124" s="160" t="n">
        <v>0</v>
      </c>
      <c r="H124" s="159" t="n">
        <v>0</v>
      </c>
      <c r="I124" s="181" t="n">
        <v>-0.0109783666</v>
      </c>
      <c r="J124" s="158" t="n">
        <v>0.00022882</v>
      </c>
      <c r="K124" s="158" t="n">
        <v>0.01180301</v>
      </c>
      <c r="L124" s="158" t="n">
        <v>0.00801354</v>
      </c>
      <c r="M124" s="158" t="n">
        <v>0.00407775</v>
      </c>
      <c r="N124" s="158" t="n">
        <v>0.00205622</v>
      </c>
      <c r="O124" s="158" t="n">
        <v>-0.00208998</v>
      </c>
      <c r="P124" s="158" t="n">
        <v>-0.00421259</v>
      </c>
      <c r="Q124" s="158" t="n">
        <v>-0.00855074</v>
      </c>
      <c r="R124" s="159" t="n">
        <v>-0.01300374</v>
      </c>
    </row>
    <row r="125" customFormat="false" ht="12.75" hidden="false" customHeight="false" outlineLevel="0" collapsed="false">
      <c r="A125" s="179" t="n">
        <v>40544</v>
      </c>
      <c r="B125" s="160" t="n">
        <v>-0.0859252</v>
      </c>
      <c r="C125" s="160" t="n">
        <v>0</v>
      </c>
      <c r="D125" s="160" t="n">
        <v>-0.34535155</v>
      </c>
      <c r="E125" s="160" t="n">
        <v>0.25942635</v>
      </c>
      <c r="F125" s="160" t="n">
        <v>0.25942635</v>
      </c>
      <c r="G125" s="160" t="n">
        <v>0</v>
      </c>
      <c r="H125" s="159" t="n">
        <v>0</v>
      </c>
      <c r="I125" s="181" t="n">
        <v>-0.0115728289</v>
      </c>
      <c r="J125" s="158" t="n">
        <v>0.0002247</v>
      </c>
      <c r="K125" s="158" t="n">
        <v>0.01187873</v>
      </c>
      <c r="L125" s="158" t="n">
        <v>0.008071</v>
      </c>
      <c r="M125" s="158" t="n">
        <v>0.00410739</v>
      </c>
      <c r="N125" s="158" t="n">
        <v>0.00207085</v>
      </c>
      <c r="O125" s="158" t="n">
        <v>-0.00210351</v>
      </c>
      <c r="P125" s="158" t="n">
        <v>-0.00423796</v>
      </c>
      <c r="Q125" s="158" t="n">
        <v>-0.00859266</v>
      </c>
      <c r="R125" s="159" t="n">
        <v>-0.01304999</v>
      </c>
    </row>
    <row r="126" customFormat="false" ht="12.75" hidden="false" customHeight="false" outlineLevel="0" collapsed="false">
      <c r="A126" s="179" t="n">
        <v>40575</v>
      </c>
      <c r="B126" s="160" t="n">
        <v>-0.10576535</v>
      </c>
      <c r="C126" s="160" t="n">
        <v>0</v>
      </c>
      <c r="D126" s="160" t="n">
        <v>-0.34512182</v>
      </c>
      <c r="E126" s="160" t="n">
        <v>0.23935647</v>
      </c>
      <c r="F126" s="160" t="n">
        <v>0.23935647</v>
      </c>
      <c r="G126" s="160" t="n">
        <v>0</v>
      </c>
      <c r="H126" s="159" t="n">
        <v>0</v>
      </c>
      <c r="I126" s="181" t="n">
        <v>-0.0099189431</v>
      </c>
      <c r="J126" s="158" t="n">
        <v>0.0002015</v>
      </c>
      <c r="K126" s="158" t="n">
        <v>0.01080051</v>
      </c>
      <c r="L126" s="158" t="n">
        <v>0.00732341</v>
      </c>
      <c r="M126" s="158" t="n">
        <v>0.00372107</v>
      </c>
      <c r="N126" s="158" t="n">
        <v>0.00187489</v>
      </c>
      <c r="O126" s="158" t="n">
        <v>-0.00190253</v>
      </c>
      <c r="P126" s="158" t="n">
        <v>-0.00383153</v>
      </c>
      <c r="Q126" s="158" t="n">
        <v>-0.00776397</v>
      </c>
      <c r="R126" s="159" t="n">
        <v>-0.01178694</v>
      </c>
    </row>
    <row r="127" customFormat="false" ht="12.75" hidden="false" customHeight="false" outlineLevel="0" collapsed="false">
      <c r="A127" s="179" t="n">
        <v>40603</v>
      </c>
      <c r="B127" s="160" t="n">
        <v>-0.07498695</v>
      </c>
      <c r="C127" s="160" t="n">
        <v>0</v>
      </c>
      <c r="D127" s="160" t="n">
        <v>-0.34517574</v>
      </c>
      <c r="E127" s="160" t="n">
        <v>0.27018879</v>
      </c>
      <c r="F127" s="160" t="n">
        <v>0.27018879</v>
      </c>
      <c r="G127" s="160" t="n">
        <v>0</v>
      </c>
      <c r="H127" s="159" t="n">
        <v>0</v>
      </c>
      <c r="I127" s="181" t="n">
        <v>-0.0140117286</v>
      </c>
      <c r="J127" s="158" t="n">
        <v>0.00024074</v>
      </c>
      <c r="K127" s="158" t="n">
        <v>0.00719912</v>
      </c>
      <c r="L127" s="158" t="n">
        <v>0.00515791</v>
      </c>
      <c r="M127" s="158" t="n">
        <v>0.00273979</v>
      </c>
      <c r="N127" s="158" t="n">
        <v>0.0014089</v>
      </c>
      <c r="O127" s="158" t="n">
        <v>-0.00148434</v>
      </c>
      <c r="P127" s="158" t="n">
        <v>-0.00304146</v>
      </c>
      <c r="Q127" s="158" t="n">
        <v>-0.00636277</v>
      </c>
      <c r="R127" s="159" t="n">
        <v>-0.00994102</v>
      </c>
    </row>
    <row r="128" customFormat="false" ht="12.75" hidden="false" customHeight="false" outlineLevel="0" collapsed="false">
      <c r="A128" s="179" t="n">
        <v>40634</v>
      </c>
      <c r="B128" s="160" t="n">
        <v>-0.07426887</v>
      </c>
      <c r="C128" s="160" t="n">
        <v>0</v>
      </c>
      <c r="D128" s="160" t="n">
        <v>-0.34502793</v>
      </c>
      <c r="E128" s="160" t="n">
        <v>0.27075906</v>
      </c>
      <c r="F128" s="160" t="n">
        <v>0.27075906</v>
      </c>
      <c r="G128" s="160" t="n">
        <v>0</v>
      </c>
      <c r="H128" s="159" t="n">
        <v>0</v>
      </c>
      <c r="I128" s="181" t="n">
        <v>-0.0090414818</v>
      </c>
      <c r="J128" s="158" t="n">
        <v>0.00020796</v>
      </c>
      <c r="K128" s="158" t="n">
        <v>0.00893352</v>
      </c>
      <c r="L128" s="158" t="n">
        <v>0.0060633</v>
      </c>
      <c r="M128" s="158" t="n">
        <v>0.00308742</v>
      </c>
      <c r="N128" s="158" t="n">
        <v>0.00155735</v>
      </c>
      <c r="O128" s="158" t="n">
        <v>-0.00161696</v>
      </c>
      <c r="P128" s="158" t="n">
        <v>-0.00331139</v>
      </c>
      <c r="Q128" s="158" t="n">
        <v>-0.00680668</v>
      </c>
      <c r="R128" s="159" t="n">
        <v>-0.01042244</v>
      </c>
    </row>
    <row r="129" customFormat="false" ht="12.75" hidden="false" customHeight="false" outlineLevel="0" collapsed="false">
      <c r="A129" s="179" t="n">
        <v>40664</v>
      </c>
      <c r="B129" s="160" t="n">
        <v>-0.09811168</v>
      </c>
      <c r="C129" s="160" t="n">
        <v>0</v>
      </c>
      <c r="D129" s="160" t="n">
        <v>-0.4600961</v>
      </c>
      <c r="E129" s="160" t="n">
        <v>0.36198442</v>
      </c>
      <c r="F129" s="160" t="n">
        <v>0.36198442</v>
      </c>
      <c r="G129" s="160" t="n">
        <v>0</v>
      </c>
      <c r="H129" s="159" t="n">
        <v>0</v>
      </c>
      <c r="I129" s="181" t="n">
        <v>-0.0117924669</v>
      </c>
      <c r="J129" s="158" t="n">
        <v>0.00027554</v>
      </c>
      <c r="K129" s="158" t="n">
        <v>0.01189082</v>
      </c>
      <c r="L129" s="158" t="n">
        <v>0.008064</v>
      </c>
      <c r="M129" s="158" t="n">
        <v>0.00410431</v>
      </c>
      <c r="N129" s="158" t="n">
        <v>0.00207067</v>
      </c>
      <c r="O129" s="158" t="n">
        <v>-0.0021165</v>
      </c>
      <c r="P129" s="158" t="n">
        <v>-0.00433296</v>
      </c>
      <c r="Q129" s="158" t="n">
        <v>-0.00896944</v>
      </c>
      <c r="R129" s="159" t="n">
        <v>-0.01376018</v>
      </c>
    </row>
    <row r="130" customFormat="false" ht="12.75" hidden="false" customHeight="false" outlineLevel="0" collapsed="false">
      <c r="A130" s="179" t="n">
        <v>40695</v>
      </c>
      <c r="B130" s="160" t="n">
        <v>-0.12546114</v>
      </c>
      <c r="C130" s="160" t="n">
        <v>0</v>
      </c>
      <c r="D130" s="160" t="n">
        <v>-0.45987043</v>
      </c>
      <c r="E130" s="160" t="n">
        <v>0.33440929</v>
      </c>
      <c r="F130" s="160" t="n">
        <v>0.33440929</v>
      </c>
      <c r="G130" s="160" t="n">
        <v>0</v>
      </c>
      <c r="H130" s="159" t="n">
        <v>0</v>
      </c>
      <c r="I130" s="181" t="n">
        <v>-0.0133194735</v>
      </c>
      <c r="J130" s="158" t="n">
        <v>0.00026939</v>
      </c>
      <c r="K130" s="158" t="n">
        <v>0.00744816</v>
      </c>
      <c r="L130" s="158" t="n">
        <v>0.00524102</v>
      </c>
      <c r="M130" s="158" t="n">
        <v>0.00275575</v>
      </c>
      <c r="N130" s="158" t="n">
        <v>0.00141046</v>
      </c>
      <c r="O130" s="158" t="n">
        <v>-0.00151683</v>
      </c>
      <c r="P130" s="158" t="n">
        <v>-0.00315851</v>
      </c>
      <c r="Q130" s="158" t="n">
        <v>-0.00664997</v>
      </c>
      <c r="R130" s="159" t="n">
        <v>-0.01038652</v>
      </c>
    </row>
    <row r="131" customFormat="false" ht="12.75" hidden="false" customHeight="false" outlineLevel="0" collapsed="false">
      <c r="A131" s="179" t="n">
        <v>40725</v>
      </c>
      <c r="B131" s="160" t="n">
        <v>-0.1192924</v>
      </c>
      <c r="C131" s="160" t="n">
        <v>0</v>
      </c>
      <c r="D131" s="160" t="n">
        <v>-0.45981595</v>
      </c>
      <c r="E131" s="160" t="n">
        <v>0.34052355</v>
      </c>
      <c r="F131" s="160" t="n">
        <v>0.34052355</v>
      </c>
      <c r="G131" s="160" t="n">
        <v>0</v>
      </c>
      <c r="H131" s="159" t="n">
        <v>0</v>
      </c>
      <c r="I131" s="181" t="n">
        <v>-0.0139159532</v>
      </c>
      <c r="J131" s="158" t="n">
        <v>0.00027593</v>
      </c>
      <c r="K131" s="158" t="n">
        <v>0.00726054</v>
      </c>
      <c r="L131" s="158" t="n">
        <v>0.00513679</v>
      </c>
      <c r="M131" s="158" t="n">
        <v>0.00271412</v>
      </c>
      <c r="N131" s="158" t="n">
        <v>0.00139313</v>
      </c>
      <c r="O131" s="158" t="n">
        <v>-0.00151459</v>
      </c>
      <c r="P131" s="158" t="n">
        <v>-0.0031528</v>
      </c>
      <c r="Q131" s="158" t="n">
        <v>-0.00663507</v>
      </c>
      <c r="R131" s="159" t="n">
        <v>-0.01037584</v>
      </c>
    </row>
    <row r="132" customFormat="false" ht="12.75" hidden="false" customHeight="false" outlineLevel="0" collapsed="false">
      <c r="A132" s="179" t="n">
        <v>40756</v>
      </c>
      <c r="B132" s="160" t="n">
        <v>-0.12138854</v>
      </c>
      <c r="C132" s="160" t="n">
        <v>0</v>
      </c>
      <c r="D132" s="160" t="n">
        <v>-0.45956284</v>
      </c>
      <c r="E132" s="160" t="n">
        <v>0.3381743</v>
      </c>
      <c r="F132" s="160" t="n">
        <v>0.3381743</v>
      </c>
      <c r="G132" s="160" t="n">
        <v>0</v>
      </c>
      <c r="H132" s="159" t="n">
        <v>0</v>
      </c>
      <c r="I132" s="181" t="n">
        <v>-0.013749698</v>
      </c>
      <c r="J132" s="158" t="n">
        <v>0.00027313</v>
      </c>
      <c r="K132" s="158" t="n">
        <v>0.00768529</v>
      </c>
      <c r="L132" s="158" t="n">
        <v>0.00540547</v>
      </c>
      <c r="M132" s="158" t="n">
        <v>0.00284418</v>
      </c>
      <c r="N132" s="158" t="n">
        <v>0.00146032</v>
      </c>
      <c r="O132" s="158" t="n">
        <v>-0.00158702</v>
      </c>
      <c r="P132" s="158" t="n">
        <v>-0.00327983</v>
      </c>
      <c r="Q132" s="158" t="n">
        <v>-0.00685032</v>
      </c>
      <c r="R132" s="159" t="n">
        <v>-0.01066562</v>
      </c>
    </row>
    <row r="133" customFormat="false" ht="12.75" hidden="false" customHeight="false" outlineLevel="0" collapsed="false">
      <c r="A133" s="179" t="n">
        <v>40787</v>
      </c>
      <c r="B133" s="160" t="n">
        <v>-0.01000231</v>
      </c>
      <c r="C133" s="160" t="n">
        <v>0</v>
      </c>
      <c r="D133" s="160" t="n">
        <v>-0.34441083</v>
      </c>
      <c r="E133" s="160" t="n">
        <v>0.33440852</v>
      </c>
      <c r="F133" s="160" t="n">
        <v>0.33440852</v>
      </c>
      <c r="G133" s="160" t="n">
        <v>0</v>
      </c>
      <c r="H133" s="159" t="n">
        <v>0</v>
      </c>
      <c r="I133" s="181" t="n">
        <v>-0.0116438547</v>
      </c>
      <c r="J133" s="158" t="n">
        <v>0.00025761</v>
      </c>
      <c r="K133" s="158" t="n">
        <v>0.01126745</v>
      </c>
      <c r="L133" s="158" t="n">
        <v>0.00765864</v>
      </c>
      <c r="M133" s="158" t="n">
        <v>0.00391463</v>
      </c>
      <c r="N133" s="158" t="n">
        <v>0.00199248</v>
      </c>
      <c r="O133" s="158" t="n">
        <v>-0.00208756</v>
      </c>
      <c r="P133" s="158" t="n">
        <v>-0.00422248</v>
      </c>
      <c r="Q133" s="158" t="n">
        <v>-0.00859919</v>
      </c>
      <c r="R133" s="159" t="n">
        <v>-0.01311981</v>
      </c>
    </row>
    <row r="134" customFormat="false" ht="12.75" hidden="false" customHeight="false" outlineLevel="0" collapsed="false">
      <c r="A134" s="179" t="n">
        <v>40817</v>
      </c>
      <c r="B134" s="160" t="n">
        <v>0.03182342</v>
      </c>
      <c r="C134" s="160" t="n">
        <v>0</v>
      </c>
      <c r="D134" s="160" t="n">
        <v>-0.22967349</v>
      </c>
      <c r="E134" s="160" t="n">
        <v>0.26149691</v>
      </c>
      <c r="F134" s="160" t="n">
        <v>0.26149691</v>
      </c>
      <c r="G134" s="160" t="n">
        <v>0</v>
      </c>
      <c r="H134" s="159" t="n">
        <v>0</v>
      </c>
      <c r="I134" s="181" t="n">
        <v>-0.0094811169</v>
      </c>
      <c r="J134" s="158" t="n">
        <v>0.00020345</v>
      </c>
      <c r="K134" s="158" t="n">
        <v>0.00842778</v>
      </c>
      <c r="L134" s="158" t="n">
        <v>0.00575736</v>
      </c>
      <c r="M134" s="158" t="n">
        <v>0.00296206</v>
      </c>
      <c r="N134" s="158" t="n">
        <v>0.00151626</v>
      </c>
      <c r="O134" s="158" t="n">
        <v>-0.00158796</v>
      </c>
      <c r="P134" s="158" t="n">
        <v>-0.00320895</v>
      </c>
      <c r="Q134" s="158" t="n">
        <v>-0.00654436</v>
      </c>
      <c r="R134" s="159" t="n">
        <v>-0.01000395</v>
      </c>
    </row>
    <row r="135" customFormat="false" ht="12.75" hidden="false" customHeight="false" outlineLevel="0" collapsed="false">
      <c r="A135" s="179" t="n">
        <v>40848</v>
      </c>
      <c r="B135" s="160" t="n">
        <v>0.01695234</v>
      </c>
      <c r="C135" s="160" t="n">
        <v>0</v>
      </c>
      <c r="D135" s="160" t="n">
        <v>-0.22962401</v>
      </c>
      <c r="E135" s="160" t="n">
        <v>0.24657635</v>
      </c>
      <c r="F135" s="160" t="n">
        <v>0.24657635</v>
      </c>
      <c r="G135" s="160" t="n">
        <v>0</v>
      </c>
      <c r="H135" s="159" t="n">
        <v>0</v>
      </c>
      <c r="I135" s="181" t="n">
        <v>-0.0095303145</v>
      </c>
      <c r="J135" s="158" t="n">
        <v>0.00019508</v>
      </c>
      <c r="K135" s="158" t="n">
        <v>0.0087868</v>
      </c>
      <c r="L135" s="158" t="n">
        <v>0.00606638</v>
      </c>
      <c r="M135" s="158" t="n">
        <v>0.00312037</v>
      </c>
      <c r="N135" s="158" t="n">
        <v>0.00157513</v>
      </c>
      <c r="O135" s="158" t="n">
        <v>-0.00160511</v>
      </c>
      <c r="P135" s="158" t="n">
        <v>-0.00324012</v>
      </c>
      <c r="Q135" s="158" t="n">
        <v>-0.00659847</v>
      </c>
      <c r="R135" s="159" t="n">
        <v>-0.01007096</v>
      </c>
    </row>
    <row r="136" customFormat="false" ht="12.75" hidden="false" customHeight="false" outlineLevel="0" collapsed="false">
      <c r="A136" s="179" t="n">
        <v>40878</v>
      </c>
      <c r="B136" s="160" t="n">
        <v>-0.09718903</v>
      </c>
      <c r="C136" s="160" t="n">
        <v>0</v>
      </c>
      <c r="D136" s="160" t="n">
        <v>-0.34422069</v>
      </c>
      <c r="E136" s="160" t="n">
        <v>0.24703166</v>
      </c>
      <c r="F136" s="160" t="n">
        <v>0.24703166</v>
      </c>
      <c r="G136" s="160" t="n">
        <v>0</v>
      </c>
      <c r="H136" s="159" t="n">
        <v>0</v>
      </c>
      <c r="I136" s="181" t="n">
        <v>-0.0103728231</v>
      </c>
      <c r="J136" s="158" t="n">
        <v>0.0001999</v>
      </c>
      <c r="K136" s="158" t="n">
        <v>0.00907221</v>
      </c>
      <c r="L136" s="158" t="n">
        <v>0.00621081</v>
      </c>
      <c r="M136" s="158" t="n">
        <v>0.00317434</v>
      </c>
      <c r="N136" s="158" t="n">
        <v>0.00160424</v>
      </c>
      <c r="O136" s="158" t="n">
        <v>-0.00163782</v>
      </c>
      <c r="P136" s="158" t="n">
        <v>-0.00330853</v>
      </c>
      <c r="Q136" s="158" t="n">
        <v>-0.00674525</v>
      </c>
      <c r="R136" s="159" t="n">
        <v>-0.01030245</v>
      </c>
    </row>
    <row r="137" customFormat="false" ht="12.75" hidden="false" customHeight="false" outlineLevel="0" collapsed="false">
      <c r="A137" s="179" t="n">
        <v>40909</v>
      </c>
      <c r="B137" s="160" t="n">
        <v>-0.1087831</v>
      </c>
      <c r="C137" s="160" t="n">
        <v>0</v>
      </c>
      <c r="D137" s="160" t="n">
        <v>-0.3441252</v>
      </c>
      <c r="E137" s="160" t="n">
        <v>0.2353421</v>
      </c>
      <c r="F137" s="160" t="n">
        <v>0.2353421</v>
      </c>
      <c r="G137" s="160" t="n">
        <v>0</v>
      </c>
      <c r="H137" s="159" t="n">
        <v>0</v>
      </c>
      <c r="I137" s="181" t="n">
        <v>-0.0111575006</v>
      </c>
      <c r="J137" s="158" t="n">
        <v>0.00019755</v>
      </c>
      <c r="K137" s="158" t="n">
        <v>0.00938238</v>
      </c>
      <c r="L137" s="158" t="n">
        <v>0.00640364</v>
      </c>
      <c r="M137" s="158" t="n">
        <v>0.00327319</v>
      </c>
      <c r="N137" s="158" t="n">
        <v>0.00165382</v>
      </c>
      <c r="O137" s="158" t="n">
        <v>-0.00168696</v>
      </c>
      <c r="P137" s="158" t="n">
        <v>-0.00340571</v>
      </c>
      <c r="Q137" s="158" t="n">
        <v>-0.00693286</v>
      </c>
      <c r="R137" s="159" t="n">
        <v>-0.01056981</v>
      </c>
    </row>
    <row r="138" customFormat="false" ht="12.75" hidden="false" customHeight="false" outlineLevel="0" collapsed="false">
      <c r="A138" s="179" t="n">
        <v>40940</v>
      </c>
      <c r="B138" s="160" t="n">
        <v>-0.12032549</v>
      </c>
      <c r="C138" s="160" t="n">
        <v>0</v>
      </c>
      <c r="D138" s="160" t="n">
        <v>-0.34392296</v>
      </c>
      <c r="E138" s="160" t="n">
        <v>0.22359747</v>
      </c>
      <c r="F138" s="160" t="n">
        <v>0.22359747</v>
      </c>
      <c r="G138" s="160" t="n">
        <v>0</v>
      </c>
      <c r="H138" s="159" t="n">
        <v>0</v>
      </c>
      <c r="I138" s="181" t="n">
        <v>-0.009942947</v>
      </c>
      <c r="J138" s="158" t="n">
        <v>0.00018337</v>
      </c>
      <c r="K138" s="158" t="n">
        <v>0.00857982</v>
      </c>
      <c r="L138" s="158" t="n">
        <v>0.00585117</v>
      </c>
      <c r="M138" s="158" t="n">
        <v>0.00298968</v>
      </c>
      <c r="N138" s="158" t="n">
        <v>0.0015105</v>
      </c>
      <c r="O138" s="158" t="n">
        <v>-0.00154091</v>
      </c>
      <c r="P138" s="158" t="n">
        <v>-0.0031113</v>
      </c>
      <c r="Q138" s="158" t="n">
        <v>-0.00633629</v>
      </c>
      <c r="R138" s="159" t="n">
        <v>-0.00966601</v>
      </c>
    </row>
    <row r="139" customFormat="false" ht="12.75" hidden="false" customHeight="false" outlineLevel="0" collapsed="false">
      <c r="A139" s="179" t="n">
        <v>40969</v>
      </c>
      <c r="B139" s="160" t="n">
        <v>-0.10550049</v>
      </c>
      <c r="C139" s="160" t="n">
        <v>0</v>
      </c>
      <c r="D139" s="160" t="n">
        <v>-0.34388616</v>
      </c>
      <c r="E139" s="160" t="n">
        <v>0.23838567</v>
      </c>
      <c r="F139" s="160" t="n">
        <v>0.23838567</v>
      </c>
      <c r="G139" s="160" t="n">
        <v>0</v>
      </c>
      <c r="H139" s="159" t="n">
        <v>0</v>
      </c>
      <c r="I139" s="181" t="n">
        <v>-0.0124903161</v>
      </c>
      <c r="J139" s="158" t="n">
        <v>0.00020397</v>
      </c>
      <c r="K139" s="158" t="n">
        <v>0.00543993</v>
      </c>
      <c r="L139" s="158" t="n">
        <v>0.0039655</v>
      </c>
      <c r="M139" s="158" t="n">
        <v>0.00211025</v>
      </c>
      <c r="N139" s="158" t="n">
        <v>0.00108627</v>
      </c>
      <c r="O139" s="158" t="n">
        <v>-0.00114686</v>
      </c>
      <c r="P139" s="158" t="n">
        <v>-0.00235247</v>
      </c>
      <c r="Q139" s="158" t="n">
        <v>-0.0049322</v>
      </c>
      <c r="R139" s="159" t="n">
        <v>-0.00772306</v>
      </c>
    </row>
    <row r="140" customFormat="false" ht="12.75" hidden="false" customHeight="false" outlineLevel="0" collapsed="false">
      <c r="A140" s="179" t="n">
        <v>41000</v>
      </c>
      <c r="B140" s="160" t="n">
        <v>0.00872558</v>
      </c>
      <c r="C140" s="160" t="n">
        <v>0</v>
      </c>
      <c r="D140" s="160" t="n">
        <v>-0.22925144</v>
      </c>
      <c r="E140" s="160" t="n">
        <v>0.23797702</v>
      </c>
      <c r="F140" s="160" t="n">
        <v>0.23797702</v>
      </c>
      <c r="G140" s="160" t="n">
        <v>0</v>
      </c>
      <c r="H140" s="159" t="n">
        <v>0</v>
      </c>
      <c r="I140" s="181" t="n">
        <v>-0.0076275911</v>
      </c>
      <c r="J140" s="158" t="n">
        <v>0.0001753</v>
      </c>
      <c r="K140" s="158" t="n">
        <v>0.00717176</v>
      </c>
      <c r="L140" s="158" t="n">
        <v>0.00485293</v>
      </c>
      <c r="M140" s="158" t="n">
        <v>0.0024655</v>
      </c>
      <c r="N140" s="158" t="n">
        <v>0.00124294</v>
      </c>
      <c r="O140" s="158" t="n">
        <v>-0.00126382</v>
      </c>
      <c r="P140" s="158" t="n">
        <v>-0.00255291</v>
      </c>
      <c r="Q140" s="158" t="n">
        <v>-0.00530149</v>
      </c>
      <c r="R140" s="159" t="n">
        <v>-0.00816636</v>
      </c>
    </row>
    <row r="141" customFormat="false" ht="12.75" hidden="false" customHeight="false" outlineLevel="0" collapsed="false">
      <c r="A141" s="179" t="n">
        <v>41030</v>
      </c>
      <c r="B141" s="160" t="n">
        <v>-0.02553995</v>
      </c>
      <c r="C141" s="160" t="n">
        <v>0</v>
      </c>
      <c r="D141" s="160" t="n">
        <v>-0.34368464</v>
      </c>
      <c r="E141" s="160" t="n">
        <v>0.31814469</v>
      </c>
      <c r="F141" s="160" t="n">
        <v>0.31814469</v>
      </c>
      <c r="G141" s="160" t="n">
        <v>0</v>
      </c>
      <c r="H141" s="159" t="n">
        <v>0</v>
      </c>
      <c r="I141" s="181" t="n">
        <v>-0.0099222734</v>
      </c>
      <c r="J141" s="158" t="n">
        <v>0.00023243</v>
      </c>
      <c r="K141" s="158" t="n">
        <v>0.00956436</v>
      </c>
      <c r="L141" s="158" t="n">
        <v>0.00646519</v>
      </c>
      <c r="M141" s="158" t="n">
        <v>0.0032818</v>
      </c>
      <c r="N141" s="158" t="n">
        <v>0.00165385</v>
      </c>
      <c r="O141" s="158" t="n">
        <v>-0.00168061</v>
      </c>
      <c r="P141" s="158" t="n">
        <v>-0.00338853</v>
      </c>
      <c r="Q141" s="158" t="n">
        <v>-0.00699558</v>
      </c>
      <c r="R141" s="159" t="n">
        <v>-0.01079715</v>
      </c>
    </row>
    <row r="142" customFormat="false" ht="12.75" hidden="false" customHeight="false" outlineLevel="0" collapsed="false">
      <c r="A142" s="179" t="n">
        <v>41061</v>
      </c>
      <c r="B142" s="160" t="n">
        <v>-0.05021743</v>
      </c>
      <c r="C142" s="160" t="n">
        <v>0</v>
      </c>
      <c r="D142" s="160" t="n">
        <v>-0.34353608</v>
      </c>
      <c r="E142" s="160" t="n">
        <v>0.29331865</v>
      </c>
      <c r="F142" s="160" t="n">
        <v>0.29331865</v>
      </c>
      <c r="G142" s="160" t="n">
        <v>0</v>
      </c>
      <c r="H142" s="159" t="n">
        <v>0</v>
      </c>
      <c r="I142" s="181" t="n">
        <v>-0.0114244706</v>
      </c>
      <c r="J142" s="158" t="n">
        <v>0.00022658</v>
      </c>
      <c r="K142" s="158" t="n">
        <v>0.00569659</v>
      </c>
      <c r="L142" s="158" t="n">
        <v>0.00400646</v>
      </c>
      <c r="M142" s="158" t="n">
        <v>0.00210743</v>
      </c>
      <c r="N142" s="158" t="n">
        <v>0.00107957</v>
      </c>
      <c r="O142" s="158" t="n">
        <v>-0.00113057</v>
      </c>
      <c r="P142" s="158" t="n">
        <v>-0.00231755</v>
      </c>
      <c r="Q142" s="158" t="n">
        <v>-0.00497291</v>
      </c>
      <c r="R142" s="159" t="n">
        <v>-0.00785219</v>
      </c>
    </row>
    <row r="143" customFormat="false" ht="12.75" hidden="false" customHeight="false" outlineLevel="0" collapsed="false">
      <c r="A143" s="179" t="n">
        <v>41091</v>
      </c>
      <c r="B143" s="160" t="n">
        <v>-0.04444237</v>
      </c>
      <c r="C143" s="160" t="n">
        <v>0</v>
      </c>
      <c r="D143" s="160" t="n">
        <v>-0.34348749</v>
      </c>
      <c r="E143" s="160" t="n">
        <v>0.29904512</v>
      </c>
      <c r="F143" s="160" t="n">
        <v>0.29904512</v>
      </c>
      <c r="G143" s="160" t="n">
        <v>0</v>
      </c>
      <c r="H143" s="159" t="n">
        <v>0</v>
      </c>
      <c r="I143" s="181" t="n">
        <v>-0.0119874791</v>
      </c>
      <c r="J143" s="158" t="n">
        <v>0.00023246</v>
      </c>
      <c r="K143" s="158" t="n">
        <v>0.00548335</v>
      </c>
      <c r="L143" s="158" t="n">
        <v>0.00388268</v>
      </c>
      <c r="M143" s="158" t="n">
        <v>0.00205405</v>
      </c>
      <c r="N143" s="158" t="n">
        <v>0.00105487</v>
      </c>
      <c r="O143" s="158" t="n">
        <v>-0.00110965</v>
      </c>
      <c r="P143" s="158" t="n">
        <v>-0.00228604</v>
      </c>
      <c r="Q143" s="158" t="n">
        <v>-0.00493069</v>
      </c>
      <c r="R143" s="159" t="n">
        <v>-0.00780188</v>
      </c>
    </row>
    <row r="144" customFormat="false" ht="12.75" hidden="false" customHeight="false" outlineLevel="0" collapsed="false">
      <c r="A144" s="179" t="n">
        <v>41122</v>
      </c>
      <c r="B144" s="160" t="n">
        <v>-0.04625935</v>
      </c>
      <c r="C144" s="160" t="n">
        <v>0</v>
      </c>
      <c r="D144" s="160" t="n">
        <v>-0.34331793</v>
      </c>
      <c r="E144" s="160" t="n">
        <v>0.29705858</v>
      </c>
      <c r="F144" s="160" t="n">
        <v>0.29705858</v>
      </c>
      <c r="G144" s="160" t="n">
        <v>0</v>
      </c>
      <c r="H144" s="159" t="n">
        <v>0</v>
      </c>
      <c r="I144" s="181" t="n">
        <v>-0.011847006</v>
      </c>
      <c r="J144" s="158" t="n">
        <v>0.00023014</v>
      </c>
      <c r="K144" s="158" t="n">
        <v>0.00584326</v>
      </c>
      <c r="L144" s="158" t="n">
        <v>0.00410919</v>
      </c>
      <c r="M144" s="158" t="n">
        <v>0.00216066</v>
      </c>
      <c r="N144" s="158" t="n">
        <v>0.00110655</v>
      </c>
      <c r="O144" s="158" t="n">
        <v>-0.00115611</v>
      </c>
      <c r="P144" s="158" t="n">
        <v>-0.0023934</v>
      </c>
      <c r="Q144" s="158" t="n">
        <v>-0.00513058</v>
      </c>
      <c r="R144" s="159" t="n">
        <v>-0.00807034</v>
      </c>
    </row>
    <row r="145" customFormat="false" ht="12.75" hidden="false" customHeight="false" outlineLevel="0" collapsed="false">
      <c r="A145" s="179" t="n">
        <v>41153</v>
      </c>
      <c r="B145" s="160" t="n">
        <v>-0.04887222</v>
      </c>
      <c r="C145" s="160" t="n">
        <v>0</v>
      </c>
      <c r="D145" s="160" t="n">
        <v>-0.34318418</v>
      </c>
      <c r="E145" s="160" t="n">
        <v>0.29431196</v>
      </c>
      <c r="F145" s="160" t="n">
        <v>0.29431196</v>
      </c>
      <c r="G145" s="160" t="n">
        <v>0</v>
      </c>
      <c r="H145" s="159" t="n">
        <v>0</v>
      </c>
      <c r="I145" s="181" t="n">
        <v>-0.0099100756</v>
      </c>
      <c r="J145" s="158" t="n">
        <v>0.00021758</v>
      </c>
      <c r="K145" s="158" t="n">
        <v>0.00898209</v>
      </c>
      <c r="L145" s="158" t="n">
        <v>0.00608368</v>
      </c>
      <c r="M145" s="158" t="n">
        <v>0.00309214</v>
      </c>
      <c r="N145" s="158" t="n">
        <v>0.00155892</v>
      </c>
      <c r="O145" s="158" t="n">
        <v>-0.0015887</v>
      </c>
      <c r="P145" s="158" t="n">
        <v>-0.00324933</v>
      </c>
      <c r="Q145" s="158" t="n">
        <v>-0.00672508</v>
      </c>
      <c r="R145" s="159" t="n">
        <v>-0.01030802</v>
      </c>
    </row>
    <row r="146" customFormat="false" ht="12.75" hidden="false" customHeight="false" outlineLevel="0" collapsed="false">
      <c r="A146" s="179" t="n">
        <v>41183</v>
      </c>
      <c r="B146" s="160" t="n">
        <v>0.00144412</v>
      </c>
      <c r="C146" s="160" t="n">
        <v>0</v>
      </c>
      <c r="D146" s="160" t="n">
        <v>-0.2288578</v>
      </c>
      <c r="E146" s="160" t="n">
        <v>0.23030192</v>
      </c>
      <c r="F146" s="160" t="n">
        <v>0.23030192</v>
      </c>
      <c r="G146" s="160" t="n">
        <v>0</v>
      </c>
      <c r="H146" s="159" t="n">
        <v>0</v>
      </c>
      <c r="I146" s="181" t="n">
        <v>-0.0081136315</v>
      </c>
      <c r="J146" s="158" t="n">
        <v>0.00017194</v>
      </c>
      <c r="K146" s="158" t="n">
        <v>0.00665562</v>
      </c>
      <c r="L146" s="158" t="n">
        <v>0.00452836</v>
      </c>
      <c r="M146" s="158" t="n">
        <v>0.00231103</v>
      </c>
      <c r="N146" s="158" t="n">
        <v>0.00116732</v>
      </c>
      <c r="O146" s="158" t="n">
        <v>-0.00120095</v>
      </c>
      <c r="P146" s="158" t="n">
        <v>-0.00246717</v>
      </c>
      <c r="Q146" s="158" t="n">
        <v>-0.00510371</v>
      </c>
      <c r="R146" s="159" t="n">
        <v>-0.00783519</v>
      </c>
    </row>
    <row r="147" customFormat="false" ht="12.75" hidden="false" customHeight="false" outlineLevel="0" collapsed="false">
      <c r="A147" s="179" t="n">
        <v>41214</v>
      </c>
      <c r="B147" s="160" t="n">
        <v>-0.01127538</v>
      </c>
      <c r="C147" s="160" t="n">
        <v>0</v>
      </c>
      <c r="D147" s="160" t="n">
        <v>-0.22876901</v>
      </c>
      <c r="E147" s="160" t="n">
        <v>0.21749363</v>
      </c>
      <c r="F147" s="160" t="n">
        <v>0.21749363</v>
      </c>
      <c r="G147" s="160" t="n">
        <v>0</v>
      </c>
      <c r="H147" s="159" t="n">
        <v>0</v>
      </c>
      <c r="I147" s="181" t="n">
        <v>-0.0082317344</v>
      </c>
      <c r="J147" s="158" t="n">
        <v>0.00016566</v>
      </c>
      <c r="K147" s="158" t="n">
        <v>0.00687475</v>
      </c>
      <c r="L147" s="158" t="n">
        <v>0.00471132</v>
      </c>
      <c r="M147" s="158" t="n">
        <v>0.00245232</v>
      </c>
      <c r="N147" s="158" t="n">
        <v>0.00124984</v>
      </c>
      <c r="O147" s="158" t="n">
        <v>-0.0012711</v>
      </c>
      <c r="P147" s="158" t="n">
        <v>-0.00256485</v>
      </c>
      <c r="Q147" s="158" t="n">
        <v>-0.00522055</v>
      </c>
      <c r="R147" s="159" t="n">
        <v>-0.00796624</v>
      </c>
    </row>
    <row r="148" customFormat="false" ht="12.75" hidden="false" customHeight="false" outlineLevel="0" collapsed="false">
      <c r="A148" s="179" t="n">
        <v>41244</v>
      </c>
      <c r="B148" s="160" t="n">
        <v>-0.01041215</v>
      </c>
      <c r="C148" s="160" t="n">
        <v>0</v>
      </c>
      <c r="D148" s="160" t="n">
        <v>-0.22876099</v>
      </c>
      <c r="E148" s="160" t="n">
        <v>0.21834884</v>
      </c>
      <c r="F148" s="160" t="n">
        <v>0.21834884</v>
      </c>
      <c r="G148" s="160" t="n">
        <v>0</v>
      </c>
      <c r="H148" s="159" t="n">
        <v>0</v>
      </c>
      <c r="I148" s="181" t="n">
        <v>-0.0090731276</v>
      </c>
      <c r="J148" s="158" t="n">
        <v>0.00017026</v>
      </c>
      <c r="K148" s="158" t="n">
        <v>0.00704666</v>
      </c>
      <c r="L148" s="158" t="n">
        <v>0.0048806</v>
      </c>
      <c r="M148" s="158" t="n">
        <v>0.00249909</v>
      </c>
      <c r="N148" s="158" t="n">
        <v>0.00126277</v>
      </c>
      <c r="O148" s="158" t="n">
        <v>-0.00128911</v>
      </c>
      <c r="P148" s="158" t="n">
        <v>-0.0026043</v>
      </c>
      <c r="Q148" s="158" t="n">
        <v>-0.00531133</v>
      </c>
      <c r="R148" s="159" t="n">
        <v>-0.008117</v>
      </c>
    </row>
    <row r="149" customFormat="false" ht="12.75" hidden="false" customHeight="false" outlineLevel="0" collapsed="false">
      <c r="A149" s="179" t="n">
        <v>41275</v>
      </c>
      <c r="B149" s="160" t="n">
        <v>-0.02032385</v>
      </c>
      <c r="C149" s="160" t="n">
        <v>0</v>
      </c>
      <c r="D149" s="160" t="n">
        <v>-0.22870283</v>
      </c>
      <c r="E149" s="160" t="n">
        <v>0.20837898</v>
      </c>
      <c r="F149" s="160" t="n">
        <v>0.20837898</v>
      </c>
      <c r="G149" s="160" t="n">
        <v>0</v>
      </c>
      <c r="H149" s="159" t="n">
        <v>0</v>
      </c>
      <c r="I149" s="181" t="n">
        <v>-0.0099893891</v>
      </c>
      <c r="J149" s="158" t="n">
        <v>0.00016918</v>
      </c>
      <c r="K149" s="158" t="n">
        <v>0.00737879</v>
      </c>
      <c r="L149" s="158" t="n">
        <v>0.00503869</v>
      </c>
      <c r="M149" s="158" t="n">
        <v>0.00257734</v>
      </c>
      <c r="N149" s="158" t="n">
        <v>0.00130277</v>
      </c>
      <c r="O149" s="158" t="n">
        <v>-0.00133019</v>
      </c>
      <c r="P149" s="158" t="n">
        <v>-0.00268685</v>
      </c>
      <c r="Q149" s="158" t="n">
        <v>-0.00547581</v>
      </c>
      <c r="R149" s="159" t="n">
        <v>-0.0083589</v>
      </c>
    </row>
    <row r="150" customFormat="false" ht="12.75" hidden="false" customHeight="false" outlineLevel="0" collapsed="false">
      <c r="A150" s="179" t="n">
        <v>41306</v>
      </c>
      <c r="B150" s="160" t="n">
        <v>0.07712933</v>
      </c>
      <c r="C150" s="160" t="n">
        <v>0</v>
      </c>
      <c r="D150" s="160" t="n">
        <v>-0.11416211</v>
      </c>
      <c r="E150" s="160" t="n">
        <v>0.19129144</v>
      </c>
      <c r="F150" s="160" t="n">
        <v>0.19129144</v>
      </c>
      <c r="G150" s="160" t="n">
        <v>0</v>
      </c>
      <c r="H150" s="159" t="n">
        <v>0</v>
      </c>
      <c r="I150" s="181" t="n">
        <v>-0.0083985155</v>
      </c>
      <c r="J150" s="158" t="n">
        <v>0.00015093</v>
      </c>
      <c r="K150" s="158" t="n">
        <v>0.00672667</v>
      </c>
      <c r="L150" s="158" t="n">
        <v>0.00457857</v>
      </c>
      <c r="M150" s="158" t="n">
        <v>0.00233547</v>
      </c>
      <c r="N150" s="158" t="n">
        <v>0.00117914</v>
      </c>
      <c r="O150" s="158" t="n">
        <v>-0.00120154</v>
      </c>
      <c r="P150" s="158" t="n">
        <v>-0.00242499</v>
      </c>
      <c r="Q150" s="158" t="n">
        <v>-0.00493538</v>
      </c>
      <c r="R150" s="159" t="n">
        <v>-0.00752608</v>
      </c>
    </row>
    <row r="151" customFormat="false" ht="12.75" hidden="false" customHeight="false" outlineLevel="0" collapsed="false">
      <c r="A151" s="179" t="n">
        <v>41334</v>
      </c>
      <c r="B151" s="160" t="n">
        <v>-0.0236605</v>
      </c>
      <c r="C151" s="160" t="n">
        <v>0</v>
      </c>
      <c r="D151" s="160" t="n">
        <v>-0.22855873</v>
      </c>
      <c r="E151" s="160" t="n">
        <v>0.20489823</v>
      </c>
      <c r="F151" s="160" t="n">
        <v>0.20489823</v>
      </c>
      <c r="G151" s="160" t="n">
        <v>0</v>
      </c>
      <c r="H151" s="159" t="n">
        <v>0</v>
      </c>
      <c r="I151" s="181" t="n">
        <v>-0.0103734007</v>
      </c>
      <c r="J151" s="158" t="n">
        <v>0.00016864</v>
      </c>
      <c r="K151" s="158" t="n">
        <v>0.00444693</v>
      </c>
      <c r="L151" s="158" t="n">
        <v>0.00321774</v>
      </c>
      <c r="M151" s="158" t="n">
        <v>0.00170037</v>
      </c>
      <c r="N151" s="158" t="n">
        <v>0.00087158</v>
      </c>
      <c r="O151" s="158" t="n">
        <v>-0.00091333</v>
      </c>
      <c r="P151" s="158" t="n">
        <v>-0.00186734</v>
      </c>
      <c r="Q151" s="158" t="n">
        <v>-0.00389264</v>
      </c>
      <c r="R151" s="159" t="n">
        <v>-0.0060661</v>
      </c>
    </row>
    <row r="152" customFormat="false" ht="12.75" hidden="false" customHeight="false" outlineLevel="0" collapsed="false">
      <c r="A152" s="179" t="n">
        <v>41365</v>
      </c>
      <c r="B152" s="160" t="n">
        <v>-0.0837176</v>
      </c>
      <c r="C152" s="160" t="n">
        <v>0</v>
      </c>
      <c r="D152" s="160" t="n">
        <v>-0.11441653</v>
      </c>
      <c r="E152" s="160" t="n">
        <v>0.03069893</v>
      </c>
      <c r="F152" s="160" t="n">
        <v>0.03069893</v>
      </c>
      <c r="G152" s="160" t="n">
        <v>0</v>
      </c>
      <c r="H152" s="159" t="n">
        <v>0</v>
      </c>
      <c r="I152" s="181" t="n">
        <v>0.0046877751</v>
      </c>
      <c r="J152" s="158" t="n">
        <v>-7.28E-006</v>
      </c>
      <c r="K152" s="158" t="n">
        <v>0.00933618</v>
      </c>
      <c r="L152" s="158" t="n">
        <v>0.00592775</v>
      </c>
      <c r="M152" s="158" t="n">
        <v>0.00282515</v>
      </c>
      <c r="N152" s="158" t="n">
        <v>0.00137956</v>
      </c>
      <c r="O152" s="158" t="n">
        <v>-0.00131667</v>
      </c>
      <c r="P152" s="158" t="n">
        <v>-0.00257343</v>
      </c>
      <c r="Q152" s="158" t="n">
        <v>-0.00491847</v>
      </c>
      <c r="R152" s="159" t="n">
        <v>-0.00705624</v>
      </c>
    </row>
    <row r="153" customFormat="false" ht="12.75" hidden="false" customHeight="false" outlineLevel="0" collapsed="false">
      <c r="A153" s="179" t="n">
        <v>41395</v>
      </c>
      <c r="B153" s="160" t="n">
        <v>-0.07213188</v>
      </c>
      <c r="C153" s="160" t="n">
        <v>0</v>
      </c>
      <c r="D153" s="160" t="n">
        <v>-0.11434953</v>
      </c>
      <c r="E153" s="160" t="n">
        <v>0.04221765</v>
      </c>
      <c r="F153" s="160" t="n">
        <v>0.04221765</v>
      </c>
      <c r="G153" s="160" t="n">
        <v>0</v>
      </c>
      <c r="H153" s="159" t="n">
        <v>0</v>
      </c>
      <c r="I153" s="181" t="n">
        <v>0.006316503</v>
      </c>
      <c r="J153" s="158" t="n">
        <v>-9.11E-006</v>
      </c>
      <c r="K153" s="158" t="n">
        <v>0.01278621</v>
      </c>
      <c r="L153" s="158" t="n">
        <v>0.00811964</v>
      </c>
      <c r="M153" s="158" t="n">
        <v>0.00387044</v>
      </c>
      <c r="N153" s="158" t="n">
        <v>0.00189014</v>
      </c>
      <c r="O153" s="158" t="n">
        <v>-0.00180425</v>
      </c>
      <c r="P153" s="158" t="n">
        <v>-0.00352667</v>
      </c>
      <c r="Q153" s="158" t="n">
        <v>-0.00674134</v>
      </c>
      <c r="R153" s="159" t="n">
        <v>-0.00967278</v>
      </c>
    </row>
    <row r="154" customFormat="false" ht="12.75" hidden="false" customHeight="false" outlineLevel="0" collapsed="false">
      <c r="A154" s="179" t="n">
        <v>41426</v>
      </c>
      <c r="B154" s="160" t="n">
        <v>-0.08510305</v>
      </c>
      <c r="C154" s="160" t="n">
        <v>0</v>
      </c>
      <c r="D154" s="160" t="n">
        <v>-0.11430185</v>
      </c>
      <c r="E154" s="160" t="n">
        <v>0.0291988</v>
      </c>
      <c r="F154" s="160" t="n">
        <v>0.0291988</v>
      </c>
      <c r="G154" s="160" t="n">
        <v>0</v>
      </c>
      <c r="H154" s="159" t="n">
        <v>0</v>
      </c>
      <c r="I154" s="181" t="n">
        <v>0.0044048886</v>
      </c>
      <c r="J154" s="158" t="n">
        <v>-6.32E-006</v>
      </c>
      <c r="K154" s="158" t="n">
        <v>0.00877558</v>
      </c>
      <c r="L154" s="158" t="n">
        <v>0.0055743</v>
      </c>
      <c r="M154" s="158" t="n">
        <v>0.00265785</v>
      </c>
      <c r="N154" s="158" t="n">
        <v>0.00129814</v>
      </c>
      <c r="O154" s="158" t="n">
        <v>-0.00123948</v>
      </c>
      <c r="P154" s="158" t="n">
        <v>-0.00242307</v>
      </c>
      <c r="Q154" s="158" t="n">
        <v>-0.00463295</v>
      </c>
      <c r="R154" s="159" t="n">
        <v>-0.00664923</v>
      </c>
    </row>
    <row r="155" customFormat="false" ht="12.75" hidden="false" customHeight="false" outlineLevel="0" collapsed="false">
      <c r="A155" s="179" t="n">
        <v>41456</v>
      </c>
      <c r="B155" s="160" t="n">
        <v>-0.08575997</v>
      </c>
      <c r="C155" s="160" t="n">
        <v>0</v>
      </c>
      <c r="D155" s="160" t="n">
        <v>-0.114272</v>
      </c>
      <c r="E155" s="160" t="n">
        <v>0.02851203</v>
      </c>
      <c r="F155" s="160" t="n">
        <v>0.02851203</v>
      </c>
      <c r="G155" s="160" t="n">
        <v>0</v>
      </c>
      <c r="H155" s="159" t="n">
        <v>0</v>
      </c>
      <c r="I155" s="181" t="n">
        <v>0.0042872915</v>
      </c>
      <c r="J155" s="158" t="n">
        <v>-5.96E-006</v>
      </c>
      <c r="K155" s="158" t="n">
        <v>0.00852356</v>
      </c>
      <c r="L155" s="158" t="n">
        <v>0.00541528</v>
      </c>
      <c r="M155" s="158" t="n">
        <v>0.00258253</v>
      </c>
      <c r="N155" s="158" t="n">
        <v>0.00126148</v>
      </c>
      <c r="O155" s="158" t="n">
        <v>-0.0012047</v>
      </c>
      <c r="P155" s="158" t="n">
        <v>-0.00235528</v>
      </c>
      <c r="Q155" s="158" t="n">
        <v>-0.00450415</v>
      </c>
      <c r="R155" s="159" t="n">
        <v>-0.00646551</v>
      </c>
    </row>
    <row r="156" customFormat="false" ht="12.75" hidden="false" customHeight="false" outlineLevel="0" collapsed="false">
      <c r="A156" s="179" t="n">
        <v>41487</v>
      </c>
      <c r="B156" s="160" t="n">
        <v>-0.08535981</v>
      </c>
      <c r="C156" s="160" t="n">
        <v>0</v>
      </c>
      <c r="D156" s="160" t="n">
        <v>-0.11426056</v>
      </c>
      <c r="E156" s="160" t="n">
        <v>0.02890075</v>
      </c>
      <c r="F156" s="160" t="n">
        <v>0.02890075</v>
      </c>
      <c r="G156" s="160" t="n">
        <v>0</v>
      </c>
      <c r="H156" s="159" t="n">
        <v>0</v>
      </c>
      <c r="I156" s="181" t="n">
        <v>0.0043388544</v>
      </c>
      <c r="J156" s="158" t="n">
        <v>-5.85E-006</v>
      </c>
      <c r="K156" s="158" t="n">
        <v>0.00858375</v>
      </c>
      <c r="L156" s="158" t="n">
        <v>0.00545482</v>
      </c>
      <c r="M156" s="158" t="n">
        <v>0.00260199</v>
      </c>
      <c r="N156" s="158" t="n">
        <v>0.00127113</v>
      </c>
      <c r="O156" s="158" t="n">
        <v>-0.00121419</v>
      </c>
      <c r="P156" s="158" t="n">
        <v>-0.00237411</v>
      </c>
      <c r="Q156" s="158" t="n">
        <v>-0.00454114</v>
      </c>
      <c r="R156" s="159" t="n">
        <v>-0.00651998</v>
      </c>
    </row>
    <row r="157" customFormat="false" ht="12.75" hidden="false" customHeight="false" outlineLevel="0" collapsed="false">
      <c r="A157" s="179" t="n">
        <v>41518</v>
      </c>
      <c r="B157" s="160" t="n">
        <v>-0.07719121</v>
      </c>
      <c r="C157" s="160" t="n">
        <v>0</v>
      </c>
      <c r="D157" s="160" t="n">
        <v>-0.11420217</v>
      </c>
      <c r="E157" s="160" t="n">
        <v>0.03701096</v>
      </c>
      <c r="F157" s="160" t="n">
        <v>0.03701096</v>
      </c>
      <c r="G157" s="160" t="n">
        <v>0</v>
      </c>
      <c r="H157" s="159" t="n">
        <v>0</v>
      </c>
      <c r="I157" s="181" t="n">
        <v>0.0055870605</v>
      </c>
      <c r="J157" s="158" t="n">
        <v>-7.46E-006</v>
      </c>
      <c r="K157" s="158" t="n">
        <v>0.01091924</v>
      </c>
      <c r="L157" s="158" t="n">
        <v>0.00694063</v>
      </c>
      <c r="M157" s="158" t="n">
        <v>0.00331152</v>
      </c>
      <c r="N157" s="158" t="n">
        <v>0.00161793</v>
      </c>
      <c r="O157" s="158" t="n">
        <v>-0.00154581</v>
      </c>
      <c r="P157" s="158" t="n">
        <v>-0.00302286</v>
      </c>
      <c r="Q157" s="158" t="n">
        <v>-0.00578334</v>
      </c>
      <c r="R157" s="159" t="n">
        <v>-0.00830528</v>
      </c>
    </row>
    <row r="158" customFormat="false" ht="12.75" hidden="false" customHeight="false" outlineLevel="0" collapsed="false">
      <c r="A158" s="179" t="n">
        <v>41548</v>
      </c>
      <c r="B158" s="160" t="n">
        <v>-0.08716824</v>
      </c>
      <c r="C158" s="160" t="n">
        <v>0</v>
      </c>
      <c r="D158" s="160" t="n">
        <v>-0.11420449</v>
      </c>
      <c r="E158" s="160" t="n">
        <v>0.02703625</v>
      </c>
      <c r="F158" s="160" t="n">
        <v>0.02703625</v>
      </c>
      <c r="G158" s="160" t="n">
        <v>0</v>
      </c>
      <c r="H158" s="159" t="n">
        <v>0</v>
      </c>
      <c r="I158" s="181" t="n">
        <v>0.0041365008</v>
      </c>
      <c r="J158" s="158" t="n">
        <v>-5.59E-006</v>
      </c>
      <c r="K158" s="158" t="n">
        <v>0.00796192</v>
      </c>
      <c r="L158" s="158" t="n">
        <v>0.00506094</v>
      </c>
      <c r="M158" s="158" t="n">
        <v>0.00241473</v>
      </c>
      <c r="N158" s="158" t="n">
        <v>0.0011798</v>
      </c>
      <c r="O158" s="158" t="n">
        <v>-0.00112723</v>
      </c>
      <c r="P158" s="158" t="n">
        <v>-0.00220436</v>
      </c>
      <c r="Q158" s="158" t="n">
        <v>-0.00421752</v>
      </c>
      <c r="R158" s="159" t="n">
        <v>-0.00605686</v>
      </c>
    </row>
    <row r="159" customFormat="false" ht="12.75" hidden="false" customHeight="false" outlineLevel="0" collapsed="false">
      <c r="A159" s="179" t="n">
        <v>41579</v>
      </c>
      <c r="B159" s="160" t="n">
        <v>-0.09041122</v>
      </c>
      <c r="C159" s="160" t="n">
        <v>0</v>
      </c>
      <c r="D159" s="160" t="n">
        <v>-0.1141391</v>
      </c>
      <c r="E159" s="160" t="n">
        <v>0.02372788</v>
      </c>
      <c r="F159" s="160" t="n">
        <v>0.02372788</v>
      </c>
      <c r="G159" s="160" t="n">
        <v>0</v>
      </c>
      <c r="H159" s="159" t="n">
        <v>0</v>
      </c>
      <c r="I159" s="181" t="n">
        <v>0.0039523787</v>
      </c>
      <c r="J159" s="158" t="n">
        <v>-6.37E-006</v>
      </c>
      <c r="K159" s="158" t="n">
        <v>0.00682601</v>
      </c>
      <c r="L159" s="158" t="n">
        <v>0.00434255</v>
      </c>
      <c r="M159" s="158" t="n">
        <v>0.00207368</v>
      </c>
      <c r="N159" s="158" t="n">
        <v>0.00101358</v>
      </c>
      <c r="O159" s="158" t="n">
        <v>-0.00096921</v>
      </c>
      <c r="P159" s="158" t="n">
        <v>-0.00189609</v>
      </c>
      <c r="Q159" s="158" t="n">
        <v>-0.00363056</v>
      </c>
      <c r="R159" s="159" t="n">
        <v>-0.0052179</v>
      </c>
    </row>
    <row r="160" customFormat="false" ht="12.75" hidden="false" customHeight="false" outlineLevel="0" collapsed="false">
      <c r="A160" s="179" t="n">
        <v>41609</v>
      </c>
      <c r="B160" s="160" t="n">
        <v>-0.09336719</v>
      </c>
      <c r="C160" s="160" t="n">
        <v>0</v>
      </c>
      <c r="D160" s="160" t="n">
        <v>-0.11413398</v>
      </c>
      <c r="E160" s="160" t="n">
        <v>0.02076679</v>
      </c>
      <c r="F160" s="160" t="n">
        <v>0.02076679</v>
      </c>
      <c r="G160" s="160" t="n">
        <v>0</v>
      </c>
      <c r="H160" s="159" t="n">
        <v>0</v>
      </c>
      <c r="I160" s="181" t="n">
        <v>0.0036669557</v>
      </c>
      <c r="J160" s="158" t="n">
        <v>-6.49E-006</v>
      </c>
      <c r="K160" s="158" t="n">
        <v>0.00588988</v>
      </c>
      <c r="L160" s="158" t="n">
        <v>0.00374885</v>
      </c>
      <c r="M160" s="158" t="n">
        <v>0.00179104</v>
      </c>
      <c r="N160" s="158" t="n">
        <v>0.00087565</v>
      </c>
      <c r="O160" s="158" t="n">
        <v>-0.0008377</v>
      </c>
      <c r="P160" s="158" t="n">
        <v>-0.00163921</v>
      </c>
      <c r="Q160" s="158" t="n">
        <v>-0.00314015</v>
      </c>
      <c r="R160" s="159" t="n">
        <v>-0.00451512</v>
      </c>
    </row>
    <row r="161" customFormat="false" ht="12.75" hidden="false" customHeight="false" outlineLevel="0" collapsed="false">
      <c r="A161" s="179" t="n">
        <v>41640</v>
      </c>
      <c r="B161" s="160" t="n">
        <v>0.01524589</v>
      </c>
      <c r="C161" s="160" t="n">
        <v>0</v>
      </c>
      <c r="D161" s="160" t="n">
        <v>0</v>
      </c>
      <c r="E161" s="160" t="n">
        <v>0.01524589</v>
      </c>
      <c r="F161" s="160" t="n">
        <v>0.01524589</v>
      </c>
      <c r="G161" s="160" t="n">
        <v>0</v>
      </c>
      <c r="H161" s="159" t="n">
        <v>0</v>
      </c>
      <c r="I161" s="181" t="n">
        <v>0.0028878829</v>
      </c>
      <c r="J161" s="158" t="n">
        <v>-5.63E-006</v>
      </c>
      <c r="K161" s="158" t="n">
        <v>0.004174</v>
      </c>
      <c r="L161" s="158" t="n">
        <v>0.00266032</v>
      </c>
      <c r="M161" s="158" t="n">
        <v>0.00127267</v>
      </c>
      <c r="N161" s="158" t="n">
        <v>0.00062261</v>
      </c>
      <c r="O161" s="158" t="n">
        <v>-0.00059639</v>
      </c>
      <c r="P161" s="158" t="n">
        <v>-0.00116774</v>
      </c>
      <c r="Q161" s="158" t="n">
        <v>-0.0022397</v>
      </c>
      <c r="R161" s="159" t="n">
        <v>-0.00322419</v>
      </c>
    </row>
    <row r="162" customFormat="false" ht="12.75" hidden="false" customHeight="false" outlineLevel="0" collapsed="false">
      <c r="A162" s="179" t="n">
        <v>41671</v>
      </c>
      <c r="B162" s="160" t="n">
        <v>0.01704579</v>
      </c>
      <c r="C162" s="160" t="n">
        <v>0</v>
      </c>
      <c r="D162" s="160" t="n">
        <v>0</v>
      </c>
      <c r="E162" s="160" t="n">
        <v>0.01704579</v>
      </c>
      <c r="F162" s="160" t="n">
        <v>0.01704579</v>
      </c>
      <c r="G162" s="160" t="n">
        <v>0</v>
      </c>
      <c r="H162" s="159" t="n">
        <v>0</v>
      </c>
      <c r="I162" s="181" t="n">
        <v>0.0030296402</v>
      </c>
      <c r="J162" s="158" t="n">
        <v>-5.22E-006</v>
      </c>
      <c r="K162" s="158" t="n">
        <v>0.00468268</v>
      </c>
      <c r="L162" s="158" t="n">
        <v>0.0029842</v>
      </c>
      <c r="M162" s="158" t="n">
        <v>0.00142745</v>
      </c>
      <c r="N162" s="158" t="n">
        <v>0.0006983</v>
      </c>
      <c r="O162" s="158" t="n">
        <v>-0.00066881</v>
      </c>
      <c r="P162" s="158" t="n">
        <v>-0.00130947</v>
      </c>
      <c r="Q162" s="158" t="n">
        <v>-0.00251125</v>
      </c>
      <c r="R162" s="159" t="n">
        <v>-0.00361471</v>
      </c>
    </row>
    <row r="163" customFormat="false" ht="12.75" hidden="false" customHeight="false" outlineLevel="0" collapsed="false">
      <c r="A163" s="179" t="n">
        <v>41699</v>
      </c>
      <c r="B163" s="160" t="n">
        <v>-0.10250382</v>
      </c>
      <c r="C163" s="160" t="n">
        <v>0</v>
      </c>
      <c r="D163" s="160" t="n">
        <v>-0.11405465</v>
      </c>
      <c r="E163" s="160" t="n">
        <v>0.01155083</v>
      </c>
      <c r="F163" s="160" t="n">
        <v>0.01155083</v>
      </c>
      <c r="G163" s="160" t="n">
        <v>0</v>
      </c>
      <c r="H163" s="159" t="n">
        <v>0</v>
      </c>
      <c r="I163" s="181" t="n">
        <v>0.0021283668</v>
      </c>
      <c r="J163" s="158" t="n">
        <v>-3.51E-006</v>
      </c>
      <c r="K163" s="158" t="n">
        <v>0.00336289</v>
      </c>
      <c r="L163" s="158" t="n">
        <v>0.00213864</v>
      </c>
      <c r="M163" s="158" t="n">
        <v>0.0010209</v>
      </c>
      <c r="N163" s="158" t="n">
        <v>0.00049891</v>
      </c>
      <c r="O163" s="158" t="n">
        <v>-0.00047691</v>
      </c>
      <c r="P163" s="158" t="n">
        <v>-0.00093284</v>
      </c>
      <c r="Q163" s="158" t="n">
        <v>-0.00178558</v>
      </c>
      <c r="R163" s="159" t="n">
        <v>-0.00256543</v>
      </c>
    </row>
    <row r="164" customFormat="false" ht="12.75" hidden="false" customHeight="false" outlineLevel="0" collapsed="false">
      <c r="A164" s="179" t="n">
        <v>41730</v>
      </c>
      <c r="B164" s="160" t="n">
        <v>-0.08666854</v>
      </c>
      <c r="C164" s="160" t="n">
        <v>0</v>
      </c>
      <c r="D164" s="160" t="n">
        <v>-0.11401356</v>
      </c>
      <c r="E164" s="160" t="n">
        <v>0.02734502</v>
      </c>
      <c r="F164" s="160" t="n">
        <v>0.02734502</v>
      </c>
      <c r="G164" s="160" t="n">
        <v>0</v>
      </c>
      <c r="H164" s="159" t="n">
        <v>0</v>
      </c>
      <c r="I164" s="181" t="n">
        <v>0.0044250858</v>
      </c>
      <c r="J164" s="158" t="n">
        <v>-5.33E-006</v>
      </c>
      <c r="K164" s="158" t="n">
        <v>0.00804938</v>
      </c>
      <c r="L164" s="158" t="n">
        <v>0.00511739</v>
      </c>
      <c r="M164" s="158" t="n">
        <v>0.00244203</v>
      </c>
      <c r="N164" s="158" t="n">
        <v>0.00119322</v>
      </c>
      <c r="O164" s="158" t="n">
        <v>-0.00114022</v>
      </c>
      <c r="P164" s="158" t="n">
        <v>-0.00222988</v>
      </c>
      <c r="Q164" s="158" t="n">
        <v>-0.00426683</v>
      </c>
      <c r="R164" s="159" t="n">
        <v>-0.00612829</v>
      </c>
    </row>
    <row r="165" customFormat="false" ht="12.75" hidden="false" customHeight="false" outlineLevel="0" collapsed="false">
      <c r="A165" s="179" t="n">
        <v>41760</v>
      </c>
      <c r="B165" s="160" t="n">
        <v>-0.07642237</v>
      </c>
      <c r="C165" s="160" t="n">
        <v>0</v>
      </c>
      <c r="D165" s="160" t="n">
        <v>-0.11399023</v>
      </c>
      <c r="E165" s="160" t="n">
        <v>0.03756786</v>
      </c>
      <c r="F165" s="160" t="n">
        <v>0.03756786</v>
      </c>
      <c r="G165" s="160" t="n">
        <v>0</v>
      </c>
      <c r="H165" s="159" t="n">
        <v>0</v>
      </c>
      <c r="I165" s="181" t="n">
        <v>0.0059625287</v>
      </c>
      <c r="J165" s="158" t="n">
        <v>-6.6E-006</v>
      </c>
      <c r="K165" s="158" t="n">
        <v>0.01101594</v>
      </c>
      <c r="L165" s="158" t="n">
        <v>0.00700446</v>
      </c>
      <c r="M165" s="158" t="n">
        <v>0.00334305</v>
      </c>
      <c r="N165" s="158" t="n">
        <v>0.00163359</v>
      </c>
      <c r="O165" s="158" t="n">
        <v>-0.00156124</v>
      </c>
      <c r="P165" s="158" t="n">
        <v>-0.00305347</v>
      </c>
      <c r="Q165" s="158" t="n">
        <v>-0.00584353</v>
      </c>
      <c r="R165" s="159" t="n">
        <v>-0.00839393</v>
      </c>
    </row>
    <row r="166" customFormat="false" ht="12.75" hidden="false" customHeight="false" outlineLevel="0" collapsed="false">
      <c r="A166" s="179" t="n">
        <v>41791</v>
      </c>
      <c r="B166" s="160" t="n">
        <v>-0.08795769</v>
      </c>
      <c r="C166" s="160" t="n">
        <v>0</v>
      </c>
      <c r="D166" s="160" t="n">
        <v>-0.11394195</v>
      </c>
      <c r="E166" s="160" t="n">
        <v>0.02598426</v>
      </c>
      <c r="F166" s="160" t="n">
        <v>0.02598426</v>
      </c>
      <c r="G166" s="160" t="n">
        <v>0</v>
      </c>
      <c r="H166" s="159" t="n">
        <v>0</v>
      </c>
      <c r="I166" s="181" t="n">
        <v>0.0041597415</v>
      </c>
      <c r="J166" s="158" t="n">
        <v>-4.61E-006</v>
      </c>
      <c r="K166" s="158" t="n">
        <v>0.00756801</v>
      </c>
      <c r="L166" s="158" t="n">
        <v>0.00481324</v>
      </c>
      <c r="M166" s="158" t="n">
        <v>0.00229777</v>
      </c>
      <c r="N166" s="158" t="n">
        <v>0.00112295</v>
      </c>
      <c r="O166" s="158" t="n">
        <v>-0.00107345</v>
      </c>
      <c r="P166" s="158" t="n">
        <v>-0.00209969</v>
      </c>
      <c r="Q166" s="158" t="n">
        <v>-0.00401913</v>
      </c>
      <c r="R166" s="159" t="n">
        <v>-0.00577453</v>
      </c>
    </row>
    <row r="167" customFormat="false" ht="12.75" hidden="false" customHeight="false" outlineLevel="0" collapsed="false">
      <c r="A167" s="179" t="n">
        <v>41821</v>
      </c>
      <c r="B167" s="160" t="n">
        <v>-0.08854345</v>
      </c>
      <c r="C167" s="160" t="n">
        <v>0</v>
      </c>
      <c r="D167" s="160" t="n">
        <v>-0.11391151</v>
      </c>
      <c r="E167" s="160" t="n">
        <v>0.02536806</v>
      </c>
      <c r="F167" s="160" t="n">
        <v>0.02536806</v>
      </c>
      <c r="G167" s="160" t="n">
        <v>0</v>
      </c>
      <c r="H167" s="159" t="n">
        <v>0</v>
      </c>
      <c r="I167" s="181" t="n">
        <v>0.0040483348</v>
      </c>
      <c r="J167" s="158" t="n">
        <v>-4.33E-006</v>
      </c>
      <c r="K167" s="158" t="n">
        <v>0.00735067</v>
      </c>
      <c r="L167" s="158" t="n">
        <v>0.00467589</v>
      </c>
      <c r="M167" s="158" t="n">
        <v>0.00223261</v>
      </c>
      <c r="N167" s="158" t="n">
        <v>0.0010912</v>
      </c>
      <c r="O167" s="158" t="n">
        <v>-0.00104328</v>
      </c>
      <c r="P167" s="158" t="n">
        <v>-0.00204086</v>
      </c>
      <c r="Q167" s="158" t="n">
        <v>-0.00390719</v>
      </c>
      <c r="R167" s="159" t="n">
        <v>-0.00561462</v>
      </c>
    </row>
    <row r="168" customFormat="false" ht="12.75" hidden="false" customHeight="false" outlineLevel="0" collapsed="false">
      <c r="A168" s="179" t="n">
        <v>41852</v>
      </c>
      <c r="B168" s="160" t="n">
        <v>-0.08814737</v>
      </c>
      <c r="C168" s="160" t="n">
        <v>0</v>
      </c>
      <c r="D168" s="160" t="n">
        <v>-0.11385619</v>
      </c>
      <c r="E168" s="160" t="n">
        <v>0.02570882</v>
      </c>
      <c r="F168" s="160" t="n">
        <v>0.02570882</v>
      </c>
      <c r="G168" s="160" t="n">
        <v>0</v>
      </c>
      <c r="H168" s="159" t="n">
        <v>0</v>
      </c>
      <c r="I168" s="181" t="n">
        <v>0.0040972308</v>
      </c>
      <c r="J168" s="158" t="n">
        <v>-4.24E-006</v>
      </c>
      <c r="K168" s="158" t="n">
        <v>0.00740425</v>
      </c>
      <c r="L168" s="158" t="n">
        <v>0.00471099</v>
      </c>
      <c r="M168" s="158" t="n">
        <v>0.00224985</v>
      </c>
      <c r="N168" s="158" t="n">
        <v>0.00109974</v>
      </c>
      <c r="O168" s="158" t="n">
        <v>-0.00105167</v>
      </c>
      <c r="P168" s="158" t="n">
        <v>-0.00205748</v>
      </c>
      <c r="Q168" s="158" t="n">
        <v>-0.00393979</v>
      </c>
      <c r="R168" s="159" t="n">
        <v>-0.00566256</v>
      </c>
    </row>
    <row r="169" customFormat="false" ht="12.75" hidden="false" customHeight="false" outlineLevel="0" collapsed="false">
      <c r="A169" s="179" t="n">
        <v>41883</v>
      </c>
      <c r="B169" s="160" t="n">
        <v>-0.0808721</v>
      </c>
      <c r="C169" s="160" t="n">
        <v>0</v>
      </c>
      <c r="D169" s="160" t="n">
        <v>-0.11379742</v>
      </c>
      <c r="E169" s="160" t="n">
        <v>0.03292532</v>
      </c>
      <c r="F169" s="160" t="n">
        <v>0.03292532</v>
      </c>
      <c r="G169" s="160" t="n">
        <v>0</v>
      </c>
      <c r="H169" s="159" t="n">
        <v>0</v>
      </c>
      <c r="I169" s="181" t="n">
        <v>0.0052766477</v>
      </c>
      <c r="J169" s="158" t="n">
        <v>-5.42E-006</v>
      </c>
      <c r="K169" s="158" t="n">
        <v>0.00942447</v>
      </c>
      <c r="L169" s="158" t="n">
        <v>0.00599766</v>
      </c>
      <c r="M169" s="158" t="n">
        <v>0.00286493</v>
      </c>
      <c r="N169" s="158" t="n">
        <v>0.00140054</v>
      </c>
      <c r="O169" s="158" t="n">
        <v>-0.00133961</v>
      </c>
      <c r="P169" s="158" t="n">
        <v>-0.00262106</v>
      </c>
      <c r="Q169" s="158" t="n">
        <v>-0.00501996</v>
      </c>
      <c r="R169" s="159" t="n">
        <v>-0.00721646</v>
      </c>
    </row>
    <row r="170" customFormat="false" ht="12.75" hidden="false" customHeight="false" outlineLevel="0" collapsed="false">
      <c r="A170" s="179" t="n">
        <v>41913</v>
      </c>
      <c r="B170" s="160" t="n">
        <v>-0.08929388</v>
      </c>
      <c r="C170" s="160" t="n">
        <v>0</v>
      </c>
      <c r="D170" s="160" t="n">
        <v>-0.11379652</v>
      </c>
      <c r="E170" s="160" t="n">
        <v>0.02450264</v>
      </c>
      <c r="F170" s="160" t="n">
        <v>0.02450264</v>
      </c>
      <c r="G170" s="160" t="n">
        <v>0</v>
      </c>
      <c r="H170" s="159" t="n">
        <v>0</v>
      </c>
      <c r="I170" s="181" t="n">
        <v>0.0039337593</v>
      </c>
      <c r="J170" s="158" t="n">
        <v>-3.95E-006</v>
      </c>
      <c r="K170" s="158" t="n">
        <v>0.00697267</v>
      </c>
      <c r="L170" s="158" t="n">
        <v>0.00443827</v>
      </c>
      <c r="M170" s="158" t="n">
        <v>0.00212048</v>
      </c>
      <c r="N170" s="158" t="n">
        <v>0.00103671</v>
      </c>
      <c r="O170" s="158" t="n">
        <v>-0.0009918</v>
      </c>
      <c r="P170" s="158" t="n">
        <v>-0.00194073</v>
      </c>
      <c r="Q170" s="158" t="n">
        <v>-0.00371768</v>
      </c>
      <c r="R170" s="159" t="n">
        <v>-0.00534536</v>
      </c>
    </row>
    <row r="171" customFormat="false" ht="12.75" hidden="false" customHeight="false" outlineLevel="0" collapsed="false">
      <c r="A171" s="179" t="n">
        <v>41944</v>
      </c>
      <c r="B171" s="160" t="n">
        <v>0.02119469</v>
      </c>
      <c r="C171" s="160" t="n">
        <v>0</v>
      </c>
      <c r="D171" s="160" t="n">
        <v>0</v>
      </c>
      <c r="E171" s="160" t="n">
        <v>0.02119469</v>
      </c>
      <c r="F171" s="160" t="n">
        <v>0.02119469</v>
      </c>
      <c r="G171" s="160" t="n">
        <v>0</v>
      </c>
      <c r="H171" s="159" t="n">
        <v>0</v>
      </c>
      <c r="I171" s="181" t="n">
        <v>0.0037311621</v>
      </c>
      <c r="J171" s="158" t="n">
        <v>-4.77E-006</v>
      </c>
      <c r="K171" s="158" t="n">
        <v>0.00591916</v>
      </c>
      <c r="L171" s="158" t="n">
        <v>0.00377003</v>
      </c>
      <c r="M171" s="158" t="n">
        <v>0.00180233</v>
      </c>
      <c r="N171" s="158" t="n">
        <v>0.00088144</v>
      </c>
      <c r="O171" s="158" t="n">
        <v>-0.00084377</v>
      </c>
      <c r="P171" s="158" t="n">
        <v>-0.00165157</v>
      </c>
      <c r="Q171" s="158" t="n">
        <v>-0.00316564</v>
      </c>
      <c r="R171" s="159" t="n">
        <v>-0.00455429</v>
      </c>
    </row>
    <row r="172" customFormat="false" ht="12.75" hidden="false" customHeight="false" outlineLevel="0" collapsed="false">
      <c r="A172" s="179" t="n">
        <v>41974</v>
      </c>
      <c r="B172" s="160" t="n">
        <v>0.01859479</v>
      </c>
      <c r="C172" s="160" t="n">
        <v>0</v>
      </c>
      <c r="D172" s="160" t="n">
        <v>0</v>
      </c>
      <c r="E172" s="160" t="n">
        <v>0.01859479</v>
      </c>
      <c r="F172" s="160" t="n">
        <v>0.01859479</v>
      </c>
      <c r="G172" s="160" t="n">
        <v>0</v>
      </c>
      <c r="H172" s="159" t="n">
        <v>0</v>
      </c>
      <c r="I172" s="181" t="n">
        <v>0.0034624505</v>
      </c>
      <c r="J172" s="158" t="n">
        <v>-4.94E-006</v>
      </c>
      <c r="K172" s="158" t="n">
        <v>0.00512262</v>
      </c>
      <c r="L172" s="158" t="n">
        <v>0.00326423</v>
      </c>
      <c r="M172" s="158" t="n">
        <v>0.00156125</v>
      </c>
      <c r="N172" s="158" t="n">
        <v>0.00076372</v>
      </c>
      <c r="O172" s="158" t="n">
        <v>-0.0007314</v>
      </c>
      <c r="P172" s="158" t="n">
        <v>-0.00143193</v>
      </c>
      <c r="Q172" s="158" t="n">
        <v>-0.00274587</v>
      </c>
      <c r="R172" s="159" t="n">
        <v>-0.00395207</v>
      </c>
    </row>
    <row r="173" customFormat="false" ht="12.75" hidden="false" customHeight="false" outlineLevel="0" collapsed="false">
      <c r="A173" s="179" t="n">
        <v>42005</v>
      </c>
      <c r="B173" s="160" t="n">
        <v>0.01368162</v>
      </c>
      <c r="C173" s="160" t="n">
        <v>0</v>
      </c>
      <c r="D173" s="160" t="n">
        <v>0</v>
      </c>
      <c r="E173" s="160" t="n">
        <v>0.01368162</v>
      </c>
      <c r="F173" s="160" t="n">
        <v>0.01368162</v>
      </c>
      <c r="G173" s="160" t="n">
        <v>0</v>
      </c>
      <c r="H173" s="159" t="n">
        <v>0</v>
      </c>
      <c r="I173" s="181" t="n">
        <v>0.0027255918</v>
      </c>
      <c r="J173" s="158" t="n">
        <v>-4.34E-006</v>
      </c>
      <c r="K173" s="158" t="n">
        <v>0.0036371</v>
      </c>
      <c r="L173" s="158" t="n">
        <v>0.00232075</v>
      </c>
      <c r="M173" s="158" t="n">
        <v>0.00111145</v>
      </c>
      <c r="N173" s="158" t="n">
        <v>0.00054404</v>
      </c>
      <c r="O173" s="158" t="n">
        <v>-0.00052167</v>
      </c>
      <c r="P173" s="158" t="n">
        <v>-0.00102196</v>
      </c>
      <c r="Q173" s="158" t="n">
        <v>-0.00196206</v>
      </c>
      <c r="R173" s="159" t="n">
        <v>-0.00282726</v>
      </c>
    </row>
    <row r="174" customFormat="false" ht="12.75" hidden="false" customHeight="false" outlineLevel="0" collapsed="false">
      <c r="A174" s="179" t="n">
        <v>42036</v>
      </c>
      <c r="B174" s="160" t="n">
        <v>0.01524214</v>
      </c>
      <c r="C174" s="160" t="n">
        <v>0</v>
      </c>
      <c r="D174" s="160" t="n">
        <v>0</v>
      </c>
      <c r="E174" s="160" t="n">
        <v>0.01524214</v>
      </c>
      <c r="F174" s="160" t="n">
        <v>0.01524214</v>
      </c>
      <c r="G174" s="160" t="n">
        <v>0</v>
      </c>
      <c r="H174" s="159" t="n">
        <v>0</v>
      </c>
      <c r="I174" s="181" t="n">
        <v>0.0028589585</v>
      </c>
      <c r="J174" s="158" t="n">
        <v>-3.98E-006</v>
      </c>
      <c r="K174" s="158" t="n">
        <v>0.00406911</v>
      </c>
      <c r="L174" s="158" t="n">
        <v>0.00259604</v>
      </c>
      <c r="M174" s="158" t="n">
        <v>0.00124311</v>
      </c>
      <c r="N174" s="158" t="n">
        <v>0.00060844</v>
      </c>
      <c r="O174" s="158" t="n">
        <v>-0.00058335</v>
      </c>
      <c r="P174" s="158" t="n">
        <v>-0.00114271</v>
      </c>
      <c r="Q174" s="158" t="n">
        <v>-0.00219359</v>
      </c>
      <c r="R174" s="159" t="n">
        <v>-0.00316045</v>
      </c>
    </row>
    <row r="175" customFormat="false" ht="12.75" hidden="false" customHeight="false" outlineLevel="0" collapsed="false">
      <c r="A175" s="179" t="n">
        <v>42064</v>
      </c>
      <c r="B175" s="160" t="n">
        <v>-0.10250874</v>
      </c>
      <c r="C175" s="160" t="n">
        <v>0</v>
      </c>
      <c r="D175" s="160" t="n">
        <v>-0.11375273</v>
      </c>
      <c r="E175" s="160" t="n">
        <v>0.01124399</v>
      </c>
      <c r="F175" s="160" t="n">
        <v>0.01124399</v>
      </c>
      <c r="G175" s="160" t="n">
        <v>0</v>
      </c>
      <c r="H175" s="159" t="n">
        <v>0</v>
      </c>
      <c r="I175" s="181" t="n">
        <v>0.0019910286</v>
      </c>
      <c r="J175" s="158" t="n">
        <v>-2.38E-006</v>
      </c>
      <c r="K175" s="158" t="n">
        <v>0.00301296</v>
      </c>
      <c r="L175" s="158" t="n">
        <v>0.001922</v>
      </c>
      <c r="M175" s="158" t="n">
        <v>0.00092024</v>
      </c>
      <c r="N175" s="158" t="n">
        <v>0.00045038</v>
      </c>
      <c r="O175" s="158" t="n">
        <v>-0.00043176</v>
      </c>
      <c r="P175" s="158" t="n">
        <v>-0.00084571</v>
      </c>
      <c r="Q175" s="158" t="n">
        <v>-0.00162327</v>
      </c>
      <c r="R175" s="159" t="n">
        <v>-0.00233847</v>
      </c>
    </row>
    <row r="176" customFormat="false" ht="12.75" hidden="false" customHeight="false" outlineLevel="0" collapsed="false">
      <c r="A176" s="179" t="n">
        <v>42095</v>
      </c>
      <c r="B176" s="160" t="n">
        <v>-0.0875533</v>
      </c>
      <c r="C176" s="160" t="n">
        <v>0</v>
      </c>
      <c r="D176" s="160" t="n">
        <v>-0.11374638</v>
      </c>
      <c r="E176" s="160" t="n">
        <v>0.02619308</v>
      </c>
      <c r="F176" s="160" t="n">
        <v>0.02619308</v>
      </c>
      <c r="G176" s="160" t="n">
        <v>0</v>
      </c>
      <c r="H176" s="159" t="n">
        <v>0</v>
      </c>
      <c r="I176" s="181" t="n">
        <v>0.0040961566</v>
      </c>
      <c r="J176" s="158" t="n">
        <v>-3.09E-006</v>
      </c>
      <c r="K176" s="158" t="n">
        <v>0.00710436</v>
      </c>
      <c r="L176" s="158" t="n">
        <v>0.00453025</v>
      </c>
      <c r="M176" s="158" t="n">
        <v>0.00216823</v>
      </c>
      <c r="N176" s="158" t="n">
        <v>0.00106097</v>
      </c>
      <c r="O176" s="158" t="n">
        <v>-0.00101671</v>
      </c>
      <c r="P176" s="158" t="n">
        <v>-0.00199112</v>
      </c>
      <c r="Q176" s="158" t="n">
        <v>-0.00382036</v>
      </c>
      <c r="R176" s="159" t="n">
        <v>-0.00550158</v>
      </c>
    </row>
    <row r="177" customFormat="false" ht="12.75" hidden="false" customHeight="false" outlineLevel="0" collapsed="false">
      <c r="A177" s="179" t="n">
        <v>42125</v>
      </c>
      <c r="B177" s="160" t="n">
        <v>-0.07785529</v>
      </c>
      <c r="C177" s="160" t="n">
        <v>0</v>
      </c>
      <c r="D177" s="160" t="n">
        <v>-0.1137574</v>
      </c>
      <c r="E177" s="160" t="n">
        <v>0.03590211</v>
      </c>
      <c r="F177" s="160" t="n">
        <v>0.03590211</v>
      </c>
      <c r="G177" s="160" t="n">
        <v>0</v>
      </c>
      <c r="H177" s="159" t="n">
        <v>0</v>
      </c>
      <c r="I177" s="181" t="n">
        <v>0.0055119471</v>
      </c>
      <c r="J177" s="158" t="n">
        <v>-3.64E-006</v>
      </c>
      <c r="K177" s="158" t="n">
        <v>0.00970549</v>
      </c>
      <c r="L177" s="158" t="n">
        <v>0.00618967</v>
      </c>
      <c r="M177" s="158" t="n">
        <v>0.00296279</v>
      </c>
      <c r="N177" s="158" t="n">
        <v>0.00144985</v>
      </c>
      <c r="O177" s="158" t="n">
        <v>-0.00138954</v>
      </c>
      <c r="P177" s="158" t="n">
        <v>-0.00272139</v>
      </c>
      <c r="Q177" s="158" t="n">
        <v>-0.00522207</v>
      </c>
      <c r="R177" s="159" t="n">
        <v>-0.0075209</v>
      </c>
    </row>
    <row r="178" customFormat="false" ht="12.75" hidden="false" customHeight="false" outlineLevel="0" collapsed="false">
      <c r="A178" s="179" t="n">
        <v>42156</v>
      </c>
      <c r="B178" s="160" t="n">
        <v>-0.08888933</v>
      </c>
      <c r="C178" s="160" t="n">
        <v>0</v>
      </c>
      <c r="D178" s="160" t="n">
        <v>-0.11374301</v>
      </c>
      <c r="E178" s="160" t="n">
        <v>0.02485368</v>
      </c>
      <c r="F178" s="160" t="n">
        <v>0.02485368</v>
      </c>
      <c r="G178" s="160" t="n">
        <v>0</v>
      </c>
      <c r="H178" s="159" t="n">
        <v>0</v>
      </c>
      <c r="I178" s="181" t="n">
        <v>0.0038482452</v>
      </c>
      <c r="J178" s="158" t="n">
        <v>-2.57E-006</v>
      </c>
      <c r="K178" s="158" t="n">
        <v>0.00667665</v>
      </c>
      <c r="L178" s="158" t="n">
        <v>0.00425892</v>
      </c>
      <c r="M178" s="158" t="n">
        <v>0.00203903</v>
      </c>
      <c r="N178" s="158" t="n">
        <v>0.00099791</v>
      </c>
      <c r="O178" s="158" t="n">
        <v>-0.00095658</v>
      </c>
      <c r="P178" s="158" t="n">
        <v>-0.00187364</v>
      </c>
      <c r="Q178" s="158" t="n">
        <v>-0.00359602</v>
      </c>
      <c r="R178" s="159" t="n">
        <v>-0.00518002</v>
      </c>
    </row>
    <row r="179" customFormat="false" ht="12.75" hidden="false" customHeight="false" outlineLevel="0" collapsed="false">
      <c r="A179" s="179" t="n">
        <v>42186</v>
      </c>
      <c r="B179" s="160" t="n">
        <v>-0.08949148</v>
      </c>
      <c r="C179" s="160" t="n">
        <v>0</v>
      </c>
      <c r="D179" s="160" t="n">
        <v>-0.11374611</v>
      </c>
      <c r="E179" s="160" t="n">
        <v>0.02425463</v>
      </c>
      <c r="F179" s="160" t="n">
        <v>0.02425463</v>
      </c>
      <c r="G179" s="160" t="n">
        <v>0</v>
      </c>
      <c r="H179" s="159" t="n">
        <v>0</v>
      </c>
      <c r="I179" s="181" t="n">
        <v>0.0037438159</v>
      </c>
      <c r="J179" s="158" t="n">
        <v>-2.36E-006</v>
      </c>
      <c r="K179" s="158" t="n">
        <v>0.00648382</v>
      </c>
      <c r="L179" s="158" t="n">
        <v>0.0041366</v>
      </c>
      <c r="M179" s="158" t="n">
        <v>0.00198079</v>
      </c>
      <c r="N179" s="158" t="n">
        <v>0.00096948</v>
      </c>
      <c r="O179" s="158" t="n">
        <v>-0.00092948</v>
      </c>
      <c r="P179" s="158" t="n">
        <v>-0.00182071</v>
      </c>
      <c r="Q179" s="158" t="n">
        <v>-0.00349496</v>
      </c>
      <c r="R179" s="159" t="n">
        <v>-0.00503519</v>
      </c>
    </row>
    <row r="180" customFormat="false" ht="12.75" hidden="false" customHeight="false" outlineLevel="0" collapsed="false">
      <c r="A180" s="179" t="n">
        <v>42217</v>
      </c>
      <c r="B180" s="160" t="n">
        <v>-0.08914914</v>
      </c>
      <c r="C180" s="160" t="n">
        <v>0</v>
      </c>
      <c r="D180" s="160" t="n">
        <v>-0.11372386</v>
      </c>
      <c r="E180" s="160" t="n">
        <v>0.02457472</v>
      </c>
      <c r="F180" s="160" t="n">
        <v>0.02457472</v>
      </c>
      <c r="G180" s="160" t="n">
        <v>0</v>
      </c>
      <c r="H180" s="159" t="n">
        <v>0</v>
      </c>
      <c r="I180" s="181" t="n">
        <v>0.0037887083</v>
      </c>
      <c r="J180" s="158" t="n">
        <v>-2.27E-006</v>
      </c>
      <c r="K180" s="158" t="n">
        <v>0.00653228</v>
      </c>
      <c r="L180" s="158" t="n">
        <v>0.00416832</v>
      </c>
      <c r="M180" s="158" t="n">
        <v>0.00199635</v>
      </c>
      <c r="N180" s="158" t="n">
        <v>0.00097718</v>
      </c>
      <c r="O180" s="158" t="n">
        <v>-0.00093704</v>
      </c>
      <c r="P180" s="158" t="n">
        <v>-0.00183568</v>
      </c>
      <c r="Q180" s="158" t="n">
        <v>-0.00352431</v>
      </c>
      <c r="R180" s="159" t="n">
        <v>-0.00507834</v>
      </c>
    </row>
    <row r="181" customFormat="false" ht="12.75" hidden="false" customHeight="false" outlineLevel="0" collapsed="false">
      <c r="A181" s="179" t="n">
        <v>42248</v>
      </c>
      <c r="B181" s="160" t="n">
        <v>-0.08224485</v>
      </c>
      <c r="C181" s="160" t="n">
        <v>0</v>
      </c>
      <c r="D181" s="160" t="n">
        <v>-0.11373521</v>
      </c>
      <c r="E181" s="160" t="n">
        <v>0.03149036</v>
      </c>
      <c r="F181" s="160" t="n">
        <v>0.03149036</v>
      </c>
      <c r="G181" s="160" t="n">
        <v>0</v>
      </c>
      <c r="H181" s="159" t="n">
        <v>0</v>
      </c>
      <c r="I181" s="181" t="n">
        <v>0.0048811686</v>
      </c>
      <c r="J181" s="158" t="n">
        <v>-2.91E-006</v>
      </c>
      <c r="K181" s="158" t="n">
        <v>0.00832183</v>
      </c>
      <c r="L181" s="158" t="n">
        <v>0.00531128</v>
      </c>
      <c r="M181" s="158" t="n">
        <v>0.00254423</v>
      </c>
      <c r="N181" s="158" t="n">
        <v>0.00124549</v>
      </c>
      <c r="O181" s="158" t="n">
        <v>-0.00119454</v>
      </c>
      <c r="P181" s="158" t="n">
        <v>-0.00234033</v>
      </c>
      <c r="Q181" s="158" t="n">
        <v>-0.004494</v>
      </c>
      <c r="R181" s="159" t="n">
        <v>-0.00647675</v>
      </c>
    </row>
    <row r="182" customFormat="false" ht="12.75" hidden="false" customHeight="false" outlineLevel="0" collapsed="false">
      <c r="A182" s="179" t="n">
        <v>42278</v>
      </c>
      <c r="B182" s="160" t="n">
        <v>-0.09032469</v>
      </c>
      <c r="C182" s="160" t="n">
        <v>0</v>
      </c>
      <c r="D182" s="160" t="n">
        <v>-0.11376376</v>
      </c>
      <c r="E182" s="160" t="n">
        <v>0.02343907</v>
      </c>
      <c r="F182" s="160" t="n">
        <v>0.02343907</v>
      </c>
      <c r="G182" s="160" t="n">
        <v>0</v>
      </c>
      <c r="H182" s="159" t="n">
        <v>0</v>
      </c>
      <c r="I182" s="181" t="n">
        <v>0.0036382624</v>
      </c>
      <c r="J182" s="158" t="n">
        <v>-2.09E-006</v>
      </c>
      <c r="K182" s="158" t="n">
        <v>0.00615835</v>
      </c>
      <c r="L182" s="158" t="n">
        <v>0.00393123</v>
      </c>
      <c r="M182" s="158" t="n">
        <v>0.00188352</v>
      </c>
      <c r="N182" s="158" t="n">
        <v>0.00092213</v>
      </c>
      <c r="O182" s="158" t="n">
        <v>-0.00088456</v>
      </c>
      <c r="P182" s="158" t="n">
        <v>-0.00173319</v>
      </c>
      <c r="Q182" s="158" t="n">
        <v>-0.00332874</v>
      </c>
      <c r="R182" s="159" t="n">
        <v>-0.00479821</v>
      </c>
    </row>
    <row r="183" customFormat="false" ht="12.75" hidden="false" customHeight="false" outlineLevel="0" collapsed="false">
      <c r="A183" s="179" t="n">
        <v>42309</v>
      </c>
      <c r="B183" s="160" t="n">
        <v>0.02049096</v>
      </c>
      <c r="C183" s="160" t="n">
        <v>0</v>
      </c>
      <c r="D183" s="160" t="n">
        <v>0</v>
      </c>
      <c r="E183" s="160" t="n">
        <v>0.02049096</v>
      </c>
      <c r="F183" s="160" t="n">
        <v>0.02049096</v>
      </c>
      <c r="G183" s="160" t="n">
        <v>0</v>
      </c>
      <c r="H183" s="159" t="n">
        <v>0</v>
      </c>
      <c r="I183" s="181" t="n">
        <v>0.0034761627</v>
      </c>
      <c r="J183" s="158" t="n">
        <v>-2.98E-006</v>
      </c>
      <c r="K183" s="158" t="n">
        <v>0.00528516</v>
      </c>
      <c r="L183" s="158" t="n">
        <v>0.00337585</v>
      </c>
      <c r="M183" s="158" t="n">
        <v>0.00161838</v>
      </c>
      <c r="N183" s="158" t="n">
        <v>0.00079256</v>
      </c>
      <c r="O183" s="158" t="n">
        <v>-0.00076072</v>
      </c>
      <c r="P183" s="158" t="n">
        <v>-0.00149096</v>
      </c>
      <c r="Q183" s="158" t="n">
        <v>-0.00286514</v>
      </c>
      <c r="R183" s="159" t="n">
        <v>-0.00413224</v>
      </c>
    </row>
    <row r="184" customFormat="false" ht="12.75" hidden="false" customHeight="false" outlineLevel="0" collapsed="false">
      <c r="A184" s="179" t="n">
        <v>42339</v>
      </c>
      <c r="B184" s="160" t="n">
        <v>0.01810315</v>
      </c>
      <c r="C184" s="160" t="n">
        <v>0</v>
      </c>
      <c r="D184" s="160" t="n">
        <v>0</v>
      </c>
      <c r="E184" s="160" t="n">
        <v>0.01810315</v>
      </c>
      <c r="F184" s="160" t="n">
        <v>0.01810315</v>
      </c>
      <c r="G184" s="160" t="n">
        <v>0</v>
      </c>
      <c r="H184" s="159" t="n">
        <v>0</v>
      </c>
      <c r="I184" s="181" t="n">
        <v>0.0032407366</v>
      </c>
      <c r="J184" s="158" t="n">
        <v>-3.26E-006</v>
      </c>
      <c r="K184" s="158" t="n">
        <v>0.00460539</v>
      </c>
      <c r="L184" s="158" t="n">
        <v>0.002943</v>
      </c>
      <c r="M184" s="158" t="n">
        <v>0.00141151</v>
      </c>
      <c r="N184" s="158" t="n">
        <v>0.0006914</v>
      </c>
      <c r="O184" s="158" t="n">
        <v>-0.00066392</v>
      </c>
      <c r="P184" s="158" t="n">
        <v>-0.00130151</v>
      </c>
      <c r="Q184" s="158" t="n">
        <v>-0.00250214</v>
      </c>
      <c r="R184" s="159" t="n">
        <v>-0.0036102</v>
      </c>
    </row>
    <row r="185" customFormat="false" ht="12.75" hidden="false" customHeight="false" outlineLevel="0" collapsed="false">
      <c r="A185" s="179" t="n">
        <v>42370</v>
      </c>
      <c r="B185" s="160" t="n">
        <v>0.01339825</v>
      </c>
      <c r="C185" s="160" t="n">
        <v>0</v>
      </c>
      <c r="D185" s="160" t="n">
        <v>0</v>
      </c>
      <c r="E185" s="160" t="n">
        <v>0.01339825</v>
      </c>
      <c r="F185" s="160" t="n">
        <v>0.01339825</v>
      </c>
      <c r="G185" s="160" t="n">
        <v>0</v>
      </c>
      <c r="H185" s="159" t="n">
        <v>0</v>
      </c>
      <c r="I185" s="181" t="n">
        <v>0.0025636343</v>
      </c>
      <c r="J185" s="158" t="n">
        <v>-3.02E-006</v>
      </c>
      <c r="K185" s="158" t="n">
        <v>0.00328988</v>
      </c>
      <c r="L185" s="158" t="n">
        <v>0.00210502</v>
      </c>
      <c r="M185" s="158" t="n">
        <v>0.00101086</v>
      </c>
      <c r="N185" s="158" t="n">
        <v>0.00049545</v>
      </c>
      <c r="O185" s="158" t="n">
        <v>-0.00047632</v>
      </c>
      <c r="P185" s="158" t="n">
        <v>-0.00093429</v>
      </c>
      <c r="Q185" s="158" t="n">
        <v>-0.00179822</v>
      </c>
      <c r="R185" s="159" t="n">
        <v>-0.00259742</v>
      </c>
    </row>
    <row r="186" customFormat="false" ht="12.75" hidden="false" customHeight="false" outlineLevel="0" collapsed="false">
      <c r="A186" s="179" t="n">
        <v>42401</v>
      </c>
      <c r="B186" s="160" t="n">
        <v>0.01480503</v>
      </c>
      <c r="C186" s="160" t="n">
        <v>0</v>
      </c>
      <c r="D186" s="160" t="n">
        <v>0</v>
      </c>
      <c r="E186" s="160" t="n">
        <v>0.01480503</v>
      </c>
      <c r="F186" s="160" t="n">
        <v>0.01480503</v>
      </c>
      <c r="G186" s="160" t="n">
        <v>0</v>
      </c>
      <c r="H186" s="159" t="n">
        <v>0</v>
      </c>
      <c r="I186" s="181" t="n">
        <v>0.002674279</v>
      </c>
      <c r="J186" s="158" t="n">
        <v>-2.64E-006</v>
      </c>
      <c r="K186" s="158" t="n">
        <v>0.0036536</v>
      </c>
      <c r="L186" s="158" t="n">
        <v>0.00233735</v>
      </c>
      <c r="M186" s="158" t="n">
        <v>0.00112223</v>
      </c>
      <c r="N186" s="158" t="n">
        <v>0.00054999</v>
      </c>
      <c r="O186" s="158" t="n">
        <v>-0.00052867</v>
      </c>
      <c r="P186" s="158" t="n">
        <v>-0.0010369</v>
      </c>
      <c r="Q186" s="158" t="n">
        <v>-0.00199538</v>
      </c>
      <c r="R186" s="159" t="n">
        <v>-0.00288176</v>
      </c>
    </row>
    <row r="187" customFormat="false" ht="12.75" hidden="false" customHeight="false" outlineLevel="0" collapsed="false">
      <c r="A187" s="179" t="n">
        <v>42430</v>
      </c>
      <c r="B187" s="160" t="n">
        <v>0.01084283</v>
      </c>
      <c r="C187" s="160" t="n">
        <v>0</v>
      </c>
      <c r="D187" s="160" t="n">
        <v>0</v>
      </c>
      <c r="E187" s="160" t="n">
        <v>0.01084283</v>
      </c>
      <c r="F187" s="160" t="n">
        <v>0.01084283</v>
      </c>
      <c r="G187" s="160" t="n">
        <v>0</v>
      </c>
      <c r="H187" s="159" t="n">
        <v>0</v>
      </c>
      <c r="I187" s="181" t="n">
        <v>0.0018531808</v>
      </c>
      <c r="J187" s="158" t="n">
        <v>-1.46E-006</v>
      </c>
      <c r="K187" s="158" t="n">
        <v>0.00268707</v>
      </c>
      <c r="L187" s="158" t="n">
        <v>0.00171878</v>
      </c>
      <c r="M187" s="158" t="n">
        <v>0.00082512</v>
      </c>
      <c r="N187" s="158" t="n">
        <v>0.00040436</v>
      </c>
      <c r="O187" s="158" t="n">
        <v>-0.00038863</v>
      </c>
      <c r="P187" s="158" t="n">
        <v>-0.00076218</v>
      </c>
      <c r="Q187" s="158" t="n">
        <v>-0.00146651</v>
      </c>
      <c r="R187" s="159" t="n">
        <v>-0.00211768</v>
      </c>
    </row>
    <row r="188" customFormat="false" ht="12.75" hidden="false" customHeight="false" outlineLevel="0" collapsed="false">
      <c r="A188" s="179" t="n">
        <v>42461</v>
      </c>
      <c r="B188" s="160" t="n">
        <v>0.02490225</v>
      </c>
      <c r="C188" s="160" t="n">
        <v>0</v>
      </c>
      <c r="D188" s="160" t="n">
        <v>0</v>
      </c>
      <c r="E188" s="160" t="n">
        <v>0.02490225</v>
      </c>
      <c r="F188" s="160" t="n">
        <v>0.02490225</v>
      </c>
      <c r="G188" s="160" t="n">
        <v>0</v>
      </c>
      <c r="H188" s="159" t="n">
        <v>0</v>
      </c>
      <c r="I188" s="181" t="n">
        <v>0.003777422</v>
      </c>
      <c r="J188" s="158" t="n">
        <v>-1.33E-006</v>
      </c>
      <c r="K188" s="158" t="n">
        <v>0.00625037</v>
      </c>
      <c r="L188" s="158" t="n">
        <v>0.00399643</v>
      </c>
      <c r="M188" s="158" t="n">
        <v>0.00191777</v>
      </c>
      <c r="N188" s="158" t="n">
        <v>0.00093962</v>
      </c>
      <c r="O188" s="158" t="n">
        <v>-0.00090272</v>
      </c>
      <c r="P188" s="158" t="n">
        <v>-0.00177007</v>
      </c>
      <c r="Q188" s="158" t="n">
        <v>-0.00340448</v>
      </c>
      <c r="R188" s="159" t="n">
        <v>-0.00491429</v>
      </c>
    </row>
    <row r="189" customFormat="false" ht="12.75" hidden="false" customHeight="false" outlineLevel="0" collapsed="false">
      <c r="A189" s="179" t="n">
        <v>42491</v>
      </c>
      <c r="B189" s="160" t="n">
        <v>0.03164661</v>
      </c>
      <c r="C189" s="160" t="n">
        <v>0</v>
      </c>
      <c r="D189" s="160" t="n">
        <v>0</v>
      </c>
      <c r="E189" s="160" t="n">
        <v>0.03164661</v>
      </c>
      <c r="F189" s="160" t="n">
        <v>0.03164661</v>
      </c>
      <c r="G189" s="160" t="n">
        <v>0</v>
      </c>
      <c r="H189" s="159" t="n">
        <v>0</v>
      </c>
      <c r="I189" s="181" t="n">
        <v>0.0049447725</v>
      </c>
      <c r="J189" s="158" t="n">
        <v>-2.16E-006</v>
      </c>
      <c r="K189" s="158" t="n">
        <v>0.00786981</v>
      </c>
      <c r="L189" s="158" t="n">
        <v>0.00503336</v>
      </c>
      <c r="M189" s="158" t="n">
        <v>0.00241607</v>
      </c>
      <c r="N189" s="158" t="n">
        <v>0.00118394</v>
      </c>
      <c r="O189" s="158" t="n">
        <v>-0.00113775</v>
      </c>
      <c r="P189" s="158" t="n">
        <v>-0.00223124</v>
      </c>
      <c r="Q189" s="158" t="n">
        <v>-0.00429267</v>
      </c>
      <c r="R189" s="159" t="n">
        <v>-0.00619805</v>
      </c>
    </row>
    <row r="190" customFormat="false" ht="12.75" hidden="false" customHeight="false" outlineLevel="0" collapsed="false">
      <c r="A190" s="179" t="n">
        <v>42522</v>
      </c>
      <c r="B190" s="160" t="n">
        <v>0.01452715</v>
      </c>
      <c r="C190" s="160" t="n">
        <v>0</v>
      </c>
      <c r="D190" s="160" t="n">
        <v>0</v>
      </c>
      <c r="E190" s="160" t="n">
        <v>0.01452715</v>
      </c>
      <c r="F190" s="160" t="n">
        <v>0.01452715</v>
      </c>
      <c r="G190" s="160" t="n">
        <v>0</v>
      </c>
      <c r="H190" s="159" t="n">
        <v>0</v>
      </c>
      <c r="I190" s="181" t="n">
        <v>0.0022819717</v>
      </c>
      <c r="J190" s="158" t="n">
        <v>-9.9E-007</v>
      </c>
      <c r="K190" s="158" t="n">
        <v>0.00359199</v>
      </c>
      <c r="L190" s="158" t="n">
        <v>0.00229778</v>
      </c>
      <c r="M190" s="158" t="n">
        <v>0.00110316</v>
      </c>
      <c r="N190" s="158" t="n">
        <v>0.00054063</v>
      </c>
      <c r="O190" s="158" t="n">
        <v>-0.00051962</v>
      </c>
      <c r="P190" s="158" t="n">
        <v>-0.00101912</v>
      </c>
      <c r="Q190" s="158" t="n">
        <v>-0.00196101</v>
      </c>
      <c r="R190" s="159" t="n">
        <v>-0.0028319</v>
      </c>
    </row>
    <row r="191" customFormat="false" ht="12.75" hidden="false" customHeight="false" outlineLevel="0" collapsed="false">
      <c r="A191" s="179" t="n">
        <v>42552</v>
      </c>
      <c r="B191" s="160" t="n">
        <v>0.02085308</v>
      </c>
      <c r="C191" s="160" t="n">
        <v>0</v>
      </c>
      <c r="D191" s="160" t="n">
        <v>0</v>
      </c>
      <c r="E191" s="160" t="n">
        <v>0.02085308</v>
      </c>
      <c r="F191" s="160" t="n">
        <v>0.02085308</v>
      </c>
      <c r="G191" s="160" t="n">
        <v>0</v>
      </c>
      <c r="H191" s="159" t="n">
        <v>0</v>
      </c>
      <c r="I191" s="181" t="n">
        <v>0.0032641383</v>
      </c>
      <c r="J191" s="158" t="n">
        <v>-1.3E-006</v>
      </c>
      <c r="K191" s="158" t="n">
        <v>0.00513033</v>
      </c>
      <c r="L191" s="158" t="n">
        <v>0.00328238</v>
      </c>
      <c r="M191" s="158" t="n">
        <v>0.00157611</v>
      </c>
      <c r="N191" s="158" t="n">
        <v>0.00077246</v>
      </c>
      <c r="O191" s="158" t="n">
        <v>-0.00074257</v>
      </c>
      <c r="P191" s="158" t="n">
        <v>-0.00145648</v>
      </c>
      <c r="Q191" s="158" t="n">
        <v>-0.002803</v>
      </c>
      <c r="R191" s="159" t="n">
        <v>-0.00404841</v>
      </c>
    </row>
    <row r="192" customFormat="false" ht="12.75" hidden="false" customHeight="false" outlineLevel="0" collapsed="false">
      <c r="A192" s="179" t="n">
        <v>42583</v>
      </c>
      <c r="B192" s="160" t="n">
        <v>0.02176995</v>
      </c>
      <c r="C192" s="160" t="n">
        <v>0</v>
      </c>
      <c r="D192" s="160" t="n">
        <v>0</v>
      </c>
      <c r="E192" s="160" t="n">
        <v>0.02176995</v>
      </c>
      <c r="F192" s="160" t="n">
        <v>0.02176995</v>
      </c>
      <c r="G192" s="160" t="n">
        <v>0</v>
      </c>
      <c r="H192" s="159" t="n">
        <v>0</v>
      </c>
      <c r="I192" s="181" t="n">
        <v>0.0034057392</v>
      </c>
      <c r="J192" s="158" t="n">
        <v>-1.28E-006</v>
      </c>
      <c r="K192" s="158" t="n">
        <v>0.00533039</v>
      </c>
      <c r="L192" s="158" t="n">
        <v>0.0034109</v>
      </c>
      <c r="M192" s="158" t="n">
        <v>0.00163806</v>
      </c>
      <c r="N192" s="158" t="n">
        <v>0.00080289</v>
      </c>
      <c r="O192" s="158" t="n">
        <v>-0.00077192</v>
      </c>
      <c r="P192" s="158" t="n">
        <v>-0.00151417</v>
      </c>
      <c r="Q192" s="158" t="n">
        <v>-0.00291443</v>
      </c>
      <c r="R192" s="159" t="n">
        <v>-0.00420991</v>
      </c>
    </row>
    <row r="193" customFormat="false" ht="12.75" hidden="false" customHeight="false" outlineLevel="0" collapsed="false">
      <c r="A193" s="179" t="n">
        <v>42614</v>
      </c>
      <c r="B193" s="160" t="n">
        <v>0.0280235</v>
      </c>
      <c r="C193" s="160" t="n">
        <v>0</v>
      </c>
      <c r="D193" s="160" t="n">
        <v>0</v>
      </c>
      <c r="E193" s="160" t="n">
        <v>0.0280235</v>
      </c>
      <c r="F193" s="160" t="n">
        <v>0.0280235</v>
      </c>
      <c r="G193" s="160" t="n">
        <v>0</v>
      </c>
      <c r="H193" s="159" t="n">
        <v>0</v>
      </c>
      <c r="I193" s="181" t="n">
        <v>0.0043922604</v>
      </c>
      <c r="J193" s="158" t="n">
        <v>-1.58E-006</v>
      </c>
      <c r="K193" s="158" t="n">
        <v>0.00682188</v>
      </c>
      <c r="L193" s="158" t="n">
        <v>0.00436609</v>
      </c>
      <c r="M193" s="158" t="n">
        <v>0.00209716</v>
      </c>
      <c r="N193" s="158" t="n">
        <v>0.001028</v>
      </c>
      <c r="O193" s="158" t="n">
        <v>-0.00098854</v>
      </c>
      <c r="P193" s="158" t="n">
        <v>-0.00193924</v>
      </c>
      <c r="Q193" s="158" t="n">
        <v>-0.00373321</v>
      </c>
      <c r="R193" s="159" t="n">
        <v>-0.00539353</v>
      </c>
    </row>
    <row r="194" customFormat="false" ht="12.75" hidden="false" customHeight="false" outlineLevel="0" collapsed="false">
      <c r="A194" s="179" t="n">
        <v>42644</v>
      </c>
      <c r="B194" s="160" t="n">
        <v>0.02032614</v>
      </c>
      <c r="C194" s="160" t="n">
        <v>0</v>
      </c>
      <c r="D194" s="160" t="n">
        <v>0</v>
      </c>
      <c r="E194" s="160" t="n">
        <v>0.02032614</v>
      </c>
      <c r="F194" s="160" t="n">
        <v>0.02032614</v>
      </c>
      <c r="G194" s="160" t="n">
        <v>0</v>
      </c>
      <c r="H194" s="159" t="n">
        <v>0</v>
      </c>
      <c r="I194" s="181" t="n">
        <v>0.0031834691</v>
      </c>
      <c r="J194" s="158" t="n">
        <v>-1.07E-006</v>
      </c>
      <c r="K194" s="158" t="n">
        <v>0.00492404</v>
      </c>
      <c r="L194" s="158" t="n">
        <v>0.00315193</v>
      </c>
      <c r="M194" s="158" t="n">
        <v>0.0015142</v>
      </c>
      <c r="N194" s="158" t="n">
        <v>0.0007423</v>
      </c>
      <c r="O194" s="158" t="n">
        <v>-0.0007139</v>
      </c>
      <c r="P194" s="158" t="n">
        <v>-0.00140058</v>
      </c>
      <c r="Q194" s="158" t="n">
        <v>-0.00269662</v>
      </c>
      <c r="R194" s="159" t="n">
        <v>-0.00389646</v>
      </c>
    </row>
    <row r="195" customFormat="false" ht="12.75" hidden="false" customHeight="false" outlineLevel="0" collapsed="false">
      <c r="A195" s="179" t="n">
        <v>42675</v>
      </c>
      <c r="B195" s="160" t="n">
        <v>0.0128278</v>
      </c>
      <c r="C195" s="160" t="n">
        <v>0</v>
      </c>
      <c r="D195" s="160" t="n">
        <v>0</v>
      </c>
      <c r="E195" s="160" t="n">
        <v>0.0128278</v>
      </c>
      <c r="F195" s="160" t="n">
        <v>0.0128278</v>
      </c>
      <c r="G195" s="160" t="n">
        <v>0</v>
      </c>
      <c r="H195" s="159" t="n">
        <v>0</v>
      </c>
      <c r="I195" s="181" t="n">
        <v>0.0021187461</v>
      </c>
      <c r="J195" s="158" t="n">
        <v>-1.06E-006</v>
      </c>
      <c r="K195" s="158" t="n">
        <v>0.00306568</v>
      </c>
      <c r="L195" s="158" t="n">
        <v>0.00196323</v>
      </c>
      <c r="M195" s="158" t="n">
        <v>0.00094354</v>
      </c>
      <c r="N195" s="158" t="n">
        <v>0.00046265</v>
      </c>
      <c r="O195" s="158" t="n">
        <v>-0.00044513</v>
      </c>
      <c r="P195" s="158" t="n">
        <v>-0.00087346</v>
      </c>
      <c r="Q195" s="158" t="n">
        <v>-0.0016824</v>
      </c>
      <c r="R195" s="159" t="n">
        <v>-0.00243193</v>
      </c>
    </row>
    <row r="196" customFormat="false" ht="12.75" hidden="false" customHeight="false" outlineLevel="0" collapsed="false">
      <c r="A196" s="179" t="n">
        <v>42705</v>
      </c>
      <c r="B196" s="160" t="n">
        <v>0.0127553</v>
      </c>
      <c r="C196" s="160" t="n">
        <v>0</v>
      </c>
      <c r="D196" s="160" t="n">
        <v>0</v>
      </c>
      <c r="E196" s="160" t="n">
        <v>0.0127553</v>
      </c>
      <c r="F196" s="160" t="n">
        <v>0.0127553</v>
      </c>
      <c r="G196" s="160" t="n">
        <v>0</v>
      </c>
      <c r="H196" s="159" t="n">
        <v>0</v>
      </c>
      <c r="I196" s="181" t="n">
        <v>0.0021986887</v>
      </c>
      <c r="J196" s="158" t="n">
        <v>-1.36E-006</v>
      </c>
      <c r="K196" s="158" t="n">
        <v>0.00300945</v>
      </c>
      <c r="L196" s="158" t="n">
        <v>0.00192801</v>
      </c>
      <c r="M196" s="158" t="n">
        <v>0.00092699</v>
      </c>
      <c r="N196" s="158" t="n">
        <v>0.00045462</v>
      </c>
      <c r="O196" s="158" t="n">
        <v>-0.00043758</v>
      </c>
      <c r="P196" s="158" t="n">
        <v>-0.00085881</v>
      </c>
      <c r="Q196" s="158" t="n">
        <v>-0.00165481</v>
      </c>
      <c r="R196" s="159" t="n">
        <v>-0.00239293</v>
      </c>
    </row>
    <row r="197" customFormat="false" ht="12.75" hidden="false" customHeight="false" outlineLevel="0" collapsed="false">
      <c r="A197" s="179" t="n">
        <v>42736</v>
      </c>
      <c r="B197" s="160" t="n">
        <v>0.01317267</v>
      </c>
      <c r="C197" s="160" t="n">
        <v>0</v>
      </c>
      <c r="D197" s="160" t="n">
        <v>0</v>
      </c>
      <c r="E197" s="160" t="n">
        <v>0.01317267</v>
      </c>
      <c r="F197" s="160" t="n">
        <v>0.01317267</v>
      </c>
      <c r="G197" s="160" t="n">
        <v>0</v>
      </c>
      <c r="H197" s="159" t="n">
        <v>0</v>
      </c>
      <c r="I197" s="181" t="n">
        <v>0.0024132788</v>
      </c>
      <c r="J197" s="158" t="n">
        <v>-1.9E-006</v>
      </c>
      <c r="K197" s="158" t="n">
        <v>0.00300527</v>
      </c>
      <c r="L197" s="158" t="n">
        <v>0.00192755</v>
      </c>
      <c r="M197" s="158" t="n">
        <v>0.00092781</v>
      </c>
      <c r="N197" s="158" t="n">
        <v>0.00045527</v>
      </c>
      <c r="O197" s="158" t="n">
        <v>-0.00043868</v>
      </c>
      <c r="P197" s="158" t="n">
        <v>-0.00086143</v>
      </c>
      <c r="Q197" s="158" t="n">
        <v>-0.00166157</v>
      </c>
      <c r="R197" s="159" t="n">
        <v>-0.00240511</v>
      </c>
    </row>
    <row r="198" customFormat="false" ht="12.75" hidden="false" customHeight="false" outlineLevel="0" collapsed="false">
      <c r="A198" s="179" t="n">
        <v>42767</v>
      </c>
      <c r="B198" s="160" t="n">
        <v>0.0145033</v>
      </c>
      <c r="C198" s="160" t="n">
        <v>0</v>
      </c>
      <c r="D198" s="160" t="n">
        <v>0</v>
      </c>
      <c r="E198" s="160" t="n">
        <v>0.0145033</v>
      </c>
      <c r="F198" s="160" t="n">
        <v>0.0145033</v>
      </c>
      <c r="G198" s="160" t="n">
        <v>0</v>
      </c>
      <c r="H198" s="159" t="n">
        <v>0</v>
      </c>
      <c r="I198" s="181" t="n">
        <v>0.0025079577</v>
      </c>
      <c r="J198" s="158" t="n">
        <v>-1.47E-006</v>
      </c>
      <c r="K198" s="158" t="n">
        <v>0.00332796</v>
      </c>
      <c r="L198" s="158" t="n">
        <v>0.00213411</v>
      </c>
      <c r="M198" s="158" t="n">
        <v>0.00102704</v>
      </c>
      <c r="N198" s="158" t="n">
        <v>0.00050392</v>
      </c>
      <c r="O198" s="158" t="n">
        <v>-0.00048546</v>
      </c>
      <c r="P198" s="158" t="n">
        <v>-0.0009532</v>
      </c>
      <c r="Q198" s="158" t="n">
        <v>-0.00183826</v>
      </c>
      <c r="R198" s="159" t="n">
        <v>-0.00266041</v>
      </c>
    </row>
    <row r="199" customFormat="false" ht="12.75" hidden="false" customHeight="false" outlineLevel="0" collapsed="false">
      <c r="A199" s="179" t="n">
        <v>42795</v>
      </c>
      <c r="B199" s="160" t="n">
        <v>0.01053595</v>
      </c>
      <c r="C199" s="160" t="n">
        <v>0</v>
      </c>
      <c r="D199" s="160" t="n">
        <v>0</v>
      </c>
      <c r="E199" s="160" t="n">
        <v>0.01053595</v>
      </c>
      <c r="F199" s="160" t="n">
        <v>0.01053595</v>
      </c>
      <c r="G199" s="160" t="n">
        <v>0</v>
      </c>
      <c r="H199" s="159" t="n">
        <v>0</v>
      </c>
      <c r="I199" s="181" t="n">
        <v>0.0017290667</v>
      </c>
      <c r="J199" s="158" t="n">
        <v>-6.9E-007</v>
      </c>
      <c r="K199" s="158" t="n">
        <v>0.00242894</v>
      </c>
      <c r="L199" s="158" t="n">
        <v>0.00155736</v>
      </c>
      <c r="M199" s="158" t="n">
        <v>0.00074936</v>
      </c>
      <c r="N199" s="158" t="n">
        <v>0.00036764</v>
      </c>
      <c r="O199" s="158" t="n">
        <v>-0.00035413</v>
      </c>
      <c r="P199" s="158" t="n">
        <v>-0.00069528</v>
      </c>
      <c r="Q199" s="158" t="n">
        <v>-0.00134067</v>
      </c>
      <c r="R199" s="159" t="n">
        <v>-0.00193999</v>
      </c>
    </row>
    <row r="200" customFormat="false" ht="12.75" hidden="false" customHeight="false" outlineLevel="0" collapsed="false">
      <c r="A200" s="179" t="n">
        <v>42826</v>
      </c>
      <c r="B200" s="160" t="n">
        <v>0.02192011</v>
      </c>
      <c r="C200" s="160" t="n">
        <v>0</v>
      </c>
      <c r="D200" s="160" t="n">
        <v>0</v>
      </c>
      <c r="E200" s="160" t="n">
        <v>0.02192011</v>
      </c>
      <c r="F200" s="160" t="n">
        <v>0.02192011</v>
      </c>
      <c r="G200" s="160" t="n">
        <v>0</v>
      </c>
      <c r="H200" s="159" t="n">
        <v>0</v>
      </c>
      <c r="I200" s="181" t="n">
        <v>0.0033882041</v>
      </c>
      <c r="J200" s="158" t="n">
        <v>-5.6E-007</v>
      </c>
      <c r="K200" s="158" t="n">
        <v>0.00507759</v>
      </c>
      <c r="L200" s="158" t="n">
        <v>0.00325507</v>
      </c>
      <c r="M200" s="158" t="n">
        <v>0.00156602</v>
      </c>
      <c r="N200" s="158" t="n">
        <v>0.00076824</v>
      </c>
      <c r="O200" s="158" t="n">
        <v>-0.0007399</v>
      </c>
      <c r="P200" s="158" t="n">
        <v>-0.00145257</v>
      </c>
      <c r="Q200" s="158" t="n">
        <v>-0.00280047</v>
      </c>
      <c r="R200" s="159" t="n">
        <v>-0.00405179</v>
      </c>
    </row>
    <row r="201" customFormat="false" ht="12.75" hidden="false" customHeight="false" outlineLevel="0" collapsed="false">
      <c r="A201" s="179" t="n">
        <v>42856</v>
      </c>
      <c r="B201" s="160" t="n">
        <v>0.03003947</v>
      </c>
      <c r="C201" s="160" t="n">
        <v>0</v>
      </c>
      <c r="D201" s="160" t="n">
        <v>0</v>
      </c>
      <c r="E201" s="160" t="n">
        <v>0.03003947</v>
      </c>
      <c r="F201" s="160" t="n">
        <v>0.03003947</v>
      </c>
      <c r="G201" s="160" t="n">
        <v>0</v>
      </c>
      <c r="H201" s="159" t="n">
        <v>0</v>
      </c>
      <c r="I201" s="181" t="n">
        <v>0.0045618415</v>
      </c>
      <c r="J201" s="158" t="n">
        <v>-3.7E-007</v>
      </c>
      <c r="K201" s="158" t="n">
        <v>0.00694729</v>
      </c>
      <c r="L201" s="158" t="n">
        <v>0.00445388</v>
      </c>
      <c r="M201" s="158" t="n">
        <v>0.00214286</v>
      </c>
      <c r="N201" s="158" t="n">
        <v>0.00105125</v>
      </c>
      <c r="O201" s="158" t="n">
        <v>-0.0010125</v>
      </c>
      <c r="P201" s="158" t="n">
        <v>-0.00198778</v>
      </c>
      <c r="Q201" s="158" t="n">
        <v>-0.0038325</v>
      </c>
      <c r="R201" s="159" t="n">
        <v>-0.00554517</v>
      </c>
    </row>
    <row r="202" customFormat="false" ht="12.75" hidden="false" customHeight="false" outlineLevel="0" collapsed="false">
      <c r="A202" s="179" t="n">
        <v>42887</v>
      </c>
      <c r="B202" s="160" t="n">
        <v>0.01379655</v>
      </c>
      <c r="C202" s="160" t="n">
        <v>0</v>
      </c>
      <c r="D202" s="160" t="n">
        <v>0</v>
      </c>
      <c r="E202" s="160" t="n">
        <v>0.01379655</v>
      </c>
      <c r="F202" s="160" t="n">
        <v>0.01379655</v>
      </c>
      <c r="G202" s="160" t="n">
        <v>0</v>
      </c>
      <c r="H202" s="159" t="n">
        <v>0</v>
      </c>
      <c r="I202" s="181" t="n">
        <v>0.0021055972</v>
      </c>
      <c r="J202" s="158" t="n">
        <v>-1.7E-007</v>
      </c>
      <c r="K202" s="158" t="n">
        <v>0.00317296</v>
      </c>
      <c r="L202" s="158" t="n">
        <v>0.00203451</v>
      </c>
      <c r="M202" s="158" t="n">
        <v>0.00097901</v>
      </c>
      <c r="N202" s="158" t="n">
        <v>0.00048033</v>
      </c>
      <c r="O202" s="158" t="n">
        <v>-0.0004627</v>
      </c>
      <c r="P202" s="158" t="n">
        <v>-0.00090846</v>
      </c>
      <c r="Q202" s="158" t="n">
        <v>-0.0017518</v>
      </c>
      <c r="R202" s="159" t="n">
        <v>-0.00253505</v>
      </c>
    </row>
    <row r="203" customFormat="false" ht="12.75" hidden="false" customHeight="false" outlineLevel="0" collapsed="false">
      <c r="A203" s="179" t="n">
        <v>42917</v>
      </c>
      <c r="B203" s="160" t="n">
        <v>0.02242827</v>
      </c>
      <c r="C203" s="160" t="n">
        <v>0</v>
      </c>
      <c r="D203" s="160" t="n">
        <v>0</v>
      </c>
      <c r="E203" s="160" t="n">
        <v>0.02242827</v>
      </c>
      <c r="F203" s="160" t="n">
        <v>0.02242827</v>
      </c>
      <c r="G203" s="160" t="n">
        <v>0</v>
      </c>
      <c r="H203" s="159" t="n">
        <v>0</v>
      </c>
      <c r="I203" s="181" t="n">
        <v>0.0034115723</v>
      </c>
      <c r="J203" s="158" t="n">
        <v>-1.6E-007</v>
      </c>
      <c r="K203" s="158" t="n">
        <v>0.00513397</v>
      </c>
      <c r="L203" s="158" t="n">
        <v>0.00329239</v>
      </c>
      <c r="M203" s="158" t="n">
        <v>0.00158453</v>
      </c>
      <c r="N203" s="158" t="n">
        <v>0.00077746</v>
      </c>
      <c r="O203" s="158" t="n">
        <v>-0.00074902</v>
      </c>
      <c r="P203" s="158" t="n">
        <v>-0.00147073</v>
      </c>
      <c r="Q203" s="158" t="n">
        <v>-0.00283641</v>
      </c>
      <c r="R203" s="159" t="n">
        <v>-0.0041051</v>
      </c>
    </row>
    <row r="204" customFormat="false" ht="12.75" hidden="false" customHeight="false" outlineLevel="0" collapsed="false">
      <c r="A204" s="179" t="n">
        <v>42948</v>
      </c>
      <c r="B204" s="160" t="n">
        <v>0.02066514</v>
      </c>
      <c r="C204" s="160" t="n">
        <v>0</v>
      </c>
      <c r="D204" s="160" t="n">
        <v>0</v>
      </c>
      <c r="E204" s="160" t="n">
        <v>0.02066514</v>
      </c>
      <c r="F204" s="160" t="n">
        <v>0.02066514</v>
      </c>
      <c r="G204" s="160" t="n">
        <v>0</v>
      </c>
      <c r="H204" s="159" t="n">
        <v>0</v>
      </c>
      <c r="I204" s="181" t="n">
        <v>0.0031418136</v>
      </c>
      <c r="J204" s="158" t="n">
        <v>-9E-008</v>
      </c>
      <c r="K204" s="158" t="n">
        <v>0.00470916</v>
      </c>
      <c r="L204" s="158" t="n">
        <v>0.00302037</v>
      </c>
      <c r="M204" s="158" t="n">
        <v>0.0014538</v>
      </c>
      <c r="N204" s="158" t="n">
        <v>0.00071337</v>
      </c>
      <c r="O204" s="158" t="n">
        <v>-0.00068736</v>
      </c>
      <c r="P204" s="158" t="n">
        <v>-0.00134973</v>
      </c>
      <c r="Q204" s="158" t="n">
        <v>-0.00260339</v>
      </c>
      <c r="R204" s="159" t="n">
        <v>-0.00376831</v>
      </c>
    </row>
    <row r="205" customFormat="false" ht="12.75" hidden="false" customHeight="false" outlineLevel="0" collapsed="false">
      <c r="A205" s="179" t="n">
        <v>42979</v>
      </c>
      <c r="B205" s="160" t="n">
        <v>0.02660553</v>
      </c>
      <c r="C205" s="160" t="n">
        <v>0</v>
      </c>
      <c r="D205" s="160" t="n">
        <v>0</v>
      </c>
      <c r="E205" s="160" t="n">
        <v>0.02660553</v>
      </c>
      <c r="F205" s="160" t="n">
        <v>0.02660553</v>
      </c>
      <c r="G205" s="160" t="n">
        <v>0</v>
      </c>
      <c r="H205" s="159" t="n">
        <v>0</v>
      </c>
      <c r="I205" s="181" t="n">
        <v>0.0040523855</v>
      </c>
      <c r="J205" s="158" t="n">
        <v>-5E-008</v>
      </c>
      <c r="K205" s="158" t="n">
        <v>0.00602958</v>
      </c>
      <c r="L205" s="158" t="n">
        <v>0.0038679</v>
      </c>
      <c r="M205" s="158" t="n">
        <v>0.00186205</v>
      </c>
      <c r="N205" s="158" t="n">
        <v>0.00091376</v>
      </c>
      <c r="O205" s="158" t="n">
        <v>-0.00088059</v>
      </c>
      <c r="P205" s="158" t="n">
        <v>-0.00172931</v>
      </c>
      <c r="Q205" s="158" t="n">
        <v>-0.00333602</v>
      </c>
      <c r="R205" s="159" t="n">
        <v>-0.00482948</v>
      </c>
    </row>
    <row r="206" customFormat="false" ht="12.75" hidden="false" customHeight="false" outlineLevel="0" collapsed="false">
      <c r="A206" s="179" t="n">
        <v>43009</v>
      </c>
      <c r="B206" s="160" t="n">
        <v>0.01929566</v>
      </c>
      <c r="C206" s="160" t="n">
        <v>0</v>
      </c>
      <c r="D206" s="160" t="n">
        <v>0</v>
      </c>
      <c r="E206" s="160" t="n">
        <v>0.01929566</v>
      </c>
      <c r="F206" s="160" t="n">
        <v>0.01929566</v>
      </c>
      <c r="G206" s="160" t="n">
        <v>0</v>
      </c>
      <c r="H206" s="159" t="n">
        <v>0</v>
      </c>
      <c r="I206" s="181" t="n">
        <v>0.0029375164</v>
      </c>
      <c r="J206" s="158" t="n">
        <v>2E-008</v>
      </c>
      <c r="K206" s="158" t="n">
        <v>0.00435348</v>
      </c>
      <c r="L206" s="158" t="n">
        <v>0.00279308</v>
      </c>
      <c r="M206" s="158" t="n">
        <v>0.00134479</v>
      </c>
      <c r="N206" s="158" t="n">
        <v>0.00065997</v>
      </c>
      <c r="O206" s="158" t="n">
        <v>-0.0006361</v>
      </c>
      <c r="P206" s="158" t="n">
        <v>-0.00124924</v>
      </c>
      <c r="Q206" s="158" t="n">
        <v>-0.00241022</v>
      </c>
      <c r="R206" s="159" t="n">
        <v>-0.00348964</v>
      </c>
    </row>
    <row r="207" customFormat="false" ht="12.75" hidden="false" customHeight="false" outlineLevel="0" collapsed="false">
      <c r="A207" s="179" t="n">
        <v>43040</v>
      </c>
      <c r="B207" s="160" t="n">
        <v>0.0122238</v>
      </c>
      <c r="C207" s="160" t="n">
        <v>0</v>
      </c>
      <c r="D207" s="160" t="n">
        <v>0</v>
      </c>
      <c r="E207" s="160" t="n">
        <v>0.0122238</v>
      </c>
      <c r="F207" s="160" t="n">
        <v>0.0122238</v>
      </c>
      <c r="G207" s="160" t="n">
        <v>0</v>
      </c>
      <c r="H207" s="159" t="n">
        <v>0</v>
      </c>
      <c r="I207" s="181" t="n">
        <v>0.0019599478</v>
      </c>
      <c r="J207" s="158" t="n">
        <v>-3.1E-007</v>
      </c>
      <c r="K207" s="158" t="n">
        <v>0.00272011</v>
      </c>
      <c r="L207" s="158" t="n">
        <v>0.00174589</v>
      </c>
      <c r="M207" s="158" t="n">
        <v>0.00084096</v>
      </c>
      <c r="N207" s="158" t="n">
        <v>0.0004128</v>
      </c>
      <c r="O207" s="158" t="n">
        <v>-0.00039801</v>
      </c>
      <c r="P207" s="158" t="n">
        <v>-0.00078183</v>
      </c>
      <c r="Q207" s="158" t="n">
        <v>-0.00150902</v>
      </c>
      <c r="R207" s="159" t="n">
        <v>-0.00218567</v>
      </c>
    </row>
    <row r="208" customFormat="false" ht="12.75" hidden="false" customHeight="false" outlineLevel="0" collapsed="false">
      <c r="A208" s="179" t="n">
        <v>43070</v>
      </c>
      <c r="B208" s="160" t="n">
        <v>0.01215042</v>
      </c>
      <c r="C208" s="160" t="n">
        <v>0</v>
      </c>
      <c r="D208" s="160" t="n">
        <v>0</v>
      </c>
      <c r="E208" s="160" t="n">
        <v>0.01215042</v>
      </c>
      <c r="F208" s="160" t="n">
        <v>0.01215042</v>
      </c>
      <c r="G208" s="160" t="n">
        <v>0</v>
      </c>
      <c r="H208" s="159" t="n">
        <v>0</v>
      </c>
      <c r="I208" s="181" t="n">
        <v>0.0020356077</v>
      </c>
      <c r="J208" s="158" t="n">
        <v>-5.9E-007</v>
      </c>
      <c r="K208" s="158" t="n">
        <v>0.00266822</v>
      </c>
      <c r="L208" s="158" t="n">
        <v>0.00171329</v>
      </c>
      <c r="M208" s="158" t="n">
        <v>0.00082558</v>
      </c>
      <c r="N208" s="158" t="n">
        <v>0.00040533</v>
      </c>
      <c r="O208" s="158" t="n">
        <v>-0.00039097</v>
      </c>
      <c r="P208" s="158" t="n">
        <v>-0.00076814</v>
      </c>
      <c r="Q208" s="158" t="n">
        <v>-0.00148314</v>
      </c>
      <c r="R208" s="159" t="n">
        <v>-0.00214898</v>
      </c>
    </row>
    <row r="209" customFormat="false" ht="12.75" hidden="false" customHeight="false" outlineLevel="0" collapsed="false">
      <c r="A209" s="179"/>
      <c r="B209" s="160"/>
      <c r="C209" s="160"/>
      <c r="D209" s="160"/>
      <c r="E209" s="160"/>
      <c r="F209" s="160"/>
      <c r="G209" s="160"/>
      <c r="H209" s="159"/>
      <c r="I209" s="181"/>
      <c r="R209" s="159"/>
    </row>
    <row r="210" customFormat="false" ht="12.75" hidden="false" customHeight="false" outlineLevel="0" collapsed="false">
      <c r="A210" s="179"/>
      <c r="B210" s="160"/>
      <c r="C210" s="160"/>
      <c r="D210" s="160"/>
      <c r="E210" s="160"/>
      <c r="F210" s="160"/>
      <c r="G210" s="160"/>
      <c r="H210" s="159"/>
      <c r="I210" s="181"/>
      <c r="R210" s="159"/>
    </row>
    <row r="211" customFormat="false" ht="12.75" hidden="false" customHeight="false" outlineLevel="0" collapsed="false">
      <c r="A211" s="179"/>
      <c r="B211" s="160"/>
      <c r="C211" s="160"/>
      <c r="D211" s="160"/>
      <c r="E211" s="160"/>
      <c r="F211" s="160"/>
      <c r="G211" s="160"/>
      <c r="H211" s="159"/>
      <c r="I211" s="181"/>
      <c r="R211" s="159"/>
    </row>
    <row r="212" customFormat="false" ht="12.75" hidden="false" customHeight="false" outlineLevel="0" collapsed="false">
      <c r="A212" s="179"/>
      <c r="B212" s="160"/>
      <c r="C212" s="160"/>
      <c r="D212" s="160"/>
      <c r="E212" s="160"/>
      <c r="F212" s="160"/>
      <c r="G212" s="160"/>
      <c r="H212" s="159"/>
      <c r="I212" s="181"/>
      <c r="R212" s="159"/>
    </row>
    <row r="213" customFormat="false" ht="12.75" hidden="false" customHeight="false" outlineLevel="0" collapsed="false">
      <c r="A213" s="179"/>
      <c r="B213" s="160"/>
      <c r="C213" s="160"/>
      <c r="D213" s="160"/>
      <c r="E213" s="160"/>
      <c r="F213" s="160"/>
      <c r="G213" s="160"/>
      <c r="H213" s="159"/>
      <c r="I213" s="181"/>
      <c r="R213" s="159"/>
    </row>
    <row r="214" customFormat="false" ht="12.75" hidden="false" customHeight="false" outlineLevel="0" collapsed="false">
      <c r="A214" s="179"/>
      <c r="B214" s="160"/>
      <c r="C214" s="160"/>
      <c r="D214" s="160"/>
      <c r="E214" s="160"/>
      <c r="F214" s="160"/>
      <c r="G214" s="160"/>
      <c r="H214" s="159"/>
      <c r="I214" s="181"/>
      <c r="R214" s="159"/>
    </row>
    <row r="215" customFormat="false" ht="12.75" hidden="false" customHeight="false" outlineLevel="0" collapsed="false">
      <c r="A215" s="179"/>
      <c r="B215" s="160"/>
      <c r="C215" s="160"/>
      <c r="D215" s="160"/>
      <c r="E215" s="160"/>
      <c r="F215" s="160"/>
      <c r="G215" s="160"/>
      <c r="H215" s="159"/>
      <c r="I215" s="181"/>
      <c r="R215" s="159"/>
    </row>
    <row r="216" customFormat="false" ht="12.75" hidden="false" customHeight="false" outlineLevel="0" collapsed="false">
      <c r="A216" s="179"/>
      <c r="B216" s="160"/>
      <c r="C216" s="160"/>
      <c r="D216" s="160"/>
      <c r="E216" s="160"/>
      <c r="F216" s="160"/>
      <c r="G216" s="160"/>
      <c r="H216" s="159"/>
      <c r="I216" s="181"/>
      <c r="R216" s="159"/>
    </row>
    <row r="217" customFormat="false" ht="12.75" hidden="false" customHeight="false" outlineLevel="0" collapsed="false">
      <c r="A217" s="179"/>
      <c r="B217" s="160"/>
      <c r="C217" s="160"/>
      <c r="D217" s="160"/>
      <c r="E217" s="160"/>
      <c r="F217" s="160"/>
      <c r="G217" s="160"/>
      <c r="H217" s="159"/>
      <c r="I217" s="181"/>
      <c r="R217" s="159"/>
    </row>
    <row r="218" customFormat="false" ht="12.75" hidden="false" customHeight="false" outlineLevel="0" collapsed="false">
      <c r="A218" s="179"/>
      <c r="B218" s="160"/>
      <c r="C218" s="160"/>
      <c r="D218" s="160"/>
      <c r="E218" s="160"/>
      <c r="F218" s="160"/>
      <c r="G218" s="160"/>
      <c r="H218" s="159"/>
      <c r="I218" s="181"/>
      <c r="R218" s="159"/>
    </row>
    <row r="219" customFormat="false" ht="12.75" hidden="false" customHeight="false" outlineLevel="0" collapsed="false">
      <c r="A219" s="179"/>
      <c r="B219" s="160"/>
      <c r="C219" s="160"/>
      <c r="D219" s="160"/>
      <c r="E219" s="160"/>
      <c r="F219" s="160"/>
      <c r="G219" s="160"/>
      <c r="H219" s="159"/>
      <c r="I219" s="181"/>
      <c r="R219" s="159"/>
    </row>
    <row r="220" customFormat="false" ht="12.75" hidden="false" customHeight="false" outlineLevel="0" collapsed="false">
      <c r="A220" s="179"/>
      <c r="B220" s="160"/>
      <c r="C220" s="160"/>
      <c r="D220" s="160"/>
      <c r="E220" s="160"/>
      <c r="F220" s="160"/>
      <c r="G220" s="160"/>
      <c r="H220" s="159"/>
      <c r="I220" s="181"/>
      <c r="R220" s="159"/>
    </row>
    <row r="221" customFormat="false" ht="12.75" hidden="false" customHeight="false" outlineLevel="0" collapsed="false">
      <c r="A221" s="179"/>
      <c r="B221" s="160"/>
      <c r="C221" s="160"/>
      <c r="D221" s="160"/>
      <c r="E221" s="160"/>
      <c r="F221" s="160"/>
      <c r="G221" s="160"/>
      <c r="H221" s="159"/>
      <c r="I221" s="181"/>
      <c r="R221" s="159"/>
    </row>
    <row r="222" customFormat="false" ht="12.75" hidden="false" customHeight="false" outlineLevel="0" collapsed="false">
      <c r="A222" s="179"/>
      <c r="B222" s="160"/>
      <c r="C222" s="160"/>
      <c r="D222" s="160"/>
      <c r="E222" s="160"/>
      <c r="F222" s="160"/>
      <c r="G222" s="160"/>
      <c r="H222" s="159"/>
      <c r="I222" s="181"/>
      <c r="R222" s="159"/>
    </row>
    <row r="223" customFormat="false" ht="12.75" hidden="false" customHeight="false" outlineLevel="0" collapsed="false">
      <c r="A223" s="179"/>
      <c r="B223" s="160"/>
      <c r="C223" s="160"/>
      <c r="D223" s="160"/>
      <c r="E223" s="160"/>
      <c r="F223" s="160"/>
      <c r="G223" s="160"/>
      <c r="H223" s="159"/>
      <c r="I223" s="181"/>
      <c r="R223" s="159"/>
    </row>
    <row r="224" customFormat="false" ht="12.75" hidden="false" customHeight="false" outlineLevel="0" collapsed="false">
      <c r="A224" s="179"/>
      <c r="B224" s="160"/>
      <c r="C224" s="160"/>
      <c r="D224" s="160"/>
      <c r="E224" s="160"/>
      <c r="F224" s="160"/>
      <c r="G224" s="160"/>
      <c r="H224" s="159"/>
      <c r="I224" s="181"/>
      <c r="R224" s="159"/>
    </row>
    <row r="225" customFormat="false" ht="12.75" hidden="false" customHeight="false" outlineLevel="0" collapsed="false">
      <c r="A225" s="179"/>
      <c r="B225" s="160"/>
      <c r="C225" s="160"/>
      <c r="D225" s="160"/>
      <c r="E225" s="160"/>
      <c r="F225" s="160"/>
      <c r="G225" s="160"/>
      <c r="H225" s="159"/>
      <c r="I225" s="181"/>
      <c r="R225" s="159"/>
    </row>
    <row r="226" customFormat="false" ht="12.75" hidden="false" customHeight="false" outlineLevel="0" collapsed="false">
      <c r="A226" s="179"/>
      <c r="B226" s="160"/>
      <c r="C226" s="160"/>
      <c r="D226" s="160"/>
      <c r="E226" s="160"/>
      <c r="F226" s="160"/>
      <c r="G226" s="160"/>
      <c r="H226" s="159"/>
      <c r="I226" s="181"/>
      <c r="R226" s="159"/>
    </row>
    <row r="227" customFormat="false" ht="12.75" hidden="false" customHeight="false" outlineLevel="0" collapsed="false">
      <c r="A227" s="179"/>
      <c r="B227" s="160"/>
      <c r="C227" s="160"/>
      <c r="D227" s="160"/>
      <c r="E227" s="160"/>
      <c r="F227" s="160"/>
      <c r="G227" s="160"/>
      <c r="H227" s="159"/>
      <c r="I227" s="181"/>
      <c r="R227" s="159"/>
    </row>
    <row r="228" customFormat="false" ht="12.75" hidden="false" customHeight="false" outlineLevel="0" collapsed="false">
      <c r="A228" s="179"/>
      <c r="B228" s="160"/>
      <c r="C228" s="160"/>
      <c r="D228" s="160"/>
      <c r="E228" s="160"/>
      <c r="F228" s="160"/>
      <c r="G228" s="160"/>
      <c r="H228" s="159"/>
      <c r="I228" s="181"/>
      <c r="R228" s="159"/>
    </row>
    <row r="229" customFormat="false" ht="12.75" hidden="false" customHeight="false" outlineLevel="0" collapsed="false">
      <c r="A229" s="179"/>
      <c r="B229" s="160"/>
      <c r="C229" s="160"/>
      <c r="D229" s="160"/>
      <c r="E229" s="160"/>
      <c r="F229" s="160"/>
      <c r="G229" s="160"/>
      <c r="H229" s="159"/>
      <c r="I229" s="181"/>
      <c r="R229" s="159"/>
    </row>
    <row r="230" customFormat="false" ht="12.75" hidden="false" customHeight="false" outlineLevel="0" collapsed="false">
      <c r="A230" s="179"/>
      <c r="B230" s="160"/>
      <c r="C230" s="160"/>
      <c r="D230" s="160"/>
      <c r="E230" s="160"/>
      <c r="F230" s="160"/>
      <c r="G230" s="160"/>
      <c r="H230" s="159"/>
      <c r="I230" s="181"/>
      <c r="R230" s="159"/>
    </row>
    <row r="231" customFormat="false" ht="12.75" hidden="false" customHeight="false" outlineLevel="0" collapsed="false">
      <c r="A231" s="179"/>
      <c r="B231" s="160"/>
      <c r="C231" s="160"/>
      <c r="D231" s="160"/>
      <c r="E231" s="160"/>
      <c r="F231" s="160"/>
      <c r="G231" s="160"/>
      <c r="H231" s="159"/>
      <c r="I231" s="181"/>
      <c r="R231" s="159"/>
    </row>
    <row r="232" customFormat="false" ht="12.75" hidden="false" customHeight="false" outlineLevel="0" collapsed="false">
      <c r="A232" s="179"/>
      <c r="B232" s="160"/>
      <c r="C232" s="160"/>
      <c r="D232" s="160"/>
      <c r="E232" s="160"/>
      <c r="F232" s="160"/>
      <c r="G232" s="160"/>
      <c r="H232" s="159"/>
      <c r="I232" s="181"/>
      <c r="R232" s="159"/>
    </row>
    <row r="233" customFormat="false" ht="12.75" hidden="false" customHeight="false" outlineLevel="0" collapsed="false">
      <c r="A233" s="179"/>
      <c r="B233" s="160"/>
      <c r="C233" s="160"/>
      <c r="D233" s="160"/>
      <c r="E233" s="160"/>
      <c r="F233" s="160"/>
      <c r="G233" s="160"/>
      <c r="H233" s="159"/>
      <c r="I233" s="181"/>
      <c r="R233" s="159"/>
    </row>
    <row r="234" customFormat="false" ht="12.75" hidden="false" customHeight="false" outlineLevel="0" collapsed="false">
      <c r="A234" s="179"/>
      <c r="B234" s="160"/>
      <c r="C234" s="160"/>
      <c r="D234" s="160"/>
      <c r="E234" s="160"/>
      <c r="F234" s="160"/>
      <c r="G234" s="160"/>
      <c r="H234" s="159"/>
      <c r="I234" s="181"/>
      <c r="R234" s="159"/>
    </row>
    <row r="235" customFormat="false" ht="12.75" hidden="false" customHeight="false" outlineLevel="0" collapsed="false">
      <c r="A235" s="179"/>
      <c r="B235" s="160"/>
      <c r="C235" s="160"/>
      <c r="D235" s="160"/>
      <c r="E235" s="160"/>
      <c r="F235" s="160"/>
      <c r="G235" s="160"/>
      <c r="H235" s="159"/>
      <c r="I235" s="181"/>
      <c r="R235" s="159"/>
    </row>
    <row r="236" customFormat="false" ht="12.75" hidden="false" customHeight="false" outlineLevel="0" collapsed="false">
      <c r="A236" s="179"/>
      <c r="B236" s="160"/>
      <c r="C236" s="160"/>
      <c r="D236" s="160"/>
      <c r="E236" s="160"/>
      <c r="F236" s="160"/>
      <c r="G236" s="160"/>
      <c r="H236" s="159"/>
      <c r="I236" s="181"/>
      <c r="R236" s="159"/>
    </row>
    <row r="237" customFormat="false" ht="12.75" hidden="false" customHeight="false" outlineLevel="0" collapsed="false">
      <c r="A237" s="179"/>
      <c r="B237" s="160"/>
      <c r="C237" s="160"/>
      <c r="D237" s="160"/>
      <c r="E237" s="160"/>
      <c r="F237" s="160"/>
      <c r="G237" s="160"/>
      <c r="H237" s="159"/>
      <c r="I237" s="181"/>
      <c r="R237" s="159"/>
    </row>
    <row r="238" customFormat="false" ht="12.75" hidden="false" customHeight="false" outlineLevel="0" collapsed="false">
      <c r="A238" s="179"/>
      <c r="B238" s="160"/>
      <c r="C238" s="160"/>
      <c r="D238" s="160"/>
      <c r="E238" s="160"/>
      <c r="F238" s="160"/>
      <c r="G238" s="160"/>
      <c r="H238" s="159"/>
      <c r="I238" s="181"/>
      <c r="R238" s="159"/>
    </row>
    <row r="239" customFormat="false" ht="12.75" hidden="false" customHeight="false" outlineLevel="0" collapsed="false">
      <c r="A239" s="179"/>
      <c r="B239" s="160"/>
      <c r="C239" s="160"/>
      <c r="D239" s="160"/>
      <c r="E239" s="160"/>
      <c r="F239" s="160"/>
      <c r="G239" s="160"/>
      <c r="H239" s="159"/>
      <c r="I239" s="181"/>
      <c r="R239" s="159"/>
    </row>
    <row r="240" customFormat="false" ht="12.75" hidden="false" customHeight="false" outlineLevel="0" collapsed="false">
      <c r="A240" s="179"/>
      <c r="B240" s="160"/>
      <c r="C240" s="160"/>
      <c r="D240" s="160"/>
      <c r="E240" s="160"/>
      <c r="F240" s="160"/>
      <c r="G240" s="160"/>
      <c r="H240" s="159"/>
      <c r="I240" s="181"/>
      <c r="R240" s="159"/>
    </row>
    <row r="241" customFormat="false" ht="12.75" hidden="false" customHeight="false" outlineLevel="0" collapsed="false">
      <c r="A241" s="179"/>
      <c r="B241" s="160"/>
      <c r="C241" s="160"/>
      <c r="D241" s="160"/>
      <c r="E241" s="160"/>
      <c r="F241" s="160"/>
      <c r="G241" s="160"/>
      <c r="H241" s="159"/>
      <c r="I241" s="181"/>
      <c r="R241" s="159"/>
    </row>
    <row r="242" customFormat="false" ht="12.75" hidden="false" customHeight="false" outlineLevel="0" collapsed="false">
      <c r="A242" s="179"/>
      <c r="B242" s="160"/>
      <c r="C242" s="160"/>
      <c r="D242" s="160"/>
      <c r="E242" s="160"/>
      <c r="F242" s="160"/>
      <c r="G242" s="160"/>
      <c r="H242" s="159"/>
      <c r="I242" s="181"/>
      <c r="R242" s="159"/>
    </row>
    <row r="243" customFormat="false" ht="12.75" hidden="false" customHeight="false" outlineLevel="0" collapsed="false">
      <c r="A243" s="179"/>
      <c r="B243" s="160"/>
      <c r="C243" s="160"/>
      <c r="D243" s="160"/>
      <c r="E243" s="160"/>
      <c r="F243" s="160"/>
      <c r="G243" s="160"/>
      <c r="H243" s="159"/>
      <c r="I243" s="181"/>
      <c r="R243" s="159"/>
    </row>
    <row r="244" customFormat="false" ht="12.75" hidden="false" customHeight="false" outlineLevel="0" collapsed="false">
      <c r="A244" s="179"/>
      <c r="B244" s="160"/>
      <c r="C244" s="160"/>
      <c r="D244" s="160"/>
      <c r="E244" s="160"/>
      <c r="F244" s="160"/>
      <c r="G244" s="160"/>
      <c r="H244" s="159"/>
      <c r="I244" s="181"/>
      <c r="R244" s="159"/>
    </row>
    <row r="245" customFormat="false" ht="12.75" hidden="false" customHeight="false" outlineLevel="0" collapsed="false">
      <c r="A245" s="179"/>
      <c r="B245" s="160"/>
      <c r="C245" s="160"/>
      <c r="D245" s="160"/>
      <c r="E245" s="160"/>
      <c r="F245" s="160"/>
      <c r="G245" s="160"/>
      <c r="H245" s="159"/>
      <c r="I245" s="181"/>
      <c r="R245" s="159"/>
    </row>
    <row r="246" customFormat="false" ht="12.75" hidden="false" customHeight="false" outlineLevel="0" collapsed="false">
      <c r="A246" s="179"/>
      <c r="B246" s="160"/>
      <c r="C246" s="160"/>
      <c r="D246" s="160"/>
      <c r="E246" s="160"/>
      <c r="F246" s="160"/>
      <c r="G246" s="160"/>
      <c r="H246" s="159"/>
      <c r="I246" s="181"/>
      <c r="R246" s="159"/>
    </row>
    <row r="247" customFormat="false" ht="12.75" hidden="false" customHeight="false" outlineLevel="0" collapsed="false">
      <c r="A247" s="179"/>
      <c r="B247" s="160"/>
      <c r="C247" s="160"/>
      <c r="D247" s="160"/>
      <c r="E247" s="160"/>
      <c r="F247" s="160"/>
      <c r="G247" s="160"/>
      <c r="H247" s="159"/>
      <c r="I247" s="181"/>
      <c r="R247" s="159"/>
    </row>
    <row r="248" customFormat="false" ht="12.75" hidden="false" customHeight="false" outlineLevel="0" collapsed="false">
      <c r="A248" s="179"/>
      <c r="B248" s="160"/>
      <c r="C248" s="160"/>
      <c r="D248" s="160"/>
      <c r="E248" s="160"/>
      <c r="F248" s="160"/>
      <c r="G248" s="160"/>
      <c r="H248" s="159"/>
      <c r="I248" s="181"/>
      <c r="R248" s="159"/>
    </row>
    <row r="249" customFormat="false" ht="12.75" hidden="false" customHeight="false" outlineLevel="0" collapsed="false">
      <c r="A249" s="179"/>
      <c r="B249" s="160"/>
      <c r="C249" s="160"/>
      <c r="D249" s="160"/>
      <c r="E249" s="160"/>
      <c r="F249" s="160"/>
      <c r="G249" s="160"/>
      <c r="H249" s="159"/>
      <c r="I249" s="181"/>
      <c r="R249" s="159"/>
    </row>
    <row r="250" customFormat="false" ht="12.75" hidden="false" customHeight="false" outlineLevel="0" collapsed="false">
      <c r="A250" s="179"/>
      <c r="B250" s="160"/>
      <c r="C250" s="160"/>
      <c r="D250" s="160"/>
      <c r="E250" s="160"/>
      <c r="F250" s="160"/>
      <c r="G250" s="160"/>
      <c r="H250" s="159"/>
      <c r="I250" s="181"/>
      <c r="R250" s="159"/>
    </row>
    <row r="251" customFormat="false" ht="12.75" hidden="false" customHeight="false" outlineLevel="0" collapsed="false">
      <c r="A251" s="179"/>
      <c r="B251" s="160"/>
      <c r="C251" s="160"/>
      <c r="D251" s="160"/>
      <c r="E251" s="160"/>
      <c r="F251" s="160"/>
      <c r="G251" s="160"/>
      <c r="H251" s="159"/>
      <c r="I251" s="181"/>
      <c r="R251" s="159"/>
    </row>
    <row r="252" customFormat="false" ht="12.75" hidden="false" customHeight="false" outlineLevel="0" collapsed="false">
      <c r="A252" s="179"/>
      <c r="B252" s="160"/>
      <c r="C252" s="160"/>
      <c r="D252" s="160"/>
      <c r="E252" s="160"/>
      <c r="F252" s="160"/>
      <c r="G252" s="160"/>
      <c r="H252" s="159"/>
      <c r="I252" s="181"/>
      <c r="R252" s="159"/>
    </row>
    <row r="253" customFormat="false" ht="12.75" hidden="false" customHeight="false" outlineLevel="0" collapsed="false">
      <c r="A253" s="179"/>
      <c r="B253" s="160"/>
      <c r="C253" s="160"/>
      <c r="D253" s="160"/>
      <c r="E253" s="160"/>
      <c r="F253" s="160"/>
      <c r="G253" s="160"/>
      <c r="H253" s="159"/>
      <c r="I253" s="181"/>
      <c r="R253" s="159"/>
    </row>
    <row r="254" customFormat="false" ht="12.75" hidden="false" customHeight="false" outlineLevel="0" collapsed="false">
      <c r="A254" s="179"/>
      <c r="B254" s="160"/>
      <c r="C254" s="160"/>
      <c r="D254" s="160"/>
      <c r="E254" s="160"/>
      <c r="F254" s="160"/>
      <c r="G254" s="160"/>
      <c r="H254" s="159"/>
      <c r="I254" s="181"/>
      <c r="R254" s="159"/>
    </row>
    <row r="255" customFormat="false" ht="12.75" hidden="false" customHeight="false" outlineLevel="0" collapsed="false">
      <c r="A255" s="179"/>
      <c r="B255" s="160"/>
      <c r="C255" s="160"/>
      <c r="D255" s="160"/>
      <c r="E255" s="160"/>
      <c r="F255" s="160"/>
      <c r="G255" s="160"/>
      <c r="H255" s="159"/>
      <c r="I255" s="181"/>
      <c r="R255" s="159"/>
    </row>
    <row r="256" customFormat="false" ht="12.75" hidden="false" customHeight="false" outlineLevel="0" collapsed="false">
      <c r="A256" s="179"/>
      <c r="B256" s="160"/>
      <c r="C256" s="160"/>
      <c r="D256" s="160"/>
      <c r="E256" s="160"/>
      <c r="F256" s="160"/>
      <c r="G256" s="160"/>
      <c r="H256" s="159"/>
      <c r="I256" s="181"/>
      <c r="R256" s="159"/>
    </row>
    <row r="257" customFormat="false" ht="12.75" hidden="false" customHeight="false" outlineLevel="0" collapsed="false">
      <c r="A257" s="179"/>
      <c r="B257" s="160"/>
      <c r="C257" s="160"/>
      <c r="D257" s="160"/>
      <c r="E257" s="160"/>
      <c r="F257" s="160"/>
      <c r="G257" s="160"/>
      <c r="H257" s="159"/>
      <c r="I257" s="181"/>
      <c r="R257" s="159"/>
    </row>
    <row r="258" customFormat="false" ht="12.75" hidden="false" customHeight="false" outlineLevel="0" collapsed="false">
      <c r="A258" s="179"/>
      <c r="B258" s="160"/>
      <c r="C258" s="160"/>
      <c r="D258" s="160"/>
      <c r="E258" s="160"/>
      <c r="F258" s="160"/>
      <c r="G258" s="160"/>
      <c r="H258" s="159"/>
      <c r="I258" s="181"/>
      <c r="R258" s="159"/>
    </row>
    <row r="259" customFormat="false" ht="12.75" hidden="false" customHeight="false" outlineLevel="0" collapsed="false">
      <c r="A259" s="179"/>
      <c r="B259" s="160"/>
      <c r="C259" s="160"/>
      <c r="D259" s="160"/>
      <c r="E259" s="160"/>
      <c r="F259" s="160"/>
      <c r="G259" s="160"/>
      <c r="H259" s="159"/>
      <c r="I259" s="181"/>
      <c r="R259" s="159"/>
    </row>
    <row r="260" customFormat="false" ht="12.75" hidden="false" customHeight="false" outlineLevel="0" collapsed="false">
      <c r="A260" s="179"/>
      <c r="B260" s="160"/>
      <c r="C260" s="160"/>
      <c r="D260" s="160"/>
      <c r="E260" s="160"/>
      <c r="F260" s="160"/>
      <c r="G260" s="160"/>
      <c r="H260" s="159"/>
      <c r="I260" s="181"/>
      <c r="R260" s="159"/>
    </row>
    <row r="261" customFormat="false" ht="12.75" hidden="false" customHeight="false" outlineLevel="0" collapsed="false">
      <c r="A261" s="179"/>
      <c r="B261" s="160"/>
      <c r="C261" s="160"/>
      <c r="D261" s="160"/>
      <c r="E261" s="160"/>
      <c r="F261" s="160"/>
      <c r="G261" s="160"/>
      <c r="H261" s="159"/>
      <c r="I261" s="181"/>
      <c r="R261" s="159"/>
    </row>
    <row r="262" customFormat="false" ht="12.75" hidden="false" customHeight="false" outlineLevel="0" collapsed="false">
      <c r="A262" s="179"/>
      <c r="B262" s="160"/>
      <c r="C262" s="160"/>
      <c r="D262" s="160"/>
      <c r="E262" s="160"/>
      <c r="F262" s="160"/>
      <c r="G262" s="160"/>
      <c r="H262" s="159"/>
      <c r="I262" s="181"/>
      <c r="R262" s="159"/>
    </row>
    <row r="263" customFormat="false" ht="12.75" hidden="false" customHeight="false" outlineLevel="0" collapsed="false">
      <c r="A263" s="179"/>
      <c r="B263" s="160"/>
      <c r="C263" s="160"/>
      <c r="D263" s="160"/>
      <c r="E263" s="160"/>
      <c r="F263" s="160"/>
      <c r="G263" s="160"/>
      <c r="H263" s="159"/>
      <c r="I263" s="181"/>
      <c r="R263" s="159"/>
    </row>
    <row r="264" customFormat="false" ht="12.75" hidden="false" customHeight="false" outlineLevel="0" collapsed="false">
      <c r="A264" s="179"/>
      <c r="B264" s="160"/>
      <c r="C264" s="160"/>
      <c r="D264" s="160"/>
      <c r="E264" s="160"/>
      <c r="F264" s="160"/>
      <c r="G264" s="160"/>
      <c r="H264" s="159"/>
      <c r="I264" s="181"/>
      <c r="R264" s="159"/>
    </row>
    <row r="265" customFormat="false" ht="12.75" hidden="false" customHeight="false" outlineLevel="0" collapsed="false">
      <c r="A265" s="179"/>
      <c r="B265" s="160"/>
      <c r="C265" s="160"/>
      <c r="D265" s="160"/>
      <c r="E265" s="160"/>
      <c r="F265" s="160"/>
      <c r="G265" s="160"/>
      <c r="H265" s="159"/>
      <c r="I265" s="181"/>
      <c r="R265" s="159"/>
    </row>
    <row r="266" customFormat="false" ht="12.75" hidden="false" customHeight="false" outlineLevel="0" collapsed="false">
      <c r="A266" s="179"/>
      <c r="B266" s="160"/>
      <c r="C266" s="160"/>
      <c r="D266" s="160"/>
      <c r="E266" s="160"/>
      <c r="F266" s="160"/>
      <c r="G266" s="160"/>
      <c r="H266" s="159"/>
      <c r="I266" s="181"/>
      <c r="R266" s="159"/>
    </row>
    <row r="267" customFormat="false" ht="12.75" hidden="false" customHeight="false" outlineLevel="0" collapsed="false">
      <c r="A267" s="179"/>
      <c r="B267" s="160"/>
      <c r="C267" s="160"/>
      <c r="D267" s="160"/>
      <c r="E267" s="160"/>
      <c r="F267" s="160"/>
      <c r="G267" s="160"/>
      <c r="H267" s="159"/>
      <c r="I267" s="181"/>
      <c r="R267" s="159"/>
    </row>
    <row r="268" customFormat="false" ht="12.75" hidden="false" customHeight="false" outlineLevel="0" collapsed="false">
      <c r="A268" s="179"/>
      <c r="B268" s="160"/>
      <c r="C268" s="160"/>
      <c r="D268" s="160"/>
      <c r="E268" s="160"/>
      <c r="F268" s="160"/>
      <c r="G268" s="160"/>
      <c r="H268" s="159"/>
      <c r="I268" s="181"/>
      <c r="R268" s="159"/>
    </row>
    <row r="269" customFormat="false" ht="12.75" hidden="false" customHeight="false" outlineLevel="0" collapsed="false">
      <c r="A269" s="179"/>
      <c r="B269" s="160"/>
      <c r="C269" s="160"/>
      <c r="D269" s="160"/>
      <c r="E269" s="160"/>
      <c r="F269" s="160"/>
      <c r="G269" s="160"/>
      <c r="H269" s="159"/>
      <c r="I269" s="181"/>
      <c r="R269" s="159"/>
    </row>
    <row r="270" customFormat="false" ht="12.75" hidden="false" customHeight="false" outlineLevel="0" collapsed="false">
      <c r="A270" s="179"/>
      <c r="B270" s="160"/>
      <c r="C270" s="160"/>
      <c r="D270" s="160"/>
      <c r="E270" s="160"/>
      <c r="F270" s="160"/>
      <c r="G270" s="160"/>
      <c r="H270" s="159"/>
      <c r="I270" s="181"/>
      <c r="R270" s="159"/>
    </row>
    <row r="271" customFormat="false" ht="12.75" hidden="false" customHeight="false" outlineLevel="0" collapsed="false">
      <c r="A271" s="179"/>
      <c r="B271" s="160"/>
      <c r="C271" s="160"/>
      <c r="D271" s="160"/>
      <c r="E271" s="160"/>
      <c r="F271" s="160"/>
      <c r="G271" s="160"/>
      <c r="H271" s="159"/>
      <c r="I271" s="181"/>
      <c r="R271" s="159"/>
    </row>
    <row r="272" customFormat="false" ht="12.75" hidden="false" customHeight="false" outlineLevel="0" collapsed="false">
      <c r="A272" s="179"/>
      <c r="B272" s="160"/>
      <c r="C272" s="160"/>
      <c r="D272" s="160"/>
      <c r="E272" s="160"/>
      <c r="F272" s="160"/>
      <c r="G272" s="160"/>
      <c r="H272" s="159"/>
      <c r="I272" s="181"/>
      <c r="R272" s="159"/>
    </row>
    <row r="273" customFormat="false" ht="12.75" hidden="false" customHeight="false" outlineLevel="0" collapsed="false">
      <c r="A273" s="179"/>
      <c r="B273" s="160"/>
      <c r="C273" s="160"/>
      <c r="D273" s="160"/>
      <c r="E273" s="160"/>
      <c r="F273" s="160"/>
      <c r="G273" s="160"/>
      <c r="H273" s="159"/>
      <c r="I273" s="181"/>
      <c r="R273" s="159"/>
    </row>
    <row r="274" customFormat="false" ht="12.75" hidden="false" customHeight="false" outlineLevel="0" collapsed="false">
      <c r="A274" s="179"/>
      <c r="B274" s="160"/>
      <c r="C274" s="160"/>
      <c r="D274" s="160"/>
      <c r="E274" s="160"/>
      <c r="F274" s="160"/>
      <c r="G274" s="160"/>
      <c r="H274" s="159"/>
      <c r="I274" s="181"/>
      <c r="R274" s="159"/>
    </row>
    <row r="275" customFormat="false" ht="12.75" hidden="false" customHeight="false" outlineLevel="0" collapsed="false">
      <c r="A275" s="179"/>
      <c r="B275" s="160"/>
      <c r="C275" s="160"/>
      <c r="D275" s="160"/>
      <c r="E275" s="160"/>
      <c r="F275" s="160"/>
      <c r="G275" s="160"/>
      <c r="H275" s="159"/>
      <c r="I275" s="181"/>
      <c r="R275" s="159"/>
    </row>
    <row r="276" customFormat="false" ht="12.75" hidden="false" customHeight="false" outlineLevel="0" collapsed="false">
      <c r="A276" s="179"/>
      <c r="B276" s="160"/>
      <c r="C276" s="160"/>
      <c r="D276" s="160"/>
      <c r="E276" s="160"/>
      <c r="F276" s="160"/>
      <c r="G276" s="160"/>
      <c r="H276" s="159"/>
      <c r="I276" s="181"/>
      <c r="R276" s="159"/>
    </row>
    <row r="277" customFormat="false" ht="12.75" hidden="false" customHeight="false" outlineLevel="0" collapsed="false">
      <c r="A277" s="179"/>
      <c r="B277" s="160"/>
      <c r="C277" s="160"/>
      <c r="D277" s="160"/>
      <c r="E277" s="160"/>
      <c r="F277" s="160"/>
      <c r="G277" s="160"/>
      <c r="H277" s="159"/>
      <c r="I277" s="181"/>
      <c r="R277" s="159"/>
    </row>
    <row r="278" customFormat="false" ht="12.75" hidden="false" customHeight="false" outlineLevel="0" collapsed="false">
      <c r="A278" s="179"/>
      <c r="B278" s="160"/>
      <c r="C278" s="160"/>
      <c r="D278" s="160"/>
      <c r="E278" s="160"/>
      <c r="F278" s="160"/>
      <c r="G278" s="160"/>
      <c r="H278" s="159"/>
      <c r="I278" s="181"/>
      <c r="R278" s="159"/>
    </row>
    <row r="279" customFormat="false" ht="12.75" hidden="false" customHeight="false" outlineLevel="0" collapsed="false">
      <c r="A279" s="179"/>
      <c r="B279" s="160"/>
      <c r="C279" s="160"/>
      <c r="D279" s="160"/>
      <c r="E279" s="160"/>
      <c r="F279" s="160"/>
      <c r="G279" s="160"/>
      <c r="H279" s="159"/>
      <c r="I279" s="181"/>
      <c r="R279" s="159"/>
    </row>
    <row r="280" customFormat="false" ht="12.75" hidden="false" customHeight="false" outlineLevel="0" collapsed="false">
      <c r="A280" s="179"/>
      <c r="B280" s="160"/>
      <c r="C280" s="160"/>
      <c r="D280" s="160"/>
      <c r="E280" s="160"/>
      <c r="F280" s="160"/>
      <c r="G280" s="160"/>
      <c r="H280" s="159"/>
      <c r="I280" s="181"/>
      <c r="R280" s="159"/>
    </row>
    <row r="281" customFormat="false" ht="12.75" hidden="false" customHeight="false" outlineLevel="0" collapsed="false">
      <c r="A281" s="179"/>
      <c r="B281" s="160"/>
      <c r="C281" s="160"/>
      <c r="D281" s="160"/>
      <c r="E281" s="160"/>
      <c r="F281" s="160"/>
      <c r="G281" s="160"/>
      <c r="H281" s="159"/>
      <c r="I281" s="181"/>
      <c r="R281" s="159"/>
    </row>
    <row r="282" customFormat="false" ht="12.75" hidden="false" customHeight="false" outlineLevel="0" collapsed="false">
      <c r="A282" s="179"/>
      <c r="B282" s="160"/>
      <c r="C282" s="160"/>
      <c r="D282" s="160"/>
      <c r="E282" s="160"/>
      <c r="F282" s="160"/>
      <c r="G282" s="160"/>
      <c r="H282" s="159"/>
      <c r="I282" s="181"/>
      <c r="R282" s="159"/>
    </row>
    <row r="283" customFormat="false" ht="12.75" hidden="false" customHeight="false" outlineLevel="0" collapsed="false">
      <c r="A283" s="179"/>
      <c r="B283" s="160"/>
      <c r="C283" s="160"/>
      <c r="D283" s="160"/>
      <c r="E283" s="160"/>
      <c r="F283" s="160"/>
      <c r="G283" s="160"/>
      <c r="H283" s="159"/>
      <c r="I283" s="181"/>
      <c r="R283" s="159"/>
    </row>
    <row r="284" customFormat="false" ht="12.75" hidden="false" customHeight="false" outlineLevel="0" collapsed="false">
      <c r="A284" s="179"/>
      <c r="B284" s="160"/>
      <c r="C284" s="160"/>
      <c r="D284" s="160"/>
      <c r="E284" s="160"/>
      <c r="F284" s="160"/>
      <c r="G284" s="160"/>
      <c r="H284" s="159"/>
      <c r="I284" s="181"/>
      <c r="R284" s="159"/>
    </row>
    <row r="285" customFormat="false" ht="12.75" hidden="false" customHeight="false" outlineLevel="0" collapsed="false">
      <c r="A285" s="179"/>
      <c r="B285" s="160"/>
      <c r="C285" s="160"/>
      <c r="D285" s="160"/>
      <c r="E285" s="160"/>
      <c r="F285" s="160"/>
      <c r="G285" s="160"/>
      <c r="H285" s="159"/>
      <c r="I285" s="181"/>
      <c r="R285" s="159"/>
    </row>
    <row r="286" customFormat="false" ht="12.75" hidden="false" customHeight="false" outlineLevel="0" collapsed="false">
      <c r="A286" s="179"/>
      <c r="B286" s="160"/>
      <c r="C286" s="160"/>
      <c r="D286" s="160"/>
      <c r="E286" s="160"/>
      <c r="F286" s="160"/>
      <c r="G286" s="160"/>
      <c r="H286" s="159"/>
      <c r="I286" s="181"/>
      <c r="R286" s="159"/>
    </row>
    <row r="287" customFormat="false" ht="12.75" hidden="false" customHeight="false" outlineLevel="0" collapsed="false">
      <c r="A287" s="179"/>
      <c r="B287" s="160"/>
      <c r="C287" s="160"/>
      <c r="D287" s="160"/>
      <c r="E287" s="160"/>
      <c r="F287" s="160"/>
      <c r="G287" s="160"/>
      <c r="H287" s="159"/>
      <c r="I287" s="181"/>
      <c r="R287" s="159"/>
    </row>
    <row r="288" customFormat="false" ht="12.75" hidden="false" customHeight="false" outlineLevel="0" collapsed="false">
      <c r="A288" s="179"/>
      <c r="B288" s="160"/>
      <c r="C288" s="160"/>
      <c r="D288" s="160"/>
      <c r="E288" s="160"/>
      <c r="F288" s="160"/>
      <c r="G288" s="160"/>
      <c r="H288" s="159"/>
      <c r="I288" s="181"/>
      <c r="R288" s="159"/>
    </row>
    <row r="289" customFormat="false" ht="12.75" hidden="false" customHeight="false" outlineLevel="0" collapsed="false">
      <c r="A289" s="179"/>
      <c r="B289" s="160"/>
      <c r="C289" s="160"/>
      <c r="D289" s="160"/>
      <c r="E289" s="160"/>
      <c r="F289" s="160"/>
      <c r="G289" s="160"/>
      <c r="H289" s="159"/>
      <c r="I289" s="181"/>
      <c r="R289" s="159"/>
    </row>
    <row r="290" customFormat="false" ht="12.75" hidden="false" customHeight="false" outlineLevel="0" collapsed="false">
      <c r="A290" s="179"/>
      <c r="B290" s="160"/>
      <c r="C290" s="160"/>
      <c r="D290" s="160"/>
      <c r="E290" s="160"/>
      <c r="F290" s="160"/>
      <c r="G290" s="160"/>
      <c r="H290" s="159"/>
      <c r="I290" s="181"/>
      <c r="R290" s="159"/>
    </row>
    <row r="291" customFormat="false" ht="12.75" hidden="false" customHeight="false" outlineLevel="0" collapsed="false">
      <c r="A291" s="179"/>
      <c r="B291" s="160"/>
      <c r="C291" s="160"/>
      <c r="D291" s="160"/>
      <c r="E291" s="160"/>
      <c r="F291" s="160"/>
      <c r="G291" s="160"/>
      <c r="H291" s="159"/>
      <c r="I291" s="181"/>
      <c r="R291" s="159"/>
    </row>
    <row r="292" customFormat="false" ht="12.75" hidden="false" customHeight="false" outlineLevel="0" collapsed="false">
      <c r="A292" s="179"/>
      <c r="B292" s="160"/>
      <c r="C292" s="160"/>
      <c r="D292" s="160"/>
      <c r="E292" s="160"/>
      <c r="F292" s="160"/>
      <c r="G292" s="160"/>
      <c r="H292" s="159"/>
      <c r="I292" s="181"/>
      <c r="R292" s="159"/>
    </row>
    <row r="293" customFormat="false" ht="12.75" hidden="false" customHeight="false" outlineLevel="0" collapsed="false">
      <c r="A293" s="179"/>
      <c r="B293" s="160"/>
      <c r="C293" s="160"/>
      <c r="D293" s="160"/>
      <c r="E293" s="160"/>
      <c r="F293" s="160"/>
      <c r="G293" s="160"/>
      <c r="H293" s="159"/>
      <c r="I293" s="181"/>
      <c r="R293" s="159"/>
    </row>
    <row r="294" customFormat="false" ht="12.75" hidden="false" customHeight="false" outlineLevel="0" collapsed="false">
      <c r="A294" s="179"/>
      <c r="B294" s="160"/>
      <c r="C294" s="160"/>
      <c r="D294" s="160"/>
      <c r="E294" s="160"/>
      <c r="F294" s="160"/>
      <c r="G294" s="160"/>
      <c r="H294" s="159"/>
      <c r="I294" s="181"/>
      <c r="R294" s="159"/>
    </row>
    <row r="295" customFormat="false" ht="12.75" hidden="false" customHeight="false" outlineLevel="0" collapsed="false">
      <c r="A295" s="179"/>
      <c r="B295" s="160"/>
      <c r="C295" s="160"/>
      <c r="D295" s="160"/>
      <c r="E295" s="160"/>
      <c r="F295" s="160"/>
      <c r="G295" s="160"/>
      <c r="H295" s="159"/>
      <c r="I295" s="181"/>
      <c r="R295" s="159"/>
    </row>
    <row r="296" customFormat="false" ht="12.75" hidden="false" customHeight="false" outlineLevel="0" collapsed="false">
      <c r="A296" s="179"/>
      <c r="B296" s="160"/>
      <c r="C296" s="160"/>
      <c r="D296" s="160"/>
      <c r="E296" s="160"/>
      <c r="F296" s="160"/>
      <c r="G296" s="160"/>
      <c r="H296" s="159"/>
      <c r="I296" s="181"/>
      <c r="R296" s="159"/>
    </row>
    <row r="297" customFormat="false" ht="12.75" hidden="false" customHeight="false" outlineLevel="0" collapsed="false">
      <c r="A297" s="179"/>
      <c r="B297" s="160"/>
      <c r="C297" s="160"/>
      <c r="D297" s="160"/>
      <c r="E297" s="160"/>
      <c r="F297" s="160"/>
      <c r="G297" s="160"/>
      <c r="H297" s="159"/>
      <c r="I297" s="181"/>
      <c r="R297" s="159"/>
    </row>
    <row r="298" customFormat="false" ht="12.75" hidden="false" customHeight="false" outlineLevel="0" collapsed="false">
      <c r="A298" s="179"/>
      <c r="B298" s="160"/>
      <c r="C298" s="160"/>
      <c r="D298" s="160"/>
      <c r="E298" s="160"/>
      <c r="F298" s="160"/>
      <c r="G298" s="160"/>
      <c r="H298" s="159"/>
      <c r="I298" s="181"/>
      <c r="R298" s="159"/>
    </row>
    <row r="299" customFormat="false" ht="12.75" hidden="false" customHeight="false" outlineLevel="0" collapsed="false">
      <c r="A299" s="179"/>
      <c r="B299" s="160"/>
      <c r="C299" s="160"/>
      <c r="D299" s="160"/>
      <c r="E299" s="160"/>
      <c r="F299" s="160"/>
      <c r="G299" s="160"/>
      <c r="H299" s="159"/>
      <c r="I299" s="181"/>
      <c r="R299" s="159"/>
    </row>
    <row r="300" customFormat="false" ht="12.75" hidden="false" customHeight="false" outlineLevel="0" collapsed="false">
      <c r="A300" s="179"/>
      <c r="B300" s="160"/>
      <c r="C300" s="160"/>
      <c r="D300" s="160"/>
      <c r="E300" s="160"/>
      <c r="F300" s="160"/>
      <c r="G300" s="160"/>
      <c r="H300" s="159"/>
      <c r="I300" s="181"/>
      <c r="R300" s="159"/>
    </row>
    <row r="301" customFormat="false" ht="12.75" hidden="false" customHeight="false" outlineLevel="0" collapsed="false">
      <c r="A301" s="179"/>
      <c r="B301" s="160"/>
      <c r="C301" s="160"/>
      <c r="D301" s="160"/>
      <c r="E301" s="160"/>
      <c r="F301" s="160"/>
      <c r="G301" s="160"/>
      <c r="H301" s="159"/>
      <c r="I301" s="181"/>
      <c r="R301" s="159"/>
    </row>
    <row r="302" customFormat="false" ht="12.75" hidden="false" customHeight="false" outlineLevel="0" collapsed="false">
      <c r="A302" s="179"/>
      <c r="B302" s="160"/>
      <c r="C302" s="160"/>
      <c r="D302" s="160"/>
      <c r="E302" s="160"/>
      <c r="F302" s="160"/>
      <c r="G302" s="160"/>
      <c r="H302" s="159"/>
      <c r="I302" s="181"/>
      <c r="R302" s="159"/>
    </row>
    <row r="303" customFormat="false" ht="12.75" hidden="false" customHeight="false" outlineLevel="0" collapsed="false">
      <c r="A303" s="179"/>
      <c r="B303" s="160"/>
      <c r="C303" s="160"/>
      <c r="D303" s="160"/>
      <c r="E303" s="160"/>
      <c r="F303" s="160"/>
      <c r="G303" s="160"/>
      <c r="H303" s="159"/>
      <c r="I303" s="181"/>
      <c r="R303" s="159"/>
    </row>
    <row r="304" customFormat="false" ht="12.75" hidden="false" customHeight="false" outlineLevel="0" collapsed="false">
      <c r="A304" s="179"/>
      <c r="B304" s="160"/>
      <c r="C304" s="160"/>
      <c r="D304" s="160"/>
      <c r="E304" s="160"/>
      <c r="F304" s="160"/>
      <c r="G304" s="160"/>
      <c r="H304" s="159"/>
      <c r="I304" s="181"/>
      <c r="R304" s="159"/>
    </row>
    <row r="305" customFormat="false" ht="12.75" hidden="false" customHeight="false" outlineLevel="0" collapsed="false">
      <c r="A305" s="179"/>
      <c r="B305" s="160"/>
      <c r="C305" s="160"/>
      <c r="D305" s="160"/>
      <c r="E305" s="160"/>
      <c r="F305" s="160"/>
      <c r="G305" s="160"/>
      <c r="H305" s="159"/>
      <c r="I305" s="181"/>
      <c r="R305" s="159"/>
    </row>
    <row r="306" customFormat="false" ht="12.75" hidden="false" customHeight="false" outlineLevel="0" collapsed="false">
      <c r="A306" s="179"/>
      <c r="B306" s="160"/>
      <c r="C306" s="160"/>
      <c r="D306" s="160"/>
      <c r="E306" s="160"/>
      <c r="F306" s="160"/>
      <c r="G306" s="160"/>
      <c r="H306" s="159"/>
      <c r="I306" s="181"/>
      <c r="R306" s="159"/>
    </row>
    <row r="307" customFormat="false" ht="12.75" hidden="false" customHeight="false" outlineLevel="0" collapsed="false">
      <c r="A307" s="179"/>
      <c r="B307" s="160"/>
      <c r="C307" s="160"/>
      <c r="D307" s="160"/>
      <c r="E307" s="160"/>
      <c r="F307" s="160"/>
      <c r="G307" s="160"/>
      <c r="H307" s="159"/>
      <c r="I307" s="181"/>
      <c r="R307" s="159"/>
    </row>
    <row r="308" customFormat="false" ht="12.75" hidden="false" customHeight="false" outlineLevel="0" collapsed="false">
      <c r="A308" s="179"/>
      <c r="B308" s="160"/>
      <c r="C308" s="160"/>
      <c r="D308" s="160"/>
      <c r="E308" s="160"/>
      <c r="F308" s="160"/>
      <c r="G308" s="160"/>
      <c r="H308" s="159"/>
      <c r="I308" s="181"/>
      <c r="R308" s="159"/>
    </row>
    <row r="309" customFormat="false" ht="12.75" hidden="false" customHeight="false" outlineLevel="0" collapsed="false">
      <c r="A309" s="179"/>
      <c r="B309" s="160"/>
      <c r="C309" s="160"/>
      <c r="D309" s="160"/>
      <c r="E309" s="160"/>
      <c r="F309" s="160"/>
      <c r="G309" s="160"/>
      <c r="H309" s="159"/>
      <c r="I309" s="181"/>
      <c r="R309" s="159"/>
    </row>
    <row r="310" customFormat="false" ht="12.75" hidden="false" customHeight="false" outlineLevel="0" collapsed="false">
      <c r="A310" s="179"/>
      <c r="B310" s="160"/>
      <c r="C310" s="160"/>
      <c r="D310" s="160"/>
      <c r="E310" s="160"/>
      <c r="F310" s="160"/>
      <c r="G310" s="160"/>
      <c r="H310" s="159"/>
      <c r="I310" s="181"/>
      <c r="R310" s="159"/>
    </row>
    <row r="311" customFormat="false" ht="12.75" hidden="false" customHeight="false" outlineLevel="0" collapsed="false">
      <c r="A311" s="179"/>
      <c r="B311" s="160"/>
      <c r="C311" s="160"/>
      <c r="D311" s="160"/>
      <c r="E311" s="160"/>
      <c r="F311" s="160"/>
      <c r="G311" s="160"/>
      <c r="H311" s="159"/>
      <c r="I311" s="181"/>
      <c r="R311" s="159"/>
    </row>
    <row r="312" customFormat="false" ht="12.75" hidden="false" customHeight="false" outlineLevel="0" collapsed="false">
      <c r="A312" s="179"/>
      <c r="B312" s="160"/>
      <c r="C312" s="160"/>
      <c r="D312" s="160"/>
      <c r="E312" s="160"/>
      <c r="F312" s="160"/>
      <c r="G312" s="160"/>
      <c r="H312" s="159"/>
      <c r="I312" s="181"/>
      <c r="R312" s="159"/>
    </row>
    <row r="313" customFormat="false" ht="12.75" hidden="false" customHeight="false" outlineLevel="0" collapsed="false">
      <c r="A313" s="179"/>
      <c r="B313" s="160"/>
      <c r="C313" s="160"/>
      <c r="D313" s="160"/>
      <c r="E313" s="160"/>
      <c r="F313" s="160"/>
      <c r="G313" s="160"/>
      <c r="H313" s="159"/>
      <c r="I313" s="181"/>
      <c r="R313" s="159"/>
    </row>
    <row r="314" customFormat="false" ht="12.75" hidden="false" customHeight="false" outlineLevel="0" collapsed="false">
      <c r="A314" s="179"/>
      <c r="B314" s="160"/>
      <c r="C314" s="160"/>
      <c r="D314" s="160"/>
      <c r="E314" s="160"/>
      <c r="F314" s="160"/>
      <c r="G314" s="160"/>
      <c r="H314" s="159"/>
      <c r="I314" s="181"/>
      <c r="R314" s="159"/>
    </row>
    <row r="315" customFormat="false" ht="12.75" hidden="false" customHeight="false" outlineLevel="0" collapsed="false">
      <c r="A315" s="179"/>
      <c r="B315" s="160"/>
      <c r="C315" s="160"/>
      <c r="D315" s="160"/>
      <c r="E315" s="160"/>
      <c r="F315" s="160"/>
      <c r="G315" s="160"/>
      <c r="H315" s="159"/>
      <c r="I315" s="181"/>
      <c r="R315" s="159"/>
    </row>
    <row r="316" customFormat="false" ht="12.75" hidden="false" customHeight="false" outlineLevel="0" collapsed="false">
      <c r="A316" s="179"/>
      <c r="B316" s="160"/>
      <c r="C316" s="160"/>
      <c r="D316" s="160"/>
      <c r="E316" s="160"/>
      <c r="F316" s="160"/>
      <c r="G316" s="160"/>
      <c r="H316" s="159"/>
      <c r="I316" s="181"/>
      <c r="R316" s="159"/>
    </row>
    <row r="317" customFormat="false" ht="12.75" hidden="false" customHeight="false" outlineLevel="0" collapsed="false">
      <c r="A317" s="179"/>
      <c r="B317" s="160"/>
      <c r="C317" s="160"/>
      <c r="D317" s="160"/>
      <c r="E317" s="160"/>
      <c r="F317" s="160"/>
      <c r="G317" s="160"/>
      <c r="H317" s="159"/>
      <c r="I317" s="181"/>
      <c r="R317" s="159"/>
    </row>
    <row r="318" customFormat="false" ht="12.75" hidden="false" customHeight="false" outlineLevel="0" collapsed="false">
      <c r="A318" s="179"/>
      <c r="B318" s="160"/>
      <c r="C318" s="160"/>
      <c r="D318" s="160"/>
      <c r="E318" s="160"/>
      <c r="F318" s="160"/>
      <c r="G318" s="160"/>
      <c r="H318" s="159"/>
      <c r="I318" s="181"/>
      <c r="R318" s="159"/>
    </row>
    <row r="319" customFormat="false" ht="12.75" hidden="false" customHeight="false" outlineLevel="0" collapsed="false">
      <c r="A319" s="179"/>
      <c r="B319" s="160"/>
      <c r="C319" s="160"/>
      <c r="D319" s="160"/>
      <c r="E319" s="160"/>
      <c r="F319" s="160"/>
      <c r="G319" s="160"/>
      <c r="H319" s="159"/>
      <c r="I319" s="181"/>
      <c r="R319" s="159"/>
    </row>
    <row r="320" customFormat="false" ht="12.75" hidden="false" customHeight="false" outlineLevel="0" collapsed="false">
      <c r="A320" s="179"/>
      <c r="B320" s="160"/>
      <c r="C320" s="160"/>
      <c r="D320" s="160"/>
      <c r="E320" s="160"/>
      <c r="F320" s="160"/>
      <c r="G320" s="160"/>
      <c r="H320" s="159"/>
      <c r="I320" s="181"/>
      <c r="R320" s="159"/>
    </row>
    <row r="321" customFormat="false" ht="12.75" hidden="false" customHeight="false" outlineLevel="0" collapsed="false">
      <c r="A321" s="179"/>
      <c r="B321" s="160"/>
      <c r="C321" s="160"/>
      <c r="D321" s="160"/>
      <c r="E321" s="160"/>
      <c r="F321" s="160"/>
      <c r="G321" s="160"/>
      <c r="H321" s="159"/>
      <c r="I321" s="181"/>
      <c r="R321" s="159"/>
    </row>
    <row r="322" customFormat="false" ht="12.75" hidden="false" customHeight="false" outlineLevel="0" collapsed="false">
      <c r="A322" s="179"/>
      <c r="B322" s="160"/>
      <c r="C322" s="160"/>
      <c r="D322" s="160"/>
      <c r="E322" s="160"/>
      <c r="F322" s="160"/>
      <c r="G322" s="160"/>
      <c r="H322" s="159"/>
      <c r="I322" s="181"/>
      <c r="R322" s="159"/>
    </row>
    <row r="323" customFormat="false" ht="12.75" hidden="false" customHeight="false" outlineLevel="0" collapsed="false">
      <c r="A323" s="179"/>
      <c r="B323" s="160"/>
      <c r="C323" s="160"/>
      <c r="D323" s="160"/>
      <c r="E323" s="160"/>
      <c r="F323" s="160"/>
      <c r="G323" s="160"/>
      <c r="H323" s="159"/>
      <c r="I323" s="181"/>
      <c r="R323" s="159"/>
    </row>
    <row r="324" customFormat="false" ht="12.75" hidden="false" customHeight="false" outlineLevel="0" collapsed="false">
      <c r="A324" s="179"/>
      <c r="B324" s="160"/>
      <c r="C324" s="160"/>
      <c r="D324" s="160"/>
      <c r="E324" s="160"/>
      <c r="F324" s="160"/>
      <c r="G324" s="160"/>
      <c r="H324" s="159"/>
      <c r="I324" s="181"/>
      <c r="R324" s="159"/>
    </row>
    <row r="325" customFormat="false" ht="12.75" hidden="false" customHeight="false" outlineLevel="0" collapsed="false">
      <c r="A325" s="179"/>
      <c r="B325" s="160"/>
      <c r="C325" s="160"/>
      <c r="D325" s="160"/>
      <c r="E325" s="160"/>
      <c r="F325" s="160"/>
      <c r="G325" s="160"/>
      <c r="H325" s="159"/>
      <c r="I325" s="181"/>
      <c r="R325" s="159"/>
    </row>
    <row r="326" customFormat="false" ht="12.75" hidden="false" customHeight="false" outlineLevel="0" collapsed="false">
      <c r="A326" s="179"/>
      <c r="B326" s="160"/>
      <c r="C326" s="160"/>
      <c r="D326" s="160"/>
      <c r="E326" s="160"/>
      <c r="F326" s="160"/>
      <c r="G326" s="160"/>
      <c r="H326" s="159"/>
      <c r="I326" s="181"/>
      <c r="R326" s="159"/>
    </row>
    <row r="327" customFormat="false" ht="12.75" hidden="false" customHeight="false" outlineLevel="0" collapsed="false">
      <c r="A327" s="179"/>
      <c r="B327" s="160"/>
      <c r="C327" s="160"/>
      <c r="D327" s="160"/>
      <c r="E327" s="160"/>
      <c r="F327" s="160"/>
      <c r="G327" s="160"/>
      <c r="H327" s="159"/>
      <c r="I327" s="181"/>
      <c r="R327" s="159"/>
    </row>
    <row r="328" customFormat="false" ht="12.75" hidden="false" customHeight="false" outlineLevel="0" collapsed="false">
      <c r="A328" s="179"/>
      <c r="B328" s="160"/>
      <c r="C328" s="160"/>
      <c r="D328" s="160"/>
      <c r="E328" s="160"/>
      <c r="F328" s="160"/>
      <c r="G328" s="160"/>
      <c r="H328" s="159"/>
      <c r="I328" s="181"/>
      <c r="R328" s="159"/>
    </row>
    <row r="329" customFormat="false" ht="12.75" hidden="false" customHeight="false" outlineLevel="0" collapsed="false">
      <c r="A329" s="179"/>
      <c r="B329" s="160"/>
      <c r="C329" s="160"/>
      <c r="D329" s="160"/>
      <c r="E329" s="160"/>
      <c r="F329" s="160"/>
      <c r="G329" s="160"/>
      <c r="H329" s="159"/>
      <c r="I329" s="181"/>
      <c r="R329" s="159"/>
    </row>
    <row r="330" customFormat="false" ht="12.75" hidden="false" customHeight="false" outlineLevel="0" collapsed="false">
      <c r="A330" s="179"/>
      <c r="B330" s="160"/>
      <c r="C330" s="160"/>
      <c r="D330" s="160"/>
      <c r="E330" s="160"/>
      <c r="F330" s="160"/>
      <c r="G330" s="160"/>
      <c r="H330" s="159"/>
      <c r="I330" s="181"/>
      <c r="R330" s="159"/>
    </row>
    <row r="331" customFormat="false" ht="12.75" hidden="false" customHeight="false" outlineLevel="0" collapsed="false">
      <c r="A331" s="179"/>
      <c r="B331" s="160"/>
      <c r="C331" s="160"/>
      <c r="D331" s="160"/>
      <c r="E331" s="160"/>
      <c r="F331" s="160"/>
      <c r="G331" s="160"/>
      <c r="H331" s="159"/>
      <c r="I331" s="181"/>
      <c r="R331" s="159"/>
    </row>
    <row r="332" customFormat="false" ht="12.75" hidden="false" customHeight="false" outlineLevel="0" collapsed="false">
      <c r="A332" s="179"/>
      <c r="B332" s="160"/>
      <c r="C332" s="160"/>
      <c r="D332" s="160"/>
      <c r="E332" s="160"/>
      <c r="F332" s="160"/>
      <c r="G332" s="160"/>
      <c r="H332" s="159"/>
      <c r="I332" s="181"/>
      <c r="R332" s="159"/>
    </row>
    <row r="333" customFormat="false" ht="12.75" hidden="false" customHeight="false" outlineLevel="0" collapsed="false">
      <c r="A333" s="179"/>
      <c r="B333" s="160"/>
      <c r="C333" s="160"/>
      <c r="D333" s="160"/>
      <c r="E333" s="160"/>
      <c r="F333" s="160"/>
      <c r="G333" s="160"/>
      <c r="H333" s="159"/>
      <c r="I333" s="181"/>
      <c r="R333" s="159"/>
    </row>
    <row r="334" customFormat="false" ht="12.75" hidden="false" customHeight="false" outlineLevel="0" collapsed="false">
      <c r="A334" s="179"/>
      <c r="B334" s="160"/>
      <c r="C334" s="160"/>
      <c r="D334" s="160"/>
      <c r="E334" s="160"/>
      <c r="F334" s="160"/>
      <c r="G334" s="160"/>
      <c r="H334" s="159"/>
      <c r="I334" s="181"/>
      <c r="R334" s="159"/>
    </row>
    <row r="335" customFormat="false" ht="12.75" hidden="false" customHeight="false" outlineLevel="0" collapsed="false">
      <c r="A335" s="179"/>
      <c r="B335" s="160"/>
      <c r="C335" s="160"/>
      <c r="D335" s="160"/>
      <c r="E335" s="160"/>
      <c r="F335" s="160"/>
      <c r="G335" s="160"/>
      <c r="H335" s="159"/>
      <c r="I335" s="181"/>
      <c r="R335" s="159"/>
    </row>
    <row r="336" customFormat="false" ht="12.75" hidden="false" customHeight="false" outlineLevel="0" collapsed="false">
      <c r="A336" s="179"/>
      <c r="B336" s="160"/>
      <c r="C336" s="160"/>
      <c r="D336" s="160"/>
      <c r="E336" s="160"/>
      <c r="F336" s="160"/>
      <c r="G336" s="160"/>
      <c r="H336" s="159"/>
      <c r="I336" s="181"/>
      <c r="R336" s="159"/>
    </row>
    <row r="337" customFormat="false" ht="12.75" hidden="false" customHeight="false" outlineLevel="0" collapsed="false">
      <c r="A337" s="179"/>
      <c r="B337" s="160"/>
      <c r="C337" s="160"/>
      <c r="D337" s="160"/>
      <c r="E337" s="160"/>
      <c r="F337" s="160"/>
      <c r="G337" s="160"/>
      <c r="H337" s="159"/>
      <c r="I337" s="181"/>
      <c r="R337" s="159"/>
    </row>
    <row r="338" customFormat="false" ht="12.75" hidden="false" customHeight="false" outlineLevel="0" collapsed="false">
      <c r="A338" s="179"/>
      <c r="B338" s="160"/>
      <c r="C338" s="160"/>
      <c r="D338" s="160"/>
      <c r="E338" s="160"/>
      <c r="F338" s="160"/>
      <c r="G338" s="160"/>
      <c r="H338" s="159"/>
      <c r="I338" s="181"/>
      <c r="R338" s="159"/>
    </row>
    <row r="339" customFormat="false" ht="12.75" hidden="false" customHeight="false" outlineLevel="0" collapsed="false">
      <c r="A339" s="179"/>
      <c r="B339" s="160"/>
      <c r="C339" s="160"/>
      <c r="D339" s="160"/>
      <c r="E339" s="160"/>
      <c r="F339" s="160"/>
      <c r="G339" s="160"/>
      <c r="H339" s="159"/>
      <c r="I339" s="181"/>
      <c r="R339" s="159"/>
    </row>
    <row r="340" customFormat="false" ht="12.75" hidden="false" customHeight="false" outlineLevel="0" collapsed="false">
      <c r="A340" s="179"/>
      <c r="B340" s="160"/>
      <c r="C340" s="160"/>
      <c r="D340" s="160"/>
      <c r="E340" s="160"/>
      <c r="F340" s="160"/>
      <c r="G340" s="160"/>
      <c r="H340" s="159"/>
      <c r="I340" s="181"/>
      <c r="R340" s="159"/>
    </row>
    <row r="341" customFormat="false" ht="12.75" hidden="false" customHeight="false" outlineLevel="0" collapsed="false">
      <c r="A341" s="179"/>
      <c r="B341" s="160"/>
      <c r="C341" s="160"/>
      <c r="D341" s="160"/>
      <c r="E341" s="160"/>
      <c r="F341" s="160"/>
      <c r="G341" s="160"/>
      <c r="H341" s="159"/>
      <c r="I341" s="181"/>
      <c r="R341" s="159"/>
    </row>
    <row r="342" customFormat="false" ht="12.75" hidden="false" customHeight="false" outlineLevel="0" collapsed="false">
      <c r="A342" s="179"/>
      <c r="B342" s="160"/>
      <c r="C342" s="160"/>
      <c r="D342" s="160"/>
      <c r="E342" s="160"/>
      <c r="F342" s="160"/>
      <c r="G342" s="160"/>
      <c r="H342" s="159"/>
      <c r="I342" s="181"/>
      <c r="R342" s="159"/>
    </row>
    <row r="343" customFormat="false" ht="12.75" hidden="false" customHeight="false" outlineLevel="0" collapsed="false">
      <c r="A343" s="179"/>
      <c r="B343" s="160"/>
      <c r="C343" s="160"/>
      <c r="D343" s="160"/>
      <c r="E343" s="160"/>
      <c r="F343" s="160"/>
      <c r="G343" s="160"/>
      <c r="H343" s="159"/>
      <c r="I343" s="181"/>
      <c r="R343" s="159"/>
    </row>
    <row r="344" customFormat="false" ht="12.75" hidden="false" customHeight="false" outlineLevel="0" collapsed="false">
      <c r="A344" s="179"/>
      <c r="B344" s="160"/>
      <c r="C344" s="160"/>
      <c r="D344" s="160"/>
      <c r="E344" s="160"/>
      <c r="F344" s="160"/>
      <c r="G344" s="160"/>
      <c r="H344" s="159"/>
      <c r="I344" s="181"/>
      <c r="R344" s="159"/>
    </row>
    <row r="345" customFormat="false" ht="12.75" hidden="false" customHeight="false" outlineLevel="0" collapsed="false">
      <c r="A345" s="179"/>
      <c r="B345" s="160"/>
      <c r="C345" s="160"/>
      <c r="D345" s="160"/>
      <c r="E345" s="160"/>
      <c r="F345" s="160"/>
      <c r="G345" s="160"/>
      <c r="H345" s="159"/>
      <c r="I345" s="181"/>
      <c r="R345" s="159"/>
    </row>
    <row r="346" customFormat="false" ht="12.75" hidden="false" customHeight="false" outlineLevel="0" collapsed="false">
      <c r="A346" s="179"/>
      <c r="B346" s="160"/>
      <c r="C346" s="160"/>
      <c r="D346" s="160"/>
      <c r="E346" s="160"/>
      <c r="F346" s="160"/>
      <c r="G346" s="160"/>
      <c r="H346" s="159"/>
      <c r="I346" s="181"/>
      <c r="R346" s="159"/>
    </row>
    <row r="347" customFormat="false" ht="12.75" hidden="false" customHeight="false" outlineLevel="0" collapsed="false">
      <c r="A347" s="179"/>
      <c r="B347" s="160"/>
      <c r="C347" s="160"/>
      <c r="D347" s="160"/>
      <c r="E347" s="160"/>
      <c r="F347" s="160"/>
      <c r="G347" s="160"/>
      <c r="H347" s="159"/>
      <c r="I347" s="181"/>
      <c r="R347" s="159"/>
    </row>
    <row r="348" customFormat="false" ht="12.75" hidden="false" customHeight="false" outlineLevel="0" collapsed="false">
      <c r="A348" s="179"/>
      <c r="B348" s="160"/>
      <c r="C348" s="160"/>
      <c r="D348" s="160"/>
      <c r="E348" s="160"/>
      <c r="F348" s="160"/>
      <c r="G348" s="160"/>
      <c r="H348" s="159"/>
      <c r="I348" s="181"/>
      <c r="R348" s="159"/>
    </row>
    <row r="349" customFormat="false" ht="12.75" hidden="false" customHeight="false" outlineLevel="0" collapsed="false">
      <c r="A349" s="179"/>
      <c r="B349" s="160"/>
      <c r="C349" s="160"/>
      <c r="D349" s="160"/>
      <c r="E349" s="160"/>
      <c r="F349" s="160"/>
      <c r="G349" s="160"/>
      <c r="H349" s="159"/>
      <c r="I349" s="181"/>
      <c r="R349" s="159"/>
    </row>
    <row r="350" customFormat="false" ht="12.75" hidden="false" customHeight="false" outlineLevel="0" collapsed="false">
      <c r="A350" s="179"/>
      <c r="B350" s="160"/>
      <c r="C350" s="160"/>
      <c r="D350" s="160"/>
      <c r="E350" s="160"/>
      <c r="F350" s="160"/>
      <c r="G350" s="160"/>
      <c r="H350" s="159"/>
      <c r="I350" s="181"/>
      <c r="R350" s="159"/>
    </row>
    <row r="351" customFormat="false" ht="12.75" hidden="false" customHeight="false" outlineLevel="0" collapsed="false">
      <c r="A351" s="179"/>
      <c r="B351" s="160"/>
      <c r="C351" s="160"/>
      <c r="D351" s="160"/>
      <c r="E351" s="160"/>
      <c r="F351" s="160"/>
      <c r="G351" s="160"/>
      <c r="H351" s="159"/>
      <c r="I351" s="181"/>
      <c r="R351" s="159"/>
    </row>
    <row r="352" customFormat="false" ht="12.75" hidden="false" customHeight="false" outlineLevel="0" collapsed="false">
      <c r="A352" s="179"/>
      <c r="B352" s="160"/>
      <c r="C352" s="160"/>
      <c r="D352" s="160"/>
      <c r="E352" s="160"/>
      <c r="F352" s="160"/>
      <c r="G352" s="160"/>
      <c r="H352" s="159"/>
      <c r="I352" s="181"/>
      <c r="R352" s="159"/>
    </row>
    <row r="353" customFormat="false" ht="12.75" hidden="false" customHeight="false" outlineLevel="0" collapsed="false">
      <c r="A353" s="179"/>
      <c r="B353" s="160"/>
      <c r="C353" s="160"/>
      <c r="D353" s="160"/>
      <c r="E353" s="160"/>
      <c r="F353" s="160"/>
      <c r="G353" s="160"/>
      <c r="H353" s="159"/>
      <c r="I353" s="181"/>
      <c r="R353" s="159"/>
    </row>
    <row r="354" customFormat="false" ht="12.75" hidden="false" customHeight="false" outlineLevel="0" collapsed="false">
      <c r="A354" s="179"/>
      <c r="B354" s="160"/>
      <c r="C354" s="160"/>
      <c r="D354" s="160"/>
      <c r="E354" s="160"/>
      <c r="F354" s="160"/>
      <c r="G354" s="160"/>
      <c r="H354" s="159"/>
      <c r="I354" s="181"/>
      <c r="R354" s="159"/>
    </row>
    <row r="355" customFormat="false" ht="12.75" hidden="false" customHeight="false" outlineLevel="0" collapsed="false">
      <c r="A355" s="179"/>
      <c r="B355" s="160"/>
      <c r="C355" s="160"/>
      <c r="D355" s="160"/>
      <c r="E355" s="160"/>
      <c r="F355" s="160"/>
      <c r="G355" s="160"/>
      <c r="H355" s="159"/>
      <c r="I355" s="181"/>
      <c r="R355" s="159"/>
    </row>
    <row r="356" customFormat="false" ht="12.75" hidden="false" customHeight="false" outlineLevel="0" collapsed="false">
      <c r="A356" s="179"/>
      <c r="B356" s="160"/>
      <c r="C356" s="160"/>
      <c r="D356" s="160"/>
      <c r="E356" s="160"/>
      <c r="F356" s="160"/>
      <c r="G356" s="160"/>
      <c r="H356" s="159"/>
      <c r="I356" s="181"/>
      <c r="R356" s="159"/>
    </row>
    <row r="357" customFormat="false" ht="12.75" hidden="false" customHeight="false" outlineLevel="0" collapsed="false">
      <c r="A357" s="179"/>
      <c r="B357" s="160"/>
      <c r="C357" s="160"/>
      <c r="D357" s="160"/>
      <c r="E357" s="160"/>
      <c r="F357" s="160"/>
      <c r="G357" s="160"/>
      <c r="H357" s="159"/>
      <c r="I357" s="181"/>
      <c r="R357" s="159"/>
    </row>
    <row r="358" customFormat="false" ht="12.75" hidden="false" customHeight="false" outlineLevel="0" collapsed="false">
      <c r="A358" s="179"/>
      <c r="B358" s="160"/>
      <c r="C358" s="160"/>
      <c r="D358" s="160"/>
      <c r="E358" s="160"/>
      <c r="F358" s="160"/>
      <c r="G358" s="160"/>
      <c r="H358" s="159"/>
      <c r="I358" s="181"/>
      <c r="R358" s="159"/>
    </row>
    <row r="359" customFormat="false" ht="12.75" hidden="false" customHeight="false" outlineLevel="0" collapsed="false">
      <c r="A359" s="179"/>
      <c r="B359" s="160"/>
      <c r="C359" s="160"/>
      <c r="D359" s="160"/>
      <c r="E359" s="160"/>
      <c r="F359" s="160"/>
      <c r="G359" s="160"/>
      <c r="H359" s="159"/>
      <c r="I359" s="181"/>
      <c r="R359" s="159"/>
    </row>
    <row r="360" customFormat="false" ht="12.75" hidden="false" customHeight="false" outlineLevel="0" collapsed="false">
      <c r="A360" s="179"/>
      <c r="B360" s="160"/>
      <c r="C360" s="160"/>
      <c r="D360" s="160"/>
      <c r="E360" s="160"/>
      <c r="F360" s="160"/>
      <c r="G360" s="160"/>
      <c r="H360" s="159"/>
      <c r="I360" s="181"/>
      <c r="R360" s="159"/>
    </row>
    <row r="361" customFormat="false" ht="12.75" hidden="false" customHeight="false" outlineLevel="0" collapsed="false">
      <c r="A361" s="179"/>
      <c r="B361" s="160"/>
      <c r="C361" s="160"/>
      <c r="D361" s="160"/>
      <c r="E361" s="160"/>
      <c r="F361" s="160"/>
      <c r="G361" s="160"/>
      <c r="H361" s="159"/>
      <c r="I361" s="181"/>
      <c r="R361" s="159"/>
    </row>
    <row r="362" customFormat="false" ht="12.75" hidden="false" customHeight="false" outlineLevel="0" collapsed="false">
      <c r="A362" s="179"/>
      <c r="B362" s="160"/>
      <c r="C362" s="160"/>
      <c r="D362" s="160"/>
      <c r="E362" s="160"/>
      <c r="F362" s="160"/>
      <c r="G362" s="160"/>
      <c r="H362" s="159"/>
      <c r="I362" s="181"/>
      <c r="R362" s="159"/>
    </row>
    <row r="363" customFormat="false" ht="12.75" hidden="false" customHeight="false" outlineLevel="0" collapsed="false">
      <c r="A363" s="179"/>
      <c r="B363" s="160"/>
      <c r="C363" s="160"/>
      <c r="D363" s="160"/>
      <c r="E363" s="160"/>
      <c r="F363" s="160"/>
      <c r="G363" s="160"/>
      <c r="H363" s="159"/>
      <c r="I363" s="181"/>
      <c r="R363" s="159"/>
    </row>
    <row r="364" customFormat="false" ht="12.75" hidden="false" customHeight="false" outlineLevel="0" collapsed="false">
      <c r="A364" s="179"/>
      <c r="B364" s="160"/>
      <c r="C364" s="160"/>
      <c r="D364" s="160"/>
      <c r="E364" s="160"/>
      <c r="F364" s="160"/>
      <c r="G364" s="160"/>
      <c r="H364" s="159"/>
      <c r="I364" s="181"/>
      <c r="R364" s="159"/>
    </row>
    <row r="365" customFormat="false" ht="12.75" hidden="false" customHeight="false" outlineLevel="0" collapsed="false">
      <c r="A365" s="179"/>
      <c r="B365" s="160"/>
      <c r="C365" s="160"/>
      <c r="D365" s="160"/>
      <c r="E365" s="160"/>
      <c r="F365" s="160"/>
      <c r="G365" s="160"/>
      <c r="H365" s="159"/>
      <c r="I365" s="181"/>
      <c r="R365" s="159"/>
    </row>
    <row r="366" customFormat="false" ht="12.75" hidden="false" customHeight="false" outlineLevel="0" collapsed="false">
      <c r="A366" s="179"/>
      <c r="B366" s="160"/>
      <c r="C366" s="160"/>
      <c r="D366" s="160"/>
      <c r="E366" s="160"/>
      <c r="F366" s="160"/>
      <c r="G366" s="160"/>
      <c r="H366" s="159"/>
      <c r="I366" s="181"/>
      <c r="R366" s="159"/>
    </row>
    <row r="367" customFormat="false" ht="12.75" hidden="false" customHeight="false" outlineLevel="0" collapsed="false">
      <c r="A367" s="179"/>
      <c r="B367" s="160"/>
      <c r="C367" s="160"/>
      <c r="D367" s="160"/>
      <c r="E367" s="160"/>
      <c r="F367" s="160"/>
      <c r="G367" s="160"/>
      <c r="H367" s="159"/>
      <c r="I367" s="181"/>
      <c r="R367" s="159"/>
    </row>
    <row r="368" customFormat="false" ht="12.75" hidden="false" customHeight="false" outlineLevel="0" collapsed="false">
      <c r="A368" s="179"/>
      <c r="B368" s="160"/>
      <c r="C368" s="160"/>
      <c r="D368" s="160"/>
      <c r="E368" s="160"/>
      <c r="F368" s="160"/>
      <c r="G368" s="160"/>
      <c r="H368" s="159"/>
      <c r="I368" s="181"/>
      <c r="R368" s="159"/>
    </row>
    <row r="369" customFormat="false" ht="12.75" hidden="false" customHeight="false" outlineLevel="0" collapsed="false">
      <c r="A369" s="179"/>
      <c r="B369" s="160"/>
      <c r="C369" s="160"/>
      <c r="D369" s="160"/>
      <c r="E369" s="160"/>
      <c r="F369" s="160"/>
      <c r="G369" s="160"/>
      <c r="H369" s="159"/>
      <c r="I369" s="181"/>
      <c r="R369" s="159"/>
    </row>
    <row r="370" customFormat="false" ht="12.75" hidden="false" customHeight="false" outlineLevel="0" collapsed="false">
      <c r="A370" s="179"/>
      <c r="B370" s="160"/>
      <c r="C370" s="160"/>
      <c r="D370" s="160"/>
      <c r="E370" s="160"/>
      <c r="F370" s="160"/>
      <c r="G370" s="160"/>
      <c r="H370" s="159"/>
      <c r="I370" s="181"/>
      <c r="R370" s="159"/>
    </row>
    <row r="371" customFormat="false" ht="12.75" hidden="false" customHeight="false" outlineLevel="0" collapsed="false">
      <c r="A371" s="179"/>
      <c r="B371" s="160"/>
      <c r="C371" s="160"/>
      <c r="D371" s="160"/>
      <c r="E371" s="160"/>
      <c r="F371" s="160"/>
      <c r="G371" s="160"/>
      <c r="H371" s="159"/>
      <c r="I371" s="181"/>
      <c r="R371" s="159"/>
    </row>
    <row r="372" customFormat="false" ht="12.75" hidden="false" customHeight="false" outlineLevel="0" collapsed="false">
      <c r="A372" s="179"/>
      <c r="B372" s="160"/>
      <c r="C372" s="160"/>
      <c r="D372" s="160"/>
      <c r="E372" s="160"/>
      <c r="F372" s="160"/>
      <c r="G372" s="160"/>
      <c r="H372" s="159"/>
      <c r="I372" s="181"/>
      <c r="R372" s="159"/>
    </row>
    <row r="373" customFormat="false" ht="12.75" hidden="false" customHeight="false" outlineLevel="0" collapsed="false">
      <c r="A373" s="179"/>
      <c r="B373" s="160"/>
      <c r="C373" s="160"/>
      <c r="D373" s="160"/>
      <c r="E373" s="160"/>
      <c r="F373" s="160"/>
      <c r="G373" s="160"/>
      <c r="H373" s="159"/>
      <c r="I373" s="181"/>
      <c r="R373" s="159"/>
    </row>
    <row r="374" customFormat="false" ht="12.75" hidden="false" customHeight="false" outlineLevel="0" collapsed="false">
      <c r="A374" s="179"/>
      <c r="B374" s="160"/>
      <c r="C374" s="160"/>
      <c r="D374" s="160"/>
      <c r="E374" s="160"/>
      <c r="F374" s="160"/>
      <c r="G374" s="160"/>
      <c r="H374" s="159"/>
      <c r="I374" s="181"/>
      <c r="R374" s="159"/>
    </row>
    <row r="375" customFormat="false" ht="12.75" hidden="false" customHeight="false" outlineLevel="0" collapsed="false">
      <c r="A375" s="179"/>
      <c r="B375" s="160"/>
      <c r="C375" s="160"/>
      <c r="D375" s="160"/>
      <c r="E375" s="160"/>
      <c r="F375" s="160"/>
      <c r="G375" s="160"/>
      <c r="H375" s="159"/>
      <c r="I375" s="181"/>
      <c r="R375" s="159"/>
    </row>
    <row r="376" customFormat="false" ht="12.75" hidden="false" customHeight="false" outlineLevel="0" collapsed="false">
      <c r="A376" s="179"/>
      <c r="B376" s="160"/>
      <c r="C376" s="160"/>
      <c r="D376" s="160"/>
      <c r="E376" s="160"/>
      <c r="F376" s="160"/>
      <c r="G376" s="160"/>
      <c r="H376" s="159"/>
      <c r="I376" s="181"/>
      <c r="R376" s="159"/>
    </row>
    <row r="377" customFormat="false" ht="12.75" hidden="false" customHeight="false" outlineLevel="0" collapsed="false">
      <c r="A377" s="179"/>
      <c r="B377" s="160"/>
      <c r="C377" s="160"/>
      <c r="D377" s="160"/>
      <c r="E377" s="160"/>
      <c r="F377" s="160"/>
      <c r="G377" s="160"/>
      <c r="H377" s="159"/>
      <c r="I377" s="181"/>
      <c r="R377" s="159"/>
    </row>
    <row r="378" customFormat="false" ht="12.75" hidden="false" customHeight="false" outlineLevel="0" collapsed="false">
      <c r="A378" s="179"/>
      <c r="B378" s="160"/>
      <c r="C378" s="160"/>
      <c r="D378" s="160"/>
      <c r="E378" s="160"/>
      <c r="F378" s="160"/>
      <c r="G378" s="160"/>
      <c r="H378" s="159"/>
      <c r="I378" s="181"/>
      <c r="R378" s="159"/>
    </row>
    <row r="379" customFormat="false" ht="12.75" hidden="false" customHeight="false" outlineLevel="0" collapsed="false">
      <c r="A379" s="179"/>
      <c r="B379" s="160"/>
      <c r="C379" s="160"/>
      <c r="D379" s="160"/>
      <c r="E379" s="160"/>
      <c r="F379" s="160"/>
      <c r="G379" s="160"/>
      <c r="H379" s="159"/>
      <c r="I379" s="181"/>
      <c r="R379" s="159"/>
    </row>
    <row r="380" customFormat="false" ht="12.75" hidden="false" customHeight="false" outlineLevel="0" collapsed="false">
      <c r="A380" s="179"/>
      <c r="B380" s="160"/>
      <c r="C380" s="160"/>
      <c r="D380" s="160"/>
      <c r="E380" s="160"/>
      <c r="F380" s="160"/>
      <c r="G380" s="160"/>
      <c r="H380" s="159"/>
      <c r="I380" s="181"/>
      <c r="R380" s="159"/>
    </row>
    <row r="381" customFormat="false" ht="12.75" hidden="false" customHeight="false" outlineLevel="0" collapsed="false">
      <c r="A381" s="179"/>
      <c r="B381" s="160"/>
      <c r="C381" s="160"/>
      <c r="D381" s="160"/>
      <c r="E381" s="160"/>
      <c r="F381" s="160"/>
      <c r="G381" s="160"/>
      <c r="H381" s="159"/>
      <c r="I381" s="181"/>
      <c r="R381" s="159"/>
    </row>
    <row r="382" customFormat="false" ht="12.75" hidden="false" customHeight="false" outlineLevel="0" collapsed="false">
      <c r="A382" s="179"/>
      <c r="B382" s="160"/>
      <c r="C382" s="160"/>
      <c r="D382" s="160"/>
      <c r="E382" s="160"/>
      <c r="F382" s="160"/>
      <c r="G382" s="160"/>
      <c r="H382" s="159"/>
      <c r="I382" s="181"/>
      <c r="R382" s="159"/>
    </row>
    <row r="383" customFormat="false" ht="12.75" hidden="false" customHeight="false" outlineLevel="0" collapsed="false">
      <c r="A383" s="179"/>
      <c r="B383" s="160"/>
      <c r="C383" s="160"/>
      <c r="D383" s="160"/>
      <c r="E383" s="160"/>
      <c r="F383" s="160"/>
      <c r="G383" s="160"/>
      <c r="H383" s="159"/>
      <c r="I383" s="181"/>
      <c r="R383" s="159"/>
    </row>
    <row r="384" customFormat="false" ht="12.75" hidden="false" customHeight="false" outlineLevel="0" collapsed="false">
      <c r="A384" s="179"/>
      <c r="B384" s="160"/>
      <c r="C384" s="160"/>
      <c r="D384" s="160"/>
      <c r="E384" s="160"/>
      <c r="F384" s="160"/>
      <c r="G384" s="160"/>
      <c r="H384" s="159"/>
      <c r="I384" s="181"/>
      <c r="R384" s="159"/>
    </row>
    <row r="385" customFormat="false" ht="12.75" hidden="false" customHeight="false" outlineLevel="0" collapsed="false">
      <c r="A385" s="179"/>
      <c r="B385" s="160"/>
      <c r="C385" s="160"/>
      <c r="D385" s="160"/>
      <c r="E385" s="160"/>
      <c r="F385" s="160"/>
      <c r="G385" s="160"/>
      <c r="H385" s="159"/>
      <c r="I385" s="181"/>
      <c r="R385" s="159"/>
    </row>
    <row r="386" customFormat="false" ht="12.75" hidden="false" customHeight="false" outlineLevel="0" collapsed="false">
      <c r="A386" s="179"/>
      <c r="B386" s="160"/>
      <c r="C386" s="160"/>
      <c r="D386" s="160"/>
      <c r="E386" s="160"/>
      <c r="F386" s="160"/>
      <c r="G386" s="160"/>
      <c r="H386" s="159"/>
      <c r="I386" s="181"/>
      <c r="R386" s="159"/>
    </row>
    <row r="387" customFormat="false" ht="12.75" hidden="false" customHeight="false" outlineLevel="0" collapsed="false">
      <c r="A387" s="179"/>
      <c r="B387" s="160"/>
      <c r="C387" s="160"/>
      <c r="D387" s="160"/>
      <c r="E387" s="160"/>
      <c r="F387" s="160"/>
      <c r="G387" s="160"/>
      <c r="H387" s="159"/>
      <c r="I387" s="181"/>
      <c r="R387" s="159"/>
    </row>
    <row r="388" customFormat="false" ht="12.75" hidden="false" customHeight="false" outlineLevel="0" collapsed="false">
      <c r="A388" s="179"/>
      <c r="B388" s="160"/>
      <c r="C388" s="160"/>
      <c r="D388" s="160"/>
      <c r="E388" s="160"/>
      <c r="F388" s="160"/>
      <c r="G388" s="160"/>
      <c r="H388" s="159"/>
      <c r="I388" s="181"/>
      <c r="R388" s="159"/>
    </row>
    <row r="389" customFormat="false" ht="12.75" hidden="false" customHeight="false" outlineLevel="0" collapsed="false">
      <c r="A389" s="179"/>
      <c r="B389" s="160"/>
      <c r="C389" s="160"/>
      <c r="D389" s="160"/>
      <c r="E389" s="160"/>
      <c r="F389" s="160"/>
      <c r="G389" s="160"/>
      <c r="H389" s="159"/>
      <c r="I389" s="181"/>
      <c r="R389" s="159"/>
    </row>
    <row r="390" customFormat="false" ht="12.75" hidden="false" customHeight="false" outlineLevel="0" collapsed="false">
      <c r="A390" s="179"/>
      <c r="B390" s="160"/>
      <c r="C390" s="160"/>
      <c r="D390" s="160"/>
      <c r="E390" s="160"/>
      <c r="F390" s="160"/>
      <c r="G390" s="160"/>
      <c r="H390" s="159"/>
      <c r="I390" s="181"/>
      <c r="R390" s="159"/>
    </row>
    <row r="391" customFormat="false" ht="12.75" hidden="false" customHeight="false" outlineLevel="0" collapsed="false">
      <c r="A391" s="179"/>
      <c r="B391" s="160"/>
      <c r="C391" s="160"/>
      <c r="D391" s="160"/>
      <c r="E391" s="160"/>
      <c r="F391" s="160"/>
      <c r="G391" s="160"/>
      <c r="H391" s="159"/>
      <c r="I391" s="181"/>
      <c r="R391" s="159"/>
    </row>
    <row r="392" customFormat="false" ht="12.75" hidden="false" customHeight="false" outlineLevel="0" collapsed="false">
      <c r="A392" s="179"/>
      <c r="B392" s="160"/>
      <c r="C392" s="160"/>
      <c r="D392" s="160"/>
      <c r="E392" s="160"/>
      <c r="F392" s="160"/>
      <c r="G392" s="160"/>
      <c r="H392" s="159"/>
      <c r="I392" s="181"/>
      <c r="R392" s="159"/>
    </row>
    <row r="393" customFormat="false" ht="12.75" hidden="false" customHeight="false" outlineLevel="0" collapsed="false">
      <c r="A393" s="179"/>
      <c r="B393" s="160"/>
      <c r="C393" s="160"/>
      <c r="D393" s="160"/>
      <c r="E393" s="160"/>
      <c r="F393" s="160"/>
      <c r="G393" s="160"/>
      <c r="H393" s="159"/>
      <c r="I393" s="181"/>
      <c r="R393" s="159"/>
    </row>
    <row r="394" customFormat="false" ht="12.75" hidden="false" customHeight="false" outlineLevel="0" collapsed="false">
      <c r="A394" s="179"/>
      <c r="B394" s="160"/>
      <c r="C394" s="160"/>
      <c r="D394" s="160"/>
      <c r="E394" s="160"/>
      <c r="F394" s="160"/>
      <c r="G394" s="160"/>
      <c r="H394" s="159"/>
      <c r="I394" s="181"/>
      <c r="R394" s="159"/>
    </row>
    <row r="395" customFormat="false" ht="12.75" hidden="false" customHeight="false" outlineLevel="0" collapsed="false">
      <c r="A395" s="179"/>
      <c r="B395" s="160"/>
      <c r="C395" s="160"/>
      <c r="D395" s="160"/>
      <c r="E395" s="160"/>
      <c r="F395" s="160"/>
      <c r="G395" s="160"/>
      <c r="H395" s="159"/>
      <c r="I395" s="181"/>
      <c r="R395" s="159"/>
    </row>
    <row r="396" customFormat="false" ht="12.75" hidden="false" customHeight="false" outlineLevel="0" collapsed="false">
      <c r="A396" s="179"/>
      <c r="B396" s="160"/>
      <c r="C396" s="160"/>
      <c r="D396" s="160"/>
      <c r="E396" s="160"/>
      <c r="F396" s="160"/>
      <c r="G396" s="160"/>
      <c r="H396" s="159"/>
      <c r="I396" s="181"/>
      <c r="R396" s="159"/>
    </row>
    <row r="397" customFormat="false" ht="12.75" hidden="false" customHeight="false" outlineLevel="0" collapsed="false">
      <c r="A397" s="179"/>
      <c r="B397" s="160"/>
      <c r="C397" s="160"/>
      <c r="D397" s="160"/>
      <c r="E397" s="160"/>
      <c r="F397" s="160"/>
      <c r="G397" s="160"/>
      <c r="H397" s="159"/>
      <c r="I397" s="181"/>
      <c r="R397" s="159"/>
    </row>
    <row r="398" customFormat="false" ht="12.75" hidden="false" customHeight="false" outlineLevel="0" collapsed="false">
      <c r="A398" s="179"/>
      <c r="B398" s="160"/>
      <c r="C398" s="160"/>
      <c r="D398" s="160"/>
      <c r="E398" s="160"/>
      <c r="F398" s="160"/>
      <c r="G398" s="160"/>
      <c r="H398" s="159"/>
      <c r="I398" s="181"/>
      <c r="R398" s="159"/>
    </row>
    <row r="399" customFormat="false" ht="12.75" hidden="false" customHeight="false" outlineLevel="0" collapsed="false">
      <c r="A399" s="179"/>
      <c r="B399" s="160"/>
      <c r="C399" s="160"/>
      <c r="D399" s="160"/>
      <c r="E399" s="160"/>
      <c r="F399" s="160"/>
      <c r="G399" s="160"/>
      <c r="H399" s="159"/>
      <c r="I399" s="181"/>
      <c r="R399" s="159"/>
    </row>
    <row r="400" customFormat="false" ht="12.75" hidden="false" customHeight="false" outlineLevel="0" collapsed="false">
      <c r="A400" s="179"/>
      <c r="B400" s="160"/>
      <c r="C400" s="160"/>
      <c r="D400" s="160"/>
      <c r="E400" s="160"/>
      <c r="F400" s="160"/>
      <c r="G400" s="160"/>
      <c r="H400" s="159"/>
      <c r="I400" s="181"/>
      <c r="R400" s="159"/>
    </row>
    <row r="401" customFormat="false" ht="12.75" hidden="false" customHeight="false" outlineLevel="0" collapsed="false">
      <c r="A401" s="179"/>
      <c r="B401" s="160"/>
      <c r="C401" s="160"/>
      <c r="D401" s="160"/>
      <c r="E401" s="160"/>
      <c r="F401" s="160"/>
      <c r="G401" s="160"/>
      <c r="H401" s="159"/>
      <c r="I401" s="181"/>
      <c r="R401" s="159"/>
    </row>
    <row r="402" customFormat="false" ht="12.75" hidden="false" customHeight="false" outlineLevel="0" collapsed="false">
      <c r="A402" s="179"/>
      <c r="B402" s="160"/>
      <c r="C402" s="160"/>
      <c r="D402" s="160"/>
      <c r="E402" s="160"/>
      <c r="F402" s="160"/>
      <c r="G402" s="160"/>
      <c r="H402" s="159"/>
      <c r="I402" s="181"/>
      <c r="R402" s="159"/>
    </row>
    <row r="403" customFormat="false" ht="12.75" hidden="false" customHeight="false" outlineLevel="0" collapsed="false">
      <c r="A403" s="179"/>
      <c r="B403" s="160"/>
      <c r="C403" s="160"/>
      <c r="D403" s="160"/>
      <c r="E403" s="160"/>
      <c r="F403" s="160"/>
      <c r="G403" s="160"/>
      <c r="H403" s="159"/>
      <c r="I403" s="181"/>
      <c r="R403" s="159"/>
    </row>
    <row r="404" customFormat="false" ht="12.75" hidden="false" customHeight="false" outlineLevel="0" collapsed="false">
      <c r="A404" s="179"/>
      <c r="B404" s="160"/>
      <c r="C404" s="160"/>
      <c r="D404" s="160"/>
      <c r="E404" s="160"/>
      <c r="F404" s="160"/>
      <c r="G404" s="160"/>
      <c r="H404" s="159"/>
      <c r="I404" s="181"/>
      <c r="R404" s="159"/>
    </row>
    <row r="405" customFormat="false" ht="12.75" hidden="false" customHeight="false" outlineLevel="0" collapsed="false">
      <c r="A405" s="179"/>
      <c r="B405" s="160"/>
      <c r="C405" s="160"/>
      <c r="D405" s="160"/>
      <c r="E405" s="160"/>
      <c r="F405" s="160"/>
      <c r="G405" s="160"/>
      <c r="H405" s="159"/>
      <c r="I405" s="181"/>
      <c r="R405" s="159"/>
    </row>
    <row r="406" customFormat="false" ht="12.75" hidden="false" customHeight="false" outlineLevel="0" collapsed="false">
      <c r="A406" s="179"/>
      <c r="B406" s="160"/>
      <c r="C406" s="160"/>
      <c r="D406" s="160"/>
      <c r="E406" s="160"/>
      <c r="F406" s="160"/>
      <c r="G406" s="160"/>
      <c r="H406" s="159"/>
      <c r="I406" s="181"/>
      <c r="R406" s="159"/>
    </row>
    <row r="407" customFormat="false" ht="12.75" hidden="false" customHeight="false" outlineLevel="0" collapsed="false">
      <c r="A407" s="179"/>
      <c r="B407" s="160"/>
      <c r="C407" s="160"/>
      <c r="D407" s="160"/>
      <c r="E407" s="160"/>
      <c r="F407" s="160"/>
      <c r="G407" s="160"/>
      <c r="H407" s="159"/>
      <c r="I407" s="181"/>
      <c r="R407" s="159"/>
    </row>
    <row r="408" customFormat="false" ht="12.75" hidden="false" customHeight="false" outlineLevel="0" collapsed="false">
      <c r="A408" s="179"/>
      <c r="B408" s="160"/>
      <c r="C408" s="160"/>
      <c r="D408" s="160"/>
      <c r="E408" s="160"/>
      <c r="F408" s="160"/>
      <c r="G408" s="160"/>
      <c r="H408" s="159"/>
      <c r="I408" s="181"/>
      <c r="R408" s="159"/>
    </row>
    <row r="409" customFormat="false" ht="12.75" hidden="false" customHeight="false" outlineLevel="0" collapsed="false">
      <c r="A409" s="179"/>
      <c r="B409" s="160"/>
      <c r="C409" s="160"/>
      <c r="D409" s="160"/>
      <c r="E409" s="160"/>
      <c r="F409" s="160"/>
      <c r="G409" s="160"/>
      <c r="H409" s="159"/>
      <c r="I409" s="181"/>
      <c r="R409" s="159"/>
    </row>
    <row r="410" customFormat="false" ht="12.75" hidden="false" customHeight="false" outlineLevel="0" collapsed="false">
      <c r="A410" s="179"/>
      <c r="B410" s="160"/>
      <c r="C410" s="160"/>
      <c r="D410" s="160"/>
      <c r="E410" s="160"/>
      <c r="F410" s="160"/>
      <c r="G410" s="160"/>
      <c r="H410" s="159"/>
      <c r="I410" s="181"/>
      <c r="R410" s="159"/>
    </row>
    <row r="411" customFormat="false" ht="12.75" hidden="false" customHeight="false" outlineLevel="0" collapsed="false">
      <c r="A411" s="179"/>
      <c r="B411" s="160"/>
      <c r="C411" s="160"/>
      <c r="D411" s="160"/>
      <c r="E411" s="160"/>
      <c r="F411" s="160"/>
      <c r="G411" s="160"/>
      <c r="H411" s="159"/>
      <c r="I411" s="181"/>
      <c r="R411" s="159"/>
    </row>
    <row r="412" customFormat="false" ht="12.75" hidden="false" customHeight="false" outlineLevel="0" collapsed="false">
      <c r="A412" s="179"/>
      <c r="B412" s="160"/>
      <c r="C412" s="160"/>
      <c r="D412" s="160"/>
      <c r="E412" s="160"/>
      <c r="F412" s="160"/>
      <c r="G412" s="160"/>
      <c r="H412" s="159"/>
      <c r="I412" s="181"/>
      <c r="R412" s="159"/>
    </row>
    <row r="413" customFormat="false" ht="12.75" hidden="false" customHeight="false" outlineLevel="0" collapsed="false">
      <c r="A413" s="179"/>
      <c r="B413" s="160"/>
      <c r="C413" s="160"/>
      <c r="D413" s="160"/>
      <c r="E413" s="160"/>
      <c r="F413" s="160"/>
      <c r="G413" s="160"/>
      <c r="H413" s="159"/>
      <c r="I413" s="181"/>
      <c r="R413" s="159"/>
    </row>
    <row r="414" customFormat="false" ht="12.75" hidden="false" customHeight="false" outlineLevel="0" collapsed="false">
      <c r="A414" s="179"/>
      <c r="B414" s="160"/>
      <c r="C414" s="160"/>
      <c r="D414" s="160"/>
      <c r="E414" s="160"/>
      <c r="F414" s="160"/>
      <c r="G414" s="160"/>
      <c r="H414" s="159"/>
      <c r="I414" s="181"/>
      <c r="R414" s="159"/>
    </row>
    <row r="415" customFormat="false" ht="12.75" hidden="false" customHeight="false" outlineLevel="0" collapsed="false">
      <c r="A415" s="179"/>
      <c r="B415" s="160"/>
      <c r="C415" s="160"/>
      <c r="D415" s="160"/>
      <c r="E415" s="160"/>
      <c r="F415" s="160"/>
      <c r="G415" s="160"/>
      <c r="H415" s="159"/>
      <c r="I415" s="181"/>
      <c r="R415" s="159"/>
    </row>
    <row r="416" customFormat="false" ht="12.75" hidden="false" customHeight="false" outlineLevel="0" collapsed="false">
      <c r="A416" s="179"/>
      <c r="B416" s="160"/>
      <c r="C416" s="160"/>
      <c r="D416" s="160"/>
      <c r="E416" s="160"/>
      <c r="F416" s="160"/>
      <c r="G416" s="160"/>
      <c r="H416" s="159"/>
      <c r="I416" s="181"/>
      <c r="R416" s="159"/>
    </row>
    <row r="417" customFormat="false" ht="12.75" hidden="false" customHeight="false" outlineLevel="0" collapsed="false">
      <c r="A417" s="179"/>
      <c r="B417" s="160"/>
      <c r="C417" s="160"/>
      <c r="D417" s="160"/>
      <c r="E417" s="160"/>
      <c r="F417" s="160"/>
      <c r="G417" s="160"/>
      <c r="H417" s="159"/>
      <c r="I417" s="181"/>
      <c r="R417" s="159"/>
    </row>
    <row r="418" customFormat="false" ht="12.75" hidden="false" customHeight="false" outlineLevel="0" collapsed="false">
      <c r="A418" s="179"/>
      <c r="B418" s="160"/>
      <c r="C418" s="160"/>
      <c r="D418" s="160"/>
      <c r="E418" s="160"/>
      <c r="F418" s="160"/>
      <c r="G418" s="160"/>
      <c r="H418" s="159"/>
      <c r="I418" s="181"/>
      <c r="R418" s="159"/>
    </row>
    <row r="419" customFormat="false" ht="12.75" hidden="false" customHeight="false" outlineLevel="0" collapsed="false">
      <c r="A419" s="179"/>
      <c r="B419" s="160"/>
      <c r="C419" s="160"/>
      <c r="D419" s="160"/>
      <c r="E419" s="160"/>
      <c r="F419" s="160"/>
      <c r="G419" s="160"/>
      <c r="H419" s="159"/>
      <c r="I419" s="181"/>
      <c r="R419" s="159"/>
    </row>
    <row r="420" customFormat="false" ht="12.75" hidden="false" customHeight="false" outlineLevel="0" collapsed="false">
      <c r="A420" s="179"/>
      <c r="B420" s="160"/>
      <c r="C420" s="160"/>
      <c r="D420" s="160"/>
      <c r="E420" s="160"/>
      <c r="F420" s="160"/>
      <c r="G420" s="160"/>
      <c r="H420" s="159"/>
      <c r="I420" s="181"/>
      <c r="R420" s="159"/>
    </row>
    <row r="421" customFormat="false" ht="12.75" hidden="false" customHeight="false" outlineLevel="0" collapsed="false">
      <c r="A421" s="179"/>
      <c r="B421" s="160"/>
      <c r="C421" s="160"/>
      <c r="D421" s="160"/>
      <c r="E421" s="160"/>
      <c r="F421" s="160"/>
      <c r="G421" s="160"/>
      <c r="H421" s="159"/>
      <c r="I421" s="181"/>
      <c r="R421" s="159"/>
    </row>
    <row r="422" customFormat="false" ht="12.75" hidden="false" customHeight="false" outlineLevel="0" collapsed="false">
      <c r="A422" s="179"/>
      <c r="B422" s="160"/>
      <c r="C422" s="160"/>
      <c r="D422" s="160"/>
      <c r="E422" s="160"/>
      <c r="F422" s="160"/>
      <c r="G422" s="160"/>
      <c r="H422" s="159"/>
      <c r="I422" s="181"/>
      <c r="R422" s="159"/>
    </row>
    <row r="423" customFormat="false" ht="12.75" hidden="false" customHeight="false" outlineLevel="0" collapsed="false">
      <c r="A423" s="179"/>
      <c r="B423" s="160"/>
      <c r="C423" s="160"/>
      <c r="D423" s="160"/>
      <c r="E423" s="160"/>
      <c r="F423" s="160"/>
      <c r="G423" s="160"/>
      <c r="H423" s="159"/>
      <c r="I423" s="181"/>
      <c r="R423" s="159"/>
    </row>
    <row r="424" customFormat="false" ht="12.75" hidden="false" customHeight="false" outlineLevel="0" collapsed="false">
      <c r="A424" s="179"/>
      <c r="B424" s="160"/>
      <c r="C424" s="160"/>
      <c r="D424" s="160"/>
      <c r="E424" s="160"/>
      <c r="F424" s="160"/>
      <c r="G424" s="160"/>
      <c r="H424" s="159"/>
      <c r="I424" s="181"/>
      <c r="R424" s="159"/>
    </row>
    <row r="425" customFormat="false" ht="12.75" hidden="false" customHeight="false" outlineLevel="0" collapsed="false">
      <c r="A425" s="179"/>
      <c r="B425" s="160"/>
      <c r="C425" s="160"/>
      <c r="D425" s="160"/>
      <c r="E425" s="160"/>
      <c r="F425" s="160"/>
      <c r="G425" s="160"/>
      <c r="H425" s="159"/>
      <c r="I425" s="181"/>
      <c r="R425" s="159"/>
    </row>
    <row r="426" customFormat="false" ht="12.75" hidden="false" customHeight="false" outlineLevel="0" collapsed="false">
      <c r="A426" s="179"/>
      <c r="B426" s="160"/>
      <c r="C426" s="160"/>
      <c r="D426" s="160"/>
      <c r="E426" s="160"/>
      <c r="F426" s="160"/>
      <c r="G426" s="160"/>
      <c r="H426" s="159"/>
      <c r="I426" s="181"/>
      <c r="R426" s="159"/>
    </row>
    <row r="427" customFormat="false" ht="12.75" hidden="false" customHeight="false" outlineLevel="0" collapsed="false">
      <c r="A427" s="179"/>
      <c r="B427" s="160"/>
      <c r="C427" s="160"/>
      <c r="D427" s="160"/>
      <c r="E427" s="160"/>
      <c r="F427" s="160"/>
      <c r="G427" s="160"/>
      <c r="H427" s="159"/>
      <c r="I427" s="181"/>
      <c r="R427" s="159"/>
    </row>
    <row r="428" customFormat="false" ht="12.75" hidden="false" customHeight="false" outlineLevel="0" collapsed="false">
      <c r="A428" s="179"/>
      <c r="B428" s="160"/>
      <c r="C428" s="160"/>
      <c r="D428" s="160"/>
      <c r="E428" s="160"/>
      <c r="F428" s="160"/>
      <c r="G428" s="160"/>
      <c r="H428" s="159"/>
      <c r="I428" s="181"/>
      <c r="R428" s="159"/>
    </row>
    <row r="429" customFormat="false" ht="12.75" hidden="false" customHeight="false" outlineLevel="0" collapsed="false">
      <c r="A429" s="179"/>
      <c r="B429" s="160"/>
      <c r="C429" s="160"/>
      <c r="D429" s="160"/>
      <c r="E429" s="160"/>
      <c r="F429" s="160"/>
      <c r="G429" s="160"/>
      <c r="H429" s="159"/>
      <c r="I429" s="181"/>
      <c r="R429" s="159"/>
    </row>
    <row r="430" customFormat="false" ht="12.75" hidden="false" customHeight="false" outlineLevel="0" collapsed="false">
      <c r="A430" s="179"/>
      <c r="B430" s="160"/>
      <c r="C430" s="160"/>
      <c r="D430" s="160"/>
      <c r="E430" s="160"/>
      <c r="F430" s="160"/>
      <c r="G430" s="160"/>
      <c r="H430" s="159"/>
      <c r="I430" s="181"/>
      <c r="R430" s="159"/>
    </row>
    <row r="431" customFormat="false" ht="12.75" hidden="false" customHeight="false" outlineLevel="0" collapsed="false">
      <c r="A431" s="179"/>
      <c r="B431" s="160"/>
      <c r="C431" s="160"/>
      <c r="D431" s="160"/>
      <c r="E431" s="160"/>
      <c r="F431" s="160"/>
      <c r="G431" s="160"/>
      <c r="H431" s="159"/>
      <c r="I431" s="181"/>
      <c r="R431" s="159"/>
    </row>
    <row r="432" customFormat="false" ht="12.75" hidden="false" customHeight="false" outlineLevel="0" collapsed="false">
      <c r="A432" s="179"/>
      <c r="B432" s="160"/>
      <c r="C432" s="160"/>
      <c r="D432" s="160"/>
      <c r="E432" s="160"/>
      <c r="F432" s="160"/>
      <c r="G432" s="160"/>
      <c r="H432" s="159"/>
      <c r="I432" s="181"/>
      <c r="R432" s="159"/>
    </row>
    <row r="433" customFormat="false" ht="12.75" hidden="false" customHeight="false" outlineLevel="0" collapsed="false">
      <c r="A433" s="179"/>
      <c r="B433" s="160"/>
      <c r="C433" s="160"/>
      <c r="D433" s="160"/>
      <c r="E433" s="160"/>
      <c r="F433" s="160"/>
      <c r="G433" s="160"/>
      <c r="H433" s="159"/>
      <c r="I433" s="181"/>
      <c r="R433" s="159"/>
    </row>
    <row r="434" customFormat="false" ht="12.75" hidden="false" customHeight="false" outlineLevel="0" collapsed="false">
      <c r="A434" s="179"/>
      <c r="B434" s="160"/>
      <c r="C434" s="160"/>
      <c r="D434" s="160"/>
      <c r="E434" s="160"/>
      <c r="F434" s="160"/>
      <c r="G434" s="160"/>
      <c r="H434" s="159"/>
      <c r="I434" s="181"/>
      <c r="R434" s="159"/>
    </row>
    <row r="435" customFormat="false" ht="12.75" hidden="false" customHeight="false" outlineLevel="0" collapsed="false">
      <c r="A435" s="179"/>
      <c r="B435" s="160"/>
      <c r="C435" s="160"/>
      <c r="D435" s="160"/>
      <c r="E435" s="160"/>
      <c r="F435" s="160"/>
      <c r="G435" s="160"/>
      <c r="H435" s="159"/>
      <c r="I435" s="181"/>
      <c r="R435" s="159"/>
    </row>
    <row r="436" customFormat="false" ht="12.75" hidden="false" customHeight="false" outlineLevel="0" collapsed="false">
      <c r="A436" s="179"/>
      <c r="B436" s="160"/>
      <c r="C436" s="160"/>
      <c r="D436" s="160"/>
      <c r="E436" s="160"/>
      <c r="F436" s="160"/>
      <c r="G436" s="160"/>
      <c r="H436" s="159"/>
      <c r="I436" s="181"/>
      <c r="R436" s="159"/>
    </row>
    <row r="437" customFormat="false" ht="12.75" hidden="false" customHeight="false" outlineLevel="0" collapsed="false">
      <c r="A437" s="179"/>
      <c r="B437" s="160"/>
      <c r="C437" s="160"/>
      <c r="D437" s="160"/>
      <c r="E437" s="160"/>
      <c r="F437" s="160"/>
      <c r="G437" s="160"/>
      <c r="H437" s="159"/>
      <c r="I437" s="181"/>
      <c r="R437" s="159"/>
    </row>
    <row r="438" customFormat="false" ht="12.75" hidden="false" customHeight="false" outlineLevel="0" collapsed="false">
      <c r="A438" s="179"/>
      <c r="B438" s="160"/>
      <c r="C438" s="160"/>
      <c r="D438" s="160"/>
      <c r="E438" s="160"/>
      <c r="F438" s="160"/>
      <c r="G438" s="160"/>
      <c r="H438" s="159"/>
      <c r="I438" s="181"/>
      <c r="R438" s="159"/>
    </row>
    <row r="439" customFormat="false" ht="12.75" hidden="false" customHeight="false" outlineLevel="0" collapsed="false">
      <c r="A439" s="179"/>
      <c r="B439" s="160"/>
      <c r="C439" s="160"/>
      <c r="D439" s="160"/>
      <c r="E439" s="160"/>
      <c r="F439" s="160"/>
      <c r="G439" s="160"/>
      <c r="H439" s="159"/>
      <c r="I439" s="181"/>
      <c r="R439" s="159"/>
    </row>
    <row r="440" customFormat="false" ht="12.75" hidden="false" customHeight="false" outlineLevel="0" collapsed="false">
      <c r="A440" s="179"/>
      <c r="B440" s="160"/>
      <c r="C440" s="160"/>
      <c r="D440" s="160"/>
      <c r="E440" s="160"/>
      <c r="F440" s="160"/>
      <c r="G440" s="160"/>
      <c r="H440" s="159"/>
      <c r="I440" s="181"/>
      <c r="R440" s="159"/>
    </row>
    <row r="441" customFormat="false" ht="12.75" hidden="false" customHeight="false" outlineLevel="0" collapsed="false">
      <c r="A441" s="179"/>
      <c r="B441" s="160"/>
      <c r="C441" s="160"/>
      <c r="D441" s="160"/>
      <c r="E441" s="160"/>
      <c r="F441" s="160"/>
      <c r="G441" s="160"/>
      <c r="H441" s="159"/>
      <c r="I441" s="181"/>
      <c r="R441" s="159"/>
    </row>
    <row r="442" customFormat="false" ht="12.75" hidden="false" customHeight="false" outlineLevel="0" collapsed="false">
      <c r="A442" s="179"/>
      <c r="B442" s="160"/>
      <c r="C442" s="160"/>
      <c r="D442" s="160"/>
      <c r="E442" s="160"/>
      <c r="F442" s="160"/>
      <c r="G442" s="160"/>
      <c r="H442" s="159"/>
      <c r="I442" s="181"/>
      <c r="R442" s="159"/>
    </row>
    <row r="443" customFormat="false" ht="12.75" hidden="false" customHeight="false" outlineLevel="0" collapsed="false">
      <c r="A443" s="179"/>
      <c r="B443" s="160"/>
      <c r="C443" s="160"/>
      <c r="D443" s="160"/>
      <c r="E443" s="160"/>
      <c r="F443" s="160"/>
      <c r="G443" s="160"/>
      <c r="H443" s="159"/>
      <c r="I443" s="181"/>
      <c r="R443" s="159"/>
    </row>
    <row r="444" customFormat="false" ht="12.75" hidden="false" customHeight="false" outlineLevel="0" collapsed="false">
      <c r="A444" s="179"/>
      <c r="B444" s="160"/>
      <c r="C444" s="160"/>
      <c r="D444" s="160"/>
      <c r="E444" s="160"/>
      <c r="F444" s="160"/>
      <c r="G444" s="160"/>
      <c r="H444" s="159"/>
      <c r="I444" s="181"/>
      <c r="R444" s="159"/>
    </row>
    <row r="445" customFormat="false" ht="12.75" hidden="false" customHeight="false" outlineLevel="0" collapsed="false">
      <c r="A445" s="179"/>
      <c r="B445" s="160"/>
      <c r="C445" s="160"/>
      <c r="D445" s="160"/>
      <c r="E445" s="160"/>
      <c r="F445" s="160"/>
      <c r="G445" s="160"/>
      <c r="H445" s="159"/>
      <c r="I445" s="181"/>
      <c r="R445" s="159"/>
    </row>
    <row r="446" customFormat="false" ht="12.75" hidden="false" customHeight="false" outlineLevel="0" collapsed="false">
      <c r="A446" s="179"/>
      <c r="B446" s="160"/>
      <c r="C446" s="160"/>
      <c r="D446" s="160"/>
      <c r="E446" s="160"/>
      <c r="F446" s="160"/>
      <c r="G446" s="160"/>
      <c r="H446" s="159"/>
      <c r="I446" s="181"/>
      <c r="R446" s="159"/>
    </row>
    <row r="447" customFormat="false" ht="12.75" hidden="false" customHeight="false" outlineLevel="0" collapsed="false">
      <c r="A447" s="179"/>
      <c r="B447" s="160"/>
      <c r="C447" s="160"/>
      <c r="D447" s="160"/>
      <c r="E447" s="160"/>
      <c r="F447" s="160"/>
      <c r="G447" s="160"/>
      <c r="H447" s="159"/>
      <c r="I447" s="181"/>
      <c r="R447" s="159"/>
    </row>
    <row r="448" customFormat="false" ht="12.75" hidden="false" customHeight="false" outlineLevel="0" collapsed="false">
      <c r="A448" s="179"/>
      <c r="B448" s="160"/>
      <c r="C448" s="160"/>
      <c r="D448" s="160"/>
      <c r="E448" s="160"/>
      <c r="F448" s="160"/>
      <c r="G448" s="160"/>
      <c r="H448" s="159"/>
      <c r="I448" s="181"/>
      <c r="R448" s="159"/>
    </row>
    <row r="449" customFormat="false" ht="12.75" hidden="false" customHeight="false" outlineLevel="0" collapsed="false">
      <c r="A449" s="179"/>
      <c r="B449" s="160"/>
      <c r="C449" s="160"/>
      <c r="D449" s="160"/>
      <c r="E449" s="160"/>
      <c r="F449" s="160"/>
      <c r="G449" s="160"/>
      <c r="H449" s="159"/>
      <c r="I449" s="181"/>
      <c r="R449" s="159"/>
    </row>
    <row r="450" customFormat="false" ht="12.75" hidden="false" customHeight="false" outlineLevel="0" collapsed="false">
      <c r="A450" s="179"/>
      <c r="B450" s="160"/>
      <c r="C450" s="160"/>
      <c r="D450" s="160"/>
      <c r="E450" s="160"/>
      <c r="F450" s="160"/>
      <c r="G450" s="160"/>
      <c r="H450" s="159"/>
      <c r="I450" s="181"/>
      <c r="R450" s="159"/>
    </row>
    <row r="451" customFormat="false" ht="12.75" hidden="false" customHeight="false" outlineLevel="0" collapsed="false">
      <c r="A451" s="179"/>
      <c r="B451" s="160"/>
      <c r="C451" s="160"/>
      <c r="D451" s="160"/>
      <c r="E451" s="160"/>
      <c r="F451" s="160"/>
      <c r="G451" s="160"/>
      <c r="H451" s="159"/>
      <c r="I451" s="181"/>
      <c r="R451" s="159"/>
    </row>
    <row r="452" customFormat="false" ht="12.75" hidden="false" customHeight="false" outlineLevel="0" collapsed="false">
      <c r="A452" s="179"/>
      <c r="B452" s="160"/>
      <c r="C452" s="160"/>
      <c r="D452" s="160"/>
      <c r="E452" s="160"/>
      <c r="F452" s="160"/>
      <c r="G452" s="160"/>
      <c r="H452" s="159"/>
      <c r="I452" s="181"/>
      <c r="R452" s="159"/>
    </row>
    <row r="453" customFormat="false" ht="12.75" hidden="false" customHeight="false" outlineLevel="0" collapsed="false">
      <c r="A453" s="179"/>
      <c r="B453" s="160"/>
      <c r="C453" s="160"/>
      <c r="D453" s="160"/>
      <c r="E453" s="160"/>
      <c r="F453" s="160"/>
      <c r="G453" s="160"/>
      <c r="H453" s="159"/>
      <c r="I453" s="181"/>
      <c r="R453" s="159"/>
    </row>
    <row r="454" customFormat="false" ht="12.75" hidden="false" customHeight="false" outlineLevel="0" collapsed="false">
      <c r="A454" s="179"/>
      <c r="B454" s="160"/>
      <c r="C454" s="160"/>
      <c r="D454" s="160"/>
      <c r="E454" s="160"/>
      <c r="F454" s="160"/>
      <c r="G454" s="160"/>
      <c r="H454" s="159"/>
      <c r="I454" s="181"/>
      <c r="R454" s="159"/>
    </row>
    <row r="455" customFormat="false" ht="12.75" hidden="false" customHeight="false" outlineLevel="0" collapsed="false">
      <c r="A455" s="179"/>
      <c r="B455" s="160"/>
      <c r="C455" s="160"/>
      <c r="D455" s="160"/>
      <c r="E455" s="160"/>
      <c r="F455" s="160"/>
      <c r="G455" s="160"/>
      <c r="H455" s="159"/>
      <c r="I455" s="181"/>
      <c r="R455" s="159"/>
    </row>
    <row r="456" customFormat="false" ht="12.75" hidden="false" customHeight="false" outlineLevel="0" collapsed="false">
      <c r="A456" s="179"/>
      <c r="B456" s="160"/>
      <c r="C456" s="160"/>
      <c r="D456" s="160"/>
      <c r="E456" s="160"/>
      <c r="F456" s="160"/>
      <c r="G456" s="160"/>
      <c r="H456" s="159"/>
      <c r="I456" s="181"/>
      <c r="R456" s="159"/>
    </row>
    <row r="457" customFormat="false" ht="12.75" hidden="false" customHeight="false" outlineLevel="0" collapsed="false">
      <c r="A457" s="179"/>
      <c r="B457" s="160"/>
      <c r="C457" s="160"/>
      <c r="D457" s="160"/>
      <c r="E457" s="160"/>
      <c r="F457" s="160"/>
      <c r="G457" s="160"/>
      <c r="H457" s="159"/>
      <c r="I457" s="181"/>
      <c r="R457" s="159"/>
    </row>
    <row r="458" customFormat="false" ht="12.75" hidden="false" customHeight="false" outlineLevel="0" collapsed="false">
      <c r="A458" s="179"/>
      <c r="B458" s="160"/>
      <c r="C458" s="160"/>
      <c r="D458" s="160"/>
      <c r="E458" s="160"/>
      <c r="F458" s="160"/>
      <c r="G458" s="160"/>
      <c r="H458" s="159"/>
      <c r="I458" s="181"/>
      <c r="R458" s="159"/>
    </row>
    <row r="459" customFormat="false" ht="12.75" hidden="false" customHeight="false" outlineLevel="0" collapsed="false">
      <c r="A459" s="179"/>
      <c r="B459" s="160"/>
      <c r="C459" s="160"/>
      <c r="D459" s="160"/>
      <c r="E459" s="160"/>
      <c r="F459" s="160"/>
      <c r="G459" s="160"/>
      <c r="H459" s="159"/>
      <c r="I459" s="181"/>
      <c r="R459" s="159"/>
    </row>
    <row r="460" customFormat="false" ht="12.75" hidden="false" customHeight="false" outlineLevel="0" collapsed="false">
      <c r="A460" s="179"/>
      <c r="B460" s="160"/>
      <c r="C460" s="160"/>
      <c r="D460" s="160"/>
      <c r="E460" s="160"/>
      <c r="F460" s="160"/>
      <c r="G460" s="160"/>
      <c r="H460" s="159"/>
      <c r="I460" s="181"/>
      <c r="R460" s="159"/>
    </row>
    <row r="461" customFormat="false" ht="12.75" hidden="false" customHeight="false" outlineLevel="0" collapsed="false">
      <c r="A461" s="179"/>
      <c r="B461" s="160"/>
      <c r="C461" s="160"/>
      <c r="D461" s="160"/>
      <c r="E461" s="160"/>
      <c r="F461" s="160"/>
      <c r="G461" s="160"/>
      <c r="H461" s="159"/>
      <c r="I461" s="181"/>
      <c r="R461" s="159"/>
    </row>
    <row r="462" customFormat="false" ht="12.75" hidden="false" customHeight="false" outlineLevel="0" collapsed="false">
      <c r="A462" s="179"/>
      <c r="B462" s="160"/>
      <c r="C462" s="160"/>
      <c r="D462" s="160"/>
      <c r="E462" s="160"/>
      <c r="F462" s="160"/>
      <c r="G462" s="160"/>
      <c r="H462" s="159"/>
      <c r="I462" s="181"/>
      <c r="R462" s="159"/>
    </row>
    <row r="463" customFormat="false" ht="12.75" hidden="false" customHeight="false" outlineLevel="0" collapsed="false">
      <c r="A463" s="179"/>
      <c r="B463" s="160"/>
      <c r="C463" s="160"/>
      <c r="D463" s="160"/>
      <c r="E463" s="160"/>
      <c r="F463" s="160"/>
      <c r="G463" s="160"/>
      <c r="H463" s="159"/>
      <c r="I463" s="181"/>
      <c r="R463" s="159"/>
    </row>
    <row r="464" customFormat="false" ht="12.75" hidden="false" customHeight="false" outlineLevel="0" collapsed="false">
      <c r="A464" s="179"/>
      <c r="B464" s="160"/>
      <c r="C464" s="160"/>
      <c r="D464" s="160"/>
      <c r="E464" s="160"/>
      <c r="F464" s="160"/>
      <c r="G464" s="160"/>
      <c r="H464" s="159"/>
      <c r="I464" s="181"/>
      <c r="R464" s="159"/>
    </row>
    <row r="465" customFormat="false" ht="12.75" hidden="false" customHeight="false" outlineLevel="0" collapsed="false">
      <c r="A465" s="179"/>
      <c r="B465" s="160"/>
      <c r="C465" s="160"/>
      <c r="D465" s="160"/>
      <c r="E465" s="160"/>
      <c r="F465" s="160"/>
      <c r="G465" s="160"/>
      <c r="H465" s="159"/>
      <c r="I465" s="181"/>
      <c r="R465" s="159"/>
    </row>
    <row r="466" customFormat="false" ht="12.75" hidden="false" customHeight="false" outlineLevel="0" collapsed="false">
      <c r="A466" s="179"/>
      <c r="B466" s="160"/>
      <c r="C466" s="160"/>
      <c r="D466" s="160"/>
      <c r="E466" s="160"/>
      <c r="F466" s="160"/>
      <c r="G466" s="160"/>
      <c r="H466" s="159"/>
      <c r="I466" s="181"/>
      <c r="R466" s="159"/>
    </row>
    <row r="467" customFormat="false" ht="12.75" hidden="false" customHeight="false" outlineLevel="0" collapsed="false">
      <c r="A467" s="179"/>
      <c r="B467" s="160"/>
      <c r="C467" s="160"/>
      <c r="D467" s="160"/>
      <c r="E467" s="160"/>
      <c r="F467" s="160"/>
      <c r="G467" s="160"/>
      <c r="H467" s="159"/>
      <c r="I467" s="181"/>
      <c r="R467" s="159"/>
    </row>
    <row r="468" customFormat="false" ht="12.75" hidden="false" customHeight="false" outlineLevel="0" collapsed="false">
      <c r="A468" s="179"/>
      <c r="B468" s="160"/>
      <c r="C468" s="160"/>
      <c r="D468" s="160"/>
      <c r="E468" s="160"/>
      <c r="F468" s="160"/>
      <c r="G468" s="160"/>
      <c r="H468" s="159"/>
      <c r="I468" s="181"/>
      <c r="R468" s="159"/>
    </row>
    <row r="469" customFormat="false" ht="12.75" hidden="false" customHeight="false" outlineLevel="0" collapsed="false">
      <c r="A469" s="179"/>
      <c r="B469" s="160"/>
      <c r="C469" s="160"/>
      <c r="D469" s="160"/>
      <c r="E469" s="160"/>
      <c r="F469" s="160"/>
      <c r="G469" s="160"/>
      <c r="H469" s="159"/>
      <c r="I469" s="181"/>
      <c r="R469" s="159"/>
    </row>
    <row r="470" customFormat="false" ht="12.75" hidden="false" customHeight="false" outlineLevel="0" collapsed="false">
      <c r="A470" s="179"/>
      <c r="B470" s="160"/>
      <c r="C470" s="160"/>
      <c r="D470" s="160"/>
      <c r="E470" s="160"/>
      <c r="F470" s="160"/>
      <c r="G470" s="160"/>
      <c r="H470" s="159"/>
      <c r="I470" s="181"/>
      <c r="R470" s="159"/>
    </row>
    <row r="471" customFormat="false" ht="12.75" hidden="false" customHeight="false" outlineLevel="0" collapsed="false">
      <c r="A471" s="179"/>
      <c r="B471" s="160"/>
      <c r="C471" s="160"/>
      <c r="D471" s="160"/>
      <c r="E471" s="160"/>
      <c r="F471" s="160"/>
      <c r="G471" s="160"/>
      <c r="H471" s="159"/>
      <c r="I471" s="181"/>
      <c r="R471" s="159"/>
    </row>
    <row r="472" customFormat="false" ht="12.75" hidden="false" customHeight="false" outlineLevel="0" collapsed="false">
      <c r="A472" s="179"/>
      <c r="B472" s="160"/>
      <c r="C472" s="160"/>
      <c r="D472" s="160"/>
      <c r="E472" s="160"/>
      <c r="F472" s="160"/>
      <c r="G472" s="160"/>
      <c r="H472" s="159"/>
      <c r="I472" s="181"/>
      <c r="R472" s="159"/>
    </row>
    <row r="473" customFormat="false" ht="12.75" hidden="false" customHeight="false" outlineLevel="0" collapsed="false">
      <c r="A473" s="179"/>
      <c r="B473" s="160"/>
      <c r="C473" s="160"/>
      <c r="D473" s="160"/>
      <c r="E473" s="160"/>
      <c r="F473" s="160"/>
      <c r="G473" s="160"/>
      <c r="H473" s="159"/>
      <c r="I473" s="181"/>
      <c r="R473" s="159"/>
    </row>
    <row r="474" customFormat="false" ht="12.75" hidden="false" customHeight="false" outlineLevel="0" collapsed="false">
      <c r="A474" s="179"/>
      <c r="B474" s="160"/>
      <c r="C474" s="160"/>
      <c r="D474" s="160"/>
      <c r="E474" s="160"/>
      <c r="F474" s="160"/>
      <c r="G474" s="160"/>
      <c r="H474" s="159"/>
      <c r="I474" s="181"/>
      <c r="R474" s="159"/>
    </row>
    <row r="475" customFormat="false" ht="12.75" hidden="false" customHeight="false" outlineLevel="0" collapsed="false">
      <c r="A475" s="179"/>
      <c r="B475" s="160"/>
      <c r="C475" s="160"/>
      <c r="D475" s="160"/>
      <c r="E475" s="160"/>
      <c r="F475" s="160"/>
      <c r="G475" s="160"/>
      <c r="H475" s="159"/>
      <c r="I475" s="181"/>
      <c r="R475" s="159"/>
    </row>
    <row r="476" customFormat="false" ht="12.75" hidden="false" customHeight="false" outlineLevel="0" collapsed="false">
      <c r="A476" s="179"/>
      <c r="B476" s="160"/>
      <c r="C476" s="160"/>
      <c r="D476" s="160"/>
      <c r="E476" s="160"/>
      <c r="F476" s="160"/>
      <c r="G476" s="160"/>
      <c r="H476" s="159"/>
      <c r="I476" s="181"/>
      <c r="R476" s="159"/>
    </row>
    <row r="477" customFormat="false" ht="12.75" hidden="false" customHeight="false" outlineLevel="0" collapsed="false">
      <c r="A477" s="179"/>
      <c r="B477" s="160"/>
      <c r="C477" s="160"/>
      <c r="D477" s="160"/>
      <c r="E477" s="160"/>
      <c r="F477" s="160"/>
      <c r="G477" s="160"/>
      <c r="H477" s="159"/>
      <c r="I477" s="181"/>
      <c r="R477" s="159"/>
    </row>
    <row r="478" customFormat="false" ht="12.75" hidden="false" customHeight="false" outlineLevel="0" collapsed="false">
      <c r="A478" s="179"/>
      <c r="B478" s="160"/>
      <c r="C478" s="160"/>
      <c r="D478" s="160"/>
      <c r="E478" s="160"/>
      <c r="F478" s="160"/>
      <c r="G478" s="160"/>
      <c r="H478" s="159"/>
      <c r="I478" s="181"/>
      <c r="R478" s="159"/>
    </row>
    <row r="479" customFormat="false" ht="12.75" hidden="false" customHeight="false" outlineLevel="0" collapsed="false">
      <c r="A479" s="179"/>
      <c r="B479" s="160"/>
      <c r="C479" s="160"/>
      <c r="D479" s="160"/>
      <c r="E479" s="160"/>
      <c r="F479" s="160"/>
      <c r="G479" s="160"/>
      <c r="H479" s="159"/>
      <c r="I479" s="181"/>
      <c r="R479" s="159"/>
    </row>
    <row r="480" customFormat="false" ht="12.75" hidden="false" customHeight="false" outlineLevel="0" collapsed="false">
      <c r="A480" s="179"/>
      <c r="B480" s="160"/>
      <c r="C480" s="160"/>
      <c r="D480" s="160"/>
      <c r="E480" s="160"/>
      <c r="F480" s="160"/>
      <c r="G480" s="160"/>
      <c r="H480" s="159"/>
      <c r="I480" s="181"/>
      <c r="R480" s="159"/>
    </row>
    <row r="481" customFormat="false" ht="12.75" hidden="false" customHeight="false" outlineLevel="0" collapsed="false">
      <c r="A481" s="179"/>
      <c r="B481" s="160"/>
      <c r="C481" s="160"/>
      <c r="D481" s="160"/>
      <c r="E481" s="160"/>
      <c r="F481" s="160"/>
      <c r="G481" s="160"/>
      <c r="H481" s="159"/>
      <c r="I481" s="181"/>
      <c r="R481" s="159"/>
    </row>
    <row r="482" customFormat="false" ht="12.75" hidden="false" customHeight="false" outlineLevel="0" collapsed="false">
      <c r="A482" s="179"/>
      <c r="B482" s="160"/>
      <c r="C482" s="160"/>
      <c r="D482" s="160"/>
      <c r="E482" s="160"/>
      <c r="F482" s="160"/>
      <c r="G482" s="160"/>
      <c r="H482" s="159"/>
      <c r="I482" s="181"/>
      <c r="R482" s="159"/>
    </row>
    <row r="483" customFormat="false" ht="12.75" hidden="false" customHeight="false" outlineLevel="0" collapsed="false">
      <c r="A483" s="179"/>
      <c r="B483" s="160"/>
      <c r="C483" s="160"/>
      <c r="D483" s="160"/>
      <c r="E483" s="160"/>
      <c r="F483" s="160"/>
      <c r="G483" s="160"/>
      <c r="H483" s="159"/>
      <c r="I483" s="181"/>
      <c r="R483" s="159"/>
    </row>
    <row r="484" customFormat="false" ht="12.75" hidden="false" customHeight="false" outlineLevel="0" collapsed="false">
      <c r="A484" s="179"/>
      <c r="B484" s="160"/>
      <c r="C484" s="160"/>
      <c r="D484" s="160"/>
      <c r="E484" s="160"/>
      <c r="F484" s="160"/>
      <c r="G484" s="160"/>
      <c r="H484" s="159"/>
      <c r="I484" s="181"/>
      <c r="R484" s="159"/>
    </row>
    <row r="485" customFormat="false" ht="12.75" hidden="false" customHeight="false" outlineLevel="0" collapsed="false">
      <c r="A485" s="179"/>
      <c r="B485" s="160"/>
      <c r="C485" s="160"/>
      <c r="D485" s="160"/>
      <c r="E485" s="160"/>
      <c r="F485" s="160"/>
      <c r="G485" s="160"/>
      <c r="H485" s="159"/>
      <c r="I485" s="181"/>
      <c r="R485" s="159"/>
    </row>
    <row r="486" customFormat="false" ht="12.75" hidden="false" customHeight="false" outlineLevel="0" collapsed="false">
      <c r="A486" s="179"/>
      <c r="B486" s="160"/>
      <c r="C486" s="160"/>
      <c r="D486" s="160"/>
      <c r="E486" s="160"/>
      <c r="F486" s="160"/>
      <c r="G486" s="160"/>
      <c r="H486" s="159"/>
      <c r="I486" s="181"/>
      <c r="R486" s="159"/>
    </row>
    <row r="487" customFormat="false" ht="12.75" hidden="false" customHeight="false" outlineLevel="0" collapsed="false">
      <c r="A487" s="179"/>
      <c r="B487" s="160"/>
      <c r="C487" s="160"/>
      <c r="D487" s="160"/>
      <c r="E487" s="160"/>
      <c r="F487" s="160"/>
      <c r="G487" s="160"/>
      <c r="H487" s="159"/>
      <c r="I487" s="181"/>
      <c r="R487" s="159"/>
    </row>
    <row r="488" customFormat="false" ht="12.75" hidden="false" customHeight="false" outlineLevel="0" collapsed="false">
      <c r="A488" s="179"/>
      <c r="B488" s="160"/>
      <c r="C488" s="160"/>
      <c r="D488" s="160"/>
      <c r="E488" s="160"/>
      <c r="F488" s="160"/>
      <c r="G488" s="160"/>
      <c r="H488" s="159"/>
      <c r="I488" s="181"/>
      <c r="R488" s="159"/>
    </row>
    <row r="489" customFormat="false" ht="12.75" hidden="false" customHeight="false" outlineLevel="0" collapsed="false">
      <c r="A489" s="179"/>
      <c r="B489" s="160"/>
      <c r="C489" s="160"/>
      <c r="D489" s="160"/>
      <c r="E489" s="160"/>
      <c r="F489" s="160"/>
      <c r="G489" s="160"/>
      <c r="H489" s="159"/>
      <c r="I489" s="181"/>
      <c r="R489" s="159"/>
    </row>
    <row r="490" customFormat="false" ht="12.75" hidden="false" customHeight="false" outlineLevel="0" collapsed="false">
      <c r="A490" s="179"/>
      <c r="B490" s="160"/>
      <c r="C490" s="160"/>
      <c r="D490" s="160"/>
      <c r="E490" s="160"/>
      <c r="F490" s="160"/>
      <c r="G490" s="160"/>
      <c r="H490" s="159"/>
      <c r="I490" s="181"/>
      <c r="R490" s="159"/>
    </row>
    <row r="491" customFormat="false" ht="12.75" hidden="false" customHeight="false" outlineLevel="0" collapsed="false">
      <c r="A491" s="179"/>
      <c r="B491" s="160"/>
      <c r="C491" s="160"/>
      <c r="D491" s="160"/>
      <c r="E491" s="160"/>
      <c r="F491" s="160"/>
      <c r="G491" s="160"/>
      <c r="H491" s="159"/>
      <c r="I491" s="181"/>
      <c r="R491" s="159"/>
    </row>
    <row r="492" customFormat="false" ht="12.75" hidden="false" customHeight="false" outlineLevel="0" collapsed="false">
      <c r="A492" s="179"/>
      <c r="B492" s="160"/>
      <c r="C492" s="160"/>
      <c r="D492" s="160"/>
      <c r="E492" s="160"/>
      <c r="F492" s="160"/>
      <c r="G492" s="160"/>
      <c r="H492" s="159"/>
      <c r="I492" s="181"/>
      <c r="R492" s="159"/>
    </row>
    <row r="493" customFormat="false" ht="12.75" hidden="false" customHeight="false" outlineLevel="0" collapsed="false">
      <c r="A493" s="179"/>
      <c r="B493" s="160"/>
      <c r="C493" s="160"/>
      <c r="D493" s="160"/>
      <c r="E493" s="160"/>
      <c r="F493" s="160"/>
      <c r="G493" s="160"/>
      <c r="H493" s="159"/>
      <c r="I493" s="181"/>
      <c r="R493" s="159"/>
    </row>
    <row r="494" customFormat="false" ht="12.75" hidden="false" customHeight="false" outlineLevel="0" collapsed="false">
      <c r="A494" s="179"/>
      <c r="B494" s="160"/>
      <c r="C494" s="160"/>
      <c r="D494" s="160"/>
      <c r="E494" s="160"/>
      <c r="F494" s="160"/>
      <c r="G494" s="160"/>
      <c r="H494" s="159"/>
      <c r="I494" s="181"/>
      <c r="R494" s="159"/>
    </row>
    <row r="495" customFormat="false" ht="12.75" hidden="false" customHeight="false" outlineLevel="0" collapsed="false">
      <c r="A495" s="179"/>
      <c r="B495" s="160"/>
      <c r="C495" s="160"/>
      <c r="D495" s="160"/>
      <c r="E495" s="160"/>
      <c r="F495" s="160"/>
      <c r="G495" s="160"/>
      <c r="H495" s="159"/>
      <c r="I495" s="181"/>
      <c r="R495" s="159"/>
    </row>
    <row r="496" customFormat="false" ht="12.75" hidden="false" customHeight="false" outlineLevel="0" collapsed="false">
      <c r="A496" s="179"/>
      <c r="B496" s="160"/>
      <c r="C496" s="160"/>
      <c r="D496" s="160"/>
      <c r="E496" s="160"/>
      <c r="F496" s="160"/>
      <c r="G496" s="160"/>
      <c r="H496" s="159"/>
      <c r="I496" s="181"/>
      <c r="R496" s="159"/>
    </row>
    <row r="497" customFormat="false" ht="12.75" hidden="false" customHeight="false" outlineLevel="0" collapsed="false">
      <c r="A497" s="179"/>
      <c r="B497" s="160"/>
      <c r="C497" s="160"/>
      <c r="D497" s="160"/>
      <c r="E497" s="160"/>
      <c r="F497" s="160"/>
      <c r="G497" s="160"/>
      <c r="H497" s="159"/>
      <c r="I497" s="181"/>
      <c r="R497" s="159"/>
    </row>
    <row r="498" customFormat="false" ht="12.75" hidden="false" customHeight="false" outlineLevel="0" collapsed="false">
      <c r="A498" s="179"/>
      <c r="B498" s="160"/>
      <c r="C498" s="160"/>
      <c r="D498" s="160"/>
      <c r="E498" s="160"/>
      <c r="F498" s="160"/>
      <c r="G498" s="160"/>
      <c r="H498" s="159"/>
      <c r="I498" s="181"/>
      <c r="R498" s="159"/>
    </row>
    <row r="499" customFormat="false" ht="12.75" hidden="false" customHeight="false" outlineLevel="0" collapsed="false">
      <c r="A499" s="179"/>
      <c r="B499" s="160"/>
      <c r="C499" s="160"/>
      <c r="D499" s="160"/>
      <c r="E499" s="160"/>
      <c r="F499" s="160"/>
      <c r="G499" s="160"/>
      <c r="H499" s="159"/>
      <c r="I499" s="181"/>
      <c r="R499" s="159"/>
    </row>
    <row r="500" customFormat="false" ht="12.75" hidden="false" customHeight="false" outlineLevel="0" collapsed="false">
      <c r="A500" s="179"/>
      <c r="B500" s="160"/>
      <c r="C500" s="160"/>
      <c r="D500" s="160"/>
      <c r="E500" s="160"/>
      <c r="F500" s="160"/>
      <c r="G500" s="160"/>
      <c r="H500" s="159"/>
      <c r="I500" s="181"/>
      <c r="R500" s="159"/>
    </row>
    <row r="501" customFormat="false" ht="12.75" hidden="false" customHeight="false" outlineLevel="0" collapsed="false">
      <c r="A501" s="179"/>
      <c r="B501" s="160"/>
      <c r="C501" s="160"/>
      <c r="D501" s="160"/>
      <c r="E501" s="160"/>
      <c r="F501" s="160"/>
      <c r="G501" s="160"/>
      <c r="H501" s="159"/>
      <c r="I501" s="181"/>
      <c r="R501" s="159"/>
    </row>
    <row r="502" customFormat="false" ht="12.75" hidden="false" customHeight="false" outlineLevel="0" collapsed="false">
      <c r="A502" s="179"/>
      <c r="B502" s="160"/>
      <c r="C502" s="160"/>
      <c r="D502" s="160"/>
      <c r="E502" s="160"/>
      <c r="F502" s="160"/>
      <c r="G502" s="160"/>
      <c r="H502" s="159"/>
      <c r="I502" s="181"/>
      <c r="R502" s="159"/>
    </row>
    <row r="503" customFormat="false" ht="12.75" hidden="false" customHeight="false" outlineLevel="0" collapsed="false">
      <c r="A503" s="179"/>
      <c r="B503" s="160"/>
      <c r="C503" s="160"/>
      <c r="D503" s="160"/>
      <c r="E503" s="160"/>
      <c r="F503" s="160"/>
      <c r="G503" s="160"/>
      <c r="H503" s="159"/>
      <c r="I503" s="181"/>
      <c r="R503" s="159"/>
    </row>
    <row r="504" customFormat="false" ht="12.75" hidden="false" customHeight="false" outlineLevel="0" collapsed="false">
      <c r="A504" s="179"/>
      <c r="B504" s="160"/>
      <c r="C504" s="160"/>
      <c r="D504" s="160"/>
      <c r="E504" s="160"/>
      <c r="F504" s="160"/>
      <c r="G504" s="160"/>
      <c r="H504" s="159"/>
      <c r="I504" s="181"/>
      <c r="R504" s="159"/>
    </row>
    <row r="505" customFormat="false" ht="12.75" hidden="false" customHeight="false" outlineLevel="0" collapsed="false">
      <c r="A505" s="179"/>
      <c r="B505" s="160"/>
      <c r="C505" s="160"/>
      <c r="D505" s="160"/>
      <c r="E505" s="160"/>
      <c r="F505" s="160"/>
      <c r="G505" s="160"/>
      <c r="H505" s="159"/>
      <c r="I505" s="181"/>
      <c r="R505" s="159"/>
    </row>
    <row r="506" customFormat="false" ht="12.75" hidden="false" customHeight="false" outlineLevel="0" collapsed="false">
      <c r="A506" s="179"/>
      <c r="B506" s="160"/>
      <c r="C506" s="160"/>
      <c r="D506" s="160"/>
      <c r="E506" s="160"/>
      <c r="F506" s="160"/>
      <c r="G506" s="160"/>
      <c r="H506" s="159"/>
      <c r="I506" s="181"/>
      <c r="R506" s="159"/>
    </row>
    <row r="507" customFormat="false" ht="12.75" hidden="false" customHeight="false" outlineLevel="0" collapsed="false">
      <c r="A507" s="179"/>
      <c r="B507" s="160"/>
      <c r="C507" s="160"/>
      <c r="D507" s="160"/>
      <c r="E507" s="160"/>
      <c r="F507" s="160"/>
      <c r="G507" s="160"/>
      <c r="H507" s="159"/>
      <c r="I507" s="181"/>
      <c r="R507" s="159"/>
    </row>
    <row r="508" customFormat="false" ht="12.75" hidden="false" customHeight="false" outlineLevel="0" collapsed="false">
      <c r="A508" s="179"/>
      <c r="B508" s="160"/>
      <c r="C508" s="160"/>
      <c r="D508" s="160"/>
      <c r="E508" s="160"/>
      <c r="F508" s="160"/>
      <c r="G508" s="160"/>
      <c r="H508" s="159"/>
      <c r="I508" s="181"/>
      <c r="R508" s="159"/>
    </row>
    <row r="509" customFormat="false" ht="12.75" hidden="false" customHeight="false" outlineLevel="0" collapsed="false">
      <c r="A509" s="179"/>
      <c r="B509" s="160"/>
      <c r="C509" s="160"/>
      <c r="D509" s="160"/>
      <c r="E509" s="160"/>
      <c r="F509" s="160"/>
      <c r="G509" s="160"/>
      <c r="H509" s="159"/>
      <c r="I509" s="181"/>
      <c r="R509" s="159"/>
    </row>
    <row r="510" customFormat="false" ht="12.75" hidden="false" customHeight="false" outlineLevel="0" collapsed="false">
      <c r="A510" s="179"/>
      <c r="B510" s="160"/>
      <c r="C510" s="160"/>
      <c r="D510" s="160"/>
      <c r="E510" s="160"/>
      <c r="F510" s="160"/>
      <c r="G510" s="160"/>
      <c r="H510" s="159"/>
      <c r="I510" s="181"/>
      <c r="R510" s="159"/>
    </row>
    <row r="511" customFormat="false" ht="12.75" hidden="false" customHeight="false" outlineLevel="0" collapsed="false">
      <c r="A511" s="179"/>
      <c r="B511" s="160"/>
      <c r="C511" s="160"/>
      <c r="D511" s="160"/>
      <c r="E511" s="160"/>
      <c r="F511" s="160"/>
      <c r="G511" s="160"/>
      <c r="H511" s="159"/>
      <c r="I511" s="181"/>
      <c r="R511" s="159"/>
    </row>
    <row r="512" customFormat="false" ht="12.75" hidden="false" customHeight="false" outlineLevel="0" collapsed="false">
      <c r="A512" s="179"/>
      <c r="B512" s="160"/>
      <c r="C512" s="160"/>
      <c r="D512" s="160"/>
      <c r="E512" s="160"/>
      <c r="F512" s="160"/>
      <c r="G512" s="160"/>
      <c r="H512" s="159"/>
      <c r="I512" s="181"/>
      <c r="R512" s="159"/>
    </row>
    <row r="513" customFormat="false" ht="12.75" hidden="false" customHeight="false" outlineLevel="0" collapsed="false">
      <c r="A513" s="179"/>
      <c r="B513" s="160"/>
      <c r="C513" s="160"/>
      <c r="D513" s="160"/>
      <c r="E513" s="160"/>
      <c r="F513" s="160"/>
      <c r="G513" s="160"/>
      <c r="H513" s="159"/>
      <c r="I513" s="181"/>
      <c r="R513" s="159"/>
    </row>
    <row r="514" customFormat="false" ht="12.75" hidden="false" customHeight="false" outlineLevel="0" collapsed="false">
      <c r="A514" s="179"/>
      <c r="B514" s="160"/>
      <c r="C514" s="160"/>
      <c r="D514" s="160"/>
      <c r="E514" s="160"/>
      <c r="F514" s="160"/>
      <c r="G514" s="160"/>
      <c r="H514" s="159"/>
      <c r="I514" s="181"/>
      <c r="R514" s="159"/>
    </row>
    <row r="515" customFormat="false" ht="12.75" hidden="false" customHeight="false" outlineLevel="0" collapsed="false">
      <c r="A515" s="179"/>
      <c r="B515" s="160"/>
      <c r="C515" s="160"/>
      <c r="D515" s="160"/>
      <c r="E515" s="160"/>
      <c r="F515" s="160"/>
      <c r="G515" s="160"/>
      <c r="H515" s="159"/>
      <c r="I515" s="181"/>
      <c r="R515" s="159"/>
    </row>
    <row r="516" customFormat="false" ht="12.75" hidden="false" customHeight="false" outlineLevel="0" collapsed="false">
      <c r="A516" s="179"/>
      <c r="B516" s="160"/>
      <c r="C516" s="160"/>
      <c r="D516" s="160"/>
      <c r="E516" s="160"/>
      <c r="F516" s="160"/>
      <c r="G516" s="160"/>
      <c r="H516" s="159"/>
      <c r="I516" s="181"/>
      <c r="R516" s="159"/>
    </row>
    <row r="517" customFormat="false" ht="12.75" hidden="false" customHeight="false" outlineLevel="0" collapsed="false">
      <c r="A517" s="179"/>
      <c r="B517" s="160"/>
      <c r="C517" s="160"/>
      <c r="D517" s="160"/>
      <c r="E517" s="160"/>
      <c r="F517" s="160"/>
      <c r="G517" s="160"/>
      <c r="H517" s="159"/>
      <c r="I517" s="181"/>
      <c r="R517" s="159"/>
    </row>
    <row r="518" customFormat="false" ht="12.75" hidden="false" customHeight="false" outlineLevel="0" collapsed="false">
      <c r="A518" s="179"/>
      <c r="B518" s="160"/>
      <c r="C518" s="160"/>
      <c r="D518" s="160"/>
      <c r="E518" s="160"/>
      <c r="F518" s="160"/>
      <c r="G518" s="160"/>
      <c r="H518" s="159"/>
      <c r="I518" s="181"/>
      <c r="R518" s="159"/>
    </row>
    <row r="519" customFormat="false" ht="12.75" hidden="false" customHeight="false" outlineLevel="0" collapsed="false">
      <c r="A519" s="179"/>
      <c r="B519" s="160"/>
      <c r="C519" s="160"/>
      <c r="D519" s="160"/>
      <c r="E519" s="160"/>
      <c r="F519" s="160"/>
      <c r="G519" s="160"/>
      <c r="H519" s="159"/>
      <c r="I519" s="181"/>
      <c r="R519" s="159"/>
    </row>
    <row r="520" customFormat="false" ht="12.75" hidden="false" customHeight="false" outlineLevel="0" collapsed="false">
      <c r="A520" s="179"/>
      <c r="B520" s="160"/>
      <c r="C520" s="160"/>
      <c r="D520" s="160"/>
      <c r="E520" s="160"/>
      <c r="F520" s="160"/>
      <c r="G520" s="160"/>
      <c r="H520" s="159"/>
      <c r="I520" s="181"/>
      <c r="R520" s="159"/>
    </row>
    <row r="521" customFormat="false" ht="12.75" hidden="false" customHeight="false" outlineLevel="0" collapsed="false">
      <c r="A521" s="179"/>
      <c r="B521" s="160"/>
      <c r="C521" s="160"/>
      <c r="D521" s="160"/>
      <c r="E521" s="160"/>
      <c r="F521" s="160"/>
      <c r="G521" s="160"/>
      <c r="H521" s="159"/>
      <c r="I521" s="181"/>
      <c r="R521" s="159"/>
    </row>
    <row r="522" customFormat="false" ht="12.75" hidden="false" customHeight="false" outlineLevel="0" collapsed="false">
      <c r="A522" s="179"/>
      <c r="B522" s="160"/>
      <c r="C522" s="160"/>
      <c r="D522" s="160"/>
      <c r="E522" s="160"/>
      <c r="F522" s="160"/>
      <c r="G522" s="160"/>
      <c r="H522" s="159"/>
      <c r="I522" s="181"/>
      <c r="R522" s="159"/>
    </row>
    <row r="523" customFormat="false" ht="12.75" hidden="false" customHeight="false" outlineLevel="0" collapsed="false">
      <c r="A523" s="179"/>
      <c r="B523" s="160"/>
      <c r="C523" s="160"/>
      <c r="D523" s="160"/>
      <c r="E523" s="160"/>
      <c r="F523" s="160"/>
      <c r="G523" s="160"/>
      <c r="H523" s="159"/>
      <c r="I523" s="181"/>
      <c r="R523" s="159"/>
    </row>
    <row r="524" customFormat="false" ht="12.75" hidden="false" customHeight="false" outlineLevel="0" collapsed="false">
      <c r="A524" s="179"/>
      <c r="B524" s="160"/>
      <c r="C524" s="160"/>
      <c r="D524" s="160"/>
      <c r="E524" s="160"/>
      <c r="F524" s="160"/>
      <c r="G524" s="160"/>
      <c r="H524" s="159"/>
      <c r="I524" s="181"/>
      <c r="R524" s="159"/>
    </row>
    <row r="525" customFormat="false" ht="12.75" hidden="false" customHeight="false" outlineLevel="0" collapsed="false">
      <c r="A525" s="179"/>
      <c r="B525" s="160"/>
      <c r="C525" s="160"/>
      <c r="D525" s="160"/>
      <c r="E525" s="160"/>
      <c r="F525" s="160"/>
      <c r="G525" s="160"/>
      <c r="H525" s="159"/>
      <c r="I525" s="181"/>
      <c r="R525" s="159"/>
    </row>
    <row r="526" customFormat="false" ht="12.75" hidden="false" customHeight="false" outlineLevel="0" collapsed="false">
      <c r="A526" s="179"/>
      <c r="B526" s="160"/>
      <c r="C526" s="160"/>
      <c r="D526" s="160"/>
      <c r="E526" s="160"/>
      <c r="F526" s="160"/>
      <c r="G526" s="160"/>
      <c r="H526" s="159"/>
      <c r="I526" s="181"/>
      <c r="R526" s="159"/>
    </row>
    <row r="527" customFormat="false" ht="12.75" hidden="false" customHeight="false" outlineLevel="0" collapsed="false">
      <c r="A527" s="179"/>
      <c r="B527" s="160"/>
      <c r="C527" s="160"/>
      <c r="D527" s="160"/>
      <c r="E527" s="160"/>
      <c r="F527" s="160"/>
      <c r="G527" s="160"/>
      <c r="H527" s="159"/>
      <c r="I527" s="181"/>
      <c r="R527" s="159"/>
    </row>
    <row r="528" customFormat="false" ht="12.75" hidden="false" customHeight="false" outlineLevel="0" collapsed="false">
      <c r="A528" s="179"/>
      <c r="B528" s="160"/>
      <c r="C528" s="160"/>
      <c r="D528" s="160"/>
      <c r="E528" s="160"/>
      <c r="F528" s="160"/>
      <c r="G528" s="160"/>
      <c r="H528" s="159"/>
      <c r="I528" s="181"/>
      <c r="R528" s="159"/>
    </row>
    <row r="529" customFormat="false" ht="12.75" hidden="false" customHeight="false" outlineLevel="0" collapsed="false">
      <c r="A529" s="179"/>
      <c r="B529" s="160"/>
      <c r="C529" s="160"/>
      <c r="D529" s="160"/>
      <c r="E529" s="160"/>
      <c r="F529" s="160"/>
      <c r="G529" s="160"/>
      <c r="H529" s="159"/>
      <c r="I529" s="181"/>
      <c r="R529" s="159"/>
    </row>
    <row r="530" customFormat="false" ht="12.75" hidden="false" customHeight="false" outlineLevel="0" collapsed="false">
      <c r="A530" s="179"/>
      <c r="B530" s="160"/>
      <c r="C530" s="160"/>
      <c r="D530" s="160"/>
      <c r="E530" s="160"/>
      <c r="F530" s="160"/>
      <c r="G530" s="160"/>
      <c r="H530" s="159"/>
      <c r="I530" s="181"/>
      <c r="R530" s="159"/>
    </row>
    <row r="531" customFormat="false" ht="12.75" hidden="false" customHeight="false" outlineLevel="0" collapsed="false">
      <c r="A531" s="179"/>
      <c r="B531" s="160"/>
      <c r="C531" s="160"/>
      <c r="D531" s="160"/>
      <c r="E531" s="160"/>
      <c r="F531" s="160"/>
      <c r="G531" s="160"/>
      <c r="H531" s="159"/>
      <c r="I531" s="181"/>
      <c r="R531" s="159"/>
    </row>
    <row r="532" customFormat="false" ht="12.75" hidden="false" customHeight="false" outlineLevel="0" collapsed="false">
      <c r="A532" s="179"/>
      <c r="B532" s="160"/>
      <c r="C532" s="160"/>
      <c r="D532" s="160"/>
      <c r="E532" s="160"/>
      <c r="F532" s="160"/>
      <c r="G532" s="160"/>
      <c r="H532" s="159"/>
      <c r="I532" s="181"/>
      <c r="R532" s="159"/>
    </row>
    <row r="533" customFormat="false" ht="12.75" hidden="false" customHeight="false" outlineLevel="0" collapsed="false">
      <c r="A533" s="179"/>
      <c r="B533" s="160"/>
      <c r="C533" s="160"/>
      <c r="D533" s="160"/>
      <c r="E533" s="160"/>
      <c r="F533" s="160"/>
      <c r="G533" s="160"/>
      <c r="H533" s="159"/>
      <c r="I533" s="181"/>
      <c r="R533" s="159"/>
    </row>
    <row r="534" customFormat="false" ht="12.75" hidden="false" customHeight="false" outlineLevel="0" collapsed="false">
      <c r="A534" s="179"/>
      <c r="B534" s="160"/>
      <c r="C534" s="160"/>
      <c r="D534" s="160"/>
      <c r="E534" s="160"/>
      <c r="F534" s="160"/>
      <c r="G534" s="160"/>
      <c r="H534" s="159"/>
      <c r="I534" s="181"/>
      <c r="R534" s="159"/>
    </row>
    <row r="535" customFormat="false" ht="12.75" hidden="false" customHeight="false" outlineLevel="0" collapsed="false">
      <c r="A535" s="179"/>
      <c r="B535" s="160"/>
      <c r="C535" s="160"/>
      <c r="D535" s="160"/>
      <c r="E535" s="160"/>
      <c r="F535" s="160"/>
      <c r="G535" s="160"/>
      <c r="H535" s="159"/>
      <c r="I535" s="181"/>
      <c r="R535" s="159"/>
    </row>
    <row r="536" customFormat="false" ht="12.75" hidden="false" customHeight="false" outlineLevel="0" collapsed="false">
      <c r="A536" s="179"/>
      <c r="B536" s="160"/>
      <c r="C536" s="160"/>
      <c r="D536" s="160"/>
      <c r="E536" s="160"/>
      <c r="F536" s="160"/>
      <c r="G536" s="160"/>
      <c r="H536" s="159"/>
      <c r="I536" s="181"/>
      <c r="R536" s="159"/>
    </row>
    <row r="537" customFormat="false" ht="12.75" hidden="false" customHeight="false" outlineLevel="0" collapsed="false">
      <c r="A537" s="179"/>
      <c r="B537" s="160"/>
      <c r="C537" s="160"/>
      <c r="D537" s="160"/>
      <c r="E537" s="160"/>
      <c r="F537" s="160"/>
      <c r="G537" s="160"/>
      <c r="H537" s="159"/>
      <c r="I537" s="181"/>
      <c r="R537" s="159"/>
    </row>
    <row r="538" customFormat="false" ht="12.75" hidden="false" customHeight="false" outlineLevel="0" collapsed="false">
      <c r="A538" s="179"/>
      <c r="B538" s="160"/>
      <c r="C538" s="160"/>
      <c r="D538" s="160"/>
      <c r="E538" s="160"/>
      <c r="F538" s="160"/>
      <c r="G538" s="160"/>
      <c r="H538" s="159"/>
      <c r="I538" s="181"/>
      <c r="R538" s="159"/>
    </row>
    <row r="539" customFormat="false" ht="12.75" hidden="false" customHeight="false" outlineLevel="0" collapsed="false">
      <c r="A539" s="179"/>
      <c r="B539" s="160"/>
      <c r="C539" s="160"/>
      <c r="D539" s="160"/>
      <c r="E539" s="160"/>
      <c r="F539" s="160"/>
      <c r="G539" s="160"/>
      <c r="H539" s="159"/>
      <c r="I539" s="181"/>
      <c r="R539" s="159"/>
    </row>
    <row r="540" customFormat="false" ht="12.75" hidden="false" customHeight="false" outlineLevel="0" collapsed="false">
      <c r="A540" s="179"/>
      <c r="B540" s="160"/>
      <c r="C540" s="160"/>
      <c r="D540" s="160"/>
      <c r="E540" s="160"/>
      <c r="F540" s="160"/>
      <c r="G540" s="160"/>
      <c r="H540" s="159"/>
      <c r="I540" s="181"/>
      <c r="R540" s="159"/>
    </row>
    <row r="541" customFormat="false" ht="12.75" hidden="false" customHeight="false" outlineLevel="0" collapsed="false">
      <c r="A541" s="179"/>
      <c r="B541" s="160"/>
      <c r="C541" s="160"/>
      <c r="D541" s="160"/>
      <c r="E541" s="160"/>
      <c r="F541" s="160"/>
      <c r="G541" s="160"/>
      <c r="H541" s="159"/>
      <c r="I541" s="181"/>
      <c r="R541" s="159"/>
    </row>
    <row r="542" customFormat="false" ht="12.75" hidden="false" customHeight="false" outlineLevel="0" collapsed="false">
      <c r="A542" s="179"/>
      <c r="B542" s="160"/>
      <c r="C542" s="160"/>
      <c r="D542" s="160"/>
      <c r="E542" s="160"/>
      <c r="F542" s="160"/>
      <c r="G542" s="160"/>
      <c r="H542" s="159"/>
      <c r="I542" s="181"/>
      <c r="R542" s="159"/>
    </row>
    <row r="543" customFormat="false" ht="12.75" hidden="false" customHeight="false" outlineLevel="0" collapsed="false">
      <c r="A543" s="179"/>
      <c r="B543" s="160"/>
      <c r="C543" s="160"/>
      <c r="D543" s="160"/>
      <c r="E543" s="160"/>
      <c r="F543" s="160"/>
      <c r="G543" s="160"/>
      <c r="H543" s="159"/>
      <c r="I543" s="181"/>
      <c r="R543" s="159"/>
    </row>
    <row r="544" customFormat="false" ht="12.75" hidden="false" customHeight="false" outlineLevel="0" collapsed="false">
      <c r="A544" s="179"/>
      <c r="B544" s="160"/>
      <c r="C544" s="160"/>
      <c r="D544" s="160"/>
      <c r="E544" s="160"/>
      <c r="F544" s="160"/>
      <c r="G544" s="160"/>
      <c r="H544" s="159"/>
      <c r="I544" s="181"/>
      <c r="R544" s="159"/>
    </row>
    <row r="545" customFormat="false" ht="12.75" hidden="false" customHeight="false" outlineLevel="0" collapsed="false">
      <c r="A545" s="179"/>
      <c r="B545" s="160"/>
      <c r="C545" s="160"/>
      <c r="D545" s="160"/>
      <c r="E545" s="160"/>
      <c r="F545" s="160"/>
      <c r="G545" s="160"/>
      <c r="H545" s="159"/>
      <c r="I545" s="181"/>
      <c r="R545" s="159"/>
    </row>
    <row r="546" customFormat="false" ht="12.75" hidden="false" customHeight="false" outlineLevel="0" collapsed="false">
      <c r="A546" s="179"/>
      <c r="B546" s="160"/>
      <c r="C546" s="160"/>
      <c r="D546" s="160"/>
      <c r="E546" s="160"/>
      <c r="F546" s="160"/>
      <c r="G546" s="160"/>
      <c r="H546" s="159"/>
      <c r="I546" s="181"/>
      <c r="R546" s="159"/>
    </row>
    <row r="547" customFormat="false" ht="12.75" hidden="false" customHeight="false" outlineLevel="0" collapsed="false">
      <c r="A547" s="179"/>
      <c r="B547" s="160"/>
      <c r="C547" s="160"/>
      <c r="D547" s="160"/>
      <c r="E547" s="160"/>
      <c r="F547" s="160"/>
      <c r="G547" s="160"/>
      <c r="H547" s="159"/>
      <c r="I547" s="181"/>
      <c r="R547" s="159"/>
    </row>
    <row r="548" customFormat="false" ht="12.75" hidden="false" customHeight="false" outlineLevel="0" collapsed="false">
      <c r="A548" s="179"/>
      <c r="B548" s="160"/>
      <c r="C548" s="160"/>
      <c r="D548" s="160"/>
      <c r="E548" s="160"/>
      <c r="F548" s="160"/>
      <c r="G548" s="160"/>
      <c r="H548" s="159"/>
      <c r="I548" s="181"/>
      <c r="R548" s="159"/>
    </row>
    <row r="549" customFormat="false" ht="12.75" hidden="false" customHeight="false" outlineLevel="0" collapsed="false">
      <c r="A549" s="179"/>
      <c r="B549" s="160"/>
      <c r="C549" s="160"/>
      <c r="D549" s="160"/>
      <c r="E549" s="160"/>
      <c r="F549" s="160"/>
      <c r="G549" s="160"/>
      <c r="H549" s="159"/>
      <c r="I549" s="181"/>
      <c r="R549" s="159"/>
    </row>
    <row r="550" customFormat="false" ht="12.75" hidden="false" customHeight="false" outlineLevel="0" collapsed="false">
      <c r="A550" s="179"/>
      <c r="B550" s="160"/>
      <c r="C550" s="160"/>
      <c r="D550" s="160"/>
      <c r="E550" s="160"/>
      <c r="F550" s="160"/>
      <c r="G550" s="160"/>
      <c r="H550" s="159"/>
      <c r="I550" s="181"/>
      <c r="R550" s="159"/>
    </row>
    <row r="551" customFormat="false" ht="12.75" hidden="false" customHeight="false" outlineLevel="0" collapsed="false">
      <c r="A551" s="179"/>
      <c r="B551" s="160"/>
      <c r="C551" s="160"/>
      <c r="D551" s="160"/>
      <c r="E551" s="160"/>
      <c r="F551" s="160"/>
      <c r="G551" s="160"/>
      <c r="H551" s="159"/>
      <c r="I551" s="181"/>
      <c r="R551" s="159"/>
    </row>
    <row r="552" customFormat="false" ht="12.75" hidden="false" customHeight="false" outlineLevel="0" collapsed="false">
      <c r="A552" s="179"/>
      <c r="B552" s="160"/>
      <c r="C552" s="160"/>
      <c r="D552" s="160"/>
      <c r="E552" s="160"/>
      <c r="F552" s="160"/>
      <c r="G552" s="160"/>
      <c r="H552" s="159"/>
      <c r="I552" s="181"/>
      <c r="R552" s="159"/>
    </row>
    <row r="553" customFormat="false" ht="12.75" hidden="false" customHeight="false" outlineLevel="0" collapsed="false">
      <c r="A553" s="179"/>
      <c r="B553" s="160"/>
      <c r="C553" s="160"/>
      <c r="D553" s="160"/>
      <c r="E553" s="160"/>
      <c r="F553" s="160"/>
      <c r="G553" s="160"/>
      <c r="H553" s="159"/>
      <c r="I553" s="181"/>
      <c r="R553" s="159"/>
    </row>
    <row r="554" customFormat="false" ht="12.75" hidden="false" customHeight="false" outlineLevel="0" collapsed="false">
      <c r="A554" s="179"/>
      <c r="B554" s="160"/>
      <c r="C554" s="160"/>
      <c r="D554" s="160"/>
      <c r="E554" s="160"/>
      <c r="F554" s="160"/>
      <c r="G554" s="160"/>
      <c r="H554" s="159"/>
      <c r="I554" s="181"/>
      <c r="R554" s="159"/>
    </row>
    <row r="555" customFormat="false" ht="12.75" hidden="false" customHeight="false" outlineLevel="0" collapsed="false">
      <c r="A555" s="179"/>
      <c r="B555" s="160"/>
      <c r="C555" s="160"/>
      <c r="D555" s="160"/>
      <c r="E555" s="160"/>
      <c r="F555" s="160"/>
      <c r="G555" s="160"/>
      <c r="H555" s="159"/>
      <c r="I555" s="181"/>
      <c r="R555" s="159"/>
    </row>
    <row r="556" customFormat="false" ht="12.75" hidden="false" customHeight="false" outlineLevel="0" collapsed="false">
      <c r="A556" s="179"/>
      <c r="B556" s="160"/>
      <c r="C556" s="160"/>
      <c r="D556" s="160"/>
      <c r="E556" s="160"/>
      <c r="F556" s="160"/>
      <c r="G556" s="160"/>
      <c r="H556" s="159"/>
      <c r="I556" s="181"/>
      <c r="R556" s="159"/>
    </row>
    <row r="557" customFormat="false" ht="12.75" hidden="false" customHeight="false" outlineLevel="0" collapsed="false">
      <c r="A557" s="179"/>
      <c r="B557" s="160"/>
      <c r="C557" s="160"/>
      <c r="D557" s="160"/>
      <c r="E557" s="160"/>
      <c r="F557" s="160"/>
      <c r="G557" s="160"/>
      <c r="H557" s="159"/>
      <c r="I557" s="181"/>
      <c r="R557" s="159"/>
    </row>
    <row r="558" customFormat="false" ht="12.75" hidden="false" customHeight="false" outlineLevel="0" collapsed="false">
      <c r="A558" s="179"/>
      <c r="B558" s="160"/>
      <c r="C558" s="160"/>
      <c r="D558" s="160"/>
      <c r="E558" s="160"/>
      <c r="F558" s="160"/>
      <c r="G558" s="160"/>
      <c r="H558" s="159"/>
      <c r="I558" s="181"/>
      <c r="R558" s="159"/>
    </row>
    <row r="559" customFormat="false" ht="12.75" hidden="false" customHeight="false" outlineLevel="0" collapsed="false">
      <c r="A559" s="179"/>
      <c r="B559" s="160"/>
      <c r="C559" s="160"/>
      <c r="D559" s="160"/>
      <c r="E559" s="160"/>
      <c r="F559" s="160"/>
      <c r="G559" s="160"/>
      <c r="H559" s="159"/>
      <c r="I559" s="181"/>
      <c r="R559" s="159"/>
    </row>
    <row r="560" customFormat="false" ht="12.75" hidden="false" customHeight="false" outlineLevel="0" collapsed="false">
      <c r="A560" s="179"/>
      <c r="B560" s="160"/>
      <c r="C560" s="160"/>
      <c r="D560" s="160"/>
      <c r="E560" s="160"/>
      <c r="F560" s="160"/>
      <c r="G560" s="160"/>
      <c r="H560" s="159"/>
      <c r="I560" s="181"/>
      <c r="R560" s="159"/>
    </row>
    <row r="561" customFormat="false" ht="12.75" hidden="false" customHeight="false" outlineLevel="0" collapsed="false">
      <c r="A561" s="179"/>
      <c r="B561" s="160"/>
      <c r="C561" s="160"/>
      <c r="D561" s="160"/>
      <c r="E561" s="160"/>
      <c r="F561" s="160"/>
      <c r="G561" s="160"/>
      <c r="H561" s="159"/>
      <c r="I561" s="181"/>
      <c r="R561" s="159"/>
    </row>
    <row r="562" customFormat="false" ht="12.75" hidden="false" customHeight="false" outlineLevel="0" collapsed="false">
      <c r="A562" s="179"/>
      <c r="B562" s="160"/>
      <c r="C562" s="160"/>
      <c r="D562" s="160"/>
      <c r="E562" s="160"/>
      <c r="F562" s="160"/>
      <c r="G562" s="160"/>
      <c r="H562" s="159"/>
      <c r="I562" s="181"/>
      <c r="R562" s="159"/>
    </row>
    <row r="563" customFormat="false" ht="12.75" hidden="false" customHeight="false" outlineLevel="0" collapsed="false">
      <c r="A563" s="179"/>
      <c r="B563" s="160"/>
      <c r="C563" s="160"/>
      <c r="D563" s="160"/>
      <c r="E563" s="160"/>
      <c r="F563" s="160"/>
      <c r="G563" s="160"/>
      <c r="H563" s="159"/>
      <c r="I563" s="181"/>
      <c r="R563" s="159"/>
    </row>
    <row r="564" customFormat="false" ht="12.75" hidden="false" customHeight="false" outlineLevel="0" collapsed="false">
      <c r="A564" s="179"/>
      <c r="B564" s="160"/>
      <c r="C564" s="160"/>
      <c r="D564" s="160"/>
      <c r="E564" s="160"/>
      <c r="F564" s="160"/>
      <c r="G564" s="160"/>
      <c r="H564" s="159"/>
      <c r="I564" s="181"/>
      <c r="R564" s="159"/>
    </row>
    <row r="565" customFormat="false" ht="12.75" hidden="false" customHeight="false" outlineLevel="0" collapsed="false">
      <c r="A565" s="179"/>
      <c r="B565" s="160"/>
      <c r="C565" s="160"/>
      <c r="D565" s="160"/>
      <c r="E565" s="160"/>
      <c r="F565" s="160"/>
      <c r="G565" s="160"/>
      <c r="H565" s="159"/>
      <c r="I565" s="181"/>
      <c r="R565" s="159"/>
    </row>
    <row r="566" customFormat="false" ht="12.75" hidden="false" customHeight="false" outlineLevel="0" collapsed="false">
      <c r="A566" s="179"/>
      <c r="B566" s="160"/>
      <c r="C566" s="160"/>
      <c r="D566" s="160"/>
      <c r="E566" s="160"/>
      <c r="F566" s="160"/>
      <c r="G566" s="160"/>
      <c r="H566" s="159"/>
      <c r="I566" s="181"/>
      <c r="R566" s="159"/>
    </row>
    <row r="567" customFormat="false" ht="12.75" hidden="false" customHeight="false" outlineLevel="0" collapsed="false">
      <c r="A567" s="179"/>
      <c r="B567" s="160"/>
      <c r="C567" s="160"/>
      <c r="D567" s="160"/>
      <c r="E567" s="160"/>
      <c r="F567" s="160"/>
      <c r="G567" s="160"/>
      <c r="H567" s="159"/>
      <c r="I567" s="181"/>
      <c r="R567" s="159"/>
    </row>
    <row r="568" customFormat="false" ht="12.75" hidden="false" customHeight="false" outlineLevel="0" collapsed="false">
      <c r="A568" s="179"/>
      <c r="B568" s="160"/>
      <c r="C568" s="160"/>
      <c r="D568" s="160"/>
      <c r="E568" s="160"/>
      <c r="F568" s="160"/>
      <c r="G568" s="160"/>
      <c r="H568" s="159"/>
      <c r="I568" s="181"/>
      <c r="R568" s="159"/>
    </row>
    <row r="569" customFormat="false" ht="12.75" hidden="false" customHeight="false" outlineLevel="0" collapsed="false">
      <c r="A569" s="179"/>
      <c r="B569" s="160"/>
      <c r="C569" s="160"/>
      <c r="D569" s="160"/>
      <c r="E569" s="160"/>
      <c r="F569" s="160"/>
      <c r="G569" s="160"/>
      <c r="H569" s="159"/>
      <c r="I569" s="181"/>
      <c r="R569" s="159"/>
    </row>
    <row r="570" customFormat="false" ht="12.75" hidden="false" customHeight="false" outlineLevel="0" collapsed="false">
      <c r="A570" s="179"/>
      <c r="B570" s="160"/>
      <c r="C570" s="160"/>
      <c r="D570" s="160"/>
      <c r="E570" s="160"/>
      <c r="F570" s="160"/>
      <c r="G570" s="160"/>
      <c r="H570" s="159"/>
      <c r="I570" s="181"/>
      <c r="R570" s="159"/>
    </row>
    <row r="571" customFormat="false" ht="12.75" hidden="false" customHeight="false" outlineLevel="0" collapsed="false">
      <c r="A571" s="179"/>
      <c r="B571" s="160"/>
      <c r="C571" s="160"/>
      <c r="D571" s="160"/>
      <c r="E571" s="160"/>
      <c r="F571" s="160"/>
      <c r="G571" s="160"/>
      <c r="H571" s="159"/>
      <c r="I571" s="181"/>
      <c r="R571" s="159"/>
    </row>
    <row r="572" customFormat="false" ht="12.75" hidden="false" customHeight="false" outlineLevel="0" collapsed="false">
      <c r="A572" s="179"/>
      <c r="B572" s="160"/>
      <c r="C572" s="160"/>
      <c r="D572" s="160"/>
      <c r="E572" s="160"/>
      <c r="F572" s="160"/>
      <c r="G572" s="160"/>
      <c r="H572" s="159"/>
      <c r="I572" s="181"/>
      <c r="R572" s="159"/>
    </row>
    <row r="573" customFormat="false" ht="12.75" hidden="false" customHeight="false" outlineLevel="0" collapsed="false">
      <c r="A573" s="179"/>
      <c r="B573" s="160"/>
      <c r="C573" s="160"/>
      <c r="D573" s="160"/>
      <c r="E573" s="160"/>
      <c r="F573" s="160"/>
      <c r="G573" s="160"/>
      <c r="H573" s="159"/>
      <c r="I573" s="181"/>
      <c r="R573" s="159"/>
    </row>
    <row r="574" customFormat="false" ht="12.75" hidden="false" customHeight="false" outlineLevel="0" collapsed="false">
      <c r="A574" s="179"/>
      <c r="B574" s="160"/>
      <c r="C574" s="160"/>
      <c r="D574" s="160"/>
      <c r="E574" s="160"/>
      <c r="F574" s="160"/>
      <c r="G574" s="160"/>
      <c r="H574" s="159"/>
      <c r="I574" s="181"/>
      <c r="R574" s="159"/>
    </row>
    <row r="575" customFormat="false" ht="12.75" hidden="false" customHeight="false" outlineLevel="0" collapsed="false">
      <c r="A575" s="179"/>
      <c r="B575" s="160"/>
      <c r="C575" s="160"/>
      <c r="D575" s="160"/>
      <c r="E575" s="160"/>
      <c r="F575" s="160"/>
      <c r="G575" s="160"/>
      <c r="H575" s="159"/>
      <c r="I575" s="181"/>
      <c r="R575" s="159"/>
    </row>
    <row r="576" customFormat="false" ht="12.75" hidden="false" customHeight="false" outlineLevel="0" collapsed="false">
      <c r="A576" s="179"/>
      <c r="B576" s="160"/>
      <c r="C576" s="160"/>
      <c r="D576" s="160"/>
      <c r="E576" s="160"/>
      <c r="F576" s="160"/>
      <c r="G576" s="160"/>
      <c r="H576" s="159"/>
      <c r="I576" s="181"/>
      <c r="R576" s="159"/>
    </row>
    <row r="577" customFormat="false" ht="12.75" hidden="false" customHeight="false" outlineLevel="0" collapsed="false">
      <c r="A577" s="179"/>
      <c r="B577" s="160"/>
      <c r="C577" s="160"/>
      <c r="D577" s="160"/>
      <c r="E577" s="160"/>
      <c r="F577" s="160"/>
      <c r="G577" s="160"/>
      <c r="H577" s="159"/>
      <c r="I577" s="181"/>
      <c r="R577" s="159"/>
    </row>
    <row r="578" customFormat="false" ht="12.75" hidden="false" customHeight="false" outlineLevel="0" collapsed="false">
      <c r="A578" s="179"/>
      <c r="B578" s="160"/>
      <c r="C578" s="160"/>
      <c r="D578" s="160"/>
      <c r="E578" s="160"/>
      <c r="F578" s="160"/>
      <c r="G578" s="160"/>
      <c r="H578" s="159"/>
      <c r="I578" s="181"/>
      <c r="R578" s="159"/>
    </row>
    <row r="579" customFormat="false" ht="12.75" hidden="false" customHeight="false" outlineLevel="0" collapsed="false">
      <c r="A579" s="179"/>
      <c r="B579" s="160"/>
      <c r="C579" s="160"/>
      <c r="D579" s="160"/>
      <c r="E579" s="160"/>
      <c r="F579" s="160"/>
      <c r="G579" s="160"/>
      <c r="H579" s="159"/>
      <c r="I579" s="181"/>
      <c r="R579" s="159"/>
    </row>
    <row r="580" customFormat="false" ht="12.75" hidden="false" customHeight="false" outlineLevel="0" collapsed="false">
      <c r="A580" s="179"/>
      <c r="B580" s="160"/>
      <c r="C580" s="160"/>
      <c r="D580" s="160"/>
      <c r="E580" s="160"/>
      <c r="F580" s="160"/>
      <c r="G580" s="160"/>
      <c r="H580" s="159"/>
      <c r="I580" s="181"/>
      <c r="R580" s="159"/>
    </row>
    <row r="581" customFormat="false" ht="12.75" hidden="false" customHeight="false" outlineLevel="0" collapsed="false">
      <c r="A581" s="179"/>
      <c r="B581" s="160"/>
      <c r="C581" s="160"/>
      <c r="D581" s="160"/>
      <c r="E581" s="160"/>
      <c r="F581" s="160"/>
      <c r="G581" s="160"/>
      <c r="H581" s="159"/>
      <c r="I581" s="181"/>
      <c r="R581" s="159"/>
    </row>
    <row r="582" customFormat="false" ht="12.75" hidden="false" customHeight="false" outlineLevel="0" collapsed="false">
      <c r="A582" s="179"/>
      <c r="B582" s="160"/>
      <c r="C582" s="160"/>
      <c r="D582" s="160"/>
      <c r="E582" s="160"/>
      <c r="F582" s="160"/>
      <c r="G582" s="160"/>
      <c r="H582" s="159"/>
      <c r="I582" s="181"/>
      <c r="R582" s="159"/>
    </row>
    <row r="583" customFormat="false" ht="12.75" hidden="false" customHeight="false" outlineLevel="0" collapsed="false">
      <c r="A583" s="179"/>
      <c r="B583" s="160"/>
      <c r="C583" s="160"/>
      <c r="D583" s="160"/>
      <c r="E583" s="160"/>
      <c r="F583" s="160"/>
      <c r="G583" s="160"/>
      <c r="H583" s="159"/>
      <c r="I583" s="181"/>
      <c r="R583" s="159"/>
    </row>
    <row r="584" customFormat="false" ht="12.75" hidden="false" customHeight="false" outlineLevel="0" collapsed="false">
      <c r="A584" s="179"/>
      <c r="B584" s="160"/>
      <c r="C584" s="160"/>
      <c r="D584" s="160"/>
      <c r="E584" s="160"/>
      <c r="F584" s="160"/>
      <c r="G584" s="160"/>
      <c r="H584" s="159"/>
      <c r="I584" s="181"/>
      <c r="R584" s="159"/>
    </row>
    <row r="585" customFormat="false" ht="12.75" hidden="false" customHeight="false" outlineLevel="0" collapsed="false">
      <c r="A585" s="179"/>
      <c r="B585" s="160"/>
      <c r="C585" s="160"/>
      <c r="D585" s="160"/>
      <c r="E585" s="160"/>
      <c r="F585" s="160"/>
      <c r="G585" s="160"/>
      <c r="H585" s="159"/>
      <c r="I585" s="181"/>
      <c r="R585" s="159"/>
    </row>
    <row r="586" customFormat="false" ht="12.75" hidden="false" customHeight="false" outlineLevel="0" collapsed="false">
      <c r="A586" s="179"/>
      <c r="B586" s="160"/>
      <c r="C586" s="160"/>
      <c r="D586" s="160"/>
      <c r="E586" s="160"/>
      <c r="F586" s="160"/>
      <c r="G586" s="160"/>
      <c r="H586" s="159"/>
      <c r="I586" s="181"/>
      <c r="R586" s="159"/>
    </row>
    <row r="587" customFormat="false" ht="12.75" hidden="false" customHeight="false" outlineLevel="0" collapsed="false">
      <c r="A587" s="179"/>
      <c r="B587" s="160"/>
      <c r="C587" s="160"/>
      <c r="D587" s="160"/>
      <c r="E587" s="160"/>
      <c r="F587" s="160"/>
      <c r="G587" s="160"/>
      <c r="H587" s="159"/>
      <c r="I587" s="181"/>
      <c r="R587" s="159"/>
    </row>
    <row r="588" customFormat="false" ht="12.75" hidden="false" customHeight="false" outlineLevel="0" collapsed="false">
      <c r="A588" s="179"/>
      <c r="B588" s="160"/>
      <c r="C588" s="160"/>
      <c r="D588" s="160"/>
      <c r="E588" s="160"/>
      <c r="F588" s="160"/>
      <c r="G588" s="160"/>
      <c r="H588" s="159"/>
      <c r="I588" s="181"/>
      <c r="R588" s="159"/>
    </row>
    <row r="589" customFormat="false" ht="12.75" hidden="false" customHeight="false" outlineLevel="0" collapsed="false">
      <c r="A589" s="179"/>
      <c r="B589" s="160"/>
      <c r="C589" s="160"/>
      <c r="D589" s="160"/>
      <c r="E589" s="160"/>
      <c r="F589" s="160"/>
      <c r="G589" s="160"/>
      <c r="H589" s="159"/>
      <c r="I589" s="181"/>
      <c r="R589" s="159"/>
    </row>
    <row r="590" customFormat="false" ht="12.75" hidden="false" customHeight="false" outlineLevel="0" collapsed="false">
      <c r="A590" s="179"/>
      <c r="B590" s="160"/>
      <c r="C590" s="160"/>
      <c r="D590" s="160"/>
      <c r="E590" s="160"/>
      <c r="F590" s="160"/>
      <c r="G590" s="160"/>
      <c r="H590" s="159"/>
      <c r="I590" s="181"/>
      <c r="R590" s="159"/>
    </row>
    <row r="591" customFormat="false" ht="12.75" hidden="false" customHeight="false" outlineLevel="0" collapsed="false">
      <c r="A591" s="179"/>
      <c r="B591" s="160"/>
      <c r="C591" s="160"/>
      <c r="D591" s="160"/>
      <c r="E591" s="160"/>
      <c r="F591" s="160"/>
      <c r="G591" s="160"/>
      <c r="H591" s="159"/>
      <c r="I591" s="181"/>
      <c r="R591" s="159"/>
    </row>
    <row r="592" customFormat="false" ht="12.75" hidden="false" customHeight="false" outlineLevel="0" collapsed="false">
      <c r="A592" s="179"/>
      <c r="B592" s="160"/>
      <c r="C592" s="160"/>
      <c r="D592" s="160"/>
      <c r="E592" s="160"/>
      <c r="F592" s="160"/>
      <c r="G592" s="160"/>
      <c r="H592" s="159"/>
      <c r="I592" s="181"/>
      <c r="R592" s="159"/>
    </row>
    <row r="593" customFormat="false" ht="12.75" hidden="false" customHeight="false" outlineLevel="0" collapsed="false">
      <c r="A593" s="179"/>
      <c r="B593" s="160"/>
      <c r="C593" s="160"/>
      <c r="D593" s="160"/>
      <c r="E593" s="160"/>
      <c r="F593" s="160"/>
      <c r="G593" s="160"/>
      <c r="H593" s="159"/>
      <c r="I593" s="181"/>
      <c r="R593" s="159"/>
    </row>
    <row r="594" customFormat="false" ht="12.75" hidden="false" customHeight="false" outlineLevel="0" collapsed="false">
      <c r="A594" s="179"/>
      <c r="B594" s="160"/>
      <c r="C594" s="160"/>
      <c r="D594" s="160"/>
      <c r="E594" s="160"/>
      <c r="F594" s="160"/>
      <c r="G594" s="160"/>
      <c r="H594" s="159"/>
      <c r="I594" s="181"/>
      <c r="R594" s="159"/>
    </row>
    <row r="595" customFormat="false" ht="12.75" hidden="false" customHeight="false" outlineLevel="0" collapsed="false">
      <c r="A595" s="179"/>
      <c r="B595" s="160"/>
      <c r="C595" s="160"/>
      <c r="D595" s="160"/>
      <c r="E595" s="160"/>
      <c r="F595" s="160"/>
      <c r="G595" s="160"/>
      <c r="H595" s="159"/>
      <c r="I595" s="181"/>
      <c r="R595" s="159"/>
    </row>
    <row r="596" customFormat="false" ht="12.75" hidden="false" customHeight="false" outlineLevel="0" collapsed="false">
      <c r="A596" s="179"/>
      <c r="B596" s="160"/>
      <c r="C596" s="160"/>
      <c r="D596" s="160"/>
      <c r="E596" s="160"/>
      <c r="F596" s="160"/>
      <c r="G596" s="160"/>
      <c r="H596" s="159"/>
      <c r="I596" s="181"/>
      <c r="R596" s="159"/>
    </row>
    <row r="597" customFormat="false" ht="12.75" hidden="false" customHeight="false" outlineLevel="0" collapsed="false">
      <c r="A597" s="179"/>
      <c r="B597" s="160"/>
      <c r="C597" s="160"/>
      <c r="D597" s="160"/>
      <c r="E597" s="160"/>
      <c r="F597" s="160"/>
      <c r="G597" s="160"/>
      <c r="H597" s="159"/>
      <c r="I597" s="181"/>
      <c r="R597" s="159"/>
    </row>
    <row r="598" customFormat="false" ht="12.75" hidden="false" customHeight="false" outlineLevel="0" collapsed="false">
      <c r="A598" s="179"/>
      <c r="B598" s="160"/>
      <c r="C598" s="160"/>
      <c r="D598" s="160"/>
      <c r="E598" s="160"/>
      <c r="F598" s="160"/>
      <c r="G598" s="160"/>
      <c r="H598" s="159"/>
      <c r="I598" s="181"/>
      <c r="R598" s="159"/>
    </row>
    <row r="599" customFormat="false" ht="12.75" hidden="false" customHeight="false" outlineLevel="0" collapsed="false">
      <c r="A599" s="179"/>
      <c r="B599" s="160"/>
      <c r="C599" s="160"/>
      <c r="D599" s="160"/>
      <c r="E599" s="160"/>
      <c r="F599" s="160"/>
      <c r="G599" s="160"/>
      <c r="H599" s="159"/>
      <c r="I599" s="181"/>
      <c r="R599" s="159"/>
    </row>
    <row r="600" customFormat="false" ht="12.75" hidden="false" customHeight="false" outlineLevel="0" collapsed="false">
      <c r="A600" s="179"/>
      <c r="B600" s="160"/>
      <c r="C600" s="160"/>
      <c r="D600" s="160"/>
      <c r="E600" s="160"/>
      <c r="F600" s="160"/>
      <c r="G600" s="160"/>
      <c r="H600" s="159"/>
      <c r="I600" s="181"/>
      <c r="R600" s="159"/>
    </row>
    <row r="601" customFormat="false" ht="12.75" hidden="false" customHeight="false" outlineLevel="0" collapsed="false">
      <c r="A601" s="179"/>
      <c r="B601" s="160"/>
      <c r="C601" s="160"/>
      <c r="D601" s="160"/>
      <c r="E601" s="160"/>
      <c r="F601" s="160"/>
      <c r="G601" s="160"/>
      <c r="H601" s="159"/>
      <c r="I601" s="181"/>
      <c r="R601" s="159"/>
    </row>
    <row r="602" customFormat="false" ht="12.75" hidden="false" customHeight="false" outlineLevel="0" collapsed="false">
      <c r="A602" s="179"/>
      <c r="B602" s="160"/>
      <c r="C602" s="160"/>
      <c r="D602" s="160"/>
      <c r="E602" s="160"/>
      <c r="F602" s="160"/>
      <c r="G602" s="160"/>
      <c r="H602" s="159"/>
      <c r="I602" s="181"/>
      <c r="R602" s="159"/>
    </row>
    <row r="603" customFormat="false" ht="12.75" hidden="false" customHeight="false" outlineLevel="0" collapsed="false">
      <c r="A603" s="179"/>
      <c r="B603" s="160"/>
      <c r="C603" s="160"/>
      <c r="D603" s="160"/>
      <c r="E603" s="160"/>
      <c r="F603" s="160"/>
      <c r="G603" s="160"/>
      <c r="H603" s="159"/>
      <c r="I603" s="181"/>
      <c r="R603" s="159"/>
    </row>
    <row r="604" customFormat="false" ht="12.75" hidden="false" customHeight="false" outlineLevel="0" collapsed="false">
      <c r="A604" s="179"/>
      <c r="B604" s="160"/>
      <c r="C604" s="160"/>
      <c r="D604" s="160"/>
      <c r="E604" s="160"/>
      <c r="F604" s="160"/>
      <c r="G604" s="160"/>
      <c r="H604" s="159"/>
      <c r="I604" s="181"/>
      <c r="R604" s="159"/>
    </row>
    <row r="605" customFormat="false" ht="12.75" hidden="false" customHeight="false" outlineLevel="0" collapsed="false">
      <c r="A605" s="179"/>
      <c r="B605" s="160"/>
      <c r="C605" s="160"/>
      <c r="D605" s="160"/>
      <c r="E605" s="160"/>
      <c r="F605" s="160"/>
      <c r="G605" s="160"/>
      <c r="H605" s="159"/>
      <c r="I605" s="181"/>
      <c r="R605" s="159"/>
    </row>
    <row r="606" customFormat="false" ht="12.75" hidden="false" customHeight="false" outlineLevel="0" collapsed="false">
      <c r="A606" s="179"/>
      <c r="B606" s="160"/>
      <c r="C606" s="160"/>
      <c r="D606" s="160"/>
      <c r="E606" s="160"/>
      <c r="F606" s="160"/>
      <c r="G606" s="160"/>
      <c r="H606" s="159"/>
      <c r="I606" s="181"/>
      <c r="R606" s="159"/>
    </row>
    <row r="607" customFormat="false" ht="12.75" hidden="false" customHeight="false" outlineLevel="0" collapsed="false">
      <c r="A607" s="179"/>
      <c r="B607" s="160"/>
      <c r="C607" s="160"/>
      <c r="D607" s="160"/>
      <c r="E607" s="160"/>
      <c r="F607" s="160"/>
      <c r="G607" s="160"/>
      <c r="H607" s="159"/>
      <c r="I607" s="181"/>
      <c r="R607" s="159"/>
    </row>
    <row r="608" customFormat="false" ht="12.75" hidden="false" customHeight="false" outlineLevel="0" collapsed="false">
      <c r="A608" s="179"/>
      <c r="B608" s="160"/>
      <c r="C608" s="160"/>
      <c r="D608" s="160"/>
      <c r="E608" s="160"/>
      <c r="F608" s="160"/>
      <c r="G608" s="160"/>
      <c r="H608" s="159"/>
      <c r="I608" s="181"/>
      <c r="R608" s="159"/>
    </row>
    <row r="609" customFormat="false" ht="12.75" hidden="false" customHeight="false" outlineLevel="0" collapsed="false">
      <c r="A609" s="179"/>
      <c r="B609" s="160"/>
      <c r="C609" s="160"/>
      <c r="D609" s="160"/>
      <c r="E609" s="160"/>
      <c r="F609" s="160"/>
      <c r="G609" s="160"/>
      <c r="H609" s="159"/>
      <c r="I609" s="181"/>
      <c r="R609" s="159"/>
    </row>
    <row r="610" customFormat="false" ht="12.75" hidden="false" customHeight="false" outlineLevel="0" collapsed="false">
      <c r="A610" s="179"/>
      <c r="B610" s="160"/>
      <c r="C610" s="160"/>
      <c r="D610" s="160"/>
      <c r="E610" s="160"/>
      <c r="F610" s="160"/>
      <c r="G610" s="160"/>
      <c r="H610" s="159"/>
      <c r="I610" s="181"/>
      <c r="R610" s="159"/>
    </row>
    <row r="611" customFormat="false" ht="12.75" hidden="false" customHeight="false" outlineLevel="0" collapsed="false">
      <c r="A611" s="179"/>
      <c r="B611" s="160"/>
      <c r="C611" s="160"/>
      <c r="D611" s="160"/>
      <c r="E611" s="160"/>
      <c r="F611" s="160"/>
      <c r="G611" s="160"/>
      <c r="H611" s="159"/>
      <c r="I611" s="181"/>
      <c r="R611" s="159"/>
    </row>
    <row r="612" customFormat="false" ht="12.75" hidden="false" customHeight="false" outlineLevel="0" collapsed="false">
      <c r="A612" s="179"/>
      <c r="B612" s="160"/>
      <c r="C612" s="160"/>
      <c r="D612" s="160"/>
      <c r="E612" s="160"/>
      <c r="F612" s="160"/>
      <c r="G612" s="160"/>
      <c r="H612" s="159"/>
      <c r="I612" s="181"/>
      <c r="R612" s="159"/>
    </row>
    <row r="613" customFormat="false" ht="12.75" hidden="false" customHeight="false" outlineLevel="0" collapsed="false">
      <c r="A613" s="179"/>
      <c r="B613" s="160"/>
      <c r="C613" s="160"/>
      <c r="D613" s="160"/>
      <c r="E613" s="160"/>
      <c r="F613" s="160"/>
      <c r="G613" s="160"/>
      <c r="H613" s="159"/>
      <c r="I613" s="181"/>
      <c r="R613" s="159"/>
    </row>
    <row r="614" customFormat="false" ht="12.75" hidden="false" customHeight="false" outlineLevel="0" collapsed="false">
      <c r="A614" s="179"/>
      <c r="B614" s="160"/>
      <c r="C614" s="160"/>
      <c r="D614" s="160"/>
      <c r="E614" s="160"/>
      <c r="F614" s="160"/>
      <c r="G614" s="160"/>
      <c r="H614" s="159"/>
      <c r="I614" s="181"/>
      <c r="R614" s="159"/>
    </row>
    <row r="615" customFormat="false" ht="12.75" hidden="false" customHeight="false" outlineLevel="0" collapsed="false">
      <c r="A615" s="179"/>
      <c r="B615" s="160"/>
      <c r="C615" s="160"/>
      <c r="D615" s="160"/>
      <c r="E615" s="160"/>
      <c r="F615" s="160"/>
      <c r="G615" s="160"/>
      <c r="H615" s="159"/>
      <c r="I615" s="181"/>
      <c r="R615" s="159"/>
    </row>
    <row r="616" customFormat="false" ht="12.75" hidden="false" customHeight="false" outlineLevel="0" collapsed="false">
      <c r="A616" s="179"/>
      <c r="B616" s="160"/>
      <c r="C616" s="160"/>
      <c r="D616" s="160"/>
      <c r="E616" s="160"/>
      <c r="F616" s="160"/>
      <c r="G616" s="160"/>
      <c r="H616" s="159"/>
      <c r="I616" s="181"/>
      <c r="R616" s="159"/>
    </row>
    <row r="617" customFormat="false" ht="12.75" hidden="false" customHeight="false" outlineLevel="0" collapsed="false">
      <c r="A617" s="179"/>
      <c r="B617" s="160"/>
      <c r="C617" s="160"/>
      <c r="D617" s="160"/>
      <c r="E617" s="160"/>
      <c r="F617" s="160"/>
      <c r="G617" s="160"/>
      <c r="H617" s="159"/>
      <c r="I617" s="181"/>
      <c r="R617" s="159"/>
    </row>
    <row r="618" customFormat="false" ht="12.75" hidden="false" customHeight="false" outlineLevel="0" collapsed="false">
      <c r="A618" s="179"/>
      <c r="B618" s="160"/>
      <c r="C618" s="160"/>
      <c r="D618" s="160"/>
      <c r="E618" s="160"/>
      <c r="F618" s="160"/>
      <c r="G618" s="160"/>
      <c r="H618" s="159"/>
      <c r="I618" s="181"/>
      <c r="R618" s="159"/>
    </row>
    <row r="619" customFormat="false" ht="12.75" hidden="false" customHeight="false" outlineLevel="0" collapsed="false">
      <c r="A619" s="179"/>
      <c r="B619" s="160"/>
      <c r="C619" s="160"/>
      <c r="D619" s="160"/>
      <c r="E619" s="160"/>
      <c r="F619" s="160"/>
      <c r="G619" s="160"/>
      <c r="H619" s="159"/>
      <c r="I619" s="181"/>
      <c r="R619" s="159"/>
    </row>
    <row r="620" customFormat="false" ht="12.75" hidden="false" customHeight="false" outlineLevel="0" collapsed="false">
      <c r="A620" s="179"/>
      <c r="B620" s="160"/>
      <c r="C620" s="160"/>
      <c r="D620" s="160"/>
      <c r="E620" s="160"/>
      <c r="F620" s="160"/>
      <c r="G620" s="160"/>
      <c r="H620" s="159"/>
      <c r="I620" s="181"/>
      <c r="R620" s="159"/>
    </row>
    <row r="621" customFormat="false" ht="12.75" hidden="false" customHeight="false" outlineLevel="0" collapsed="false">
      <c r="A621" s="179"/>
      <c r="B621" s="160"/>
      <c r="C621" s="160"/>
      <c r="D621" s="160"/>
      <c r="E621" s="160"/>
      <c r="F621" s="160"/>
      <c r="G621" s="160"/>
      <c r="H621" s="159"/>
      <c r="I621" s="181"/>
      <c r="R621" s="159"/>
    </row>
    <row r="622" customFormat="false" ht="12.75" hidden="false" customHeight="false" outlineLevel="0" collapsed="false">
      <c r="A622" s="179"/>
      <c r="B622" s="160"/>
      <c r="C622" s="160"/>
      <c r="D622" s="160"/>
      <c r="E622" s="160"/>
      <c r="F622" s="160"/>
      <c r="G622" s="160"/>
      <c r="H622" s="159"/>
      <c r="I622" s="181"/>
      <c r="R622" s="159"/>
    </row>
    <row r="623" customFormat="false" ht="12.75" hidden="false" customHeight="false" outlineLevel="0" collapsed="false">
      <c r="A623" s="179"/>
      <c r="B623" s="160"/>
      <c r="C623" s="160"/>
      <c r="D623" s="160"/>
      <c r="E623" s="160"/>
      <c r="F623" s="160"/>
      <c r="G623" s="160"/>
      <c r="H623" s="159"/>
      <c r="I623" s="181"/>
      <c r="R623" s="159"/>
    </row>
    <row r="624" customFormat="false" ht="12.75" hidden="false" customHeight="false" outlineLevel="0" collapsed="false">
      <c r="A624" s="179"/>
      <c r="B624" s="160"/>
      <c r="C624" s="160"/>
      <c r="D624" s="160"/>
      <c r="E624" s="160"/>
      <c r="F624" s="160"/>
      <c r="G624" s="160"/>
      <c r="H624" s="159"/>
      <c r="I624" s="181"/>
      <c r="R624" s="159"/>
    </row>
    <row r="625" customFormat="false" ht="12.75" hidden="false" customHeight="false" outlineLevel="0" collapsed="false">
      <c r="A625" s="179"/>
      <c r="B625" s="160"/>
      <c r="C625" s="160"/>
      <c r="D625" s="160"/>
      <c r="E625" s="160"/>
      <c r="F625" s="160"/>
      <c r="G625" s="160"/>
      <c r="H625" s="159"/>
      <c r="I625" s="181"/>
      <c r="R625" s="159"/>
    </row>
    <row r="626" customFormat="false" ht="12.75" hidden="false" customHeight="false" outlineLevel="0" collapsed="false">
      <c r="A626" s="179"/>
      <c r="B626" s="160"/>
      <c r="C626" s="160"/>
      <c r="D626" s="160"/>
      <c r="E626" s="160"/>
      <c r="F626" s="160"/>
      <c r="G626" s="160"/>
      <c r="H626" s="159"/>
      <c r="I626" s="181"/>
      <c r="R626" s="159"/>
    </row>
    <row r="627" customFormat="false" ht="12.75" hidden="false" customHeight="false" outlineLevel="0" collapsed="false">
      <c r="A627" s="179"/>
      <c r="B627" s="160"/>
      <c r="C627" s="160"/>
      <c r="D627" s="160"/>
      <c r="E627" s="160"/>
      <c r="F627" s="160"/>
      <c r="G627" s="160"/>
      <c r="H627" s="159"/>
      <c r="I627" s="181"/>
      <c r="R627" s="159"/>
    </row>
    <row r="628" customFormat="false" ht="12.75" hidden="false" customHeight="false" outlineLevel="0" collapsed="false">
      <c r="A628" s="179"/>
      <c r="B628" s="160"/>
      <c r="C628" s="160"/>
      <c r="D628" s="160"/>
      <c r="E628" s="160"/>
      <c r="F628" s="160"/>
      <c r="G628" s="160"/>
      <c r="H628" s="159"/>
      <c r="I628" s="181"/>
      <c r="R628" s="159"/>
    </row>
    <row r="629" customFormat="false" ht="12.75" hidden="false" customHeight="false" outlineLevel="0" collapsed="false">
      <c r="A629" s="179"/>
      <c r="B629" s="160"/>
      <c r="C629" s="160"/>
      <c r="D629" s="160"/>
      <c r="E629" s="160"/>
      <c r="F629" s="160"/>
      <c r="G629" s="160"/>
      <c r="H629" s="159"/>
      <c r="I629" s="181"/>
      <c r="R629" s="159"/>
    </row>
    <row r="630" customFormat="false" ht="12.75" hidden="false" customHeight="false" outlineLevel="0" collapsed="false">
      <c r="A630" s="179"/>
      <c r="B630" s="160"/>
      <c r="C630" s="160"/>
      <c r="D630" s="160"/>
      <c r="E630" s="160"/>
      <c r="F630" s="160"/>
      <c r="G630" s="160"/>
      <c r="H630" s="159"/>
      <c r="I630" s="181"/>
      <c r="R630" s="159"/>
    </row>
    <row r="631" customFormat="false" ht="12.75" hidden="false" customHeight="false" outlineLevel="0" collapsed="false">
      <c r="A631" s="179"/>
      <c r="B631" s="160"/>
      <c r="C631" s="160"/>
      <c r="D631" s="160"/>
      <c r="E631" s="160"/>
      <c r="F631" s="160"/>
      <c r="G631" s="160"/>
      <c r="H631" s="159"/>
      <c r="I631" s="181"/>
      <c r="R631" s="159"/>
    </row>
    <row r="632" customFormat="false" ht="12.75" hidden="false" customHeight="false" outlineLevel="0" collapsed="false">
      <c r="A632" s="179"/>
      <c r="B632" s="160"/>
      <c r="C632" s="160"/>
      <c r="D632" s="160"/>
      <c r="E632" s="160"/>
      <c r="F632" s="160"/>
      <c r="G632" s="160"/>
      <c r="H632" s="159"/>
      <c r="I632" s="181"/>
      <c r="R632" s="159"/>
    </row>
    <row r="633" customFormat="false" ht="12.75" hidden="false" customHeight="false" outlineLevel="0" collapsed="false">
      <c r="A633" s="179"/>
      <c r="B633" s="160"/>
      <c r="C633" s="160"/>
      <c r="D633" s="160"/>
      <c r="E633" s="160"/>
      <c r="F633" s="160"/>
      <c r="G633" s="160"/>
      <c r="H633" s="159"/>
      <c r="I633" s="181"/>
      <c r="R633" s="159"/>
    </row>
    <row r="634" customFormat="false" ht="12.75" hidden="false" customHeight="false" outlineLevel="0" collapsed="false">
      <c r="A634" s="179"/>
      <c r="B634" s="160"/>
      <c r="C634" s="160"/>
      <c r="D634" s="160"/>
      <c r="E634" s="160"/>
      <c r="F634" s="160"/>
      <c r="G634" s="160"/>
      <c r="H634" s="159"/>
      <c r="I634" s="181"/>
      <c r="R634" s="159"/>
    </row>
    <row r="635" customFormat="false" ht="12.75" hidden="false" customHeight="false" outlineLevel="0" collapsed="false">
      <c r="A635" s="179"/>
      <c r="B635" s="160"/>
      <c r="C635" s="160"/>
      <c r="D635" s="160"/>
      <c r="E635" s="160"/>
      <c r="F635" s="160"/>
      <c r="G635" s="160"/>
      <c r="H635" s="159"/>
      <c r="I635" s="181"/>
      <c r="R635" s="159"/>
    </row>
    <row r="636" customFormat="false" ht="12.75" hidden="false" customHeight="false" outlineLevel="0" collapsed="false">
      <c r="A636" s="179"/>
      <c r="B636" s="160"/>
      <c r="C636" s="160"/>
      <c r="D636" s="160"/>
      <c r="E636" s="160"/>
      <c r="F636" s="160"/>
      <c r="G636" s="160"/>
      <c r="H636" s="159"/>
      <c r="I636" s="181"/>
      <c r="R636" s="159"/>
    </row>
    <row r="637" customFormat="false" ht="12.75" hidden="false" customHeight="false" outlineLevel="0" collapsed="false">
      <c r="A637" s="179"/>
      <c r="B637" s="160"/>
      <c r="C637" s="160"/>
      <c r="D637" s="160"/>
      <c r="E637" s="160"/>
      <c r="F637" s="160"/>
      <c r="G637" s="160"/>
      <c r="H637" s="159"/>
      <c r="I637" s="181"/>
      <c r="R637" s="159"/>
    </row>
    <row r="638" customFormat="false" ht="12.75" hidden="false" customHeight="false" outlineLevel="0" collapsed="false">
      <c r="A638" s="179"/>
      <c r="B638" s="160"/>
      <c r="C638" s="160"/>
      <c r="D638" s="160"/>
      <c r="E638" s="160"/>
      <c r="F638" s="160"/>
      <c r="G638" s="160"/>
      <c r="H638" s="159"/>
      <c r="I638" s="181"/>
      <c r="R638" s="159"/>
    </row>
    <row r="639" customFormat="false" ht="12.75" hidden="false" customHeight="false" outlineLevel="0" collapsed="false">
      <c r="A639" s="179"/>
      <c r="B639" s="160"/>
      <c r="C639" s="160"/>
      <c r="D639" s="160"/>
      <c r="E639" s="160"/>
      <c r="F639" s="160"/>
      <c r="G639" s="160"/>
      <c r="H639" s="159"/>
      <c r="I639" s="181"/>
      <c r="R639" s="159"/>
    </row>
    <row r="640" customFormat="false" ht="12.75" hidden="false" customHeight="false" outlineLevel="0" collapsed="false">
      <c r="A640" s="179"/>
      <c r="B640" s="160"/>
      <c r="C640" s="160"/>
      <c r="D640" s="160"/>
      <c r="E640" s="160"/>
      <c r="F640" s="160"/>
      <c r="G640" s="160"/>
      <c r="H640" s="159"/>
      <c r="I640" s="181"/>
      <c r="R640" s="159"/>
    </row>
    <row r="641" customFormat="false" ht="12.75" hidden="false" customHeight="false" outlineLevel="0" collapsed="false">
      <c r="A641" s="179"/>
      <c r="B641" s="160"/>
      <c r="C641" s="160"/>
      <c r="D641" s="160"/>
      <c r="E641" s="160"/>
      <c r="F641" s="160"/>
      <c r="G641" s="160"/>
      <c r="H641" s="159"/>
      <c r="I641" s="181"/>
      <c r="R641" s="159"/>
    </row>
    <row r="642" customFormat="false" ht="12.75" hidden="false" customHeight="false" outlineLevel="0" collapsed="false">
      <c r="A642" s="179"/>
      <c r="B642" s="160"/>
      <c r="C642" s="160"/>
      <c r="D642" s="160"/>
      <c r="E642" s="160"/>
      <c r="F642" s="160"/>
      <c r="G642" s="160"/>
      <c r="H642" s="159"/>
      <c r="I642" s="181"/>
      <c r="R642" s="159"/>
    </row>
    <row r="643" customFormat="false" ht="12.75" hidden="false" customHeight="false" outlineLevel="0" collapsed="false">
      <c r="A643" s="179"/>
      <c r="B643" s="160"/>
      <c r="C643" s="160"/>
      <c r="D643" s="160"/>
      <c r="E643" s="160"/>
      <c r="F643" s="160"/>
      <c r="G643" s="160"/>
      <c r="H643" s="159"/>
      <c r="I643" s="181"/>
      <c r="R643" s="159"/>
    </row>
    <row r="644" customFormat="false" ht="12.75" hidden="false" customHeight="false" outlineLevel="0" collapsed="false">
      <c r="A644" s="179"/>
      <c r="B644" s="160"/>
      <c r="C644" s="160"/>
      <c r="D644" s="160"/>
      <c r="E644" s="160"/>
      <c r="F644" s="160"/>
      <c r="G644" s="160"/>
      <c r="H644" s="159"/>
      <c r="I644" s="181"/>
      <c r="R644" s="159"/>
    </row>
    <row r="645" customFormat="false" ht="12.75" hidden="false" customHeight="false" outlineLevel="0" collapsed="false">
      <c r="A645" s="179"/>
      <c r="B645" s="160"/>
      <c r="C645" s="160"/>
      <c r="D645" s="160"/>
      <c r="E645" s="160"/>
      <c r="F645" s="160"/>
      <c r="G645" s="160"/>
      <c r="H645" s="159"/>
      <c r="I645" s="181"/>
      <c r="R645" s="159"/>
    </row>
    <row r="646" customFormat="false" ht="12.75" hidden="false" customHeight="false" outlineLevel="0" collapsed="false">
      <c r="A646" s="179"/>
      <c r="B646" s="160"/>
      <c r="C646" s="160"/>
      <c r="D646" s="160"/>
      <c r="E646" s="160"/>
      <c r="F646" s="160"/>
      <c r="G646" s="160"/>
      <c r="H646" s="159"/>
      <c r="I646" s="181"/>
      <c r="R646" s="159"/>
    </row>
    <row r="647" customFormat="false" ht="12.75" hidden="false" customHeight="false" outlineLevel="0" collapsed="false">
      <c r="A647" s="179"/>
      <c r="B647" s="160"/>
      <c r="C647" s="160"/>
      <c r="D647" s="160"/>
      <c r="E647" s="160"/>
      <c r="F647" s="160"/>
      <c r="G647" s="160"/>
      <c r="H647" s="159"/>
      <c r="I647" s="181"/>
      <c r="R647" s="159"/>
    </row>
    <row r="648" customFormat="false" ht="12.75" hidden="false" customHeight="false" outlineLevel="0" collapsed="false">
      <c r="A648" s="179"/>
      <c r="B648" s="160"/>
      <c r="C648" s="160"/>
      <c r="D648" s="160"/>
      <c r="E648" s="160"/>
      <c r="F648" s="160"/>
      <c r="G648" s="160"/>
      <c r="H648" s="159"/>
      <c r="I648" s="181"/>
      <c r="R648" s="159"/>
    </row>
    <row r="649" customFormat="false" ht="12.75" hidden="false" customHeight="false" outlineLevel="0" collapsed="false">
      <c r="A649" s="179"/>
      <c r="B649" s="160"/>
      <c r="C649" s="160"/>
      <c r="D649" s="160"/>
      <c r="E649" s="160"/>
      <c r="F649" s="160"/>
      <c r="G649" s="160"/>
      <c r="H649" s="159"/>
      <c r="I649" s="181"/>
      <c r="R649" s="159"/>
    </row>
    <row r="650" customFormat="false" ht="12.75" hidden="false" customHeight="false" outlineLevel="0" collapsed="false">
      <c r="A650" s="179"/>
      <c r="B650" s="160"/>
      <c r="C650" s="160"/>
      <c r="D650" s="160"/>
      <c r="E650" s="160"/>
      <c r="F650" s="160"/>
      <c r="G650" s="160"/>
      <c r="H650" s="159"/>
      <c r="I650" s="181"/>
      <c r="R650" s="159"/>
    </row>
    <row r="651" customFormat="false" ht="12.75" hidden="false" customHeight="false" outlineLevel="0" collapsed="false">
      <c r="A651" s="179"/>
      <c r="B651" s="160"/>
      <c r="C651" s="160"/>
      <c r="D651" s="160"/>
      <c r="E651" s="160"/>
      <c r="F651" s="160"/>
      <c r="G651" s="160"/>
      <c r="H651" s="159"/>
      <c r="I651" s="181"/>
      <c r="R651" s="159"/>
    </row>
    <row r="652" customFormat="false" ht="12.75" hidden="false" customHeight="false" outlineLevel="0" collapsed="false">
      <c r="A652" s="179"/>
      <c r="B652" s="160"/>
      <c r="C652" s="160"/>
      <c r="D652" s="160"/>
      <c r="E652" s="160"/>
      <c r="F652" s="160"/>
      <c r="G652" s="160"/>
      <c r="H652" s="159"/>
      <c r="I652" s="181"/>
      <c r="R652" s="159"/>
    </row>
    <row r="653" customFormat="false" ht="12.75" hidden="false" customHeight="false" outlineLevel="0" collapsed="false">
      <c r="A653" s="179"/>
      <c r="B653" s="160"/>
      <c r="C653" s="160"/>
      <c r="D653" s="160"/>
      <c r="E653" s="160"/>
      <c r="F653" s="160"/>
      <c r="G653" s="160"/>
      <c r="H653" s="159"/>
      <c r="I653" s="181"/>
      <c r="R653" s="159"/>
    </row>
    <row r="654" customFormat="false" ht="12.75" hidden="false" customHeight="false" outlineLevel="0" collapsed="false">
      <c r="A654" s="179"/>
      <c r="B654" s="160"/>
      <c r="C654" s="160"/>
      <c r="D654" s="160"/>
      <c r="E654" s="160"/>
      <c r="F654" s="160"/>
      <c r="G654" s="160"/>
      <c r="H654" s="159"/>
      <c r="I654" s="181"/>
      <c r="R654" s="159"/>
    </row>
    <row r="655" customFormat="false" ht="12.75" hidden="false" customHeight="false" outlineLevel="0" collapsed="false">
      <c r="A655" s="179"/>
      <c r="B655" s="160"/>
      <c r="C655" s="160"/>
      <c r="D655" s="160"/>
      <c r="E655" s="160"/>
      <c r="F655" s="160"/>
      <c r="G655" s="160"/>
      <c r="H655" s="159"/>
      <c r="I655" s="181"/>
      <c r="R655" s="159"/>
    </row>
    <row r="656" customFormat="false" ht="12.75" hidden="false" customHeight="false" outlineLevel="0" collapsed="false">
      <c r="A656" s="179"/>
      <c r="B656" s="160"/>
      <c r="C656" s="160"/>
      <c r="D656" s="160"/>
      <c r="E656" s="160"/>
      <c r="F656" s="160"/>
      <c r="G656" s="160"/>
      <c r="H656" s="159"/>
      <c r="I656" s="181"/>
      <c r="R656" s="159"/>
    </row>
    <row r="657" customFormat="false" ht="12.75" hidden="false" customHeight="false" outlineLevel="0" collapsed="false">
      <c r="A657" s="179"/>
      <c r="B657" s="160"/>
      <c r="C657" s="160"/>
      <c r="D657" s="160"/>
      <c r="E657" s="160"/>
      <c r="F657" s="160"/>
      <c r="G657" s="160"/>
      <c r="H657" s="159"/>
      <c r="I657" s="181"/>
      <c r="R657" s="159"/>
    </row>
    <row r="658" customFormat="false" ht="12.75" hidden="false" customHeight="false" outlineLevel="0" collapsed="false">
      <c r="A658" s="179"/>
      <c r="B658" s="160"/>
      <c r="C658" s="160"/>
      <c r="D658" s="160"/>
      <c r="E658" s="160"/>
      <c r="F658" s="160"/>
      <c r="G658" s="160"/>
      <c r="H658" s="159"/>
      <c r="I658" s="181"/>
      <c r="R658" s="159"/>
    </row>
    <row r="659" customFormat="false" ht="12.75" hidden="false" customHeight="false" outlineLevel="0" collapsed="false">
      <c r="A659" s="179"/>
      <c r="B659" s="160"/>
      <c r="C659" s="160"/>
      <c r="D659" s="160"/>
      <c r="E659" s="160"/>
      <c r="F659" s="160"/>
      <c r="G659" s="160"/>
      <c r="H659" s="159"/>
      <c r="I659" s="181"/>
      <c r="R659" s="159"/>
    </row>
    <row r="660" customFormat="false" ht="12.75" hidden="false" customHeight="false" outlineLevel="0" collapsed="false">
      <c r="A660" s="179"/>
      <c r="B660" s="160"/>
      <c r="C660" s="160"/>
      <c r="D660" s="160"/>
      <c r="E660" s="160"/>
      <c r="F660" s="160"/>
      <c r="G660" s="160"/>
      <c r="H660" s="159"/>
      <c r="I660" s="181"/>
      <c r="R660" s="159"/>
    </row>
    <row r="661" customFormat="false" ht="12.75" hidden="false" customHeight="false" outlineLevel="0" collapsed="false">
      <c r="A661" s="179"/>
      <c r="B661" s="160"/>
      <c r="C661" s="160"/>
      <c r="D661" s="160"/>
      <c r="E661" s="160"/>
      <c r="F661" s="160"/>
      <c r="G661" s="160"/>
      <c r="H661" s="159"/>
      <c r="I661" s="181"/>
      <c r="R661" s="159"/>
    </row>
    <row r="662" customFormat="false" ht="12.75" hidden="false" customHeight="false" outlineLevel="0" collapsed="false">
      <c r="A662" s="179"/>
      <c r="B662" s="160"/>
      <c r="C662" s="160"/>
      <c r="D662" s="160"/>
      <c r="E662" s="160"/>
      <c r="F662" s="160"/>
      <c r="G662" s="160"/>
      <c r="H662" s="159"/>
      <c r="I662" s="181"/>
      <c r="R662" s="159"/>
    </row>
    <row r="663" customFormat="false" ht="12.75" hidden="false" customHeight="false" outlineLevel="0" collapsed="false">
      <c r="A663" s="179"/>
      <c r="B663" s="160"/>
      <c r="C663" s="160"/>
      <c r="D663" s="160"/>
      <c r="E663" s="160"/>
      <c r="F663" s="160"/>
      <c r="G663" s="160"/>
      <c r="H663" s="159"/>
      <c r="I663" s="181"/>
      <c r="R663" s="159"/>
    </row>
    <row r="664" customFormat="false" ht="12.75" hidden="false" customHeight="false" outlineLevel="0" collapsed="false">
      <c r="A664" s="179"/>
      <c r="B664" s="160"/>
      <c r="C664" s="160"/>
      <c r="D664" s="160"/>
      <c r="E664" s="160"/>
      <c r="F664" s="160"/>
      <c r="G664" s="160"/>
      <c r="H664" s="159"/>
      <c r="I664" s="181"/>
      <c r="R664" s="159"/>
    </row>
    <row r="665" customFormat="false" ht="12.75" hidden="false" customHeight="false" outlineLevel="0" collapsed="false">
      <c r="A665" s="179"/>
      <c r="B665" s="160"/>
      <c r="C665" s="160"/>
      <c r="D665" s="160"/>
      <c r="E665" s="160"/>
      <c r="F665" s="160"/>
      <c r="G665" s="160"/>
      <c r="H665" s="159"/>
      <c r="I665" s="181"/>
      <c r="R665" s="159"/>
    </row>
    <row r="666" customFormat="false" ht="12.75" hidden="false" customHeight="false" outlineLevel="0" collapsed="false">
      <c r="A666" s="179"/>
      <c r="B666" s="160"/>
      <c r="C666" s="160"/>
      <c r="D666" s="160"/>
      <c r="E666" s="160"/>
      <c r="F666" s="160"/>
      <c r="G666" s="160"/>
      <c r="H666" s="159"/>
      <c r="I666" s="181"/>
      <c r="R666" s="159"/>
    </row>
    <row r="667" customFormat="false" ht="12.75" hidden="false" customHeight="false" outlineLevel="0" collapsed="false">
      <c r="A667" s="179"/>
      <c r="B667" s="160"/>
      <c r="C667" s="160"/>
      <c r="D667" s="160"/>
      <c r="E667" s="160"/>
      <c r="F667" s="160"/>
      <c r="G667" s="160"/>
      <c r="H667" s="159"/>
      <c r="I667" s="181"/>
      <c r="R667" s="159"/>
    </row>
    <row r="668" customFormat="false" ht="12.75" hidden="false" customHeight="false" outlineLevel="0" collapsed="false">
      <c r="A668" s="179"/>
      <c r="B668" s="160"/>
      <c r="C668" s="160"/>
      <c r="D668" s="160"/>
      <c r="E668" s="160"/>
      <c r="F668" s="160"/>
      <c r="G668" s="160"/>
      <c r="H668" s="159"/>
      <c r="I668" s="181"/>
      <c r="R668" s="159"/>
    </row>
    <row r="669" customFormat="false" ht="12.75" hidden="false" customHeight="false" outlineLevel="0" collapsed="false">
      <c r="A669" s="179"/>
      <c r="B669" s="160"/>
      <c r="C669" s="160"/>
      <c r="D669" s="160"/>
      <c r="E669" s="160"/>
      <c r="F669" s="160"/>
      <c r="G669" s="160"/>
      <c r="H669" s="159"/>
      <c r="I669" s="181"/>
      <c r="R669" s="159"/>
    </row>
    <row r="670" customFormat="false" ht="12.75" hidden="false" customHeight="false" outlineLevel="0" collapsed="false">
      <c r="A670" s="179"/>
      <c r="B670" s="160"/>
      <c r="C670" s="160"/>
      <c r="D670" s="160"/>
      <c r="E670" s="160"/>
      <c r="F670" s="160"/>
      <c r="G670" s="160"/>
      <c r="H670" s="159"/>
      <c r="I670" s="181"/>
      <c r="R670" s="159"/>
    </row>
    <row r="671" customFormat="false" ht="12.75" hidden="false" customHeight="false" outlineLevel="0" collapsed="false">
      <c r="A671" s="179"/>
      <c r="B671" s="160"/>
      <c r="C671" s="160"/>
      <c r="D671" s="160"/>
      <c r="E671" s="160"/>
      <c r="F671" s="160"/>
      <c r="G671" s="160"/>
      <c r="H671" s="159"/>
      <c r="I671" s="181"/>
      <c r="R671" s="159"/>
    </row>
    <row r="672" customFormat="false" ht="12.75" hidden="false" customHeight="false" outlineLevel="0" collapsed="false">
      <c r="A672" s="179"/>
      <c r="B672" s="160"/>
      <c r="C672" s="160"/>
      <c r="D672" s="160"/>
      <c r="E672" s="160"/>
      <c r="F672" s="160"/>
      <c r="G672" s="160"/>
      <c r="H672" s="159"/>
      <c r="I672" s="181"/>
      <c r="R672" s="159"/>
    </row>
    <row r="673" customFormat="false" ht="12.75" hidden="false" customHeight="false" outlineLevel="0" collapsed="false">
      <c r="A673" s="179"/>
      <c r="B673" s="160"/>
      <c r="C673" s="160"/>
      <c r="D673" s="160"/>
      <c r="E673" s="160"/>
      <c r="F673" s="160"/>
      <c r="G673" s="160"/>
      <c r="H673" s="159"/>
      <c r="I673" s="181"/>
      <c r="R673" s="159"/>
    </row>
    <row r="674" customFormat="false" ht="12.75" hidden="false" customHeight="false" outlineLevel="0" collapsed="false">
      <c r="A674" s="179"/>
      <c r="B674" s="160"/>
      <c r="C674" s="160"/>
      <c r="D674" s="160"/>
      <c r="E674" s="160"/>
      <c r="F674" s="160"/>
      <c r="G674" s="160"/>
      <c r="H674" s="159"/>
      <c r="I674" s="181"/>
      <c r="R674" s="159"/>
    </row>
    <row r="675" customFormat="false" ht="12.75" hidden="false" customHeight="false" outlineLevel="0" collapsed="false">
      <c r="A675" s="179"/>
      <c r="B675" s="160"/>
      <c r="C675" s="160"/>
      <c r="D675" s="160"/>
      <c r="E675" s="160"/>
      <c r="F675" s="160"/>
      <c r="G675" s="160"/>
      <c r="H675" s="159"/>
      <c r="I675" s="181"/>
      <c r="R675" s="159"/>
    </row>
    <row r="676" customFormat="false" ht="12.75" hidden="false" customHeight="false" outlineLevel="0" collapsed="false">
      <c r="A676" s="179"/>
      <c r="B676" s="160"/>
      <c r="C676" s="160"/>
      <c r="D676" s="160"/>
      <c r="E676" s="160"/>
      <c r="F676" s="160"/>
      <c r="G676" s="160"/>
      <c r="H676" s="159"/>
      <c r="I676" s="181"/>
      <c r="R676" s="159"/>
    </row>
    <row r="677" customFormat="false" ht="12.75" hidden="false" customHeight="false" outlineLevel="0" collapsed="false">
      <c r="A677" s="179"/>
      <c r="B677" s="160"/>
      <c r="C677" s="160"/>
      <c r="D677" s="160"/>
      <c r="E677" s="160"/>
      <c r="F677" s="160"/>
      <c r="G677" s="160"/>
      <c r="H677" s="159"/>
      <c r="I677" s="181"/>
      <c r="R677" s="159"/>
    </row>
    <row r="678" customFormat="false" ht="12.75" hidden="false" customHeight="false" outlineLevel="0" collapsed="false">
      <c r="A678" s="179"/>
      <c r="B678" s="160"/>
      <c r="C678" s="160"/>
      <c r="D678" s="160"/>
      <c r="E678" s="160"/>
      <c r="F678" s="160"/>
      <c r="G678" s="160"/>
      <c r="H678" s="159"/>
      <c r="I678" s="181"/>
      <c r="R678" s="159"/>
    </row>
    <row r="679" customFormat="false" ht="12.75" hidden="false" customHeight="false" outlineLevel="0" collapsed="false">
      <c r="A679" s="179"/>
      <c r="B679" s="160"/>
      <c r="C679" s="160"/>
      <c r="D679" s="160"/>
      <c r="E679" s="160"/>
      <c r="F679" s="160"/>
      <c r="G679" s="160"/>
      <c r="H679" s="159"/>
      <c r="I679" s="181"/>
      <c r="R679" s="159"/>
    </row>
    <row r="680" customFormat="false" ht="12.75" hidden="false" customHeight="false" outlineLevel="0" collapsed="false">
      <c r="A680" s="179"/>
      <c r="B680" s="160"/>
      <c r="C680" s="160"/>
      <c r="D680" s="160"/>
      <c r="E680" s="160"/>
      <c r="F680" s="160"/>
      <c r="G680" s="160"/>
      <c r="H680" s="159"/>
      <c r="I680" s="181"/>
      <c r="R680" s="159"/>
    </row>
    <row r="681" customFormat="false" ht="12.75" hidden="false" customHeight="false" outlineLevel="0" collapsed="false">
      <c r="A681" s="179"/>
      <c r="B681" s="160"/>
      <c r="C681" s="160"/>
      <c r="D681" s="160"/>
      <c r="E681" s="160"/>
      <c r="F681" s="160"/>
      <c r="G681" s="160"/>
      <c r="H681" s="159"/>
      <c r="I681" s="181"/>
      <c r="R681" s="159"/>
    </row>
    <row r="682" customFormat="false" ht="12.75" hidden="false" customHeight="false" outlineLevel="0" collapsed="false">
      <c r="A682" s="179"/>
      <c r="B682" s="160"/>
      <c r="C682" s="160"/>
      <c r="D682" s="160"/>
      <c r="E682" s="160"/>
      <c r="F682" s="160"/>
      <c r="G682" s="160"/>
      <c r="H682" s="159"/>
      <c r="I682" s="181"/>
      <c r="R682" s="159"/>
    </row>
    <row r="683" customFormat="false" ht="12.75" hidden="false" customHeight="false" outlineLevel="0" collapsed="false">
      <c r="A683" s="179"/>
      <c r="B683" s="160"/>
      <c r="C683" s="160"/>
      <c r="D683" s="160"/>
      <c r="E683" s="160"/>
      <c r="F683" s="160"/>
      <c r="G683" s="160"/>
      <c r="H683" s="159"/>
      <c r="I683" s="181"/>
      <c r="R683" s="159"/>
    </row>
    <row r="684" customFormat="false" ht="12.75" hidden="false" customHeight="false" outlineLevel="0" collapsed="false">
      <c r="A684" s="179"/>
      <c r="B684" s="160"/>
      <c r="C684" s="160"/>
      <c r="D684" s="160"/>
      <c r="E684" s="160"/>
      <c r="F684" s="160"/>
      <c r="G684" s="160"/>
      <c r="H684" s="159"/>
      <c r="I684" s="181"/>
      <c r="R684" s="159"/>
    </row>
    <row r="685" customFormat="false" ht="12.75" hidden="false" customHeight="false" outlineLevel="0" collapsed="false">
      <c r="A685" s="179"/>
      <c r="B685" s="160"/>
      <c r="C685" s="160"/>
      <c r="D685" s="160"/>
      <c r="E685" s="160"/>
      <c r="F685" s="160"/>
      <c r="G685" s="160"/>
      <c r="H685" s="159"/>
      <c r="I685" s="181"/>
      <c r="R685" s="159"/>
    </row>
    <row r="686" customFormat="false" ht="12.75" hidden="false" customHeight="false" outlineLevel="0" collapsed="false">
      <c r="A686" s="179"/>
      <c r="B686" s="160"/>
      <c r="C686" s="160"/>
      <c r="D686" s="160"/>
      <c r="E686" s="160"/>
      <c r="F686" s="160"/>
      <c r="G686" s="160"/>
      <c r="H686" s="159"/>
      <c r="I686" s="181"/>
      <c r="R686" s="159"/>
    </row>
    <row r="687" customFormat="false" ht="12.75" hidden="false" customHeight="false" outlineLevel="0" collapsed="false">
      <c r="A687" s="179"/>
      <c r="B687" s="160"/>
      <c r="C687" s="160"/>
      <c r="D687" s="160"/>
      <c r="E687" s="160"/>
      <c r="F687" s="160"/>
      <c r="G687" s="160"/>
      <c r="H687" s="159"/>
      <c r="I687" s="181"/>
      <c r="R687" s="159"/>
    </row>
    <row r="688" customFormat="false" ht="12.75" hidden="false" customHeight="false" outlineLevel="0" collapsed="false">
      <c r="A688" s="179"/>
      <c r="B688" s="160"/>
      <c r="C688" s="160"/>
      <c r="D688" s="160"/>
      <c r="E688" s="160"/>
      <c r="F688" s="160"/>
      <c r="G688" s="160"/>
      <c r="H688" s="159"/>
      <c r="I688" s="181"/>
      <c r="R688" s="159"/>
    </row>
    <row r="689" customFormat="false" ht="12.75" hidden="false" customHeight="false" outlineLevel="0" collapsed="false">
      <c r="A689" s="179"/>
      <c r="B689" s="160"/>
      <c r="C689" s="160"/>
      <c r="D689" s="160"/>
      <c r="E689" s="160"/>
      <c r="F689" s="160"/>
      <c r="G689" s="160"/>
      <c r="H689" s="159"/>
      <c r="I689" s="181"/>
      <c r="R689" s="159"/>
    </row>
    <row r="690" customFormat="false" ht="12.75" hidden="false" customHeight="false" outlineLevel="0" collapsed="false">
      <c r="A690" s="179"/>
      <c r="B690" s="160"/>
      <c r="C690" s="160"/>
      <c r="D690" s="160"/>
      <c r="E690" s="160"/>
      <c r="F690" s="160"/>
      <c r="G690" s="160"/>
      <c r="H690" s="159"/>
      <c r="I690" s="181"/>
      <c r="R690" s="159"/>
    </row>
    <row r="691" customFormat="false" ht="12.75" hidden="false" customHeight="false" outlineLevel="0" collapsed="false">
      <c r="A691" s="179"/>
      <c r="B691" s="160"/>
      <c r="C691" s="160"/>
      <c r="D691" s="160"/>
      <c r="E691" s="160"/>
      <c r="F691" s="160"/>
      <c r="G691" s="160"/>
      <c r="H691" s="159"/>
      <c r="I691" s="181"/>
      <c r="R691" s="159"/>
    </row>
    <row r="692" customFormat="false" ht="12.75" hidden="false" customHeight="false" outlineLevel="0" collapsed="false">
      <c r="A692" s="179"/>
      <c r="B692" s="160"/>
      <c r="C692" s="160"/>
      <c r="D692" s="160"/>
      <c r="E692" s="160"/>
      <c r="F692" s="160"/>
      <c r="G692" s="160"/>
      <c r="H692" s="159"/>
      <c r="I692" s="181"/>
      <c r="R692" s="159"/>
    </row>
    <row r="693" customFormat="false" ht="12.75" hidden="false" customHeight="false" outlineLevel="0" collapsed="false">
      <c r="A693" s="179"/>
      <c r="B693" s="160"/>
      <c r="C693" s="160"/>
      <c r="D693" s="160"/>
      <c r="E693" s="160"/>
      <c r="F693" s="160"/>
      <c r="G693" s="160"/>
      <c r="H693" s="159"/>
      <c r="I693" s="181"/>
      <c r="R693" s="159"/>
    </row>
    <row r="694" customFormat="false" ht="12.75" hidden="false" customHeight="false" outlineLevel="0" collapsed="false">
      <c r="A694" s="179"/>
      <c r="B694" s="160"/>
      <c r="C694" s="160"/>
      <c r="D694" s="160"/>
      <c r="E694" s="160"/>
      <c r="F694" s="160"/>
      <c r="G694" s="160"/>
      <c r="H694" s="159"/>
      <c r="I694" s="181"/>
      <c r="R694" s="159"/>
    </row>
    <row r="695" customFormat="false" ht="12.75" hidden="false" customHeight="false" outlineLevel="0" collapsed="false">
      <c r="A695" s="179"/>
      <c r="B695" s="160"/>
      <c r="C695" s="160"/>
      <c r="D695" s="160"/>
      <c r="E695" s="160"/>
      <c r="F695" s="160"/>
      <c r="G695" s="160"/>
      <c r="H695" s="159"/>
      <c r="I695" s="181"/>
      <c r="R695" s="159"/>
    </row>
    <row r="696" customFormat="false" ht="12.75" hidden="false" customHeight="false" outlineLevel="0" collapsed="false">
      <c r="A696" s="179"/>
      <c r="B696" s="160"/>
      <c r="C696" s="160"/>
      <c r="D696" s="160"/>
      <c r="E696" s="160"/>
      <c r="F696" s="160"/>
      <c r="G696" s="160"/>
      <c r="H696" s="159"/>
      <c r="I696" s="181"/>
      <c r="R696" s="159"/>
    </row>
    <row r="697" customFormat="false" ht="12.75" hidden="false" customHeight="false" outlineLevel="0" collapsed="false">
      <c r="A697" s="179"/>
      <c r="B697" s="160"/>
      <c r="C697" s="160"/>
      <c r="D697" s="160"/>
      <c r="E697" s="160"/>
      <c r="F697" s="160"/>
      <c r="G697" s="160"/>
      <c r="H697" s="159"/>
      <c r="I697" s="181"/>
      <c r="R697" s="159"/>
    </row>
    <row r="698" customFormat="false" ht="12.75" hidden="false" customHeight="false" outlineLevel="0" collapsed="false">
      <c r="A698" s="179"/>
      <c r="B698" s="160"/>
      <c r="C698" s="160"/>
      <c r="D698" s="160"/>
      <c r="E698" s="160"/>
      <c r="F698" s="160"/>
      <c r="G698" s="160"/>
      <c r="H698" s="159"/>
      <c r="I698" s="181"/>
      <c r="R698" s="159"/>
    </row>
    <row r="699" customFormat="false" ht="12.75" hidden="false" customHeight="false" outlineLevel="0" collapsed="false">
      <c r="A699" s="179"/>
      <c r="B699" s="160"/>
      <c r="C699" s="160"/>
      <c r="D699" s="160"/>
      <c r="E699" s="160"/>
      <c r="F699" s="160"/>
      <c r="G699" s="160"/>
      <c r="H699" s="159"/>
      <c r="I699" s="181"/>
      <c r="R699" s="159"/>
    </row>
    <row r="700" customFormat="false" ht="12.75" hidden="false" customHeight="false" outlineLevel="0" collapsed="false">
      <c r="A700" s="179"/>
      <c r="B700" s="160"/>
      <c r="C700" s="160"/>
      <c r="D700" s="160"/>
      <c r="E700" s="160"/>
      <c r="F700" s="160"/>
      <c r="G700" s="160"/>
      <c r="H700" s="159"/>
      <c r="I700" s="181"/>
      <c r="R700" s="159"/>
    </row>
    <row r="701" customFormat="false" ht="12.75" hidden="false" customHeight="false" outlineLevel="0" collapsed="false">
      <c r="A701" s="179"/>
      <c r="B701" s="160"/>
      <c r="C701" s="160"/>
      <c r="D701" s="160"/>
      <c r="E701" s="160"/>
      <c r="F701" s="160"/>
      <c r="G701" s="160"/>
      <c r="H701" s="159"/>
      <c r="I701" s="181"/>
      <c r="R701" s="159"/>
    </row>
    <row r="702" customFormat="false" ht="12.75" hidden="false" customHeight="false" outlineLevel="0" collapsed="false">
      <c r="A702" s="179"/>
      <c r="B702" s="160"/>
      <c r="C702" s="160"/>
      <c r="D702" s="160"/>
      <c r="E702" s="160"/>
      <c r="F702" s="160"/>
      <c r="G702" s="160"/>
      <c r="H702" s="159"/>
      <c r="I702" s="181"/>
      <c r="R702" s="159"/>
    </row>
    <row r="703" customFormat="false" ht="12.75" hidden="false" customHeight="false" outlineLevel="0" collapsed="false">
      <c r="A703" s="179"/>
      <c r="B703" s="160"/>
      <c r="C703" s="160"/>
      <c r="D703" s="160"/>
      <c r="E703" s="160"/>
      <c r="F703" s="160"/>
      <c r="G703" s="160"/>
      <c r="H703" s="159"/>
      <c r="I703" s="181"/>
      <c r="R703" s="159"/>
    </row>
    <row r="704" customFormat="false" ht="12.75" hidden="false" customHeight="false" outlineLevel="0" collapsed="false">
      <c r="A704" s="179"/>
      <c r="B704" s="160"/>
      <c r="C704" s="160"/>
      <c r="D704" s="160"/>
      <c r="E704" s="160"/>
      <c r="F704" s="160"/>
      <c r="G704" s="160"/>
      <c r="H704" s="159"/>
      <c r="I704" s="181"/>
      <c r="R704" s="159"/>
    </row>
    <row r="705" customFormat="false" ht="12.75" hidden="false" customHeight="false" outlineLevel="0" collapsed="false">
      <c r="A705" s="179"/>
      <c r="B705" s="160"/>
      <c r="C705" s="160"/>
      <c r="D705" s="160"/>
      <c r="E705" s="160"/>
      <c r="F705" s="160"/>
      <c r="G705" s="160"/>
      <c r="H705" s="159"/>
      <c r="I705" s="181"/>
      <c r="R705" s="159"/>
    </row>
    <row r="706" customFormat="false" ht="12.75" hidden="false" customHeight="false" outlineLevel="0" collapsed="false">
      <c r="A706" s="179"/>
      <c r="B706" s="160"/>
      <c r="C706" s="160"/>
      <c r="D706" s="160"/>
      <c r="E706" s="160"/>
      <c r="F706" s="160"/>
      <c r="G706" s="160"/>
      <c r="H706" s="159"/>
      <c r="I706" s="181"/>
      <c r="R706" s="159"/>
    </row>
    <row r="707" customFormat="false" ht="12.75" hidden="false" customHeight="false" outlineLevel="0" collapsed="false">
      <c r="A707" s="179"/>
      <c r="B707" s="160"/>
      <c r="C707" s="160"/>
      <c r="D707" s="160"/>
      <c r="E707" s="160"/>
      <c r="F707" s="160"/>
      <c r="G707" s="160"/>
      <c r="H707" s="159"/>
      <c r="I707" s="181"/>
      <c r="R707" s="159"/>
    </row>
    <row r="708" customFormat="false" ht="12.75" hidden="false" customHeight="false" outlineLevel="0" collapsed="false">
      <c r="A708" s="179"/>
      <c r="B708" s="160"/>
      <c r="C708" s="160"/>
      <c r="D708" s="160"/>
      <c r="E708" s="160"/>
      <c r="F708" s="160"/>
      <c r="G708" s="160"/>
      <c r="H708" s="159"/>
      <c r="I708" s="181"/>
      <c r="R708" s="159"/>
    </row>
    <row r="709" customFormat="false" ht="12.75" hidden="false" customHeight="false" outlineLevel="0" collapsed="false">
      <c r="A709" s="179"/>
      <c r="B709" s="160"/>
      <c r="C709" s="160"/>
      <c r="D709" s="160"/>
      <c r="E709" s="160"/>
      <c r="F709" s="160"/>
      <c r="G709" s="160"/>
      <c r="H709" s="159"/>
      <c r="I709" s="181"/>
      <c r="R709" s="159"/>
    </row>
    <row r="710" customFormat="false" ht="12.75" hidden="false" customHeight="false" outlineLevel="0" collapsed="false">
      <c r="A710" s="179"/>
      <c r="B710" s="160"/>
      <c r="C710" s="160"/>
      <c r="D710" s="160"/>
      <c r="E710" s="160"/>
      <c r="F710" s="160"/>
      <c r="G710" s="160"/>
      <c r="H710" s="159"/>
      <c r="I710" s="181"/>
      <c r="R710" s="159"/>
    </row>
    <row r="711" customFormat="false" ht="12.75" hidden="false" customHeight="false" outlineLevel="0" collapsed="false">
      <c r="A711" s="179"/>
      <c r="B711" s="160"/>
      <c r="C711" s="160"/>
      <c r="D711" s="160"/>
      <c r="E711" s="160"/>
      <c r="F711" s="160"/>
      <c r="G711" s="160"/>
      <c r="H711" s="159"/>
      <c r="I711" s="181"/>
      <c r="R711" s="159"/>
    </row>
    <row r="712" customFormat="false" ht="12.75" hidden="false" customHeight="false" outlineLevel="0" collapsed="false">
      <c r="A712" s="179"/>
      <c r="B712" s="160"/>
      <c r="C712" s="160"/>
      <c r="D712" s="160"/>
      <c r="E712" s="160"/>
      <c r="F712" s="160"/>
      <c r="G712" s="160"/>
      <c r="H712" s="159"/>
      <c r="I712" s="181"/>
      <c r="R712" s="159"/>
    </row>
    <row r="713" customFormat="false" ht="12.75" hidden="false" customHeight="false" outlineLevel="0" collapsed="false">
      <c r="A713" s="179"/>
      <c r="B713" s="160"/>
      <c r="C713" s="160"/>
      <c r="D713" s="160"/>
      <c r="E713" s="160"/>
      <c r="F713" s="160"/>
      <c r="G713" s="160"/>
      <c r="H713" s="159"/>
      <c r="I713" s="181"/>
      <c r="R713" s="159"/>
    </row>
    <row r="714" customFormat="false" ht="12.75" hidden="false" customHeight="false" outlineLevel="0" collapsed="false">
      <c r="A714" s="179"/>
      <c r="B714" s="160"/>
      <c r="C714" s="160"/>
      <c r="D714" s="160"/>
      <c r="E714" s="160"/>
      <c r="F714" s="160"/>
      <c r="G714" s="160"/>
      <c r="H714" s="159"/>
      <c r="I714" s="181"/>
      <c r="R714" s="159"/>
    </row>
    <row r="715" customFormat="false" ht="12.75" hidden="false" customHeight="false" outlineLevel="0" collapsed="false">
      <c r="A715" s="179"/>
      <c r="B715" s="160"/>
      <c r="C715" s="160"/>
      <c r="D715" s="160"/>
      <c r="E715" s="160"/>
      <c r="F715" s="160"/>
      <c r="G715" s="160"/>
      <c r="H715" s="159"/>
      <c r="I715" s="181"/>
      <c r="R715" s="159"/>
    </row>
    <row r="716" customFormat="false" ht="12.75" hidden="false" customHeight="false" outlineLevel="0" collapsed="false">
      <c r="A716" s="179"/>
      <c r="B716" s="160"/>
      <c r="C716" s="160"/>
      <c r="D716" s="160"/>
      <c r="E716" s="160"/>
      <c r="F716" s="160"/>
      <c r="G716" s="160"/>
      <c r="H716" s="159"/>
      <c r="I716" s="181"/>
      <c r="R716" s="159"/>
    </row>
    <row r="717" customFormat="false" ht="12.75" hidden="false" customHeight="false" outlineLevel="0" collapsed="false">
      <c r="A717" s="179"/>
      <c r="B717" s="160"/>
      <c r="C717" s="160"/>
      <c r="D717" s="160"/>
      <c r="E717" s="160"/>
      <c r="F717" s="160"/>
      <c r="G717" s="160"/>
      <c r="H717" s="159"/>
      <c r="I717" s="181"/>
      <c r="R717" s="159"/>
    </row>
    <row r="718" customFormat="false" ht="12.75" hidden="false" customHeight="false" outlineLevel="0" collapsed="false">
      <c r="A718" s="179"/>
      <c r="B718" s="160"/>
      <c r="C718" s="160"/>
      <c r="D718" s="160"/>
      <c r="E718" s="160"/>
      <c r="F718" s="160"/>
      <c r="G718" s="160"/>
      <c r="H718" s="159"/>
      <c r="I718" s="181"/>
      <c r="R718" s="159"/>
    </row>
    <row r="719" customFormat="false" ht="12.75" hidden="false" customHeight="false" outlineLevel="0" collapsed="false">
      <c r="A719" s="179"/>
      <c r="B719" s="160"/>
      <c r="C719" s="160"/>
      <c r="D719" s="160"/>
      <c r="E719" s="160"/>
      <c r="F719" s="160"/>
      <c r="G719" s="160"/>
      <c r="H719" s="159"/>
      <c r="I719" s="181"/>
      <c r="R719" s="159"/>
    </row>
    <row r="720" customFormat="false" ht="12.75" hidden="false" customHeight="false" outlineLevel="0" collapsed="false">
      <c r="A720" s="179"/>
      <c r="B720" s="160"/>
      <c r="C720" s="160"/>
      <c r="D720" s="160"/>
      <c r="E720" s="160"/>
      <c r="F720" s="160"/>
      <c r="G720" s="160"/>
      <c r="H720" s="159"/>
      <c r="I720" s="181"/>
      <c r="R720" s="159"/>
    </row>
    <row r="721" customFormat="false" ht="12.75" hidden="false" customHeight="false" outlineLevel="0" collapsed="false">
      <c r="A721" s="179"/>
      <c r="B721" s="160"/>
      <c r="C721" s="160"/>
      <c r="D721" s="160"/>
      <c r="E721" s="160"/>
      <c r="F721" s="160"/>
      <c r="G721" s="160"/>
      <c r="H721" s="159"/>
      <c r="I721" s="181"/>
      <c r="R721" s="159"/>
    </row>
    <row r="722" customFormat="false" ht="12.75" hidden="false" customHeight="false" outlineLevel="0" collapsed="false">
      <c r="A722" s="179"/>
      <c r="B722" s="160"/>
      <c r="C722" s="160"/>
      <c r="D722" s="160"/>
      <c r="E722" s="160"/>
      <c r="F722" s="160"/>
      <c r="G722" s="160"/>
      <c r="H722" s="159"/>
      <c r="I722" s="181"/>
      <c r="R722" s="159"/>
    </row>
    <row r="723" customFormat="false" ht="12.75" hidden="false" customHeight="false" outlineLevel="0" collapsed="false">
      <c r="A723" s="179"/>
      <c r="B723" s="160"/>
      <c r="C723" s="160"/>
      <c r="D723" s="160"/>
      <c r="E723" s="160"/>
      <c r="F723" s="160"/>
      <c r="G723" s="160"/>
      <c r="H723" s="159"/>
      <c r="I723" s="181"/>
      <c r="R723" s="159"/>
    </row>
    <row r="724" customFormat="false" ht="12.75" hidden="false" customHeight="false" outlineLevel="0" collapsed="false">
      <c r="A724" s="179"/>
      <c r="B724" s="160"/>
      <c r="C724" s="160"/>
      <c r="D724" s="160"/>
      <c r="E724" s="160"/>
      <c r="F724" s="160"/>
      <c r="G724" s="160"/>
      <c r="H724" s="159"/>
      <c r="I724" s="181"/>
      <c r="R724" s="159"/>
    </row>
    <row r="725" customFormat="false" ht="12.75" hidden="false" customHeight="false" outlineLevel="0" collapsed="false">
      <c r="A725" s="179"/>
      <c r="B725" s="160"/>
      <c r="C725" s="160"/>
      <c r="D725" s="160"/>
      <c r="E725" s="160"/>
      <c r="F725" s="160"/>
      <c r="G725" s="160"/>
      <c r="H725" s="159"/>
      <c r="I725" s="181"/>
      <c r="R725" s="159"/>
    </row>
    <row r="726" customFormat="false" ht="12.75" hidden="false" customHeight="false" outlineLevel="0" collapsed="false">
      <c r="A726" s="179"/>
      <c r="B726" s="160"/>
      <c r="C726" s="160"/>
      <c r="D726" s="160"/>
      <c r="E726" s="160"/>
      <c r="F726" s="160"/>
      <c r="G726" s="160"/>
      <c r="H726" s="159"/>
      <c r="I726" s="181"/>
      <c r="R726" s="159"/>
    </row>
    <row r="727" customFormat="false" ht="12.75" hidden="false" customHeight="false" outlineLevel="0" collapsed="false">
      <c r="A727" s="179"/>
      <c r="B727" s="160"/>
      <c r="C727" s="160"/>
      <c r="D727" s="160"/>
      <c r="E727" s="160"/>
      <c r="F727" s="160"/>
      <c r="G727" s="160"/>
      <c r="H727" s="159"/>
      <c r="I727" s="181"/>
      <c r="R727" s="159"/>
    </row>
    <row r="728" customFormat="false" ht="12.75" hidden="false" customHeight="false" outlineLevel="0" collapsed="false">
      <c r="A728" s="179"/>
      <c r="B728" s="160"/>
      <c r="C728" s="160"/>
      <c r="D728" s="160"/>
      <c r="E728" s="160"/>
      <c r="F728" s="160"/>
      <c r="G728" s="160"/>
      <c r="H728" s="159"/>
      <c r="I728" s="181"/>
      <c r="R728" s="159"/>
    </row>
    <row r="729" customFormat="false" ht="12.75" hidden="false" customHeight="false" outlineLevel="0" collapsed="false">
      <c r="A729" s="179"/>
      <c r="B729" s="160"/>
      <c r="C729" s="160"/>
      <c r="D729" s="160"/>
      <c r="E729" s="160"/>
      <c r="F729" s="160"/>
      <c r="G729" s="160"/>
      <c r="H729" s="159"/>
      <c r="I729" s="181"/>
      <c r="R729" s="159"/>
    </row>
    <row r="730" customFormat="false" ht="12.75" hidden="false" customHeight="false" outlineLevel="0" collapsed="false">
      <c r="A730" s="179"/>
      <c r="B730" s="160"/>
      <c r="C730" s="160"/>
      <c r="D730" s="160"/>
      <c r="E730" s="160"/>
      <c r="F730" s="160"/>
      <c r="G730" s="160"/>
      <c r="H730" s="159"/>
      <c r="I730" s="181"/>
      <c r="R730" s="159"/>
    </row>
    <row r="731" customFormat="false" ht="12.75" hidden="false" customHeight="false" outlineLevel="0" collapsed="false">
      <c r="A731" s="179"/>
      <c r="B731" s="160"/>
      <c r="C731" s="160"/>
      <c r="D731" s="160"/>
      <c r="E731" s="160"/>
      <c r="F731" s="160"/>
      <c r="G731" s="160"/>
      <c r="H731" s="159"/>
      <c r="I731" s="181"/>
      <c r="R731" s="159"/>
    </row>
    <row r="732" customFormat="false" ht="12.75" hidden="false" customHeight="false" outlineLevel="0" collapsed="false">
      <c r="A732" s="179"/>
      <c r="B732" s="160"/>
      <c r="C732" s="160"/>
      <c r="D732" s="160"/>
      <c r="E732" s="160"/>
      <c r="F732" s="160"/>
      <c r="G732" s="160"/>
      <c r="H732" s="159"/>
      <c r="I732" s="181"/>
      <c r="R732" s="159"/>
    </row>
    <row r="733" customFormat="false" ht="12.75" hidden="false" customHeight="false" outlineLevel="0" collapsed="false">
      <c r="A733" s="179"/>
      <c r="B733" s="160"/>
      <c r="C733" s="160"/>
      <c r="D733" s="160"/>
      <c r="E733" s="160"/>
      <c r="F733" s="160"/>
      <c r="G733" s="160"/>
      <c r="H733" s="159"/>
      <c r="I733" s="181"/>
      <c r="R733" s="159"/>
    </row>
    <row r="734" customFormat="false" ht="12.75" hidden="false" customHeight="false" outlineLevel="0" collapsed="false">
      <c r="A734" s="179"/>
      <c r="B734" s="160"/>
      <c r="C734" s="160"/>
      <c r="D734" s="160"/>
      <c r="E734" s="160"/>
      <c r="F734" s="160"/>
      <c r="G734" s="160"/>
      <c r="H734" s="159"/>
      <c r="I734" s="181"/>
      <c r="R734" s="159"/>
    </row>
    <row r="735" customFormat="false" ht="12.75" hidden="false" customHeight="false" outlineLevel="0" collapsed="false">
      <c r="A735" s="179"/>
      <c r="B735" s="160"/>
      <c r="C735" s="160"/>
      <c r="D735" s="160"/>
      <c r="E735" s="160"/>
      <c r="F735" s="160"/>
      <c r="G735" s="160"/>
      <c r="H735" s="159"/>
      <c r="I735" s="181"/>
      <c r="R735" s="159"/>
    </row>
    <row r="736" customFormat="false" ht="12.75" hidden="false" customHeight="false" outlineLevel="0" collapsed="false">
      <c r="A736" s="179"/>
      <c r="B736" s="160"/>
      <c r="C736" s="160"/>
      <c r="D736" s="160"/>
      <c r="E736" s="160"/>
      <c r="F736" s="160"/>
      <c r="G736" s="160"/>
      <c r="H736" s="159"/>
      <c r="I736" s="181"/>
      <c r="R736" s="159"/>
    </row>
    <row r="737" customFormat="false" ht="12.75" hidden="false" customHeight="false" outlineLevel="0" collapsed="false">
      <c r="A737" s="179"/>
      <c r="B737" s="160"/>
      <c r="C737" s="160"/>
      <c r="D737" s="160"/>
      <c r="E737" s="160"/>
      <c r="F737" s="160"/>
      <c r="G737" s="160"/>
      <c r="H737" s="159"/>
      <c r="I737" s="181"/>
      <c r="R737" s="159"/>
    </row>
    <row r="738" customFormat="false" ht="12.75" hidden="false" customHeight="false" outlineLevel="0" collapsed="false">
      <c r="A738" s="179"/>
      <c r="B738" s="160"/>
      <c r="C738" s="160"/>
      <c r="D738" s="160"/>
      <c r="E738" s="160"/>
      <c r="F738" s="160"/>
      <c r="G738" s="160"/>
      <c r="H738" s="159"/>
      <c r="I738" s="181"/>
      <c r="R738" s="159"/>
    </row>
    <row r="739" customFormat="false" ht="12.75" hidden="false" customHeight="false" outlineLevel="0" collapsed="false">
      <c r="A739" s="179"/>
      <c r="B739" s="160"/>
      <c r="C739" s="160"/>
      <c r="D739" s="160"/>
      <c r="E739" s="160"/>
      <c r="F739" s="160"/>
      <c r="G739" s="160"/>
      <c r="H739" s="159"/>
      <c r="I739" s="181"/>
      <c r="R739" s="159"/>
    </row>
    <row r="740" customFormat="false" ht="12.75" hidden="false" customHeight="false" outlineLevel="0" collapsed="false">
      <c r="A740" s="179"/>
      <c r="B740" s="160"/>
      <c r="C740" s="160"/>
      <c r="D740" s="160"/>
      <c r="E740" s="160"/>
      <c r="F740" s="160"/>
      <c r="G740" s="160"/>
      <c r="H740" s="159"/>
      <c r="I740" s="181"/>
      <c r="R740" s="159"/>
    </row>
    <row r="741" customFormat="false" ht="12.75" hidden="false" customHeight="false" outlineLevel="0" collapsed="false">
      <c r="A741" s="179"/>
      <c r="B741" s="160"/>
      <c r="C741" s="160"/>
      <c r="D741" s="160"/>
      <c r="E741" s="160"/>
      <c r="F741" s="160"/>
      <c r="G741" s="160"/>
      <c r="H741" s="159"/>
      <c r="I741" s="181"/>
      <c r="R741" s="159"/>
    </row>
    <row r="742" customFormat="false" ht="12.75" hidden="false" customHeight="false" outlineLevel="0" collapsed="false">
      <c r="A742" s="179"/>
      <c r="B742" s="160"/>
      <c r="C742" s="160"/>
      <c r="D742" s="160"/>
      <c r="E742" s="160"/>
      <c r="F742" s="160"/>
      <c r="G742" s="160"/>
      <c r="H742" s="159"/>
      <c r="I742" s="181"/>
      <c r="R742" s="159"/>
    </row>
    <row r="743" customFormat="false" ht="12.75" hidden="false" customHeight="false" outlineLevel="0" collapsed="false">
      <c r="A743" s="179"/>
      <c r="B743" s="160"/>
      <c r="C743" s="160"/>
      <c r="D743" s="160"/>
      <c r="E743" s="160"/>
      <c r="F743" s="160"/>
      <c r="G743" s="160"/>
      <c r="H743" s="159"/>
      <c r="I743" s="181"/>
      <c r="R743" s="159"/>
    </row>
    <row r="744" customFormat="false" ht="12.75" hidden="false" customHeight="false" outlineLevel="0" collapsed="false">
      <c r="A744" s="179"/>
      <c r="B744" s="160"/>
      <c r="C744" s="160"/>
      <c r="D744" s="160"/>
      <c r="E744" s="160"/>
      <c r="F744" s="160"/>
      <c r="G744" s="160"/>
      <c r="H744" s="159"/>
      <c r="I744" s="181"/>
      <c r="R744" s="159"/>
    </row>
    <row r="745" customFormat="false" ht="12.75" hidden="false" customHeight="false" outlineLevel="0" collapsed="false">
      <c r="A745" s="179"/>
      <c r="B745" s="160"/>
      <c r="C745" s="160"/>
      <c r="D745" s="160"/>
      <c r="E745" s="160"/>
      <c r="F745" s="160"/>
      <c r="G745" s="160"/>
      <c r="H745" s="159"/>
      <c r="I745" s="181"/>
      <c r="R745" s="159"/>
    </row>
    <row r="746" customFormat="false" ht="12.75" hidden="false" customHeight="false" outlineLevel="0" collapsed="false">
      <c r="A746" s="179"/>
      <c r="B746" s="160"/>
      <c r="C746" s="160"/>
      <c r="D746" s="160"/>
      <c r="E746" s="160"/>
      <c r="F746" s="160"/>
      <c r="G746" s="160"/>
      <c r="H746" s="159"/>
      <c r="I746" s="181"/>
      <c r="R746" s="159"/>
    </row>
    <row r="747" customFormat="false" ht="12.75" hidden="false" customHeight="false" outlineLevel="0" collapsed="false">
      <c r="A747" s="179"/>
      <c r="B747" s="160"/>
      <c r="C747" s="160"/>
      <c r="D747" s="160"/>
      <c r="E747" s="160"/>
      <c r="F747" s="160"/>
      <c r="G747" s="160"/>
      <c r="H747" s="159"/>
      <c r="I747" s="181"/>
      <c r="R747" s="159"/>
    </row>
    <row r="748" customFormat="false" ht="12.75" hidden="false" customHeight="false" outlineLevel="0" collapsed="false">
      <c r="A748" s="179"/>
      <c r="B748" s="160"/>
      <c r="C748" s="160"/>
      <c r="D748" s="160"/>
      <c r="E748" s="160"/>
      <c r="F748" s="160"/>
      <c r="G748" s="160"/>
      <c r="H748" s="159"/>
      <c r="I748" s="181"/>
      <c r="R748" s="159"/>
    </row>
    <row r="749" customFormat="false" ht="12.75" hidden="false" customHeight="false" outlineLevel="0" collapsed="false">
      <c r="A749" s="179"/>
      <c r="B749" s="160"/>
      <c r="C749" s="160"/>
      <c r="D749" s="160"/>
      <c r="E749" s="160"/>
      <c r="F749" s="160"/>
      <c r="G749" s="160"/>
      <c r="H749" s="159"/>
      <c r="I749" s="181"/>
      <c r="R749" s="159"/>
    </row>
    <row r="750" customFormat="false" ht="12.75" hidden="false" customHeight="false" outlineLevel="0" collapsed="false">
      <c r="A750" s="179"/>
      <c r="B750" s="160"/>
      <c r="C750" s="160"/>
      <c r="D750" s="160"/>
      <c r="E750" s="160"/>
      <c r="F750" s="160"/>
      <c r="G750" s="160"/>
      <c r="H750" s="159"/>
      <c r="I750" s="181"/>
      <c r="R750" s="159"/>
    </row>
    <row r="751" customFormat="false" ht="12.75" hidden="false" customHeight="false" outlineLevel="0" collapsed="false">
      <c r="A751" s="179"/>
      <c r="B751" s="160"/>
      <c r="C751" s="160"/>
      <c r="D751" s="160"/>
      <c r="E751" s="160"/>
      <c r="F751" s="160"/>
      <c r="G751" s="160"/>
      <c r="H751" s="159"/>
      <c r="I751" s="181"/>
      <c r="R751" s="159"/>
    </row>
    <row r="752" customFormat="false" ht="12.75" hidden="false" customHeight="false" outlineLevel="0" collapsed="false">
      <c r="A752" s="179"/>
      <c r="B752" s="160"/>
      <c r="C752" s="160"/>
      <c r="D752" s="160"/>
      <c r="E752" s="160"/>
      <c r="F752" s="160"/>
      <c r="G752" s="160"/>
      <c r="H752" s="159"/>
      <c r="I752" s="181"/>
      <c r="R752" s="159"/>
    </row>
    <row r="753" customFormat="false" ht="12.75" hidden="false" customHeight="false" outlineLevel="0" collapsed="false">
      <c r="A753" s="179"/>
      <c r="B753" s="160"/>
      <c r="C753" s="160"/>
      <c r="D753" s="160"/>
      <c r="E753" s="160"/>
      <c r="F753" s="160"/>
      <c r="G753" s="160"/>
      <c r="H753" s="159"/>
      <c r="I753" s="181"/>
      <c r="R753" s="159"/>
    </row>
    <row r="754" customFormat="false" ht="12.75" hidden="false" customHeight="false" outlineLevel="0" collapsed="false">
      <c r="A754" s="179"/>
      <c r="B754" s="160"/>
      <c r="C754" s="160"/>
      <c r="D754" s="160"/>
      <c r="E754" s="160"/>
      <c r="F754" s="160"/>
      <c r="G754" s="160"/>
      <c r="H754" s="159"/>
      <c r="I754" s="181"/>
      <c r="R754" s="159"/>
    </row>
    <row r="755" customFormat="false" ht="12.75" hidden="false" customHeight="false" outlineLevel="0" collapsed="false">
      <c r="A755" s="179"/>
      <c r="B755" s="160"/>
      <c r="C755" s="160"/>
      <c r="D755" s="160"/>
      <c r="E755" s="160"/>
      <c r="F755" s="160"/>
      <c r="G755" s="160"/>
      <c r="H755" s="159"/>
      <c r="I755" s="181"/>
      <c r="R755" s="159"/>
    </row>
    <row r="756" customFormat="false" ht="12.75" hidden="false" customHeight="false" outlineLevel="0" collapsed="false">
      <c r="A756" s="179"/>
      <c r="B756" s="160"/>
      <c r="C756" s="160"/>
      <c r="D756" s="160"/>
      <c r="E756" s="160"/>
      <c r="F756" s="160"/>
      <c r="G756" s="160"/>
      <c r="H756" s="159"/>
      <c r="I756" s="181"/>
      <c r="R756" s="159"/>
    </row>
    <row r="757" customFormat="false" ht="12.75" hidden="false" customHeight="false" outlineLevel="0" collapsed="false">
      <c r="A757" s="179"/>
      <c r="B757" s="160"/>
      <c r="C757" s="160"/>
      <c r="D757" s="160"/>
      <c r="E757" s="160"/>
      <c r="F757" s="160"/>
      <c r="G757" s="160"/>
      <c r="H757" s="159"/>
      <c r="I757" s="181"/>
      <c r="R757" s="159"/>
    </row>
    <row r="758" customFormat="false" ht="12.75" hidden="false" customHeight="false" outlineLevel="0" collapsed="false">
      <c r="A758" s="179"/>
      <c r="B758" s="160"/>
      <c r="C758" s="160"/>
      <c r="D758" s="160"/>
      <c r="E758" s="160"/>
      <c r="F758" s="160"/>
      <c r="G758" s="160"/>
      <c r="H758" s="159"/>
      <c r="I758" s="181"/>
      <c r="R758" s="159"/>
    </row>
    <row r="759" customFormat="false" ht="12.75" hidden="false" customHeight="false" outlineLevel="0" collapsed="false">
      <c r="A759" s="179"/>
      <c r="B759" s="160"/>
      <c r="C759" s="160"/>
      <c r="D759" s="160"/>
      <c r="E759" s="160"/>
      <c r="F759" s="160"/>
      <c r="G759" s="160"/>
      <c r="H759" s="159"/>
      <c r="I759" s="181"/>
      <c r="R759" s="159"/>
    </row>
    <row r="760" customFormat="false" ht="12.75" hidden="false" customHeight="false" outlineLevel="0" collapsed="false">
      <c r="A760" s="179"/>
      <c r="B760" s="160"/>
      <c r="C760" s="160"/>
      <c r="D760" s="160"/>
      <c r="E760" s="160"/>
      <c r="F760" s="160"/>
      <c r="G760" s="160"/>
      <c r="H760" s="159"/>
      <c r="I760" s="181"/>
      <c r="R760" s="159"/>
    </row>
    <row r="761" customFormat="false" ht="12.75" hidden="false" customHeight="false" outlineLevel="0" collapsed="false">
      <c r="A761" s="179"/>
      <c r="B761" s="160"/>
      <c r="C761" s="160"/>
      <c r="D761" s="160"/>
      <c r="E761" s="160"/>
      <c r="F761" s="160"/>
      <c r="G761" s="160"/>
      <c r="H761" s="159"/>
      <c r="I761" s="181"/>
      <c r="R761" s="159"/>
    </row>
    <row r="762" customFormat="false" ht="12.75" hidden="false" customHeight="false" outlineLevel="0" collapsed="false">
      <c r="A762" s="179"/>
      <c r="B762" s="160"/>
      <c r="C762" s="160"/>
      <c r="D762" s="160"/>
      <c r="E762" s="160"/>
      <c r="F762" s="160"/>
      <c r="G762" s="160"/>
      <c r="H762" s="159"/>
      <c r="I762" s="181"/>
      <c r="R762" s="159"/>
    </row>
    <row r="763" customFormat="false" ht="12.75" hidden="false" customHeight="false" outlineLevel="0" collapsed="false">
      <c r="A763" s="179"/>
      <c r="B763" s="160"/>
      <c r="C763" s="160"/>
      <c r="D763" s="160"/>
      <c r="E763" s="160"/>
      <c r="F763" s="160"/>
      <c r="G763" s="160"/>
      <c r="H763" s="159"/>
      <c r="I763" s="181"/>
      <c r="R763" s="159"/>
    </row>
    <row r="764" customFormat="false" ht="12.75" hidden="false" customHeight="false" outlineLevel="0" collapsed="false">
      <c r="A764" s="179"/>
      <c r="B764" s="160"/>
      <c r="C764" s="160"/>
      <c r="D764" s="160"/>
      <c r="E764" s="160"/>
      <c r="F764" s="160"/>
      <c r="G764" s="160"/>
      <c r="H764" s="159"/>
      <c r="I764" s="181"/>
      <c r="R764" s="159"/>
    </row>
    <row r="765" customFormat="false" ht="12.75" hidden="false" customHeight="false" outlineLevel="0" collapsed="false">
      <c r="A765" s="179"/>
      <c r="B765" s="160"/>
      <c r="C765" s="160"/>
      <c r="D765" s="160"/>
      <c r="E765" s="160"/>
      <c r="F765" s="160"/>
      <c r="G765" s="160"/>
      <c r="H765" s="159"/>
      <c r="I765" s="181"/>
      <c r="R765" s="159"/>
    </row>
    <row r="766" customFormat="false" ht="12.75" hidden="false" customHeight="false" outlineLevel="0" collapsed="false">
      <c r="A766" s="179"/>
      <c r="B766" s="160"/>
      <c r="C766" s="160"/>
      <c r="D766" s="160"/>
      <c r="E766" s="160"/>
      <c r="F766" s="160"/>
      <c r="G766" s="160"/>
      <c r="H766" s="159"/>
      <c r="I766" s="181"/>
      <c r="R766" s="159"/>
    </row>
    <row r="767" customFormat="false" ht="12.75" hidden="false" customHeight="false" outlineLevel="0" collapsed="false">
      <c r="A767" s="179"/>
      <c r="B767" s="160"/>
      <c r="C767" s="160"/>
      <c r="D767" s="160"/>
      <c r="E767" s="160"/>
      <c r="F767" s="160"/>
      <c r="G767" s="160"/>
      <c r="H767" s="159"/>
      <c r="I767" s="181"/>
      <c r="R767" s="159"/>
    </row>
    <row r="768" customFormat="false" ht="12.75" hidden="false" customHeight="false" outlineLevel="0" collapsed="false">
      <c r="A768" s="179"/>
      <c r="B768" s="160"/>
      <c r="C768" s="160"/>
      <c r="D768" s="160"/>
      <c r="E768" s="160"/>
      <c r="F768" s="160"/>
      <c r="G768" s="160"/>
      <c r="H768" s="159"/>
      <c r="I768" s="181"/>
      <c r="R768" s="159"/>
    </row>
    <row r="769" customFormat="false" ht="12.75" hidden="false" customHeight="false" outlineLevel="0" collapsed="false">
      <c r="A769" s="179"/>
      <c r="B769" s="160"/>
      <c r="C769" s="160"/>
      <c r="D769" s="160"/>
      <c r="E769" s="160"/>
      <c r="F769" s="160"/>
      <c r="G769" s="160"/>
      <c r="H769" s="159"/>
      <c r="I769" s="181"/>
      <c r="R769" s="159"/>
    </row>
    <row r="770" customFormat="false" ht="12.75" hidden="false" customHeight="false" outlineLevel="0" collapsed="false">
      <c r="A770" s="179"/>
      <c r="B770" s="160"/>
      <c r="C770" s="160"/>
      <c r="D770" s="160"/>
      <c r="E770" s="160"/>
      <c r="F770" s="160"/>
      <c r="G770" s="160"/>
      <c r="H770" s="159"/>
      <c r="I770" s="181"/>
      <c r="R770" s="159"/>
    </row>
    <row r="771" customFormat="false" ht="12.75" hidden="false" customHeight="false" outlineLevel="0" collapsed="false">
      <c r="A771" s="179"/>
      <c r="B771" s="160"/>
      <c r="C771" s="160"/>
      <c r="D771" s="160"/>
      <c r="E771" s="160"/>
      <c r="F771" s="160"/>
      <c r="G771" s="160"/>
      <c r="H771" s="159"/>
      <c r="I771" s="181"/>
      <c r="R771" s="159"/>
    </row>
    <row r="772" customFormat="false" ht="12.75" hidden="false" customHeight="false" outlineLevel="0" collapsed="false">
      <c r="A772" s="179"/>
      <c r="B772" s="160"/>
      <c r="C772" s="160"/>
      <c r="D772" s="160"/>
      <c r="E772" s="160"/>
      <c r="F772" s="160"/>
      <c r="G772" s="160"/>
      <c r="H772" s="159"/>
      <c r="I772" s="181"/>
      <c r="R772" s="159"/>
    </row>
    <row r="773" customFormat="false" ht="12.75" hidden="false" customHeight="false" outlineLevel="0" collapsed="false">
      <c r="A773" s="179"/>
      <c r="B773" s="160"/>
      <c r="C773" s="160"/>
      <c r="D773" s="160"/>
      <c r="E773" s="160"/>
      <c r="F773" s="160"/>
      <c r="G773" s="160"/>
      <c r="H773" s="159"/>
      <c r="I773" s="181"/>
      <c r="R773" s="159"/>
    </row>
    <row r="774" customFormat="false" ht="12.75" hidden="false" customHeight="false" outlineLevel="0" collapsed="false">
      <c r="A774" s="179"/>
      <c r="B774" s="160"/>
      <c r="C774" s="160"/>
      <c r="D774" s="160"/>
      <c r="E774" s="160"/>
      <c r="F774" s="160"/>
      <c r="G774" s="160"/>
      <c r="H774" s="159"/>
      <c r="I774" s="181"/>
      <c r="R774" s="159"/>
    </row>
    <row r="775" customFormat="false" ht="12.75" hidden="false" customHeight="false" outlineLevel="0" collapsed="false">
      <c r="A775" s="179"/>
      <c r="B775" s="160"/>
      <c r="C775" s="160"/>
      <c r="D775" s="160"/>
      <c r="E775" s="160"/>
      <c r="F775" s="160"/>
      <c r="G775" s="160"/>
      <c r="H775" s="159"/>
      <c r="I775" s="181"/>
      <c r="R775" s="159"/>
    </row>
    <row r="776" customFormat="false" ht="12.75" hidden="false" customHeight="false" outlineLevel="0" collapsed="false">
      <c r="A776" s="179"/>
      <c r="B776" s="160"/>
      <c r="C776" s="160"/>
      <c r="D776" s="160"/>
      <c r="E776" s="160"/>
      <c r="F776" s="160"/>
      <c r="G776" s="160"/>
      <c r="H776" s="159"/>
      <c r="I776" s="181"/>
      <c r="R776" s="159"/>
    </row>
    <row r="777" customFormat="false" ht="12.75" hidden="false" customHeight="false" outlineLevel="0" collapsed="false">
      <c r="A777" s="179"/>
      <c r="B777" s="160"/>
      <c r="C777" s="160"/>
      <c r="D777" s="160"/>
      <c r="E777" s="160"/>
      <c r="F777" s="160"/>
      <c r="G777" s="160"/>
      <c r="H777" s="159"/>
      <c r="I777" s="181"/>
      <c r="R777" s="159"/>
    </row>
    <row r="778" customFormat="false" ht="12.75" hidden="false" customHeight="false" outlineLevel="0" collapsed="false">
      <c r="A778" s="179"/>
      <c r="B778" s="160"/>
      <c r="C778" s="160"/>
      <c r="D778" s="160"/>
      <c r="E778" s="160"/>
      <c r="F778" s="160"/>
      <c r="G778" s="160"/>
      <c r="H778" s="159"/>
      <c r="I778" s="181"/>
      <c r="R778" s="159"/>
    </row>
    <row r="779" customFormat="false" ht="12.75" hidden="false" customHeight="false" outlineLevel="0" collapsed="false">
      <c r="A779" s="179"/>
      <c r="B779" s="160"/>
      <c r="C779" s="160"/>
      <c r="D779" s="160"/>
      <c r="E779" s="160"/>
      <c r="F779" s="160"/>
      <c r="G779" s="160"/>
      <c r="H779" s="159"/>
      <c r="I779" s="181"/>
      <c r="R779" s="159"/>
    </row>
    <row r="780" customFormat="false" ht="12.75" hidden="false" customHeight="false" outlineLevel="0" collapsed="false">
      <c r="A780" s="179"/>
      <c r="B780" s="160"/>
      <c r="C780" s="160"/>
      <c r="D780" s="160"/>
      <c r="E780" s="160"/>
      <c r="F780" s="160"/>
      <c r="G780" s="160"/>
      <c r="H780" s="159"/>
      <c r="I780" s="181"/>
      <c r="R780" s="159"/>
    </row>
    <row r="781" customFormat="false" ht="12.75" hidden="false" customHeight="false" outlineLevel="0" collapsed="false">
      <c r="A781" s="179"/>
      <c r="B781" s="160"/>
      <c r="C781" s="160"/>
      <c r="D781" s="160"/>
      <c r="E781" s="160"/>
      <c r="F781" s="160"/>
      <c r="G781" s="160"/>
      <c r="H781" s="159"/>
      <c r="I781" s="181"/>
      <c r="R781" s="159"/>
    </row>
    <row r="782" customFormat="false" ht="12.75" hidden="false" customHeight="false" outlineLevel="0" collapsed="false">
      <c r="A782" s="179"/>
      <c r="B782" s="160"/>
      <c r="C782" s="160"/>
      <c r="D782" s="160"/>
      <c r="E782" s="160"/>
      <c r="F782" s="160"/>
      <c r="G782" s="160"/>
      <c r="H782" s="159"/>
      <c r="I782" s="181"/>
      <c r="R782" s="159"/>
    </row>
    <row r="783" customFormat="false" ht="12.75" hidden="false" customHeight="false" outlineLevel="0" collapsed="false">
      <c r="A783" s="179"/>
      <c r="B783" s="160"/>
      <c r="C783" s="160"/>
      <c r="D783" s="160"/>
      <c r="E783" s="160"/>
      <c r="F783" s="160"/>
      <c r="G783" s="160"/>
      <c r="H783" s="159"/>
      <c r="I783" s="181"/>
      <c r="R783" s="159"/>
    </row>
    <row r="784" customFormat="false" ht="12.75" hidden="false" customHeight="false" outlineLevel="0" collapsed="false">
      <c r="A784" s="179"/>
      <c r="B784" s="160"/>
      <c r="C784" s="160"/>
      <c r="D784" s="160"/>
      <c r="E784" s="160"/>
      <c r="F784" s="160"/>
      <c r="G784" s="160"/>
      <c r="H784" s="159"/>
      <c r="I784" s="181"/>
      <c r="R784" s="159"/>
    </row>
    <row r="785" customFormat="false" ht="12.75" hidden="false" customHeight="false" outlineLevel="0" collapsed="false">
      <c r="A785" s="179"/>
      <c r="B785" s="160"/>
      <c r="C785" s="160"/>
      <c r="D785" s="160"/>
      <c r="E785" s="160"/>
      <c r="F785" s="160"/>
      <c r="G785" s="160"/>
      <c r="H785" s="159"/>
      <c r="I785" s="181"/>
      <c r="R785" s="159"/>
    </row>
    <row r="786" customFormat="false" ht="12.75" hidden="false" customHeight="false" outlineLevel="0" collapsed="false">
      <c r="A786" s="179"/>
      <c r="B786" s="160"/>
      <c r="C786" s="160"/>
      <c r="D786" s="160"/>
      <c r="E786" s="160"/>
      <c r="F786" s="160"/>
      <c r="G786" s="160"/>
      <c r="H786" s="159"/>
      <c r="I786" s="181"/>
      <c r="R786" s="159"/>
    </row>
    <row r="787" customFormat="false" ht="12.75" hidden="false" customHeight="false" outlineLevel="0" collapsed="false">
      <c r="A787" s="179"/>
      <c r="B787" s="160"/>
      <c r="C787" s="160"/>
      <c r="D787" s="160"/>
      <c r="E787" s="160"/>
      <c r="F787" s="160"/>
      <c r="G787" s="160"/>
      <c r="H787" s="159"/>
      <c r="I787" s="181"/>
      <c r="R787" s="159"/>
    </row>
    <row r="788" customFormat="false" ht="12.75" hidden="false" customHeight="false" outlineLevel="0" collapsed="false">
      <c r="A788" s="179"/>
      <c r="B788" s="160"/>
      <c r="C788" s="160"/>
      <c r="D788" s="160"/>
      <c r="E788" s="160"/>
      <c r="F788" s="160"/>
      <c r="G788" s="160"/>
      <c r="H788" s="159"/>
      <c r="I788" s="181"/>
      <c r="R788" s="159"/>
    </row>
    <row r="789" customFormat="false" ht="12.75" hidden="false" customHeight="false" outlineLevel="0" collapsed="false">
      <c r="A789" s="179"/>
      <c r="B789" s="160"/>
      <c r="C789" s="160"/>
      <c r="D789" s="160"/>
      <c r="E789" s="160"/>
      <c r="F789" s="160"/>
      <c r="G789" s="160"/>
      <c r="H789" s="159"/>
      <c r="I789" s="181"/>
      <c r="R789" s="159"/>
    </row>
    <row r="790" customFormat="false" ht="12.75" hidden="false" customHeight="false" outlineLevel="0" collapsed="false">
      <c r="A790" s="179"/>
      <c r="B790" s="160"/>
      <c r="C790" s="160"/>
      <c r="D790" s="160"/>
      <c r="E790" s="160"/>
      <c r="F790" s="160"/>
      <c r="G790" s="160"/>
      <c r="H790" s="159"/>
      <c r="I790" s="181"/>
      <c r="R790" s="159"/>
    </row>
    <row r="791" customFormat="false" ht="12.75" hidden="false" customHeight="false" outlineLevel="0" collapsed="false">
      <c r="A791" s="179"/>
      <c r="B791" s="160"/>
      <c r="C791" s="160"/>
      <c r="D791" s="160"/>
      <c r="E791" s="160"/>
      <c r="F791" s="160"/>
      <c r="G791" s="160"/>
      <c r="H791" s="159"/>
      <c r="I791" s="181"/>
      <c r="R791" s="159"/>
    </row>
    <row r="792" customFormat="false" ht="12.75" hidden="false" customHeight="false" outlineLevel="0" collapsed="false">
      <c r="A792" s="179"/>
      <c r="B792" s="160"/>
      <c r="C792" s="160"/>
      <c r="D792" s="160"/>
      <c r="E792" s="160"/>
      <c r="F792" s="160"/>
      <c r="G792" s="160"/>
      <c r="H792" s="159"/>
      <c r="I792" s="181"/>
      <c r="R792" s="159"/>
    </row>
    <row r="793" customFormat="false" ht="12.75" hidden="false" customHeight="false" outlineLevel="0" collapsed="false">
      <c r="A793" s="179"/>
      <c r="B793" s="160"/>
      <c r="C793" s="160"/>
      <c r="D793" s="160"/>
      <c r="E793" s="160"/>
      <c r="F793" s="160"/>
      <c r="G793" s="160"/>
      <c r="H793" s="159"/>
      <c r="I793" s="181"/>
      <c r="R793" s="159"/>
    </row>
    <row r="794" customFormat="false" ht="12.75" hidden="false" customHeight="false" outlineLevel="0" collapsed="false">
      <c r="A794" s="179"/>
      <c r="B794" s="160"/>
      <c r="C794" s="160"/>
      <c r="D794" s="160"/>
      <c r="E794" s="160"/>
      <c r="F794" s="160"/>
      <c r="G794" s="160"/>
      <c r="H794" s="159"/>
      <c r="I794" s="181"/>
      <c r="R794" s="159"/>
    </row>
    <row r="795" customFormat="false" ht="12.75" hidden="false" customHeight="false" outlineLevel="0" collapsed="false">
      <c r="A795" s="179"/>
      <c r="B795" s="160"/>
      <c r="C795" s="160"/>
      <c r="D795" s="160"/>
      <c r="E795" s="160"/>
      <c r="F795" s="160"/>
      <c r="G795" s="160"/>
      <c r="H795" s="159"/>
      <c r="I795" s="181"/>
      <c r="R795" s="159"/>
    </row>
    <row r="796" customFormat="false" ht="12.75" hidden="false" customHeight="false" outlineLevel="0" collapsed="false">
      <c r="A796" s="179"/>
      <c r="B796" s="160"/>
      <c r="C796" s="160"/>
      <c r="D796" s="160"/>
      <c r="E796" s="160"/>
      <c r="F796" s="160"/>
      <c r="G796" s="160"/>
      <c r="H796" s="159"/>
      <c r="I796" s="181"/>
      <c r="R796" s="159"/>
    </row>
    <row r="797" customFormat="false" ht="12.75" hidden="false" customHeight="false" outlineLevel="0" collapsed="false">
      <c r="A797" s="179"/>
      <c r="B797" s="160"/>
      <c r="C797" s="160"/>
      <c r="D797" s="160"/>
      <c r="E797" s="160"/>
      <c r="F797" s="160"/>
      <c r="G797" s="160"/>
      <c r="H797" s="159"/>
      <c r="I797" s="181"/>
      <c r="R797" s="159"/>
    </row>
    <row r="798" customFormat="false" ht="12.75" hidden="false" customHeight="false" outlineLevel="0" collapsed="false">
      <c r="A798" s="179"/>
      <c r="B798" s="160"/>
      <c r="C798" s="160"/>
      <c r="D798" s="160"/>
      <c r="E798" s="160"/>
      <c r="F798" s="160"/>
      <c r="G798" s="160"/>
      <c r="H798" s="159"/>
      <c r="I798" s="181"/>
      <c r="R798" s="159"/>
    </row>
    <row r="799" customFormat="false" ht="12.75" hidden="false" customHeight="false" outlineLevel="0" collapsed="false">
      <c r="A799" s="179"/>
      <c r="B799" s="160"/>
      <c r="C799" s="160"/>
      <c r="D799" s="160"/>
      <c r="E799" s="160"/>
      <c r="F799" s="160"/>
      <c r="G799" s="160"/>
      <c r="H799" s="159"/>
      <c r="I799" s="181"/>
      <c r="R799" s="159"/>
    </row>
    <row r="800" customFormat="false" ht="12.75" hidden="false" customHeight="false" outlineLevel="0" collapsed="false">
      <c r="A800" s="179"/>
      <c r="B800" s="160"/>
      <c r="C800" s="160"/>
      <c r="D800" s="160"/>
      <c r="E800" s="160"/>
      <c r="F800" s="160"/>
      <c r="G800" s="160"/>
      <c r="H800" s="159"/>
      <c r="I800" s="181"/>
      <c r="R800" s="159"/>
    </row>
    <row r="801" customFormat="false" ht="12.75" hidden="false" customHeight="false" outlineLevel="0" collapsed="false">
      <c r="A801" s="179"/>
      <c r="B801" s="160"/>
      <c r="C801" s="160"/>
      <c r="D801" s="160"/>
      <c r="E801" s="160"/>
      <c r="F801" s="160"/>
      <c r="G801" s="160"/>
      <c r="H801" s="159"/>
      <c r="I801" s="181"/>
      <c r="R801" s="159"/>
    </row>
    <row r="802" customFormat="false" ht="12.75" hidden="false" customHeight="false" outlineLevel="0" collapsed="false">
      <c r="A802" s="179"/>
      <c r="B802" s="160"/>
      <c r="C802" s="160"/>
      <c r="D802" s="160"/>
      <c r="E802" s="160"/>
      <c r="F802" s="160"/>
      <c r="G802" s="160"/>
      <c r="H802" s="159"/>
      <c r="I802" s="181"/>
      <c r="R802" s="159"/>
    </row>
    <row r="803" customFormat="false" ht="12.75" hidden="false" customHeight="false" outlineLevel="0" collapsed="false">
      <c r="A803" s="179"/>
      <c r="B803" s="160"/>
      <c r="C803" s="160"/>
      <c r="D803" s="160"/>
      <c r="E803" s="160"/>
      <c r="F803" s="160"/>
      <c r="G803" s="160"/>
      <c r="H803" s="159"/>
      <c r="I803" s="181"/>
      <c r="R803" s="159"/>
    </row>
    <row r="804" customFormat="false" ht="12.75" hidden="false" customHeight="false" outlineLevel="0" collapsed="false">
      <c r="A804" s="179"/>
      <c r="B804" s="160"/>
      <c r="C804" s="160"/>
      <c r="D804" s="160"/>
      <c r="E804" s="160"/>
      <c r="F804" s="160"/>
      <c r="G804" s="160"/>
      <c r="H804" s="159"/>
      <c r="I804" s="181"/>
      <c r="R804" s="159"/>
    </row>
    <row r="805" customFormat="false" ht="12.75" hidden="false" customHeight="false" outlineLevel="0" collapsed="false">
      <c r="A805" s="179"/>
      <c r="B805" s="160"/>
      <c r="C805" s="160"/>
      <c r="D805" s="160"/>
      <c r="E805" s="160"/>
      <c r="F805" s="160"/>
      <c r="G805" s="160"/>
      <c r="H805" s="159"/>
      <c r="I805" s="181"/>
      <c r="R805" s="159"/>
    </row>
    <row r="806" customFormat="false" ht="12.75" hidden="false" customHeight="false" outlineLevel="0" collapsed="false">
      <c r="A806" s="179"/>
      <c r="B806" s="160"/>
      <c r="C806" s="160"/>
      <c r="D806" s="160"/>
      <c r="E806" s="160"/>
      <c r="F806" s="160"/>
      <c r="G806" s="160"/>
      <c r="H806" s="159"/>
      <c r="I806" s="181"/>
      <c r="R806" s="159"/>
    </row>
    <row r="807" customFormat="false" ht="12.75" hidden="false" customHeight="false" outlineLevel="0" collapsed="false">
      <c r="A807" s="179"/>
      <c r="B807" s="160"/>
      <c r="C807" s="160"/>
      <c r="D807" s="160"/>
      <c r="E807" s="160"/>
      <c r="F807" s="160"/>
      <c r="G807" s="160"/>
      <c r="H807" s="159"/>
      <c r="I807" s="181"/>
      <c r="R807" s="159"/>
    </row>
    <row r="808" customFormat="false" ht="12.75" hidden="false" customHeight="false" outlineLevel="0" collapsed="false">
      <c r="A808" s="179"/>
      <c r="B808" s="160"/>
      <c r="C808" s="160"/>
      <c r="D808" s="160"/>
      <c r="E808" s="160"/>
      <c r="F808" s="160"/>
      <c r="G808" s="160"/>
      <c r="H808" s="159"/>
      <c r="I808" s="181"/>
      <c r="R808" s="159"/>
    </row>
    <row r="809" customFormat="false" ht="12.75" hidden="false" customHeight="false" outlineLevel="0" collapsed="false">
      <c r="A809" s="179"/>
      <c r="B809" s="160"/>
      <c r="C809" s="160"/>
      <c r="D809" s="160"/>
      <c r="E809" s="160"/>
      <c r="F809" s="160"/>
      <c r="G809" s="160"/>
      <c r="H809" s="159"/>
      <c r="I809" s="181"/>
      <c r="R809" s="159"/>
    </row>
    <row r="810" customFormat="false" ht="12.75" hidden="false" customHeight="false" outlineLevel="0" collapsed="false">
      <c r="A810" s="179"/>
      <c r="B810" s="160"/>
      <c r="C810" s="160"/>
      <c r="D810" s="160"/>
      <c r="E810" s="160"/>
      <c r="F810" s="160"/>
      <c r="G810" s="160"/>
      <c r="H810" s="159"/>
      <c r="I810" s="181"/>
      <c r="R810" s="159"/>
    </row>
    <row r="811" customFormat="false" ht="12.75" hidden="false" customHeight="false" outlineLevel="0" collapsed="false">
      <c r="A811" s="179"/>
      <c r="B811" s="160"/>
      <c r="C811" s="160"/>
      <c r="D811" s="160"/>
      <c r="E811" s="160"/>
      <c r="F811" s="160"/>
      <c r="G811" s="160"/>
      <c r="H811" s="159"/>
      <c r="I811" s="181"/>
      <c r="R811" s="159"/>
    </row>
    <row r="812" customFormat="false" ht="12.75" hidden="false" customHeight="false" outlineLevel="0" collapsed="false">
      <c r="A812" s="179"/>
      <c r="B812" s="160"/>
      <c r="C812" s="160"/>
      <c r="D812" s="160"/>
      <c r="E812" s="160"/>
      <c r="F812" s="160"/>
      <c r="G812" s="160"/>
      <c r="H812" s="159"/>
      <c r="I812" s="181"/>
      <c r="R812" s="159"/>
    </row>
    <row r="813" customFormat="false" ht="12.75" hidden="false" customHeight="false" outlineLevel="0" collapsed="false">
      <c r="A813" s="179"/>
      <c r="B813" s="160"/>
      <c r="C813" s="160"/>
      <c r="D813" s="160"/>
      <c r="E813" s="160"/>
      <c r="F813" s="160"/>
      <c r="G813" s="160"/>
      <c r="H813" s="159"/>
      <c r="I813" s="181"/>
      <c r="R813" s="159"/>
    </row>
    <row r="814" customFormat="false" ht="12.75" hidden="false" customHeight="false" outlineLevel="0" collapsed="false">
      <c r="A814" s="179"/>
      <c r="B814" s="160"/>
      <c r="C814" s="160"/>
      <c r="D814" s="160"/>
      <c r="E814" s="160"/>
      <c r="F814" s="160"/>
      <c r="G814" s="160"/>
      <c r="H814" s="159"/>
      <c r="I814" s="181"/>
      <c r="R814" s="159"/>
    </row>
    <row r="815" customFormat="false" ht="12.75" hidden="false" customHeight="false" outlineLevel="0" collapsed="false">
      <c r="A815" s="179"/>
      <c r="B815" s="160"/>
      <c r="C815" s="160"/>
      <c r="D815" s="160"/>
      <c r="E815" s="160"/>
      <c r="F815" s="160"/>
      <c r="G815" s="160"/>
      <c r="H815" s="159"/>
      <c r="I815" s="181"/>
      <c r="R815" s="159"/>
    </row>
    <row r="816" customFormat="false" ht="12.75" hidden="false" customHeight="false" outlineLevel="0" collapsed="false">
      <c r="A816" s="179"/>
      <c r="B816" s="160"/>
      <c r="C816" s="160"/>
      <c r="D816" s="160"/>
      <c r="E816" s="160"/>
      <c r="F816" s="160"/>
      <c r="G816" s="160"/>
      <c r="H816" s="159"/>
      <c r="I816" s="181"/>
      <c r="R816" s="159"/>
    </row>
    <row r="817" customFormat="false" ht="12.75" hidden="false" customHeight="false" outlineLevel="0" collapsed="false">
      <c r="A817" s="179"/>
      <c r="B817" s="160"/>
      <c r="C817" s="160"/>
      <c r="D817" s="160"/>
      <c r="E817" s="160"/>
      <c r="F817" s="160"/>
      <c r="G817" s="160"/>
      <c r="H817" s="159"/>
      <c r="I817" s="181"/>
      <c r="R817" s="159"/>
    </row>
    <row r="818" customFormat="false" ht="12.75" hidden="false" customHeight="false" outlineLevel="0" collapsed="false">
      <c r="A818" s="179"/>
      <c r="B818" s="160"/>
      <c r="C818" s="160"/>
      <c r="D818" s="160"/>
      <c r="E818" s="160"/>
      <c r="F818" s="160"/>
      <c r="G818" s="160"/>
      <c r="H818" s="159"/>
      <c r="I818" s="181"/>
      <c r="R818" s="159"/>
    </row>
    <row r="819" customFormat="false" ht="12.75" hidden="false" customHeight="false" outlineLevel="0" collapsed="false">
      <c r="A819" s="179"/>
      <c r="B819" s="160"/>
      <c r="C819" s="160"/>
      <c r="D819" s="160"/>
      <c r="E819" s="160"/>
      <c r="F819" s="160"/>
      <c r="G819" s="160"/>
      <c r="H819" s="159"/>
      <c r="I819" s="181"/>
      <c r="R819" s="159"/>
    </row>
    <row r="820" customFormat="false" ht="12.75" hidden="false" customHeight="false" outlineLevel="0" collapsed="false">
      <c r="A820" s="179"/>
      <c r="B820" s="160"/>
      <c r="C820" s="160"/>
      <c r="D820" s="160"/>
      <c r="E820" s="160"/>
      <c r="F820" s="160"/>
      <c r="G820" s="160"/>
      <c r="H820" s="159"/>
      <c r="I820" s="181"/>
      <c r="R820" s="159"/>
    </row>
    <row r="821" customFormat="false" ht="12.75" hidden="false" customHeight="false" outlineLevel="0" collapsed="false">
      <c r="A821" s="179"/>
      <c r="B821" s="160"/>
      <c r="C821" s="160"/>
      <c r="D821" s="160"/>
      <c r="E821" s="160"/>
      <c r="F821" s="160"/>
      <c r="G821" s="160"/>
      <c r="H821" s="159"/>
      <c r="I821" s="181"/>
      <c r="R821" s="159"/>
    </row>
    <row r="822" customFormat="false" ht="12.75" hidden="false" customHeight="false" outlineLevel="0" collapsed="false">
      <c r="A822" s="179"/>
      <c r="B822" s="160"/>
      <c r="C822" s="160"/>
      <c r="D822" s="160"/>
      <c r="E822" s="160"/>
      <c r="F822" s="160"/>
      <c r="G822" s="160"/>
      <c r="H822" s="159"/>
      <c r="I822" s="181"/>
      <c r="R822" s="159"/>
    </row>
    <row r="823" customFormat="false" ht="12.75" hidden="false" customHeight="false" outlineLevel="0" collapsed="false">
      <c r="A823" s="179"/>
      <c r="B823" s="160"/>
      <c r="C823" s="160"/>
      <c r="D823" s="160"/>
      <c r="E823" s="160"/>
      <c r="F823" s="160"/>
      <c r="G823" s="160"/>
      <c r="H823" s="159"/>
      <c r="I823" s="181"/>
      <c r="R823" s="159"/>
    </row>
    <row r="824" customFormat="false" ht="12.75" hidden="false" customHeight="false" outlineLevel="0" collapsed="false">
      <c r="A824" s="179"/>
      <c r="B824" s="160"/>
      <c r="C824" s="160"/>
      <c r="D824" s="160"/>
      <c r="E824" s="160"/>
      <c r="F824" s="160"/>
      <c r="G824" s="160"/>
      <c r="H824" s="159"/>
      <c r="I824" s="181"/>
      <c r="R824" s="159"/>
    </row>
    <row r="825" customFormat="false" ht="12.75" hidden="false" customHeight="false" outlineLevel="0" collapsed="false">
      <c r="A825" s="179"/>
      <c r="B825" s="160"/>
      <c r="C825" s="160"/>
      <c r="D825" s="160"/>
      <c r="E825" s="160"/>
      <c r="F825" s="160"/>
      <c r="G825" s="160"/>
      <c r="H825" s="159"/>
      <c r="I825" s="181"/>
      <c r="R825" s="159"/>
    </row>
    <row r="826" customFormat="false" ht="12.75" hidden="false" customHeight="false" outlineLevel="0" collapsed="false">
      <c r="A826" s="179"/>
      <c r="B826" s="160"/>
      <c r="C826" s="160"/>
      <c r="D826" s="160"/>
      <c r="E826" s="160"/>
      <c r="F826" s="160"/>
      <c r="G826" s="160"/>
      <c r="H826" s="159"/>
      <c r="I826" s="181"/>
      <c r="R826" s="159"/>
    </row>
    <row r="827" customFormat="false" ht="12.75" hidden="false" customHeight="false" outlineLevel="0" collapsed="false">
      <c r="A827" s="179"/>
      <c r="B827" s="160"/>
      <c r="C827" s="160"/>
      <c r="D827" s="160"/>
      <c r="E827" s="160"/>
      <c r="F827" s="160"/>
      <c r="G827" s="160"/>
      <c r="H827" s="159"/>
      <c r="I827" s="181"/>
      <c r="R827" s="159"/>
    </row>
    <row r="828" customFormat="false" ht="12.75" hidden="false" customHeight="false" outlineLevel="0" collapsed="false">
      <c r="A828" s="179"/>
      <c r="B828" s="160"/>
      <c r="C828" s="160"/>
      <c r="D828" s="160"/>
      <c r="E828" s="160"/>
      <c r="F828" s="160"/>
      <c r="G828" s="160"/>
      <c r="H828" s="159"/>
      <c r="I828" s="181"/>
      <c r="R828" s="159"/>
    </row>
    <row r="829" customFormat="false" ht="12.75" hidden="false" customHeight="false" outlineLevel="0" collapsed="false">
      <c r="A829" s="179"/>
      <c r="B829" s="160"/>
      <c r="C829" s="160"/>
      <c r="D829" s="160"/>
      <c r="E829" s="160"/>
      <c r="F829" s="160"/>
      <c r="G829" s="160"/>
      <c r="H829" s="159"/>
      <c r="I829" s="181"/>
      <c r="R829" s="159"/>
    </row>
    <row r="830" customFormat="false" ht="12.75" hidden="false" customHeight="false" outlineLevel="0" collapsed="false">
      <c r="A830" s="179"/>
      <c r="B830" s="160"/>
      <c r="C830" s="160"/>
      <c r="D830" s="160"/>
      <c r="E830" s="160"/>
      <c r="F830" s="160"/>
      <c r="G830" s="160"/>
      <c r="H830" s="159"/>
      <c r="I830" s="181"/>
      <c r="R830" s="159"/>
    </row>
    <row r="831" customFormat="false" ht="12.75" hidden="false" customHeight="false" outlineLevel="0" collapsed="false">
      <c r="A831" s="179"/>
      <c r="B831" s="160"/>
      <c r="C831" s="160"/>
      <c r="D831" s="160"/>
      <c r="E831" s="160"/>
      <c r="F831" s="160"/>
      <c r="G831" s="160"/>
      <c r="H831" s="159"/>
      <c r="I831" s="181"/>
      <c r="R831" s="159"/>
    </row>
    <row r="832" customFormat="false" ht="12.75" hidden="false" customHeight="false" outlineLevel="0" collapsed="false">
      <c r="A832" s="179"/>
      <c r="B832" s="160"/>
      <c r="C832" s="160"/>
      <c r="D832" s="160"/>
      <c r="E832" s="160"/>
      <c r="F832" s="160"/>
      <c r="G832" s="160"/>
      <c r="H832" s="159"/>
      <c r="I832" s="181"/>
      <c r="R832" s="159"/>
    </row>
    <row r="833" customFormat="false" ht="12.75" hidden="false" customHeight="false" outlineLevel="0" collapsed="false">
      <c r="A833" s="179"/>
      <c r="B833" s="160"/>
      <c r="C833" s="160"/>
      <c r="D833" s="160"/>
      <c r="E833" s="160"/>
      <c r="F833" s="160"/>
      <c r="G833" s="160"/>
      <c r="H833" s="159"/>
      <c r="I833" s="181"/>
      <c r="R833" s="159"/>
    </row>
    <row r="834" customFormat="false" ht="12.75" hidden="false" customHeight="false" outlineLevel="0" collapsed="false">
      <c r="A834" s="179"/>
      <c r="B834" s="160"/>
      <c r="C834" s="160"/>
      <c r="D834" s="160"/>
      <c r="E834" s="160"/>
      <c r="F834" s="160"/>
      <c r="G834" s="160"/>
      <c r="H834" s="159"/>
      <c r="I834" s="181"/>
      <c r="R834" s="159"/>
    </row>
    <row r="835" customFormat="false" ht="12.75" hidden="false" customHeight="false" outlineLevel="0" collapsed="false">
      <c r="A835" s="179"/>
      <c r="B835" s="160"/>
      <c r="C835" s="160"/>
      <c r="D835" s="160"/>
      <c r="E835" s="160"/>
      <c r="F835" s="160"/>
      <c r="G835" s="160"/>
      <c r="H835" s="159"/>
      <c r="I835" s="181"/>
      <c r="R835" s="159"/>
    </row>
    <row r="836" customFormat="false" ht="12.75" hidden="false" customHeight="false" outlineLevel="0" collapsed="false">
      <c r="A836" s="179"/>
      <c r="B836" s="160"/>
      <c r="C836" s="160"/>
      <c r="D836" s="160"/>
      <c r="E836" s="160"/>
      <c r="F836" s="160"/>
      <c r="G836" s="160"/>
      <c r="H836" s="159"/>
      <c r="I836" s="181"/>
      <c r="R836" s="159"/>
    </row>
    <row r="837" customFormat="false" ht="12.75" hidden="false" customHeight="false" outlineLevel="0" collapsed="false">
      <c r="A837" s="179"/>
      <c r="B837" s="160"/>
      <c r="C837" s="160"/>
      <c r="D837" s="160"/>
      <c r="E837" s="160"/>
      <c r="F837" s="160"/>
      <c r="G837" s="160"/>
      <c r="H837" s="159"/>
      <c r="I837" s="181"/>
      <c r="R837" s="159"/>
    </row>
    <row r="838" customFormat="false" ht="12.75" hidden="false" customHeight="false" outlineLevel="0" collapsed="false">
      <c r="A838" s="179"/>
      <c r="B838" s="160"/>
      <c r="C838" s="160"/>
      <c r="D838" s="160"/>
      <c r="E838" s="160"/>
      <c r="F838" s="160"/>
      <c r="G838" s="160"/>
      <c r="H838" s="159"/>
      <c r="I838" s="181"/>
      <c r="R838" s="159"/>
    </row>
    <row r="839" customFormat="false" ht="12.75" hidden="false" customHeight="false" outlineLevel="0" collapsed="false">
      <c r="A839" s="179"/>
      <c r="B839" s="160"/>
      <c r="C839" s="160"/>
      <c r="D839" s="160"/>
      <c r="E839" s="160"/>
      <c r="F839" s="160"/>
      <c r="G839" s="160"/>
      <c r="H839" s="159"/>
      <c r="I839" s="181"/>
      <c r="R839" s="159"/>
    </row>
    <row r="840" customFormat="false" ht="12.75" hidden="false" customHeight="false" outlineLevel="0" collapsed="false">
      <c r="A840" s="179"/>
      <c r="B840" s="160"/>
      <c r="C840" s="160"/>
      <c r="D840" s="160"/>
      <c r="E840" s="160"/>
      <c r="F840" s="160"/>
      <c r="G840" s="160"/>
      <c r="H840" s="159"/>
      <c r="I840" s="181"/>
      <c r="R840" s="159"/>
    </row>
    <row r="841" customFormat="false" ht="12.75" hidden="false" customHeight="false" outlineLevel="0" collapsed="false">
      <c r="A841" s="179"/>
      <c r="B841" s="160"/>
      <c r="C841" s="160"/>
      <c r="D841" s="160"/>
      <c r="E841" s="160"/>
      <c r="F841" s="160"/>
      <c r="G841" s="160"/>
      <c r="H841" s="159"/>
      <c r="I841" s="181"/>
      <c r="R841" s="159"/>
    </row>
    <row r="842" customFormat="false" ht="12.75" hidden="false" customHeight="false" outlineLevel="0" collapsed="false">
      <c r="A842" s="179"/>
      <c r="B842" s="160"/>
      <c r="C842" s="160"/>
      <c r="D842" s="160"/>
      <c r="E842" s="160"/>
      <c r="F842" s="160"/>
      <c r="G842" s="160"/>
      <c r="H842" s="159"/>
      <c r="I842" s="181"/>
      <c r="R842" s="159"/>
    </row>
    <row r="843" customFormat="false" ht="12.75" hidden="false" customHeight="false" outlineLevel="0" collapsed="false">
      <c r="A843" s="179"/>
      <c r="B843" s="160"/>
      <c r="C843" s="160"/>
      <c r="D843" s="160"/>
      <c r="E843" s="160"/>
      <c r="F843" s="160"/>
      <c r="G843" s="160"/>
      <c r="H843" s="159"/>
      <c r="I843" s="181"/>
      <c r="R843" s="159"/>
    </row>
    <row r="844" customFormat="false" ht="12.75" hidden="false" customHeight="false" outlineLevel="0" collapsed="false">
      <c r="A844" s="179"/>
      <c r="B844" s="160"/>
      <c r="C844" s="160"/>
      <c r="D844" s="160"/>
      <c r="E844" s="160"/>
      <c r="F844" s="160"/>
      <c r="G844" s="160"/>
      <c r="H844" s="159"/>
      <c r="I844" s="181"/>
      <c r="R844" s="159"/>
    </row>
    <row r="845" customFormat="false" ht="12.75" hidden="false" customHeight="false" outlineLevel="0" collapsed="false">
      <c r="A845" s="179"/>
      <c r="B845" s="160"/>
      <c r="C845" s="160"/>
      <c r="D845" s="160"/>
      <c r="E845" s="160"/>
      <c r="F845" s="160"/>
      <c r="G845" s="160"/>
      <c r="H845" s="159"/>
      <c r="I845" s="181"/>
      <c r="R845" s="159"/>
    </row>
    <row r="846" customFormat="false" ht="12.75" hidden="false" customHeight="false" outlineLevel="0" collapsed="false">
      <c r="A846" s="179"/>
      <c r="B846" s="160"/>
      <c r="C846" s="160"/>
      <c r="D846" s="160"/>
      <c r="E846" s="160"/>
      <c r="F846" s="160"/>
      <c r="G846" s="160"/>
      <c r="H846" s="159"/>
      <c r="I846" s="181"/>
      <c r="R846" s="159"/>
    </row>
    <row r="847" customFormat="false" ht="12.75" hidden="false" customHeight="false" outlineLevel="0" collapsed="false">
      <c r="A847" s="179"/>
      <c r="B847" s="160"/>
      <c r="C847" s="160"/>
      <c r="D847" s="160"/>
      <c r="E847" s="160"/>
      <c r="F847" s="160"/>
      <c r="G847" s="160"/>
      <c r="H847" s="159"/>
      <c r="I847" s="181"/>
      <c r="R847" s="159"/>
    </row>
    <row r="848" customFormat="false" ht="12.75" hidden="false" customHeight="false" outlineLevel="0" collapsed="false">
      <c r="A848" s="179"/>
      <c r="B848" s="160"/>
      <c r="C848" s="160"/>
      <c r="D848" s="160"/>
      <c r="E848" s="160"/>
      <c r="F848" s="160"/>
      <c r="G848" s="160"/>
      <c r="H848" s="159"/>
      <c r="I848" s="181"/>
      <c r="R848" s="159"/>
    </row>
    <row r="849" customFormat="false" ht="12.75" hidden="false" customHeight="false" outlineLevel="0" collapsed="false">
      <c r="A849" s="179"/>
      <c r="B849" s="160"/>
      <c r="C849" s="160"/>
      <c r="D849" s="160"/>
      <c r="E849" s="160"/>
      <c r="F849" s="160"/>
      <c r="G849" s="160"/>
      <c r="H849" s="159"/>
      <c r="I849" s="181"/>
      <c r="R849" s="159"/>
    </row>
    <row r="850" customFormat="false" ht="12.75" hidden="false" customHeight="false" outlineLevel="0" collapsed="false">
      <c r="A850" s="179"/>
      <c r="B850" s="160"/>
      <c r="C850" s="160"/>
      <c r="D850" s="160"/>
      <c r="E850" s="160"/>
      <c r="F850" s="160"/>
      <c r="G850" s="160"/>
      <c r="H850" s="159"/>
      <c r="I850" s="181"/>
      <c r="R850" s="159"/>
    </row>
    <row r="851" customFormat="false" ht="12.75" hidden="false" customHeight="false" outlineLevel="0" collapsed="false">
      <c r="A851" s="179"/>
      <c r="B851" s="160"/>
      <c r="C851" s="160"/>
      <c r="D851" s="160"/>
      <c r="E851" s="160"/>
      <c r="F851" s="160"/>
      <c r="G851" s="160"/>
      <c r="H851" s="159"/>
      <c r="I851" s="181"/>
      <c r="R851" s="159"/>
    </row>
    <row r="852" customFormat="false" ht="12.75" hidden="false" customHeight="false" outlineLevel="0" collapsed="false">
      <c r="A852" s="179"/>
      <c r="B852" s="160"/>
      <c r="C852" s="160"/>
      <c r="D852" s="160"/>
      <c r="E852" s="160"/>
      <c r="F852" s="160"/>
      <c r="G852" s="160"/>
      <c r="H852" s="159"/>
      <c r="I852" s="181"/>
      <c r="R852" s="159"/>
    </row>
    <row r="853" customFormat="false" ht="12.75" hidden="false" customHeight="false" outlineLevel="0" collapsed="false">
      <c r="A853" s="179"/>
      <c r="B853" s="160"/>
      <c r="C853" s="160"/>
      <c r="D853" s="160"/>
      <c r="E853" s="160"/>
      <c r="F853" s="160"/>
      <c r="G853" s="160"/>
      <c r="H853" s="159"/>
      <c r="I853" s="181"/>
      <c r="R853" s="159"/>
    </row>
    <row r="854" customFormat="false" ht="12.75" hidden="false" customHeight="false" outlineLevel="0" collapsed="false">
      <c r="A854" s="179"/>
      <c r="B854" s="160"/>
      <c r="C854" s="160"/>
      <c r="D854" s="160"/>
      <c r="E854" s="160"/>
      <c r="F854" s="160"/>
      <c r="G854" s="160"/>
      <c r="H854" s="159"/>
      <c r="I854" s="181"/>
      <c r="R854" s="159"/>
    </row>
    <row r="855" customFormat="false" ht="12.75" hidden="false" customHeight="false" outlineLevel="0" collapsed="false">
      <c r="A855" s="179"/>
      <c r="B855" s="160"/>
      <c r="C855" s="160"/>
      <c r="D855" s="160"/>
      <c r="E855" s="160"/>
      <c r="F855" s="160"/>
      <c r="G855" s="160"/>
      <c r="H855" s="159"/>
      <c r="I855" s="181"/>
      <c r="R855" s="159"/>
    </row>
    <row r="856" customFormat="false" ht="12.75" hidden="false" customHeight="false" outlineLevel="0" collapsed="false">
      <c r="A856" s="179"/>
      <c r="B856" s="160"/>
      <c r="C856" s="160"/>
      <c r="D856" s="160"/>
      <c r="E856" s="160"/>
      <c r="F856" s="160"/>
      <c r="G856" s="160"/>
      <c r="H856" s="159"/>
      <c r="I856" s="181"/>
      <c r="R856" s="159"/>
    </row>
    <row r="857" customFormat="false" ht="12.75" hidden="false" customHeight="false" outlineLevel="0" collapsed="false">
      <c r="A857" s="179"/>
      <c r="B857" s="160"/>
      <c r="C857" s="160"/>
      <c r="D857" s="160"/>
      <c r="E857" s="160"/>
      <c r="F857" s="160"/>
      <c r="G857" s="160"/>
      <c r="H857" s="159"/>
      <c r="I857" s="181"/>
      <c r="R857" s="159"/>
    </row>
    <row r="858" customFormat="false" ht="12.75" hidden="false" customHeight="false" outlineLevel="0" collapsed="false">
      <c r="A858" s="179"/>
      <c r="B858" s="160"/>
      <c r="C858" s="160"/>
      <c r="D858" s="160"/>
      <c r="E858" s="160"/>
      <c r="F858" s="160"/>
      <c r="G858" s="160"/>
      <c r="H858" s="159"/>
      <c r="I858" s="181"/>
      <c r="R858" s="159"/>
    </row>
    <row r="859" customFormat="false" ht="12.75" hidden="false" customHeight="false" outlineLevel="0" collapsed="false">
      <c r="A859" s="179"/>
      <c r="B859" s="160"/>
      <c r="C859" s="160"/>
      <c r="D859" s="160"/>
      <c r="E859" s="160"/>
      <c r="F859" s="160"/>
      <c r="G859" s="160"/>
      <c r="H859" s="159"/>
      <c r="I859" s="181"/>
      <c r="R859" s="159"/>
    </row>
    <row r="860" customFormat="false" ht="12.75" hidden="false" customHeight="false" outlineLevel="0" collapsed="false">
      <c r="A860" s="179"/>
      <c r="B860" s="160"/>
      <c r="C860" s="160"/>
      <c r="D860" s="160"/>
      <c r="E860" s="160"/>
      <c r="F860" s="160"/>
      <c r="G860" s="160"/>
      <c r="H860" s="159"/>
      <c r="I860" s="181"/>
      <c r="R860" s="159"/>
    </row>
    <row r="861" customFormat="false" ht="12.75" hidden="false" customHeight="false" outlineLevel="0" collapsed="false">
      <c r="A861" s="179"/>
      <c r="B861" s="160"/>
      <c r="C861" s="160"/>
      <c r="D861" s="160"/>
      <c r="E861" s="160"/>
      <c r="F861" s="160"/>
      <c r="G861" s="160"/>
      <c r="H861" s="159"/>
      <c r="I861" s="181"/>
      <c r="R861" s="159"/>
    </row>
    <row r="862" customFormat="false" ht="12.75" hidden="false" customHeight="false" outlineLevel="0" collapsed="false">
      <c r="A862" s="179"/>
      <c r="B862" s="160"/>
      <c r="C862" s="160"/>
      <c r="D862" s="160"/>
      <c r="E862" s="160"/>
      <c r="F862" s="160"/>
      <c r="G862" s="160"/>
      <c r="H862" s="159"/>
      <c r="I862" s="181"/>
      <c r="R862" s="159"/>
    </row>
    <row r="863" customFormat="false" ht="12.75" hidden="false" customHeight="false" outlineLevel="0" collapsed="false">
      <c r="A863" s="179"/>
      <c r="B863" s="160"/>
      <c r="C863" s="160"/>
      <c r="D863" s="160"/>
      <c r="E863" s="160"/>
      <c r="F863" s="160"/>
      <c r="G863" s="160"/>
      <c r="H863" s="159"/>
      <c r="I863" s="181"/>
      <c r="R863" s="159"/>
    </row>
    <row r="864" customFormat="false" ht="12.75" hidden="false" customHeight="false" outlineLevel="0" collapsed="false">
      <c r="A864" s="179"/>
      <c r="B864" s="160"/>
      <c r="C864" s="160"/>
      <c r="D864" s="160"/>
      <c r="E864" s="160"/>
      <c r="F864" s="160"/>
      <c r="G864" s="160"/>
      <c r="H864" s="159"/>
      <c r="I864" s="181"/>
      <c r="R864" s="159"/>
    </row>
    <row r="865" customFormat="false" ht="12.75" hidden="false" customHeight="false" outlineLevel="0" collapsed="false">
      <c r="A865" s="179"/>
      <c r="B865" s="160"/>
      <c r="C865" s="160"/>
      <c r="D865" s="160"/>
      <c r="E865" s="160"/>
      <c r="F865" s="160"/>
      <c r="G865" s="160"/>
      <c r="H865" s="159"/>
      <c r="I865" s="181"/>
      <c r="R865" s="159"/>
    </row>
    <row r="866" customFormat="false" ht="12.75" hidden="false" customHeight="false" outlineLevel="0" collapsed="false">
      <c r="A866" s="179"/>
      <c r="B866" s="160"/>
      <c r="C866" s="160"/>
      <c r="D866" s="160"/>
      <c r="E866" s="160"/>
      <c r="F866" s="160"/>
      <c r="G866" s="160"/>
      <c r="H866" s="159"/>
      <c r="I866" s="181"/>
      <c r="R866" s="159"/>
    </row>
    <row r="867" customFormat="false" ht="12.75" hidden="false" customHeight="false" outlineLevel="0" collapsed="false">
      <c r="A867" s="179"/>
      <c r="B867" s="160"/>
      <c r="C867" s="160"/>
      <c r="D867" s="160"/>
      <c r="E867" s="160"/>
      <c r="F867" s="160"/>
      <c r="G867" s="160"/>
      <c r="H867" s="159"/>
      <c r="I867" s="181"/>
      <c r="R867" s="159"/>
    </row>
    <row r="868" customFormat="false" ht="12.75" hidden="false" customHeight="false" outlineLevel="0" collapsed="false">
      <c r="A868" s="179"/>
      <c r="B868" s="160"/>
      <c r="C868" s="160"/>
      <c r="D868" s="160"/>
      <c r="E868" s="160"/>
      <c r="F868" s="160"/>
      <c r="G868" s="160"/>
      <c r="H868" s="159"/>
      <c r="I868" s="181"/>
      <c r="R868" s="159"/>
    </row>
    <row r="869" customFormat="false" ht="12.75" hidden="false" customHeight="false" outlineLevel="0" collapsed="false">
      <c r="A869" s="179"/>
      <c r="B869" s="160"/>
      <c r="C869" s="160"/>
      <c r="D869" s="160"/>
      <c r="E869" s="160"/>
      <c r="F869" s="160"/>
      <c r="G869" s="160"/>
      <c r="H869" s="159"/>
      <c r="I869" s="181"/>
      <c r="R869" s="159"/>
    </row>
    <row r="870" customFormat="false" ht="12.75" hidden="false" customHeight="false" outlineLevel="0" collapsed="false">
      <c r="A870" s="179"/>
      <c r="B870" s="160"/>
      <c r="C870" s="160"/>
      <c r="D870" s="160"/>
      <c r="E870" s="160"/>
      <c r="F870" s="160"/>
      <c r="G870" s="160"/>
      <c r="H870" s="159"/>
      <c r="I870" s="181"/>
      <c r="R870" s="159"/>
    </row>
    <row r="871" customFormat="false" ht="12.75" hidden="false" customHeight="false" outlineLevel="0" collapsed="false">
      <c r="A871" s="179"/>
      <c r="B871" s="160"/>
      <c r="C871" s="160"/>
      <c r="D871" s="160"/>
      <c r="E871" s="160"/>
      <c r="F871" s="160"/>
      <c r="G871" s="160"/>
      <c r="H871" s="159"/>
      <c r="I871" s="181"/>
      <c r="R871" s="159"/>
    </row>
    <row r="872" customFormat="false" ht="12.75" hidden="false" customHeight="false" outlineLevel="0" collapsed="false">
      <c r="A872" s="179"/>
      <c r="B872" s="160"/>
      <c r="C872" s="160"/>
      <c r="D872" s="160"/>
      <c r="E872" s="160"/>
      <c r="F872" s="160"/>
      <c r="G872" s="160"/>
      <c r="H872" s="159"/>
      <c r="I872" s="181"/>
      <c r="R872" s="159"/>
    </row>
    <row r="873" customFormat="false" ht="12.75" hidden="false" customHeight="false" outlineLevel="0" collapsed="false">
      <c r="A873" s="179"/>
      <c r="B873" s="160"/>
      <c r="C873" s="160"/>
      <c r="D873" s="160"/>
      <c r="E873" s="160"/>
      <c r="F873" s="160"/>
      <c r="G873" s="160"/>
      <c r="H873" s="159"/>
      <c r="I873" s="181"/>
      <c r="R873" s="159"/>
    </row>
    <row r="874" customFormat="false" ht="12.75" hidden="false" customHeight="false" outlineLevel="0" collapsed="false">
      <c r="A874" s="179"/>
      <c r="B874" s="160"/>
      <c r="C874" s="160"/>
      <c r="D874" s="160"/>
      <c r="E874" s="160"/>
      <c r="F874" s="160"/>
      <c r="G874" s="160"/>
      <c r="H874" s="159"/>
      <c r="I874" s="181"/>
      <c r="R874" s="159"/>
    </row>
    <row r="875" customFormat="false" ht="12.75" hidden="false" customHeight="false" outlineLevel="0" collapsed="false">
      <c r="A875" s="179"/>
      <c r="B875" s="160"/>
      <c r="C875" s="160"/>
      <c r="D875" s="160"/>
      <c r="E875" s="160"/>
      <c r="F875" s="160"/>
      <c r="G875" s="160"/>
      <c r="H875" s="159"/>
      <c r="I875" s="181"/>
      <c r="R875" s="159"/>
    </row>
    <row r="876" customFormat="false" ht="12.75" hidden="false" customHeight="false" outlineLevel="0" collapsed="false">
      <c r="A876" s="179"/>
      <c r="B876" s="160"/>
      <c r="C876" s="160"/>
      <c r="D876" s="160"/>
      <c r="E876" s="160"/>
      <c r="F876" s="160"/>
      <c r="G876" s="160"/>
      <c r="H876" s="159"/>
      <c r="I876" s="181"/>
      <c r="R876" s="159"/>
    </row>
    <row r="877" customFormat="false" ht="12.75" hidden="false" customHeight="false" outlineLevel="0" collapsed="false">
      <c r="A877" s="179"/>
      <c r="B877" s="160"/>
      <c r="C877" s="160"/>
      <c r="D877" s="160"/>
      <c r="E877" s="160"/>
      <c r="F877" s="160"/>
      <c r="G877" s="160"/>
      <c r="H877" s="159"/>
      <c r="I877" s="181"/>
      <c r="R877" s="159"/>
    </row>
    <row r="878" customFormat="false" ht="12.75" hidden="false" customHeight="false" outlineLevel="0" collapsed="false">
      <c r="A878" s="179"/>
      <c r="B878" s="160"/>
      <c r="C878" s="160"/>
      <c r="D878" s="160"/>
      <c r="E878" s="160"/>
      <c r="F878" s="160"/>
      <c r="G878" s="160"/>
      <c r="H878" s="159"/>
      <c r="I878" s="181"/>
      <c r="R878" s="159"/>
    </row>
    <row r="879" customFormat="false" ht="12.75" hidden="false" customHeight="false" outlineLevel="0" collapsed="false">
      <c r="A879" s="179"/>
      <c r="B879" s="160"/>
      <c r="C879" s="160"/>
      <c r="D879" s="160"/>
      <c r="E879" s="160"/>
      <c r="F879" s="160"/>
      <c r="G879" s="160"/>
      <c r="H879" s="159"/>
      <c r="I879" s="181"/>
      <c r="R879" s="159"/>
    </row>
    <row r="880" customFormat="false" ht="12.75" hidden="false" customHeight="false" outlineLevel="0" collapsed="false">
      <c r="A880" s="179"/>
      <c r="B880" s="160"/>
      <c r="C880" s="160"/>
      <c r="D880" s="160"/>
      <c r="E880" s="160"/>
      <c r="F880" s="160"/>
      <c r="G880" s="160"/>
      <c r="H880" s="159"/>
      <c r="I880" s="181"/>
      <c r="R880" s="159"/>
    </row>
    <row r="881" customFormat="false" ht="12.75" hidden="false" customHeight="false" outlineLevel="0" collapsed="false">
      <c r="A881" s="179"/>
      <c r="B881" s="160"/>
      <c r="C881" s="160"/>
      <c r="D881" s="160"/>
      <c r="E881" s="160"/>
      <c r="F881" s="160"/>
      <c r="G881" s="160"/>
      <c r="H881" s="159"/>
      <c r="I881" s="181"/>
      <c r="R881" s="159"/>
    </row>
    <row r="882" customFormat="false" ht="12.75" hidden="false" customHeight="false" outlineLevel="0" collapsed="false">
      <c r="A882" s="179"/>
      <c r="B882" s="160"/>
      <c r="C882" s="160"/>
      <c r="D882" s="160"/>
      <c r="E882" s="160"/>
      <c r="F882" s="160"/>
      <c r="G882" s="160"/>
      <c r="H882" s="159"/>
      <c r="I882" s="181"/>
      <c r="R882" s="159"/>
    </row>
    <row r="883" customFormat="false" ht="12.75" hidden="false" customHeight="false" outlineLevel="0" collapsed="false">
      <c r="A883" s="179"/>
      <c r="B883" s="160"/>
      <c r="C883" s="160"/>
      <c r="D883" s="160"/>
      <c r="E883" s="160"/>
      <c r="F883" s="160"/>
      <c r="G883" s="160"/>
      <c r="H883" s="159"/>
      <c r="I883" s="181"/>
      <c r="R883" s="159"/>
    </row>
    <row r="884" customFormat="false" ht="12.75" hidden="false" customHeight="false" outlineLevel="0" collapsed="false">
      <c r="A884" s="179"/>
      <c r="B884" s="160"/>
      <c r="C884" s="160"/>
      <c r="D884" s="160"/>
      <c r="E884" s="160"/>
      <c r="F884" s="160"/>
      <c r="G884" s="160"/>
      <c r="H884" s="159"/>
      <c r="I884" s="181"/>
      <c r="R884" s="159"/>
    </row>
    <row r="885" customFormat="false" ht="12.75" hidden="false" customHeight="false" outlineLevel="0" collapsed="false">
      <c r="A885" s="179"/>
      <c r="B885" s="160"/>
      <c r="C885" s="160"/>
      <c r="D885" s="160"/>
      <c r="E885" s="160"/>
      <c r="F885" s="160"/>
      <c r="G885" s="160"/>
      <c r="H885" s="159"/>
      <c r="I885" s="181"/>
      <c r="R885" s="159"/>
    </row>
    <row r="886" customFormat="false" ht="12.75" hidden="false" customHeight="false" outlineLevel="0" collapsed="false">
      <c r="A886" s="179"/>
      <c r="B886" s="160"/>
      <c r="C886" s="160"/>
      <c r="D886" s="160"/>
      <c r="E886" s="160"/>
      <c r="F886" s="160"/>
      <c r="G886" s="160"/>
      <c r="H886" s="159"/>
      <c r="I886" s="181"/>
      <c r="R886" s="159"/>
    </row>
    <row r="887" customFormat="false" ht="12.75" hidden="false" customHeight="false" outlineLevel="0" collapsed="false">
      <c r="A887" s="179"/>
      <c r="B887" s="160"/>
      <c r="C887" s="160"/>
      <c r="D887" s="160"/>
      <c r="E887" s="160"/>
      <c r="F887" s="160"/>
      <c r="G887" s="160"/>
      <c r="H887" s="159"/>
      <c r="I887" s="181"/>
      <c r="R887" s="159"/>
    </row>
    <row r="888" customFormat="false" ht="12.75" hidden="false" customHeight="false" outlineLevel="0" collapsed="false">
      <c r="A888" s="179"/>
      <c r="B888" s="160"/>
      <c r="C888" s="160"/>
      <c r="D888" s="160"/>
      <c r="E888" s="160"/>
      <c r="F888" s="160"/>
      <c r="G888" s="160"/>
      <c r="H888" s="159"/>
      <c r="I888" s="181"/>
      <c r="R888" s="159"/>
    </row>
    <row r="889" customFormat="false" ht="12.75" hidden="false" customHeight="false" outlineLevel="0" collapsed="false">
      <c r="A889" s="179"/>
      <c r="B889" s="160"/>
      <c r="C889" s="160"/>
      <c r="D889" s="160"/>
      <c r="E889" s="160"/>
      <c r="F889" s="160"/>
      <c r="G889" s="160"/>
      <c r="H889" s="159"/>
      <c r="I889" s="181"/>
      <c r="R889" s="159"/>
    </row>
    <row r="890" customFormat="false" ht="12.75" hidden="false" customHeight="false" outlineLevel="0" collapsed="false">
      <c r="A890" s="179"/>
      <c r="B890" s="160"/>
      <c r="C890" s="160"/>
      <c r="D890" s="160"/>
      <c r="E890" s="160"/>
      <c r="F890" s="160"/>
      <c r="G890" s="160"/>
      <c r="H890" s="159"/>
      <c r="I890" s="181"/>
      <c r="R890" s="159"/>
    </row>
    <row r="891" customFormat="false" ht="12.75" hidden="false" customHeight="false" outlineLevel="0" collapsed="false">
      <c r="A891" s="179"/>
      <c r="B891" s="160"/>
      <c r="C891" s="160"/>
      <c r="D891" s="160"/>
      <c r="E891" s="160"/>
      <c r="F891" s="160"/>
      <c r="G891" s="160"/>
      <c r="H891" s="159"/>
      <c r="I891" s="181"/>
      <c r="R891" s="159"/>
    </row>
    <row r="892" customFormat="false" ht="12.75" hidden="false" customHeight="false" outlineLevel="0" collapsed="false">
      <c r="A892" s="179"/>
      <c r="B892" s="160"/>
      <c r="C892" s="160"/>
      <c r="D892" s="160"/>
      <c r="E892" s="160"/>
      <c r="F892" s="160"/>
      <c r="G892" s="160"/>
      <c r="H892" s="159"/>
      <c r="I892" s="181"/>
      <c r="R892" s="159"/>
    </row>
    <row r="893" customFormat="false" ht="12.75" hidden="false" customHeight="false" outlineLevel="0" collapsed="false">
      <c r="A893" s="179"/>
      <c r="B893" s="160"/>
      <c r="C893" s="160"/>
      <c r="D893" s="160"/>
      <c r="E893" s="160"/>
      <c r="F893" s="160"/>
      <c r="G893" s="160"/>
      <c r="H893" s="159"/>
      <c r="I893" s="181"/>
      <c r="R893" s="159"/>
    </row>
    <row r="894" customFormat="false" ht="12.75" hidden="false" customHeight="false" outlineLevel="0" collapsed="false">
      <c r="A894" s="179"/>
      <c r="B894" s="160"/>
      <c r="C894" s="160"/>
      <c r="D894" s="160"/>
      <c r="E894" s="160"/>
      <c r="F894" s="160"/>
      <c r="G894" s="160"/>
      <c r="H894" s="159"/>
      <c r="I894" s="181"/>
      <c r="R894" s="159"/>
    </row>
    <row r="895" customFormat="false" ht="12.75" hidden="false" customHeight="false" outlineLevel="0" collapsed="false">
      <c r="A895" s="179"/>
      <c r="B895" s="160"/>
      <c r="C895" s="160"/>
      <c r="D895" s="160"/>
      <c r="E895" s="160"/>
      <c r="F895" s="160"/>
      <c r="G895" s="160"/>
      <c r="H895" s="159"/>
      <c r="I895" s="181"/>
      <c r="R895" s="159"/>
    </row>
    <row r="896" customFormat="false" ht="12.75" hidden="false" customHeight="false" outlineLevel="0" collapsed="false">
      <c r="A896" s="179"/>
      <c r="B896" s="160"/>
      <c r="C896" s="160"/>
      <c r="D896" s="160"/>
      <c r="E896" s="160"/>
      <c r="F896" s="160"/>
      <c r="G896" s="160"/>
      <c r="H896" s="159"/>
      <c r="I896" s="181"/>
      <c r="R896" s="159"/>
    </row>
    <row r="897" customFormat="false" ht="12.75" hidden="false" customHeight="false" outlineLevel="0" collapsed="false">
      <c r="A897" s="179"/>
      <c r="B897" s="160"/>
      <c r="C897" s="160"/>
      <c r="D897" s="160"/>
      <c r="E897" s="160"/>
      <c r="F897" s="160"/>
      <c r="G897" s="160"/>
      <c r="H897" s="159"/>
      <c r="I897" s="181"/>
      <c r="R897" s="159"/>
    </row>
    <row r="898" customFormat="false" ht="12.75" hidden="false" customHeight="false" outlineLevel="0" collapsed="false">
      <c r="A898" s="179"/>
      <c r="B898" s="160"/>
      <c r="C898" s="160"/>
      <c r="D898" s="160"/>
      <c r="E898" s="160"/>
      <c r="F898" s="160"/>
      <c r="G898" s="160"/>
      <c r="H898" s="159"/>
      <c r="I898" s="181"/>
      <c r="R898" s="159"/>
    </row>
    <row r="899" customFormat="false" ht="12.75" hidden="false" customHeight="false" outlineLevel="0" collapsed="false">
      <c r="A899" s="179"/>
      <c r="B899" s="160"/>
      <c r="C899" s="160"/>
      <c r="D899" s="160"/>
      <c r="E899" s="160"/>
      <c r="F899" s="160"/>
      <c r="G899" s="160"/>
      <c r="H899" s="159"/>
      <c r="I899" s="181"/>
      <c r="R899" s="159"/>
    </row>
    <row r="900" customFormat="false" ht="12.75" hidden="false" customHeight="false" outlineLevel="0" collapsed="false">
      <c r="A900" s="179"/>
      <c r="B900" s="160"/>
      <c r="C900" s="160"/>
      <c r="D900" s="160"/>
      <c r="E900" s="160"/>
      <c r="F900" s="160"/>
      <c r="G900" s="160"/>
      <c r="H900" s="159"/>
      <c r="I900" s="181"/>
      <c r="R900" s="159"/>
    </row>
    <row r="901" customFormat="false" ht="12.75" hidden="false" customHeight="false" outlineLevel="0" collapsed="false">
      <c r="A901" s="179"/>
      <c r="B901" s="160"/>
      <c r="C901" s="160"/>
      <c r="D901" s="160"/>
      <c r="E901" s="160"/>
      <c r="F901" s="160"/>
      <c r="G901" s="160"/>
      <c r="H901" s="159"/>
      <c r="I901" s="181"/>
      <c r="R901" s="159"/>
    </row>
    <row r="902" customFormat="false" ht="12.75" hidden="false" customHeight="false" outlineLevel="0" collapsed="false">
      <c r="A902" s="179"/>
      <c r="B902" s="160"/>
      <c r="C902" s="160"/>
      <c r="D902" s="160"/>
      <c r="E902" s="160"/>
      <c r="F902" s="160"/>
      <c r="G902" s="160"/>
      <c r="H902" s="159"/>
      <c r="I902" s="181"/>
      <c r="R902" s="159"/>
    </row>
    <row r="903" customFormat="false" ht="12.75" hidden="false" customHeight="false" outlineLevel="0" collapsed="false">
      <c r="A903" s="179"/>
      <c r="B903" s="160"/>
      <c r="C903" s="160"/>
      <c r="D903" s="160"/>
      <c r="E903" s="160"/>
      <c r="F903" s="160"/>
      <c r="G903" s="160"/>
      <c r="H903" s="159"/>
      <c r="I903" s="181"/>
      <c r="R903" s="159"/>
    </row>
    <row r="904" customFormat="false" ht="12.75" hidden="false" customHeight="false" outlineLevel="0" collapsed="false">
      <c r="A904" s="179"/>
      <c r="B904" s="160"/>
      <c r="C904" s="160"/>
      <c r="D904" s="160"/>
      <c r="E904" s="160"/>
      <c r="F904" s="160"/>
      <c r="G904" s="160"/>
      <c r="H904" s="159"/>
      <c r="I904" s="181"/>
      <c r="R904" s="159"/>
    </row>
    <row r="905" customFormat="false" ht="12.75" hidden="false" customHeight="false" outlineLevel="0" collapsed="false">
      <c r="A905" s="179"/>
      <c r="B905" s="160"/>
      <c r="C905" s="160"/>
      <c r="D905" s="160"/>
      <c r="E905" s="160"/>
      <c r="F905" s="160"/>
      <c r="G905" s="160"/>
      <c r="H905" s="159"/>
      <c r="I905" s="181"/>
      <c r="R905" s="159"/>
    </row>
    <row r="906" customFormat="false" ht="12.75" hidden="false" customHeight="false" outlineLevel="0" collapsed="false">
      <c r="A906" s="179"/>
      <c r="B906" s="160"/>
      <c r="C906" s="160"/>
      <c r="D906" s="160"/>
      <c r="E906" s="160"/>
      <c r="F906" s="160"/>
      <c r="G906" s="160"/>
      <c r="H906" s="159"/>
      <c r="I906" s="181"/>
      <c r="R906" s="159"/>
    </row>
    <row r="907" customFormat="false" ht="12.75" hidden="false" customHeight="false" outlineLevel="0" collapsed="false">
      <c r="A907" s="179"/>
      <c r="B907" s="160"/>
      <c r="C907" s="160"/>
      <c r="D907" s="160"/>
      <c r="E907" s="160"/>
      <c r="F907" s="160"/>
      <c r="G907" s="160"/>
      <c r="H907" s="159"/>
      <c r="I907" s="181"/>
      <c r="R907" s="159"/>
    </row>
    <row r="908" customFormat="false" ht="12.75" hidden="false" customHeight="false" outlineLevel="0" collapsed="false">
      <c r="A908" s="179"/>
      <c r="B908" s="160"/>
      <c r="C908" s="160"/>
      <c r="D908" s="160"/>
      <c r="E908" s="160"/>
      <c r="F908" s="160"/>
      <c r="G908" s="160"/>
      <c r="H908" s="159"/>
      <c r="I908" s="181"/>
      <c r="R908" s="159"/>
    </row>
    <row r="909" customFormat="false" ht="12.75" hidden="false" customHeight="false" outlineLevel="0" collapsed="false">
      <c r="A909" s="179"/>
      <c r="B909" s="160"/>
      <c r="C909" s="160"/>
      <c r="D909" s="160"/>
      <c r="E909" s="160"/>
      <c r="F909" s="160"/>
      <c r="G909" s="160"/>
      <c r="H909" s="159"/>
      <c r="I909" s="181"/>
      <c r="R909" s="159"/>
    </row>
    <row r="910" customFormat="false" ht="12.75" hidden="false" customHeight="false" outlineLevel="0" collapsed="false">
      <c r="A910" s="179"/>
      <c r="B910" s="160"/>
      <c r="C910" s="160"/>
      <c r="D910" s="160"/>
      <c r="E910" s="160"/>
      <c r="F910" s="160"/>
      <c r="G910" s="160"/>
      <c r="H910" s="159"/>
      <c r="I910" s="181"/>
      <c r="R910" s="159"/>
    </row>
    <row r="911" customFormat="false" ht="12.75" hidden="false" customHeight="false" outlineLevel="0" collapsed="false">
      <c r="A911" s="179"/>
      <c r="B911" s="160"/>
      <c r="C911" s="160"/>
      <c r="D911" s="160"/>
      <c r="E911" s="160"/>
      <c r="F911" s="160"/>
      <c r="G911" s="160"/>
      <c r="H911" s="159"/>
      <c r="I911" s="181"/>
      <c r="R911" s="159"/>
    </row>
    <row r="912" customFormat="false" ht="12.75" hidden="false" customHeight="false" outlineLevel="0" collapsed="false">
      <c r="A912" s="179"/>
      <c r="B912" s="160"/>
      <c r="C912" s="160"/>
      <c r="D912" s="160"/>
      <c r="E912" s="160"/>
      <c r="F912" s="160"/>
      <c r="G912" s="160"/>
      <c r="H912" s="159"/>
      <c r="I912" s="181"/>
      <c r="R912" s="159"/>
    </row>
    <row r="913" customFormat="false" ht="12.75" hidden="false" customHeight="false" outlineLevel="0" collapsed="false">
      <c r="A913" s="179"/>
      <c r="B913" s="160"/>
      <c r="C913" s="160"/>
      <c r="D913" s="160"/>
      <c r="E913" s="160"/>
      <c r="F913" s="160"/>
      <c r="G913" s="160"/>
      <c r="H913" s="159"/>
      <c r="I913" s="181"/>
      <c r="R913" s="159"/>
    </row>
    <row r="914" customFormat="false" ht="12.75" hidden="false" customHeight="false" outlineLevel="0" collapsed="false">
      <c r="A914" s="179"/>
      <c r="B914" s="160"/>
      <c r="C914" s="160"/>
      <c r="D914" s="160"/>
      <c r="E914" s="160"/>
      <c r="F914" s="160"/>
      <c r="G914" s="160"/>
      <c r="H914" s="159"/>
      <c r="I914" s="181"/>
      <c r="R914" s="159"/>
    </row>
    <row r="915" customFormat="false" ht="12.75" hidden="false" customHeight="false" outlineLevel="0" collapsed="false">
      <c r="A915" s="179"/>
      <c r="B915" s="160"/>
      <c r="C915" s="160"/>
      <c r="D915" s="160"/>
      <c r="E915" s="160"/>
      <c r="F915" s="160"/>
      <c r="G915" s="160"/>
      <c r="H915" s="159"/>
      <c r="I915" s="181"/>
      <c r="R915" s="159"/>
    </row>
    <row r="916" customFormat="false" ht="12.75" hidden="false" customHeight="false" outlineLevel="0" collapsed="false">
      <c r="A916" s="179"/>
      <c r="B916" s="160"/>
      <c r="C916" s="160"/>
      <c r="D916" s="160"/>
      <c r="E916" s="160"/>
      <c r="F916" s="160"/>
      <c r="G916" s="160"/>
      <c r="H916" s="159"/>
      <c r="I916" s="181"/>
      <c r="R916" s="159"/>
    </row>
    <row r="917" customFormat="false" ht="12.75" hidden="false" customHeight="false" outlineLevel="0" collapsed="false">
      <c r="A917" s="179"/>
      <c r="B917" s="160"/>
      <c r="C917" s="160"/>
      <c r="D917" s="160"/>
      <c r="E917" s="160"/>
      <c r="F917" s="160"/>
      <c r="G917" s="160"/>
      <c r="H917" s="159"/>
      <c r="I917" s="181"/>
      <c r="R917" s="159"/>
    </row>
    <row r="918" customFormat="false" ht="12.75" hidden="false" customHeight="false" outlineLevel="0" collapsed="false">
      <c r="A918" s="179"/>
      <c r="B918" s="160"/>
      <c r="C918" s="160"/>
      <c r="D918" s="160"/>
      <c r="E918" s="160"/>
      <c r="F918" s="160"/>
      <c r="G918" s="160"/>
      <c r="H918" s="159"/>
      <c r="I918" s="181"/>
      <c r="R918" s="159"/>
    </row>
    <row r="919" customFormat="false" ht="12.75" hidden="false" customHeight="false" outlineLevel="0" collapsed="false">
      <c r="A919" s="179"/>
      <c r="B919" s="160"/>
      <c r="C919" s="160"/>
      <c r="D919" s="160"/>
      <c r="E919" s="160"/>
      <c r="F919" s="160"/>
      <c r="G919" s="160"/>
      <c r="H919" s="159"/>
      <c r="I919" s="181"/>
      <c r="R919" s="159"/>
    </row>
    <row r="920" customFormat="false" ht="12.75" hidden="false" customHeight="false" outlineLevel="0" collapsed="false">
      <c r="A920" s="179"/>
      <c r="B920" s="160"/>
      <c r="C920" s="160"/>
      <c r="D920" s="160"/>
      <c r="E920" s="160"/>
      <c r="F920" s="160"/>
      <c r="G920" s="160"/>
      <c r="H920" s="159"/>
      <c r="I920" s="181"/>
      <c r="R920" s="159"/>
    </row>
    <row r="921" customFormat="false" ht="12.75" hidden="false" customHeight="false" outlineLevel="0" collapsed="false">
      <c r="A921" s="179"/>
      <c r="B921" s="160"/>
      <c r="C921" s="160"/>
      <c r="D921" s="160"/>
      <c r="E921" s="160"/>
      <c r="F921" s="160"/>
      <c r="G921" s="160"/>
      <c r="H921" s="159"/>
      <c r="I921" s="181"/>
      <c r="R921" s="159"/>
    </row>
    <row r="922" customFormat="false" ht="12.75" hidden="false" customHeight="false" outlineLevel="0" collapsed="false">
      <c r="A922" s="179"/>
      <c r="B922" s="160"/>
      <c r="C922" s="160"/>
      <c r="D922" s="160"/>
      <c r="E922" s="160"/>
      <c r="F922" s="160"/>
      <c r="G922" s="160"/>
      <c r="H922" s="159"/>
      <c r="I922" s="181"/>
      <c r="R922" s="159"/>
    </row>
    <row r="923" customFormat="false" ht="12.75" hidden="false" customHeight="false" outlineLevel="0" collapsed="false">
      <c r="A923" s="179"/>
      <c r="B923" s="160"/>
      <c r="C923" s="160"/>
      <c r="D923" s="160"/>
      <c r="E923" s="160"/>
      <c r="F923" s="160"/>
      <c r="G923" s="160"/>
      <c r="H923" s="159"/>
      <c r="I923" s="181"/>
      <c r="R923" s="159"/>
    </row>
    <row r="924" customFormat="false" ht="12.75" hidden="false" customHeight="false" outlineLevel="0" collapsed="false">
      <c r="A924" s="179"/>
      <c r="B924" s="160"/>
      <c r="C924" s="160"/>
      <c r="D924" s="160"/>
      <c r="E924" s="160"/>
      <c r="F924" s="160"/>
      <c r="G924" s="160"/>
      <c r="H924" s="159"/>
      <c r="I924" s="181"/>
      <c r="R924" s="159"/>
    </row>
    <row r="925" customFormat="false" ht="12.75" hidden="false" customHeight="false" outlineLevel="0" collapsed="false">
      <c r="A925" s="179"/>
      <c r="B925" s="160"/>
      <c r="C925" s="160"/>
      <c r="D925" s="160"/>
      <c r="E925" s="160"/>
      <c r="F925" s="160"/>
      <c r="G925" s="160"/>
      <c r="H925" s="159"/>
      <c r="I925" s="181"/>
      <c r="R925" s="159"/>
    </row>
    <row r="926" customFormat="false" ht="12.75" hidden="false" customHeight="false" outlineLevel="0" collapsed="false">
      <c r="A926" s="179"/>
      <c r="B926" s="160"/>
      <c r="C926" s="160"/>
      <c r="D926" s="160"/>
      <c r="E926" s="160"/>
      <c r="F926" s="160"/>
      <c r="G926" s="160"/>
      <c r="H926" s="159"/>
      <c r="I926" s="181"/>
      <c r="R926" s="159"/>
    </row>
    <row r="927" customFormat="false" ht="12.75" hidden="false" customHeight="false" outlineLevel="0" collapsed="false">
      <c r="A927" s="179"/>
      <c r="B927" s="160"/>
      <c r="C927" s="160"/>
      <c r="D927" s="160"/>
      <c r="E927" s="160"/>
      <c r="F927" s="160"/>
      <c r="G927" s="160"/>
      <c r="H927" s="159"/>
      <c r="I927" s="181"/>
      <c r="R927" s="159"/>
    </row>
    <row r="928" customFormat="false" ht="12.75" hidden="false" customHeight="false" outlineLevel="0" collapsed="false">
      <c r="A928" s="179"/>
      <c r="B928" s="160"/>
      <c r="C928" s="160"/>
      <c r="D928" s="160"/>
      <c r="E928" s="160"/>
      <c r="F928" s="160"/>
      <c r="G928" s="160"/>
      <c r="H928" s="159"/>
      <c r="I928" s="181"/>
      <c r="R928" s="159"/>
    </row>
    <row r="929" customFormat="false" ht="12.75" hidden="false" customHeight="false" outlineLevel="0" collapsed="false">
      <c r="A929" s="179"/>
      <c r="B929" s="160"/>
      <c r="C929" s="160"/>
      <c r="D929" s="160"/>
      <c r="E929" s="160"/>
      <c r="F929" s="160"/>
      <c r="G929" s="160"/>
      <c r="H929" s="159"/>
      <c r="I929" s="181"/>
      <c r="R929" s="159"/>
    </row>
    <row r="930" customFormat="false" ht="12.75" hidden="false" customHeight="false" outlineLevel="0" collapsed="false">
      <c r="A930" s="179"/>
      <c r="B930" s="160"/>
      <c r="C930" s="160"/>
      <c r="D930" s="160"/>
      <c r="E930" s="160"/>
      <c r="F930" s="160"/>
      <c r="G930" s="160"/>
      <c r="H930" s="159"/>
      <c r="I930" s="181"/>
      <c r="R930" s="159"/>
    </row>
    <row r="931" customFormat="false" ht="12.75" hidden="false" customHeight="false" outlineLevel="0" collapsed="false">
      <c r="A931" s="179"/>
      <c r="B931" s="160"/>
      <c r="C931" s="160"/>
      <c r="D931" s="160"/>
      <c r="E931" s="160"/>
      <c r="F931" s="160"/>
      <c r="G931" s="160"/>
      <c r="H931" s="159"/>
      <c r="I931" s="181"/>
      <c r="R931" s="159"/>
    </row>
    <row r="932" customFormat="false" ht="12.75" hidden="false" customHeight="false" outlineLevel="0" collapsed="false">
      <c r="A932" s="179"/>
      <c r="B932" s="160"/>
      <c r="C932" s="160"/>
      <c r="D932" s="160"/>
      <c r="E932" s="160"/>
      <c r="F932" s="160"/>
      <c r="G932" s="160"/>
      <c r="H932" s="159"/>
      <c r="I932" s="181"/>
      <c r="R932" s="159"/>
    </row>
    <row r="933" customFormat="false" ht="12.75" hidden="false" customHeight="false" outlineLevel="0" collapsed="false">
      <c r="A933" s="179"/>
      <c r="B933" s="160"/>
      <c r="C933" s="160"/>
      <c r="D933" s="160"/>
      <c r="E933" s="160"/>
      <c r="F933" s="160"/>
      <c r="G933" s="160"/>
      <c r="H933" s="159"/>
      <c r="I933" s="181"/>
      <c r="R933" s="159"/>
    </row>
    <row r="934" customFormat="false" ht="12.75" hidden="false" customHeight="false" outlineLevel="0" collapsed="false">
      <c r="A934" s="179"/>
      <c r="B934" s="160"/>
      <c r="C934" s="160"/>
      <c r="D934" s="160"/>
      <c r="E934" s="160"/>
      <c r="F934" s="160"/>
      <c r="G934" s="160"/>
      <c r="H934" s="159"/>
      <c r="I934" s="181"/>
      <c r="R934" s="159"/>
    </row>
    <row r="935" customFormat="false" ht="12.75" hidden="false" customHeight="false" outlineLevel="0" collapsed="false">
      <c r="A935" s="179"/>
      <c r="B935" s="160"/>
      <c r="C935" s="160"/>
      <c r="D935" s="160"/>
      <c r="E935" s="160"/>
      <c r="F935" s="160"/>
      <c r="G935" s="160"/>
      <c r="H935" s="159"/>
      <c r="I935" s="181"/>
      <c r="R935" s="159"/>
    </row>
    <row r="936" customFormat="false" ht="12.75" hidden="false" customHeight="false" outlineLevel="0" collapsed="false">
      <c r="A936" s="179"/>
      <c r="B936" s="160"/>
      <c r="C936" s="160"/>
      <c r="D936" s="160"/>
      <c r="E936" s="160"/>
      <c r="F936" s="160"/>
      <c r="G936" s="160"/>
      <c r="H936" s="159"/>
      <c r="I936" s="181"/>
      <c r="R936" s="159"/>
    </row>
    <row r="937" customFormat="false" ht="12.75" hidden="false" customHeight="false" outlineLevel="0" collapsed="false">
      <c r="A937" s="179"/>
      <c r="B937" s="160"/>
      <c r="C937" s="160"/>
      <c r="D937" s="160"/>
      <c r="E937" s="160"/>
      <c r="F937" s="160"/>
      <c r="G937" s="160"/>
      <c r="H937" s="159"/>
      <c r="I937" s="181"/>
      <c r="R937" s="159"/>
    </row>
    <row r="938" customFormat="false" ht="12.75" hidden="false" customHeight="false" outlineLevel="0" collapsed="false">
      <c r="A938" s="179"/>
      <c r="B938" s="160"/>
      <c r="C938" s="160"/>
      <c r="D938" s="160"/>
      <c r="E938" s="160"/>
      <c r="F938" s="160"/>
      <c r="G938" s="160"/>
      <c r="H938" s="159"/>
      <c r="I938" s="181"/>
      <c r="R938" s="159"/>
    </row>
    <row r="939" customFormat="false" ht="12.75" hidden="false" customHeight="false" outlineLevel="0" collapsed="false">
      <c r="A939" s="179"/>
      <c r="B939" s="160"/>
      <c r="C939" s="160"/>
      <c r="D939" s="160"/>
      <c r="E939" s="160"/>
      <c r="F939" s="160"/>
      <c r="G939" s="160"/>
      <c r="H939" s="159"/>
      <c r="I939" s="181"/>
      <c r="R939" s="159"/>
    </row>
    <row r="940" customFormat="false" ht="12.75" hidden="false" customHeight="false" outlineLevel="0" collapsed="false">
      <c r="A940" s="179"/>
      <c r="B940" s="160"/>
      <c r="C940" s="160"/>
      <c r="D940" s="160"/>
      <c r="E940" s="160"/>
      <c r="F940" s="160"/>
      <c r="G940" s="160"/>
      <c r="H940" s="159"/>
      <c r="I940" s="181"/>
      <c r="R940" s="159"/>
    </row>
    <row r="941" customFormat="false" ht="12.75" hidden="false" customHeight="false" outlineLevel="0" collapsed="false">
      <c r="A941" s="179"/>
      <c r="B941" s="160"/>
      <c r="C941" s="160"/>
      <c r="D941" s="160"/>
      <c r="E941" s="160"/>
      <c r="F941" s="160"/>
      <c r="G941" s="160"/>
      <c r="H941" s="159"/>
      <c r="I941" s="181"/>
      <c r="R941" s="159"/>
    </row>
    <row r="942" customFormat="false" ht="12.75" hidden="false" customHeight="false" outlineLevel="0" collapsed="false">
      <c r="A942" s="179"/>
      <c r="B942" s="160"/>
      <c r="C942" s="160"/>
      <c r="D942" s="160"/>
      <c r="E942" s="160"/>
      <c r="F942" s="160"/>
      <c r="G942" s="160"/>
      <c r="H942" s="159"/>
      <c r="I942" s="181"/>
      <c r="R942" s="159"/>
    </row>
    <row r="943" customFormat="false" ht="12.75" hidden="false" customHeight="false" outlineLevel="0" collapsed="false">
      <c r="A943" s="179"/>
      <c r="B943" s="160"/>
      <c r="C943" s="160"/>
      <c r="D943" s="160"/>
      <c r="E943" s="160"/>
      <c r="F943" s="160"/>
      <c r="G943" s="160"/>
      <c r="H943" s="159"/>
      <c r="I943" s="181"/>
      <c r="R943" s="159"/>
    </row>
    <row r="944" customFormat="false" ht="12.75" hidden="false" customHeight="false" outlineLevel="0" collapsed="false">
      <c r="A944" s="179"/>
      <c r="B944" s="160"/>
      <c r="C944" s="160"/>
      <c r="D944" s="160"/>
      <c r="E944" s="160"/>
      <c r="F944" s="160"/>
      <c r="G944" s="160"/>
      <c r="H944" s="159"/>
      <c r="I944" s="181"/>
      <c r="R944" s="159"/>
    </row>
    <row r="945" customFormat="false" ht="12.75" hidden="false" customHeight="false" outlineLevel="0" collapsed="false">
      <c r="A945" s="179"/>
      <c r="B945" s="160"/>
      <c r="C945" s="160"/>
      <c r="D945" s="160"/>
      <c r="E945" s="160"/>
      <c r="F945" s="160"/>
      <c r="G945" s="160"/>
      <c r="H945" s="159"/>
      <c r="I945" s="181"/>
      <c r="R945" s="159"/>
    </row>
    <row r="946" customFormat="false" ht="12.75" hidden="false" customHeight="false" outlineLevel="0" collapsed="false">
      <c r="A946" s="179"/>
      <c r="B946" s="160"/>
      <c r="C946" s="160"/>
      <c r="D946" s="160"/>
      <c r="E946" s="160"/>
      <c r="F946" s="160"/>
      <c r="G946" s="160"/>
      <c r="H946" s="159"/>
      <c r="I946" s="181"/>
      <c r="R946" s="159"/>
    </row>
    <row r="947" customFormat="false" ht="12.75" hidden="false" customHeight="false" outlineLevel="0" collapsed="false">
      <c r="A947" s="179"/>
      <c r="B947" s="160"/>
      <c r="C947" s="160"/>
      <c r="D947" s="160"/>
      <c r="E947" s="160"/>
      <c r="F947" s="160"/>
      <c r="G947" s="160"/>
      <c r="H947" s="159"/>
      <c r="I947" s="181"/>
      <c r="R947" s="159"/>
    </row>
    <row r="948" customFormat="false" ht="12.75" hidden="false" customHeight="false" outlineLevel="0" collapsed="false">
      <c r="A948" s="179"/>
      <c r="B948" s="160"/>
      <c r="C948" s="160"/>
      <c r="D948" s="160"/>
      <c r="E948" s="160"/>
      <c r="F948" s="160"/>
      <c r="G948" s="160"/>
      <c r="H948" s="159"/>
      <c r="I948" s="181"/>
      <c r="R948" s="159"/>
    </row>
    <row r="949" customFormat="false" ht="12.75" hidden="false" customHeight="false" outlineLevel="0" collapsed="false">
      <c r="A949" s="179"/>
      <c r="B949" s="160"/>
      <c r="C949" s="160"/>
      <c r="D949" s="160"/>
      <c r="E949" s="160"/>
      <c r="F949" s="160"/>
      <c r="G949" s="160"/>
      <c r="H949" s="159"/>
      <c r="I949" s="181"/>
      <c r="R949" s="159"/>
    </row>
    <row r="950" customFormat="false" ht="12.75" hidden="false" customHeight="false" outlineLevel="0" collapsed="false">
      <c r="A950" s="179"/>
      <c r="B950" s="160"/>
      <c r="C950" s="160"/>
      <c r="D950" s="160"/>
      <c r="E950" s="160"/>
      <c r="F950" s="160"/>
      <c r="G950" s="160"/>
      <c r="H950" s="159"/>
      <c r="I950" s="181"/>
      <c r="R950" s="159"/>
    </row>
    <row r="951" customFormat="false" ht="12.75" hidden="false" customHeight="false" outlineLevel="0" collapsed="false">
      <c r="A951" s="179"/>
      <c r="B951" s="160"/>
      <c r="C951" s="160"/>
      <c r="D951" s="160"/>
      <c r="E951" s="160"/>
      <c r="F951" s="160"/>
      <c r="G951" s="160"/>
      <c r="H951" s="159"/>
      <c r="I951" s="181"/>
      <c r="R951" s="159"/>
    </row>
    <row r="952" customFormat="false" ht="12.75" hidden="false" customHeight="false" outlineLevel="0" collapsed="false">
      <c r="A952" s="179"/>
      <c r="B952" s="160"/>
      <c r="C952" s="160"/>
      <c r="D952" s="160"/>
      <c r="E952" s="160"/>
      <c r="F952" s="160"/>
      <c r="G952" s="160"/>
      <c r="H952" s="159"/>
      <c r="I952" s="181"/>
      <c r="R952" s="159"/>
    </row>
    <row r="953" customFormat="false" ht="12.75" hidden="false" customHeight="false" outlineLevel="0" collapsed="false">
      <c r="A953" s="179"/>
      <c r="B953" s="160"/>
      <c r="C953" s="160"/>
      <c r="D953" s="160"/>
      <c r="E953" s="160"/>
      <c r="F953" s="160"/>
      <c r="G953" s="160"/>
      <c r="H953" s="159"/>
      <c r="I953" s="181"/>
      <c r="R953" s="159"/>
    </row>
    <row r="954" customFormat="false" ht="12.75" hidden="false" customHeight="false" outlineLevel="0" collapsed="false">
      <c r="A954" s="179"/>
      <c r="B954" s="160"/>
      <c r="C954" s="160"/>
      <c r="D954" s="160"/>
      <c r="E954" s="160"/>
      <c r="F954" s="160"/>
      <c r="G954" s="160"/>
      <c r="H954" s="159"/>
      <c r="I954" s="181"/>
      <c r="R954" s="159"/>
    </row>
    <row r="955" customFormat="false" ht="12.75" hidden="false" customHeight="false" outlineLevel="0" collapsed="false">
      <c r="A955" s="179"/>
      <c r="B955" s="160"/>
      <c r="C955" s="160"/>
      <c r="D955" s="160"/>
      <c r="E955" s="160"/>
      <c r="F955" s="160"/>
      <c r="G955" s="160"/>
      <c r="H955" s="159"/>
      <c r="I955" s="181"/>
      <c r="R955" s="159"/>
    </row>
    <row r="956" customFormat="false" ht="12.75" hidden="false" customHeight="false" outlineLevel="0" collapsed="false">
      <c r="A956" s="179"/>
      <c r="B956" s="160"/>
      <c r="C956" s="160"/>
      <c r="D956" s="160"/>
      <c r="E956" s="160"/>
      <c r="F956" s="160"/>
      <c r="G956" s="160"/>
      <c r="H956" s="159"/>
      <c r="I956" s="181"/>
      <c r="R956" s="159"/>
    </row>
    <row r="957" customFormat="false" ht="12.75" hidden="false" customHeight="false" outlineLevel="0" collapsed="false">
      <c r="A957" s="179"/>
      <c r="B957" s="160"/>
      <c r="C957" s="160"/>
      <c r="D957" s="160"/>
      <c r="E957" s="160"/>
      <c r="F957" s="160"/>
      <c r="G957" s="160"/>
      <c r="H957" s="159"/>
      <c r="I957" s="181"/>
      <c r="R957" s="159"/>
    </row>
    <row r="958" customFormat="false" ht="12.75" hidden="false" customHeight="false" outlineLevel="0" collapsed="false">
      <c r="A958" s="179"/>
      <c r="B958" s="160"/>
      <c r="C958" s="160"/>
      <c r="D958" s="160"/>
      <c r="E958" s="160"/>
      <c r="F958" s="160"/>
      <c r="G958" s="160"/>
      <c r="H958" s="159"/>
      <c r="I958" s="181"/>
      <c r="R958" s="159"/>
    </row>
    <row r="959" customFormat="false" ht="12.75" hidden="false" customHeight="false" outlineLevel="0" collapsed="false">
      <c r="A959" s="179"/>
      <c r="B959" s="160"/>
      <c r="C959" s="160"/>
      <c r="D959" s="160"/>
      <c r="E959" s="160"/>
      <c r="F959" s="160"/>
      <c r="G959" s="160"/>
      <c r="H959" s="159"/>
      <c r="I959" s="181"/>
      <c r="R959" s="159"/>
    </row>
    <row r="960" customFormat="false" ht="12.75" hidden="false" customHeight="false" outlineLevel="0" collapsed="false">
      <c r="A960" s="179"/>
      <c r="B960" s="160"/>
      <c r="C960" s="160"/>
      <c r="D960" s="160"/>
      <c r="E960" s="160"/>
      <c r="F960" s="160"/>
      <c r="G960" s="160"/>
      <c r="H960" s="159"/>
      <c r="I960" s="181"/>
      <c r="R960" s="159"/>
    </row>
    <row r="961" customFormat="false" ht="12.75" hidden="false" customHeight="false" outlineLevel="0" collapsed="false">
      <c r="A961" s="179"/>
      <c r="B961" s="160"/>
      <c r="C961" s="160"/>
      <c r="D961" s="160"/>
      <c r="E961" s="160"/>
      <c r="F961" s="160"/>
      <c r="G961" s="160"/>
      <c r="H961" s="159"/>
      <c r="I961" s="181"/>
      <c r="R961" s="159"/>
    </row>
    <row r="962" customFormat="false" ht="12.75" hidden="false" customHeight="false" outlineLevel="0" collapsed="false">
      <c r="A962" s="179"/>
      <c r="B962" s="160"/>
      <c r="C962" s="160"/>
      <c r="D962" s="160"/>
      <c r="E962" s="160"/>
      <c r="F962" s="160"/>
      <c r="G962" s="160"/>
      <c r="H962" s="159"/>
      <c r="I962" s="181"/>
      <c r="R962" s="159"/>
    </row>
    <row r="963" customFormat="false" ht="12.75" hidden="false" customHeight="false" outlineLevel="0" collapsed="false">
      <c r="A963" s="179"/>
      <c r="B963" s="160"/>
      <c r="C963" s="160"/>
      <c r="D963" s="160"/>
      <c r="E963" s="160"/>
      <c r="F963" s="160"/>
      <c r="G963" s="160"/>
      <c r="H963" s="159"/>
      <c r="I963" s="181"/>
      <c r="R963" s="159"/>
    </row>
    <row r="964" customFormat="false" ht="12.75" hidden="false" customHeight="false" outlineLevel="0" collapsed="false">
      <c r="A964" s="179"/>
      <c r="B964" s="160"/>
      <c r="C964" s="160"/>
      <c r="D964" s="160"/>
      <c r="E964" s="160"/>
      <c r="F964" s="160"/>
      <c r="G964" s="160"/>
      <c r="H964" s="159"/>
      <c r="I964" s="181"/>
      <c r="R964" s="159"/>
    </row>
    <row r="965" customFormat="false" ht="12.75" hidden="false" customHeight="false" outlineLevel="0" collapsed="false">
      <c r="A965" s="179"/>
      <c r="B965" s="160"/>
      <c r="C965" s="160"/>
      <c r="D965" s="160"/>
      <c r="E965" s="160"/>
      <c r="F965" s="160"/>
      <c r="G965" s="160"/>
      <c r="H965" s="159"/>
      <c r="I965" s="181"/>
      <c r="R965" s="159"/>
    </row>
    <row r="966" customFormat="false" ht="12.75" hidden="false" customHeight="false" outlineLevel="0" collapsed="false">
      <c r="A966" s="179"/>
      <c r="B966" s="160"/>
      <c r="C966" s="160"/>
      <c r="D966" s="160"/>
      <c r="E966" s="160"/>
      <c r="F966" s="160"/>
      <c r="G966" s="160"/>
      <c r="H966" s="159"/>
      <c r="I966" s="181"/>
      <c r="R966" s="159"/>
    </row>
    <row r="967" customFormat="false" ht="12.75" hidden="false" customHeight="false" outlineLevel="0" collapsed="false">
      <c r="A967" s="179"/>
      <c r="B967" s="160"/>
      <c r="C967" s="160"/>
      <c r="D967" s="160"/>
      <c r="E967" s="160"/>
      <c r="F967" s="160"/>
      <c r="G967" s="160"/>
      <c r="H967" s="159"/>
      <c r="I967" s="181"/>
      <c r="R967" s="159"/>
    </row>
    <row r="968" customFormat="false" ht="12.75" hidden="false" customHeight="false" outlineLevel="0" collapsed="false">
      <c r="A968" s="179"/>
      <c r="B968" s="160"/>
      <c r="C968" s="160"/>
      <c r="D968" s="160"/>
      <c r="E968" s="160"/>
      <c r="F968" s="160"/>
      <c r="G968" s="160"/>
      <c r="H968" s="159"/>
      <c r="I968" s="181"/>
      <c r="R968" s="159"/>
    </row>
    <row r="969" customFormat="false" ht="12.75" hidden="false" customHeight="false" outlineLevel="0" collapsed="false">
      <c r="A969" s="179"/>
      <c r="B969" s="160"/>
      <c r="C969" s="160"/>
      <c r="D969" s="160"/>
      <c r="E969" s="160"/>
      <c r="F969" s="160"/>
      <c r="G969" s="160"/>
      <c r="H969" s="159"/>
      <c r="I969" s="181"/>
      <c r="R969" s="159"/>
    </row>
    <row r="970" customFormat="false" ht="12.75" hidden="false" customHeight="false" outlineLevel="0" collapsed="false">
      <c r="A970" s="179"/>
      <c r="B970" s="160"/>
      <c r="C970" s="160"/>
      <c r="D970" s="160"/>
      <c r="E970" s="160"/>
      <c r="F970" s="160"/>
      <c r="G970" s="160"/>
      <c r="H970" s="159"/>
      <c r="I970" s="181"/>
      <c r="R970" s="159"/>
    </row>
    <row r="971" customFormat="false" ht="12.75" hidden="false" customHeight="false" outlineLevel="0" collapsed="false">
      <c r="A971" s="179"/>
      <c r="B971" s="160"/>
      <c r="C971" s="160"/>
      <c r="D971" s="160"/>
      <c r="E971" s="160"/>
      <c r="F971" s="160"/>
      <c r="G971" s="160"/>
      <c r="H971" s="159"/>
      <c r="I971" s="181"/>
      <c r="R971" s="159"/>
    </row>
    <row r="972" customFormat="false" ht="12.75" hidden="false" customHeight="false" outlineLevel="0" collapsed="false">
      <c r="A972" s="179"/>
      <c r="B972" s="160"/>
      <c r="C972" s="160"/>
      <c r="D972" s="160"/>
      <c r="E972" s="160"/>
      <c r="F972" s="160"/>
      <c r="G972" s="160"/>
      <c r="H972" s="159"/>
      <c r="I972" s="181"/>
      <c r="R972" s="159"/>
    </row>
    <row r="973" customFormat="false" ht="12.75" hidden="false" customHeight="false" outlineLevel="0" collapsed="false">
      <c r="A973" s="179"/>
      <c r="B973" s="160"/>
      <c r="C973" s="160"/>
      <c r="D973" s="160"/>
      <c r="E973" s="160"/>
      <c r="F973" s="160"/>
      <c r="G973" s="160"/>
      <c r="H973" s="159"/>
      <c r="I973" s="181"/>
      <c r="R973" s="159"/>
    </row>
    <row r="974" customFormat="false" ht="12.75" hidden="false" customHeight="false" outlineLevel="0" collapsed="false">
      <c r="A974" s="179"/>
      <c r="B974" s="160"/>
      <c r="C974" s="160"/>
      <c r="D974" s="160"/>
      <c r="E974" s="160"/>
      <c r="F974" s="160"/>
      <c r="G974" s="160"/>
      <c r="H974" s="159"/>
      <c r="I974" s="181"/>
      <c r="R974" s="159"/>
    </row>
    <row r="975" customFormat="false" ht="12.75" hidden="false" customHeight="false" outlineLevel="0" collapsed="false">
      <c r="A975" s="179"/>
      <c r="B975" s="160"/>
      <c r="C975" s="160"/>
      <c r="D975" s="160"/>
      <c r="E975" s="160"/>
      <c r="F975" s="160"/>
      <c r="G975" s="160"/>
      <c r="H975" s="159"/>
      <c r="I975" s="181"/>
      <c r="R975" s="159"/>
    </row>
    <row r="976" customFormat="false" ht="12.75" hidden="false" customHeight="false" outlineLevel="0" collapsed="false">
      <c r="A976" s="179"/>
      <c r="B976" s="160"/>
      <c r="C976" s="160"/>
      <c r="D976" s="160"/>
      <c r="E976" s="160"/>
      <c r="F976" s="160"/>
      <c r="G976" s="160"/>
      <c r="H976" s="159"/>
      <c r="I976" s="181"/>
      <c r="R976" s="159"/>
    </row>
    <row r="977" customFormat="false" ht="12.75" hidden="false" customHeight="false" outlineLevel="0" collapsed="false">
      <c r="A977" s="179"/>
      <c r="B977" s="160"/>
      <c r="C977" s="160"/>
      <c r="D977" s="160"/>
      <c r="E977" s="160"/>
      <c r="F977" s="160"/>
      <c r="G977" s="160"/>
      <c r="H977" s="159"/>
      <c r="I977" s="181"/>
      <c r="R977" s="159"/>
    </row>
    <row r="978" customFormat="false" ht="12.75" hidden="false" customHeight="false" outlineLevel="0" collapsed="false">
      <c r="A978" s="179"/>
      <c r="B978" s="160"/>
      <c r="C978" s="160"/>
      <c r="D978" s="160"/>
      <c r="E978" s="160"/>
      <c r="F978" s="160"/>
      <c r="G978" s="160"/>
      <c r="H978" s="159"/>
      <c r="I978" s="181"/>
      <c r="R978" s="159"/>
    </row>
    <row r="979" customFormat="false" ht="12.75" hidden="false" customHeight="false" outlineLevel="0" collapsed="false">
      <c r="A979" s="179"/>
      <c r="B979" s="160"/>
      <c r="C979" s="160"/>
      <c r="D979" s="160"/>
      <c r="E979" s="160"/>
      <c r="F979" s="160"/>
      <c r="G979" s="160"/>
      <c r="H979" s="159"/>
      <c r="I979" s="181"/>
      <c r="R979" s="159"/>
    </row>
    <row r="980" customFormat="false" ht="12.75" hidden="false" customHeight="false" outlineLevel="0" collapsed="false">
      <c r="A980" s="179"/>
      <c r="B980" s="160"/>
      <c r="C980" s="160"/>
      <c r="D980" s="160"/>
      <c r="E980" s="160"/>
      <c r="F980" s="160"/>
      <c r="G980" s="160"/>
      <c r="H980" s="159"/>
      <c r="I980" s="181"/>
      <c r="R980" s="159"/>
    </row>
    <row r="981" customFormat="false" ht="12.75" hidden="false" customHeight="false" outlineLevel="0" collapsed="false">
      <c r="A981" s="179"/>
      <c r="B981" s="160"/>
      <c r="C981" s="160"/>
      <c r="D981" s="160"/>
      <c r="E981" s="160"/>
      <c r="F981" s="160"/>
      <c r="G981" s="160"/>
      <c r="H981" s="159"/>
      <c r="I981" s="181"/>
      <c r="R981" s="159"/>
    </row>
    <row r="982" customFormat="false" ht="12.75" hidden="false" customHeight="false" outlineLevel="0" collapsed="false">
      <c r="A982" s="179"/>
      <c r="B982" s="160"/>
      <c r="C982" s="160"/>
      <c r="D982" s="160"/>
      <c r="E982" s="160"/>
      <c r="F982" s="160"/>
      <c r="G982" s="160"/>
      <c r="H982" s="159"/>
      <c r="I982" s="181"/>
      <c r="R982" s="159"/>
    </row>
    <row r="983" customFormat="false" ht="12.75" hidden="false" customHeight="false" outlineLevel="0" collapsed="false">
      <c r="A983" s="179"/>
      <c r="B983" s="160"/>
      <c r="C983" s="160"/>
      <c r="D983" s="160"/>
      <c r="E983" s="160"/>
      <c r="F983" s="160"/>
      <c r="G983" s="160"/>
      <c r="H983" s="159"/>
      <c r="I983" s="181"/>
      <c r="R983" s="159"/>
    </row>
    <row r="984" customFormat="false" ht="12.75" hidden="false" customHeight="false" outlineLevel="0" collapsed="false">
      <c r="A984" s="179"/>
      <c r="B984" s="160"/>
      <c r="C984" s="160"/>
      <c r="D984" s="160"/>
      <c r="E984" s="160"/>
      <c r="F984" s="160"/>
      <c r="G984" s="160"/>
      <c r="H984" s="159"/>
      <c r="I984" s="181"/>
      <c r="R984" s="159"/>
    </row>
    <row r="985" customFormat="false" ht="12.75" hidden="false" customHeight="false" outlineLevel="0" collapsed="false">
      <c r="A985" s="179"/>
      <c r="B985" s="160"/>
      <c r="C985" s="160"/>
      <c r="D985" s="160"/>
      <c r="E985" s="160"/>
      <c r="F985" s="160"/>
      <c r="G985" s="160"/>
      <c r="H985" s="159"/>
      <c r="I985" s="181"/>
      <c r="R985" s="159"/>
    </row>
    <row r="986" customFormat="false" ht="12.75" hidden="false" customHeight="false" outlineLevel="0" collapsed="false">
      <c r="A986" s="179"/>
      <c r="B986" s="160"/>
      <c r="C986" s="160"/>
      <c r="D986" s="160"/>
      <c r="E986" s="160"/>
      <c r="F986" s="160"/>
      <c r="G986" s="160"/>
      <c r="H986" s="159"/>
      <c r="I986" s="181"/>
      <c r="R986" s="159"/>
    </row>
    <row r="987" customFormat="false" ht="12.75" hidden="false" customHeight="false" outlineLevel="0" collapsed="false">
      <c r="A987" s="179"/>
      <c r="B987" s="160"/>
      <c r="C987" s="160"/>
      <c r="D987" s="160"/>
      <c r="E987" s="160"/>
      <c r="F987" s="160"/>
      <c r="G987" s="160"/>
      <c r="H987" s="159"/>
      <c r="I987" s="181"/>
      <c r="R987" s="159"/>
    </row>
    <row r="988" customFormat="false" ht="12.75" hidden="false" customHeight="false" outlineLevel="0" collapsed="false">
      <c r="A988" s="179"/>
      <c r="B988" s="160"/>
      <c r="C988" s="160"/>
      <c r="D988" s="160"/>
      <c r="E988" s="160"/>
      <c r="F988" s="160"/>
      <c r="G988" s="160"/>
      <c r="H988" s="159"/>
      <c r="I988" s="181"/>
      <c r="R988" s="159"/>
    </row>
    <row r="989" customFormat="false" ht="12.75" hidden="false" customHeight="false" outlineLevel="0" collapsed="false">
      <c r="A989" s="179"/>
      <c r="B989" s="160"/>
      <c r="C989" s="160"/>
      <c r="D989" s="160"/>
      <c r="E989" s="160"/>
      <c r="F989" s="160"/>
      <c r="G989" s="160"/>
      <c r="H989" s="159"/>
      <c r="I989" s="181"/>
      <c r="R989" s="159"/>
    </row>
    <row r="990" customFormat="false" ht="12.75" hidden="false" customHeight="false" outlineLevel="0" collapsed="false">
      <c r="A990" s="179"/>
      <c r="B990" s="160"/>
      <c r="C990" s="160"/>
      <c r="D990" s="160"/>
      <c r="E990" s="160"/>
      <c r="F990" s="160"/>
      <c r="G990" s="160"/>
      <c r="H990" s="159"/>
      <c r="I990" s="181"/>
      <c r="R990" s="159"/>
    </row>
    <row r="991" customFormat="false" ht="12.75" hidden="false" customHeight="false" outlineLevel="0" collapsed="false">
      <c r="A991" s="179"/>
      <c r="B991" s="160"/>
      <c r="C991" s="160"/>
      <c r="D991" s="160"/>
      <c r="E991" s="160"/>
      <c r="F991" s="160"/>
      <c r="G991" s="160"/>
      <c r="H991" s="159"/>
      <c r="I991" s="181"/>
      <c r="R991" s="159"/>
    </row>
    <row r="992" customFormat="false" ht="12.75" hidden="false" customHeight="false" outlineLevel="0" collapsed="false">
      <c r="A992" s="179"/>
      <c r="B992" s="160"/>
      <c r="C992" s="160"/>
      <c r="D992" s="160"/>
      <c r="E992" s="160"/>
      <c r="F992" s="160"/>
      <c r="G992" s="160"/>
      <c r="H992" s="159"/>
      <c r="I992" s="181"/>
      <c r="R992" s="159"/>
    </row>
    <row r="993" customFormat="false" ht="12.75" hidden="false" customHeight="false" outlineLevel="0" collapsed="false">
      <c r="A993" s="179"/>
      <c r="B993" s="160"/>
      <c r="C993" s="160"/>
      <c r="D993" s="160"/>
      <c r="E993" s="160"/>
      <c r="F993" s="160"/>
      <c r="G993" s="160"/>
      <c r="H993" s="159"/>
      <c r="I993" s="181"/>
      <c r="R993" s="159"/>
    </row>
    <row r="994" customFormat="false" ht="12.75" hidden="false" customHeight="false" outlineLevel="0" collapsed="false">
      <c r="A994" s="179"/>
      <c r="B994" s="160"/>
      <c r="C994" s="160"/>
      <c r="D994" s="160"/>
      <c r="E994" s="160"/>
      <c r="F994" s="160"/>
      <c r="G994" s="160"/>
      <c r="H994" s="159"/>
      <c r="I994" s="181"/>
      <c r="R994" s="159"/>
    </row>
    <row r="995" customFormat="false" ht="12.75" hidden="false" customHeight="false" outlineLevel="0" collapsed="false">
      <c r="A995" s="179"/>
      <c r="B995" s="160"/>
      <c r="C995" s="160"/>
      <c r="D995" s="160"/>
      <c r="E995" s="160"/>
      <c r="F995" s="160"/>
      <c r="G995" s="160"/>
      <c r="H995" s="159"/>
      <c r="I995" s="181"/>
      <c r="R995" s="159"/>
    </row>
    <row r="996" customFormat="false" ht="12.75" hidden="false" customHeight="false" outlineLevel="0" collapsed="false">
      <c r="A996" s="179"/>
      <c r="B996" s="160"/>
      <c r="C996" s="160"/>
      <c r="D996" s="160"/>
      <c r="E996" s="160"/>
      <c r="F996" s="160"/>
      <c r="G996" s="160"/>
      <c r="H996" s="159"/>
      <c r="I996" s="181"/>
      <c r="R996" s="159"/>
    </row>
    <row r="997" customFormat="false" ht="12.75" hidden="false" customHeight="false" outlineLevel="0" collapsed="false">
      <c r="A997" s="179"/>
      <c r="B997" s="160"/>
      <c r="C997" s="160"/>
      <c r="D997" s="160"/>
      <c r="E997" s="160"/>
      <c r="F997" s="160"/>
      <c r="G997" s="160"/>
      <c r="H997" s="159"/>
      <c r="I997" s="181"/>
      <c r="R997" s="159"/>
    </row>
    <row r="998" customFormat="false" ht="12.75" hidden="false" customHeight="false" outlineLevel="0" collapsed="false">
      <c r="A998" s="179"/>
      <c r="B998" s="160"/>
      <c r="C998" s="160"/>
      <c r="D998" s="160"/>
      <c r="E998" s="160"/>
      <c r="F998" s="160"/>
      <c r="G998" s="160"/>
      <c r="H998" s="159"/>
      <c r="I998" s="181"/>
      <c r="R998" s="159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3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4" activeCellId="0" sqref="A4:K100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79" width="10.71"/>
    <col collapsed="false" customWidth="true" hidden="false" outlineLevel="0" max="2" min="2" style="182" width="12.7"/>
    <col collapsed="false" customWidth="true" hidden="false" outlineLevel="0" max="3" min="3" style="183" width="12.7"/>
    <col collapsed="false" customWidth="true" hidden="false" outlineLevel="0" max="4" min="4" style="184" width="10.71"/>
    <col collapsed="false" customWidth="true" hidden="false" outlineLevel="0" max="6" min="5" style="185" width="10.71"/>
    <col collapsed="false" customWidth="true" hidden="false" outlineLevel="0" max="11" min="7" style="186" width="10.71"/>
  </cols>
  <sheetData>
    <row r="1" customFormat="false" ht="12.75" hidden="false" customHeight="false" outlineLevel="0" collapsed="false">
      <c r="A1" s="187"/>
      <c r="B1" s="188"/>
      <c r="C1" s="189"/>
      <c r="D1" s="190" t="s">
        <v>275</v>
      </c>
      <c r="E1" s="190"/>
      <c r="F1" s="190"/>
      <c r="G1" s="191" t="s">
        <v>276</v>
      </c>
      <c r="H1" s="191"/>
      <c r="I1" s="191"/>
      <c r="J1" s="191"/>
      <c r="K1" s="191"/>
    </row>
    <row r="2" customFormat="false" ht="12.75" hidden="false" customHeight="false" outlineLevel="0" collapsed="false">
      <c r="A2" s="192" t="s">
        <v>277</v>
      </c>
      <c r="B2" s="193" t="s">
        <v>278</v>
      </c>
      <c r="C2" s="194" t="s">
        <v>279</v>
      </c>
      <c r="D2" s="195"/>
      <c r="E2" s="196"/>
      <c r="F2" s="197" t="s">
        <v>267</v>
      </c>
      <c r="G2" s="193" t="s">
        <v>271</v>
      </c>
      <c r="H2" s="198" t="s">
        <v>280</v>
      </c>
      <c r="I2" s="198" t="s">
        <v>281</v>
      </c>
      <c r="J2" s="198" t="s">
        <v>282</v>
      </c>
      <c r="K2" s="199" t="s">
        <v>283</v>
      </c>
    </row>
    <row r="3" customFormat="false" ht="13.5" hidden="false" customHeight="false" outlineLevel="0" collapsed="false">
      <c r="A3" s="200" t="s">
        <v>31</v>
      </c>
      <c r="B3" s="201" t="s">
        <v>284</v>
      </c>
      <c r="C3" s="202" t="s">
        <v>285</v>
      </c>
      <c r="D3" s="203" t="s">
        <v>271</v>
      </c>
      <c r="E3" s="204" t="s">
        <v>280</v>
      </c>
      <c r="F3" s="205" t="s">
        <v>271</v>
      </c>
      <c r="G3" s="206" t="n">
        <v>0.01</v>
      </c>
      <c r="H3" s="207" t="n">
        <v>0.01</v>
      </c>
      <c r="I3" s="208" t="n">
        <v>0.01</v>
      </c>
      <c r="J3" s="209" t="n">
        <v>1</v>
      </c>
      <c r="K3" s="210" t="n">
        <v>10</v>
      </c>
    </row>
    <row r="4" customFormat="false" ht="12.75" hidden="false" customHeight="false" outlineLevel="0" collapsed="false">
      <c r="A4" s="211" t="n">
        <v>36861</v>
      </c>
      <c r="B4" s="212" t="n">
        <v>0</v>
      </c>
      <c r="C4" s="213" t="n">
        <v>-20133172.5332</v>
      </c>
      <c r="D4" s="214" t="n">
        <v>0</v>
      </c>
      <c r="E4" s="215" t="n">
        <v>0</v>
      </c>
      <c r="F4" s="216" t="n">
        <v>0</v>
      </c>
      <c r="G4" s="212" t="n">
        <v>0</v>
      </c>
      <c r="H4" s="217" t="n">
        <v>0</v>
      </c>
      <c r="I4" s="217" t="n">
        <v>0</v>
      </c>
      <c r="J4" s="217" t="n">
        <v>0</v>
      </c>
      <c r="K4" s="218" t="n">
        <v>0</v>
      </c>
    </row>
    <row r="5" customFormat="false" ht="12.75" hidden="false" customHeight="false" outlineLevel="0" collapsed="false">
      <c r="A5" s="219" t="n">
        <v>36892</v>
      </c>
      <c r="B5" s="220" t="n">
        <v>10510132</v>
      </c>
      <c r="C5" s="221" t="n">
        <v>-1078881.2329</v>
      </c>
      <c r="D5" s="222" t="n">
        <v>1244.18623984</v>
      </c>
      <c r="E5" s="223" t="n">
        <v>4.5631680833</v>
      </c>
      <c r="F5" s="224" t="n">
        <v>-2.230985611</v>
      </c>
      <c r="G5" s="220" t="n">
        <v>124418.623984</v>
      </c>
      <c r="H5" s="225" t="n">
        <v>228.158404165</v>
      </c>
      <c r="I5" s="225" t="n">
        <v>103748.236458</v>
      </c>
      <c r="J5" s="225" t="n">
        <v>-174135.766826831</v>
      </c>
      <c r="K5" s="226" t="n">
        <v>2441.589674</v>
      </c>
    </row>
    <row r="6" customFormat="false" ht="12.75" hidden="false" customHeight="false" outlineLevel="0" collapsed="false">
      <c r="A6" s="219" t="n">
        <v>36923</v>
      </c>
      <c r="B6" s="220" t="n">
        <v>-5805846</v>
      </c>
      <c r="C6" s="221" t="n">
        <v>3333626.0187</v>
      </c>
      <c r="D6" s="222" t="n">
        <v>340.25067256</v>
      </c>
      <c r="E6" s="223" t="n">
        <v>0.6449616687</v>
      </c>
      <c r="F6" s="224" t="n">
        <v>-0.1640123126</v>
      </c>
      <c r="G6" s="220" t="n">
        <v>34025.067256</v>
      </c>
      <c r="H6" s="225" t="n">
        <v>32.248083435</v>
      </c>
      <c r="I6" s="225" t="n">
        <v>18794.673139</v>
      </c>
      <c r="J6" s="225" t="n">
        <v>-14668.4663241615</v>
      </c>
      <c r="K6" s="226" t="n">
        <v>-4308.035079</v>
      </c>
    </row>
    <row r="7" customFormat="false" ht="12.75" hidden="false" customHeight="false" outlineLevel="0" collapsed="false">
      <c r="A7" s="219" t="n">
        <v>36951</v>
      </c>
      <c r="B7" s="220" t="n">
        <v>-13942322</v>
      </c>
      <c r="C7" s="221" t="n">
        <v>-4233975.0845</v>
      </c>
      <c r="D7" s="222" t="n">
        <v>-42.86483558</v>
      </c>
      <c r="E7" s="223" t="n">
        <v>-0.6740510979</v>
      </c>
      <c r="F7" s="224" t="n">
        <v>2.1551360667</v>
      </c>
      <c r="G7" s="220" t="n">
        <v>-4286.483558</v>
      </c>
      <c r="H7" s="225" t="n">
        <v>-33.702554895</v>
      </c>
      <c r="I7" s="225" t="n">
        <v>-49848.024435</v>
      </c>
      <c r="J7" s="225" t="n">
        <v>21613.0193708419</v>
      </c>
      <c r="K7" s="226" t="n">
        <v>9676.983164</v>
      </c>
    </row>
    <row r="8" customFormat="false" ht="12.75" hidden="false" customHeight="false" outlineLevel="0" collapsed="false">
      <c r="A8" s="219" t="n">
        <v>36982</v>
      </c>
      <c r="B8" s="220" t="n">
        <v>2351335</v>
      </c>
      <c r="C8" s="221" t="n">
        <v>-1057204.2592</v>
      </c>
      <c r="D8" s="222" t="n">
        <v>-98.40529003</v>
      </c>
      <c r="E8" s="223" t="n">
        <v>0.1067899612</v>
      </c>
      <c r="F8" s="224" t="n">
        <v>0.3353077397</v>
      </c>
      <c r="G8" s="220" t="n">
        <v>-9840.529003</v>
      </c>
      <c r="H8" s="225" t="n">
        <v>5.33949806</v>
      </c>
      <c r="I8" s="225" t="n">
        <v>17519.5544</v>
      </c>
      <c r="J8" s="225" t="n">
        <v>-5086.01438001369</v>
      </c>
      <c r="K8" s="226" t="n">
        <v>3646.835278</v>
      </c>
    </row>
    <row r="9" customFormat="false" ht="12.75" hidden="false" customHeight="false" outlineLevel="0" collapsed="false">
      <c r="A9" s="219" t="n">
        <v>37012</v>
      </c>
      <c r="B9" s="220" t="n">
        <v>2386906</v>
      </c>
      <c r="C9" s="221" t="n">
        <v>-758636.1183</v>
      </c>
      <c r="D9" s="222" t="n">
        <v>-96.46311358</v>
      </c>
      <c r="E9" s="223" t="n">
        <v>0.0624024243</v>
      </c>
      <c r="F9" s="224" t="n">
        <v>0.4817707193</v>
      </c>
      <c r="G9" s="220" t="n">
        <v>-9646.311358</v>
      </c>
      <c r="H9" s="225" t="n">
        <v>3.120121215</v>
      </c>
      <c r="I9" s="225" t="n">
        <v>16992.774909</v>
      </c>
      <c r="J9" s="225" t="n">
        <v>-3309.45918767967</v>
      </c>
      <c r="K9" s="226" t="n">
        <v>3299.107083</v>
      </c>
    </row>
    <row r="10" customFormat="false" ht="12.75" hidden="false" customHeight="false" outlineLevel="0" collapsed="false">
      <c r="A10" s="219" t="n">
        <v>37043</v>
      </c>
      <c r="B10" s="220" t="n">
        <v>1558095</v>
      </c>
      <c r="C10" s="221" t="n">
        <v>-1189200.3244</v>
      </c>
      <c r="D10" s="222" t="n">
        <v>-129.68385197</v>
      </c>
      <c r="E10" s="223" t="n">
        <v>-0.0388620127</v>
      </c>
      <c r="F10" s="224" t="n">
        <v>0.5713153729</v>
      </c>
      <c r="G10" s="220" t="n">
        <v>-12968.385197</v>
      </c>
      <c r="H10" s="225" t="n">
        <v>-1.943100635</v>
      </c>
      <c r="I10" s="225" t="n">
        <v>12038.623529</v>
      </c>
      <c r="J10" s="225" t="n">
        <v>-2116.21240438056</v>
      </c>
      <c r="K10" s="226" t="n">
        <v>6363.413677</v>
      </c>
    </row>
    <row r="11" customFormat="false" ht="12.75" hidden="false" customHeight="false" outlineLevel="0" collapsed="false">
      <c r="A11" s="219" t="n">
        <v>37073</v>
      </c>
      <c r="B11" s="220" t="n">
        <v>1596677</v>
      </c>
      <c r="C11" s="221" t="n">
        <v>-1381153.9912</v>
      </c>
      <c r="D11" s="222" t="n">
        <v>-147.88570614</v>
      </c>
      <c r="E11" s="223" t="n">
        <v>-0.2302687224</v>
      </c>
      <c r="F11" s="224" t="n">
        <v>-0.1746628638</v>
      </c>
      <c r="G11" s="220" t="n">
        <v>-14788.570614</v>
      </c>
      <c r="H11" s="225" t="n">
        <v>-11.51343612</v>
      </c>
      <c r="I11" s="225" t="n">
        <v>12944.236563</v>
      </c>
      <c r="J11" s="225" t="n">
        <v>-1786.36849308693</v>
      </c>
      <c r="K11" s="226" t="n">
        <v>8084.821556</v>
      </c>
    </row>
    <row r="12" customFormat="false" ht="12.75" hidden="false" customHeight="false" outlineLevel="0" collapsed="false">
      <c r="A12" s="219" t="n">
        <v>37104</v>
      </c>
      <c r="B12" s="220" t="n">
        <v>1588602</v>
      </c>
      <c r="C12" s="221" t="n">
        <v>-2135743.2512</v>
      </c>
      <c r="D12" s="222" t="n">
        <v>-184.37211486</v>
      </c>
      <c r="E12" s="223" t="n">
        <v>-0.2292378523</v>
      </c>
      <c r="F12" s="224" t="n">
        <v>-0.2755214143</v>
      </c>
      <c r="G12" s="220" t="n">
        <v>-18437.211486</v>
      </c>
      <c r="H12" s="225" t="n">
        <v>-11.461892615</v>
      </c>
      <c r="I12" s="225" t="n">
        <v>12787.455871</v>
      </c>
      <c r="J12" s="225" t="n">
        <v>-1720.38581054073</v>
      </c>
      <c r="K12" s="226" t="n">
        <v>14188.992047</v>
      </c>
    </row>
    <row r="13" customFormat="false" ht="12.75" hidden="false" customHeight="false" outlineLevel="0" collapsed="false">
      <c r="A13" s="219" t="n">
        <v>37135</v>
      </c>
      <c r="B13" s="220" t="n">
        <v>1282745</v>
      </c>
      <c r="C13" s="221" t="n">
        <v>-2162554.0791</v>
      </c>
      <c r="D13" s="222" t="n">
        <v>-190.39951657</v>
      </c>
      <c r="E13" s="223" t="n">
        <v>-0.2483589957</v>
      </c>
      <c r="F13" s="224" t="n">
        <v>-0.1975904741</v>
      </c>
      <c r="G13" s="220" t="n">
        <v>-19039.951657</v>
      </c>
      <c r="H13" s="225" t="n">
        <v>-12.417949785</v>
      </c>
      <c r="I13" s="225" t="n">
        <v>13771.598721</v>
      </c>
      <c r="J13" s="225" t="n">
        <v>-1619.48366488706</v>
      </c>
      <c r="K13" s="226" t="n">
        <v>16264.753301</v>
      </c>
    </row>
    <row r="14" customFormat="false" ht="12.75" hidden="false" customHeight="false" outlineLevel="0" collapsed="false">
      <c r="A14" s="219" t="n">
        <v>37165</v>
      </c>
      <c r="B14" s="220" t="n">
        <v>1299671</v>
      </c>
      <c r="C14" s="221" t="n">
        <v>-2196148.0001</v>
      </c>
      <c r="D14" s="222" t="n">
        <v>-197.82509323</v>
      </c>
      <c r="E14" s="223" t="n">
        <v>-0.1930526352</v>
      </c>
      <c r="F14" s="224" t="n">
        <v>-0.0002386796</v>
      </c>
      <c r="G14" s="220" t="n">
        <v>-19782.509323</v>
      </c>
      <c r="H14" s="225" t="n">
        <v>-9.65263176</v>
      </c>
      <c r="I14" s="225" t="n">
        <v>14339.229211</v>
      </c>
      <c r="J14" s="225" t="n">
        <v>-1565.76559780972</v>
      </c>
      <c r="K14" s="226" t="n">
        <v>18309.573543</v>
      </c>
    </row>
    <row r="15" customFormat="false" ht="12.75" hidden="false" customHeight="false" outlineLevel="0" collapsed="false">
      <c r="A15" s="219" t="n">
        <v>37196</v>
      </c>
      <c r="B15" s="220" t="n">
        <v>1046415</v>
      </c>
      <c r="C15" s="221" t="n">
        <v>-711129.1319</v>
      </c>
      <c r="D15" s="222" t="n">
        <v>-24.22028232</v>
      </c>
      <c r="E15" s="223" t="n">
        <v>0.0961345639</v>
      </c>
      <c r="F15" s="224" t="n">
        <v>0.4584224581</v>
      </c>
      <c r="G15" s="220" t="n">
        <v>-2422.028232</v>
      </c>
      <c r="H15" s="225" t="n">
        <v>4.806728195</v>
      </c>
      <c r="I15" s="225" t="n">
        <v>14938.192625</v>
      </c>
      <c r="J15" s="225" t="n">
        <v>-1218.30989267625</v>
      </c>
      <c r="K15" s="226" t="n">
        <v>6402.647277</v>
      </c>
    </row>
    <row r="16" customFormat="false" ht="12.75" hidden="false" customHeight="false" outlineLevel="0" collapsed="false">
      <c r="A16" s="219" t="n">
        <v>37226</v>
      </c>
      <c r="B16" s="220" t="n">
        <v>1016002</v>
      </c>
      <c r="C16" s="221" t="n">
        <v>-799349.1006</v>
      </c>
      <c r="D16" s="222" t="n">
        <v>-32.69906235</v>
      </c>
      <c r="E16" s="223" t="n">
        <v>0.0867086273</v>
      </c>
      <c r="F16" s="224" t="n">
        <v>0.3958621715</v>
      </c>
      <c r="G16" s="220" t="n">
        <v>-3269.906235</v>
      </c>
      <c r="H16" s="225" t="n">
        <v>4.335431365</v>
      </c>
      <c r="I16" s="225" t="n">
        <v>15157.06754</v>
      </c>
      <c r="J16" s="225" t="n">
        <v>-1166.2044109514</v>
      </c>
      <c r="K16" s="226" t="n">
        <v>7919.615424</v>
      </c>
    </row>
    <row r="17" customFormat="false" ht="12.75" hidden="false" customHeight="false" outlineLevel="0" collapsed="false">
      <c r="A17" s="219" t="n">
        <v>37257</v>
      </c>
      <c r="B17" s="220" t="n">
        <v>867656</v>
      </c>
      <c r="C17" s="221" t="n">
        <v>-1049297.2288</v>
      </c>
      <c r="D17" s="222" t="n">
        <v>-168.96807367</v>
      </c>
      <c r="E17" s="223" t="n">
        <v>-0.0509905413</v>
      </c>
      <c r="F17" s="224" t="n">
        <v>-1.6557582546</v>
      </c>
      <c r="G17" s="220" t="n">
        <v>-16896.807367</v>
      </c>
      <c r="H17" s="225" t="n">
        <v>-2.549527065</v>
      </c>
      <c r="I17" s="225" t="n">
        <v>-5435.755979</v>
      </c>
      <c r="J17" s="225" t="n">
        <v>74.857213963039</v>
      </c>
      <c r="K17" s="226" t="n">
        <v>11208.447802</v>
      </c>
    </row>
    <row r="18" customFormat="false" ht="12.75" hidden="false" customHeight="false" outlineLevel="0" collapsed="false">
      <c r="A18" s="219" t="n">
        <v>37288</v>
      </c>
      <c r="B18" s="220" t="n">
        <v>673190</v>
      </c>
      <c r="C18" s="221" t="n">
        <v>-687370.5528</v>
      </c>
      <c r="D18" s="222" t="n">
        <v>-165.53547294</v>
      </c>
      <c r="E18" s="223" t="n">
        <v>-0.0313668916</v>
      </c>
      <c r="F18" s="224" t="n">
        <v>-1.7400613121</v>
      </c>
      <c r="G18" s="220" t="n">
        <v>-16553.547294</v>
      </c>
      <c r="H18" s="225" t="n">
        <v>-1.56834458</v>
      </c>
      <c r="I18" s="225" t="n">
        <v>-2480.323939</v>
      </c>
      <c r="J18" s="225" t="n">
        <v>-48.0025092402464</v>
      </c>
      <c r="K18" s="226" t="n">
        <v>7958.542557</v>
      </c>
    </row>
    <row r="19" customFormat="false" ht="12.75" hidden="false" customHeight="false" outlineLevel="0" collapsed="false">
      <c r="A19" s="219" t="n">
        <v>37316</v>
      </c>
      <c r="B19" s="220" t="n">
        <v>924262</v>
      </c>
      <c r="C19" s="221" t="n">
        <v>-216565.5102</v>
      </c>
      <c r="D19" s="222" t="n">
        <v>-159.6789693</v>
      </c>
      <c r="E19" s="223" t="n">
        <v>0.0197379876</v>
      </c>
      <c r="F19" s="224" t="n">
        <v>-2.0613789029</v>
      </c>
      <c r="G19" s="220" t="n">
        <v>-15967.89693</v>
      </c>
      <c r="H19" s="225" t="n">
        <v>0.98689938</v>
      </c>
      <c r="I19" s="225" t="n">
        <v>3375.580326</v>
      </c>
      <c r="J19" s="225" t="n">
        <v>-241.893417932923</v>
      </c>
      <c r="K19" s="226" t="n">
        <v>2660.989905</v>
      </c>
    </row>
    <row r="20" customFormat="false" ht="12.75" hidden="false" customHeight="false" outlineLevel="0" collapsed="false">
      <c r="A20" s="219" t="n">
        <v>37347</v>
      </c>
      <c r="B20" s="220" t="n">
        <v>280625</v>
      </c>
      <c r="C20" s="221" t="n">
        <v>94579.4029</v>
      </c>
      <c r="D20" s="222" t="n">
        <v>-88.93978237</v>
      </c>
      <c r="E20" s="223" t="n">
        <v>-0.036738331</v>
      </c>
      <c r="F20" s="224" t="n">
        <v>-2.2272212224</v>
      </c>
      <c r="G20" s="220" t="n">
        <v>-8893.978237</v>
      </c>
      <c r="H20" s="225" t="n">
        <v>-1.83691655</v>
      </c>
      <c r="I20" s="225" t="n">
        <v>-7794.465202</v>
      </c>
      <c r="J20" s="225" t="n">
        <v>314.301029705681</v>
      </c>
      <c r="K20" s="226" t="n">
        <v>-1234.567535</v>
      </c>
    </row>
    <row r="21" customFormat="false" ht="12.75" hidden="false" customHeight="false" outlineLevel="0" collapsed="false">
      <c r="A21" s="219" t="n">
        <v>37377</v>
      </c>
      <c r="B21" s="220" t="n">
        <v>322001</v>
      </c>
      <c r="C21" s="221" t="n">
        <v>132474.9392</v>
      </c>
      <c r="D21" s="222" t="n">
        <v>-87.87755405</v>
      </c>
      <c r="E21" s="223" t="n">
        <v>-0.0205617907</v>
      </c>
      <c r="F21" s="224" t="n">
        <v>-2.3976289736</v>
      </c>
      <c r="G21" s="220" t="n">
        <v>-8787.755405</v>
      </c>
      <c r="H21" s="225" t="n">
        <v>-1.028089535</v>
      </c>
      <c r="I21" s="225" t="n">
        <v>-6470.460205</v>
      </c>
      <c r="J21" s="225" t="n">
        <v>240.332756468173</v>
      </c>
      <c r="K21" s="226" t="n">
        <v>-1845.385102</v>
      </c>
    </row>
    <row r="22" customFormat="false" ht="12.75" hidden="false" customHeight="false" outlineLevel="0" collapsed="false">
      <c r="A22" s="219" t="n">
        <v>37408</v>
      </c>
      <c r="B22" s="220" t="n">
        <v>281385</v>
      </c>
      <c r="C22" s="221" t="n">
        <v>135157.267</v>
      </c>
      <c r="D22" s="222" t="n">
        <v>-88.71691004</v>
      </c>
      <c r="E22" s="223" t="n">
        <v>-0.0186549419</v>
      </c>
      <c r="F22" s="224" t="n">
        <v>-2.3624476896</v>
      </c>
      <c r="G22" s="220" t="n">
        <v>-8871.691004</v>
      </c>
      <c r="H22" s="225" t="n">
        <v>-0.932747095</v>
      </c>
      <c r="I22" s="225" t="n">
        <v>-6596.86762</v>
      </c>
      <c r="J22" s="225" t="n">
        <v>229.700166735113</v>
      </c>
      <c r="K22" s="226" t="n">
        <v>-2004.539909</v>
      </c>
    </row>
    <row r="23" customFormat="false" ht="12.75" hidden="false" customHeight="false" outlineLevel="0" collapsed="false">
      <c r="A23" s="219" t="n">
        <v>37438</v>
      </c>
      <c r="B23" s="220" t="n">
        <v>328171</v>
      </c>
      <c r="C23" s="221" t="n">
        <v>131839.5357</v>
      </c>
      <c r="D23" s="222" t="n">
        <v>-91.60585519</v>
      </c>
      <c r="E23" s="223" t="n">
        <v>-0.0186214669</v>
      </c>
      <c r="F23" s="224" t="n">
        <v>-2.3656611067</v>
      </c>
      <c r="G23" s="220" t="n">
        <v>-9160.585519</v>
      </c>
      <c r="H23" s="225" t="n">
        <v>-0.931073345</v>
      </c>
      <c r="I23" s="225" t="n">
        <v>-6882.28431</v>
      </c>
      <c r="J23" s="225" t="n">
        <v>227.386513894593</v>
      </c>
      <c r="K23" s="226" t="n">
        <v>-2057.333362</v>
      </c>
    </row>
    <row r="24" customFormat="false" ht="12.75" hidden="false" customHeight="false" outlineLevel="0" collapsed="false">
      <c r="A24" s="219" t="n">
        <v>37469</v>
      </c>
      <c r="B24" s="220" t="n">
        <v>328621</v>
      </c>
      <c r="C24" s="221" t="n">
        <v>124387.5712</v>
      </c>
      <c r="D24" s="222" t="n">
        <v>-93.34166751</v>
      </c>
      <c r="E24" s="223" t="n">
        <v>-0.019637649</v>
      </c>
      <c r="F24" s="224" t="n">
        <v>-2.3193554641</v>
      </c>
      <c r="G24" s="220" t="n">
        <v>-9334.166751</v>
      </c>
      <c r="H24" s="225" t="n">
        <v>-0.98188245</v>
      </c>
      <c r="I24" s="225" t="n">
        <v>-7270.431314</v>
      </c>
      <c r="J24" s="225" t="n">
        <v>225.18608843258</v>
      </c>
      <c r="K24" s="226" t="n">
        <v>-2033.533513</v>
      </c>
    </row>
    <row r="25" customFormat="false" ht="12.75" hidden="false" customHeight="false" outlineLevel="0" collapsed="false">
      <c r="A25" s="219" t="n">
        <v>37500</v>
      </c>
      <c r="B25" s="220" t="n">
        <v>281655</v>
      </c>
      <c r="C25" s="221" t="n">
        <v>115562.0328</v>
      </c>
      <c r="D25" s="222" t="n">
        <v>-94.16552646</v>
      </c>
      <c r="E25" s="223" t="n">
        <v>-0.0221770693</v>
      </c>
      <c r="F25" s="224" t="n">
        <v>-2.2611117437</v>
      </c>
      <c r="G25" s="220" t="n">
        <v>-9416.552646</v>
      </c>
      <c r="H25" s="225" t="n">
        <v>-1.108853465</v>
      </c>
      <c r="I25" s="225" t="n">
        <v>-7750.390053</v>
      </c>
      <c r="J25" s="225" t="n">
        <v>227.109491033539</v>
      </c>
      <c r="K25" s="226" t="n">
        <v>-2001.528809</v>
      </c>
    </row>
    <row r="26" customFormat="false" ht="12.75" hidden="false" customHeight="false" outlineLevel="0" collapsed="false">
      <c r="A26" s="219" t="n">
        <v>37530</v>
      </c>
      <c r="B26" s="220" t="n">
        <v>328224</v>
      </c>
      <c r="C26" s="221" t="n">
        <v>125692.7455</v>
      </c>
      <c r="D26" s="222" t="n">
        <v>-95.34846201</v>
      </c>
      <c r="E26" s="223" t="n">
        <v>-0.0178064628</v>
      </c>
      <c r="F26" s="224" t="n">
        <v>-2.2618808974</v>
      </c>
      <c r="G26" s="220" t="n">
        <v>-9534.846201</v>
      </c>
      <c r="H26" s="225" t="n">
        <v>-0.89032314</v>
      </c>
      <c r="I26" s="225" t="n">
        <v>-7534.902284</v>
      </c>
      <c r="J26" s="225" t="n">
        <v>212.507003422314</v>
      </c>
      <c r="K26" s="226" t="n">
        <v>-2278.382889</v>
      </c>
    </row>
    <row r="27" customFormat="false" ht="12.75" hidden="false" customHeight="false" outlineLevel="0" collapsed="false">
      <c r="A27" s="219" t="n">
        <v>37561</v>
      </c>
      <c r="B27" s="220" t="n">
        <v>781385</v>
      </c>
      <c r="C27" s="221" t="n">
        <v>-151311.9587</v>
      </c>
      <c r="D27" s="222" t="n">
        <v>-127.23157902</v>
      </c>
      <c r="E27" s="223" t="n">
        <v>-0.0783754837</v>
      </c>
      <c r="F27" s="224" t="n">
        <v>-2.7125247595</v>
      </c>
      <c r="G27" s="220" t="n">
        <v>-12723.157902</v>
      </c>
      <c r="H27" s="225" t="n">
        <v>-3.918774185</v>
      </c>
      <c r="I27" s="225" t="n">
        <v>-13125.123619</v>
      </c>
      <c r="J27" s="225" t="n">
        <v>293.278151676934</v>
      </c>
      <c r="K27" s="226" t="n">
        <v>2892.29458</v>
      </c>
    </row>
    <row r="28" customFormat="false" ht="12.75" hidden="false" customHeight="false" outlineLevel="0" collapsed="false">
      <c r="A28" s="219" t="n">
        <v>37591</v>
      </c>
      <c r="B28" s="220" t="n">
        <v>-1224476</v>
      </c>
      <c r="C28" s="221" t="n">
        <v>-1980175.8109</v>
      </c>
      <c r="D28" s="222" t="n">
        <v>-197.30583381</v>
      </c>
      <c r="E28" s="223" t="n">
        <v>-0.2710447694</v>
      </c>
      <c r="F28" s="224" t="n">
        <v>-1.9609252427</v>
      </c>
      <c r="G28" s="220" t="n">
        <v>-19730.583381</v>
      </c>
      <c r="H28" s="225" t="n">
        <v>-13.55223847</v>
      </c>
      <c r="I28" s="225" t="n">
        <v>-40290.492226</v>
      </c>
      <c r="J28" s="225" t="n">
        <v>611.538967556468</v>
      </c>
      <c r="K28" s="226" t="n">
        <v>39263.893873</v>
      </c>
    </row>
    <row r="29" customFormat="false" ht="12.75" hidden="false" customHeight="false" outlineLevel="0" collapsed="false">
      <c r="A29" s="219" t="n">
        <v>37622</v>
      </c>
      <c r="B29" s="220" t="n">
        <v>-190158</v>
      </c>
      <c r="C29" s="221" t="n">
        <v>1821531.4843</v>
      </c>
      <c r="D29" s="222" t="n">
        <v>-16.78426117</v>
      </c>
      <c r="E29" s="223" t="n">
        <v>-0.0451594742</v>
      </c>
      <c r="F29" s="224" t="n">
        <v>-0.0010095578</v>
      </c>
      <c r="G29" s="220" t="n">
        <v>-1678.426117</v>
      </c>
      <c r="H29" s="225" t="n">
        <v>-2.25797371</v>
      </c>
      <c r="I29" s="225" t="n">
        <v>76715.137821</v>
      </c>
      <c r="J29" s="225" t="n">
        <v>-1019.5849705681</v>
      </c>
      <c r="K29" s="226" t="n">
        <v>-84793.408642</v>
      </c>
    </row>
    <row r="30" customFormat="false" ht="12.75" hidden="false" customHeight="false" outlineLevel="0" collapsed="false">
      <c r="A30" s="219" t="n">
        <v>37653</v>
      </c>
      <c r="B30" s="220" t="n">
        <v>-230980</v>
      </c>
      <c r="C30" s="221" t="n">
        <v>-240370.005</v>
      </c>
      <c r="D30" s="222" t="n">
        <v>-15.53368219</v>
      </c>
      <c r="E30" s="223" t="n">
        <v>-0.0498910336</v>
      </c>
      <c r="F30" s="224" t="n">
        <v>-0.0278527971</v>
      </c>
      <c r="G30" s="220" t="n">
        <v>-1553.368219</v>
      </c>
      <c r="H30" s="225" t="n">
        <v>-2.49455168</v>
      </c>
      <c r="I30" s="225" t="n">
        <v>-12680.802418</v>
      </c>
      <c r="J30" s="225" t="n">
        <v>228.088924572211</v>
      </c>
      <c r="K30" s="226" t="n">
        <v>5198.73558</v>
      </c>
    </row>
    <row r="31" customFormat="false" ht="12.75" hidden="false" customHeight="false" outlineLevel="0" collapsed="false">
      <c r="A31" s="219" t="n">
        <v>37681</v>
      </c>
      <c r="B31" s="220" t="n">
        <v>-2133583</v>
      </c>
      <c r="C31" s="221" t="n">
        <v>-1699711.0442</v>
      </c>
      <c r="D31" s="222" t="n">
        <v>-74.1611195</v>
      </c>
      <c r="E31" s="223" t="n">
        <v>-0.2395663034</v>
      </c>
      <c r="F31" s="224" t="n">
        <v>0.6477208619</v>
      </c>
      <c r="G31" s="220" t="n">
        <v>-7416.11195</v>
      </c>
      <c r="H31" s="225" t="n">
        <v>-11.97831517</v>
      </c>
      <c r="I31" s="225" t="n">
        <v>-35927.114544</v>
      </c>
      <c r="J31" s="225" t="n">
        <v>420.467103353867</v>
      </c>
      <c r="K31" s="226" t="n">
        <v>37984.030926</v>
      </c>
    </row>
    <row r="32" customFormat="false" ht="12.75" hidden="false" customHeight="false" outlineLevel="0" collapsed="false">
      <c r="A32" s="219" t="n">
        <v>37712</v>
      </c>
      <c r="B32" s="220" t="n">
        <v>-155990</v>
      </c>
      <c r="C32" s="221" t="n">
        <v>-152174.783</v>
      </c>
      <c r="D32" s="222" t="n">
        <v>-10.33013968</v>
      </c>
      <c r="E32" s="223" t="n">
        <v>-0.0571808391</v>
      </c>
      <c r="F32" s="224" t="n">
        <v>-0.0886423104</v>
      </c>
      <c r="G32" s="220" t="n">
        <v>-1033.013968</v>
      </c>
      <c r="H32" s="225" t="n">
        <v>-2.859041955</v>
      </c>
      <c r="I32" s="225" t="n">
        <v>-12073.333503</v>
      </c>
      <c r="J32" s="225" t="n">
        <v>191.31040109514</v>
      </c>
      <c r="K32" s="226" t="n">
        <v>3533.169713</v>
      </c>
    </row>
    <row r="33" customFormat="false" ht="12.75" hidden="false" customHeight="false" outlineLevel="0" collapsed="false">
      <c r="A33" s="219" t="n">
        <v>37742</v>
      </c>
      <c r="B33" s="220" t="n">
        <v>-145844</v>
      </c>
      <c r="C33" s="221" t="n">
        <v>-149877.0436</v>
      </c>
      <c r="D33" s="222" t="n">
        <v>-9.77290298</v>
      </c>
      <c r="E33" s="223" t="n">
        <v>-0.0579719243</v>
      </c>
      <c r="F33" s="224" t="n">
        <v>-0.1061043979</v>
      </c>
      <c r="G33" s="220" t="n">
        <v>-977.290298</v>
      </c>
      <c r="H33" s="225" t="n">
        <v>-2.898596215</v>
      </c>
      <c r="I33" s="225" t="n">
        <v>-12286.400594</v>
      </c>
      <c r="J33" s="225" t="n">
        <v>183.76052183436</v>
      </c>
      <c r="K33" s="226" t="n">
        <v>3619.341984</v>
      </c>
    </row>
    <row r="34" customFormat="false" ht="12.75" hidden="false" customHeight="false" outlineLevel="0" collapsed="false">
      <c r="A34" s="219" t="n">
        <v>37773</v>
      </c>
      <c r="B34" s="220" t="n">
        <v>-155230</v>
      </c>
      <c r="C34" s="221" t="n">
        <v>-153433.8964</v>
      </c>
      <c r="D34" s="222" t="n">
        <v>-10.04081548</v>
      </c>
      <c r="E34" s="223" t="n">
        <v>-0.0564101156</v>
      </c>
      <c r="F34" s="224" t="n">
        <v>-0.1014209224</v>
      </c>
      <c r="G34" s="220" t="n">
        <v>-1004.081548</v>
      </c>
      <c r="H34" s="225" t="n">
        <v>-2.82050578</v>
      </c>
      <c r="I34" s="225" t="n">
        <v>-12302.135623</v>
      </c>
      <c r="J34" s="225" t="n">
        <v>174.389866940452</v>
      </c>
      <c r="K34" s="226" t="n">
        <v>3821.969613</v>
      </c>
    </row>
    <row r="35" customFormat="false" ht="12.75" hidden="false" customHeight="false" outlineLevel="0" collapsed="false">
      <c r="A35" s="219" t="n">
        <v>37803</v>
      </c>
      <c r="B35" s="220" t="n">
        <v>-139643</v>
      </c>
      <c r="C35" s="221" t="n">
        <v>-157561.9065</v>
      </c>
      <c r="D35" s="222" t="n">
        <v>-9.95507644</v>
      </c>
      <c r="E35" s="223" t="n">
        <v>-0.0544253705</v>
      </c>
      <c r="F35" s="224" t="n">
        <v>-0.1067890507</v>
      </c>
      <c r="G35" s="220" t="n">
        <v>-995.507644</v>
      </c>
      <c r="H35" s="225" t="n">
        <v>-2.721268525</v>
      </c>
      <c r="I35" s="225" t="n">
        <v>-12467.544797</v>
      </c>
      <c r="J35" s="225" t="n">
        <v>169.755332511978</v>
      </c>
      <c r="K35" s="226" t="n">
        <v>4050.860805</v>
      </c>
    </row>
    <row r="36" customFormat="false" ht="12.75" hidden="false" customHeight="false" outlineLevel="0" collapsed="false">
      <c r="A36" s="219" t="n">
        <v>37834</v>
      </c>
      <c r="B36" s="220" t="n">
        <v>-139162</v>
      </c>
      <c r="C36" s="221" t="n">
        <v>-162023.2233</v>
      </c>
      <c r="D36" s="222" t="n">
        <v>-9.92800523</v>
      </c>
      <c r="E36" s="223" t="n">
        <v>-0.0526349335</v>
      </c>
      <c r="F36" s="224" t="n">
        <v>-0.1116646514</v>
      </c>
      <c r="G36" s="220" t="n">
        <v>-992.800523</v>
      </c>
      <c r="H36" s="225" t="n">
        <v>-2.631746675</v>
      </c>
      <c r="I36" s="225" t="n">
        <v>-12557.611894</v>
      </c>
      <c r="J36" s="225" t="n">
        <v>163.57671211499</v>
      </c>
      <c r="K36" s="226" t="n">
        <v>4309.84963</v>
      </c>
    </row>
    <row r="37" customFormat="false" ht="12.75" hidden="false" customHeight="false" outlineLevel="0" collapsed="false">
      <c r="A37" s="219" t="n">
        <v>37865</v>
      </c>
      <c r="B37" s="220" t="n">
        <v>-154930</v>
      </c>
      <c r="C37" s="221" t="n">
        <v>-168894.3505</v>
      </c>
      <c r="D37" s="222" t="n">
        <v>-10.14788789</v>
      </c>
      <c r="E37" s="223" t="n">
        <v>-0.0509185707</v>
      </c>
      <c r="F37" s="224" t="n">
        <v>-0.1063769726</v>
      </c>
      <c r="G37" s="220" t="n">
        <v>-1014.788789</v>
      </c>
      <c r="H37" s="225" t="n">
        <v>-2.545928535</v>
      </c>
      <c r="I37" s="225" t="n">
        <v>-12612.66576</v>
      </c>
      <c r="J37" s="225" t="n">
        <v>157.587381245722</v>
      </c>
      <c r="K37" s="226" t="n">
        <v>4628.510439</v>
      </c>
    </row>
    <row r="38" customFormat="false" ht="12.75" hidden="false" customHeight="false" outlineLevel="0" collapsed="false">
      <c r="A38" s="219" t="n">
        <v>37895</v>
      </c>
      <c r="B38" s="220" t="n">
        <v>-139650</v>
      </c>
      <c r="C38" s="221" t="n">
        <v>-203762.9831</v>
      </c>
      <c r="D38" s="222" t="n">
        <v>-9.60988229</v>
      </c>
      <c r="E38" s="223" t="n">
        <v>-0.05435453</v>
      </c>
      <c r="F38" s="224" t="n">
        <v>-0.1070646378</v>
      </c>
      <c r="G38" s="220" t="n">
        <v>-960.988229</v>
      </c>
      <c r="H38" s="225" t="n">
        <v>-2.7177265</v>
      </c>
      <c r="I38" s="225" t="n">
        <v>-13313.713054</v>
      </c>
      <c r="J38" s="225" t="n">
        <v>156.556722518823</v>
      </c>
      <c r="K38" s="226" t="n">
        <v>5749.732769</v>
      </c>
    </row>
    <row r="39" customFormat="false" ht="12.75" hidden="false" customHeight="false" outlineLevel="0" collapsed="false">
      <c r="A39" s="219" t="n">
        <v>37926</v>
      </c>
      <c r="B39" s="220" t="n">
        <v>-155250</v>
      </c>
      <c r="C39" s="221" t="n">
        <v>-173855.195</v>
      </c>
      <c r="D39" s="222" t="n">
        <v>-9.24125522</v>
      </c>
      <c r="E39" s="223" t="n">
        <v>-0.0525949396</v>
      </c>
      <c r="F39" s="224" t="n">
        <v>-0.118240257</v>
      </c>
      <c r="G39" s="220" t="n">
        <v>-924.125522</v>
      </c>
      <c r="H39" s="225" t="n">
        <v>-2.62974698</v>
      </c>
      <c r="I39" s="225" t="n">
        <v>-12974.117225</v>
      </c>
      <c r="J39" s="225" t="n">
        <v>151.297367556468</v>
      </c>
      <c r="K39" s="226" t="n">
        <v>5062.183094</v>
      </c>
    </row>
    <row r="40" customFormat="false" ht="12.75" hidden="false" customHeight="false" outlineLevel="0" collapsed="false">
      <c r="A40" s="219" t="n">
        <v>37956</v>
      </c>
      <c r="B40" s="220" t="n">
        <v>-192350</v>
      </c>
      <c r="C40" s="221" t="n">
        <v>-306590.9698</v>
      </c>
      <c r="D40" s="222" t="n">
        <v>-17.08943262</v>
      </c>
      <c r="E40" s="223" t="n">
        <v>-0.0552068032</v>
      </c>
      <c r="F40" s="224" t="n">
        <v>-0.129568473</v>
      </c>
      <c r="G40" s="220" t="n">
        <v>-1708.943262</v>
      </c>
      <c r="H40" s="225" t="n">
        <v>-2.76034016</v>
      </c>
      <c r="I40" s="225" t="n">
        <v>-14522.987964</v>
      </c>
      <c r="J40" s="225" t="n">
        <v>148.177745653662</v>
      </c>
      <c r="K40" s="226" t="n">
        <v>9148.928939</v>
      </c>
    </row>
    <row r="41" customFormat="false" ht="12.75" hidden="false" customHeight="false" outlineLevel="0" collapsed="false">
      <c r="A41" s="219" t="n">
        <v>37987</v>
      </c>
      <c r="B41" s="220" t="n">
        <v>309804</v>
      </c>
      <c r="C41" s="221" t="n">
        <v>25288.4316</v>
      </c>
      <c r="D41" s="222" t="n">
        <v>-0.76486537</v>
      </c>
      <c r="E41" s="223" t="n">
        <v>0.0066076654</v>
      </c>
      <c r="F41" s="224" t="n">
        <v>-0.0714173106</v>
      </c>
      <c r="G41" s="220" t="n">
        <v>-76.486537</v>
      </c>
      <c r="H41" s="225" t="n">
        <v>0.33038327</v>
      </c>
      <c r="I41" s="225" t="n">
        <v>-2413.694942</v>
      </c>
      <c r="J41" s="225" t="n">
        <v>34.563718275154</v>
      </c>
      <c r="K41" s="226" t="n">
        <v>-765.892511</v>
      </c>
    </row>
    <row r="42" customFormat="false" ht="12.75" hidden="false" customHeight="false" outlineLevel="0" collapsed="false">
      <c r="A42" s="219" t="n">
        <v>38018</v>
      </c>
      <c r="B42" s="220" t="n">
        <v>282604</v>
      </c>
      <c r="C42" s="221" t="n">
        <v>24973.9035</v>
      </c>
      <c r="D42" s="222" t="n">
        <v>-0.13948727</v>
      </c>
      <c r="E42" s="223" t="n">
        <v>0.0058266332</v>
      </c>
      <c r="F42" s="224" t="n">
        <v>-0.0707449534</v>
      </c>
      <c r="G42" s="220" t="n">
        <v>-13.948727</v>
      </c>
      <c r="H42" s="225" t="n">
        <v>0.29133166</v>
      </c>
      <c r="I42" s="225" t="n">
        <v>-2231.48526</v>
      </c>
      <c r="J42" s="225" t="n">
        <v>30.8882915811088</v>
      </c>
      <c r="K42" s="226" t="n">
        <v>-782.248599</v>
      </c>
    </row>
    <row r="43" customFormat="false" ht="12.75" hidden="false" customHeight="false" outlineLevel="0" collapsed="false">
      <c r="A43" s="219" t="n">
        <v>38047</v>
      </c>
      <c r="B43" s="220" t="n">
        <v>366410</v>
      </c>
      <c r="C43" s="221" t="n">
        <v>39930.6796</v>
      </c>
      <c r="D43" s="222" t="n">
        <v>1.31910186</v>
      </c>
      <c r="E43" s="223" t="n">
        <v>0.0144526607</v>
      </c>
      <c r="F43" s="224" t="n">
        <v>-0.0487267525</v>
      </c>
      <c r="G43" s="220" t="n">
        <v>131.910186</v>
      </c>
      <c r="H43" s="225" t="n">
        <v>0.722633035</v>
      </c>
      <c r="I43" s="225" t="n">
        <v>-1030.975558</v>
      </c>
      <c r="J43" s="225" t="n">
        <v>16.3710362765229</v>
      </c>
      <c r="K43" s="226" t="n">
        <v>-1283.730323</v>
      </c>
    </row>
    <row r="44" customFormat="false" ht="12.75" hidden="false" customHeight="false" outlineLevel="0" collapsed="false">
      <c r="A44" s="219" t="n">
        <v>38078</v>
      </c>
      <c r="B44" s="220" t="n">
        <v>-76010</v>
      </c>
      <c r="C44" s="221" t="n">
        <v>13488.8735</v>
      </c>
      <c r="D44" s="222" t="n">
        <v>3.35603794</v>
      </c>
      <c r="E44" s="223" t="n">
        <v>-0.0032419573</v>
      </c>
      <c r="F44" s="224" t="n">
        <v>0.0734804328</v>
      </c>
      <c r="G44" s="220" t="n">
        <v>335.603794</v>
      </c>
      <c r="H44" s="225" t="n">
        <v>-0.162097865</v>
      </c>
      <c r="I44" s="225" t="n">
        <v>-3267.012228</v>
      </c>
      <c r="J44" s="225" t="n">
        <v>37.5274743326489</v>
      </c>
      <c r="K44" s="226" t="n">
        <v>-437.865979</v>
      </c>
    </row>
    <row r="45" customFormat="false" ht="12.75" hidden="false" customHeight="false" outlineLevel="0" collapsed="false">
      <c r="A45" s="219" t="n">
        <v>38108</v>
      </c>
      <c r="B45" s="220" t="n">
        <v>-79851</v>
      </c>
      <c r="C45" s="221" t="n">
        <v>6513.6218</v>
      </c>
      <c r="D45" s="222" t="n">
        <v>3.50940587</v>
      </c>
      <c r="E45" s="223" t="n">
        <v>-0.004593084</v>
      </c>
      <c r="F45" s="224" t="n">
        <v>0.0712235858</v>
      </c>
      <c r="G45" s="220" t="n">
        <v>350.940587</v>
      </c>
      <c r="H45" s="225" t="n">
        <v>-0.2296542</v>
      </c>
      <c r="I45" s="225" t="n">
        <v>-3483.318076</v>
      </c>
      <c r="J45" s="225" t="n">
        <v>37.1534075290897</v>
      </c>
      <c r="K45" s="226" t="n">
        <v>-216.980457</v>
      </c>
    </row>
    <row r="46" customFormat="false" ht="12.75" hidden="false" customHeight="false" outlineLevel="0" collapsed="false">
      <c r="A46" s="219" t="n">
        <v>38139</v>
      </c>
      <c r="B46" s="220" t="n">
        <v>-75250</v>
      </c>
      <c r="C46" s="221" t="n">
        <v>10411.6645</v>
      </c>
      <c r="D46" s="222" t="n">
        <v>3.45909171</v>
      </c>
      <c r="E46" s="223" t="n">
        <v>-0.0038594443</v>
      </c>
      <c r="F46" s="224" t="n">
        <v>0.0719453272</v>
      </c>
      <c r="G46" s="220" t="n">
        <v>345.909171</v>
      </c>
      <c r="H46" s="225" t="n">
        <v>-0.192972215</v>
      </c>
      <c r="I46" s="225" t="n">
        <v>-3319.61245</v>
      </c>
      <c r="J46" s="225" t="n">
        <v>34.5404689938398</v>
      </c>
      <c r="K46" s="226" t="n">
        <v>-354.511993</v>
      </c>
    </row>
    <row r="47" customFormat="false" ht="12.75" hidden="false" customHeight="false" outlineLevel="0" collapsed="false">
      <c r="A47" s="219" t="n">
        <v>38169</v>
      </c>
      <c r="B47" s="220" t="n">
        <v>-73650</v>
      </c>
      <c r="C47" s="221" t="n">
        <v>7742.1025</v>
      </c>
      <c r="D47" s="222" t="n">
        <v>3.39903768</v>
      </c>
      <c r="E47" s="227" t="n">
        <v>-0.0039260554</v>
      </c>
      <c r="F47" s="224" t="n">
        <v>0.0695286759</v>
      </c>
      <c r="G47" s="220" t="n">
        <v>339.903768</v>
      </c>
      <c r="H47" s="225" t="n">
        <v>-0.19630277</v>
      </c>
      <c r="I47" s="225" t="n">
        <v>-3493.18906</v>
      </c>
      <c r="J47" s="225" t="n">
        <v>35.0575885010267</v>
      </c>
      <c r="K47" s="226" t="n">
        <v>-266.403949</v>
      </c>
    </row>
    <row r="48" customFormat="false" ht="12.75" hidden="false" customHeight="false" outlineLevel="0" collapsed="false">
      <c r="A48" s="219" t="n">
        <v>38200</v>
      </c>
      <c r="B48" s="220" t="n">
        <v>-73200</v>
      </c>
      <c r="C48" s="221" t="n">
        <v>7159.9599</v>
      </c>
      <c r="D48" s="222" t="n">
        <v>3.38181636</v>
      </c>
      <c r="E48" s="227" t="n">
        <v>-0.0037805248</v>
      </c>
      <c r="F48" s="224" t="n">
        <v>0.0676566061</v>
      </c>
      <c r="G48" s="220" t="n">
        <v>338.181636</v>
      </c>
      <c r="H48" s="225" t="n">
        <v>-0.18902624</v>
      </c>
      <c r="I48" s="225" t="n">
        <v>-3538.867866</v>
      </c>
      <c r="J48" s="225" t="n">
        <v>34.6335244353183</v>
      </c>
      <c r="K48" s="226" t="n">
        <v>-255.687921</v>
      </c>
    </row>
    <row r="49" customFormat="false" ht="12.75" hidden="false" customHeight="false" outlineLevel="0" collapsed="false">
      <c r="A49" s="219" t="n">
        <v>38231</v>
      </c>
      <c r="B49" s="220" t="n">
        <v>-74950</v>
      </c>
      <c r="C49" s="221" t="n">
        <v>9105.9408</v>
      </c>
      <c r="D49" s="222" t="n">
        <v>3.40187077</v>
      </c>
      <c r="E49" s="227" t="n">
        <v>-0.0032311995</v>
      </c>
      <c r="F49" s="224" t="n">
        <v>0.066974768</v>
      </c>
      <c r="G49" s="220" t="n">
        <v>340.187077</v>
      </c>
      <c r="H49" s="225" t="n">
        <v>-0.161559975</v>
      </c>
      <c r="I49" s="225" t="n">
        <v>-3466.29568</v>
      </c>
      <c r="J49" s="225" t="n">
        <v>33.5672635181383</v>
      </c>
      <c r="K49" s="226" t="n">
        <v>-333.14986</v>
      </c>
    </row>
    <row r="50" customFormat="false" ht="12.75" hidden="false" customHeight="false" outlineLevel="0" collapsed="false">
      <c r="A50" s="219" t="n">
        <v>38261</v>
      </c>
      <c r="B50" s="220" t="n">
        <v>-73650</v>
      </c>
      <c r="C50" s="221" t="n">
        <v>11245.2135</v>
      </c>
      <c r="D50" s="222" t="n">
        <v>3.13800067</v>
      </c>
      <c r="E50" s="227" t="n">
        <v>-0.0025787152</v>
      </c>
      <c r="F50" s="224" t="n">
        <v>0.0702633734</v>
      </c>
      <c r="G50" s="220" t="n">
        <v>313.800067</v>
      </c>
      <c r="H50" s="225" t="n">
        <v>-0.12893576</v>
      </c>
      <c r="I50" s="225" t="n">
        <v>-3540.135596</v>
      </c>
      <c r="J50" s="225" t="n">
        <v>33.7958866529774</v>
      </c>
      <c r="K50" s="226" t="n">
        <v>-425.133234</v>
      </c>
    </row>
    <row r="51" customFormat="false" ht="12.75" hidden="false" customHeight="false" outlineLevel="0" collapsed="false">
      <c r="A51" s="219" t="n">
        <v>38292</v>
      </c>
      <c r="B51" s="220" t="n">
        <v>-75250</v>
      </c>
      <c r="C51" s="221" t="n">
        <v>21288.8445</v>
      </c>
      <c r="D51" s="222" t="n">
        <v>2.85162214</v>
      </c>
      <c r="E51" s="227" t="n">
        <v>-1.1121E-006</v>
      </c>
      <c r="F51" s="224" t="n">
        <v>0.0706880388</v>
      </c>
      <c r="G51" s="220" t="n">
        <v>285.162214</v>
      </c>
      <c r="H51" s="225" t="n">
        <v>-5.5605E-005</v>
      </c>
      <c r="I51" s="225" t="n">
        <v>-3305.55116</v>
      </c>
      <c r="J51" s="225" t="n">
        <v>32.6939277207392</v>
      </c>
      <c r="K51" s="226" t="n">
        <v>-824.15688</v>
      </c>
    </row>
    <row r="52" customFormat="false" ht="12.75" hidden="false" customHeight="false" outlineLevel="0" collapsed="false">
      <c r="A52" s="219" t="n">
        <v>38322</v>
      </c>
      <c r="B52" s="220" t="n">
        <v>-126350</v>
      </c>
      <c r="C52" s="221" t="n">
        <v>907.7178</v>
      </c>
      <c r="D52" s="222" t="n">
        <v>0.70126345</v>
      </c>
      <c r="E52" s="227" t="n">
        <v>-0.0051783263</v>
      </c>
      <c r="F52" s="224" t="n">
        <v>0.0257039567</v>
      </c>
      <c r="G52" s="220" t="n">
        <v>70.126345</v>
      </c>
      <c r="H52" s="225" t="n">
        <v>-0.258916315</v>
      </c>
      <c r="I52" s="225" t="n">
        <v>-4706.191595</v>
      </c>
      <c r="J52" s="225" t="n">
        <v>42.4757798767967</v>
      </c>
      <c r="K52" s="226" t="n">
        <v>-26.170761</v>
      </c>
    </row>
    <row r="53" customFormat="false" ht="12.75" hidden="false" customHeight="false" outlineLevel="0" collapsed="false">
      <c r="A53" s="219" t="n">
        <v>38353</v>
      </c>
      <c r="B53" s="220" t="n">
        <v>-284196</v>
      </c>
      <c r="C53" s="221" t="n">
        <v>-105671.3927</v>
      </c>
      <c r="D53" s="222" t="n">
        <v>-2.43389042</v>
      </c>
      <c r="E53" s="227" t="n">
        <v>-0.0198007091</v>
      </c>
      <c r="F53" s="224" t="n">
        <v>0.0412805457</v>
      </c>
      <c r="G53" s="220" t="n">
        <v>-243.389042</v>
      </c>
      <c r="H53" s="225" t="n">
        <v>-0.990035455</v>
      </c>
      <c r="I53" s="225" t="n">
        <v>-7949.289635</v>
      </c>
      <c r="J53" s="225" t="n">
        <v>53.3955969883642</v>
      </c>
      <c r="K53" s="226" t="n">
        <v>4307.882857</v>
      </c>
    </row>
    <row r="54" customFormat="false" ht="12.75" hidden="false" customHeight="false" outlineLevel="0" collapsed="false">
      <c r="A54" s="219" t="n">
        <v>38384</v>
      </c>
      <c r="B54" s="220" t="n">
        <v>-282996</v>
      </c>
      <c r="C54" s="221" t="n">
        <v>-97727.1751</v>
      </c>
      <c r="D54" s="222" t="n">
        <v>-1.41493001</v>
      </c>
      <c r="E54" s="227" t="n">
        <v>-0.022475144</v>
      </c>
      <c r="F54" s="224" t="n">
        <v>0.0395964847</v>
      </c>
      <c r="G54" s="220" t="n">
        <v>-141.493001</v>
      </c>
      <c r="H54" s="225" t="n">
        <v>-1.1237572</v>
      </c>
      <c r="I54" s="225" t="n">
        <v>-7632.710649</v>
      </c>
      <c r="J54" s="225" t="n">
        <v>49.1642351813826</v>
      </c>
      <c r="K54" s="226" t="n">
        <v>4065.670975</v>
      </c>
    </row>
    <row r="55" customFormat="false" ht="12.75" hidden="false" customHeight="false" outlineLevel="0" collapsed="false">
      <c r="A55" s="219" t="n">
        <v>38412</v>
      </c>
      <c r="B55" s="220" t="n">
        <v>-227590</v>
      </c>
      <c r="C55" s="221" t="n">
        <v>-82047.9034</v>
      </c>
      <c r="D55" s="222" t="n">
        <v>0.1184122</v>
      </c>
      <c r="E55" s="227" t="n">
        <v>-0.0190115518</v>
      </c>
      <c r="F55" s="224" t="n">
        <v>0.0810842283</v>
      </c>
      <c r="G55" s="220" t="n">
        <v>11.84122</v>
      </c>
      <c r="H55" s="225" t="n">
        <v>-0.95057759</v>
      </c>
      <c r="I55" s="225" t="n">
        <v>-6774.681872</v>
      </c>
      <c r="J55" s="225" t="n">
        <v>40.4661393566051</v>
      </c>
      <c r="K55" s="226" t="n">
        <v>3476.907114</v>
      </c>
    </row>
    <row r="56" customFormat="false" ht="12.75" hidden="false" customHeight="false" outlineLevel="0" collapsed="false">
      <c r="A56" s="219" t="n">
        <v>38443</v>
      </c>
      <c r="B56" s="220" t="n">
        <v>-236010</v>
      </c>
      <c r="C56" s="221" t="n">
        <v>-80722.6077</v>
      </c>
      <c r="D56" s="222" t="n">
        <v>0.71662629</v>
      </c>
      <c r="E56" s="227" t="n">
        <v>-0.0229064914</v>
      </c>
      <c r="F56" s="224" t="n">
        <v>0.0812237767</v>
      </c>
      <c r="G56" s="220" t="n">
        <v>71.662629</v>
      </c>
      <c r="H56" s="225" t="n">
        <v>-1.14532457</v>
      </c>
      <c r="I56" s="225" t="n">
        <v>-6753.65498</v>
      </c>
      <c r="J56" s="225" t="n">
        <v>37.1553511293635</v>
      </c>
      <c r="K56" s="226" t="n">
        <v>3491.794357</v>
      </c>
    </row>
    <row r="57" customFormat="false" ht="12.75" hidden="false" customHeight="false" outlineLevel="0" collapsed="false">
      <c r="A57" s="219" t="n">
        <v>38473</v>
      </c>
      <c r="B57" s="220" t="n">
        <v>20149</v>
      </c>
      <c r="C57" s="221" t="n">
        <v>-46721.1261</v>
      </c>
      <c r="D57" s="222" t="n">
        <v>-1.81126903</v>
      </c>
      <c r="E57" s="227" t="n">
        <v>-0.0040282307</v>
      </c>
      <c r="F57" s="224" t="n">
        <v>-0.0170974493</v>
      </c>
      <c r="G57" s="220" t="n">
        <v>-181.126903</v>
      </c>
      <c r="H57" s="225" t="n">
        <v>-0.201411535</v>
      </c>
      <c r="I57" s="225" t="n">
        <v>-3280.521164</v>
      </c>
      <c r="J57" s="225" t="n">
        <v>13.7470075290897</v>
      </c>
      <c r="K57" s="226" t="n">
        <v>2056.880786</v>
      </c>
    </row>
    <row r="58" customFormat="false" ht="12.75" hidden="false" customHeight="false" outlineLevel="0" collapsed="false">
      <c r="A58" s="219" t="n">
        <v>38504</v>
      </c>
      <c r="B58" s="220" t="n">
        <v>24750</v>
      </c>
      <c r="C58" s="221" t="n">
        <v>-45469.3274</v>
      </c>
      <c r="D58" s="222" t="n">
        <v>-1.76569673</v>
      </c>
      <c r="E58" s="227" t="n">
        <v>-0.0036254991</v>
      </c>
      <c r="F58" s="224" t="n">
        <v>-0.0186755031</v>
      </c>
      <c r="G58" s="220" t="n">
        <v>-176.569673</v>
      </c>
      <c r="H58" s="225" t="n">
        <v>-0.181274955</v>
      </c>
      <c r="I58" s="225" t="n">
        <v>-3213.861318</v>
      </c>
      <c r="J58" s="225" t="n">
        <v>13.2543665982204</v>
      </c>
      <c r="K58" s="226" t="n">
        <v>2037.87239</v>
      </c>
    </row>
    <row r="59" customFormat="false" ht="12.75" hidden="false" customHeight="false" outlineLevel="0" collapsed="false">
      <c r="A59" s="219" t="n">
        <v>38534</v>
      </c>
      <c r="B59" s="220" t="n">
        <v>26350</v>
      </c>
      <c r="C59" s="221" t="n">
        <v>-47369.5159</v>
      </c>
      <c r="D59" s="222" t="n">
        <v>-1.83850198</v>
      </c>
      <c r="E59" s="227" t="n">
        <v>-0.0034875246</v>
      </c>
      <c r="F59" s="224" t="n">
        <v>-0.0202314866</v>
      </c>
      <c r="G59" s="220" t="n">
        <v>-183.850198</v>
      </c>
      <c r="H59" s="225" t="n">
        <v>-0.17437623</v>
      </c>
      <c r="I59" s="225" t="n">
        <v>-3338.407776</v>
      </c>
      <c r="J59" s="225" t="n">
        <v>13.2678258726899</v>
      </c>
      <c r="K59" s="226" t="n">
        <v>2165.834129</v>
      </c>
    </row>
    <row r="60" customFormat="false" ht="12.75" hidden="false" customHeight="false" outlineLevel="0" collapsed="false">
      <c r="A60" s="219" t="n">
        <v>38565</v>
      </c>
      <c r="B60" s="220" t="n">
        <v>26800</v>
      </c>
      <c r="C60" s="221" t="n">
        <v>-47666.3692</v>
      </c>
      <c r="D60" s="222" t="n">
        <v>-1.85863345</v>
      </c>
      <c r="E60" s="227" t="n">
        <v>-0.0032420564</v>
      </c>
      <c r="F60" s="224" t="n">
        <v>-0.0205972034</v>
      </c>
      <c r="G60" s="220" t="n">
        <v>-185.863345</v>
      </c>
      <c r="H60" s="225" t="n">
        <v>-0.16210282</v>
      </c>
      <c r="I60" s="225" t="n">
        <v>-3355.285569</v>
      </c>
      <c r="J60" s="225" t="n">
        <v>12.9276840520192</v>
      </c>
      <c r="K60" s="226" t="n">
        <v>2217.252876</v>
      </c>
    </row>
    <row r="61" customFormat="false" ht="12.75" hidden="false" customHeight="false" outlineLevel="0" collapsed="false">
      <c r="A61" s="219" t="n">
        <v>38596</v>
      </c>
      <c r="B61" s="220" t="n">
        <v>25050</v>
      </c>
      <c r="C61" s="221" t="n">
        <v>-29906.5106</v>
      </c>
      <c r="D61" s="222" t="n">
        <v>-3.1241597</v>
      </c>
      <c r="E61" s="227" t="n">
        <v>0.0072667333</v>
      </c>
      <c r="F61" s="224" t="n">
        <v>-0.0666240956</v>
      </c>
      <c r="G61" s="220" t="n">
        <v>-312.41597</v>
      </c>
      <c r="H61" s="225" t="n">
        <v>0.363336665</v>
      </c>
      <c r="I61" s="225" t="n">
        <v>-1432.569885</v>
      </c>
      <c r="J61" s="225" t="n">
        <v>4.76104804928132</v>
      </c>
      <c r="K61" s="226" t="n">
        <v>1418.154045</v>
      </c>
    </row>
    <row r="62" customFormat="false" ht="12.75" hidden="false" customHeight="false" outlineLevel="0" collapsed="false">
      <c r="A62" s="219" t="n">
        <v>38626</v>
      </c>
      <c r="B62" s="220" t="n">
        <v>26350</v>
      </c>
      <c r="C62" s="221" t="n">
        <v>-27288.5699</v>
      </c>
      <c r="D62" s="222" t="n">
        <v>-3.35943418</v>
      </c>
      <c r="E62" s="227" t="n">
        <v>0.0077854117</v>
      </c>
      <c r="F62" s="224" t="n">
        <v>-0.0628075707</v>
      </c>
      <c r="G62" s="220" t="n">
        <v>-335.943418</v>
      </c>
      <c r="H62" s="225" t="n">
        <v>0.389270585</v>
      </c>
      <c r="I62" s="225" t="n">
        <v>-1444.976953</v>
      </c>
      <c r="J62" s="225" t="n">
        <v>5.1300514715948</v>
      </c>
      <c r="K62" s="226" t="n">
        <v>1316.426015</v>
      </c>
    </row>
    <row r="63" customFormat="false" ht="12.75" hidden="false" customHeight="false" outlineLevel="0" collapsed="false">
      <c r="A63" s="219" t="n">
        <v>38657</v>
      </c>
      <c r="B63" s="220" t="n">
        <v>24750</v>
      </c>
      <c r="C63" s="221" t="n">
        <v>-27454.032</v>
      </c>
      <c r="D63" s="222" t="n">
        <v>-3.33744628</v>
      </c>
      <c r="E63" s="227" t="n">
        <v>0.0076104646</v>
      </c>
      <c r="F63" s="224" t="n">
        <v>-0.0575457447</v>
      </c>
      <c r="G63" s="220" t="n">
        <v>-333.744628</v>
      </c>
      <c r="H63" s="225" t="n">
        <v>0.38052323</v>
      </c>
      <c r="I63" s="225" t="n">
        <v>-1480.066631</v>
      </c>
      <c r="J63" s="225" t="n">
        <v>5.17307241615332</v>
      </c>
      <c r="K63" s="226" t="n">
        <v>1346.20592</v>
      </c>
    </row>
    <row r="64" customFormat="false" ht="12.75" hidden="false" customHeight="false" outlineLevel="0" collapsed="false">
      <c r="A64" s="219" t="n">
        <v>38687</v>
      </c>
      <c r="B64" s="220" t="n">
        <v>-26350</v>
      </c>
      <c r="C64" s="221" t="n">
        <v>-47984.4026</v>
      </c>
      <c r="D64" s="222" t="n">
        <v>-5.05346554</v>
      </c>
      <c r="E64" s="227" t="n">
        <v>0.0014856885</v>
      </c>
      <c r="F64" s="224" t="n">
        <v>-0.104191916</v>
      </c>
      <c r="G64" s="220" t="n">
        <v>-505.346554</v>
      </c>
      <c r="H64" s="225" t="n">
        <v>0.074284425</v>
      </c>
      <c r="I64" s="225" t="n">
        <v>-2939.884629</v>
      </c>
      <c r="J64" s="225" t="n">
        <v>11.2306069815195</v>
      </c>
      <c r="K64" s="226" t="n">
        <v>2394.950465</v>
      </c>
    </row>
    <row r="65" customFormat="false" ht="12.75" hidden="false" customHeight="false" outlineLevel="0" collapsed="false">
      <c r="A65" s="219" t="n">
        <v>38718</v>
      </c>
      <c r="B65" s="220" t="n">
        <v>-24196</v>
      </c>
      <c r="C65" s="221" t="n">
        <v>-45132.7755</v>
      </c>
      <c r="D65" s="222" t="n">
        <v>-4.84450596</v>
      </c>
      <c r="E65" s="227" t="n">
        <v>0.0022330433</v>
      </c>
      <c r="F65" s="224" t="n">
        <v>-0.1099958855</v>
      </c>
      <c r="G65" s="220" t="n">
        <v>-484.450596</v>
      </c>
      <c r="H65" s="225" t="n">
        <v>0.111652165</v>
      </c>
      <c r="I65" s="225" t="n">
        <v>-2969.895717</v>
      </c>
      <c r="J65" s="225" t="n">
        <v>11.6140908966461</v>
      </c>
      <c r="K65" s="226" t="n">
        <v>2289.692894</v>
      </c>
    </row>
    <row r="66" customFormat="false" ht="12.75" hidden="false" customHeight="false" outlineLevel="0" collapsed="false">
      <c r="A66" s="219" t="n">
        <v>38749</v>
      </c>
      <c r="B66" s="220" t="n">
        <v>-22996</v>
      </c>
      <c r="C66" s="221" t="n">
        <v>-37835.9412</v>
      </c>
      <c r="D66" s="222" t="n">
        <v>-4.1860411</v>
      </c>
      <c r="E66" s="227" t="n">
        <v>0.00184345</v>
      </c>
      <c r="F66" s="224" t="n">
        <v>-0.1041269121</v>
      </c>
      <c r="G66" s="220" t="n">
        <v>-418.60411</v>
      </c>
      <c r="H66" s="225" t="n">
        <v>0.0921725</v>
      </c>
      <c r="I66" s="225" t="n">
        <v>-2556.297915</v>
      </c>
      <c r="J66" s="225" t="n">
        <v>9.76225817932923</v>
      </c>
      <c r="K66" s="226" t="n">
        <v>1950.583909</v>
      </c>
    </row>
    <row r="67" customFormat="false" ht="12.75" hidden="false" customHeight="false" outlineLevel="0" collapsed="false">
      <c r="A67" s="219" t="n">
        <v>38777</v>
      </c>
      <c r="B67" s="220" t="n">
        <v>32410</v>
      </c>
      <c r="C67" s="221" t="n">
        <v>-24724.5002</v>
      </c>
      <c r="D67" s="222" t="n">
        <v>-3.19428755</v>
      </c>
      <c r="E67" s="227" t="n">
        <v>0.0081945017</v>
      </c>
      <c r="F67" s="224" t="n">
        <v>-0.0675335064</v>
      </c>
      <c r="G67" s="220" t="n">
        <v>-319.428755</v>
      </c>
      <c r="H67" s="225" t="n">
        <v>0.409725085</v>
      </c>
      <c r="I67" s="225" t="n">
        <v>-1426.796814</v>
      </c>
      <c r="J67" s="225" t="n">
        <v>4.38203750855579</v>
      </c>
      <c r="K67" s="226" t="n">
        <v>1293.593977</v>
      </c>
    </row>
    <row r="68" customFormat="false" ht="12.75" hidden="false" customHeight="false" outlineLevel="0" collapsed="false">
      <c r="A68" s="219" t="n">
        <v>38808</v>
      </c>
      <c r="B68" s="220" t="n">
        <v>23990</v>
      </c>
      <c r="C68" s="221" t="n">
        <v>-24484.5538</v>
      </c>
      <c r="D68" s="222" t="n">
        <v>-2.98616948</v>
      </c>
      <c r="E68" s="227" t="n">
        <v>0.0078226315</v>
      </c>
      <c r="F68" s="224" t="n">
        <v>-0.0641599472</v>
      </c>
      <c r="G68" s="220" t="n">
        <v>-298.616948</v>
      </c>
      <c r="H68" s="225" t="n">
        <v>0.391131575</v>
      </c>
      <c r="I68" s="225" t="n">
        <v>-1326.034033</v>
      </c>
      <c r="J68" s="225" t="n">
        <v>3.65594387405887</v>
      </c>
      <c r="K68" s="226" t="n">
        <v>1303.161466</v>
      </c>
    </row>
    <row r="69" customFormat="false" ht="12.75" hidden="false" customHeight="false" outlineLevel="0" collapsed="false">
      <c r="A69" s="219" t="n">
        <v>38838</v>
      </c>
      <c r="B69" s="220" t="n">
        <v>20149</v>
      </c>
      <c r="C69" s="221" t="n">
        <v>-29019.245</v>
      </c>
      <c r="D69" s="222" t="n">
        <v>-2.90623179</v>
      </c>
      <c r="E69" s="227" t="n">
        <v>0.0076891553</v>
      </c>
      <c r="F69" s="224" t="n">
        <v>-0.0709186619</v>
      </c>
      <c r="G69" s="220" t="n">
        <v>-290.623179</v>
      </c>
      <c r="H69" s="225" t="n">
        <v>0.384457765</v>
      </c>
      <c r="I69" s="225" t="n">
        <v>-1413.408299</v>
      </c>
      <c r="J69" s="225" t="n">
        <v>3.17858480492813</v>
      </c>
      <c r="K69" s="226" t="n">
        <v>1566.761159</v>
      </c>
    </row>
    <row r="70" customFormat="false" ht="12.75" hidden="false" customHeight="false" outlineLevel="0" collapsed="false">
      <c r="A70" s="219" t="n">
        <v>38869</v>
      </c>
      <c r="B70" s="220" t="n">
        <v>24750</v>
      </c>
      <c r="C70" s="221" t="n">
        <v>-28103.8912</v>
      </c>
      <c r="D70" s="222" t="n">
        <v>-2.84727613</v>
      </c>
      <c r="E70" s="227" t="n">
        <v>0.0076116396</v>
      </c>
      <c r="F70" s="224" t="n">
        <v>-0.0695893188</v>
      </c>
      <c r="G70" s="220" t="n">
        <v>-284.727613</v>
      </c>
      <c r="H70" s="225" t="n">
        <v>0.38058198</v>
      </c>
      <c r="I70" s="225" t="n">
        <v>-1359.583195</v>
      </c>
      <c r="J70" s="225" t="n">
        <v>2.90087939767283</v>
      </c>
      <c r="K70" s="226" t="n">
        <v>1540.424095</v>
      </c>
    </row>
    <row r="71" customFormat="false" ht="12.75" hidden="false" customHeight="false" outlineLevel="0" collapsed="false">
      <c r="A71" s="219" t="n">
        <v>38899</v>
      </c>
      <c r="B71" s="220" t="n">
        <v>26350</v>
      </c>
      <c r="C71" s="221" t="n">
        <v>-29143.5768</v>
      </c>
      <c r="D71" s="222" t="n">
        <v>-2.9476163</v>
      </c>
      <c r="E71" s="227" t="n">
        <v>0.0078830926</v>
      </c>
      <c r="F71" s="224" t="n">
        <v>-0.0714846283</v>
      </c>
      <c r="G71" s="220" t="n">
        <v>-294.76163</v>
      </c>
      <c r="H71" s="225" t="n">
        <v>0.39415463</v>
      </c>
      <c r="I71" s="225" t="n">
        <v>-1413.156036</v>
      </c>
      <c r="J71" s="225" t="n">
        <v>2.8909311430527</v>
      </c>
      <c r="K71" s="226" t="n">
        <v>1623.742067</v>
      </c>
    </row>
    <row r="72" customFormat="false" ht="12.75" hidden="false" customHeight="false" outlineLevel="0" collapsed="false">
      <c r="A72" s="219" t="n">
        <v>38930</v>
      </c>
      <c r="B72" s="220" t="n">
        <v>26800</v>
      </c>
      <c r="C72" s="221" t="n">
        <v>-29275.4762</v>
      </c>
      <c r="D72" s="222" t="n">
        <v>-2.95334424</v>
      </c>
      <c r="E72" s="227" t="n">
        <v>0.0078777612</v>
      </c>
      <c r="F72" s="224" t="n">
        <v>-0.0709459043</v>
      </c>
      <c r="G72" s="220" t="n">
        <v>-295.334424</v>
      </c>
      <c r="H72" s="225" t="n">
        <v>0.39388806</v>
      </c>
      <c r="I72" s="225" t="n">
        <v>-1425.799858</v>
      </c>
      <c r="J72" s="225" t="n">
        <v>2.82214072553046</v>
      </c>
      <c r="K72" s="226" t="n">
        <v>1654.334917</v>
      </c>
    </row>
    <row r="73" customFormat="false" ht="12.75" hidden="false" customHeight="false" outlineLevel="0" collapsed="false">
      <c r="A73" s="219" t="n">
        <v>38961</v>
      </c>
      <c r="B73" s="220" t="n">
        <v>23742</v>
      </c>
      <c r="C73" s="221" t="n">
        <v>-28565.6072</v>
      </c>
      <c r="D73" s="222" t="n">
        <v>-2.85671916</v>
      </c>
      <c r="E73" s="227" t="n">
        <v>0.0075350562</v>
      </c>
      <c r="F73" s="224" t="n">
        <v>-0.0671300714</v>
      </c>
      <c r="G73" s="220" t="n">
        <v>-285.671916</v>
      </c>
      <c r="H73" s="225" t="n">
        <v>0.37675281</v>
      </c>
      <c r="I73" s="225" t="n">
        <v>-1412.968807</v>
      </c>
      <c r="J73" s="225" t="n">
        <v>2.74809253935661</v>
      </c>
      <c r="K73" s="226" t="n">
        <v>1640.029523</v>
      </c>
    </row>
    <row r="74" customFormat="false" ht="12.75" hidden="false" customHeight="false" outlineLevel="0" collapsed="false">
      <c r="A74" s="219" t="n">
        <v>38991</v>
      </c>
      <c r="B74" s="220" t="n">
        <v>26350</v>
      </c>
      <c r="C74" s="221" t="n">
        <v>-25757.3141</v>
      </c>
      <c r="D74" s="222" t="n">
        <v>-3.06900258</v>
      </c>
      <c r="E74" s="227" t="n">
        <v>0.0079990194</v>
      </c>
      <c r="F74" s="224" t="n">
        <v>-0.0643456318</v>
      </c>
      <c r="G74" s="220" t="n">
        <v>-306.900258</v>
      </c>
      <c r="H74" s="225" t="n">
        <v>0.39995097</v>
      </c>
      <c r="I74" s="225" t="n">
        <v>-1423.654144</v>
      </c>
      <c r="J74" s="225" t="n">
        <v>3.19715865845312</v>
      </c>
      <c r="K74" s="226" t="n">
        <v>1499.248454</v>
      </c>
    </row>
    <row r="75" customFormat="false" ht="12.75" hidden="false" customHeight="false" outlineLevel="0" collapsed="false">
      <c r="A75" s="219" t="n">
        <v>39022</v>
      </c>
      <c r="B75" s="220" t="n">
        <v>24750</v>
      </c>
      <c r="C75" s="221" t="n">
        <v>-26116.3517</v>
      </c>
      <c r="D75" s="222" t="n">
        <v>-3.05768182</v>
      </c>
      <c r="E75" s="227" t="n">
        <v>0.0078088796</v>
      </c>
      <c r="F75" s="224" t="n">
        <v>-0.0589692344</v>
      </c>
      <c r="G75" s="220" t="n">
        <v>-305.768182</v>
      </c>
      <c r="H75" s="225" t="n">
        <v>0.39044398</v>
      </c>
      <c r="I75" s="225" t="n">
        <v>-1467.460139</v>
      </c>
      <c r="J75" s="225" t="n">
        <v>3.33092210814511</v>
      </c>
      <c r="K75" s="226" t="n">
        <v>1541.597654</v>
      </c>
    </row>
    <row r="76" customFormat="false" ht="12.75" hidden="false" customHeight="false" outlineLevel="0" collapsed="false">
      <c r="A76" s="219" t="n">
        <v>39052</v>
      </c>
      <c r="B76" s="220" t="n">
        <v>-26350</v>
      </c>
      <c r="C76" s="221" t="n">
        <v>-46821.8657</v>
      </c>
      <c r="D76" s="222" t="n">
        <v>-4.64980363</v>
      </c>
      <c r="E76" s="227" t="n">
        <v>0.0028184692</v>
      </c>
      <c r="F76" s="224" t="n">
        <v>-0.1052873616</v>
      </c>
      <c r="G76" s="220" t="n">
        <v>-464.980363</v>
      </c>
      <c r="H76" s="225" t="n">
        <v>0.14092346</v>
      </c>
      <c r="I76" s="225" t="n">
        <v>-2965.233377</v>
      </c>
      <c r="J76" s="225" t="n">
        <v>8.21998220396988</v>
      </c>
      <c r="K76" s="226" t="n">
        <v>2804.825248</v>
      </c>
    </row>
    <row r="77" customFormat="false" ht="12.75" hidden="false" customHeight="false" outlineLevel="0" collapsed="false">
      <c r="A77" s="219" t="n">
        <v>39083</v>
      </c>
      <c r="B77" s="220" t="n">
        <v>-24196</v>
      </c>
      <c r="C77" s="221" t="n">
        <v>-45579.5815</v>
      </c>
      <c r="D77" s="222" t="n">
        <v>-4.52431586</v>
      </c>
      <c r="E77" s="227" t="n">
        <v>0.0035464224</v>
      </c>
      <c r="F77" s="224" t="n">
        <v>-0.1079993558</v>
      </c>
      <c r="G77" s="220" t="n">
        <v>-452.431586</v>
      </c>
      <c r="H77" s="225" t="n">
        <v>0.17732112</v>
      </c>
      <c r="I77" s="225" t="n">
        <v>-3019.626656</v>
      </c>
      <c r="J77" s="225" t="n">
        <v>8.72395427789186</v>
      </c>
      <c r="K77" s="226" t="n">
        <v>2766.596355</v>
      </c>
    </row>
    <row r="78" customFormat="false" ht="12.75" hidden="false" customHeight="false" outlineLevel="0" collapsed="false">
      <c r="A78" s="219" t="n">
        <v>39114</v>
      </c>
      <c r="B78" s="220" t="n">
        <v>-22996</v>
      </c>
      <c r="C78" s="221" t="n">
        <v>-35563.0116</v>
      </c>
      <c r="D78" s="222" t="n">
        <v>-3.80709102</v>
      </c>
      <c r="E78" s="227" t="n">
        <v>0.0027586607</v>
      </c>
      <c r="F78" s="224" t="n">
        <v>-0.1062599082</v>
      </c>
      <c r="G78" s="220" t="n">
        <v>-380.709102</v>
      </c>
      <c r="H78" s="225" t="n">
        <v>0.137933035</v>
      </c>
      <c r="I78" s="225" t="n">
        <v>-2553.595982</v>
      </c>
      <c r="J78" s="225" t="n">
        <v>6.96477180013689</v>
      </c>
      <c r="K78" s="226" t="n">
        <v>2190.739938</v>
      </c>
    </row>
    <row r="79" customFormat="false" ht="12.75" hidden="false" customHeight="false" outlineLevel="0" collapsed="false">
      <c r="A79" s="219" t="n">
        <v>39142</v>
      </c>
      <c r="B79" s="220" t="n">
        <v>32410</v>
      </c>
      <c r="C79" s="221" t="n">
        <v>-23313.7145</v>
      </c>
      <c r="D79" s="222" t="n">
        <v>-2.92757112</v>
      </c>
      <c r="E79" s="227" t="n">
        <v>0.008335186</v>
      </c>
      <c r="F79" s="224" t="n">
        <v>-0.0684011008</v>
      </c>
      <c r="G79" s="220" t="n">
        <v>-292.757112</v>
      </c>
      <c r="H79" s="225" t="n">
        <v>0.4167593</v>
      </c>
      <c r="I79" s="225" t="n">
        <v>-1396.50777</v>
      </c>
      <c r="J79" s="225" t="n">
        <v>2.72344503764545</v>
      </c>
      <c r="K79" s="226" t="n">
        <v>1454.035366</v>
      </c>
    </row>
    <row r="80" customFormat="false" ht="12.75" hidden="false" customHeight="false" outlineLevel="0" collapsed="false">
      <c r="A80" s="219" t="n">
        <v>39173</v>
      </c>
      <c r="B80" s="220" t="n">
        <v>23990</v>
      </c>
      <c r="C80" s="221" t="n">
        <v>-23090.7639</v>
      </c>
      <c r="D80" s="222" t="n">
        <v>-2.7373883</v>
      </c>
      <c r="E80" s="227" t="n">
        <v>0.0079064038</v>
      </c>
      <c r="F80" s="224" t="n">
        <v>-0.0641264561</v>
      </c>
      <c r="G80" s="220" t="n">
        <v>-273.73883</v>
      </c>
      <c r="H80" s="225" t="n">
        <v>0.39532019</v>
      </c>
      <c r="I80" s="225" t="n">
        <v>-1305.11717</v>
      </c>
      <c r="J80" s="225" t="n">
        <v>2.21973360711841</v>
      </c>
      <c r="K80" s="226" t="n">
        <v>1459.096047</v>
      </c>
    </row>
    <row r="81" customFormat="false" ht="12.75" hidden="false" customHeight="false" outlineLevel="0" collapsed="false">
      <c r="A81" s="219" t="n">
        <v>39203</v>
      </c>
      <c r="B81" s="220" t="n">
        <v>20149</v>
      </c>
      <c r="C81" s="221" t="n">
        <v>-27829.7545</v>
      </c>
      <c r="D81" s="222" t="n">
        <v>-2.68375719</v>
      </c>
      <c r="E81" s="227" t="n">
        <v>0.0078592677</v>
      </c>
      <c r="F81" s="224" t="n">
        <v>-0.0693296538</v>
      </c>
      <c r="G81" s="220" t="n">
        <v>-268.375719</v>
      </c>
      <c r="H81" s="225" t="n">
        <v>0.392963385</v>
      </c>
      <c r="I81" s="225" t="n">
        <v>-1393.908065</v>
      </c>
      <c r="J81" s="225" t="n">
        <v>1.715940862423</v>
      </c>
      <c r="K81" s="226" t="n">
        <v>1780.647126</v>
      </c>
    </row>
    <row r="82" customFormat="false" ht="12.75" hidden="false" customHeight="false" outlineLevel="0" collapsed="false">
      <c r="A82" s="219" t="n">
        <v>39234</v>
      </c>
      <c r="B82" s="220" t="n">
        <v>24750</v>
      </c>
      <c r="C82" s="221" t="n">
        <v>-25530.0667</v>
      </c>
      <c r="D82" s="222" t="n">
        <v>-2.55379842</v>
      </c>
      <c r="E82" s="227" t="n">
        <v>0.0076862849</v>
      </c>
      <c r="F82" s="224" t="n">
        <v>-0.0721801579</v>
      </c>
      <c r="G82" s="220" t="n">
        <v>-255.379842</v>
      </c>
      <c r="H82" s="225" t="n">
        <v>0.384314245</v>
      </c>
      <c r="I82" s="225" t="n">
        <v>-1291.819688</v>
      </c>
      <c r="J82" s="225" t="n">
        <v>1.27410622861054</v>
      </c>
      <c r="K82" s="226" t="n">
        <v>1656.571058</v>
      </c>
    </row>
    <row r="83" customFormat="false" ht="12.75" hidden="false" customHeight="false" outlineLevel="0" collapsed="false">
      <c r="A83" s="219" t="n">
        <v>39264</v>
      </c>
      <c r="B83" s="220" t="n">
        <v>26350</v>
      </c>
      <c r="C83" s="221" t="n">
        <v>-26414.122</v>
      </c>
      <c r="D83" s="222" t="n">
        <v>-2.641297</v>
      </c>
      <c r="E83" s="227" t="n">
        <v>0.0079322917</v>
      </c>
      <c r="F83" s="224" t="n">
        <v>-0.0743422118</v>
      </c>
      <c r="G83" s="220" t="n">
        <v>-264.1297</v>
      </c>
      <c r="H83" s="225" t="n">
        <v>0.396614585</v>
      </c>
      <c r="I83" s="225" t="n">
        <v>-1340.930079</v>
      </c>
      <c r="J83" s="225" t="n">
        <v>1.2620090349076</v>
      </c>
      <c r="K83" s="226" t="n">
        <v>1734.907016</v>
      </c>
    </row>
    <row r="84" customFormat="false" ht="12.75" hidden="false" customHeight="false" outlineLevel="0" collapsed="false">
      <c r="A84" s="219" t="n">
        <v>39295</v>
      </c>
      <c r="B84" s="220" t="n">
        <v>26067</v>
      </c>
      <c r="C84" s="221" t="n">
        <v>-26512.517</v>
      </c>
      <c r="D84" s="222" t="n">
        <v>-2.64264656</v>
      </c>
      <c r="E84" s="227" t="n">
        <v>0.0078839346</v>
      </c>
      <c r="F84" s="224" t="n">
        <v>-0.0736656639</v>
      </c>
      <c r="G84" s="220" t="n">
        <v>-264.264656</v>
      </c>
      <c r="H84" s="225" t="n">
        <v>0.39419673</v>
      </c>
      <c r="I84" s="225" t="n">
        <v>-1358.326367</v>
      </c>
      <c r="J84" s="225" t="n">
        <v>1.24452566735113</v>
      </c>
      <c r="K84" s="226" t="n">
        <v>1763.145888</v>
      </c>
    </row>
    <row r="85" customFormat="false" ht="12.75" hidden="false" customHeight="false" outlineLevel="0" collapsed="false">
      <c r="A85" s="219" t="n">
        <v>39326</v>
      </c>
      <c r="B85" s="220" t="n">
        <v>20460</v>
      </c>
      <c r="C85" s="221" t="n">
        <v>-25923.1935</v>
      </c>
      <c r="D85" s="222" t="n">
        <v>-2.54523525</v>
      </c>
      <c r="E85" s="227" t="n">
        <v>0.0074412951</v>
      </c>
      <c r="F85" s="224" t="n">
        <v>-0.0690189629</v>
      </c>
      <c r="G85" s="220" t="n">
        <v>-254.523525</v>
      </c>
      <c r="H85" s="225" t="n">
        <v>0.372064755</v>
      </c>
      <c r="I85" s="225" t="n">
        <v>-1366.004248</v>
      </c>
      <c r="J85" s="225" t="n">
        <v>1.30095496235455</v>
      </c>
      <c r="K85" s="226" t="n">
        <v>1747.375836</v>
      </c>
    </row>
    <row r="86" customFormat="false" ht="12.75" hidden="false" customHeight="false" outlineLevel="0" collapsed="false">
      <c r="A86" s="219" t="n">
        <v>39356</v>
      </c>
      <c r="B86" s="220" t="n">
        <v>26350</v>
      </c>
      <c r="C86" s="221" t="n">
        <v>-21583.787</v>
      </c>
      <c r="D86" s="222" t="n">
        <v>-2.67389965</v>
      </c>
      <c r="E86" s="227" t="n">
        <v>0.0078647265</v>
      </c>
      <c r="F86" s="224" t="n">
        <v>-0.0714970268</v>
      </c>
      <c r="G86" s="220" t="n">
        <v>-267.389965</v>
      </c>
      <c r="H86" s="225" t="n">
        <v>0.393236325</v>
      </c>
      <c r="I86" s="225" t="n">
        <v>-1311.342201</v>
      </c>
      <c r="J86" s="225" t="n">
        <v>1.51283367556468</v>
      </c>
      <c r="K86" s="226" t="n">
        <v>1471.420389</v>
      </c>
    </row>
    <row r="87" customFormat="false" ht="12.75" hidden="false" customHeight="false" outlineLevel="0" collapsed="false">
      <c r="A87" s="219" t="n">
        <v>39387</v>
      </c>
      <c r="B87" s="220" t="n">
        <v>24750</v>
      </c>
      <c r="C87" s="221" t="n">
        <v>-21456.0438</v>
      </c>
      <c r="D87" s="222" t="n">
        <v>-2.65261328</v>
      </c>
      <c r="E87" s="227" t="n">
        <v>0.0075571849</v>
      </c>
      <c r="F87" s="224" t="n">
        <v>-0.0675448758</v>
      </c>
      <c r="G87" s="220" t="n">
        <v>-265.261328</v>
      </c>
      <c r="H87" s="225" t="n">
        <v>0.377859245</v>
      </c>
      <c r="I87" s="225" t="n">
        <v>-1362.690441</v>
      </c>
      <c r="J87" s="225" t="n">
        <v>1.67326214921287</v>
      </c>
      <c r="K87" s="226" t="n">
        <v>1482.097157</v>
      </c>
    </row>
    <row r="88" customFormat="false" ht="12.75" hidden="false" customHeight="false" outlineLevel="0" collapsed="false">
      <c r="A88" s="219" t="n">
        <v>39417</v>
      </c>
      <c r="B88" s="220" t="n">
        <v>-26350</v>
      </c>
      <c r="C88" s="221" t="n">
        <v>-34080.7202</v>
      </c>
      <c r="D88" s="222" t="n">
        <v>-3.82093043</v>
      </c>
      <c r="E88" s="227" t="n">
        <v>0.0025849815</v>
      </c>
      <c r="F88" s="224" t="n">
        <v>-0.1279206076</v>
      </c>
      <c r="G88" s="220" t="n">
        <v>-382.093043</v>
      </c>
      <c r="H88" s="225" t="n">
        <v>0.129249075</v>
      </c>
      <c r="I88" s="225" t="n">
        <v>-2759.338898</v>
      </c>
      <c r="J88" s="225" t="n">
        <v>4.93588501026694</v>
      </c>
      <c r="K88" s="226" t="n">
        <v>2382.151367</v>
      </c>
    </row>
    <row r="89" customFormat="false" ht="12.75" hidden="false" customHeight="false" outlineLevel="0" collapsed="false">
      <c r="A89" s="219" t="n">
        <v>39448</v>
      </c>
      <c r="B89" s="220" t="n">
        <v>-11796</v>
      </c>
      <c r="C89" s="221" t="n">
        <v>-10965.3278</v>
      </c>
      <c r="D89" s="222" t="n">
        <v>0.34457653</v>
      </c>
      <c r="E89" s="227" t="n">
        <v>-0.0008074017</v>
      </c>
      <c r="F89" s="224" t="n">
        <v>-0.0126047882</v>
      </c>
      <c r="G89" s="220" t="n">
        <v>34.457653</v>
      </c>
      <c r="H89" s="225" t="n">
        <v>-0.040370085</v>
      </c>
      <c r="I89" s="225" t="n">
        <v>-224.812334</v>
      </c>
      <c r="J89" s="225" t="n">
        <v>-1.07572840520192</v>
      </c>
      <c r="K89" s="226" t="n">
        <v>775.153359</v>
      </c>
    </row>
    <row r="90" customFormat="false" ht="12.75" hidden="false" customHeight="false" outlineLevel="0" collapsed="false">
      <c r="A90" s="219" t="n">
        <v>39479</v>
      </c>
      <c r="B90" s="220" t="n">
        <v>-11796</v>
      </c>
      <c r="C90" s="221" t="n">
        <v>-10680.7954</v>
      </c>
      <c r="D90" s="222" t="n">
        <v>0.33065975</v>
      </c>
      <c r="E90" s="227" t="n">
        <v>-0.0007518861</v>
      </c>
      <c r="F90" s="224" t="n">
        <v>-0.01174548</v>
      </c>
      <c r="G90" s="220" t="n">
        <v>33.065975</v>
      </c>
      <c r="H90" s="225" t="n">
        <v>-0.037594305</v>
      </c>
      <c r="I90" s="225" t="n">
        <v>-199.17202</v>
      </c>
      <c r="J90" s="225" t="n">
        <v>-1.13943216974675</v>
      </c>
      <c r="K90" s="226" t="n">
        <v>764.689389</v>
      </c>
    </row>
    <row r="91" customFormat="false" ht="12.75" hidden="false" customHeight="false" outlineLevel="0" collapsed="false">
      <c r="A91" s="219" t="n">
        <v>39508</v>
      </c>
      <c r="B91" s="220" t="n">
        <v>-7890</v>
      </c>
      <c r="C91" s="221" t="n">
        <v>-11654.4099</v>
      </c>
      <c r="D91" s="222" t="n">
        <v>0.34662554</v>
      </c>
      <c r="E91" s="227" t="n">
        <v>-0.0006643845</v>
      </c>
      <c r="F91" s="224" t="n">
        <v>-0.0141609228</v>
      </c>
      <c r="G91" s="220" t="n">
        <v>34.662554</v>
      </c>
      <c r="H91" s="225" t="n">
        <v>-0.033219225</v>
      </c>
      <c r="I91" s="225" t="n">
        <v>-167.846712</v>
      </c>
      <c r="J91" s="225" t="n">
        <v>-1.44711567419576</v>
      </c>
      <c r="K91" s="226" t="n">
        <v>843.648453</v>
      </c>
    </row>
    <row r="92" customFormat="false" ht="12.75" hidden="false" customHeight="false" outlineLevel="0" collapsed="false">
      <c r="A92" s="219" t="n">
        <v>39539</v>
      </c>
      <c r="B92" s="220" t="n">
        <v>-15010</v>
      </c>
      <c r="C92" s="221" t="n">
        <v>-12662.7534</v>
      </c>
      <c r="D92" s="222" t="n">
        <v>0.35966773</v>
      </c>
      <c r="E92" s="227" t="n">
        <v>-0.0007363473</v>
      </c>
      <c r="F92" s="224" t="n">
        <v>-0.0103804406</v>
      </c>
      <c r="G92" s="220" t="n">
        <v>35.966773</v>
      </c>
      <c r="H92" s="225" t="n">
        <v>-0.036817365</v>
      </c>
      <c r="I92" s="225" t="n">
        <v>-169.267428</v>
      </c>
      <c r="J92" s="225" t="n">
        <v>-1.63640246406571</v>
      </c>
      <c r="K92" s="226" t="n">
        <v>926.69513</v>
      </c>
    </row>
    <row r="93" customFormat="false" ht="12.75" hidden="false" customHeight="false" outlineLevel="0" collapsed="false">
      <c r="A93" s="219" t="n">
        <v>39569</v>
      </c>
      <c r="B93" s="220" t="n">
        <v>-20151</v>
      </c>
      <c r="C93" s="221" t="n">
        <v>-17077.7433</v>
      </c>
      <c r="D93" s="222" t="n">
        <v>0.48112658</v>
      </c>
      <c r="E93" s="227" t="n">
        <v>-0.0009804222</v>
      </c>
      <c r="F93" s="224" t="n">
        <v>-0.0136934192</v>
      </c>
      <c r="G93" s="220" t="n">
        <v>48.112658</v>
      </c>
      <c r="H93" s="225" t="n">
        <v>-0.04902111</v>
      </c>
      <c r="I93" s="225" t="n">
        <v>-224.717128</v>
      </c>
      <c r="J93" s="225" t="n">
        <v>-2.23253141683778</v>
      </c>
      <c r="K93" s="226" t="n">
        <v>1264.758262</v>
      </c>
    </row>
    <row r="94" customFormat="false" ht="12.75" hidden="false" customHeight="false" outlineLevel="0" collapsed="false">
      <c r="A94" s="219" t="n">
        <v>39600</v>
      </c>
      <c r="B94" s="220" t="n">
        <v>-14250</v>
      </c>
      <c r="C94" s="221" t="n">
        <v>-16129.0182</v>
      </c>
      <c r="D94" s="222" t="n">
        <v>0.44028704</v>
      </c>
      <c r="E94" s="227" t="n">
        <v>-0.0007726189</v>
      </c>
      <c r="F94" s="224" t="n">
        <v>-0.0149712826</v>
      </c>
      <c r="G94" s="220" t="n">
        <v>44.028704</v>
      </c>
      <c r="H94" s="225" t="n">
        <v>-0.038630945</v>
      </c>
      <c r="I94" s="225" t="n">
        <v>-182.274973</v>
      </c>
      <c r="J94" s="225" t="n">
        <v>-2.23032498288843</v>
      </c>
      <c r="K94" s="226" t="n">
        <v>1207.744419</v>
      </c>
    </row>
    <row r="95" customFormat="false" ht="12.75" hidden="false" customHeight="false" outlineLevel="0" collapsed="false">
      <c r="A95" s="219" t="n">
        <v>39630</v>
      </c>
      <c r="B95" s="220" t="n">
        <v>-13950</v>
      </c>
      <c r="C95" s="221" t="n">
        <v>-16196.9153</v>
      </c>
      <c r="D95" s="222" t="n">
        <v>0.48246069</v>
      </c>
      <c r="E95" s="227" t="n">
        <v>-0.0007280894</v>
      </c>
      <c r="F95" s="224" t="n">
        <v>-0.0194774775</v>
      </c>
      <c r="G95" s="220" t="n">
        <v>48.246069</v>
      </c>
      <c r="H95" s="225" t="n">
        <v>-0.03640447</v>
      </c>
      <c r="I95" s="225" t="n">
        <v>-157.405009</v>
      </c>
      <c r="J95" s="225" t="n">
        <v>-2.40055660506502</v>
      </c>
      <c r="K95" s="226" t="n">
        <v>1225.688539</v>
      </c>
    </row>
    <row r="96" customFormat="false" ht="12.75" hidden="false" customHeight="false" outlineLevel="0" collapsed="false">
      <c r="A96" s="219" t="n">
        <v>39661</v>
      </c>
      <c r="B96" s="220" t="n">
        <v>-14233</v>
      </c>
      <c r="C96" s="221" t="n">
        <v>-16075.3089</v>
      </c>
      <c r="D96" s="222" t="n">
        <v>0.4773801</v>
      </c>
      <c r="E96" s="227" t="n">
        <v>-0.0007400181</v>
      </c>
      <c r="F96" s="224" t="n">
        <v>-0.0191350656</v>
      </c>
      <c r="G96" s="220" t="n">
        <v>47.73801</v>
      </c>
      <c r="H96" s="225" t="n">
        <v>-0.037000905</v>
      </c>
      <c r="I96" s="225" t="n">
        <v>-162.758096</v>
      </c>
      <c r="J96" s="225" t="n">
        <v>-2.36805037645448</v>
      </c>
      <c r="K96" s="226" t="n">
        <v>1231.009966</v>
      </c>
    </row>
    <row r="97" customFormat="false" ht="12.75" hidden="false" customHeight="false" outlineLevel="0" collapsed="false">
      <c r="A97" s="219" t="n">
        <v>39692</v>
      </c>
      <c r="B97" s="220" t="n">
        <v>-18540</v>
      </c>
      <c r="C97" s="221" t="n">
        <v>-15543.8892</v>
      </c>
      <c r="D97" s="222" t="n">
        <v>0.46951154</v>
      </c>
      <c r="E97" s="227" t="n">
        <v>-0.0008575705</v>
      </c>
      <c r="F97" s="224" t="n">
        <v>-0.0165982152</v>
      </c>
      <c r="G97" s="220" t="n">
        <v>46.951154</v>
      </c>
      <c r="H97" s="225" t="n">
        <v>-0.042878525</v>
      </c>
      <c r="I97" s="225" t="n">
        <v>-192.001294</v>
      </c>
      <c r="J97" s="225" t="n">
        <v>-2.18262943189596</v>
      </c>
      <c r="K97" s="226" t="n">
        <v>1202.656563</v>
      </c>
    </row>
    <row r="98" customFormat="false" ht="12.75" hidden="false" customHeight="false" outlineLevel="0" collapsed="false">
      <c r="A98" s="219" t="n">
        <v>39722</v>
      </c>
      <c r="B98" s="220" t="n">
        <v>-13950</v>
      </c>
      <c r="C98" s="221" t="n">
        <v>-12239.6605</v>
      </c>
      <c r="D98" s="222" t="n">
        <v>0.36672115</v>
      </c>
      <c r="E98" s="227" t="n">
        <v>-0.0006576104</v>
      </c>
      <c r="F98" s="224" t="n">
        <v>-0.0133372908</v>
      </c>
      <c r="G98" s="220" t="n">
        <v>36.672115</v>
      </c>
      <c r="H98" s="225" t="n">
        <v>-0.03288052</v>
      </c>
      <c r="I98" s="225" t="n">
        <v>-149.930946</v>
      </c>
      <c r="J98" s="225" t="n">
        <v>-1.72862833675565</v>
      </c>
      <c r="K98" s="226" t="n">
        <v>957.056004</v>
      </c>
    </row>
    <row r="99" customFormat="false" ht="12.75" hidden="false" customHeight="false" outlineLevel="0" collapsed="false">
      <c r="A99" s="219" t="n">
        <v>39753</v>
      </c>
      <c r="B99" s="220" t="n">
        <v>-14250</v>
      </c>
      <c r="C99" s="221" t="n">
        <v>-11314.1478</v>
      </c>
      <c r="D99" s="222" t="n">
        <v>0.34198897</v>
      </c>
      <c r="E99" s="227" t="n">
        <v>-0.0006541187</v>
      </c>
      <c r="F99" s="224" t="n">
        <v>-0.0127925332</v>
      </c>
      <c r="G99" s="220" t="n">
        <v>34.198897</v>
      </c>
      <c r="H99" s="225" t="n">
        <v>-0.032705935</v>
      </c>
      <c r="I99" s="225" t="n">
        <v>-164.82311</v>
      </c>
      <c r="J99" s="225" t="n">
        <v>-1.51806844626968</v>
      </c>
      <c r="K99" s="226" t="n">
        <v>894.909597</v>
      </c>
    </row>
    <row r="100" customFormat="false" ht="12.75" hidden="false" customHeight="false" outlineLevel="0" collapsed="false">
      <c r="A100" s="219" t="n">
        <v>39783</v>
      </c>
      <c r="B100" s="220" t="n">
        <v>-13950</v>
      </c>
      <c r="C100" s="221" t="n">
        <v>-11238.7226</v>
      </c>
      <c r="D100" s="222" t="n">
        <v>0.34053875</v>
      </c>
      <c r="E100" s="227" t="n">
        <v>-0.0006681257</v>
      </c>
      <c r="F100" s="224" t="n">
        <v>-0.013383382</v>
      </c>
      <c r="G100" s="220" t="n">
        <v>34.053875</v>
      </c>
      <c r="H100" s="225" t="n">
        <v>-0.033406285</v>
      </c>
      <c r="I100" s="225" t="n">
        <v>-180.245857</v>
      </c>
      <c r="J100" s="225" t="n">
        <v>-1.45964544832307</v>
      </c>
      <c r="K100" s="226" t="n">
        <v>897.25161</v>
      </c>
    </row>
    <row r="101" customFormat="false" ht="12.75" hidden="false" customHeight="false" outlineLevel="0" collapsed="false">
      <c r="A101" s="219" t="n">
        <v>39814</v>
      </c>
      <c r="B101" s="220" t="n">
        <v>-11796</v>
      </c>
      <c r="C101" s="221" t="n">
        <v>-10594.8121</v>
      </c>
      <c r="D101" s="222" t="n">
        <v>0.32299398</v>
      </c>
      <c r="E101" s="227" t="n">
        <v>-0.0006643641</v>
      </c>
      <c r="F101" s="224" t="n">
        <v>-0.0134875472</v>
      </c>
      <c r="G101" s="220" t="n">
        <v>32.299398</v>
      </c>
      <c r="H101" s="225" t="n">
        <v>-0.033218205</v>
      </c>
      <c r="I101" s="225" t="n">
        <v>-196.326214</v>
      </c>
      <c r="J101" s="225" t="n">
        <v>-1.29785489390828</v>
      </c>
      <c r="K101" s="226" t="n">
        <v>855.706928</v>
      </c>
    </row>
    <row r="102" customFormat="false" ht="12.75" hidden="false" customHeight="false" outlineLevel="0" collapsed="false">
      <c r="A102" s="219" t="n">
        <v>39845</v>
      </c>
      <c r="B102" s="220" t="n">
        <v>-11796</v>
      </c>
      <c r="C102" s="221" t="n">
        <v>-9954.0259</v>
      </c>
      <c r="D102" s="222" t="n">
        <v>0.29918974</v>
      </c>
      <c r="E102" s="227" t="n">
        <v>-0.0005973102</v>
      </c>
      <c r="F102" s="224" t="n">
        <v>-0.0118601204</v>
      </c>
      <c r="G102" s="220" t="n">
        <v>29.918974</v>
      </c>
      <c r="H102" s="225" t="n">
        <v>-0.02986551</v>
      </c>
      <c r="I102" s="225" t="n">
        <v>-167.628688</v>
      </c>
      <c r="J102" s="225" t="n">
        <v>-1.27995838466804</v>
      </c>
      <c r="K102" s="226" t="n">
        <v>812.128609</v>
      </c>
    </row>
    <row r="103" customFormat="false" ht="12.75" hidden="false" customHeight="false" outlineLevel="0" collapsed="false">
      <c r="A103" s="219" t="n">
        <v>39873</v>
      </c>
      <c r="B103" s="220" t="n">
        <v>-7890</v>
      </c>
      <c r="C103" s="221" t="n">
        <v>-11106.7129</v>
      </c>
      <c r="D103" s="222" t="n">
        <v>0.33963563</v>
      </c>
      <c r="E103" s="227" t="n">
        <v>-0.0005252187</v>
      </c>
      <c r="F103" s="224" t="n">
        <v>-0.016626558</v>
      </c>
      <c r="G103" s="220" t="n">
        <v>33.963563</v>
      </c>
      <c r="H103" s="225" t="n">
        <v>-0.026260935</v>
      </c>
      <c r="I103" s="225" t="n">
        <v>-132.973273</v>
      </c>
      <c r="J103" s="225" t="n">
        <v>-1.62422368240931</v>
      </c>
      <c r="K103" s="226" t="n">
        <v>914.688361</v>
      </c>
    </row>
    <row r="104" customFormat="false" ht="12.75" hidden="false" customHeight="false" outlineLevel="0" collapsed="false">
      <c r="A104" s="219" t="n">
        <v>39904</v>
      </c>
      <c r="B104" s="220" t="n">
        <v>-15010</v>
      </c>
      <c r="C104" s="221" t="n">
        <v>-11973.0951</v>
      </c>
      <c r="D104" s="222" t="n">
        <v>0.34263079</v>
      </c>
      <c r="E104" s="227" t="n">
        <v>-0.0005334527</v>
      </c>
      <c r="F104" s="224" t="n">
        <v>-0.0118309898</v>
      </c>
      <c r="G104" s="220" t="n">
        <v>34.263079</v>
      </c>
      <c r="H104" s="225" t="n">
        <v>-0.026672635</v>
      </c>
      <c r="I104" s="225" t="n">
        <v>-121.976418</v>
      </c>
      <c r="J104" s="225" t="n">
        <v>-1.82217850787132</v>
      </c>
      <c r="K104" s="226" t="n">
        <v>995.873046</v>
      </c>
    </row>
    <row r="105" customFormat="false" ht="12.75" hidden="false" customHeight="false" outlineLevel="0" collapsed="false">
      <c r="A105" s="219" t="n">
        <v>39934</v>
      </c>
      <c r="B105" s="220" t="n">
        <v>-20151</v>
      </c>
      <c r="C105" s="221" t="n">
        <v>-16136.7227</v>
      </c>
      <c r="D105" s="222" t="n">
        <v>0.45785165</v>
      </c>
      <c r="E105" s="227" t="n">
        <v>-0.000706172</v>
      </c>
      <c r="F105" s="224" t="n">
        <v>-0.0155022499</v>
      </c>
      <c r="G105" s="220" t="n">
        <v>45.785165</v>
      </c>
      <c r="H105" s="225" t="n">
        <v>-0.0353086</v>
      </c>
      <c r="I105" s="225" t="n">
        <v>-160.738653</v>
      </c>
      <c r="J105" s="225" t="n">
        <v>-2.47274907597536</v>
      </c>
      <c r="K105" s="226" t="n">
        <v>1356.324128</v>
      </c>
    </row>
    <row r="106" customFormat="false" ht="12.75" hidden="false" customHeight="false" outlineLevel="0" collapsed="false">
      <c r="A106" s="219" t="n">
        <v>39965</v>
      </c>
      <c r="B106" s="220" t="n">
        <v>-14250</v>
      </c>
      <c r="C106" s="221" t="n">
        <v>-15296.3054</v>
      </c>
      <c r="D106" s="222" t="n">
        <v>0.42337516</v>
      </c>
      <c r="E106" s="227" t="n">
        <v>-0.0005409988</v>
      </c>
      <c r="F106" s="224" t="n">
        <v>-0.0169293332</v>
      </c>
      <c r="G106" s="220" t="n">
        <v>42.337516</v>
      </c>
      <c r="H106" s="225" t="n">
        <v>-0.02704994</v>
      </c>
      <c r="I106" s="225" t="n">
        <v>-126.585059</v>
      </c>
      <c r="J106" s="225" t="n">
        <v>-2.42152525667351</v>
      </c>
      <c r="K106" s="226" t="n">
        <v>1297.830254</v>
      </c>
    </row>
    <row r="107" customFormat="false" ht="12.75" hidden="false" customHeight="false" outlineLevel="0" collapsed="false">
      <c r="A107" s="219" t="n">
        <v>39995</v>
      </c>
      <c r="B107" s="220" t="n">
        <v>-13950</v>
      </c>
      <c r="C107" s="221" t="n">
        <v>-15685.0093</v>
      </c>
      <c r="D107" s="222" t="n">
        <v>0.43113045</v>
      </c>
      <c r="E107" s="227" t="n">
        <v>-0.0005408413</v>
      </c>
      <c r="F107" s="224" t="n">
        <v>-0.017602612</v>
      </c>
      <c r="G107" s="220" t="n">
        <v>43.113045</v>
      </c>
      <c r="H107" s="225" t="n">
        <v>-0.027042065</v>
      </c>
      <c r="I107" s="225" t="n">
        <v>-128.226296</v>
      </c>
      <c r="J107" s="225" t="n">
        <v>-2.49195509924709</v>
      </c>
      <c r="K107" s="226" t="n">
        <v>1343.693194</v>
      </c>
    </row>
    <row r="108" customFormat="false" ht="12.75" hidden="false" customHeight="false" outlineLevel="0" collapsed="false">
      <c r="A108" s="219" t="n">
        <v>40026</v>
      </c>
      <c r="B108" s="220" t="n">
        <v>-14233</v>
      </c>
      <c r="C108" s="221" t="n">
        <v>-15565.1331</v>
      </c>
      <c r="D108" s="222" t="n">
        <v>0.42700863</v>
      </c>
      <c r="E108" s="227" t="n">
        <v>-0.0005539023</v>
      </c>
      <c r="F108" s="224" t="n">
        <v>-0.0173239631</v>
      </c>
      <c r="G108" s="220" t="n">
        <v>42.700863</v>
      </c>
      <c r="H108" s="225" t="n">
        <v>-0.027695115</v>
      </c>
      <c r="I108" s="225" t="n">
        <v>-133.454544</v>
      </c>
      <c r="J108" s="225" t="n">
        <v>-2.46037727583847</v>
      </c>
      <c r="K108" s="226" t="n">
        <v>1347.486671</v>
      </c>
    </row>
    <row r="109" customFormat="false" ht="12.75" hidden="false" customHeight="false" outlineLevel="0" collapsed="false">
      <c r="A109" s="219" t="n">
        <v>40057</v>
      </c>
      <c r="B109" s="220" t="n">
        <v>-18540</v>
      </c>
      <c r="C109" s="221" t="n">
        <v>-15051.8506</v>
      </c>
      <c r="D109" s="222" t="n">
        <v>0.42105693</v>
      </c>
      <c r="E109" s="227" t="n">
        <v>-0.000668619</v>
      </c>
      <c r="F109" s="224" t="n">
        <v>-0.0149283041</v>
      </c>
      <c r="G109" s="220" t="n">
        <v>42.105693</v>
      </c>
      <c r="H109" s="225" t="n">
        <v>-0.03343095</v>
      </c>
      <c r="I109" s="225" t="n">
        <v>-163.959115</v>
      </c>
      <c r="J109" s="225" t="n">
        <v>-2.28760739219713</v>
      </c>
      <c r="K109" s="226" t="n">
        <v>1315.002199</v>
      </c>
    </row>
    <row r="110" customFormat="false" ht="12.75" hidden="false" customHeight="false" outlineLevel="0" collapsed="false">
      <c r="A110" s="219" t="n">
        <v>40087</v>
      </c>
      <c r="B110" s="220" t="n">
        <v>-13950</v>
      </c>
      <c r="C110" s="221" t="n">
        <v>-11846.9698</v>
      </c>
      <c r="D110" s="222" t="n">
        <v>0.32881626</v>
      </c>
      <c r="E110" s="227" t="n">
        <v>-0.0005106721</v>
      </c>
      <c r="F110" s="224" t="n">
        <v>-0.0120399089</v>
      </c>
      <c r="G110" s="220" t="n">
        <v>32.881626</v>
      </c>
      <c r="H110" s="225" t="n">
        <v>-0.025533605</v>
      </c>
      <c r="I110" s="225" t="n">
        <v>-127.486934</v>
      </c>
      <c r="J110" s="225" t="n">
        <v>-1.80896372347707</v>
      </c>
      <c r="K110" s="226" t="n">
        <v>1045.387641</v>
      </c>
    </row>
    <row r="111" customFormat="false" ht="12.75" hidden="false" customHeight="false" outlineLevel="0" collapsed="false">
      <c r="A111" s="219" t="n">
        <v>40118</v>
      </c>
      <c r="B111" s="220" t="n">
        <v>-14250</v>
      </c>
      <c r="C111" s="221" t="n">
        <v>-10981.1021</v>
      </c>
      <c r="D111" s="222" t="n">
        <v>0.308052</v>
      </c>
      <c r="E111" s="227" t="n">
        <v>-0.0005133781</v>
      </c>
      <c r="F111" s="224" t="n">
        <v>-0.0117604713</v>
      </c>
      <c r="G111" s="220" t="n">
        <v>30.8052</v>
      </c>
      <c r="H111" s="225" t="n">
        <v>-0.025668905</v>
      </c>
      <c r="I111" s="225" t="n">
        <v>-141.811163</v>
      </c>
      <c r="J111" s="225" t="n">
        <v>-1.6154250513347</v>
      </c>
      <c r="K111" s="226" t="n">
        <v>978.002061</v>
      </c>
    </row>
    <row r="112" customFormat="false" ht="12.75" hidden="false" customHeight="false" outlineLevel="0" collapsed="false">
      <c r="A112" s="219" t="n">
        <v>40148</v>
      </c>
      <c r="B112" s="220" t="n">
        <v>-13950</v>
      </c>
      <c r="C112" s="221" t="n">
        <v>-10928.7184</v>
      </c>
      <c r="D112" s="222" t="n">
        <v>0.3075163</v>
      </c>
      <c r="E112" s="227" t="n">
        <v>-0.0005255182</v>
      </c>
      <c r="F112" s="224" t="n">
        <v>-0.0124867901</v>
      </c>
      <c r="G112" s="220" t="n">
        <v>30.75163</v>
      </c>
      <c r="H112" s="225" t="n">
        <v>-0.02627591</v>
      </c>
      <c r="I112" s="225" t="n">
        <v>-155.376972</v>
      </c>
      <c r="J112" s="225" t="n">
        <v>-1.5724848733744</v>
      </c>
      <c r="K112" s="226" t="n">
        <v>981.714576</v>
      </c>
    </row>
    <row r="113" customFormat="false" ht="12.75" hidden="false" customHeight="false" outlineLevel="0" collapsed="false">
      <c r="A113" s="219" t="n">
        <v>40179</v>
      </c>
      <c r="B113" s="220" t="n">
        <v>-11796</v>
      </c>
      <c r="C113" s="221" t="n">
        <v>-10276.2352</v>
      </c>
      <c r="D113" s="222" t="n">
        <v>0.29190148</v>
      </c>
      <c r="E113" s="227" t="n">
        <v>-0.0005293194</v>
      </c>
      <c r="F113" s="224" t="n">
        <v>-0.0128442067</v>
      </c>
      <c r="G113" s="220" t="n">
        <v>29.190148</v>
      </c>
      <c r="H113" s="225" t="n">
        <v>-0.02646597</v>
      </c>
      <c r="I113" s="225" t="n">
        <v>-172.585099</v>
      </c>
      <c r="J113" s="225" t="n">
        <v>-1.41128021902806</v>
      </c>
      <c r="K113" s="226" t="n">
        <v>932.66858</v>
      </c>
    </row>
    <row r="114" customFormat="false" ht="12.75" hidden="false" customHeight="false" outlineLevel="0" collapsed="false">
      <c r="A114" s="219" t="n">
        <v>40210</v>
      </c>
      <c r="B114" s="220" t="n">
        <v>-11796</v>
      </c>
      <c r="C114" s="221" t="n">
        <v>-9624.7901</v>
      </c>
      <c r="D114" s="222" t="n">
        <v>0.26977348</v>
      </c>
      <c r="E114" s="227" t="n">
        <v>-0.0004753058</v>
      </c>
      <c r="F114" s="224" t="n">
        <v>-0.011151246</v>
      </c>
      <c r="G114" s="220" t="n">
        <v>26.977348</v>
      </c>
      <c r="H114" s="225" t="n">
        <v>-0.02376529</v>
      </c>
      <c r="I114" s="225" t="n">
        <v>-147.113316</v>
      </c>
      <c r="J114" s="225" t="n">
        <v>-1.36570814510609</v>
      </c>
      <c r="K114" s="226" t="n">
        <v>881.185431</v>
      </c>
    </row>
    <row r="115" customFormat="false" ht="12.75" hidden="false" customHeight="false" outlineLevel="0" collapsed="false">
      <c r="A115" s="219" t="n">
        <v>40238</v>
      </c>
      <c r="B115" s="220" t="n">
        <v>-7890</v>
      </c>
      <c r="C115" s="221" t="n">
        <v>-10729.6168</v>
      </c>
      <c r="D115" s="222" t="n">
        <v>0.29598785</v>
      </c>
      <c r="E115" s="227" t="n">
        <v>-0.000361352</v>
      </c>
      <c r="F115" s="224" t="n">
        <v>-0.015214698</v>
      </c>
      <c r="G115" s="220" t="n">
        <v>29.598785</v>
      </c>
      <c r="H115" s="225" t="n">
        <v>-0.0180676</v>
      </c>
      <c r="I115" s="225" t="n">
        <v>-103.202877</v>
      </c>
      <c r="J115" s="225" t="n">
        <v>-1.69450349075975</v>
      </c>
      <c r="K115" s="226" t="n">
        <v>990.561748</v>
      </c>
    </row>
    <row r="116" customFormat="false" ht="12.75" hidden="false" customHeight="false" outlineLevel="0" collapsed="false">
      <c r="A116" s="219" t="n">
        <v>40269</v>
      </c>
      <c r="B116" s="220" t="n">
        <v>-15010</v>
      </c>
      <c r="C116" s="221" t="n">
        <v>-11557.8766</v>
      </c>
      <c r="D116" s="222" t="n">
        <v>0.30211373</v>
      </c>
      <c r="E116" s="227" t="n">
        <v>-0.0004241425</v>
      </c>
      <c r="F116" s="224" t="n">
        <v>-0.009953112</v>
      </c>
      <c r="G116" s="220" t="n">
        <v>30.211373</v>
      </c>
      <c r="H116" s="225" t="n">
        <v>-0.021207125</v>
      </c>
      <c r="I116" s="225" t="n">
        <v>-109.081555</v>
      </c>
      <c r="J116" s="225" t="n">
        <v>-1.83690622861054</v>
      </c>
      <c r="K116" s="226" t="n">
        <v>1077.469393</v>
      </c>
    </row>
    <row r="117" customFormat="false" ht="12.75" hidden="false" customHeight="false" outlineLevel="0" collapsed="false">
      <c r="A117" s="219" t="n">
        <v>40299</v>
      </c>
      <c r="B117" s="220" t="n">
        <v>-20151</v>
      </c>
      <c r="C117" s="221" t="n">
        <v>-15566.4296</v>
      </c>
      <c r="D117" s="222" t="n">
        <v>0.40394515</v>
      </c>
      <c r="E117" s="227" t="n">
        <v>-0.0005627068</v>
      </c>
      <c r="F117" s="224" t="n">
        <v>-0.0130194129</v>
      </c>
      <c r="G117" s="220" t="n">
        <v>40.394515</v>
      </c>
      <c r="H117" s="225" t="n">
        <v>-0.02813534</v>
      </c>
      <c r="I117" s="225" t="n">
        <v>-143.916412</v>
      </c>
      <c r="J117" s="225" t="n">
        <v>-2.48593237508556</v>
      </c>
      <c r="K117" s="226" t="n">
        <v>1463.947587</v>
      </c>
    </row>
    <row r="118" customFormat="false" ht="12.75" hidden="false" customHeight="false" outlineLevel="0" collapsed="false">
      <c r="A118" s="219" t="n">
        <v>40330</v>
      </c>
      <c r="B118" s="220" t="n">
        <v>-14250</v>
      </c>
      <c r="C118" s="221" t="n">
        <v>-14752.926</v>
      </c>
      <c r="D118" s="222" t="n">
        <v>0.37259738</v>
      </c>
      <c r="E118" s="227" t="n">
        <v>-0.0004124215</v>
      </c>
      <c r="F118" s="224" t="n">
        <v>-0.0145178776</v>
      </c>
      <c r="G118" s="220" t="n">
        <v>37.259738</v>
      </c>
      <c r="H118" s="225" t="n">
        <v>-0.020621075</v>
      </c>
      <c r="I118" s="225" t="n">
        <v>-108.12743</v>
      </c>
      <c r="J118" s="225" t="n">
        <v>-2.42895742642026</v>
      </c>
      <c r="K118" s="226" t="n">
        <v>1398.751079</v>
      </c>
    </row>
    <row r="119" customFormat="false" ht="12.75" hidden="false" customHeight="false" outlineLevel="0" collapsed="false">
      <c r="A119" s="219" t="n">
        <v>40360</v>
      </c>
      <c r="B119" s="220" t="n">
        <v>-13950</v>
      </c>
      <c r="C119" s="221" t="n">
        <v>-15117.4976</v>
      </c>
      <c r="D119" s="222" t="n">
        <v>0.37912149</v>
      </c>
      <c r="E119" s="227" t="n">
        <v>-0.0004100741</v>
      </c>
      <c r="F119" s="224" t="n">
        <v>-0.0151318758</v>
      </c>
      <c r="G119" s="220" t="n">
        <v>37.912149</v>
      </c>
      <c r="H119" s="225" t="n">
        <v>-0.020503705</v>
      </c>
      <c r="I119" s="225" t="n">
        <v>-108.907283</v>
      </c>
      <c r="J119" s="225" t="n">
        <v>-2.49711950718686</v>
      </c>
      <c r="K119" s="226" t="n">
        <v>1446.975266</v>
      </c>
    </row>
    <row r="120" customFormat="false" ht="12.75" hidden="false" customHeight="false" outlineLevel="0" collapsed="false">
      <c r="A120" s="219" t="n">
        <v>40391</v>
      </c>
      <c r="B120" s="220" t="n">
        <v>-14233</v>
      </c>
      <c r="C120" s="221" t="n">
        <v>-15010.1262</v>
      </c>
      <c r="D120" s="222" t="n">
        <v>0.37614856</v>
      </c>
      <c r="E120" s="227" t="n">
        <v>-0.0004222576</v>
      </c>
      <c r="F120" s="224" t="n">
        <v>-0.0149265499</v>
      </c>
      <c r="G120" s="220" t="n">
        <v>37.614856</v>
      </c>
      <c r="H120" s="225" t="n">
        <v>-0.02111288</v>
      </c>
      <c r="I120" s="225" t="n">
        <v>-113.763433</v>
      </c>
      <c r="J120" s="225" t="n">
        <v>-2.46901081451061</v>
      </c>
      <c r="K120" s="226" t="n">
        <v>1449.026831</v>
      </c>
    </row>
    <row r="121" customFormat="false" ht="12.75" hidden="false" customHeight="false" outlineLevel="0" collapsed="false">
      <c r="A121" s="219" t="n">
        <v>40422</v>
      </c>
      <c r="B121" s="220" t="n">
        <v>-18540</v>
      </c>
      <c r="C121" s="221" t="n">
        <v>-14524.6709</v>
      </c>
      <c r="D121" s="222" t="n">
        <v>0.37222338</v>
      </c>
      <c r="E121" s="227" t="n">
        <v>-0.0005309875</v>
      </c>
      <c r="F121" s="224" t="n">
        <v>-0.01271486</v>
      </c>
      <c r="G121" s="220" t="n">
        <v>37.222338</v>
      </c>
      <c r="H121" s="225" t="n">
        <v>-0.026549375</v>
      </c>
      <c r="I121" s="225" t="n">
        <v>-145.73511</v>
      </c>
      <c r="J121" s="225" t="n">
        <v>-2.30706173853525</v>
      </c>
      <c r="K121" s="226" t="n">
        <v>1414.092534</v>
      </c>
    </row>
    <row r="122" customFormat="false" ht="12.75" hidden="false" customHeight="false" outlineLevel="0" collapsed="false">
      <c r="A122" s="219" t="n">
        <v>40452</v>
      </c>
      <c r="B122" s="220" t="n">
        <v>-13950</v>
      </c>
      <c r="C122" s="221" t="n">
        <v>-11430.5705</v>
      </c>
      <c r="D122" s="222" t="n">
        <v>0.29067429</v>
      </c>
      <c r="E122" s="227" t="n">
        <v>-0.0004032872</v>
      </c>
      <c r="F122" s="224" t="n">
        <v>-0.0103083051</v>
      </c>
      <c r="G122" s="220" t="n">
        <v>29.067429</v>
      </c>
      <c r="H122" s="225" t="n">
        <v>-0.02016436</v>
      </c>
      <c r="I122" s="225" t="n">
        <v>-112.572785</v>
      </c>
      <c r="J122" s="225" t="n">
        <v>-1.82377056810404</v>
      </c>
      <c r="K122" s="226" t="n">
        <v>1122.871646</v>
      </c>
    </row>
    <row r="123" customFormat="false" ht="12.75" hidden="false" customHeight="false" outlineLevel="0" collapsed="false">
      <c r="A123" s="219" t="n">
        <v>40483</v>
      </c>
      <c r="B123" s="220" t="n">
        <v>-14250</v>
      </c>
      <c r="C123" s="221" t="n">
        <v>-10629.9974</v>
      </c>
      <c r="D123" s="222" t="n">
        <v>0.2732054</v>
      </c>
      <c r="E123" s="227" t="n">
        <v>-0.0004056909</v>
      </c>
      <c r="F123" s="224" t="n">
        <v>-0.0102023849</v>
      </c>
      <c r="G123" s="220" t="n">
        <v>27.32054</v>
      </c>
      <c r="H123" s="225" t="n">
        <v>-0.020284545</v>
      </c>
      <c r="I123" s="225" t="n">
        <v>-125.386773</v>
      </c>
      <c r="J123" s="225" t="n">
        <v>-1.6492733744011</v>
      </c>
      <c r="K123" s="226" t="n">
        <v>1052.668052</v>
      </c>
    </row>
    <row r="124" customFormat="false" ht="12.75" hidden="false" customHeight="false" outlineLevel="0" collapsed="false">
      <c r="A124" s="219" t="n">
        <v>40513</v>
      </c>
      <c r="B124" s="220" t="n">
        <v>-13950</v>
      </c>
      <c r="C124" s="221" t="n">
        <v>-10600.0653</v>
      </c>
      <c r="D124" s="222" t="n">
        <v>0.27306032</v>
      </c>
      <c r="E124" s="227" t="n">
        <v>-0.0004130924</v>
      </c>
      <c r="F124" s="224" t="n">
        <v>-0.0109783666</v>
      </c>
      <c r="G124" s="220" t="n">
        <v>27.306032</v>
      </c>
      <c r="H124" s="225" t="n">
        <v>-0.02065462</v>
      </c>
      <c r="I124" s="225" t="n">
        <v>-136.576437</v>
      </c>
      <c r="J124" s="225" t="n">
        <v>-1.62013442847365</v>
      </c>
      <c r="K124" s="226" t="n">
        <v>1058.410363</v>
      </c>
    </row>
    <row r="125" customFormat="false" ht="12.75" hidden="false" customHeight="false" outlineLevel="0" collapsed="false">
      <c r="A125" s="219" t="n">
        <v>40544</v>
      </c>
      <c r="B125" s="220" t="n">
        <v>-11796</v>
      </c>
      <c r="C125" s="221" t="n">
        <v>-9959.8847</v>
      </c>
      <c r="D125" s="222" t="n">
        <v>0.25942635</v>
      </c>
      <c r="E125" s="227" t="n">
        <v>-0.0004175603</v>
      </c>
      <c r="F125" s="224" t="n">
        <v>-0.0115728289</v>
      </c>
      <c r="G125" s="220" t="n">
        <v>25.942635</v>
      </c>
      <c r="H125" s="225" t="n">
        <v>-0.020878015</v>
      </c>
      <c r="I125" s="225" t="n">
        <v>-152.985608</v>
      </c>
      <c r="J125" s="225" t="n">
        <v>-1.46693278576318</v>
      </c>
      <c r="K125" s="226" t="n">
        <v>1003.214665</v>
      </c>
    </row>
    <row r="126" customFormat="false" ht="12.75" hidden="false" customHeight="false" outlineLevel="0" collapsed="false">
      <c r="A126" s="219" t="n">
        <v>40575</v>
      </c>
      <c r="B126" s="220" t="n">
        <v>-11796</v>
      </c>
      <c r="C126" s="221" t="n">
        <v>-9297.699</v>
      </c>
      <c r="D126" s="222" t="n">
        <v>0.23935647</v>
      </c>
      <c r="E126" s="227" t="n">
        <v>-0.0003771025</v>
      </c>
      <c r="F126" s="224" t="n">
        <v>-0.0099189431</v>
      </c>
      <c r="G126" s="220" t="n">
        <v>23.935647</v>
      </c>
      <c r="H126" s="225" t="n">
        <v>-0.018855125</v>
      </c>
      <c r="I126" s="225" t="n">
        <v>-131.318906</v>
      </c>
      <c r="J126" s="225" t="n">
        <v>-1.39964900752909</v>
      </c>
      <c r="K126" s="226" t="n">
        <v>944.152376</v>
      </c>
    </row>
    <row r="127" customFormat="false" ht="12.75" hidden="false" customHeight="false" outlineLevel="0" collapsed="false">
      <c r="A127" s="219" t="n">
        <v>40603</v>
      </c>
      <c r="B127" s="220" t="n">
        <v>-7890</v>
      </c>
      <c r="C127" s="221" t="n">
        <v>-10342.5355</v>
      </c>
      <c r="D127" s="222" t="n">
        <v>0.27018879</v>
      </c>
      <c r="E127" s="227" t="n">
        <v>-0.0002865333</v>
      </c>
      <c r="F127" s="224" t="n">
        <v>-0.0140117286</v>
      </c>
      <c r="G127" s="220" t="n">
        <v>27.018879</v>
      </c>
      <c r="H127" s="225" t="n">
        <v>-0.014326665</v>
      </c>
      <c r="I127" s="225" t="n">
        <v>-89.586794</v>
      </c>
      <c r="J127" s="225" t="n">
        <v>-1.70122299794661</v>
      </c>
      <c r="K127" s="226" t="n">
        <v>1058.180835</v>
      </c>
    </row>
    <row r="128" customFormat="false" ht="12.75" hidden="false" customHeight="false" outlineLevel="0" collapsed="false">
      <c r="A128" s="219" t="n">
        <v>40634</v>
      </c>
      <c r="B128" s="220" t="n">
        <v>-15010</v>
      </c>
      <c r="C128" s="221" t="n">
        <v>-10979.2318</v>
      </c>
      <c r="D128" s="222" t="n">
        <v>0.27075906</v>
      </c>
      <c r="E128" s="227" t="n">
        <v>-0.0003225259</v>
      </c>
      <c r="F128" s="224" t="n">
        <v>-0.0090414818</v>
      </c>
      <c r="G128" s="220" t="n">
        <v>27.075906</v>
      </c>
      <c r="H128" s="225" t="n">
        <v>-0.016126295</v>
      </c>
      <c r="I128" s="225" t="n">
        <v>-90.128259</v>
      </c>
      <c r="J128" s="225" t="n">
        <v>-1.82091362080767</v>
      </c>
      <c r="K128" s="226" t="n">
        <v>1133.2431</v>
      </c>
    </row>
    <row r="129" customFormat="false" ht="12.75" hidden="false" customHeight="false" outlineLevel="0" collapsed="false">
      <c r="A129" s="219" t="n">
        <v>40664</v>
      </c>
      <c r="B129" s="220" t="n">
        <v>-20151</v>
      </c>
      <c r="C129" s="221" t="n">
        <v>-14783.8848</v>
      </c>
      <c r="D129" s="222" t="n">
        <v>0.36198442</v>
      </c>
      <c r="E129" s="227" t="n">
        <v>-0.0004274947</v>
      </c>
      <c r="F129" s="224" t="n">
        <v>-0.0117924669</v>
      </c>
      <c r="G129" s="220" t="n">
        <v>36.198442</v>
      </c>
      <c r="H129" s="225" t="n">
        <v>-0.021374735</v>
      </c>
      <c r="I129" s="225" t="n">
        <v>-118.702607</v>
      </c>
      <c r="J129" s="225" t="n">
        <v>-2.46022313483915</v>
      </c>
      <c r="K129" s="226" t="n">
        <v>1537.685928</v>
      </c>
    </row>
    <row r="130" customFormat="false" ht="12.75" hidden="false" customHeight="false" outlineLevel="0" collapsed="false">
      <c r="A130" s="219" t="n">
        <v>40695</v>
      </c>
      <c r="B130" s="220" t="n">
        <v>-14250</v>
      </c>
      <c r="C130" s="221" t="n">
        <v>-14020.843</v>
      </c>
      <c r="D130" s="222" t="n">
        <v>0.33440929</v>
      </c>
      <c r="E130" s="227" t="n">
        <v>-0.0002990451</v>
      </c>
      <c r="F130" s="224" t="n">
        <v>-0.0133194735</v>
      </c>
      <c r="G130" s="220" t="n">
        <v>33.440929</v>
      </c>
      <c r="H130" s="225" t="n">
        <v>-0.014952255</v>
      </c>
      <c r="I130" s="225" t="n">
        <v>-84.92888</v>
      </c>
      <c r="J130" s="225" t="n">
        <v>-2.39316605065024</v>
      </c>
      <c r="K130" s="226" t="n">
        <v>1469.453445</v>
      </c>
    </row>
    <row r="131" customFormat="false" ht="12.75" hidden="false" customHeight="false" outlineLevel="0" collapsed="false">
      <c r="A131" s="219" t="n">
        <v>40725</v>
      </c>
      <c r="B131" s="220" t="n">
        <v>-13950</v>
      </c>
      <c r="C131" s="221" t="n">
        <v>-14367.7659</v>
      </c>
      <c r="D131" s="222" t="n">
        <v>0.34052355</v>
      </c>
      <c r="E131" s="227" t="n">
        <v>-0.0002959558</v>
      </c>
      <c r="F131" s="224" t="n">
        <v>-0.0139159532</v>
      </c>
      <c r="G131" s="220" t="n">
        <v>34.052355</v>
      </c>
      <c r="H131" s="225" t="n">
        <v>-0.01479779</v>
      </c>
      <c r="I131" s="225" t="n">
        <v>-85.060629</v>
      </c>
      <c r="J131" s="225" t="n">
        <v>-2.45847857631759</v>
      </c>
      <c r="K131" s="226" t="n">
        <v>1518.793817</v>
      </c>
    </row>
    <row r="132" customFormat="false" ht="12.75" hidden="false" customHeight="false" outlineLevel="0" collapsed="false">
      <c r="A132" s="219" t="n">
        <v>40756</v>
      </c>
      <c r="B132" s="220" t="n">
        <v>-14233</v>
      </c>
      <c r="C132" s="221" t="n">
        <v>-14267.6008</v>
      </c>
      <c r="D132" s="222" t="n">
        <v>0.3381743</v>
      </c>
      <c r="E132" s="227" t="n">
        <v>-0.0003076219</v>
      </c>
      <c r="F132" s="224" t="n">
        <v>-0.013749698</v>
      </c>
      <c r="G132" s="220" t="n">
        <v>33.81743</v>
      </c>
      <c r="H132" s="225" t="n">
        <v>-0.015381095</v>
      </c>
      <c r="I132" s="225" t="n">
        <v>-89.646385</v>
      </c>
      <c r="J132" s="225" t="n">
        <v>-2.43243997262149</v>
      </c>
      <c r="K132" s="226" t="n">
        <v>1519.533663</v>
      </c>
    </row>
    <row r="133" customFormat="false" ht="12.75" hidden="false" customHeight="false" outlineLevel="0" collapsed="false">
      <c r="A133" s="219" t="n">
        <v>40787</v>
      </c>
      <c r="B133" s="220" t="n">
        <v>-18540</v>
      </c>
      <c r="C133" s="221" t="n">
        <v>-13790.5622</v>
      </c>
      <c r="D133" s="222" t="n">
        <v>0.33440852</v>
      </c>
      <c r="E133" s="227" t="n">
        <v>-0.000406395</v>
      </c>
      <c r="F133" s="224" t="n">
        <v>-0.0116438547</v>
      </c>
      <c r="G133" s="220" t="n">
        <v>33.440852</v>
      </c>
      <c r="H133" s="225" t="n">
        <v>-0.02031975</v>
      </c>
      <c r="I133" s="225" t="n">
        <v>-120.927446</v>
      </c>
      <c r="J133" s="225" t="n">
        <v>-2.28308856947296</v>
      </c>
      <c r="K133" s="226" t="n">
        <v>1481.187548</v>
      </c>
    </row>
    <row r="134" customFormat="false" ht="12.75" hidden="false" customHeight="false" outlineLevel="0" collapsed="false">
      <c r="A134" s="219" t="n">
        <v>40817</v>
      </c>
      <c r="B134" s="220" t="n">
        <v>-13950</v>
      </c>
      <c r="C134" s="221" t="n">
        <v>-10858.3057</v>
      </c>
      <c r="D134" s="222" t="n">
        <v>0.26149691</v>
      </c>
      <c r="E134" s="227" t="n">
        <v>-0.0003073442</v>
      </c>
      <c r="F134" s="224" t="n">
        <v>-0.0094811169</v>
      </c>
      <c r="G134" s="220" t="n">
        <v>26.149691</v>
      </c>
      <c r="H134" s="225" t="n">
        <v>-0.01536721</v>
      </c>
      <c r="I134" s="225" t="n">
        <v>-92.901034</v>
      </c>
      <c r="J134" s="225" t="n">
        <v>-1.80412539356605</v>
      </c>
      <c r="K134" s="226" t="n">
        <v>1175.164462</v>
      </c>
    </row>
    <row r="135" customFormat="false" ht="12.75" hidden="false" customHeight="false" outlineLevel="0" collapsed="false">
      <c r="A135" s="219" t="n">
        <v>40848</v>
      </c>
      <c r="B135" s="220" t="n">
        <v>-14250</v>
      </c>
      <c r="C135" s="221" t="n">
        <v>-10116.4302</v>
      </c>
      <c r="D135" s="222" t="n">
        <v>0.24657635</v>
      </c>
      <c r="E135" s="227" t="n">
        <v>-0.0003137322</v>
      </c>
      <c r="F135" s="224" t="n">
        <v>-0.0095303145</v>
      </c>
      <c r="G135" s="220" t="n">
        <v>24.657635</v>
      </c>
      <c r="H135" s="225" t="n">
        <v>-0.01568661</v>
      </c>
      <c r="I135" s="225" t="n">
        <v>-105.195036</v>
      </c>
      <c r="J135" s="225" t="n">
        <v>-1.644340862423</v>
      </c>
      <c r="K135" s="226" t="n">
        <v>1102.905548</v>
      </c>
    </row>
    <row r="136" customFormat="false" ht="12.75" hidden="false" customHeight="false" outlineLevel="0" collapsed="false">
      <c r="A136" s="219" t="n">
        <v>40878</v>
      </c>
      <c r="B136" s="220" t="n">
        <v>-13950</v>
      </c>
      <c r="C136" s="221" t="n">
        <v>-10100.7198</v>
      </c>
      <c r="D136" s="222" t="n">
        <v>0.24703166</v>
      </c>
      <c r="E136" s="227" t="n">
        <v>-0.0003215933</v>
      </c>
      <c r="F136" s="224" t="n">
        <v>-0.0103728231</v>
      </c>
      <c r="G136" s="220" t="n">
        <v>24.703166</v>
      </c>
      <c r="H136" s="225" t="n">
        <v>-0.016079665</v>
      </c>
      <c r="I136" s="225" t="n">
        <v>-115.315871</v>
      </c>
      <c r="J136" s="225" t="n">
        <v>-1.62271731690623</v>
      </c>
      <c r="K136" s="226" t="n">
        <v>1110.042147</v>
      </c>
    </row>
    <row r="137" customFormat="false" ht="12.75" hidden="false" customHeight="false" outlineLevel="0" collapsed="false">
      <c r="A137" s="219" t="n">
        <v>40909</v>
      </c>
      <c r="B137" s="220" t="n">
        <v>-11796</v>
      </c>
      <c r="C137" s="221" t="n">
        <v>-9472.6715</v>
      </c>
      <c r="D137" s="222" t="n">
        <v>0.2353421</v>
      </c>
      <c r="E137" s="227" t="n">
        <v>-0.0003336453</v>
      </c>
      <c r="F137" s="224" t="n">
        <v>-0.0111575006</v>
      </c>
      <c r="G137" s="220" t="n">
        <v>23.53421</v>
      </c>
      <c r="H137" s="225" t="n">
        <v>-0.016682265</v>
      </c>
      <c r="I137" s="225" t="n">
        <v>-133.291548</v>
      </c>
      <c r="J137" s="225" t="n">
        <v>-1.4727112936345</v>
      </c>
      <c r="K137" s="226" t="n">
        <v>1048.801734</v>
      </c>
    </row>
    <row r="138" customFormat="false" ht="12.75" hidden="false" customHeight="false" outlineLevel="0" collapsed="false">
      <c r="A138" s="219" t="n">
        <v>40940</v>
      </c>
      <c r="B138" s="220" t="n">
        <v>-11796</v>
      </c>
      <c r="C138" s="221" t="n">
        <v>-9130.8229</v>
      </c>
      <c r="D138" s="222" t="n">
        <v>0.22359747</v>
      </c>
      <c r="E138" s="227" t="n">
        <v>-0.0003038162</v>
      </c>
      <c r="F138" s="224" t="n">
        <v>-0.009942947</v>
      </c>
      <c r="G138" s="220" t="n">
        <v>22.359747</v>
      </c>
      <c r="H138" s="225" t="n">
        <v>-0.01519081</v>
      </c>
      <c r="I138" s="225" t="n">
        <v>-115.431354</v>
      </c>
      <c r="J138" s="225" t="n">
        <v>-1.44817467488022</v>
      </c>
      <c r="K138" s="226" t="n">
        <v>1018.45237</v>
      </c>
    </row>
    <row r="139" customFormat="false" ht="12.75" hidden="false" customHeight="false" outlineLevel="0" collapsed="false">
      <c r="A139" s="219" t="n">
        <v>40969</v>
      </c>
      <c r="B139" s="220" t="n">
        <v>-7890</v>
      </c>
      <c r="C139" s="221" t="n">
        <v>-9855.7209</v>
      </c>
      <c r="D139" s="222" t="n">
        <v>0.23838567</v>
      </c>
      <c r="E139" s="227" t="n">
        <v>-0.0002200484</v>
      </c>
      <c r="F139" s="224" t="n">
        <v>-0.0124903161</v>
      </c>
      <c r="G139" s="220" t="n">
        <v>23.838567</v>
      </c>
      <c r="H139" s="225" t="n">
        <v>-0.01100242</v>
      </c>
      <c r="I139" s="225" t="n">
        <v>-77.37331</v>
      </c>
      <c r="J139" s="225" t="n">
        <v>-1.66285667351129</v>
      </c>
      <c r="K139" s="226" t="n">
        <v>1107.672401</v>
      </c>
    </row>
    <row r="140" customFormat="false" ht="12.75" hidden="false" customHeight="false" outlineLevel="0" collapsed="false">
      <c r="A140" s="219" t="n">
        <v>41000</v>
      </c>
      <c r="B140" s="220" t="n">
        <v>-15010</v>
      </c>
      <c r="C140" s="221" t="n">
        <v>-10454.766</v>
      </c>
      <c r="D140" s="222" t="n">
        <v>0.23797702</v>
      </c>
      <c r="E140" s="227" t="n">
        <v>-0.0002557841</v>
      </c>
      <c r="F140" s="224" t="n">
        <v>-0.0076275911</v>
      </c>
      <c r="G140" s="220" t="n">
        <v>23.797702</v>
      </c>
      <c r="H140" s="225" t="n">
        <v>-0.012789205</v>
      </c>
      <c r="I140" s="225" t="n">
        <v>-79.929067</v>
      </c>
      <c r="J140" s="225" t="n">
        <v>-1.77135140314853</v>
      </c>
      <c r="K140" s="226" t="n">
        <v>1183.585413</v>
      </c>
    </row>
    <row r="141" customFormat="false" ht="12.75" hidden="false" customHeight="false" outlineLevel="0" collapsed="false">
      <c r="A141" s="219" t="n">
        <v>41030</v>
      </c>
      <c r="B141" s="220" t="n">
        <v>-20151</v>
      </c>
      <c r="C141" s="221" t="n">
        <v>-14067.681</v>
      </c>
      <c r="D141" s="222" t="n">
        <v>0.31814469</v>
      </c>
      <c r="E141" s="227" t="n">
        <v>-0.0003396639</v>
      </c>
      <c r="F141" s="224" t="n">
        <v>-0.0099222734</v>
      </c>
      <c r="G141" s="220" t="n">
        <v>31.814469</v>
      </c>
      <c r="H141" s="225" t="n">
        <v>-0.016983195</v>
      </c>
      <c r="I141" s="225" t="n">
        <v>-105.454309</v>
      </c>
      <c r="J141" s="225" t="n">
        <v>-2.38946420260096</v>
      </c>
      <c r="K141" s="226" t="n">
        <v>1603.773416</v>
      </c>
    </row>
    <row r="142" customFormat="false" ht="12.75" hidden="false" customHeight="false" outlineLevel="0" collapsed="false">
      <c r="A142" s="219" t="n">
        <v>41061</v>
      </c>
      <c r="B142" s="220" t="n">
        <v>-14250</v>
      </c>
      <c r="C142" s="221" t="n">
        <v>-13336.5411</v>
      </c>
      <c r="D142" s="222" t="n">
        <v>0.29331865</v>
      </c>
      <c r="E142" s="227" t="n">
        <v>-0.0002275638</v>
      </c>
      <c r="F142" s="224" t="n">
        <v>-0.0114244706</v>
      </c>
      <c r="G142" s="220" t="n">
        <v>29.331865</v>
      </c>
      <c r="H142" s="225" t="n">
        <v>-0.01137819</v>
      </c>
      <c r="I142" s="225" t="n">
        <v>-72.099998</v>
      </c>
      <c r="J142" s="225" t="n">
        <v>-2.31856646132786</v>
      </c>
      <c r="K142" s="226" t="n">
        <v>1532.469896</v>
      </c>
    </row>
    <row r="143" customFormat="false" ht="12.75" hidden="false" customHeight="false" outlineLevel="0" collapsed="false">
      <c r="A143" s="219" t="n">
        <v>41091</v>
      </c>
      <c r="B143" s="220" t="n">
        <v>-13950</v>
      </c>
      <c r="C143" s="221" t="n">
        <v>-13675.6411</v>
      </c>
      <c r="D143" s="222" t="n">
        <v>0.29904512</v>
      </c>
      <c r="E143" s="227" t="n">
        <v>-0.0002233617</v>
      </c>
      <c r="F143" s="224" t="n">
        <v>-0.0119874791</v>
      </c>
      <c r="G143" s="220" t="n">
        <v>29.904512</v>
      </c>
      <c r="H143" s="225" t="n">
        <v>-0.011168085</v>
      </c>
      <c r="I143" s="225" t="n">
        <v>-71.468356</v>
      </c>
      <c r="J143" s="225" t="n">
        <v>-2.38342778918549</v>
      </c>
      <c r="K143" s="226" t="n">
        <v>1582.293206</v>
      </c>
    </row>
    <row r="144" customFormat="false" ht="12.75" hidden="false" customHeight="false" outlineLevel="0" collapsed="false">
      <c r="A144" s="219" t="n">
        <v>41122</v>
      </c>
      <c r="B144" s="220" t="n">
        <v>-14233</v>
      </c>
      <c r="C144" s="221" t="n">
        <v>-13578.8082</v>
      </c>
      <c r="D144" s="222" t="n">
        <v>0.29705858</v>
      </c>
      <c r="E144" s="227" t="n">
        <v>-0.0002336223</v>
      </c>
      <c r="F144" s="224" t="n">
        <v>-0.011847006</v>
      </c>
      <c r="G144" s="220" t="n">
        <v>29.705858</v>
      </c>
      <c r="H144" s="225" t="n">
        <v>-0.011681115</v>
      </c>
      <c r="I144" s="225" t="n">
        <v>-75.802657</v>
      </c>
      <c r="J144" s="225" t="n">
        <v>-2.35909021218344</v>
      </c>
      <c r="K144" s="226" t="n">
        <v>1582.242501</v>
      </c>
    </row>
    <row r="145" customFormat="false" ht="12.75" hidden="false" customHeight="false" outlineLevel="0" collapsed="false">
      <c r="A145" s="219" t="n">
        <v>41153</v>
      </c>
      <c r="B145" s="220" t="n">
        <v>-18540</v>
      </c>
      <c r="C145" s="221" t="n">
        <v>-13126.7766</v>
      </c>
      <c r="D145" s="222" t="n">
        <v>0.29431196</v>
      </c>
      <c r="E145" s="227" t="n">
        <v>-0.0003216977</v>
      </c>
      <c r="F145" s="224" t="n">
        <v>-0.0099100756</v>
      </c>
      <c r="G145" s="220" t="n">
        <v>29.431196</v>
      </c>
      <c r="H145" s="225" t="n">
        <v>-0.016084885</v>
      </c>
      <c r="I145" s="225" t="n">
        <v>-106.775154</v>
      </c>
      <c r="J145" s="225" t="n">
        <v>-2.22143600273785</v>
      </c>
      <c r="K145" s="226" t="n">
        <v>1541.430391</v>
      </c>
    </row>
    <row r="146" customFormat="false" ht="12.75" hidden="false" customHeight="false" outlineLevel="0" collapsed="false">
      <c r="A146" s="219" t="n">
        <v>41183</v>
      </c>
      <c r="B146" s="220" t="n">
        <v>-13950</v>
      </c>
      <c r="C146" s="221" t="n">
        <v>-10339.3074</v>
      </c>
      <c r="D146" s="222" t="n">
        <v>0.23030192</v>
      </c>
      <c r="E146" s="227" t="n">
        <v>-0.0002418299</v>
      </c>
      <c r="F146" s="224" t="n">
        <v>-0.0081136315</v>
      </c>
      <c r="G146" s="220" t="n">
        <v>23.030192</v>
      </c>
      <c r="H146" s="225" t="n">
        <v>-0.012091495</v>
      </c>
      <c r="I146" s="225" t="n">
        <v>-81.438305</v>
      </c>
      <c r="J146" s="225" t="n">
        <v>-1.75580424366872</v>
      </c>
      <c r="K146" s="226" t="n">
        <v>1222.033942</v>
      </c>
    </row>
    <row r="147" customFormat="false" ht="12.75" hidden="false" customHeight="false" outlineLevel="0" collapsed="false">
      <c r="A147" s="219" t="n">
        <v>41214</v>
      </c>
      <c r="B147" s="220" t="n">
        <v>-14250</v>
      </c>
      <c r="C147" s="221" t="n">
        <v>-9647.3918</v>
      </c>
      <c r="D147" s="222" t="n">
        <v>0.21749363</v>
      </c>
      <c r="E147" s="227" t="n">
        <v>-0.000247081</v>
      </c>
      <c r="F147" s="224" t="n">
        <v>-0.0082317344</v>
      </c>
      <c r="G147" s="220" t="n">
        <v>21.749363</v>
      </c>
      <c r="H147" s="225" t="n">
        <v>-0.01235405</v>
      </c>
      <c r="I147" s="225" t="n">
        <v>-92.47622</v>
      </c>
      <c r="J147" s="225" t="n">
        <v>-1.60974236824093</v>
      </c>
      <c r="K147" s="226" t="n">
        <v>1148.970688</v>
      </c>
    </row>
    <row r="148" customFormat="false" ht="12.75" hidden="false" customHeight="false" outlineLevel="0" collapsed="false">
      <c r="A148" s="219" t="n">
        <v>41244</v>
      </c>
      <c r="B148" s="220" t="n">
        <v>-13950</v>
      </c>
      <c r="C148" s="221" t="n">
        <v>-9654.2625</v>
      </c>
      <c r="D148" s="222" t="n">
        <v>0.21834884</v>
      </c>
      <c r="E148" s="227" t="n">
        <v>-0.0002519312</v>
      </c>
      <c r="F148" s="224" t="n">
        <v>-0.0090731276</v>
      </c>
      <c r="G148" s="220" t="n">
        <v>21.834884</v>
      </c>
      <c r="H148" s="225" t="n">
        <v>-0.01259656</v>
      </c>
      <c r="I148" s="225" t="n">
        <v>-100.704734</v>
      </c>
      <c r="J148" s="225" t="n">
        <v>-1.59742368240931</v>
      </c>
      <c r="K148" s="226" t="n">
        <v>1157.718544</v>
      </c>
    </row>
    <row r="149" customFormat="false" ht="12.75" hidden="false" customHeight="false" outlineLevel="0" collapsed="false">
      <c r="A149" s="219" t="n">
        <v>41275</v>
      </c>
      <c r="B149" s="220" t="n">
        <v>-11796</v>
      </c>
      <c r="C149" s="221" t="n">
        <v>-9062.0262</v>
      </c>
      <c r="D149" s="222" t="n">
        <v>0.20837898</v>
      </c>
      <c r="E149" s="227" t="n">
        <v>-0.0002624093</v>
      </c>
      <c r="F149" s="224" t="n">
        <v>-0.0099893891</v>
      </c>
      <c r="G149" s="220" t="n">
        <v>20.837898</v>
      </c>
      <c r="H149" s="225" t="n">
        <v>-0.013120465</v>
      </c>
      <c r="I149" s="225" t="n">
        <v>-117.225651</v>
      </c>
      <c r="J149" s="225" t="n">
        <v>-1.45983244353183</v>
      </c>
      <c r="K149" s="226" t="n">
        <v>1093.893879</v>
      </c>
    </row>
    <row r="150" customFormat="false" ht="12.75" hidden="false" customHeight="false" outlineLevel="0" collapsed="false">
      <c r="A150" s="219" t="n">
        <v>41306</v>
      </c>
      <c r="B150" s="220" t="n">
        <v>-11796</v>
      </c>
      <c r="C150" s="221" t="n">
        <v>-8414.5376</v>
      </c>
      <c r="D150" s="222" t="n">
        <v>0.19129144</v>
      </c>
      <c r="E150" s="227" t="n">
        <v>-0.0002363723</v>
      </c>
      <c r="F150" s="224" t="n">
        <v>-0.0083985155</v>
      </c>
      <c r="G150" s="220" t="n">
        <v>19.129144</v>
      </c>
      <c r="H150" s="225" t="n">
        <v>-0.011818615</v>
      </c>
      <c r="I150" s="225" t="n">
        <v>-100.580315</v>
      </c>
      <c r="J150" s="225" t="n">
        <v>-1.3722932238193</v>
      </c>
      <c r="K150" s="226" t="n">
        <v>1023.336781</v>
      </c>
    </row>
    <row r="151" customFormat="false" ht="12.75" hidden="false" customHeight="false" outlineLevel="0" collapsed="false">
      <c r="A151" s="219" t="n">
        <v>41334</v>
      </c>
      <c r="B151" s="220" t="n">
        <v>-7890</v>
      </c>
      <c r="C151" s="221" t="n">
        <v>-9421.3917</v>
      </c>
      <c r="D151" s="222" t="n">
        <v>0.20489823</v>
      </c>
      <c r="E151" s="227" t="n">
        <v>-0.0001753983</v>
      </c>
      <c r="F151" s="224" t="n">
        <v>-0.0103734007</v>
      </c>
      <c r="G151" s="220" t="n">
        <v>20.489823</v>
      </c>
      <c r="H151" s="225" t="n">
        <v>-0.008769915</v>
      </c>
      <c r="I151" s="225" t="n">
        <v>-71.297878</v>
      </c>
      <c r="J151" s="225" t="n">
        <v>-1.61022203969884</v>
      </c>
      <c r="K151" s="226" t="n">
        <v>1153.008094</v>
      </c>
    </row>
    <row r="152" customFormat="false" ht="12.75" hidden="false" customHeight="false" outlineLevel="0" collapsed="false">
      <c r="A152" s="219" t="n">
        <v>41365</v>
      </c>
      <c r="B152" s="220" t="n">
        <v>-15010</v>
      </c>
      <c r="C152" s="221" t="n">
        <v>-376.4859</v>
      </c>
      <c r="D152" s="222" t="n">
        <v>0.03069893</v>
      </c>
      <c r="E152" s="227" t="n">
        <v>-0.0002696099</v>
      </c>
      <c r="F152" s="224" t="n">
        <v>0.0046877751</v>
      </c>
      <c r="G152" s="220" t="n">
        <v>3.069893</v>
      </c>
      <c r="H152" s="225" t="n">
        <v>-0.013480495</v>
      </c>
      <c r="I152" s="225" t="n">
        <v>-98.503786</v>
      </c>
      <c r="J152" s="225" t="n">
        <v>0.100386310746064</v>
      </c>
      <c r="K152" s="226" t="n">
        <v>46.363687</v>
      </c>
    </row>
    <row r="153" customFormat="false" ht="12.75" hidden="false" customHeight="false" outlineLevel="0" collapsed="false">
      <c r="A153" s="219" t="n">
        <v>41395</v>
      </c>
      <c r="B153" s="220" t="n">
        <v>-20151</v>
      </c>
      <c r="C153" s="221" t="n">
        <v>-519.9663</v>
      </c>
      <c r="D153" s="222" t="n">
        <v>0.04221765</v>
      </c>
      <c r="E153" s="227" t="n">
        <v>-0.0003694196</v>
      </c>
      <c r="F153" s="224" t="n">
        <v>0.006316503</v>
      </c>
      <c r="G153" s="220" t="n">
        <v>4.221765</v>
      </c>
      <c r="H153" s="225" t="n">
        <v>-0.01847098</v>
      </c>
      <c r="I153" s="225" t="n">
        <v>-134.351405</v>
      </c>
      <c r="J153" s="225" t="n">
        <v>0.134123750855578</v>
      </c>
      <c r="K153" s="226" t="n">
        <v>64.474401</v>
      </c>
    </row>
    <row r="154" customFormat="false" ht="12.75" hidden="false" customHeight="false" outlineLevel="0" collapsed="false">
      <c r="A154" s="219" t="n">
        <v>41426</v>
      </c>
      <c r="B154" s="220" t="n">
        <v>-14250</v>
      </c>
      <c r="C154" s="221" t="n">
        <v>-362.4631</v>
      </c>
      <c r="D154" s="222" t="n">
        <v>0.0291988</v>
      </c>
      <c r="E154" s="227" t="n">
        <v>-0.0002537512</v>
      </c>
      <c r="F154" s="224" t="n">
        <v>0.0044048886</v>
      </c>
      <c r="G154" s="220" t="n">
        <v>2.91988</v>
      </c>
      <c r="H154" s="225" t="n">
        <v>-0.01268756</v>
      </c>
      <c r="I154" s="225" t="n">
        <v>-94.157832</v>
      </c>
      <c r="J154" s="225" t="n">
        <v>0.0931772758384668</v>
      </c>
      <c r="K154" s="226" t="n">
        <v>45.271918</v>
      </c>
    </row>
    <row r="155" customFormat="false" ht="12.75" hidden="false" customHeight="false" outlineLevel="0" collapsed="false">
      <c r="A155" s="219" t="n">
        <v>41456</v>
      </c>
      <c r="B155" s="220" t="n">
        <v>-13950</v>
      </c>
      <c r="C155" s="221" t="n">
        <v>-355.8859</v>
      </c>
      <c r="D155" s="222" t="n">
        <v>0.02851203</v>
      </c>
      <c r="E155" s="227" t="n">
        <v>-0.0002466066</v>
      </c>
      <c r="F155" s="224" t="n">
        <v>0.0042872915</v>
      </c>
      <c r="G155" s="220" t="n">
        <v>2.851203</v>
      </c>
      <c r="H155" s="225" t="n">
        <v>-0.01233033</v>
      </c>
      <c r="I155" s="225" t="n">
        <v>-92.278777</v>
      </c>
      <c r="J155" s="225" t="n">
        <v>0.090227241615332</v>
      </c>
      <c r="K155" s="226" t="n">
        <v>44.72324</v>
      </c>
    </row>
    <row r="156" customFormat="false" ht="12.75" hidden="false" customHeight="false" outlineLevel="0" collapsed="false">
      <c r="A156" s="219" t="n">
        <v>41487</v>
      </c>
      <c r="B156" s="220" t="n">
        <v>-14233</v>
      </c>
      <c r="C156" s="221" t="n">
        <v>-363.1587</v>
      </c>
      <c r="D156" s="222" t="n">
        <v>0.02890075</v>
      </c>
      <c r="E156" s="227" t="n">
        <v>-0.0002485219</v>
      </c>
      <c r="F156" s="224" t="n">
        <v>0.0043388544</v>
      </c>
      <c r="G156" s="220" t="n">
        <v>2.890075</v>
      </c>
      <c r="H156" s="225" t="n">
        <v>-0.012426095</v>
      </c>
      <c r="I156" s="225" t="n">
        <v>-94.091953</v>
      </c>
      <c r="J156" s="225" t="n">
        <v>0.0908002737850788</v>
      </c>
      <c r="K156" s="226" t="n">
        <v>45.965308</v>
      </c>
    </row>
    <row r="157" customFormat="false" ht="12.75" hidden="false" customHeight="false" outlineLevel="0" collapsed="false">
      <c r="A157" s="219" t="n">
        <v>41518</v>
      </c>
      <c r="B157" s="220" t="n">
        <v>-18540</v>
      </c>
      <c r="C157" s="221" t="n">
        <v>-468.2708</v>
      </c>
      <c r="D157" s="222" t="n">
        <v>0.03701096</v>
      </c>
      <c r="E157" s="227" t="n">
        <v>-0.0003163635</v>
      </c>
      <c r="F157" s="224" t="n">
        <v>0.0055870605</v>
      </c>
      <c r="G157" s="220" t="n">
        <v>3.701096</v>
      </c>
      <c r="H157" s="225" t="n">
        <v>-0.015818175</v>
      </c>
      <c r="I157" s="225" t="n">
        <v>-121.764951</v>
      </c>
      <c r="J157" s="225" t="n">
        <v>0.116483504449008</v>
      </c>
      <c r="K157" s="226" t="n">
        <v>59.654047</v>
      </c>
    </row>
    <row r="158" customFormat="false" ht="12.75" hidden="false" customHeight="false" outlineLevel="0" collapsed="false">
      <c r="A158" s="219" t="n">
        <v>41548</v>
      </c>
      <c r="B158" s="220" t="n">
        <v>-13950</v>
      </c>
      <c r="C158" s="221" t="n">
        <v>-342.9852</v>
      </c>
      <c r="D158" s="222" t="n">
        <v>0.02703625</v>
      </c>
      <c r="E158" s="227" t="n">
        <v>-0.0002306961</v>
      </c>
      <c r="F158" s="224" t="n">
        <v>0.0041365008</v>
      </c>
      <c r="G158" s="220" t="n">
        <v>2.703625</v>
      </c>
      <c r="H158" s="225" t="n">
        <v>-0.011534805</v>
      </c>
      <c r="I158" s="225" t="n">
        <v>-89.954013</v>
      </c>
      <c r="J158" s="225" t="n">
        <v>0.0856553045859001</v>
      </c>
      <c r="K158" s="226" t="n">
        <v>43.965959</v>
      </c>
    </row>
    <row r="159" customFormat="false" ht="12.75" hidden="false" customHeight="false" outlineLevel="0" collapsed="false">
      <c r="A159" s="219" t="n">
        <v>41579</v>
      </c>
      <c r="B159" s="220" t="n">
        <v>-14250</v>
      </c>
      <c r="C159" s="221" t="n">
        <v>-307.8716</v>
      </c>
      <c r="D159" s="222" t="n">
        <v>0.02372788</v>
      </c>
      <c r="E159" s="227" t="n">
        <v>-0.0001982788</v>
      </c>
      <c r="F159" s="224" t="n">
        <v>0.0039523787</v>
      </c>
      <c r="G159" s="220" t="n">
        <v>2.372788</v>
      </c>
      <c r="H159" s="225" t="n">
        <v>-0.00991394</v>
      </c>
      <c r="I159" s="225" t="n">
        <v>-85.231269</v>
      </c>
      <c r="J159" s="225" t="n">
        <v>0.0833133470225873</v>
      </c>
      <c r="K159" s="226" t="n">
        <v>39.743037</v>
      </c>
    </row>
    <row r="160" customFormat="false" ht="12.75" hidden="false" customHeight="false" outlineLevel="0" collapsed="false">
      <c r="A160" s="219" t="n">
        <v>41609</v>
      </c>
      <c r="B160" s="220" t="n">
        <v>-13950</v>
      </c>
      <c r="C160" s="221" t="n">
        <v>-273.2138</v>
      </c>
      <c r="D160" s="222" t="n">
        <v>0.02076679</v>
      </c>
      <c r="E160" s="227" t="n">
        <v>-0.0001713369</v>
      </c>
      <c r="F160" s="224" t="n">
        <v>0.0036669557</v>
      </c>
      <c r="G160" s="220" t="n">
        <v>2.076679</v>
      </c>
      <c r="H160" s="225" t="n">
        <v>-0.008566845</v>
      </c>
      <c r="I160" s="225" t="n">
        <v>-78.564876</v>
      </c>
      <c r="J160" s="225" t="n">
        <v>0.0779750855578371</v>
      </c>
      <c r="K160" s="226" t="n">
        <v>35.478524</v>
      </c>
    </row>
    <row r="161" customFormat="false" ht="12.75" hidden="false" customHeight="false" outlineLevel="0" collapsed="false">
      <c r="A161" s="219" t="n">
        <v>41640</v>
      </c>
      <c r="B161" s="220" t="n">
        <v>-11796</v>
      </c>
      <c r="C161" s="221" t="n">
        <v>-207.1994</v>
      </c>
      <c r="D161" s="222" t="n">
        <v>0.01524589</v>
      </c>
      <c r="E161" s="227" t="n">
        <v>-0.0001219044</v>
      </c>
      <c r="F161" s="224" t="n">
        <v>0.0028878829</v>
      </c>
      <c r="G161" s="220" t="n">
        <v>1.524589</v>
      </c>
      <c r="H161" s="225" t="n">
        <v>-0.00609522</v>
      </c>
      <c r="I161" s="225" t="n">
        <v>-62.423393</v>
      </c>
      <c r="J161" s="225" t="n">
        <v>0.0631071868583163</v>
      </c>
      <c r="K161" s="226" t="n">
        <v>27.082003</v>
      </c>
    </row>
    <row r="162" customFormat="false" ht="12.75" hidden="false" customHeight="false" outlineLevel="0" collapsed="false">
      <c r="A162" s="219" t="n">
        <v>41671</v>
      </c>
      <c r="B162" s="220" t="n">
        <v>-11796</v>
      </c>
      <c r="C162" s="221" t="n">
        <v>-231.077</v>
      </c>
      <c r="D162" s="222" t="n">
        <v>0.01704579</v>
      </c>
      <c r="E162" s="227" t="n">
        <v>-0.0001367155</v>
      </c>
      <c r="F162" s="224" t="n">
        <v>0.0030296402</v>
      </c>
      <c r="G162" s="220" t="n">
        <v>1.704579</v>
      </c>
      <c r="H162" s="225" t="n">
        <v>-0.006835775</v>
      </c>
      <c r="I162" s="225" t="n">
        <v>-66.756703</v>
      </c>
      <c r="J162" s="225" t="n">
        <v>0.0649834360027379</v>
      </c>
      <c r="K162" s="226" t="n">
        <v>30.411692</v>
      </c>
    </row>
    <row r="163" customFormat="false" ht="12.75" hidden="false" customHeight="false" outlineLevel="0" collapsed="false">
      <c r="A163" s="219" t="n">
        <v>41699</v>
      </c>
      <c r="B163" s="220" t="n">
        <v>-7890</v>
      </c>
      <c r="C163" s="221" t="n">
        <v>-147.5966</v>
      </c>
      <c r="D163" s="222" t="n">
        <v>0.01155083</v>
      </c>
      <c r="E163" s="227" t="n">
        <v>-9.75829E-005</v>
      </c>
      <c r="F163" s="224" t="n">
        <v>0.0021283668</v>
      </c>
      <c r="G163" s="220" t="n">
        <v>1.155083</v>
      </c>
      <c r="H163" s="225" t="n">
        <v>-0.004879145</v>
      </c>
      <c r="I163" s="225" t="n">
        <v>-44.086762</v>
      </c>
      <c r="J163" s="225" t="n">
        <v>0.0411436002737851</v>
      </c>
      <c r="K163" s="226" t="n">
        <v>19.538116</v>
      </c>
    </row>
    <row r="164" customFormat="false" ht="12.75" hidden="false" customHeight="false" outlineLevel="0" collapsed="false">
      <c r="A164" s="219" t="n">
        <v>41730</v>
      </c>
      <c r="B164" s="220" t="n">
        <v>-15010</v>
      </c>
      <c r="C164" s="221" t="n">
        <v>-345.7862</v>
      </c>
      <c r="D164" s="222" t="n">
        <v>0.02734502</v>
      </c>
      <c r="E164" s="227" t="n">
        <v>-0.0002333384</v>
      </c>
      <c r="F164" s="224" t="n">
        <v>0.0044250858</v>
      </c>
      <c r="G164" s="220" t="n">
        <v>2.734502</v>
      </c>
      <c r="H164" s="225" t="n">
        <v>-0.01166692</v>
      </c>
      <c r="I164" s="225" t="n">
        <v>-95.015889</v>
      </c>
      <c r="J164" s="225" t="n">
        <v>0.0826704996577687</v>
      </c>
      <c r="K164" s="226" t="n">
        <v>46.048027</v>
      </c>
    </row>
    <row r="165" customFormat="false" ht="12.75" hidden="false" customHeight="false" outlineLevel="0" collapsed="false">
      <c r="A165" s="219" t="n">
        <v>41760</v>
      </c>
      <c r="B165" s="220" t="n">
        <v>-20151</v>
      </c>
      <c r="C165" s="221" t="n">
        <v>-476.9785</v>
      </c>
      <c r="D165" s="222" t="n">
        <v>0.03756786</v>
      </c>
      <c r="E165" s="227" t="n">
        <v>-0.0003194748</v>
      </c>
      <c r="F165" s="224" t="n">
        <v>0.0059625287</v>
      </c>
      <c r="G165" s="220" t="n">
        <v>3.756786</v>
      </c>
      <c r="H165" s="225" t="n">
        <v>-0.01597374</v>
      </c>
      <c r="I165" s="225" t="n">
        <v>-129.500603</v>
      </c>
      <c r="J165" s="225" t="n">
        <v>0.110300342231348</v>
      </c>
      <c r="K165" s="226" t="n">
        <v>63.93667</v>
      </c>
    </row>
    <row r="166" customFormat="false" ht="12.75" hidden="false" customHeight="false" outlineLevel="0" collapsed="false">
      <c r="A166" s="219" t="n">
        <v>41791</v>
      </c>
      <c r="B166" s="220" t="n">
        <v>-14250</v>
      </c>
      <c r="C166" s="221" t="n">
        <v>-332.1938</v>
      </c>
      <c r="D166" s="222" t="n">
        <v>0.02598426</v>
      </c>
      <c r="E166" s="227" t="n">
        <v>-0.000219635</v>
      </c>
      <c r="F166" s="224" t="n">
        <v>0.0041597415</v>
      </c>
      <c r="G166" s="220" t="n">
        <v>2.598426</v>
      </c>
      <c r="H166" s="225" t="n">
        <v>-0.01098175</v>
      </c>
      <c r="I166" s="225" t="n">
        <v>-90.696292</v>
      </c>
      <c r="J166" s="225" t="n">
        <v>0.0767340177960301</v>
      </c>
      <c r="K166" s="226" t="n">
        <v>44.801826</v>
      </c>
    </row>
    <row r="167" customFormat="false" ht="12.75" hidden="false" customHeight="false" outlineLevel="0" collapsed="false">
      <c r="A167" s="219" t="n">
        <v>41821</v>
      </c>
      <c r="B167" s="220" t="n">
        <v>-13950</v>
      </c>
      <c r="C167" s="221" t="n">
        <v>-326.0374</v>
      </c>
      <c r="D167" s="222" t="n">
        <v>0.02536806</v>
      </c>
      <c r="E167" s="227" t="n">
        <v>-0.0002134442</v>
      </c>
      <c r="F167" s="224" t="n">
        <v>0.0040483348</v>
      </c>
      <c r="G167" s="220" t="n">
        <v>2.536806</v>
      </c>
      <c r="H167" s="225" t="n">
        <v>-0.01067221</v>
      </c>
      <c r="I167" s="225" t="n">
        <v>-88.855074</v>
      </c>
      <c r="J167" s="225" t="n">
        <v>0.0742636550308009</v>
      </c>
      <c r="K167" s="226" t="n">
        <v>44.230398</v>
      </c>
    </row>
    <row r="168" customFormat="false" ht="12.75" hidden="false" customHeight="false" outlineLevel="0" collapsed="false">
      <c r="A168" s="219" t="n">
        <v>41852</v>
      </c>
      <c r="B168" s="220" t="n">
        <v>-14233</v>
      </c>
      <c r="C168" s="221" t="n">
        <v>-332.4913</v>
      </c>
      <c r="D168" s="222" t="n">
        <v>0.02570882</v>
      </c>
      <c r="E168" s="227" t="n">
        <v>-0.0002151379</v>
      </c>
      <c r="F168" s="224" t="n">
        <v>0.0040972308</v>
      </c>
      <c r="G168" s="220" t="n">
        <v>2.570882</v>
      </c>
      <c r="H168" s="225" t="n">
        <v>-0.010756895</v>
      </c>
      <c r="I168" s="225" t="n">
        <v>-90.55572</v>
      </c>
      <c r="J168" s="225" t="n">
        <v>0.0747258042436688</v>
      </c>
      <c r="K168" s="226" t="n">
        <v>45.406338</v>
      </c>
    </row>
    <row r="169" customFormat="false" ht="12.75" hidden="false" customHeight="false" outlineLevel="0" collapsed="false">
      <c r="A169" s="219" t="n">
        <v>41883</v>
      </c>
      <c r="B169" s="220" t="n">
        <v>-18540</v>
      </c>
      <c r="C169" s="221" t="n">
        <v>-428.5123</v>
      </c>
      <c r="D169" s="222" t="n">
        <v>0.03292532</v>
      </c>
      <c r="E169" s="227" t="n">
        <v>-0.000274012</v>
      </c>
      <c r="F169" s="224" t="n">
        <v>0.0052766477</v>
      </c>
      <c r="G169" s="220" t="n">
        <v>3.292532</v>
      </c>
      <c r="H169" s="225" t="n">
        <v>-0.0137006</v>
      </c>
      <c r="I169" s="225" t="n">
        <v>-117.136279</v>
      </c>
      <c r="J169" s="225" t="n">
        <v>0.0959162217659138</v>
      </c>
      <c r="K169" s="226" t="n">
        <v>58.859581</v>
      </c>
    </row>
    <row r="170" customFormat="false" ht="12.75" hidden="false" customHeight="false" outlineLevel="0" collapsed="false">
      <c r="A170" s="219" t="n">
        <v>41913</v>
      </c>
      <c r="B170" s="220" t="n">
        <v>-13950</v>
      </c>
      <c r="C170" s="221" t="n">
        <v>-320.8162</v>
      </c>
      <c r="D170" s="222" t="n">
        <v>0.02450264</v>
      </c>
      <c r="E170" s="227" t="n">
        <v>-0.0002028503</v>
      </c>
      <c r="F170" s="224" t="n">
        <v>0.0039337593</v>
      </c>
      <c r="G170" s="220" t="n">
        <v>2.450264</v>
      </c>
      <c r="H170" s="225" t="n">
        <v>-0.010142515</v>
      </c>
      <c r="I170" s="225" t="n">
        <v>-87.809683</v>
      </c>
      <c r="J170" s="225" t="n">
        <v>0.0711863107460644</v>
      </c>
      <c r="K170" s="226" t="n">
        <v>44.330166</v>
      </c>
    </row>
    <row r="171" customFormat="false" ht="12.75" hidden="false" customHeight="false" outlineLevel="0" collapsed="false">
      <c r="A171" s="219" t="n">
        <v>41944</v>
      </c>
      <c r="B171" s="220" t="n">
        <v>-14250</v>
      </c>
      <c r="C171" s="221" t="n">
        <v>-282.6716</v>
      </c>
      <c r="D171" s="222" t="n">
        <v>0.02119469</v>
      </c>
      <c r="E171" s="227" t="n">
        <v>-0.0001725246</v>
      </c>
      <c r="F171" s="224" t="n">
        <v>0.0037311621</v>
      </c>
      <c r="G171" s="220" t="n">
        <v>2.119469</v>
      </c>
      <c r="H171" s="225" t="n">
        <v>-0.00862623</v>
      </c>
      <c r="I171" s="225" t="n">
        <v>-82.065861</v>
      </c>
      <c r="J171" s="225" t="n">
        <v>0.0688985626283368</v>
      </c>
      <c r="K171" s="226" t="n">
        <v>39.314765</v>
      </c>
    </row>
    <row r="172" customFormat="false" ht="12.75" hidden="false" customHeight="false" outlineLevel="0" collapsed="false">
      <c r="A172" s="219" t="n">
        <v>41974</v>
      </c>
      <c r="B172" s="220" t="n">
        <v>-13950</v>
      </c>
      <c r="C172" s="221" t="n">
        <v>-251.3046</v>
      </c>
      <c r="D172" s="222" t="n">
        <v>0.01859479</v>
      </c>
      <c r="E172" s="227" t="n">
        <v>-0.0001495155</v>
      </c>
      <c r="F172" s="224" t="n">
        <v>0.0034624505</v>
      </c>
      <c r="G172" s="220" t="n">
        <v>1.859479</v>
      </c>
      <c r="H172" s="225" t="n">
        <v>-0.007475775</v>
      </c>
      <c r="I172" s="225" t="n">
        <v>-75.691437</v>
      </c>
      <c r="J172" s="225" t="n">
        <v>0.064686379192334</v>
      </c>
      <c r="K172" s="226" t="n">
        <v>35.137927</v>
      </c>
    </row>
    <row r="173" customFormat="false" ht="12.75" hidden="false" customHeight="false" outlineLevel="0" collapsed="false">
      <c r="A173" s="219" t="n">
        <v>42005</v>
      </c>
      <c r="B173" s="220" t="n">
        <v>-11796</v>
      </c>
      <c r="C173" s="221" t="n">
        <v>-191.0673</v>
      </c>
      <c r="D173" s="222" t="n">
        <v>0.01368162</v>
      </c>
      <c r="E173" s="227" t="n">
        <v>-0.0001065752</v>
      </c>
      <c r="F173" s="224" t="n">
        <v>0.0027255918</v>
      </c>
      <c r="G173" s="220" t="n">
        <v>1.368162</v>
      </c>
      <c r="H173" s="225" t="n">
        <v>-0.00532876</v>
      </c>
      <c r="I173" s="225" t="n">
        <v>-60.201262</v>
      </c>
      <c r="J173" s="225" t="n">
        <v>0.0524851471594798</v>
      </c>
      <c r="K173" s="226" t="n">
        <v>26.893283</v>
      </c>
    </row>
    <row r="174" customFormat="false" ht="12.75" hidden="false" customHeight="false" outlineLevel="0" collapsed="false">
      <c r="A174" s="219" t="n">
        <v>42036</v>
      </c>
      <c r="B174" s="220" t="n">
        <v>-11796</v>
      </c>
      <c r="C174" s="221" t="n">
        <v>-212.153</v>
      </c>
      <c r="D174" s="222" t="n">
        <v>0.01524214</v>
      </c>
      <c r="E174" s="227" t="n">
        <v>-0.0001191843</v>
      </c>
      <c r="F174" s="224" t="n">
        <v>0.0028589585</v>
      </c>
      <c r="G174" s="220" t="n">
        <v>1.524214</v>
      </c>
      <c r="H174" s="225" t="n">
        <v>-0.005959215</v>
      </c>
      <c r="I174" s="225" t="n">
        <v>-64.228076</v>
      </c>
      <c r="J174" s="225" t="n">
        <v>0.0539080082135524</v>
      </c>
      <c r="K174" s="226" t="n">
        <v>30.035398</v>
      </c>
    </row>
    <row r="175" customFormat="false" ht="12.75" hidden="false" customHeight="false" outlineLevel="0" collapsed="false">
      <c r="A175" s="219" t="n">
        <v>42064</v>
      </c>
      <c r="B175" s="220" t="n">
        <v>-7890</v>
      </c>
      <c r="C175" s="221" t="n">
        <v>-156.0354</v>
      </c>
      <c r="D175" s="222" t="n">
        <v>0.01124399</v>
      </c>
      <c r="E175" s="227" t="n">
        <v>-8.82178E-005</v>
      </c>
      <c r="F175" s="224" t="n">
        <v>0.0019910286</v>
      </c>
      <c r="G175" s="220" t="n">
        <v>1.124399</v>
      </c>
      <c r="H175" s="225" t="n">
        <v>-0.00441089</v>
      </c>
      <c r="I175" s="225" t="n">
        <v>-45.501338</v>
      </c>
      <c r="J175" s="225" t="n">
        <v>0.0367674195756331</v>
      </c>
      <c r="K175" s="226" t="n">
        <v>22.210218</v>
      </c>
    </row>
    <row r="176" customFormat="false" ht="12.75" hidden="false" customHeight="false" outlineLevel="0" collapsed="false">
      <c r="A176" s="219" t="n">
        <v>42095</v>
      </c>
      <c r="B176" s="220" t="n">
        <v>-15010</v>
      </c>
      <c r="C176" s="221" t="n">
        <v>-359.4635</v>
      </c>
      <c r="D176" s="222" t="n">
        <v>0.02619308</v>
      </c>
      <c r="E176" s="227" t="n">
        <v>-0.0002077718</v>
      </c>
      <c r="F176" s="224" t="n">
        <v>0.0040961566</v>
      </c>
      <c r="G176" s="220" t="n">
        <v>2.619308</v>
      </c>
      <c r="H176" s="225" t="n">
        <v>-0.01038859</v>
      </c>
      <c r="I176" s="225" t="n">
        <v>-96.889805</v>
      </c>
      <c r="J176" s="225" t="n">
        <v>0.0724427104722793</v>
      </c>
      <c r="K176" s="226" t="n">
        <v>51.461589</v>
      </c>
    </row>
    <row r="177" customFormat="false" ht="12.75" hidden="false" customHeight="false" outlineLevel="0" collapsed="false">
      <c r="A177" s="219" t="n">
        <v>42125</v>
      </c>
      <c r="B177" s="220" t="n">
        <v>-20151</v>
      </c>
      <c r="C177" s="221" t="n">
        <v>-494.4852</v>
      </c>
      <c r="D177" s="222" t="n">
        <v>0.03590211</v>
      </c>
      <c r="E177" s="227" t="n">
        <v>-0.0002839417</v>
      </c>
      <c r="F177" s="224" t="n">
        <v>0.0055119471</v>
      </c>
      <c r="G177" s="220" t="n">
        <v>3.590211</v>
      </c>
      <c r="H177" s="225" t="n">
        <v>-0.014197085</v>
      </c>
      <c r="I177" s="225" t="n">
        <v>-131.794704</v>
      </c>
      <c r="J177" s="225" t="n">
        <v>0.0963498973305955</v>
      </c>
      <c r="K177" s="226" t="n">
        <v>71.224817</v>
      </c>
    </row>
    <row r="178" customFormat="false" ht="12.75" hidden="false" customHeight="false" outlineLevel="0" collapsed="false">
      <c r="A178" s="219" t="n">
        <v>42156</v>
      </c>
      <c r="B178" s="220" t="n">
        <v>-14250</v>
      </c>
      <c r="C178" s="221" t="n">
        <v>-344.5299</v>
      </c>
      <c r="D178" s="222" t="n">
        <v>0.02485368</v>
      </c>
      <c r="E178" s="227" t="n">
        <v>-0.0001954517</v>
      </c>
      <c r="F178" s="224" t="n">
        <v>0.0038482452</v>
      </c>
      <c r="G178" s="220" t="n">
        <v>2.485368</v>
      </c>
      <c r="H178" s="225" t="n">
        <v>-0.009772585</v>
      </c>
      <c r="I178" s="225" t="n">
        <v>-92.326635</v>
      </c>
      <c r="J178" s="225" t="n">
        <v>0.0671082819986311</v>
      </c>
      <c r="K178" s="226" t="n">
        <v>49.899062</v>
      </c>
    </row>
    <row r="179" customFormat="false" ht="12.75" hidden="false" customHeight="false" outlineLevel="0" collapsed="false">
      <c r="A179" s="219" t="n">
        <v>42186</v>
      </c>
      <c r="B179" s="220" t="n">
        <v>-13950</v>
      </c>
      <c r="C179" s="221" t="n">
        <v>-337.9549</v>
      </c>
      <c r="D179" s="222" t="n">
        <v>0.02425463</v>
      </c>
      <c r="E179" s="227" t="n">
        <v>-0.0001898998</v>
      </c>
      <c r="F179" s="224" t="n">
        <v>0.0037438159</v>
      </c>
      <c r="G179" s="220" t="n">
        <v>2.425463</v>
      </c>
      <c r="H179" s="225" t="n">
        <v>-0.00949499</v>
      </c>
      <c r="I179" s="225" t="n">
        <v>-90.406343</v>
      </c>
      <c r="J179" s="225" t="n">
        <v>0.0648676249144422</v>
      </c>
      <c r="K179" s="226" t="n">
        <v>49.22437</v>
      </c>
    </row>
    <row r="180" customFormat="false" ht="12.75" hidden="false" customHeight="false" outlineLevel="0" collapsed="false">
      <c r="A180" s="219" t="n">
        <v>42217</v>
      </c>
      <c r="B180" s="220" t="n">
        <v>-14233</v>
      </c>
      <c r="C180" s="221" t="n">
        <v>-344.442</v>
      </c>
      <c r="D180" s="222" t="n">
        <v>0.02457472</v>
      </c>
      <c r="E180" s="227" t="n">
        <v>-0.0001914266</v>
      </c>
      <c r="F180" s="224" t="n">
        <v>0.0037887083</v>
      </c>
      <c r="G180" s="220" t="n">
        <v>2.457472</v>
      </c>
      <c r="H180" s="225" t="n">
        <v>-0.00957133</v>
      </c>
      <c r="I180" s="225" t="n">
        <v>-92.091813</v>
      </c>
      <c r="J180" s="225" t="n">
        <v>0.0652287474332649</v>
      </c>
      <c r="K180" s="226" t="n">
        <v>50.480436</v>
      </c>
    </row>
    <row r="181" customFormat="false" ht="12.75" hidden="false" customHeight="false" outlineLevel="0" collapsed="false">
      <c r="A181" s="219" t="n">
        <v>42248</v>
      </c>
      <c r="B181" s="220" t="n">
        <v>-18540</v>
      </c>
      <c r="C181" s="221" t="n">
        <v>-444.0349</v>
      </c>
      <c r="D181" s="222" t="n">
        <v>0.03149036</v>
      </c>
      <c r="E181" s="227" t="n">
        <v>-0.0002440088</v>
      </c>
      <c r="F181" s="224" t="n">
        <v>0.0048811686</v>
      </c>
      <c r="G181" s="220" t="n">
        <v>3.149036</v>
      </c>
      <c r="H181" s="225" t="n">
        <v>-0.01220044</v>
      </c>
      <c r="I181" s="225" t="n">
        <v>-119.13682</v>
      </c>
      <c r="J181" s="225" t="n">
        <v>0.0837571526351814</v>
      </c>
      <c r="K181" s="226" t="n">
        <v>65.429048</v>
      </c>
    </row>
    <row r="182" customFormat="false" ht="12.75" hidden="false" customHeight="false" outlineLevel="0" collapsed="false">
      <c r="A182" s="219" t="n">
        <v>42278</v>
      </c>
      <c r="B182" s="220" t="n">
        <v>-13950</v>
      </c>
      <c r="C182" s="221" t="n">
        <v>-332.5017</v>
      </c>
      <c r="D182" s="222" t="n">
        <v>0.02343907</v>
      </c>
      <c r="E182" s="227" t="n">
        <v>-0.0001806747</v>
      </c>
      <c r="F182" s="224" t="n">
        <v>0.0036382624</v>
      </c>
      <c r="G182" s="220" t="n">
        <v>2.343907</v>
      </c>
      <c r="H182" s="225" t="n">
        <v>-0.009033735</v>
      </c>
      <c r="I182" s="225" t="n">
        <v>-89.305889</v>
      </c>
      <c r="J182" s="225" t="n">
        <v>0.0621018480492813</v>
      </c>
      <c r="K182" s="226" t="n">
        <v>49.285812</v>
      </c>
    </row>
    <row r="183" customFormat="false" ht="12.75" hidden="false" customHeight="false" outlineLevel="0" collapsed="false">
      <c r="A183" s="219" t="n">
        <v>42309</v>
      </c>
      <c r="B183" s="220" t="n">
        <v>-14250</v>
      </c>
      <c r="C183" s="221" t="n">
        <v>-295.9481</v>
      </c>
      <c r="D183" s="222" t="n">
        <v>0.02049096</v>
      </c>
      <c r="E183" s="227" t="n">
        <v>-0.0001553366</v>
      </c>
      <c r="F183" s="224" t="n">
        <v>0.0034761627</v>
      </c>
      <c r="G183" s="220" t="n">
        <v>2.049096</v>
      </c>
      <c r="H183" s="225" t="n">
        <v>-0.00776683</v>
      </c>
      <c r="I183" s="225" t="n">
        <v>-84.06654</v>
      </c>
      <c r="J183" s="225" t="n">
        <v>0.060964271047228</v>
      </c>
      <c r="K183" s="226" t="n">
        <v>44.110642</v>
      </c>
    </row>
    <row r="184" customFormat="false" ht="12.75" hidden="false" customHeight="false" outlineLevel="0" collapsed="false">
      <c r="A184" s="219" t="n">
        <v>42339</v>
      </c>
      <c r="B184" s="220" t="n">
        <v>-13950</v>
      </c>
      <c r="C184" s="221" t="n">
        <v>-264.9646</v>
      </c>
      <c r="D184" s="222" t="n">
        <v>0.01810315</v>
      </c>
      <c r="E184" s="227" t="n">
        <v>-0.000135541</v>
      </c>
      <c r="F184" s="224" t="n">
        <v>0.0032407366</v>
      </c>
      <c r="G184" s="220" t="n">
        <v>1.810315</v>
      </c>
      <c r="H184" s="225" t="n">
        <v>-0.00677705</v>
      </c>
      <c r="I184" s="225" t="n">
        <v>-77.924747</v>
      </c>
      <c r="J184" s="225" t="n">
        <v>0.057685968514716</v>
      </c>
      <c r="K184" s="226" t="n">
        <v>39.695727</v>
      </c>
    </row>
    <row r="185" customFormat="false" ht="12.75" hidden="false" customHeight="false" outlineLevel="0" collapsed="false">
      <c r="A185" s="219" t="n">
        <v>42370</v>
      </c>
      <c r="B185" s="220" t="n">
        <v>-11796</v>
      </c>
      <c r="C185" s="221" t="n">
        <v>-202.6092</v>
      </c>
      <c r="D185" s="222" t="n">
        <v>0.01339825</v>
      </c>
      <c r="E185" s="227" t="n">
        <v>-9.71847E-005</v>
      </c>
      <c r="F185" s="224" t="n">
        <v>0.0025636343</v>
      </c>
      <c r="G185" s="220" t="n">
        <v>1.339825</v>
      </c>
      <c r="H185" s="225" t="n">
        <v>-0.004859235</v>
      </c>
      <c r="I185" s="225" t="n">
        <v>-62.253913</v>
      </c>
      <c r="J185" s="225" t="n">
        <v>0.0472320328542095</v>
      </c>
      <c r="K185" s="226" t="n">
        <v>30.542539</v>
      </c>
    </row>
    <row r="186" customFormat="false" ht="12.75" hidden="false" customHeight="false" outlineLevel="0" collapsed="false">
      <c r="A186" s="219" t="n">
        <v>42401</v>
      </c>
      <c r="B186" s="220" t="n">
        <v>-11796</v>
      </c>
      <c r="C186" s="221" t="n">
        <v>-222.993</v>
      </c>
      <c r="D186" s="222" t="n">
        <v>0.01480503</v>
      </c>
      <c r="E186" s="227" t="n">
        <v>-0.000107875</v>
      </c>
      <c r="F186" s="224" t="n">
        <v>0.002674279</v>
      </c>
      <c r="G186" s="220" t="n">
        <v>1.480503</v>
      </c>
      <c r="H186" s="225" t="n">
        <v>-0.00539375</v>
      </c>
      <c r="I186" s="225" t="n">
        <v>-65.986621</v>
      </c>
      <c r="J186" s="225" t="n">
        <v>0.0480574948665298</v>
      </c>
      <c r="K186" s="226" t="n">
        <v>33.792372</v>
      </c>
    </row>
    <row r="187" customFormat="false" ht="12.75" hidden="false" customHeight="false" outlineLevel="0" collapsed="false">
      <c r="A187" s="219" t="n">
        <v>42430</v>
      </c>
      <c r="B187" s="220" t="n">
        <v>-7890</v>
      </c>
      <c r="C187" s="221" t="n">
        <v>-162.7762</v>
      </c>
      <c r="D187" s="222" t="n">
        <v>0.01084283</v>
      </c>
      <c r="E187" s="227" t="n">
        <v>-7.93042E-005</v>
      </c>
      <c r="F187" s="224" t="n">
        <v>0.0018531808</v>
      </c>
      <c r="G187" s="220" t="n">
        <v>1.084283</v>
      </c>
      <c r="H187" s="225" t="n">
        <v>-0.00396521</v>
      </c>
      <c r="I187" s="225" t="n">
        <v>-46.488262</v>
      </c>
      <c r="J187" s="225" t="n">
        <v>0.0324703627652293</v>
      </c>
      <c r="K187" s="226" t="n">
        <v>24.79635</v>
      </c>
    </row>
    <row r="188" customFormat="false" ht="12.75" hidden="false" customHeight="false" outlineLevel="0" collapsed="false">
      <c r="A188" s="219" t="n">
        <v>42461</v>
      </c>
      <c r="B188" s="220" t="n">
        <v>-15010</v>
      </c>
      <c r="C188" s="221" t="n">
        <v>-369.6132</v>
      </c>
      <c r="D188" s="222" t="n">
        <v>0.02490225</v>
      </c>
      <c r="E188" s="227" t="n">
        <v>-0.0001842423</v>
      </c>
      <c r="F188" s="224" t="n">
        <v>0.003777422</v>
      </c>
      <c r="G188" s="220" t="n">
        <v>2.490225</v>
      </c>
      <c r="H188" s="225" t="n">
        <v>-0.009212115</v>
      </c>
      <c r="I188" s="225" t="n">
        <v>-97.979666</v>
      </c>
      <c r="J188" s="225" t="n">
        <v>0.0627186858316222</v>
      </c>
      <c r="K188" s="226" t="n">
        <v>56.638599</v>
      </c>
    </row>
    <row r="189" customFormat="false" ht="12.75" hidden="false" customHeight="false" outlineLevel="0" collapsed="false">
      <c r="A189" s="219" t="n">
        <v>42491</v>
      </c>
      <c r="B189" s="220" t="n">
        <v>-20151</v>
      </c>
      <c r="C189" s="221" t="n">
        <v>-474.0964</v>
      </c>
      <c r="D189" s="222" t="n">
        <v>0.03164661</v>
      </c>
      <c r="E189" s="227" t="n">
        <v>-0.0002321823</v>
      </c>
      <c r="F189" s="224" t="n">
        <v>0.0049447725</v>
      </c>
      <c r="G189" s="220" t="n">
        <v>3.164661</v>
      </c>
      <c r="H189" s="225" t="n">
        <v>-0.011609115</v>
      </c>
      <c r="I189" s="225" t="n">
        <v>-128.014471</v>
      </c>
      <c r="J189" s="225" t="n">
        <v>0.0826784394250513</v>
      </c>
      <c r="K189" s="226" t="n">
        <v>73.025773</v>
      </c>
    </row>
    <row r="190" customFormat="false" ht="12.75" hidden="false" customHeight="false" outlineLevel="0" collapsed="false">
      <c r="A190" s="219" t="n">
        <v>42522</v>
      </c>
      <c r="B190" s="220" t="n">
        <v>-9403</v>
      </c>
      <c r="C190" s="221" t="n">
        <v>-218.9173</v>
      </c>
      <c r="D190" s="222" t="n">
        <v>0.01452715</v>
      </c>
      <c r="E190" s="227" t="n">
        <v>-0.0001060313</v>
      </c>
      <c r="F190" s="224" t="n">
        <v>0.0022819717</v>
      </c>
      <c r="G190" s="220" t="n">
        <v>1.452715</v>
      </c>
      <c r="H190" s="225" t="n">
        <v>-0.005301565</v>
      </c>
      <c r="I190" s="225" t="n">
        <v>-59.31669</v>
      </c>
      <c r="J190" s="225" t="n">
        <v>0.0380369609856263</v>
      </c>
      <c r="K190" s="226" t="n">
        <v>33.893967</v>
      </c>
    </row>
    <row r="191" customFormat="false" ht="12.75" hidden="false" customHeight="false" outlineLevel="0" collapsed="false">
      <c r="A191" s="219" t="n">
        <v>42552</v>
      </c>
      <c r="B191" s="220" t="n">
        <v>-13540</v>
      </c>
      <c r="C191" s="221" t="n">
        <v>-315.9184</v>
      </c>
      <c r="D191" s="222" t="n">
        <v>0.02085308</v>
      </c>
      <c r="E191" s="227" t="n">
        <v>-0.0001515127</v>
      </c>
      <c r="F191" s="224" t="n">
        <v>0.0032641383</v>
      </c>
      <c r="G191" s="220" t="n">
        <v>2.085308</v>
      </c>
      <c r="H191" s="225" t="n">
        <v>-0.007575635</v>
      </c>
      <c r="I191" s="225" t="n">
        <v>-85.428582</v>
      </c>
      <c r="J191" s="225" t="n">
        <v>0.0539947980835045</v>
      </c>
      <c r="K191" s="226" t="n">
        <v>49.197636</v>
      </c>
    </row>
    <row r="192" customFormat="false" ht="12.75" hidden="false" customHeight="false" outlineLevel="0" collapsed="false">
      <c r="A192" s="219" t="n">
        <v>42583</v>
      </c>
      <c r="B192" s="220" t="n">
        <v>-14233</v>
      </c>
      <c r="C192" s="221" t="n">
        <v>-331.4648</v>
      </c>
      <c r="D192" s="222" t="n">
        <v>0.02176995</v>
      </c>
      <c r="E192" s="227" t="n">
        <v>-0.0001574913</v>
      </c>
      <c r="F192" s="224" t="n">
        <v>0.0034057392</v>
      </c>
      <c r="G192" s="220" t="n">
        <v>2.176995</v>
      </c>
      <c r="H192" s="225" t="n">
        <v>-0.007874565</v>
      </c>
      <c r="I192" s="225" t="n">
        <v>-89.616004</v>
      </c>
      <c r="J192" s="225" t="n">
        <v>0.0560177960301164</v>
      </c>
      <c r="K192" s="226" t="n">
        <v>51.881841</v>
      </c>
    </row>
    <row r="193" customFormat="false" ht="12.75" hidden="false" customHeight="false" outlineLevel="0" collapsed="false">
      <c r="A193" s="219" t="n">
        <v>42614</v>
      </c>
      <c r="B193" s="220" t="n">
        <v>-18540</v>
      </c>
      <c r="C193" s="221" t="n">
        <v>-429.2672</v>
      </c>
      <c r="D193" s="222" t="n">
        <v>0.0280235</v>
      </c>
      <c r="E193" s="227" t="n">
        <v>-0.000201668</v>
      </c>
      <c r="F193" s="224" t="n">
        <v>0.0043922604</v>
      </c>
      <c r="G193" s="220" t="n">
        <v>2.80235</v>
      </c>
      <c r="H193" s="225" t="n">
        <v>-0.0100834</v>
      </c>
      <c r="I193" s="225" t="n">
        <v>-116.214355</v>
      </c>
      <c r="J193" s="225" t="n">
        <v>0.0718598220396989</v>
      </c>
      <c r="K193" s="226" t="n">
        <v>67.578</v>
      </c>
    </row>
    <row r="194" customFormat="false" ht="12.75" hidden="false" customHeight="false" outlineLevel="0" collapsed="false">
      <c r="A194" s="219" t="n">
        <v>42644</v>
      </c>
      <c r="B194" s="220" t="n">
        <v>-13540</v>
      </c>
      <c r="C194" s="221" t="n">
        <v>-312.9557</v>
      </c>
      <c r="D194" s="222" t="n">
        <v>0.02032614</v>
      </c>
      <c r="E194" s="227" t="n">
        <v>-0.0001456299</v>
      </c>
      <c r="F194" s="224" t="n">
        <v>0.0031834691</v>
      </c>
      <c r="G194" s="220" t="n">
        <v>2.032614</v>
      </c>
      <c r="H194" s="225" t="n">
        <v>-0.007281495</v>
      </c>
      <c r="I194" s="225" t="n">
        <v>-84.701279</v>
      </c>
      <c r="J194" s="225" t="n">
        <v>0.0517722108145106</v>
      </c>
      <c r="K194" s="226" t="n">
        <v>49.524543</v>
      </c>
    </row>
    <row r="195" customFormat="false" ht="12.75" hidden="false" customHeight="false" outlineLevel="0" collapsed="false">
      <c r="A195" s="219" t="n">
        <v>42675</v>
      </c>
      <c r="B195" s="220" t="n">
        <v>-9403</v>
      </c>
      <c r="C195" s="221" t="n">
        <v>-200.1239</v>
      </c>
      <c r="D195" s="222" t="n">
        <v>0.0128278</v>
      </c>
      <c r="E195" s="227" t="n">
        <v>-9.0785E-005</v>
      </c>
      <c r="F195" s="224" t="n">
        <v>0.0021187461</v>
      </c>
      <c r="G195" s="220" t="n">
        <v>1.28278</v>
      </c>
      <c r="H195" s="225" t="n">
        <v>-0.00453925</v>
      </c>
      <c r="I195" s="225" t="n">
        <v>-56.001367</v>
      </c>
      <c r="J195" s="225" t="n">
        <v>0.0351208761122519</v>
      </c>
      <c r="K195" s="226" t="n">
        <v>31.828062</v>
      </c>
    </row>
    <row r="196" customFormat="false" ht="12.75" hidden="false" customHeight="false" outlineLevel="0" collapsed="false">
      <c r="A196" s="219" t="n">
        <v>42705</v>
      </c>
      <c r="B196" s="220" t="n">
        <v>-10151</v>
      </c>
      <c r="C196" s="221" t="n">
        <v>-201.4902</v>
      </c>
      <c r="D196" s="222" t="n">
        <v>0.0127553</v>
      </c>
      <c r="E196" s="227" t="n">
        <v>-8.92283E-005</v>
      </c>
      <c r="F196" s="224" t="n">
        <v>0.0021986887</v>
      </c>
      <c r="G196" s="220" t="n">
        <v>1.27553</v>
      </c>
      <c r="H196" s="225" t="n">
        <v>-0.004461415</v>
      </c>
      <c r="I196" s="225" t="n">
        <v>-57.942668</v>
      </c>
      <c r="J196" s="225" t="n">
        <v>0.0369560574948666</v>
      </c>
      <c r="K196" s="226" t="n">
        <v>32.221888</v>
      </c>
    </row>
    <row r="197" customFormat="false" ht="12.75" hidden="false" customHeight="false" outlineLevel="0" collapsed="false">
      <c r="A197" s="219" t="n">
        <v>42736</v>
      </c>
      <c r="B197" s="220" t="n">
        <v>-11796</v>
      </c>
      <c r="C197" s="221" t="n">
        <v>-214.6249</v>
      </c>
      <c r="D197" s="222" t="n">
        <v>0.01317267</v>
      </c>
      <c r="E197" s="227" t="n">
        <v>-8.94054E-005</v>
      </c>
      <c r="F197" s="224" t="n">
        <v>0.0024132788</v>
      </c>
      <c r="G197" s="220" t="n">
        <v>1.317267</v>
      </c>
      <c r="H197" s="225" t="n">
        <v>-0.00447027</v>
      </c>
      <c r="I197" s="225" t="n">
        <v>-64.204336</v>
      </c>
      <c r="J197" s="225" t="n">
        <v>0.0421256673511294</v>
      </c>
      <c r="K197" s="226" t="n">
        <v>34.498633</v>
      </c>
    </row>
    <row r="198" customFormat="false" ht="12.75" hidden="false" customHeight="false" outlineLevel="0" collapsed="false">
      <c r="A198" s="219" t="n">
        <v>42767</v>
      </c>
      <c r="B198" s="220" t="n">
        <v>-11796</v>
      </c>
      <c r="C198" s="221" t="n">
        <v>-235.2286</v>
      </c>
      <c r="D198" s="222" t="n">
        <v>0.0145033</v>
      </c>
      <c r="E198" s="227" t="n">
        <v>-9.89485E-005</v>
      </c>
      <c r="F198" s="224" t="n">
        <v>0.0025079577</v>
      </c>
      <c r="G198" s="220" t="n">
        <v>1.45033</v>
      </c>
      <c r="H198" s="225" t="n">
        <v>-0.004947425</v>
      </c>
      <c r="I198" s="225" t="n">
        <v>-67.803306</v>
      </c>
      <c r="J198" s="225" t="n">
        <v>0.0424440793976728</v>
      </c>
      <c r="K198" s="226" t="n">
        <v>38.003661</v>
      </c>
    </row>
    <row r="199" customFormat="false" ht="12.75" hidden="false" customHeight="false" outlineLevel="0" collapsed="false">
      <c r="A199" s="219" t="n">
        <v>42795</v>
      </c>
      <c r="B199" s="220" t="n">
        <v>-7890</v>
      </c>
      <c r="C199" s="221" t="n">
        <v>-170.2528</v>
      </c>
      <c r="D199" s="222" t="n">
        <v>0.01053595</v>
      </c>
      <c r="E199" s="227" t="n">
        <v>-7.21849E-005</v>
      </c>
      <c r="F199" s="224" t="n">
        <v>0.0017290667</v>
      </c>
      <c r="G199" s="220" t="n">
        <v>1.053595</v>
      </c>
      <c r="H199" s="225" t="n">
        <v>-0.003609245</v>
      </c>
      <c r="I199" s="225" t="n">
        <v>-47.480748</v>
      </c>
      <c r="J199" s="225" t="n">
        <v>0.0284035592060233</v>
      </c>
      <c r="K199" s="226" t="n">
        <v>27.636649</v>
      </c>
    </row>
    <row r="200" customFormat="false" ht="12.75" hidden="false" customHeight="false" outlineLevel="0" collapsed="false">
      <c r="A200" s="219" t="n">
        <v>42826</v>
      </c>
      <c r="B200" s="220" t="n">
        <v>-15010</v>
      </c>
      <c r="C200" s="221" t="n">
        <v>-352.8921</v>
      </c>
      <c r="D200" s="222" t="n">
        <v>0.02192011</v>
      </c>
      <c r="E200" s="227" t="n">
        <v>-0.0001508274</v>
      </c>
      <c r="F200" s="224" t="n">
        <v>0.0033882041</v>
      </c>
      <c r="G200" s="220" t="n">
        <v>2.192011</v>
      </c>
      <c r="H200" s="225" t="n">
        <v>-0.00754137</v>
      </c>
      <c r="I200" s="225" t="n">
        <v>-94.83325</v>
      </c>
      <c r="J200" s="225" t="n">
        <v>0.0536640657084189</v>
      </c>
      <c r="K200" s="226" t="n">
        <v>57.602818</v>
      </c>
    </row>
    <row r="201" customFormat="false" ht="12.75" hidden="false" customHeight="false" outlineLevel="0" collapsed="false">
      <c r="A201" s="219" t="n">
        <v>42856</v>
      </c>
      <c r="B201" s="220" t="n">
        <v>-20151</v>
      </c>
      <c r="C201" s="221" t="n">
        <v>-484.5944</v>
      </c>
      <c r="D201" s="222" t="n">
        <v>0.03003947</v>
      </c>
      <c r="E201" s="227" t="n">
        <v>-0.0002063924</v>
      </c>
      <c r="F201" s="224" t="n">
        <v>0.0045618415</v>
      </c>
      <c r="G201" s="220" t="n">
        <v>3.003947</v>
      </c>
      <c r="H201" s="225" t="n">
        <v>-0.01031962</v>
      </c>
      <c r="I201" s="225" t="n">
        <v>-128.840264</v>
      </c>
      <c r="J201" s="225" t="n">
        <v>0.0711731690622861</v>
      </c>
      <c r="K201" s="226" t="n">
        <v>79.472158</v>
      </c>
    </row>
    <row r="202" customFormat="false" ht="12.75" hidden="false" customHeight="false" outlineLevel="0" collapsed="false">
      <c r="A202" s="219" t="n">
        <v>42887</v>
      </c>
      <c r="B202" s="220" t="n">
        <v>-9403</v>
      </c>
      <c r="C202" s="221" t="n">
        <v>-223.8604</v>
      </c>
      <c r="D202" s="222" t="n">
        <v>0.01379655</v>
      </c>
      <c r="E202" s="227" t="n">
        <v>-9.43106E-005</v>
      </c>
      <c r="F202" s="224" t="n">
        <v>0.0021055972</v>
      </c>
      <c r="G202" s="220" t="n">
        <v>1.379655</v>
      </c>
      <c r="H202" s="225" t="n">
        <v>-0.00471553</v>
      </c>
      <c r="I202" s="225" t="n">
        <v>-59.70973</v>
      </c>
      <c r="J202" s="225" t="n">
        <v>0.0327373032169747</v>
      </c>
      <c r="K202" s="226" t="n">
        <v>36.896365</v>
      </c>
    </row>
    <row r="203" customFormat="false" ht="12.75" hidden="false" customHeight="false" outlineLevel="0" collapsed="false">
      <c r="A203" s="219" t="n">
        <v>42917</v>
      </c>
      <c r="B203" s="220" t="n">
        <v>-15340</v>
      </c>
      <c r="C203" s="221" t="n">
        <v>-365.7492</v>
      </c>
      <c r="D203" s="222" t="n">
        <v>0.02242827</v>
      </c>
      <c r="E203" s="227" t="n">
        <v>-0.0001526617</v>
      </c>
      <c r="F203" s="224" t="n">
        <v>0.0034115723</v>
      </c>
      <c r="G203" s="220" t="n">
        <v>2.242827</v>
      </c>
      <c r="H203" s="225" t="n">
        <v>-0.007633085</v>
      </c>
      <c r="I203" s="225" t="n">
        <v>-97.374763</v>
      </c>
      <c r="J203" s="225" t="n">
        <v>0.0525867214236824</v>
      </c>
      <c r="K203" s="226" t="n">
        <v>60.612733</v>
      </c>
    </row>
    <row r="204" customFormat="false" ht="12.75" hidden="false" customHeight="false" outlineLevel="0" collapsed="false">
      <c r="A204" s="219" t="n">
        <v>42948</v>
      </c>
      <c r="B204" s="220" t="n">
        <v>-14233</v>
      </c>
      <c r="C204" s="221" t="n">
        <v>-338.6068</v>
      </c>
      <c r="D204" s="222" t="n">
        <v>0.02066514</v>
      </c>
      <c r="E204" s="227" t="n">
        <v>-0.0001400851</v>
      </c>
      <c r="F204" s="224" t="n">
        <v>0.0031418136</v>
      </c>
      <c r="G204" s="220" t="n">
        <v>2.066514</v>
      </c>
      <c r="H204" s="225" t="n">
        <v>-0.007004255</v>
      </c>
      <c r="I204" s="225" t="n">
        <v>-90.135728</v>
      </c>
      <c r="J204" s="225" t="n">
        <v>0.0481229295003423</v>
      </c>
      <c r="K204" s="226" t="n">
        <v>56.38348</v>
      </c>
    </row>
    <row r="205" customFormat="false" ht="12.75" hidden="false" customHeight="false" outlineLevel="0" collapsed="false">
      <c r="A205" s="219" t="n">
        <v>42979</v>
      </c>
      <c r="B205" s="220" t="n">
        <v>-18540</v>
      </c>
      <c r="C205" s="221" t="n">
        <v>-438.468</v>
      </c>
      <c r="D205" s="222" t="n">
        <v>0.02660553</v>
      </c>
      <c r="E205" s="227" t="n">
        <v>-0.0001794518</v>
      </c>
      <c r="F205" s="224" t="n">
        <v>0.0040523855</v>
      </c>
      <c r="G205" s="220" t="n">
        <v>2.660553</v>
      </c>
      <c r="H205" s="225" t="n">
        <v>-0.00897259</v>
      </c>
      <c r="I205" s="225" t="n">
        <v>-116.87114</v>
      </c>
      <c r="J205" s="225" t="n">
        <v>0.0617086926762492</v>
      </c>
      <c r="K205" s="226" t="n">
        <v>73.408123</v>
      </c>
    </row>
    <row r="206" customFormat="false" ht="12.75" hidden="false" customHeight="false" outlineLevel="0" collapsed="false">
      <c r="A206" s="219" t="n">
        <v>43009</v>
      </c>
      <c r="B206" s="220" t="n">
        <v>-13540</v>
      </c>
      <c r="C206" s="221" t="n">
        <v>-319.5067</v>
      </c>
      <c r="D206" s="222" t="n">
        <v>0.01929566</v>
      </c>
      <c r="E206" s="227" t="n">
        <v>-0.0001296189</v>
      </c>
      <c r="F206" s="224" t="n">
        <v>0.0029375164</v>
      </c>
      <c r="G206" s="220" t="n">
        <v>1.929566</v>
      </c>
      <c r="H206" s="225" t="n">
        <v>-0.006480945</v>
      </c>
      <c r="I206" s="225" t="n">
        <v>-85.150352</v>
      </c>
      <c r="J206" s="225" t="n">
        <v>0.0444465434633813</v>
      </c>
      <c r="K206" s="226" t="n">
        <v>53.74536</v>
      </c>
    </row>
    <row r="207" customFormat="false" ht="12.75" hidden="false" customHeight="false" outlineLevel="0" collapsed="false">
      <c r="A207" s="219" t="n">
        <v>43040</v>
      </c>
      <c r="B207" s="220" t="n">
        <v>-9403</v>
      </c>
      <c r="C207" s="221" t="n">
        <v>-205.1268</v>
      </c>
      <c r="D207" s="222" t="n">
        <v>0.0122238</v>
      </c>
      <c r="E207" s="227" t="n">
        <v>-8.10899E-005</v>
      </c>
      <c r="F207" s="224" t="n">
        <v>0.0019599478</v>
      </c>
      <c r="G207" s="220" t="n">
        <v>1.22238</v>
      </c>
      <c r="H207" s="225" t="n">
        <v>-0.004054495</v>
      </c>
      <c r="I207" s="225" t="n">
        <v>-56.454299</v>
      </c>
      <c r="J207" s="225" t="n">
        <v>0.0303734428473648</v>
      </c>
      <c r="K207" s="226" t="n">
        <v>34.673596</v>
      </c>
    </row>
    <row r="208" customFormat="false" ht="12.75" hidden="false" customHeight="false" outlineLevel="0" collapsed="false">
      <c r="A208" s="219" t="n">
        <v>43070</v>
      </c>
      <c r="B208" s="220" t="n">
        <v>-10151</v>
      </c>
      <c r="C208" s="221" t="n">
        <v>-206.5188</v>
      </c>
      <c r="D208" s="222" t="n">
        <v>0.01215042</v>
      </c>
      <c r="E208" s="227" t="n">
        <v>-7.96395E-005</v>
      </c>
      <c r="F208" s="224" t="n">
        <v>0.0020356077</v>
      </c>
      <c r="G208" s="220" t="n">
        <v>1.215042</v>
      </c>
      <c r="H208" s="225" t="n">
        <v>-0.003981975</v>
      </c>
      <c r="I208" s="225" t="n">
        <v>-58.433443</v>
      </c>
      <c r="J208" s="225" t="n">
        <v>0.0321448323066393</v>
      </c>
      <c r="K208" s="226" t="n">
        <v>35.089817</v>
      </c>
    </row>
    <row r="209" customFormat="false" ht="12.75" hidden="false" customHeight="false" outlineLevel="0" collapsed="false">
      <c r="A209" s="219"/>
      <c r="B209" s="220"/>
      <c r="C209" s="221"/>
      <c r="D209" s="222"/>
      <c r="E209" s="227"/>
      <c r="F209" s="224"/>
      <c r="G209" s="220"/>
      <c r="H209" s="225"/>
      <c r="I209" s="225"/>
      <c r="J209" s="225"/>
      <c r="K209" s="226"/>
    </row>
    <row r="210" customFormat="false" ht="12.75" hidden="false" customHeight="false" outlineLevel="0" collapsed="false">
      <c r="A210" s="219"/>
      <c r="B210" s="220"/>
      <c r="C210" s="221"/>
      <c r="D210" s="222"/>
      <c r="E210" s="227"/>
      <c r="F210" s="224"/>
      <c r="G210" s="220"/>
      <c r="H210" s="225"/>
      <c r="I210" s="225"/>
      <c r="J210" s="225"/>
      <c r="K210" s="226"/>
    </row>
    <row r="211" customFormat="false" ht="12.75" hidden="false" customHeight="false" outlineLevel="0" collapsed="false">
      <c r="A211" s="219"/>
      <c r="B211" s="220"/>
      <c r="C211" s="221"/>
      <c r="D211" s="222"/>
      <c r="E211" s="227"/>
      <c r="F211" s="224"/>
      <c r="G211" s="220"/>
      <c r="H211" s="225"/>
      <c r="I211" s="225"/>
      <c r="J211" s="225"/>
      <c r="K211" s="226"/>
    </row>
    <row r="212" customFormat="false" ht="12.75" hidden="false" customHeight="false" outlineLevel="0" collapsed="false">
      <c r="A212" s="219"/>
      <c r="B212" s="220"/>
      <c r="C212" s="221"/>
      <c r="D212" s="222"/>
      <c r="E212" s="227"/>
      <c r="F212" s="224"/>
      <c r="G212" s="220"/>
      <c r="H212" s="225"/>
      <c r="I212" s="225"/>
      <c r="J212" s="225"/>
      <c r="K212" s="226"/>
    </row>
    <row r="213" customFormat="false" ht="12.75" hidden="false" customHeight="false" outlineLevel="0" collapsed="false">
      <c r="A213" s="219"/>
      <c r="B213" s="220"/>
      <c r="C213" s="221"/>
      <c r="D213" s="222"/>
      <c r="E213" s="227"/>
      <c r="F213" s="224"/>
      <c r="G213" s="220"/>
      <c r="H213" s="225"/>
      <c r="I213" s="225"/>
      <c r="J213" s="225"/>
      <c r="K213" s="226"/>
    </row>
    <row r="214" customFormat="false" ht="12.75" hidden="false" customHeight="false" outlineLevel="0" collapsed="false">
      <c r="A214" s="219"/>
      <c r="B214" s="220"/>
      <c r="C214" s="221"/>
      <c r="D214" s="222"/>
      <c r="E214" s="227"/>
      <c r="F214" s="224"/>
      <c r="G214" s="220"/>
      <c r="H214" s="225"/>
      <c r="I214" s="225"/>
      <c r="J214" s="225"/>
      <c r="K214" s="226"/>
    </row>
    <row r="215" customFormat="false" ht="12.75" hidden="false" customHeight="false" outlineLevel="0" collapsed="false">
      <c r="A215" s="219"/>
      <c r="B215" s="220"/>
      <c r="C215" s="221"/>
      <c r="D215" s="222"/>
      <c r="E215" s="227"/>
      <c r="F215" s="224"/>
      <c r="G215" s="220"/>
      <c r="H215" s="225"/>
      <c r="I215" s="225"/>
      <c r="J215" s="225"/>
      <c r="K215" s="226"/>
    </row>
    <row r="216" customFormat="false" ht="12.75" hidden="false" customHeight="false" outlineLevel="0" collapsed="false">
      <c r="A216" s="219"/>
      <c r="B216" s="220"/>
      <c r="C216" s="221"/>
      <c r="D216" s="222"/>
      <c r="E216" s="227"/>
      <c r="F216" s="224"/>
      <c r="G216" s="220"/>
      <c r="H216" s="225"/>
      <c r="I216" s="225"/>
      <c r="J216" s="225"/>
      <c r="K216" s="226"/>
    </row>
    <row r="217" customFormat="false" ht="12.75" hidden="false" customHeight="false" outlineLevel="0" collapsed="false">
      <c r="A217" s="219"/>
      <c r="B217" s="220"/>
      <c r="C217" s="221"/>
      <c r="D217" s="222"/>
      <c r="E217" s="227"/>
      <c r="F217" s="224"/>
      <c r="G217" s="220"/>
      <c r="H217" s="225"/>
      <c r="I217" s="225"/>
      <c r="J217" s="225"/>
      <c r="K217" s="226"/>
    </row>
    <row r="218" customFormat="false" ht="12.75" hidden="false" customHeight="false" outlineLevel="0" collapsed="false">
      <c r="A218" s="219"/>
      <c r="B218" s="220"/>
      <c r="C218" s="221"/>
      <c r="D218" s="222"/>
      <c r="E218" s="227"/>
      <c r="F218" s="224"/>
      <c r="G218" s="220"/>
      <c r="H218" s="225"/>
      <c r="I218" s="225"/>
      <c r="J218" s="225"/>
      <c r="K218" s="226"/>
    </row>
    <row r="219" customFormat="false" ht="12.75" hidden="false" customHeight="false" outlineLevel="0" collapsed="false">
      <c r="A219" s="219"/>
      <c r="B219" s="220"/>
      <c r="C219" s="221"/>
      <c r="D219" s="222"/>
      <c r="E219" s="227"/>
      <c r="F219" s="224"/>
      <c r="G219" s="220"/>
      <c r="H219" s="225"/>
      <c r="I219" s="225"/>
      <c r="J219" s="225"/>
      <c r="K219" s="226"/>
    </row>
    <row r="220" customFormat="false" ht="12.75" hidden="false" customHeight="false" outlineLevel="0" collapsed="false">
      <c r="A220" s="219"/>
      <c r="B220" s="220"/>
      <c r="C220" s="221"/>
      <c r="D220" s="222"/>
      <c r="E220" s="227"/>
      <c r="F220" s="224"/>
      <c r="G220" s="220"/>
      <c r="H220" s="225"/>
      <c r="I220" s="225"/>
      <c r="J220" s="225"/>
      <c r="K220" s="226"/>
    </row>
    <row r="221" customFormat="false" ht="12.75" hidden="false" customHeight="false" outlineLevel="0" collapsed="false">
      <c r="A221" s="219"/>
      <c r="B221" s="220"/>
      <c r="C221" s="221"/>
      <c r="D221" s="222"/>
      <c r="E221" s="227"/>
      <c r="F221" s="224"/>
      <c r="G221" s="220"/>
      <c r="H221" s="225"/>
      <c r="I221" s="225"/>
      <c r="J221" s="225"/>
      <c r="K221" s="226"/>
    </row>
    <row r="222" customFormat="false" ht="12.75" hidden="false" customHeight="false" outlineLevel="0" collapsed="false">
      <c r="A222" s="219"/>
      <c r="B222" s="220"/>
      <c r="C222" s="221"/>
      <c r="D222" s="222"/>
      <c r="E222" s="227"/>
      <c r="F222" s="224"/>
      <c r="G222" s="220"/>
      <c r="H222" s="225"/>
      <c r="I222" s="225"/>
      <c r="J222" s="225"/>
      <c r="K222" s="226"/>
    </row>
    <row r="223" customFormat="false" ht="12.75" hidden="false" customHeight="false" outlineLevel="0" collapsed="false">
      <c r="A223" s="219"/>
      <c r="B223" s="220"/>
      <c r="C223" s="221"/>
      <c r="D223" s="222"/>
      <c r="E223" s="227"/>
      <c r="F223" s="224"/>
      <c r="G223" s="220"/>
      <c r="H223" s="225"/>
      <c r="I223" s="225"/>
      <c r="J223" s="225"/>
      <c r="K223" s="226"/>
    </row>
    <row r="224" customFormat="false" ht="12.75" hidden="false" customHeight="false" outlineLevel="0" collapsed="false">
      <c r="A224" s="219"/>
      <c r="B224" s="220"/>
      <c r="C224" s="221"/>
      <c r="D224" s="222"/>
      <c r="E224" s="227"/>
      <c r="F224" s="224"/>
      <c r="G224" s="220"/>
      <c r="H224" s="225"/>
      <c r="I224" s="225"/>
      <c r="J224" s="225"/>
      <c r="K224" s="226"/>
    </row>
    <row r="225" customFormat="false" ht="12.75" hidden="false" customHeight="false" outlineLevel="0" collapsed="false">
      <c r="A225" s="219"/>
      <c r="B225" s="220"/>
      <c r="C225" s="221"/>
      <c r="D225" s="222"/>
      <c r="E225" s="227"/>
      <c r="F225" s="224"/>
      <c r="G225" s="220"/>
      <c r="H225" s="225"/>
      <c r="I225" s="225"/>
      <c r="J225" s="225"/>
      <c r="K225" s="226"/>
    </row>
    <row r="226" customFormat="false" ht="12.75" hidden="false" customHeight="false" outlineLevel="0" collapsed="false">
      <c r="A226" s="219"/>
      <c r="B226" s="220"/>
      <c r="C226" s="221"/>
      <c r="D226" s="222"/>
      <c r="E226" s="227"/>
      <c r="F226" s="224"/>
      <c r="G226" s="220"/>
      <c r="H226" s="225"/>
      <c r="I226" s="225"/>
      <c r="J226" s="225"/>
      <c r="K226" s="226"/>
    </row>
    <row r="227" customFormat="false" ht="12.75" hidden="false" customHeight="false" outlineLevel="0" collapsed="false">
      <c r="A227" s="219"/>
      <c r="B227" s="220"/>
      <c r="C227" s="221"/>
      <c r="D227" s="222"/>
      <c r="E227" s="227"/>
      <c r="F227" s="224"/>
      <c r="G227" s="220"/>
      <c r="H227" s="225"/>
      <c r="I227" s="225"/>
      <c r="J227" s="225"/>
      <c r="K227" s="226"/>
    </row>
    <row r="228" customFormat="false" ht="12.75" hidden="false" customHeight="false" outlineLevel="0" collapsed="false">
      <c r="A228" s="219"/>
      <c r="B228" s="220"/>
      <c r="C228" s="221"/>
      <c r="D228" s="222"/>
      <c r="E228" s="227"/>
      <c r="F228" s="224"/>
      <c r="G228" s="220"/>
      <c r="H228" s="225"/>
      <c r="I228" s="225"/>
      <c r="J228" s="225"/>
      <c r="K228" s="226"/>
    </row>
    <row r="229" customFormat="false" ht="12.75" hidden="false" customHeight="false" outlineLevel="0" collapsed="false">
      <c r="A229" s="219"/>
      <c r="B229" s="220"/>
      <c r="C229" s="221"/>
      <c r="D229" s="222"/>
      <c r="E229" s="227"/>
      <c r="F229" s="224"/>
      <c r="G229" s="220"/>
      <c r="H229" s="225"/>
      <c r="I229" s="225"/>
      <c r="J229" s="225"/>
      <c r="K229" s="226"/>
    </row>
    <row r="230" customFormat="false" ht="12.75" hidden="false" customHeight="false" outlineLevel="0" collapsed="false">
      <c r="A230" s="219"/>
      <c r="B230" s="220"/>
      <c r="C230" s="221"/>
      <c r="D230" s="222"/>
      <c r="E230" s="227"/>
      <c r="F230" s="224"/>
      <c r="G230" s="220"/>
      <c r="H230" s="225"/>
      <c r="I230" s="225"/>
      <c r="J230" s="225"/>
      <c r="K230" s="226"/>
    </row>
    <row r="231" customFormat="false" ht="12.75" hidden="false" customHeight="false" outlineLevel="0" collapsed="false">
      <c r="A231" s="219"/>
      <c r="B231" s="220"/>
      <c r="C231" s="221"/>
      <c r="D231" s="222"/>
      <c r="E231" s="227"/>
      <c r="F231" s="224"/>
      <c r="G231" s="220"/>
      <c r="H231" s="225"/>
      <c r="I231" s="225"/>
      <c r="J231" s="225"/>
      <c r="K231" s="226"/>
    </row>
    <row r="232" customFormat="false" ht="12.75" hidden="false" customHeight="false" outlineLevel="0" collapsed="false">
      <c r="A232" s="219"/>
      <c r="B232" s="220"/>
      <c r="C232" s="221"/>
      <c r="D232" s="222"/>
      <c r="E232" s="227"/>
      <c r="F232" s="224"/>
      <c r="G232" s="220"/>
      <c r="H232" s="225"/>
      <c r="I232" s="225"/>
      <c r="J232" s="225"/>
      <c r="K232" s="226"/>
    </row>
    <row r="233" customFormat="false" ht="12.75" hidden="false" customHeight="false" outlineLevel="0" collapsed="false">
      <c r="A233" s="219"/>
      <c r="B233" s="220"/>
      <c r="C233" s="221"/>
      <c r="D233" s="222"/>
      <c r="E233" s="227"/>
      <c r="F233" s="224"/>
      <c r="G233" s="220"/>
      <c r="H233" s="225"/>
      <c r="I233" s="225"/>
      <c r="J233" s="225"/>
      <c r="K233" s="226"/>
    </row>
    <row r="234" customFormat="false" ht="12.75" hidden="false" customHeight="false" outlineLevel="0" collapsed="false">
      <c r="A234" s="219"/>
      <c r="B234" s="220"/>
      <c r="C234" s="221"/>
      <c r="D234" s="222"/>
      <c r="E234" s="227"/>
      <c r="F234" s="224"/>
      <c r="G234" s="220"/>
      <c r="H234" s="225"/>
      <c r="I234" s="225"/>
      <c r="J234" s="225"/>
      <c r="K234" s="226"/>
    </row>
    <row r="235" customFormat="false" ht="12.75" hidden="false" customHeight="false" outlineLevel="0" collapsed="false">
      <c r="A235" s="219"/>
      <c r="B235" s="228"/>
      <c r="C235" s="229"/>
      <c r="D235" s="230"/>
      <c r="E235" s="227"/>
      <c r="F235" s="224"/>
      <c r="G235" s="220"/>
      <c r="H235" s="225"/>
      <c r="I235" s="225"/>
      <c r="J235" s="225"/>
      <c r="K235" s="226"/>
    </row>
    <row r="236" customFormat="false" ht="12.75" hidden="false" customHeight="false" outlineLevel="0" collapsed="false">
      <c r="A236" s="219"/>
      <c r="B236" s="228"/>
      <c r="C236" s="229"/>
      <c r="D236" s="230"/>
      <c r="E236" s="227"/>
      <c r="F236" s="224"/>
      <c r="G236" s="220"/>
      <c r="H236" s="225"/>
      <c r="I236" s="225"/>
      <c r="J236" s="225"/>
      <c r="K236" s="226"/>
    </row>
    <row r="237" customFormat="false" ht="12.75" hidden="false" customHeight="false" outlineLevel="0" collapsed="false">
      <c r="A237" s="219"/>
      <c r="B237" s="228"/>
      <c r="C237" s="229"/>
      <c r="D237" s="230"/>
      <c r="E237" s="227"/>
      <c r="F237" s="224"/>
      <c r="G237" s="220"/>
      <c r="H237" s="225"/>
      <c r="I237" s="225"/>
      <c r="J237" s="225"/>
      <c r="K237" s="226"/>
    </row>
    <row r="238" customFormat="false" ht="12.75" hidden="false" customHeight="false" outlineLevel="0" collapsed="false">
      <c r="A238" s="219"/>
      <c r="B238" s="228"/>
      <c r="C238" s="229"/>
      <c r="D238" s="230"/>
      <c r="E238" s="227"/>
      <c r="F238" s="224"/>
      <c r="G238" s="220"/>
      <c r="H238" s="225"/>
      <c r="I238" s="225"/>
      <c r="J238" s="225"/>
      <c r="K238" s="226"/>
    </row>
    <row r="239" customFormat="false" ht="12.75" hidden="false" customHeight="false" outlineLevel="0" collapsed="false">
      <c r="A239" s="219"/>
      <c r="B239" s="228"/>
      <c r="C239" s="229"/>
      <c r="D239" s="230"/>
      <c r="E239" s="227"/>
      <c r="F239" s="224"/>
      <c r="G239" s="220"/>
      <c r="H239" s="225"/>
      <c r="I239" s="225"/>
      <c r="J239" s="225"/>
      <c r="K239" s="226"/>
    </row>
    <row r="240" customFormat="false" ht="12.75" hidden="false" customHeight="false" outlineLevel="0" collapsed="false">
      <c r="A240" s="219"/>
      <c r="B240" s="228"/>
      <c r="C240" s="229"/>
      <c r="D240" s="230"/>
      <c r="E240" s="227"/>
      <c r="F240" s="224"/>
      <c r="G240" s="220"/>
      <c r="H240" s="225"/>
      <c r="I240" s="225"/>
      <c r="J240" s="225"/>
      <c r="K240" s="226"/>
    </row>
    <row r="241" customFormat="false" ht="12.75" hidden="false" customHeight="false" outlineLevel="0" collapsed="false">
      <c r="A241" s="219"/>
      <c r="B241" s="228"/>
      <c r="C241" s="229"/>
      <c r="D241" s="230"/>
      <c r="E241" s="227"/>
      <c r="F241" s="224"/>
      <c r="G241" s="220"/>
      <c r="H241" s="225"/>
      <c r="I241" s="225"/>
      <c r="J241" s="225"/>
      <c r="K241" s="226"/>
    </row>
    <row r="242" customFormat="false" ht="12.75" hidden="false" customHeight="false" outlineLevel="0" collapsed="false">
      <c r="A242" s="219"/>
      <c r="B242" s="228"/>
      <c r="C242" s="229"/>
      <c r="D242" s="230"/>
      <c r="E242" s="227"/>
      <c r="F242" s="224"/>
      <c r="G242" s="220"/>
      <c r="H242" s="225"/>
      <c r="I242" s="225"/>
      <c r="J242" s="225"/>
      <c r="K242" s="226"/>
    </row>
    <row r="243" customFormat="false" ht="12.75" hidden="false" customHeight="false" outlineLevel="0" collapsed="false">
      <c r="A243" s="219"/>
      <c r="B243" s="228"/>
      <c r="C243" s="229"/>
      <c r="D243" s="230"/>
      <c r="E243" s="227"/>
      <c r="F243" s="224"/>
      <c r="G243" s="220"/>
      <c r="H243" s="225"/>
      <c r="I243" s="225"/>
      <c r="J243" s="225"/>
      <c r="K243" s="226"/>
    </row>
    <row r="244" customFormat="false" ht="12.75" hidden="false" customHeight="false" outlineLevel="0" collapsed="false">
      <c r="A244" s="219"/>
      <c r="B244" s="228"/>
      <c r="C244" s="229"/>
      <c r="D244" s="230"/>
      <c r="E244" s="227"/>
      <c r="F244" s="224"/>
      <c r="G244" s="220"/>
      <c r="H244" s="225"/>
      <c r="I244" s="225"/>
      <c r="J244" s="225"/>
      <c r="K244" s="226"/>
    </row>
    <row r="245" customFormat="false" ht="12.75" hidden="false" customHeight="false" outlineLevel="0" collapsed="false">
      <c r="A245" s="219"/>
      <c r="B245" s="228"/>
      <c r="C245" s="229"/>
      <c r="D245" s="230"/>
      <c r="E245" s="227"/>
      <c r="F245" s="224"/>
      <c r="G245" s="220"/>
      <c r="H245" s="225"/>
      <c r="I245" s="225"/>
      <c r="J245" s="225"/>
      <c r="K245" s="226"/>
    </row>
    <row r="246" customFormat="false" ht="12.75" hidden="false" customHeight="false" outlineLevel="0" collapsed="false">
      <c r="A246" s="219"/>
      <c r="B246" s="228"/>
      <c r="C246" s="229"/>
      <c r="D246" s="230"/>
      <c r="E246" s="227"/>
      <c r="F246" s="224"/>
      <c r="G246" s="220"/>
      <c r="H246" s="225"/>
      <c r="I246" s="225"/>
      <c r="J246" s="225"/>
      <c r="K246" s="226"/>
    </row>
    <row r="247" customFormat="false" ht="12.75" hidden="false" customHeight="false" outlineLevel="0" collapsed="false">
      <c r="A247" s="219"/>
      <c r="B247" s="228"/>
      <c r="C247" s="229"/>
      <c r="D247" s="230"/>
      <c r="E247" s="227"/>
      <c r="F247" s="224"/>
      <c r="G247" s="220"/>
      <c r="H247" s="225"/>
      <c r="I247" s="225"/>
      <c r="J247" s="225"/>
      <c r="K247" s="226"/>
    </row>
    <row r="248" customFormat="false" ht="12.75" hidden="false" customHeight="false" outlineLevel="0" collapsed="false">
      <c r="A248" s="219"/>
      <c r="B248" s="228"/>
      <c r="C248" s="229"/>
      <c r="D248" s="230"/>
      <c r="E248" s="227"/>
      <c r="F248" s="224"/>
      <c r="G248" s="220"/>
      <c r="H248" s="225"/>
      <c r="I248" s="225"/>
      <c r="J248" s="225"/>
      <c r="K248" s="226"/>
    </row>
    <row r="249" customFormat="false" ht="12.75" hidden="false" customHeight="false" outlineLevel="0" collapsed="false">
      <c r="A249" s="219"/>
      <c r="B249" s="228"/>
      <c r="C249" s="229"/>
      <c r="D249" s="230"/>
      <c r="E249" s="227"/>
      <c r="F249" s="224"/>
      <c r="G249" s="220"/>
      <c r="H249" s="225"/>
      <c r="I249" s="225"/>
      <c r="J249" s="225"/>
      <c r="K249" s="226"/>
    </row>
    <row r="250" customFormat="false" ht="12.75" hidden="false" customHeight="false" outlineLevel="0" collapsed="false">
      <c r="A250" s="219"/>
      <c r="B250" s="228"/>
      <c r="C250" s="229"/>
      <c r="D250" s="230"/>
      <c r="E250" s="227"/>
      <c r="F250" s="224"/>
      <c r="G250" s="220"/>
      <c r="H250" s="225"/>
      <c r="I250" s="225"/>
      <c r="J250" s="225"/>
      <c r="K250" s="226"/>
    </row>
    <row r="251" customFormat="false" ht="12.75" hidden="false" customHeight="false" outlineLevel="0" collapsed="false">
      <c r="A251" s="219"/>
      <c r="B251" s="228"/>
      <c r="C251" s="229"/>
      <c r="D251" s="230"/>
      <c r="E251" s="227"/>
      <c r="F251" s="224"/>
      <c r="G251" s="220"/>
      <c r="H251" s="225"/>
      <c r="I251" s="225"/>
      <c r="J251" s="225"/>
      <c r="K251" s="226"/>
    </row>
    <row r="252" customFormat="false" ht="12.75" hidden="false" customHeight="false" outlineLevel="0" collapsed="false">
      <c r="A252" s="219"/>
      <c r="B252" s="228"/>
      <c r="C252" s="229"/>
      <c r="D252" s="230"/>
      <c r="E252" s="227"/>
      <c r="F252" s="224"/>
      <c r="G252" s="220"/>
      <c r="H252" s="225"/>
      <c r="I252" s="225"/>
      <c r="J252" s="225"/>
      <c r="K252" s="226"/>
    </row>
    <row r="253" customFormat="false" ht="12.75" hidden="false" customHeight="false" outlineLevel="0" collapsed="false">
      <c r="A253" s="219"/>
      <c r="B253" s="228"/>
      <c r="C253" s="229"/>
      <c r="D253" s="230"/>
      <c r="E253" s="227"/>
      <c r="F253" s="224"/>
      <c r="G253" s="220"/>
      <c r="H253" s="225"/>
      <c r="I253" s="225"/>
      <c r="J253" s="225"/>
      <c r="K253" s="226"/>
    </row>
    <row r="254" customFormat="false" ht="12.75" hidden="false" customHeight="false" outlineLevel="0" collapsed="false">
      <c r="A254" s="219"/>
      <c r="B254" s="228"/>
      <c r="C254" s="229"/>
      <c r="D254" s="230"/>
      <c r="E254" s="227"/>
      <c r="F254" s="224"/>
      <c r="G254" s="220"/>
      <c r="H254" s="225"/>
      <c r="I254" s="225"/>
      <c r="J254" s="225"/>
      <c r="K254" s="226"/>
    </row>
    <row r="255" customFormat="false" ht="12.75" hidden="false" customHeight="false" outlineLevel="0" collapsed="false">
      <c r="A255" s="219"/>
      <c r="B255" s="228"/>
      <c r="C255" s="229"/>
      <c r="D255" s="230"/>
      <c r="E255" s="227"/>
      <c r="F255" s="224"/>
      <c r="G255" s="220"/>
      <c r="H255" s="225"/>
      <c r="I255" s="225"/>
      <c r="J255" s="225"/>
      <c r="K255" s="226"/>
    </row>
    <row r="256" customFormat="false" ht="12.75" hidden="false" customHeight="false" outlineLevel="0" collapsed="false">
      <c r="A256" s="219"/>
      <c r="B256" s="228"/>
      <c r="C256" s="229"/>
      <c r="D256" s="230"/>
      <c r="E256" s="227"/>
      <c r="F256" s="224"/>
      <c r="G256" s="220"/>
      <c r="H256" s="225"/>
      <c r="I256" s="225"/>
      <c r="J256" s="225"/>
      <c r="K256" s="226"/>
    </row>
    <row r="257" customFormat="false" ht="12.75" hidden="false" customHeight="false" outlineLevel="0" collapsed="false">
      <c r="A257" s="219"/>
      <c r="B257" s="228"/>
      <c r="C257" s="229"/>
      <c r="D257" s="230"/>
      <c r="E257" s="227"/>
      <c r="F257" s="224"/>
      <c r="G257" s="220"/>
      <c r="H257" s="225"/>
      <c r="I257" s="225"/>
      <c r="J257" s="225"/>
      <c r="K257" s="226"/>
    </row>
    <row r="258" customFormat="false" ht="12.75" hidden="false" customHeight="false" outlineLevel="0" collapsed="false">
      <c r="A258" s="219"/>
      <c r="B258" s="228"/>
      <c r="C258" s="229"/>
      <c r="D258" s="230"/>
      <c r="E258" s="227"/>
      <c r="F258" s="224"/>
      <c r="G258" s="220"/>
      <c r="H258" s="225"/>
      <c r="I258" s="225"/>
      <c r="J258" s="225"/>
      <c r="K258" s="226"/>
    </row>
    <row r="259" customFormat="false" ht="12.75" hidden="false" customHeight="false" outlineLevel="0" collapsed="false">
      <c r="A259" s="219"/>
      <c r="B259" s="228"/>
      <c r="C259" s="229"/>
      <c r="D259" s="230"/>
      <c r="E259" s="227"/>
      <c r="F259" s="224"/>
      <c r="G259" s="220"/>
      <c r="H259" s="225"/>
      <c r="I259" s="225"/>
      <c r="J259" s="225"/>
      <c r="K259" s="226"/>
    </row>
    <row r="260" customFormat="false" ht="12.75" hidden="false" customHeight="false" outlineLevel="0" collapsed="false">
      <c r="A260" s="219"/>
      <c r="B260" s="228"/>
      <c r="C260" s="229"/>
      <c r="D260" s="230"/>
      <c r="E260" s="227"/>
      <c r="F260" s="224"/>
      <c r="G260" s="220"/>
      <c r="H260" s="225"/>
      <c r="I260" s="225"/>
      <c r="J260" s="225"/>
      <c r="K260" s="226"/>
    </row>
    <row r="261" customFormat="false" ht="12.75" hidden="false" customHeight="false" outlineLevel="0" collapsed="false">
      <c r="A261" s="219"/>
      <c r="B261" s="228"/>
      <c r="C261" s="229"/>
      <c r="D261" s="230"/>
      <c r="E261" s="227"/>
      <c r="F261" s="224"/>
      <c r="G261" s="220"/>
      <c r="H261" s="225"/>
      <c r="I261" s="225"/>
      <c r="J261" s="225"/>
      <c r="K261" s="226"/>
    </row>
    <row r="262" customFormat="false" ht="12.75" hidden="false" customHeight="false" outlineLevel="0" collapsed="false">
      <c r="A262" s="219"/>
      <c r="B262" s="228"/>
      <c r="C262" s="229"/>
      <c r="D262" s="230"/>
      <c r="E262" s="227"/>
      <c r="F262" s="224"/>
      <c r="G262" s="220"/>
      <c r="H262" s="225"/>
      <c r="I262" s="225"/>
      <c r="J262" s="225"/>
      <c r="K262" s="226"/>
    </row>
    <row r="263" customFormat="false" ht="12.75" hidden="false" customHeight="false" outlineLevel="0" collapsed="false">
      <c r="A263" s="219"/>
      <c r="B263" s="228"/>
      <c r="C263" s="229"/>
      <c r="D263" s="230"/>
      <c r="E263" s="227"/>
      <c r="F263" s="224"/>
      <c r="G263" s="220"/>
      <c r="H263" s="225"/>
      <c r="I263" s="225"/>
      <c r="J263" s="225"/>
      <c r="K263" s="226"/>
    </row>
    <row r="264" customFormat="false" ht="12.75" hidden="false" customHeight="false" outlineLevel="0" collapsed="false">
      <c r="A264" s="219"/>
      <c r="B264" s="228"/>
      <c r="C264" s="229"/>
      <c r="D264" s="230"/>
      <c r="E264" s="227"/>
      <c r="F264" s="224"/>
      <c r="G264" s="220"/>
      <c r="H264" s="225"/>
      <c r="I264" s="225"/>
      <c r="J264" s="225"/>
      <c r="K264" s="226"/>
    </row>
    <row r="265" customFormat="false" ht="12.75" hidden="false" customHeight="false" outlineLevel="0" collapsed="false">
      <c r="A265" s="219"/>
      <c r="B265" s="228"/>
      <c r="C265" s="229"/>
      <c r="D265" s="230"/>
      <c r="E265" s="227"/>
      <c r="F265" s="224"/>
      <c r="G265" s="220"/>
      <c r="H265" s="225"/>
      <c r="I265" s="225"/>
      <c r="J265" s="225"/>
      <c r="K265" s="226"/>
    </row>
    <row r="266" customFormat="false" ht="12.75" hidden="false" customHeight="false" outlineLevel="0" collapsed="false">
      <c r="A266" s="219"/>
      <c r="B266" s="228"/>
      <c r="C266" s="229"/>
      <c r="D266" s="230"/>
      <c r="E266" s="227"/>
      <c r="F266" s="224"/>
      <c r="G266" s="220"/>
      <c r="H266" s="225"/>
      <c r="I266" s="225"/>
      <c r="J266" s="225"/>
      <c r="K266" s="226"/>
    </row>
    <row r="267" customFormat="false" ht="12.75" hidden="false" customHeight="false" outlineLevel="0" collapsed="false">
      <c r="A267" s="219"/>
      <c r="B267" s="228"/>
      <c r="C267" s="229"/>
      <c r="D267" s="230"/>
      <c r="E267" s="227"/>
      <c r="F267" s="224"/>
      <c r="G267" s="220"/>
      <c r="H267" s="225"/>
      <c r="I267" s="225"/>
      <c r="J267" s="225"/>
      <c r="K267" s="226"/>
    </row>
    <row r="268" customFormat="false" ht="12.75" hidden="false" customHeight="false" outlineLevel="0" collapsed="false">
      <c r="A268" s="219"/>
      <c r="B268" s="228"/>
      <c r="C268" s="229"/>
      <c r="D268" s="230"/>
      <c r="E268" s="227"/>
      <c r="F268" s="224"/>
      <c r="G268" s="220"/>
      <c r="H268" s="225"/>
      <c r="I268" s="225"/>
      <c r="J268" s="225"/>
      <c r="K268" s="226"/>
    </row>
    <row r="269" customFormat="false" ht="12.75" hidden="false" customHeight="false" outlineLevel="0" collapsed="false">
      <c r="A269" s="219"/>
      <c r="B269" s="228"/>
      <c r="C269" s="229"/>
      <c r="D269" s="230"/>
      <c r="E269" s="227"/>
      <c r="F269" s="224"/>
      <c r="G269" s="220"/>
      <c r="H269" s="225"/>
      <c r="I269" s="225"/>
      <c r="J269" s="225"/>
      <c r="K269" s="226"/>
    </row>
    <row r="270" customFormat="false" ht="12.75" hidden="false" customHeight="false" outlineLevel="0" collapsed="false">
      <c r="A270" s="219"/>
      <c r="B270" s="228"/>
      <c r="C270" s="229"/>
      <c r="D270" s="230"/>
      <c r="E270" s="227"/>
      <c r="F270" s="224"/>
      <c r="G270" s="220"/>
      <c r="H270" s="225"/>
      <c r="I270" s="225"/>
      <c r="J270" s="225"/>
      <c r="K270" s="226"/>
    </row>
    <row r="271" customFormat="false" ht="12.75" hidden="false" customHeight="false" outlineLevel="0" collapsed="false">
      <c r="A271" s="219"/>
      <c r="B271" s="228"/>
      <c r="C271" s="229"/>
      <c r="D271" s="230"/>
      <c r="E271" s="227"/>
      <c r="F271" s="224"/>
      <c r="G271" s="220"/>
      <c r="H271" s="225"/>
      <c r="I271" s="225"/>
      <c r="J271" s="225"/>
      <c r="K271" s="226"/>
    </row>
    <row r="272" customFormat="false" ht="12.75" hidden="false" customHeight="false" outlineLevel="0" collapsed="false">
      <c r="A272" s="219"/>
      <c r="B272" s="228"/>
      <c r="C272" s="229"/>
      <c r="D272" s="230"/>
      <c r="E272" s="227"/>
      <c r="F272" s="224"/>
      <c r="G272" s="220"/>
      <c r="H272" s="225"/>
      <c r="I272" s="225"/>
      <c r="J272" s="225"/>
      <c r="K272" s="226"/>
    </row>
    <row r="273" customFormat="false" ht="12.75" hidden="false" customHeight="false" outlineLevel="0" collapsed="false">
      <c r="A273" s="219"/>
      <c r="B273" s="228"/>
      <c r="C273" s="229"/>
      <c r="D273" s="230"/>
      <c r="E273" s="227"/>
      <c r="F273" s="224"/>
      <c r="G273" s="220"/>
      <c r="H273" s="225"/>
      <c r="I273" s="225"/>
      <c r="J273" s="225"/>
      <c r="K273" s="226"/>
    </row>
    <row r="274" customFormat="false" ht="12.75" hidden="false" customHeight="false" outlineLevel="0" collapsed="false">
      <c r="A274" s="219"/>
      <c r="B274" s="228"/>
      <c r="C274" s="229"/>
      <c r="D274" s="230"/>
      <c r="E274" s="227"/>
      <c r="F274" s="224"/>
      <c r="G274" s="220"/>
      <c r="H274" s="225"/>
      <c r="I274" s="225"/>
      <c r="J274" s="225"/>
      <c r="K274" s="226"/>
    </row>
    <row r="275" customFormat="false" ht="12.75" hidden="false" customHeight="false" outlineLevel="0" collapsed="false">
      <c r="A275" s="219"/>
      <c r="B275" s="228"/>
      <c r="C275" s="229"/>
      <c r="D275" s="230"/>
      <c r="E275" s="227"/>
      <c r="F275" s="224"/>
      <c r="G275" s="220"/>
      <c r="H275" s="225"/>
      <c r="I275" s="225"/>
      <c r="J275" s="225"/>
      <c r="K275" s="226"/>
    </row>
    <row r="276" customFormat="false" ht="12.75" hidden="false" customHeight="false" outlineLevel="0" collapsed="false">
      <c r="A276" s="219"/>
      <c r="B276" s="228"/>
      <c r="C276" s="229"/>
      <c r="D276" s="230"/>
      <c r="E276" s="227"/>
      <c r="F276" s="224"/>
      <c r="G276" s="220"/>
      <c r="H276" s="225"/>
      <c r="I276" s="225"/>
      <c r="J276" s="225"/>
      <c r="K276" s="226"/>
    </row>
    <row r="277" customFormat="false" ht="12.75" hidden="false" customHeight="false" outlineLevel="0" collapsed="false">
      <c r="A277" s="219"/>
      <c r="B277" s="228"/>
      <c r="C277" s="229"/>
      <c r="D277" s="230"/>
      <c r="E277" s="227"/>
      <c r="F277" s="224"/>
      <c r="G277" s="220"/>
      <c r="H277" s="225"/>
      <c r="I277" s="225"/>
      <c r="J277" s="225"/>
      <c r="K277" s="226"/>
    </row>
    <row r="278" customFormat="false" ht="12.75" hidden="false" customHeight="false" outlineLevel="0" collapsed="false">
      <c r="A278" s="219"/>
      <c r="B278" s="228"/>
      <c r="C278" s="229"/>
      <c r="D278" s="230"/>
      <c r="E278" s="227"/>
      <c r="F278" s="224"/>
      <c r="G278" s="220"/>
      <c r="H278" s="225"/>
      <c r="I278" s="225"/>
      <c r="J278" s="225"/>
      <c r="K278" s="226"/>
    </row>
    <row r="279" customFormat="false" ht="12.75" hidden="false" customHeight="false" outlineLevel="0" collapsed="false">
      <c r="A279" s="219"/>
      <c r="B279" s="228"/>
      <c r="C279" s="229"/>
      <c r="D279" s="230"/>
      <c r="E279" s="227"/>
      <c r="F279" s="224"/>
      <c r="G279" s="220"/>
      <c r="H279" s="225"/>
      <c r="I279" s="225"/>
      <c r="J279" s="225"/>
      <c r="K279" s="226"/>
    </row>
    <row r="280" customFormat="false" ht="12.75" hidden="false" customHeight="false" outlineLevel="0" collapsed="false">
      <c r="A280" s="219"/>
      <c r="B280" s="228"/>
      <c r="C280" s="229"/>
      <c r="D280" s="230"/>
      <c r="E280" s="227"/>
      <c r="F280" s="224"/>
      <c r="G280" s="220"/>
      <c r="H280" s="225"/>
      <c r="I280" s="225"/>
      <c r="J280" s="225"/>
      <c r="K280" s="226"/>
    </row>
    <row r="281" customFormat="false" ht="12.75" hidden="false" customHeight="false" outlineLevel="0" collapsed="false">
      <c r="A281" s="219"/>
      <c r="B281" s="228"/>
      <c r="C281" s="229"/>
      <c r="D281" s="230"/>
      <c r="E281" s="227"/>
      <c r="F281" s="224"/>
      <c r="G281" s="220"/>
      <c r="H281" s="225"/>
      <c r="I281" s="225"/>
      <c r="J281" s="225"/>
      <c r="K281" s="226"/>
    </row>
    <row r="282" customFormat="false" ht="12.75" hidden="false" customHeight="false" outlineLevel="0" collapsed="false">
      <c r="A282" s="219"/>
      <c r="B282" s="228"/>
      <c r="C282" s="229"/>
      <c r="D282" s="230"/>
      <c r="E282" s="227"/>
      <c r="F282" s="224"/>
      <c r="G282" s="220"/>
      <c r="H282" s="225"/>
      <c r="I282" s="225"/>
      <c r="J282" s="225"/>
      <c r="K282" s="226"/>
    </row>
    <row r="283" customFormat="false" ht="12.75" hidden="false" customHeight="false" outlineLevel="0" collapsed="false">
      <c r="A283" s="219"/>
      <c r="B283" s="228"/>
      <c r="C283" s="229"/>
      <c r="D283" s="230"/>
      <c r="E283" s="227"/>
      <c r="F283" s="224"/>
      <c r="G283" s="220"/>
      <c r="H283" s="225"/>
      <c r="I283" s="225"/>
      <c r="J283" s="225"/>
      <c r="K283" s="226"/>
    </row>
    <row r="284" customFormat="false" ht="12.75" hidden="false" customHeight="false" outlineLevel="0" collapsed="false">
      <c r="A284" s="219"/>
      <c r="B284" s="228"/>
      <c r="C284" s="229"/>
      <c r="D284" s="230"/>
      <c r="E284" s="227"/>
      <c r="F284" s="224"/>
      <c r="G284" s="220"/>
      <c r="H284" s="225"/>
      <c r="I284" s="225"/>
      <c r="J284" s="225"/>
      <c r="K284" s="226"/>
    </row>
    <row r="285" customFormat="false" ht="12.75" hidden="false" customHeight="false" outlineLevel="0" collapsed="false">
      <c r="A285" s="219"/>
      <c r="B285" s="228"/>
      <c r="C285" s="229"/>
      <c r="D285" s="230"/>
      <c r="E285" s="227"/>
      <c r="F285" s="224"/>
      <c r="G285" s="220"/>
      <c r="H285" s="225"/>
      <c r="I285" s="225"/>
      <c r="J285" s="225"/>
      <c r="K285" s="226"/>
    </row>
    <row r="286" customFormat="false" ht="12.75" hidden="false" customHeight="false" outlineLevel="0" collapsed="false">
      <c r="A286" s="219"/>
      <c r="B286" s="228"/>
      <c r="C286" s="229"/>
      <c r="D286" s="230"/>
      <c r="E286" s="227"/>
      <c r="F286" s="224"/>
      <c r="G286" s="220"/>
      <c r="H286" s="225"/>
      <c r="I286" s="225"/>
      <c r="J286" s="225"/>
      <c r="K286" s="226"/>
    </row>
    <row r="287" customFormat="false" ht="12.75" hidden="false" customHeight="false" outlineLevel="0" collapsed="false">
      <c r="A287" s="219"/>
      <c r="B287" s="228"/>
      <c r="C287" s="229"/>
      <c r="D287" s="230"/>
      <c r="E287" s="227"/>
      <c r="F287" s="224"/>
      <c r="G287" s="220"/>
      <c r="H287" s="225"/>
      <c r="I287" s="225"/>
      <c r="J287" s="225"/>
      <c r="K287" s="226"/>
    </row>
    <row r="288" customFormat="false" ht="12.75" hidden="false" customHeight="false" outlineLevel="0" collapsed="false">
      <c r="A288" s="219"/>
      <c r="B288" s="228"/>
      <c r="C288" s="229"/>
      <c r="D288" s="230"/>
      <c r="E288" s="227"/>
      <c r="F288" s="224"/>
      <c r="G288" s="220"/>
      <c r="H288" s="225"/>
      <c r="I288" s="225"/>
      <c r="J288" s="225"/>
      <c r="K288" s="226"/>
    </row>
    <row r="289" customFormat="false" ht="12.75" hidden="false" customHeight="false" outlineLevel="0" collapsed="false">
      <c r="A289" s="219"/>
      <c r="B289" s="228"/>
      <c r="C289" s="229"/>
      <c r="D289" s="230"/>
      <c r="E289" s="227"/>
      <c r="F289" s="224"/>
      <c r="G289" s="220"/>
      <c r="H289" s="225"/>
      <c r="I289" s="225"/>
      <c r="J289" s="225"/>
      <c r="K289" s="226"/>
    </row>
    <row r="290" customFormat="false" ht="12.75" hidden="false" customHeight="false" outlineLevel="0" collapsed="false">
      <c r="A290" s="219"/>
      <c r="B290" s="228"/>
      <c r="C290" s="229"/>
      <c r="D290" s="230"/>
      <c r="E290" s="227"/>
      <c r="F290" s="224"/>
      <c r="G290" s="220"/>
      <c r="H290" s="225"/>
      <c r="I290" s="225"/>
      <c r="J290" s="225"/>
      <c r="K290" s="226"/>
    </row>
    <row r="291" customFormat="false" ht="12.75" hidden="false" customHeight="false" outlineLevel="0" collapsed="false">
      <c r="A291" s="219"/>
      <c r="B291" s="228"/>
      <c r="C291" s="229"/>
      <c r="D291" s="230"/>
      <c r="E291" s="227"/>
      <c r="F291" s="224"/>
      <c r="G291" s="220"/>
      <c r="H291" s="225"/>
      <c r="I291" s="225"/>
      <c r="J291" s="225"/>
      <c r="K291" s="226"/>
    </row>
    <row r="292" customFormat="false" ht="12.75" hidden="false" customHeight="false" outlineLevel="0" collapsed="false">
      <c r="A292" s="219"/>
      <c r="B292" s="228"/>
      <c r="C292" s="229"/>
      <c r="D292" s="230"/>
      <c r="E292" s="227"/>
      <c r="F292" s="224"/>
      <c r="G292" s="220"/>
      <c r="H292" s="225"/>
      <c r="I292" s="225"/>
      <c r="J292" s="225"/>
      <c r="K292" s="226"/>
    </row>
    <row r="293" customFormat="false" ht="12.75" hidden="false" customHeight="false" outlineLevel="0" collapsed="false">
      <c r="A293" s="219"/>
      <c r="B293" s="228"/>
      <c r="C293" s="229"/>
      <c r="D293" s="230"/>
      <c r="E293" s="227"/>
      <c r="F293" s="224"/>
      <c r="G293" s="220"/>
      <c r="H293" s="225"/>
      <c r="I293" s="225"/>
      <c r="J293" s="225"/>
      <c r="K293" s="226"/>
    </row>
    <row r="294" customFormat="false" ht="12.75" hidden="false" customHeight="false" outlineLevel="0" collapsed="false">
      <c r="A294" s="219"/>
      <c r="B294" s="228"/>
      <c r="C294" s="229"/>
      <c r="D294" s="230"/>
      <c r="E294" s="227"/>
      <c r="F294" s="224"/>
      <c r="G294" s="220"/>
      <c r="H294" s="225"/>
      <c r="I294" s="225"/>
      <c r="J294" s="225"/>
      <c r="K294" s="226"/>
    </row>
    <row r="295" customFormat="false" ht="12.75" hidden="false" customHeight="false" outlineLevel="0" collapsed="false">
      <c r="A295" s="219"/>
      <c r="B295" s="228"/>
      <c r="C295" s="229"/>
      <c r="D295" s="230"/>
      <c r="E295" s="227"/>
      <c r="F295" s="224"/>
      <c r="G295" s="220"/>
      <c r="H295" s="225"/>
      <c r="I295" s="225"/>
      <c r="J295" s="225"/>
      <c r="K295" s="226"/>
    </row>
    <row r="296" customFormat="false" ht="12.75" hidden="false" customHeight="false" outlineLevel="0" collapsed="false">
      <c r="A296" s="219"/>
      <c r="B296" s="228"/>
      <c r="C296" s="229"/>
      <c r="D296" s="230"/>
      <c r="E296" s="227"/>
      <c r="F296" s="224"/>
      <c r="G296" s="220"/>
      <c r="H296" s="225"/>
      <c r="I296" s="225"/>
      <c r="J296" s="225"/>
      <c r="K296" s="226"/>
    </row>
    <row r="297" customFormat="false" ht="12.75" hidden="false" customHeight="false" outlineLevel="0" collapsed="false">
      <c r="A297" s="219"/>
      <c r="B297" s="228"/>
      <c r="C297" s="229"/>
      <c r="D297" s="230"/>
      <c r="E297" s="227"/>
      <c r="F297" s="224"/>
      <c r="G297" s="220"/>
      <c r="H297" s="225"/>
      <c r="I297" s="225"/>
      <c r="J297" s="225"/>
      <c r="K297" s="226"/>
    </row>
    <row r="298" customFormat="false" ht="12.75" hidden="false" customHeight="false" outlineLevel="0" collapsed="false">
      <c r="A298" s="219"/>
      <c r="B298" s="228"/>
      <c r="C298" s="229"/>
      <c r="D298" s="230"/>
      <c r="E298" s="227"/>
      <c r="F298" s="224"/>
      <c r="G298" s="220"/>
      <c r="H298" s="225"/>
      <c r="I298" s="225"/>
      <c r="J298" s="225"/>
      <c r="K298" s="226"/>
    </row>
    <row r="299" customFormat="false" ht="12.75" hidden="false" customHeight="false" outlineLevel="0" collapsed="false">
      <c r="A299" s="219"/>
      <c r="B299" s="228"/>
      <c r="C299" s="229"/>
      <c r="D299" s="230"/>
      <c r="E299" s="227"/>
      <c r="F299" s="224"/>
      <c r="G299" s="220"/>
      <c r="H299" s="225"/>
      <c r="I299" s="225"/>
      <c r="J299" s="225"/>
      <c r="K299" s="226"/>
    </row>
    <row r="300" customFormat="false" ht="12.75" hidden="false" customHeight="false" outlineLevel="0" collapsed="false">
      <c r="A300" s="219"/>
      <c r="B300" s="228"/>
      <c r="C300" s="229"/>
      <c r="D300" s="230"/>
      <c r="E300" s="227"/>
      <c r="F300" s="224"/>
      <c r="G300" s="220"/>
      <c r="H300" s="225"/>
      <c r="I300" s="225"/>
      <c r="J300" s="225"/>
      <c r="K300" s="226"/>
    </row>
    <row r="301" customFormat="false" ht="12.75" hidden="false" customHeight="false" outlineLevel="0" collapsed="false">
      <c r="A301" s="164"/>
    </row>
    <row r="302" customFormat="false" ht="12.75" hidden="false" customHeight="false" outlineLevel="0" collapsed="false">
      <c r="A302" s="164"/>
    </row>
    <row r="303" customFormat="false" ht="12.75" hidden="false" customHeight="false" outlineLevel="0" collapsed="false">
      <c r="A303" s="164"/>
    </row>
    <row r="304" customFormat="false" ht="12.75" hidden="false" customHeight="false" outlineLevel="0" collapsed="false">
      <c r="A304" s="164"/>
    </row>
    <row r="305" customFormat="false" ht="12.75" hidden="false" customHeight="false" outlineLevel="0" collapsed="false">
      <c r="A305" s="164"/>
    </row>
    <row r="306" customFormat="false" ht="12.75" hidden="false" customHeight="false" outlineLevel="0" collapsed="false">
      <c r="A306" s="164"/>
    </row>
    <row r="307" customFormat="false" ht="12.75" hidden="false" customHeight="false" outlineLevel="0" collapsed="false">
      <c r="A307" s="164"/>
    </row>
    <row r="308" customFormat="false" ht="12.75" hidden="false" customHeight="false" outlineLevel="0" collapsed="false">
      <c r="A308" s="164"/>
    </row>
    <row r="309" customFormat="false" ht="12.75" hidden="false" customHeight="false" outlineLevel="0" collapsed="false">
      <c r="A309" s="164"/>
    </row>
    <row r="310" customFormat="false" ht="12.75" hidden="false" customHeight="false" outlineLevel="0" collapsed="false">
      <c r="A310" s="164"/>
    </row>
    <row r="311" customFormat="false" ht="12.75" hidden="false" customHeight="false" outlineLevel="0" collapsed="false">
      <c r="A311" s="164"/>
    </row>
    <row r="312" customFormat="false" ht="12.75" hidden="false" customHeight="false" outlineLevel="0" collapsed="false">
      <c r="A312" s="164"/>
    </row>
    <row r="313" customFormat="false" ht="12.75" hidden="false" customHeight="false" outlineLevel="0" collapsed="false">
      <c r="A313" s="164"/>
    </row>
    <row r="314" customFormat="false" ht="12.75" hidden="false" customHeight="false" outlineLevel="0" collapsed="false">
      <c r="A314" s="164"/>
    </row>
    <row r="315" customFormat="false" ht="12.75" hidden="false" customHeight="false" outlineLevel="0" collapsed="false">
      <c r="A315" s="164"/>
    </row>
    <row r="316" customFormat="false" ht="12.75" hidden="false" customHeight="false" outlineLevel="0" collapsed="false">
      <c r="A316" s="164"/>
    </row>
    <row r="317" customFormat="false" ht="12.75" hidden="false" customHeight="false" outlineLevel="0" collapsed="false">
      <c r="A317" s="164"/>
    </row>
    <row r="318" customFormat="false" ht="12.75" hidden="false" customHeight="false" outlineLevel="0" collapsed="false">
      <c r="A318" s="164"/>
    </row>
    <row r="319" customFormat="false" ht="12.75" hidden="false" customHeight="false" outlineLevel="0" collapsed="false">
      <c r="A319" s="164"/>
    </row>
    <row r="320" customFormat="false" ht="12.75" hidden="false" customHeight="false" outlineLevel="0" collapsed="false">
      <c r="A320" s="164"/>
    </row>
    <row r="321" customFormat="false" ht="12.75" hidden="false" customHeight="false" outlineLevel="0" collapsed="false">
      <c r="A321" s="164"/>
    </row>
    <row r="322" customFormat="false" ht="12.75" hidden="false" customHeight="false" outlineLevel="0" collapsed="false">
      <c r="A322" s="164"/>
    </row>
    <row r="323" customFormat="false" ht="12.75" hidden="false" customHeight="false" outlineLevel="0" collapsed="false">
      <c r="A323" s="164"/>
    </row>
    <row r="324" customFormat="false" ht="12.75" hidden="false" customHeight="false" outlineLevel="0" collapsed="false">
      <c r="A324" s="164"/>
    </row>
    <row r="325" customFormat="false" ht="12.75" hidden="false" customHeight="false" outlineLevel="0" collapsed="false">
      <c r="A325" s="164"/>
    </row>
    <row r="326" customFormat="false" ht="12.75" hidden="false" customHeight="false" outlineLevel="0" collapsed="false">
      <c r="A326" s="164"/>
    </row>
    <row r="327" customFormat="false" ht="12.75" hidden="false" customHeight="false" outlineLevel="0" collapsed="false">
      <c r="A327" s="164"/>
    </row>
    <row r="328" customFormat="false" ht="12.75" hidden="false" customHeight="false" outlineLevel="0" collapsed="false">
      <c r="A328" s="164"/>
    </row>
    <row r="329" customFormat="false" ht="12.75" hidden="false" customHeight="false" outlineLevel="0" collapsed="false">
      <c r="A329" s="164"/>
    </row>
    <row r="330" customFormat="false" ht="12.75" hidden="false" customHeight="false" outlineLevel="0" collapsed="false">
      <c r="A330" s="164"/>
    </row>
    <row r="331" customFormat="false" ht="12.75" hidden="false" customHeight="false" outlineLevel="0" collapsed="false">
      <c r="A331" s="164"/>
    </row>
    <row r="332" customFormat="false" ht="12.75" hidden="false" customHeight="false" outlineLevel="0" collapsed="false">
      <c r="A332" s="164"/>
    </row>
    <row r="333" customFormat="false" ht="12.75" hidden="false" customHeight="false" outlineLevel="0" collapsed="false">
      <c r="A333" s="164"/>
    </row>
    <row r="334" customFormat="false" ht="12.75" hidden="false" customHeight="false" outlineLevel="0" collapsed="false">
      <c r="A334" s="164"/>
    </row>
    <row r="335" customFormat="false" ht="12.75" hidden="false" customHeight="false" outlineLevel="0" collapsed="false">
      <c r="A335" s="164"/>
    </row>
    <row r="336" customFormat="false" ht="12.75" hidden="false" customHeight="false" outlineLevel="0" collapsed="false">
      <c r="A336" s="164"/>
    </row>
    <row r="337" customFormat="false" ht="12.75" hidden="false" customHeight="false" outlineLevel="0" collapsed="false">
      <c r="A337" s="164"/>
    </row>
    <row r="338" customFormat="false" ht="12.75" hidden="false" customHeight="false" outlineLevel="0" collapsed="false">
      <c r="A338" s="164"/>
    </row>
    <row r="339" customFormat="false" ht="12.75" hidden="false" customHeight="false" outlineLevel="0" collapsed="false">
      <c r="A339" s="164"/>
    </row>
    <row r="340" customFormat="false" ht="12.75" hidden="false" customHeight="false" outlineLevel="0" collapsed="false">
      <c r="A340" s="164"/>
    </row>
    <row r="341" customFormat="false" ht="12.75" hidden="false" customHeight="false" outlineLevel="0" collapsed="false">
      <c r="A341" s="164"/>
    </row>
    <row r="342" customFormat="false" ht="12.75" hidden="false" customHeight="false" outlineLevel="0" collapsed="false">
      <c r="A342" s="164"/>
    </row>
    <row r="343" customFormat="false" ht="12.75" hidden="false" customHeight="false" outlineLevel="0" collapsed="false">
      <c r="A343" s="164"/>
    </row>
    <row r="344" customFormat="false" ht="12.75" hidden="false" customHeight="false" outlineLevel="0" collapsed="false">
      <c r="A344" s="164"/>
    </row>
    <row r="345" customFormat="false" ht="12.75" hidden="false" customHeight="false" outlineLevel="0" collapsed="false">
      <c r="A345" s="164"/>
    </row>
    <row r="346" customFormat="false" ht="12.75" hidden="false" customHeight="false" outlineLevel="0" collapsed="false">
      <c r="A346" s="164"/>
    </row>
    <row r="347" customFormat="false" ht="12.75" hidden="false" customHeight="false" outlineLevel="0" collapsed="false">
      <c r="A347" s="164"/>
    </row>
    <row r="348" customFormat="false" ht="12.75" hidden="false" customHeight="false" outlineLevel="0" collapsed="false">
      <c r="A348" s="164"/>
    </row>
    <row r="349" customFormat="false" ht="12.75" hidden="false" customHeight="false" outlineLevel="0" collapsed="false">
      <c r="A349" s="164"/>
    </row>
    <row r="350" customFormat="false" ht="12.75" hidden="false" customHeight="false" outlineLevel="0" collapsed="false">
      <c r="A350" s="164"/>
    </row>
    <row r="351" customFormat="false" ht="12.75" hidden="false" customHeight="false" outlineLevel="0" collapsed="false">
      <c r="A351" s="164"/>
    </row>
    <row r="352" customFormat="false" ht="12.75" hidden="false" customHeight="false" outlineLevel="0" collapsed="false">
      <c r="A352" s="164"/>
    </row>
    <row r="353" customFormat="false" ht="12.75" hidden="false" customHeight="false" outlineLevel="0" collapsed="false">
      <c r="A353" s="164"/>
    </row>
    <row r="354" customFormat="false" ht="12.75" hidden="false" customHeight="false" outlineLevel="0" collapsed="false">
      <c r="A354" s="164"/>
    </row>
    <row r="355" customFormat="false" ht="12.75" hidden="false" customHeight="false" outlineLevel="0" collapsed="false">
      <c r="A355" s="164"/>
    </row>
    <row r="356" customFormat="false" ht="12.75" hidden="false" customHeight="false" outlineLevel="0" collapsed="false">
      <c r="A356" s="164"/>
    </row>
  </sheetData>
  <mergeCells count="2">
    <mergeCell ref="D1:F1"/>
    <mergeCell ref="G1:K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8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3.13671875" defaultRowHeight="12.75" customHeight="true" zeroHeight="false" outlineLevelRow="0" outlineLevelCol="0"/>
  <cols>
    <col collapsed="false" customWidth="true" hidden="false" outlineLevel="0" max="1" min="1" style="0" width="18.7"/>
    <col collapsed="false" customWidth="true" hidden="false" outlineLevel="0" max="2" min="2" style="0" width="13.56"/>
    <col collapsed="false" customWidth="true" hidden="false" outlineLevel="0" max="3" min="3" style="0" width="11.56"/>
    <col collapsed="false" customWidth="true" hidden="false" outlineLevel="0" max="4" min="4" style="0" width="14.7"/>
    <col collapsed="false" customWidth="true" hidden="false" outlineLevel="0" max="5" min="5" style="0" width="15.99"/>
    <col collapsed="false" customWidth="true" hidden="false" outlineLevel="0" max="7" min="6" style="0" width="18.56"/>
    <col collapsed="false" customWidth="true" hidden="false" outlineLevel="0" max="8" min="8" style="0" width="15.99"/>
    <col collapsed="false" customWidth="true" hidden="false" outlineLevel="0" max="9" min="9" style="0" width="10.99"/>
    <col collapsed="false" customWidth="true" hidden="false" outlineLevel="0" max="10" min="10" style="0" width="12.28"/>
    <col collapsed="false" customWidth="true" hidden="false" outlineLevel="0" max="11" min="11" style="0" width="10.13"/>
    <col collapsed="false" customWidth="true" hidden="false" outlineLevel="0" max="12" min="12" style="0" width="12.28"/>
    <col collapsed="false" customWidth="true" hidden="false" outlineLevel="0" max="14" min="14" style="0" width="12.42"/>
    <col collapsed="false" customWidth="true" hidden="false" outlineLevel="0" max="15" min="15" style="0" width="17.42"/>
    <col collapsed="false" customWidth="true" hidden="false" outlineLevel="0" max="20" min="16" style="0" width="17.99"/>
  </cols>
  <sheetData>
    <row r="1" customFormat="false" ht="13.5" hidden="false" customHeight="false" outlineLevel="0" collapsed="false">
      <c r="A1" s="30" t="s">
        <v>29</v>
      </c>
      <c r="B1" s="31"/>
    </row>
    <row r="2" customFormat="false" ht="15.75" hidden="false" customHeight="false" outlineLevel="0" collapsed="false">
      <c r="B2" s="32" t="s">
        <v>30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</row>
    <row r="3" customFormat="false" ht="14.25" hidden="false" customHeight="false" outlineLevel="0" collapsed="false">
      <c r="B3" s="33" t="s">
        <v>31</v>
      </c>
      <c r="C3" s="34" t="s">
        <v>32</v>
      </c>
      <c r="D3" s="35"/>
      <c r="E3" s="36"/>
      <c r="F3" s="36"/>
      <c r="G3" s="36"/>
      <c r="H3" s="36"/>
      <c r="I3" s="37" t="n">
        <v>0</v>
      </c>
      <c r="J3" s="36" t="s">
        <v>33</v>
      </c>
      <c r="K3" s="38" t="n">
        <v>36697</v>
      </c>
      <c r="L3" s="36"/>
      <c r="M3" s="36"/>
      <c r="N3" s="36"/>
      <c r="O3" s="36"/>
      <c r="P3" s="36"/>
      <c r="Q3" s="36"/>
      <c r="R3" s="36"/>
      <c r="S3" s="36"/>
      <c r="T3" s="36"/>
    </row>
    <row r="4" customFormat="false" ht="14.25" hidden="false" customHeight="false" outlineLevel="0" collapsed="false">
      <c r="B4" s="39"/>
      <c r="C4" s="40" t="n">
        <v>-97.0366757509963</v>
      </c>
      <c r="D4" s="41" t="s">
        <v>34</v>
      </c>
      <c r="E4" s="41" t="s">
        <v>35</v>
      </c>
      <c r="F4" s="41" t="s">
        <v>36</v>
      </c>
      <c r="G4" s="41" t="s">
        <v>37</v>
      </c>
      <c r="H4" s="41" t="s">
        <v>38</v>
      </c>
      <c r="I4" s="41" t="s">
        <v>39</v>
      </c>
      <c r="J4" s="41" t="s">
        <v>40</v>
      </c>
      <c r="K4" s="41" t="s">
        <v>41</v>
      </c>
      <c r="L4" s="41" t="s">
        <v>42</v>
      </c>
      <c r="M4" s="41" t="s">
        <v>43</v>
      </c>
      <c r="N4" s="41" t="s">
        <v>44</v>
      </c>
      <c r="O4" s="41" t="s">
        <v>45</v>
      </c>
      <c r="P4" s="41" t="s">
        <v>46</v>
      </c>
      <c r="Q4" s="41" t="s">
        <v>47</v>
      </c>
      <c r="R4" s="41" t="s">
        <v>48</v>
      </c>
      <c r="S4" s="41" t="s">
        <v>49</v>
      </c>
      <c r="T4" s="41" t="n">
        <v>0</v>
      </c>
    </row>
    <row r="5" customFormat="false" ht="12.75" hidden="false" customHeight="false" outlineLevel="0" collapsed="false">
      <c r="B5" s="42" t="n">
        <v>36892</v>
      </c>
      <c r="C5" s="43" t="n">
        <v>-59.2820355995481</v>
      </c>
      <c r="D5" s="44" t="n">
        <v>-0.679701107782066</v>
      </c>
      <c r="E5" s="44" t="n">
        <v>0.0538087624615878</v>
      </c>
      <c r="F5" s="44" t="n">
        <v>0.363058204801626</v>
      </c>
      <c r="G5" s="44" t="n">
        <v>-25.6043304548052</v>
      </c>
      <c r="H5" s="44" t="n">
        <v>-10.8042471434644</v>
      </c>
      <c r="I5" s="44" t="n">
        <v>0.287661298358867</v>
      </c>
      <c r="J5" s="44" t="n">
        <v>-14.0223007043366</v>
      </c>
      <c r="K5" s="44" t="n">
        <v>0</v>
      </c>
      <c r="L5" s="44" t="n">
        <v>0</v>
      </c>
      <c r="M5" s="44" t="n">
        <v>-6.13834404376346</v>
      </c>
      <c r="N5" s="44" t="n">
        <v>-1.65947117440086</v>
      </c>
      <c r="O5" s="44" t="n">
        <v>-0.730383551928424</v>
      </c>
      <c r="P5" s="44" t="n">
        <v>0.117014561727101</v>
      </c>
      <c r="Q5" s="44" t="n">
        <v>0</v>
      </c>
      <c r="R5" s="44" t="n">
        <v>-0.464800246416279</v>
      </c>
      <c r="S5" s="44" t="n">
        <v>0</v>
      </c>
      <c r="T5" s="44" t="n">
        <v>0</v>
      </c>
    </row>
    <row r="6" customFormat="false" ht="12" hidden="false" customHeight="true" outlineLevel="0" collapsed="false">
      <c r="B6" s="45" t="n">
        <v>36923</v>
      </c>
      <c r="C6" s="43" t="n">
        <v>-42.6927004248298</v>
      </c>
      <c r="D6" s="44" t="n">
        <v>-0.280430619001036</v>
      </c>
      <c r="E6" s="44" t="n">
        <v>-1.24107032869762</v>
      </c>
      <c r="F6" s="44" t="n">
        <v>0.114384825891605</v>
      </c>
      <c r="G6" s="44" t="n">
        <v>-17.309371154837</v>
      </c>
      <c r="H6" s="44" t="n">
        <v>-7.33952899859598</v>
      </c>
      <c r="I6" s="44" t="n">
        <v>0.398355466709501</v>
      </c>
      <c r="J6" s="44" t="n">
        <v>-9.28122073611216</v>
      </c>
      <c r="K6" s="44" t="n">
        <v>0</v>
      </c>
      <c r="L6" s="44" t="n">
        <v>0</v>
      </c>
      <c r="M6" s="44" t="n">
        <v>-4.78080212149687</v>
      </c>
      <c r="N6" s="44" t="n">
        <v>-2.22035564202775</v>
      </c>
      <c r="O6" s="44" t="n">
        <v>-0.610134203621175</v>
      </c>
      <c r="P6" s="44" t="n">
        <v>0.14406324738812</v>
      </c>
      <c r="Q6" s="44" t="n">
        <v>0</v>
      </c>
      <c r="R6" s="44" t="n">
        <v>-0.286590160429458</v>
      </c>
      <c r="S6" s="44" t="n">
        <v>0</v>
      </c>
      <c r="T6" s="44" t="n">
        <v>0</v>
      </c>
    </row>
    <row r="7" customFormat="false" ht="12.75" hidden="false" customHeight="false" outlineLevel="0" collapsed="false">
      <c r="B7" s="45" t="n">
        <v>36951</v>
      </c>
      <c r="C7" s="43" t="n">
        <v>-39.8475954431545</v>
      </c>
      <c r="D7" s="44" t="n">
        <v>-1.05516776432347</v>
      </c>
      <c r="E7" s="44" t="n">
        <v>0.0136326691771125</v>
      </c>
      <c r="F7" s="44" t="n">
        <v>0.15052308319401</v>
      </c>
      <c r="G7" s="44" t="n">
        <v>-17.2366331727337</v>
      </c>
      <c r="H7" s="44" t="n">
        <v>-6.96799913709743</v>
      </c>
      <c r="I7" s="44" t="n">
        <v>0.683088256860233</v>
      </c>
      <c r="J7" s="44" t="n">
        <v>-8.63342818200008</v>
      </c>
      <c r="K7" s="44" t="n">
        <v>0</v>
      </c>
      <c r="L7" s="44" t="n">
        <v>0</v>
      </c>
      <c r="M7" s="44" t="n">
        <v>-4.70629109682846</v>
      </c>
      <c r="N7" s="44" t="n">
        <v>-2.09217844717389</v>
      </c>
      <c r="O7" s="44" t="n">
        <v>-0.60709728414556</v>
      </c>
      <c r="P7" s="44" t="n">
        <v>0.603955631916756</v>
      </c>
      <c r="Q7" s="44" t="n">
        <v>0</v>
      </c>
      <c r="R7" s="44" t="n">
        <v>0</v>
      </c>
      <c r="S7" s="44" t="n">
        <v>0</v>
      </c>
      <c r="T7" s="44" t="n">
        <v>0</v>
      </c>
    </row>
    <row r="8" customFormat="false" ht="12.75" hidden="false" customHeight="false" outlineLevel="0" collapsed="false">
      <c r="B8" s="45" t="n">
        <v>36982</v>
      </c>
      <c r="C8" s="43" t="n">
        <v>1.64317226289018</v>
      </c>
      <c r="D8" s="44" t="n">
        <v>-0.647871711850799</v>
      </c>
      <c r="E8" s="44" t="n">
        <v>0</v>
      </c>
      <c r="F8" s="44" t="n">
        <v>-0.0345143676224521</v>
      </c>
      <c r="G8" s="44" t="n">
        <v>1.13326198239899</v>
      </c>
      <c r="H8" s="44" t="n">
        <v>0</v>
      </c>
      <c r="I8" s="44" t="n">
        <v>-0.121036916752106</v>
      </c>
      <c r="J8" s="44" t="n">
        <v>0</v>
      </c>
      <c r="K8" s="44" t="n">
        <v>0</v>
      </c>
      <c r="L8" s="44" t="n">
        <v>1.31333327671656</v>
      </c>
      <c r="M8" s="44" t="n">
        <v>0</v>
      </c>
      <c r="N8" s="44" t="n">
        <v>0</v>
      </c>
      <c r="O8" s="44" t="n">
        <v>0</v>
      </c>
      <c r="P8" s="44" t="n">
        <v>0</v>
      </c>
      <c r="Q8" s="44" t="n">
        <v>0</v>
      </c>
      <c r="R8" s="44" t="n">
        <v>0</v>
      </c>
      <c r="S8" s="44" t="n">
        <v>0</v>
      </c>
      <c r="T8" s="44" t="n">
        <v>0</v>
      </c>
    </row>
    <row r="9" customFormat="false" ht="12.75" hidden="false" customHeight="false" outlineLevel="0" collapsed="false">
      <c r="B9" s="45" t="n">
        <v>37012</v>
      </c>
      <c r="C9" s="43" t="n">
        <v>9.83723443629786</v>
      </c>
      <c r="D9" s="46" t="n">
        <v>6.98926911106725</v>
      </c>
      <c r="E9" s="44" t="n">
        <v>0</v>
      </c>
      <c r="F9" s="44" t="n">
        <v>0.154874134877255</v>
      </c>
      <c r="G9" s="44" t="n">
        <v>1.34388094588104</v>
      </c>
      <c r="H9" s="44" t="n">
        <v>0</v>
      </c>
      <c r="I9" s="44" t="n">
        <v>-0.138426798843298</v>
      </c>
      <c r="J9" s="44" t="n">
        <v>0</v>
      </c>
      <c r="K9" s="44" t="n">
        <v>0</v>
      </c>
      <c r="L9" s="44" t="n">
        <v>1.48763704331562</v>
      </c>
      <c r="M9" s="44" t="n">
        <v>0</v>
      </c>
      <c r="N9" s="44" t="n">
        <v>0</v>
      </c>
      <c r="O9" s="44" t="n">
        <v>0</v>
      </c>
      <c r="P9" s="44" t="n">
        <v>0</v>
      </c>
      <c r="Q9" s="44" t="n">
        <v>0</v>
      </c>
      <c r="R9" s="44" t="n">
        <v>0</v>
      </c>
      <c r="S9" s="44" t="n">
        <v>0</v>
      </c>
      <c r="T9" s="44" t="n">
        <v>0</v>
      </c>
    </row>
    <row r="10" customFormat="false" ht="12.75" hidden="false" customHeight="false" outlineLevel="0" collapsed="false">
      <c r="B10" s="45" t="n">
        <v>37043</v>
      </c>
      <c r="C10" s="43" t="n">
        <v>9.64042897189118</v>
      </c>
      <c r="D10" s="46" t="n">
        <v>6.9128830696065</v>
      </c>
      <c r="E10" s="44" t="n">
        <v>0</v>
      </c>
      <c r="F10" s="44" t="n">
        <v>0.110666795692997</v>
      </c>
      <c r="G10" s="44" t="n">
        <v>1.28605230336368</v>
      </c>
      <c r="H10" s="44" t="n">
        <v>0</v>
      </c>
      <c r="I10" s="44" t="n">
        <v>-0.134066209998849</v>
      </c>
      <c r="J10" s="44" t="n">
        <v>0</v>
      </c>
      <c r="K10" s="44" t="n">
        <v>0</v>
      </c>
      <c r="L10" s="44" t="n">
        <v>1.46489301322686</v>
      </c>
      <c r="M10" s="44" t="n">
        <v>0</v>
      </c>
      <c r="N10" s="44" t="n">
        <v>0</v>
      </c>
      <c r="O10" s="44" t="n">
        <v>0</v>
      </c>
      <c r="P10" s="44" t="n">
        <v>0</v>
      </c>
      <c r="Q10" s="44" t="n">
        <v>0</v>
      </c>
      <c r="R10" s="44" t="n">
        <v>0</v>
      </c>
      <c r="S10" s="44" t="n">
        <v>0</v>
      </c>
      <c r="T10" s="44" t="n">
        <v>0</v>
      </c>
    </row>
    <row r="11" customFormat="false" ht="12.75" hidden="false" customHeight="false" outlineLevel="0" collapsed="false">
      <c r="B11" s="45" t="n">
        <v>37073</v>
      </c>
      <c r="C11" s="43" t="n">
        <v>7.73249000563659</v>
      </c>
      <c r="D11" s="46" t="n">
        <v>5.75443443140825</v>
      </c>
      <c r="E11" s="44" t="n">
        <v>0</v>
      </c>
      <c r="F11" s="44" t="n">
        <v>-0.506095268171851</v>
      </c>
      <c r="G11" s="44" t="n">
        <v>1.24809987882059</v>
      </c>
      <c r="H11" s="44" t="n">
        <v>0</v>
      </c>
      <c r="I11" s="44" t="n">
        <v>-0.0986451440989649</v>
      </c>
      <c r="J11" s="44" t="n">
        <v>0</v>
      </c>
      <c r="K11" s="44" t="n">
        <v>0</v>
      </c>
      <c r="L11" s="44" t="n">
        <v>1.33469610767857</v>
      </c>
      <c r="M11" s="44" t="n">
        <v>0</v>
      </c>
      <c r="N11" s="44" t="n">
        <v>0</v>
      </c>
      <c r="O11" s="44" t="n">
        <v>0</v>
      </c>
      <c r="P11" s="44" t="n">
        <v>0</v>
      </c>
      <c r="Q11" s="44" t="n">
        <v>0</v>
      </c>
      <c r="R11" s="44" t="n">
        <v>0</v>
      </c>
      <c r="S11" s="44" t="n">
        <v>0</v>
      </c>
      <c r="T11" s="44" t="n">
        <v>0</v>
      </c>
    </row>
    <row r="12" customFormat="false" ht="12.75" hidden="false" customHeight="false" outlineLevel="0" collapsed="false">
      <c r="B12" s="45" t="n">
        <v>37104</v>
      </c>
      <c r="C12" s="43" t="n">
        <v>7.28065528645419</v>
      </c>
      <c r="D12" s="46" t="n">
        <v>5.45676213071044</v>
      </c>
      <c r="E12" s="44" t="n">
        <v>0</v>
      </c>
      <c r="F12" s="44" t="n">
        <v>-0.498026626336196</v>
      </c>
      <c r="G12" s="44" t="n">
        <v>1.15756561969628</v>
      </c>
      <c r="H12" s="44" t="n">
        <v>0</v>
      </c>
      <c r="I12" s="44" t="n">
        <v>-0.0882507167984445</v>
      </c>
      <c r="J12" s="44" t="n">
        <v>0</v>
      </c>
      <c r="K12" s="44" t="n">
        <v>0</v>
      </c>
      <c r="L12" s="44" t="n">
        <v>1.25260487918211</v>
      </c>
      <c r="M12" s="44" t="n">
        <v>0</v>
      </c>
      <c r="N12" s="44" t="n">
        <v>0</v>
      </c>
      <c r="O12" s="44" t="n">
        <v>0</v>
      </c>
      <c r="P12" s="44" t="n">
        <v>0</v>
      </c>
      <c r="Q12" s="44" t="n">
        <v>0</v>
      </c>
      <c r="R12" s="44" t="n">
        <v>0</v>
      </c>
      <c r="S12" s="44" t="n">
        <v>0</v>
      </c>
      <c r="T12" s="44" t="n">
        <v>0</v>
      </c>
    </row>
    <row r="13" customFormat="false" ht="12.75" hidden="false" customHeight="false" outlineLevel="0" collapsed="false">
      <c r="B13" s="45" t="n">
        <v>37135</v>
      </c>
      <c r="C13" s="43" t="n">
        <v>7.33517918629111</v>
      </c>
      <c r="D13" s="46" t="n">
        <v>5.66846007752374</v>
      </c>
      <c r="E13" s="44" t="n">
        <v>0</v>
      </c>
      <c r="F13" s="44" t="n">
        <v>-0.497946824089375</v>
      </c>
      <c r="G13" s="44" t="n">
        <v>1.04903354556263</v>
      </c>
      <c r="H13" s="44" t="n">
        <v>0</v>
      </c>
      <c r="I13" s="44" t="n">
        <v>-0.0862949264549216</v>
      </c>
      <c r="J13" s="44" t="n">
        <v>0</v>
      </c>
      <c r="K13" s="44" t="n">
        <v>0</v>
      </c>
      <c r="L13" s="44" t="n">
        <v>1.20192731374903</v>
      </c>
      <c r="M13" s="44" t="n">
        <v>0</v>
      </c>
      <c r="N13" s="44" t="n">
        <v>0</v>
      </c>
      <c r="O13" s="44" t="n">
        <v>0</v>
      </c>
      <c r="P13" s="44" t="n">
        <v>0</v>
      </c>
      <c r="Q13" s="44" t="n">
        <v>0</v>
      </c>
      <c r="R13" s="44" t="n">
        <v>0</v>
      </c>
      <c r="S13" s="44" t="n">
        <v>0</v>
      </c>
      <c r="T13" s="44" t="n">
        <v>0</v>
      </c>
    </row>
    <row r="14" customFormat="false" ht="12.75" hidden="false" customHeight="false" outlineLevel="0" collapsed="false">
      <c r="B14" s="45" t="n">
        <v>37165</v>
      </c>
      <c r="C14" s="43" t="n">
        <v>7.07267265144674</v>
      </c>
      <c r="D14" s="44" t="n">
        <v>5.35258132985612</v>
      </c>
      <c r="E14" s="44" t="n">
        <v>0</v>
      </c>
      <c r="F14" s="44" t="n">
        <v>-0.343701080380901</v>
      </c>
      <c r="G14" s="44" t="n">
        <v>1.02614341100893</v>
      </c>
      <c r="H14" s="44" t="n">
        <v>0</v>
      </c>
      <c r="I14" s="44" t="n">
        <v>-0.100653439492177</v>
      </c>
      <c r="J14" s="44" t="n">
        <v>0</v>
      </c>
      <c r="K14" s="44" t="n">
        <v>0</v>
      </c>
      <c r="L14" s="44" t="n">
        <v>1.13830243045478</v>
      </c>
      <c r="M14" s="44" t="n">
        <v>0</v>
      </c>
      <c r="N14" s="44" t="n">
        <v>0</v>
      </c>
      <c r="O14" s="44" t="n">
        <v>0</v>
      </c>
      <c r="P14" s="44" t="n">
        <v>0</v>
      </c>
      <c r="Q14" s="44" t="n">
        <v>0</v>
      </c>
      <c r="R14" s="44" t="n">
        <v>0</v>
      </c>
      <c r="S14" s="44" t="n">
        <v>0</v>
      </c>
      <c r="T14" s="44" t="n">
        <v>0</v>
      </c>
    </row>
    <row r="15" customFormat="false" ht="12.75" hidden="false" customHeight="false" outlineLevel="0" collapsed="false">
      <c r="B15" s="45" t="n">
        <v>37196</v>
      </c>
      <c r="C15" s="43" t="n">
        <v>-0.719341985072554</v>
      </c>
      <c r="D15" s="44" t="n">
        <v>-0.719341985072554</v>
      </c>
      <c r="E15" s="44" t="n">
        <v>0</v>
      </c>
      <c r="F15" s="44" t="n">
        <v>0</v>
      </c>
      <c r="G15" s="44" t="n">
        <v>0</v>
      </c>
      <c r="H15" s="44" t="n">
        <v>0</v>
      </c>
      <c r="I15" s="44" t="n">
        <v>0</v>
      </c>
      <c r="J15" s="44" t="n">
        <v>0</v>
      </c>
      <c r="K15" s="44" t="n">
        <v>0</v>
      </c>
      <c r="L15" s="44" t="n">
        <v>0</v>
      </c>
      <c r="M15" s="44" t="n">
        <v>0</v>
      </c>
      <c r="N15" s="44" t="n">
        <v>0</v>
      </c>
      <c r="O15" s="44" t="n">
        <v>0</v>
      </c>
      <c r="P15" s="44" t="n">
        <v>0</v>
      </c>
      <c r="Q15" s="44" t="n">
        <v>0</v>
      </c>
      <c r="R15" s="44" t="n">
        <v>0</v>
      </c>
      <c r="S15" s="44" t="n">
        <v>0</v>
      </c>
      <c r="T15" s="44" t="n">
        <v>0</v>
      </c>
    </row>
    <row r="16" customFormat="false" ht="12.75" hidden="false" customHeight="false" outlineLevel="0" collapsed="false">
      <c r="B16" s="45" t="n">
        <v>37226</v>
      </c>
      <c r="C16" s="43" t="n">
        <v>-0.472773258055527</v>
      </c>
      <c r="D16" s="44" t="n">
        <v>-0.472773258055527</v>
      </c>
      <c r="E16" s="44" t="n">
        <v>0</v>
      </c>
      <c r="F16" s="44" t="n">
        <v>0</v>
      </c>
      <c r="G16" s="44" t="n">
        <v>0</v>
      </c>
      <c r="H16" s="44" t="n">
        <v>0</v>
      </c>
      <c r="I16" s="44" t="n">
        <v>0</v>
      </c>
      <c r="J16" s="44" t="n">
        <v>0</v>
      </c>
      <c r="K16" s="44" t="n">
        <v>0</v>
      </c>
      <c r="L16" s="44" t="n">
        <v>0</v>
      </c>
      <c r="M16" s="44" t="n">
        <v>0</v>
      </c>
      <c r="N16" s="44" t="n">
        <v>0</v>
      </c>
      <c r="O16" s="44" t="n">
        <v>0</v>
      </c>
      <c r="P16" s="44" t="n">
        <v>0</v>
      </c>
      <c r="Q16" s="44" t="n">
        <v>0</v>
      </c>
      <c r="R16" s="44" t="n">
        <v>0</v>
      </c>
      <c r="S16" s="44" t="n">
        <v>0</v>
      </c>
      <c r="T16" s="44" t="n">
        <v>0</v>
      </c>
    </row>
    <row r="17" customFormat="false" ht="12.75" hidden="false" customHeight="false" outlineLevel="0" collapsed="false">
      <c r="B17" s="45" t="n">
        <v>37257</v>
      </c>
      <c r="C17" s="43" t="n">
        <v>-0.267364213753691</v>
      </c>
      <c r="D17" s="44" t="n">
        <v>-0.267364213753691</v>
      </c>
      <c r="E17" s="44" t="n">
        <v>0</v>
      </c>
      <c r="F17" s="44" t="n">
        <v>0</v>
      </c>
      <c r="G17" s="44" t="n">
        <v>0</v>
      </c>
      <c r="H17" s="44" t="n">
        <v>0</v>
      </c>
      <c r="I17" s="44" t="n">
        <v>0</v>
      </c>
      <c r="J17" s="44" t="n">
        <v>0</v>
      </c>
      <c r="K17" s="44" t="n">
        <v>0</v>
      </c>
      <c r="L17" s="44" t="n">
        <v>0</v>
      </c>
      <c r="M17" s="44" t="n">
        <v>0</v>
      </c>
      <c r="N17" s="44" t="n">
        <v>0</v>
      </c>
      <c r="O17" s="44" t="n">
        <v>0</v>
      </c>
      <c r="P17" s="44" t="n">
        <v>0</v>
      </c>
      <c r="Q17" s="44" t="n">
        <v>0</v>
      </c>
      <c r="R17" s="44" t="n">
        <v>0</v>
      </c>
      <c r="S17" s="44" t="n">
        <v>0</v>
      </c>
      <c r="T17" s="44" t="n">
        <v>0</v>
      </c>
    </row>
    <row r="18" customFormat="false" ht="12.75" hidden="false" customHeight="false" outlineLevel="0" collapsed="false">
      <c r="B18" s="45" t="n">
        <v>37288</v>
      </c>
      <c r="C18" s="43" t="n">
        <v>-0.258074775343511</v>
      </c>
      <c r="D18" s="44" t="n">
        <v>-0.258074775343511</v>
      </c>
      <c r="E18" s="44" t="n">
        <v>0</v>
      </c>
      <c r="F18" s="44" t="n">
        <v>0</v>
      </c>
      <c r="G18" s="44" t="n">
        <v>0</v>
      </c>
      <c r="H18" s="44" t="n">
        <v>0</v>
      </c>
      <c r="I18" s="44" t="n">
        <v>0</v>
      </c>
      <c r="J18" s="44" t="n">
        <v>0</v>
      </c>
      <c r="K18" s="44" t="n">
        <v>0</v>
      </c>
      <c r="L18" s="44" t="n">
        <v>0</v>
      </c>
      <c r="M18" s="44" t="n">
        <v>0</v>
      </c>
      <c r="N18" s="44" t="n">
        <v>0</v>
      </c>
      <c r="O18" s="44" t="n">
        <v>0</v>
      </c>
      <c r="P18" s="44" t="n">
        <v>0</v>
      </c>
      <c r="Q18" s="44" t="n">
        <v>0</v>
      </c>
      <c r="R18" s="44" t="n">
        <v>0</v>
      </c>
      <c r="S18" s="44" t="n">
        <v>0</v>
      </c>
      <c r="T18" s="44" t="n">
        <v>0</v>
      </c>
    </row>
    <row r="19" customFormat="false" ht="12.75" hidden="false" customHeight="false" outlineLevel="0" collapsed="false">
      <c r="B19" s="45" t="n">
        <v>37316</v>
      </c>
      <c r="C19" s="43" t="n">
        <v>-0.792253047357716</v>
      </c>
      <c r="D19" s="44" t="n">
        <v>-0.792253047357716</v>
      </c>
      <c r="E19" s="44" t="n">
        <v>0</v>
      </c>
      <c r="F19" s="44" t="n">
        <v>0</v>
      </c>
      <c r="G19" s="44" t="n">
        <v>0</v>
      </c>
      <c r="H19" s="44" t="n">
        <v>0</v>
      </c>
      <c r="I19" s="44" t="n">
        <v>0</v>
      </c>
      <c r="J19" s="44" t="n">
        <v>0</v>
      </c>
      <c r="K19" s="44" t="n">
        <v>0</v>
      </c>
      <c r="L19" s="44" t="n">
        <v>0</v>
      </c>
      <c r="M19" s="44" t="n">
        <v>0</v>
      </c>
      <c r="N19" s="44" t="n">
        <v>0</v>
      </c>
      <c r="O19" s="44" t="n">
        <v>0</v>
      </c>
      <c r="P19" s="44" t="n">
        <v>0</v>
      </c>
      <c r="Q19" s="44" t="n">
        <v>0</v>
      </c>
      <c r="R19" s="44" t="n">
        <v>0</v>
      </c>
      <c r="S19" s="44" t="n">
        <v>0</v>
      </c>
      <c r="T19" s="44" t="n">
        <v>0</v>
      </c>
    </row>
    <row r="20" customFormat="false" ht="12.75" hidden="false" customHeight="false" outlineLevel="0" collapsed="false">
      <c r="B20" s="45" t="n">
        <v>37347</v>
      </c>
      <c r="C20" s="43" t="n">
        <v>0</v>
      </c>
      <c r="D20" s="44" t="n">
        <v>0</v>
      </c>
      <c r="E20" s="44" t="n">
        <v>0</v>
      </c>
      <c r="F20" s="44" t="n">
        <v>0</v>
      </c>
      <c r="G20" s="44" t="n">
        <v>0</v>
      </c>
      <c r="H20" s="44" t="n">
        <v>0</v>
      </c>
      <c r="I20" s="44" t="n">
        <v>0</v>
      </c>
      <c r="J20" s="44" t="n">
        <v>0</v>
      </c>
      <c r="K20" s="44" t="n">
        <v>0</v>
      </c>
      <c r="L20" s="44" t="n">
        <v>0</v>
      </c>
      <c r="M20" s="44" t="n">
        <v>0</v>
      </c>
      <c r="N20" s="44" t="n">
        <v>0</v>
      </c>
      <c r="O20" s="44" t="n">
        <v>0</v>
      </c>
      <c r="P20" s="44" t="n">
        <v>0</v>
      </c>
      <c r="Q20" s="44" t="n">
        <v>0</v>
      </c>
      <c r="R20" s="44" t="n">
        <v>0</v>
      </c>
      <c r="S20" s="44" t="n">
        <v>0</v>
      </c>
      <c r="T20" s="44" t="n">
        <v>0</v>
      </c>
    </row>
    <row r="21" customFormat="false" ht="12.75" hidden="false" customHeight="false" outlineLevel="0" collapsed="false">
      <c r="B21" s="45" t="n">
        <v>37377</v>
      </c>
      <c r="C21" s="43" t="n">
        <v>0</v>
      </c>
      <c r="D21" s="44" t="n">
        <v>0</v>
      </c>
      <c r="E21" s="44" t="n">
        <v>0</v>
      </c>
      <c r="F21" s="44" t="n">
        <v>0</v>
      </c>
      <c r="G21" s="44" t="n">
        <v>0</v>
      </c>
      <c r="H21" s="44" t="n">
        <v>0</v>
      </c>
      <c r="I21" s="44" t="n">
        <v>0</v>
      </c>
      <c r="J21" s="44" t="n">
        <v>0</v>
      </c>
      <c r="K21" s="44" t="n">
        <v>0</v>
      </c>
      <c r="L21" s="44" t="n">
        <v>0</v>
      </c>
      <c r="M21" s="44" t="n">
        <v>0</v>
      </c>
      <c r="N21" s="44" t="n">
        <v>0</v>
      </c>
      <c r="O21" s="44" t="n">
        <v>0</v>
      </c>
      <c r="P21" s="44" t="n">
        <v>0</v>
      </c>
      <c r="Q21" s="44" t="n">
        <v>0</v>
      </c>
      <c r="R21" s="44" t="n">
        <v>0</v>
      </c>
      <c r="S21" s="44" t="n">
        <v>0</v>
      </c>
      <c r="T21" s="44" t="n">
        <v>0</v>
      </c>
    </row>
    <row r="22" customFormat="false" ht="12.75" hidden="false" customHeight="false" outlineLevel="0" collapsed="false">
      <c r="B22" s="45" t="n">
        <v>37408</v>
      </c>
      <c r="C22" s="43" t="n">
        <v>0</v>
      </c>
      <c r="D22" s="44" t="n">
        <v>0</v>
      </c>
      <c r="E22" s="44" t="n">
        <v>0</v>
      </c>
      <c r="F22" s="44" t="n">
        <v>0</v>
      </c>
      <c r="G22" s="44" t="n">
        <v>0</v>
      </c>
      <c r="H22" s="44" t="n">
        <v>0</v>
      </c>
      <c r="I22" s="44" t="n">
        <v>0</v>
      </c>
      <c r="J22" s="44" t="n">
        <v>0</v>
      </c>
      <c r="K22" s="44" t="n">
        <v>0</v>
      </c>
      <c r="L22" s="44" t="n">
        <v>0</v>
      </c>
      <c r="M22" s="44" t="n">
        <v>0</v>
      </c>
      <c r="N22" s="44" t="n">
        <v>0</v>
      </c>
      <c r="O22" s="44" t="n">
        <v>0</v>
      </c>
      <c r="P22" s="44" t="n">
        <v>0</v>
      </c>
      <c r="Q22" s="44" t="n">
        <v>0</v>
      </c>
      <c r="R22" s="44" t="n">
        <v>0</v>
      </c>
      <c r="S22" s="44" t="n">
        <v>0</v>
      </c>
      <c r="T22" s="44" t="n">
        <v>0</v>
      </c>
    </row>
    <row r="23" customFormat="false" ht="12.75" hidden="false" customHeight="false" outlineLevel="0" collapsed="false">
      <c r="B23" s="45" t="n">
        <v>37438</v>
      </c>
      <c r="C23" s="43" t="n">
        <v>0</v>
      </c>
      <c r="D23" s="44" t="n">
        <v>0</v>
      </c>
      <c r="E23" s="44" t="n">
        <v>0</v>
      </c>
      <c r="F23" s="44" t="n">
        <v>0</v>
      </c>
      <c r="G23" s="44" t="n">
        <v>0</v>
      </c>
      <c r="H23" s="44" t="n">
        <v>0</v>
      </c>
      <c r="I23" s="44" t="n">
        <v>0</v>
      </c>
      <c r="J23" s="44" t="n">
        <v>0</v>
      </c>
      <c r="K23" s="44" t="n">
        <v>0</v>
      </c>
      <c r="L23" s="44" t="n">
        <v>0</v>
      </c>
      <c r="M23" s="44" t="n">
        <v>0</v>
      </c>
      <c r="N23" s="44" t="n">
        <v>0</v>
      </c>
      <c r="O23" s="44" t="n">
        <v>0</v>
      </c>
      <c r="P23" s="44" t="n">
        <v>0</v>
      </c>
      <c r="Q23" s="44" t="n">
        <v>0</v>
      </c>
      <c r="R23" s="44" t="n">
        <v>0</v>
      </c>
      <c r="S23" s="44" t="n">
        <v>0</v>
      </c>
      <c r="T23" s="44" t="n">
        <v>0</v>
      </c>
    </row>
    <row r="24" customFormat="false" ht="12.75" hidden="false" customHeight="false" outlineLevel="0" collapsed="false">
      <c r="B24" s="45" t="n">
        <v>37469</v>
      </c>
      <c r="C24" s="43" t="n">
        <v>0</v>
      </c>
      <c r="D24" s="44" t="n">
        <v>0</v>
      </c>
      <c r="E24" s="44" t="n">
        <v>0</v>
      </c>
      <c r="F24" s="44" t="n">
        <v>0</v>
      </c>
      <c r="G24" s="44" t="n">
        <v>0</v>
      </c>
      <c r="H24" s="44" t="n">
        <v>0</v>
      </c>
      <c r="I24" s="44" t="n">
        <v>0</v>
      </c>
      <c r="J24" s="44" t="n">
        <v>0</v>
      </c>
      <c r="K24" s="44" t="n">
        <v>0</v>
      </c>
      <c r="L24" s="44" t="n">
        <v>0</v>
      </c>
      <c r="M24" s="44" t="n">
        <v>0</v>
      </c>
      <c r="N24" s="44" t="n">
        <v>0</v>
      </c>
      <c r="O24" s="44" t="n">
        <v>0</v>
      </c>
      <c r="P24" s="44" t="n">
        <v>0</v>
      </c>
      <c r="Q24" s="44" t="n">
        <v>0</v>
      </c>
      <c r="R24" s="44" t="n">
        <v>0</v>
      </c>
      <c r="S24" s="44" t="n">
        <v>0</v>
      </c>
      <c r="T24" s="44" t="n">
        <v>0</v>
      </c>
    </row>
    <row r="25" customFormat="false" ht="12.75" hidden="false" customHeight="false" outlineLevel="0" collapsed="false">
      <c r="B25" s="45" t="n">
        <v>37500</v>
      </c>
      <c r="C25" s="43" t="n">
        <v>0</v>
      </c>
      <c r="D25" s="44" t="n">
        <v>0</v>
      </c>
      <c r="E25" s="44" t="n">
        <v>0</v>
      </c>
      <c r="F25" s="44" t="n">
        <v>0</v>
      </c>
      <c r="G25" s="44" t="n">
        <v>0</v>
      </c>
      <c r="H25" s="44" t="n">
        <v>0</v>
      </c>
      <c r="I25" s="44" t="n">
        <v>0</v>
      </c>
      <c r="J25" s="44" t="n">
        <v>0</v>
      </c>
      <c r="K25" s="44" t="n">
        <v>0</v>
      </c>
      <c r="L25" s="44" t="n">
        <v>0</v>
      </c>
      <c r="M25" s="44" t="n">
        <v>0</v>
      </c>
      <c r="N25" s="44" t="n">
        <v>0</v>
      </c>
      <c r="O25" s="44" t="n">
        <v>0</v>
      </c>
      <c r="P25" s="44" t="n">
        <v>0</v>
      </c>
      <c r="Q25" s="44" t="n">
        <v>0</v>
      </c>
      <c r="R25" s="44" t="n">
        <v>0</v>
      </c>
      <c r="S25" s="44" t="n">
        <v>0</v>
      </c>
      <c r="T25" s="44" t="n">
        <v>0</v>
      </c>
    </row>
    <row r="26" customFormat="false" ht="12.75" hidden="false" customHeight="false" outlineLevel="0" collapsed="false">
      <c r="B26" s="45" t="n">
        <v>37530</v>
      </c>
      <c r="C26" s="43" t="n">
        <v>0</v>
      </c>
      <c r="D26" s="44" t="n">
        <v>0</v>
      </c>
      <c r="E26" s="44" t="n">
        <v>0</v>
      </c>
      <c r="F26" s="44" t="n">
        <v>0</v>
      </c>
      <c r="G26" s="44" t="n">
        <v>0</v>
      </c>
      <c r="H26" s="44" t="n">
        <v>0</v>
      </c>
      <c r="I26" s="44" t="n">
        <v>0</v>
      </c>
      <c r="J26" s="44" t="n">
        <v>0</v>
      </c>
      <c r="K26" s="44" t="n">
        <v>0</v>
      </c>
      <c r="L26" s="44" t="n">
        <v>0</v>
      </c>
      <c r="M26" s="44" t="n">
        <v>0</v>
      </c>
      <c r="N26" s="44" t="n">
        <v>0</v>
      </c>
      <c r="O26" s="44" t="n">
        <v>0</v>
      </c>
      <c r="P26" s="44" t="n">
        <v>0</v>
      </c>
      <c r="Q26" s="44" t="n">
        <v>0</v>
      </c>
      <c r="R26" s="44" t="n">
        <v>0</v>
      </c>
      <c r="S26" s="44" t="n">
        <v>0</v>
      </c>
      <c r="T26" s="44" t="n">
        <v>0</v>
      </c>
    </row>
    <row r="27" customFormat="false" ht="12.75" hidden="false" customHeight="false" outlineLevel="0" collapsed="false">
      <c r="B27" s="45" t="n">
        <v>37561</v>
      </c>
      <c r="C27" s="43" t="n">
        <v>0.271774424696063</v>
      </c>
      <c r="D27" s="44" t="n">
        <v>0</v>
      </c>
      <c r="E27" s="44" t="n">
        <v>0</v>
      </c>
      <c r="F27" s="44" t="n">
        <v>0</v>
      </c>
      <c r="G27" s="44" t="n">
        <v>0.271774424696063</v>
      </c>
      <c r="H27" s="44" t="n">
        <v>0</v>
      </c>
      <c r="I27" s="44" t="n">
        <v>0</v>
      </c>
      <c r="J27" s="44" t="n">
        <v>0</v>
      </c>
      <c r="K27" s="44" t="n">
        <v>0</v>
      </c>
      <c r="L27" s="44" t="n">
        <v>0</v>
      </c>
      <c r="M27" s="44" t="n">
        <v>0</v>
      </c>
      <c r="N27" s="44" t="n">
        <v>0</v>
      </c>
      <c r="O27" s="44" t="n">
        <v>0</v>
      </c>
      <c r="P27" s="44" t="n">
        <v>0</v>
      </c>
      <c r="Q27" s="44" t="n">
        <v>0</v>
      </c>
      <c r="R27" s="44" t="n">
        <v>0</v>
      </c>
      <c r="S27" s="44" t="n">
        <v>0</v>
      </c>
      <c r="T27" s="44" t="n">
        <v>0</v>
      </c>
    </row>
    <row r="28" customFormat="false" ht="12.75" hidden="false" customHeight="false" outlineLevel="0" collapsed="false">
      <c r="B28" s="45" t="n">
        <v>37591</v>
      </c>
      <c r="C28" s="43" t="n">
        <v>0.268337387838146</v>
      </c>
      <c r="D28" s="44" t="n">
        <v>0</v>
      </c>
      <c r="E28" s="44" t="n">
        <v>0</v>
      </c>
      <c r="F28" s="44" t="n">
        <v>0</v>
      </c>
      <c r="G28" s="44" t="n">
        <v>0.268337387838146</v>
      </c>
      <c r="H28" s="44" t="n">
        <v>0</v>
      </c>
      <c r="I28" s="44" t="n">
        <v>0</v>
      </c>
      <c r="J28" s="44" t="n">
        <v>0</v>
      </c>
      <c r="K28" s="44" t="n">
        <v>0</v>
      </c>
      <c r="L28" s="44" t="n">
        <v>0</v>
      </c>
      <c r="M28" s="44" t="n">
        <v>0</v>
      </c>
      <c r="N28" s="44" t="n">
        <v>0</v>
      </c>
      <c r="O28" s="44" t="n">
        <v>0</v>
      </c>
      <c r="P28" s="44" t="n">
        <v>0</v>
      </c>
      <c r="Q28" s="44" t="n">
        <v>0</v>
      </c>
      <c r="R28" s="44" t="n">
        <v>0</v>
      </c>
      <c r="S28" s="44" t="n">
        <v>0</v>
      </c>
      <c r="T28" s="44" t="n">
        <v>0</v>
      </c>
    </row>
    <row r="29" customFormat="false" ht="12.75" hidden="false" customHeight="false" outlineLevel="0" collapsed="false">
      <c r="B29" s="45" t="n">
        <v>37622</v>
      </c>
      <c r="C29" s="43" t="n">
        <v>-0.102059510022068</v>
      </c>
      <c r="D29" s="44" t="n">
        <v>0</v>
      </c>
      <c r="E29" s="44" t="n">
        <v>0</v>
      </c>
      <c r="F29" s="44" t="n">
        <v>0</v>
      </c>
      <c r="G29" s="44" t="n">
        <v>0.2581081799236</v>
      </c>
      <c r="H29" s="44" t="n">
        <v>0</v>
      </c>
      <c r="I29" s="44" t="n">
        <v>-0.360167689945668</v>
      </c>
      <c r="J29" s="44" t="n">
        <v>0</v>
      </c>
      <c r="K29" s="44" t="n">
        <v>0</v>
      </c>
      <c r="L29" s="44" t="n">
        <v>0</v>
      </c>
      <c r="M29" s="44" t="n">
        <v>0</v>
      </c>
      <c r="N29" s="44" t="n">
        <v>0</v>
      </c>
      <c r="O29" s="44" t="n">
        <v>0</v>
      </c>
      <c r="P29" s="44" t="n">
        <v>0</v>
      </c>
      <c r="Q29" s="44" t="n">
        <v>0</v>
      </c>
      <c r="R29" s="44" t="n">
        <v>0</v>
      </c>
      <c r="S29" s="44" t="n">
        <v>0</v>
      </c>
      <c r="T29" s="44" t="n">
        <v>0</v>
      </c>
    </row>
    <row r="30" customFormat="false" ht="12.75" hidden="false" customHeight="false" outlineLevel="0" collapsed="false">
      <c r="B30" s="45" t="n">
        <v>37653</v>
      </c>
      <c r="C30" s="43" t="n">
        <v>-0.124132638339644</v>
      </c>
      <c r="D30" s="44" t="n">
        <v>0</v>
      </c>
      <c r="E30" s="44" t="n">
        <v>0</v>
      </c>
      <c r="F30" s="44" t="n">
        <v>0</v>
      </c>
      <c r="G30" s="44" t="n">
        <v>0.241510187719812</v>
      </c>
      <c r="H30" s="44" t="n">
        <v>0</v>
      </c>
      <c r="I30" s="44" t="n">
        <v>-0.365642826059456</v>
      </c>
      <c r="J30" s="44" t="n">
        <v>0</v>
      </c>
      <c r="K30" s="44" t="n">
        <v>0</v>
      </c>
      <c r="L30" s="44" t="n">
        <v>0</v>
      </c>
      <c r="M30" s="44" t="n">
        <v>0</v>
      </c>
      <c r="N30" s="44" t="n">
        <v>0</v>
      </c>
      <c r="O30" s="44" t="n">
        <v>0</v>
      </c>
      <c r="P30" s="44" t="n">
        <v>0</v>
      </c>
      <c r="Q30" s="44" t="n">
        <v>0</v>
      </c>
      <c r="R30" s="44" t="n">
        <v>0</v>
      </c>
      <c r="S30" s="44" t="n">
        <v>0</v>
      </c>
      <c r="T30" s="44" t="n">
        <v>0</v>
      </c>
    </row>
    <row r="31" customFormat="false" ht="12.75" hidden="false" customHeight="false" outlineLevel="0" collapsed="false">
      <c r="B31" s="45" t="n">
        <v>37681</v>
      </c>
      <c r="C31" s="43" t="n">
        <v>-0.0917920702995137</v>
      </c>
      <c r="D31" s="44" t="n">
        <v>0</v>
      </c>
      <c r="E31" s="44" t="n">
        <v>0</v>
      </c>
      <c r="F31" s="44" t="n">
        <v>0</v>
      </c>
      <c r="G31" s="44" t="n">
        <v>0.28105296990337</v>
      </c>
      <c r="H31" s="44" t="n">
        <v>0</v>
      </c>
      <c r="I31" s="44" t="n">
        <v>-0.372845040202883</v>
      </c>
      <c r="J31" s="44" t="n">
        <v>0</v>
      </c>
      <c r="K31" s="44" t="n">
        <v>0</v>
      </c>
      <c r="L31" s="44" t="n">
        <v>0</v>
      </c>
      <c r="M31" s="44" t="n">
        <v>0</v>
      </c>
      <c r="N31" s="44" t="n">
        <v>0</v>
      </c>
      <c r="O31" s="44" t="n">
        <v>0</v>
      </c>
      <c r="P31" s="44" t="n">
        <v>0</v>
      </c>
      <c r="Q31" s="44" t="n">
        <v>0</v>
      </c>
      <c r="R31" s="44" t="n">
        <v>0</v>
      </c>
      <c r="S31" s="44" t="n">
        <v>0</v>
      </c>
      <c r="T31" s="44" t="n">
        <v>0</v>
      </c>
    </row>
    <row r="32" customFormat="false" ht="12.75" hidden="false" customHeight="false" outlineLevel="0" collapsed="false">
      <c r="B32" s="45" t="n">
        <v>37712</v>
      </c>
      <c r="C32" s="43" t="n">
        <v>-0.386875557504172</v>
      </c>
      <c r="D32" s="44" t="n">
        <v>0</v>
      </c>
      <c r="E32" s="44" t="n">
        <v>0</v>
      </c>
      <c r="F32" s="44" t="n">
        <v>0</v>
      </c>
      <c r="G32" s="44" t="n">
        <v>0</v>
      </c>
      <c r="H32" s="44" t="n">
        <v>0</v>
      </c>
      <c r="I32" s="44" t="n">
        <v>-0.386875557504172</v>
      </c>
      <c r="J32" s="44" t="n">
        <v>0</v>
      </c>
      <c r="K32" s="44" t="n">
        <v>0</v>
      </c>
      <c r="L32" s="44" t="n">
        <v>0</v>
      </c>
      <c r="M32" s="44" t="n">
        <v>0</v>
      </c>
      <c r="N32" s="44" t="n">
        <v>0</v>
      </c>
      <c r="O32" s="44" t="n">
        <v>0</v>
      </c>
      <c r="P32" s="44" t="n">
        <v>0</v>
      </c>
      <c r="Q32" s="44" t="n">
        <v>0</v>
      </c>
      <c r="R32" s="44" t="n">
        <v>0</v>
      </c>
      <c r="S32" s="44" t="n">
        <v>0</v>
      </c>
      <c r="T32" s="44" t="n">
        <v>0</v>
      </c>
    </row>
    <row r="33" customFormat="false" ht="12.75" hidden="false" customHeight="false" outlineLevel="0" collapsed="false">
      <c r="B33" s="45" t="n">
        <v>37742</v>
      </c>
      <c r="C33" s="43" t="n">
        <v>-0.385062830926042</v>
      </c>
      <c r="D33" s="44" t="n">
        <v>0</v>
      </c>
      <c r="E33" s="44" t="n">
        <v>0</v>
      </c>
      <c r="F33" s="44" t="n">
        <v>0</v>
      </c>
      <c r="G33" s="44" t="n">
        <v>0</v>
      </c>
      <c r="H33" s="44" t="n">
        <v>0</v>
      </c>
      <c r="I33" s="44" t="n">
        <v>-0.385062830926042</v>
      </c>
      <c r="J33" s="44" t="n">
        <v>0</v>
      </c>
      <c r="K33" s="44" t="n">
        <v>0</v>
      </c>
      <c r="L33" s="44" t="n">
        <v>0</v>
      </c>
      <c r="M33" s="44" t="n">
        <v>0</v>
      </c>
      <c r="N33" s="44" t="n">
        <v>0</v>
      </c>
      <c r="O33" s="44" t="n">
        <v>0</v>
      </c>
      <c r="P33" s="44" t="n">
        <v>0</v>
      </c>
      <c r="Q33" s="44" t="n">
        <v>0</v>
      </c>
      <c r="R33" s="44" t="n">
        <v>0</v>
      </c>
      <c r="S33" s="44" t="n">
        <v>0</v>
      </c>
      <c r="T33" s="44" t="n">
        <v>0</v>
      </c>
    </row>
    <row r="34" customFormat="false" ht="12.75" hidden="false" customHeight="false" outlineLevel="0" collapsed="false">
      <c r="B34" s="45" t="n">
        <v>37773</v>
      </c>
      <c r="C34" s="43" t="n">
        <v>-0.378848077815846</v>
      </c>
      <c r="D34" s="44" t="n">
        <v>0</v>
      </c>
      <c r="E34" s="44" t="n">
        <v>0</v>
      </c>
      <c r="F34" s="44" t="n">
        <v>0</v>
      </c>
      <c r="G34" s="44" t="n">
        <v>0</v>
      </c>
      <c r="H34" s="44" t="n">
        <v>0</v>
      </c>
      <c r="I34" s="44" t="n">
        <v>-0.378848077815846</v>
      </c>
      <c r="J34" s="44" t="n">
        <v>0</v>
      </c>
      <c r="K34" s="44" t="n">
        <v>0</v>
      </c>
      <c r="L34" s="44" t="n">
        <v>0</v>
      </c>
      <c r="M34" s="44" t="n">
        <v>0</v>
      </c>
      <c r="N34" s="44" t="n">
        <v>0</v>
      </c>
      <c r="O34" s="44" t="n">
        <v>0</v>
      </c>
      <c r="P34" s="44" t="n">
        <v>0</v>
      </c>
      <c r="Q34" s="44" t="n">
        <v>0</v>
      </c>
      <c r="R34" s="44" t="n">
        <v>0</v>
      </c>
      <c r="S34" s="44" t="n">
        <v>0</v>
      </c>
      <c r="T34" s="44" t="n">
        <v>0</v>
      </c>
    </row>
    <row r="35" customFormat="false" ht="12.75" hidden="false" customHeight="false" outlineLevel="0" collapsed="false">
      <c r="B35" s="45" t="n">
        <v>37803</v>
      </c>
      <c r="C35" s="43" t="n">
        <v>-0.372882428652612</v>
      </c>
      <c r="D35" s="44" t="n">
        <v>0</v>
      </c>
      <c r="E35" s="44" t="n">
        <v>0</v>
      </c>
      <c r="F35" s="44" t="n">
        <v>0</v>
      </c>
      <c r="G35" s="44" t="n">
        <v>0</v>
      </c>
      <c r="H35" s="44" t="n">
        <v>0</v>
      </c>
      <c r="I35" s="44" t="n">
        <v>-0.372882428652612</v>
      </c>
      <c r="J35" s="44" t="n">
        <v>0</v>
      </c>
      <c r="K35" s="44" t="n">
        <v>0</v>
      </c>
      <c r="L35" s="44" t="n">
        <v>0</v>
      </c>
      <c r="M35" s="44" t="n">
        <v>0</v>
      </c>
      <c r="N35" s="44" t="n">
        <v>0</v>
      </c>
      <c r="O35" s="44" t="n">
        <v>0</v>
      </c>
      <c r="P35" s="44" t="n">
        <v>0</v>
      </c>
      <c r="Q35" s="44" t="n">
        <v>0</v>
      </c>
      <c r="R35" s="44" t="n">
        <v>0</v>
      </c>
      <c r="S35" s="44" t="n">
        <v>0</v>
      </c>
      <c r="T35" s="44" t="n">
        <v>0</v>
      </c>
    </row>
    <row r="36" customFormat="false" ht="12.75" hidden="false" customHeight="false" outlineLevel="0" collapsed="false">
      <c r="B36" s="45" t="n">
        <v>37834</v>
      </c>
      <c r="C36" s="43" t="n">
        <v>-0.366560992700342</v>
      </c>
      <c r="D36" s="44" t="n">
        <v>0</v>
      </c>
      <c r="E36" s="44" t="n">
        <v>0</v>
      </c>
      <c r="F36" s="44" t="n">
        <v>0</v>
      </c>
      <c r="G36" s="44" t="n">
        <v>0</v>
      </c>
      <c r="H36" s="44" t="n">
        <v>0</v>
      </c>
      <c r="I36" s="44" t="n">
        <v>-0.366560992700342</v>
      </c>
      <c r="J36" s="44" t="n">
        <v>0</v>
      </c>
      <c r="K36" s="44" t="n">
        <v>0</v>
      </c>
      <c r="L36" s="44" t="n">
        <v>0</v>
      </c>
      <c r="M36" s="44" t="n">
        <v>0</v>
      </c>
      <c r="N36" s="44" t="n">
        <v>0</v>
      </c>
      <c r="O36" s="44" t="n">
        <v>0</v>
      </c>
      <c r="P36" s="44" t="n">
        <v>0</v>
      </c>
      <c r="Q36" s="44" t="n">
        <v>0</v>
      </c>
      <c r="R36" s="44" t="n">
        <v>0</v>
      </c>
      <c r="S36" s="44" t="n">
        <v>0</v>
      </c>
      <c r="T36" s="44" t="n">
        <v>0</v>
      </c>
    </row>
    <row r="37" customFormat="false" ht="12.75" hidden="false" customHeight="false" outlineLevel="0" collapsed="false">
      <c r="B37" s="45" t="n">
        <v>37865</v>
      </c>
      <c r="C37" s="43" t="n">
        <v>-0.360724878170846</v>
      </c>
      <c r="D37" s="44" t="n">
        <v>0</v>
      </c>
      <c r="E37" s="44" t="n">
        <v>0</v>
      </c>
      <c r="F37" s="44" t="n">
        <v>0</v>
      </c>
      <c r="G37" s="44" t="n">
        <v>0</v>
      </c>
      <c r="H37" s="44" t="n">
        <v>0</v>
      </c>
      <c r="I37" s="44" t="n">
        <v>-0.360724878170846</v>
      </c>
      <c r="J37" s="44" t="n">
        <v>0</v>
      </c>
      <c r="K37" s="44" t="n">
        <v>0</v>
      </c>
      <c r="L37" s="44" t="n">
        <v>0</v>
      </c>
      <c r="M37" s="44" t="n">
        <v>0</v>
      </c>
      <c r="N37" s="44" t="n">
        <v>0</v>
      </c>
      <c r="O37" s="44" t="n">
        <v>0</v>
      </c>
      <c r="P37" s="44" t="n">
        <v>0</v>
      </c>
      <c r="Q37" s="44" t="n">
        <v>0</v>
      </c>
      <c r="R37" s="44" t="n">
        <v>0</v>
      </c>
      <c r="S37" s="44" t="n">
        <v>0</v>
      </c>
      <c r="T37" s="44" t="n">
        <v>0</v>
      </c>
    </row>
    <row r="38" customFormat="false" ht="12.75" hidden="false" customHeight="false" outlineLevel="0" collapsed="false">
      <c r="B38" s="45" t="n">
        <v>37895</v>
      </c>
      <c r="C38" s="43" t="n">
        <v>-0.354534295746844</v>
      </c>
      <c r="D38" s="44" t="n">
        <v>0</v>
      </c>
      <c r="E38" s="44" t="n">
        <v>0</v>
      </c>
      <c r="F38" s="44" t="n">
        <v>0</v>
      </c>
      <c r="G38" s="44" t="n">
        <v>0</v>
      </c>
      <c r="H38" s="44" t="n">
        <v>0</v>
      </c>
      <c r="I38" s="44" t="n">
        <v>-0.354534295746844</v>
      </c>
      <c r="J38" s="44" t="n">
        <v>0</v>
      </c>
      <c r="K38" s="44" t="n">
        <v>0</v>
      </c>
      <c r="L38" s="44" t="n">
        <v>0</v>
      </c>
      <c r="M38" s="44" t="n">
        <v>0</v>
      </c>
      <c r="N38" s="44" t="n">
        <v>0</v>
      </c>
      <c r="O38" s="44" t="n">
        <v>0</v>
      </c>
      <c r="P38" s="44" t="n">
        <v>0</v>
      </c>
      <c r="Q38" s="44" t="n">
        <v>0</v>
      </c>
      <c r="R38" s="44" t="n">
        <v>0</v>
      </c>
      <c r="S38" s="44" t="n">
        <v>0</v>
      </c>
      <c r="T38" s="44" t="n">
        <v>0</v>
      </c>
    </row>
    <row r="39" customFormat="false" ht="12.75" hidden="false" customHeight="false" outlineLevel="0" collapsed="false">
      <c r="B39" s="45" t="n">
        <v>37926</v>
      </c>
      <c r="C39" s="43" t="n">
        <v>-0.442738392974256</v>
      </c>
      <c r="D39" s="44" t="n">
        <v>0</v>
      </c>
      <c r="E39" s="44" t="n">
        <v>0</v>
      </c>
      <c r="F39" s="44" t="n">
        <v>0</v>
      </c>
      <c r="G39" s="44" t="n">
        <v>0</v>
      </c>
      <c r="H39" s="44" t="n">
        <v>0</v>
      </c>
      <c r="I39" s="44" t="n">
        <v>-0.442738392974256</v>
      </c>
      <c r="J39" s="44" t="n">
        <v>0</v>
      </c>
      <c r="K39" s="44" t="n">
        <v>0</v>
      </c>
      <c r="L39" s="44" t="n">
        <v>0</v>
      </c>
      <c r="M39" s="44" t="n">
        <v>0</v>
      </c>
      <c r="N39" s="44" t="n">
        <v>0</v>
      </c>
      <c r="O39" s="44" t="n">
        <v>0</v>
      </c>
      <c r="P39" s="44" t="n">
        <v>0</v>
      </c>
      <c r="Q39" s="44" t="n">
        <v>0</v>
      </c>
      <c r="R39" s="44" t="n">
        <v>0</v>
      </c>
      <c r="S39" s="44" t="n">
        <v>0</v>
      </c>
      <c r="T39" s="44" t="n">
        <v>0</v>
      </c>
    </row>
    <row r="40" customFormat="false" ht="12.75" hidden="false" customHeight="false" outlineLevel="0" collapsed="false">
      <c r="B40" s="45" t="n">
        <v>37956</v>
      </c>
      <c r="C40" s="43" t="n">
        <v>-0.420269944170807</v>
      </c>
      <c r="D40" s="44" t="n">
        <v>0</v>
      </c>
      <c r="E40" s="44" t="n">
        <v>0</v>
      </c>
      <c r="F40" s="44" t="n">
        <v>0</v>
      </c>
      <c r="G40" s="44" t="n">
        <v>0</v>
      </c>
      <c r="H40" s="44" t="n">
        <v>0</v>
      </c>
      <c r="I40" s="44" t="n">
        <v>-0.420269944170807</v>
      </c>
      <c r="J40" s="44" t="n">
        <v>0</v>
      </c>
      <c r="K40" s="44" t="n">
        <v>0</v>
      </c>
      <c r="L40" s="44" t="n">
        <v>0</v>
      </c>
      <c r="M40" s="44" t="n">
        <v>0</v>
      </c>
      <c r="N40" s="44" t="n">
        <v>0</v>
      </c>
      <c r="O40" s="44" t="n">
        <v>0</v>
      </c>
      <c r="P40" s="44" t="n">
        <v>0</v>
      </c>
      <c r="Q40" s="44" t="n">
        <v>0</v>
      </c>
      <c r="R40" s="44" t="n">
        <v>0</v>
      </c>
      <c r="S40" s="44" t="n">
        <v>0</v>
      </c>
      <c r="T40" s="44" t="n">
        <v>0</v>
      </c>
    </row>
    <row r="41" customFormat="false" ht="12.75" hidden="false" customHeight="false" outlineLevel="0" collapsed="false">
      <c r="B41" s="45" t="n">
        <v>37987</v>
      </c>
      <c r="C41" s="43" t="n">
        <v>0</v>
      </c>
      <c r="D41" s="44" t="n">
        <v>0</v>
      </c>
      <c r="E41" s="44" t="n">
        <v>0</v>
      </c>
      <c r="F41" s="44" t="n">
        <v>0</v>
      </c>
      <c r="G41" s="44" t="n">
        <v>0</v>
      </c>
      <c r="H41" s="44" t="n">
        <v>0</v>
      </c>
      <c r="I41" s="44" t="n">
        <v>0</v>
      </c>
      <c r="J41" s="44" t="n">
        <v>0</v>
      </c>
      <c r="K41" s="44" t="n">
        <v>0</v>
      </c>
      <c r="L41" s="44" t="n">
        <v>0</v>
      </c>
      <c r="M41" s="44" t="n">
        <v>0</v>
      </c>
      <c r="N41" s="44" t="n">
        <v>0</v>
      </c>
      <c r="O41" s="44" t="n">
        <v>0</v>
      </c>
      <c r="P41" s="44" t="n">
        <v>0</v>
      </c>
      <c r="Q41" s="44" t="n">
        <v>0</v>
      </c>
      <c r="R41" s="44" t="n">
        <v>0</v>
      </c>
      <c r="S41" s="44" t="n">
        <v>0</v>
      </c>
      <c r="T41" s="44" t="n">
        <v>0</v>
      </c>
    </row>
    <row r="42" customFormat="false" ht="12.75" hidden="false" customHeight="false" outlineLevel="0" collapsed="false">
      <c r="B42" s="45" t="n">
        <v>38018</v>
      </c>
      <c r="C42" s="43" t="n">
        <v>0</v>
      </c>
      <c r="D42" s="44" t="n">
        <v>0</v>
      </c>
      <c r="E42" s="44" t="n">
        <v>0</v>
      </c>
      <c r="F42" s="44" t="n">
        <v>0</v>
      </c>
      <c r="G42" s="44" t="n">
        <v>0</v>
      </c>
      <c r="H42" s="44" t="n">
        <v>0</v>
      </c>
      <c r="I42" s="44" t="n">
        <v>0</v>
      </c>
      <c r="J42" s="44" t="n">
        <v>0</v>
      </c>
      <c r="K42" s="44" t="n">
        <v>0</v>
      </c>
      <c r="L42" s="44" t="n">
        <v>0</v>
      </c>
      <c r="M42" s="44" t="n">
        <v>0</v>
      </c>
      <c r="N42" s="44" t="n">
        <v>0</v>
      </c>
      <c r="O42" s="44" t="n">
        <v>0</v>
      </c>
      <c r="P42" s="44" t="n">
        <v>0</v>
      </c>
      <c r="Q42" s="44" t="n">
        <v>0</v>
      </c>
      <c r="R42" s="44" t="n">
        <v>0</v>
      </c>
      <c r="S42" s="44" t="n">
        <v>0</v>
      </c>
      <c r="T42" s="44" t="n">
        <v>0</v>
      </c>
    </row>
    <row r="43" customFormat="false" ht="12.75" hidden="false" customHeight="false" outlineLevel="0" collapsed="false">
      <c r="B43" s="45" t="n">
        <v>38047</v>
      </c>
      <c r="C43" s="43" t="n">
        <v>0</v>
      </c>
      <c r="D43" s="44" t="n">
        <v>0</v>
      </c>
      <c r="E43" s="44" t="n">
        <v>0</v>
      </c>
      <c r="F43" s="44" t="n">
        <v>0</v>
      </c>
      <c r="G43" s="44" t="n">
        <v>0</v>
      </c>
      <c r="H43" s="44" t="n">
        <v>0</v>
      </c>
      <c r="I43" s="44" t="n">
        <v>0</v>
      </c>
      <c r="J43" s="44" t="n">
        <v>0</v>
      </c>
      <c r="K43" s="44" t="n">
        <v>0</v>
      </c>
      <c r="L43" s="44" t="n">
        <v>0</v>
      </c>
      <c r="M43" s="44" t="n">
        <v>0</v>
      </c>
      <c r="N43" s="44" t="n">
        <v>0</v>
      </c>
      <c r="O43" s="44" t="n">
        <v>0</v>
      </c>
      <c r="P43" s="44" t="n">
        <v>0</v>
      </c>
      <c r="Q43" s="44" t="n">
        <v>0</v>
      </c>
      <c r="R43" s="44" t="n">
        <v>0</v>
      </c>
      <c r="S43" s="44" t="n">
        <v>0</v>
      </c>
      <c r="T43" s="44" t="n">
        <v>0</v>
      </c>
    </row>
    <row r="44" customFormat="false" ht="12.75" hidden="false" customHeight="false" outlineLevel="0" collapsed="false">
      <c r="B44" s="45" t="n">
        <v>38078</v>
      </c>
      <c r="C44" s="43" t="n">
        <v>0</v>
      </c>
      <c r="D44" s="44" t="n">
        <v>0</v>
      </c>
      <c r="E44" s="44" t="n">
        <v>0</v>
      </c>
      <c r="F44" s="44" t="n">
        <v>0</v>
      </c>
      <c r="G44" s="44" t="n">
        <v>0</v>
      </c>
      <c r="H44" s="44" t="n">
        <v>0</v>
      </c>
      <c r="I44" s="44" t="n">
        <v>0</v>
      </c>
      <c r="J44" s="44" t="n">
        <v>0</v>
      </c>
      <c r="K44" s="44" t="n">
        <v>0</v>
      </c>
      <c r="L44" s="44" t="n">
        <v>0</v>
      </c>
      <c r="M44" s="44" t="n">
        <v>0</v>
      </c>
      <c r="N44" s="44" t="n">
        <v>0</v>
      </c>
      <c r="O44" s="44" t="n">
        <v>0</v>
      </c>
      <c r="P44" s="44" t="n">
        <v>0</v>
      </c>
      <c r="Q44" s="44" t="n">
        <v>0</v>
      </c>
      <c r="R44" s="44" t="n">
        <v>0</v>
      </c>
      <c r="S44" s="44" t="n">
        <v>0</v>
      </c>
      <c r="T44" s="44" t="n">
        <v>0</v>
      </c>
    </row>
    <row r="45" customFormat="false" ht="12.75" hidden="false" customHeight="false" outlineLevel="0" collapsed="false">
      <c r="B45" s="45" t="n">
        <v>38108</v>
      </c>
      <c r="C45" s="43" t="n">
        <v>0</v>
      </c>
      <c r="D45" s="44" t="n">
        <v>0</v>
      </c>
      <c r="E45" s="44" t="n">
        <v>0</v>
      </c>
      <c r="F45" s="44" t="n">
        <v>0</v>
      </c>
      <c r="G45" s="44" t="n">
        <v>0</v>
      </c>
      <c r="H45" s="44" t="n">
        <v>0</v>
      </c>
      <c r="I45" s="44" t="n">
        <v>0</v>
      </c>
      <c r="J45" s="44" t="n">
        <v>0</v>
      </c>
      <c r="K45" s="44" t="n">
        <v>0</v>
      </c>
      <c r="L45" s="44" t="n">
        <v>0</v>
      </c>
      <c r="M45" s="44" t="n">
        <v>0</v>
      </c>
      <c r="N45" s="44" t="n">
        <v>0</v>
      </c>
      <c r="O45" s="44" t="n">
        <v>0</v>
      </c>
      <c r="P45" s="44" t="n">
        <v>0</v>
      </c>
      <c r="Q45" s="44" t="n">
        <v>0</v>
      </c>
      <c r="R45" s="44" t="n">
        <v>0</v>
      </c>
      <c r="S45" s="44" t="n">
        <v>0</v>
      </c>
      <c r="T45" s="44" t="n">
        <v>0</v>
      </c>
    </row>
    <row r="46" customFormat="false" ht="12.75" hidden="false" customHeight="false" outlineLevel="0" collapsed="false">
      <c r="B46" s="45" t="n">
        <v>38139</v>
      </c>
      <c r="C46" s="43" t="n">
        <v>0</v>
      </c>
      <c r="D46" s="44" t="n">
        <v>0</v>
      </c>
      <c r="E46" s="44" t="n">
        <v>0</v>
      </c>
      <c r="F46" s="44" t="n">
        <v>0</v>
      </c>
      <c r="G46" s="44" t="n">
        <v>0</v>
      </c>
      <c r="H46" s="44" t="n">
        <v>0</v>
      </c>
      <c r="I46" s="44" t="n">
        <v>0</v>
      </c>
      <c r="J46" s="44" t="n">
        <v>0</v>
      </c>
      <c r="K46" s="44" t="n">
        <v>0</v>
      </c>
      <c r="L46" s="44" t="n">
        <v>0</v>
      </c>
      <c r="M46" s="44" t="n">
        <v>0</v>
      </c>
      <c r="N46" s="44" t="n">
        <v>0</v>
      </c>
      <c r="O46" s="44" t="n">
        <v>0</v>
      </c>
      <c r="P46" s="44" t="n">
        <v>0</v>
      </c>
      <c r="Q46" s="44" t="n">
        <v>0</v>
      </c>
      <c r="R46" s="44" t="n">
        <v>0</v>
      </c>
      <c r="S46" s="44" t="n">
        <v>0</v>
      </c>
      <c r="T46" s="44" t="n">
        <v>0</v>
      </c>
    </row>
    <row r="47" customFormat="false" ht="12.75" hidden="false" customHeight="false" outlineLevel="0" collapsed="false">
      <c r="B47" s="45" t="n">
        <v>38169</v>
      </c>
      <c r="C47" s="43" t="n">
        <v>0</v>
      </c>
      <c r="D47" s="44" t="n">
        <v>0</v>
      </c>
      <c r="E47" s="44" t="n">
        <v>0</v>
      </c>
      <c r="F47" s="44" t="n">
        <v>0</v>
      </c>
      <c r="G47" s="44" t="n">
        <v>0</v>
      </c>
      <c r="H47" s="44" t="n">
        <v>0</v>
      </c>
      <c r="I47" s="44" t="n">
        <v>0</v>
      </c>
      <c r="J47" s="44" t="n">
        <v>0</v>
      </c>
      <c r="K47" s="44" t="n">
        <v>0</v>
      </c>
      <c r="L47" s="44" t="n">
        <v>0</v>
      </c>
      <c r="M47" s="44" t="n">
        <v>0</v>
      </c>
      <c r="N47" s="44" t="n">
        <v>0</v>
      </c>
      <c r="O47" s="44" t="n">
        <v>0</v>
      </c>
      <c r="P47" s="44" t="n">
        <v>0</v>
      </c>
      <c r="Q47" s="44" t="n">
        <v>0</v>
      </c>
      <c r="R47" s="44" t="n">
        <v>0</v>
      </c>
      <c r="S47" s="44" t="n">
        <v>0</v>
      </c>
      <c r="T47" s="44" t="n">
        <v>0</v>
      </c>
    </row>
    <row r="48" customFormat="false" ht="12.75" hidden="false" customHeight="false" outlineLevel="0" collapsed="false">
      <c r="B48" s="45" t="n">
        <v>38200</v>
      </c>
      <c r="C48" s="43" t="n">
        <v>0</v>
      </c>
      <c r="D48" s="44" t="n">
        <v>0</v>
      </c>
      <c r="E48" s="44" t="n">
        <v>0</v>
      </c>
      <c r="F48" s="44" t="n">
        <v>0</v>
      </c>
      <c r="G48" s="44" t="n">
        <v>0</v>
      </c>
      <c r="H48" s="44" t="n">
        <v>0</v>
      </c>
      <c r="I48" s="44" t="n">
        <v>0</v>
      </c>
      <c r="J48" s="44" t="n">
        <v>0</v>
      </c>
      <c r="K48" s="44" t="n">
        <v>0</v>
      </c>
      <c r="L48" s="44" t="n">
        <v>0</v>
      </c>
      <c r="M48" s="44" t="n">
        <v>0</v>
      </c>
      <c r="N48" s="44" t="n">
        <v>0</v>
      </c>
      <c r="O48" s="44" t="n">
        <v>0</v>
      </c>
      <c r="P48" s="44" t="n">
        <v>0</v>
      </c>
      <c r="Q48" s="44" t="n">
        <v>0</v>
      </c>
      <c r="R48" s="44" t="n">
        <v>0</v>
      </c>
      <c r="S48" s="44" t="n">
        <v>0</v>
      </c>
      <c r="T48" s="44" t="n">
        <v>0</v>
      </c>
    </row>
    <row r="49" customFormat="false" ht="12.75" hidden="false" customHeight="false" outlineLevel="0" collapsed="false">
      <c r="B49" s="45" t="n">
        <v>38231</v>
      </c>
      <c r="C49" s="43" t="n">
        <v>0</v>
      </c>
      <c r="D49" s="44" t="n">
        <v>0</v>
      </c>
      <c r="E49" s="44" t="n">
        <v>0</v>
      </c>
      <c r="F49" s="44" t="n">
        <v>0</v>
      </c>
      <c r="G49" s="44" t="n">
        <v>0</v>
      </c>
      <c r="H49" s="44" t="n">
        <v>0</v>
      </c>
      <c r="I49" s="44" t="n">
        <v>0</v>
      </c>
      <c r="J49" s="44" t="n">
        <v>0</v>
      </c>
      <c r="K49" s="44" t="n">
        <v>0</v>
      </c>
      <c r="L49" s="44" t="n">
        <v>0</v>
      </c>
      <c r="M49" s="44" t="n">
        <v>0</v>
      </c>
      <c r="N49" s="44" t="n">
        <v>0</v>
      </c>
      <c r="O49" s="44" t="n">
        <v>0</v>
      </c>
      <c r="P49" s="44" t="n">
        <v>0</v>
      </c>
      <c r="Q49" s="44" t="n">
        <v>0</v>
      </c>
      <c r="R49" s="44" t="n">
        <v>0</v>
      </c>
      <c r="S49" s="44" t="n">
        <v>0</v>
      </c>
      <c r="T49" s="44" t="n">
        <v>0</v>
      </c>
    </row>
    <row r="50" customFormat="false" ht="12.75" hidden="false" customHeight="false" outlineLevel="0" collapsed="false">
      <c r="B50" s="45" t="n">
        <v>38261</v>
      </c>
      <c r="C50" s="43" t="n">
        <v>0</v>
      </c>
      <c r="D50" s="44" t="n">
        <v>0</v>
      </c>
      <c r="E50" s="44" t="n">
        <v>0</v>
      </c>
      <c r="F50" s="44" t="n">
        <v>0</v>
      </c>
      <c r="G50" s="44" t="n">
        <v>0</v>
      </c>
      <c r="H50" s="44" t="n">
        <v>0</v>
      </c>
      <c r="I50" s="44" t="n">
        <v>0</v>
      </c>
      <c r="J50" s="44" t="n">
        <v>0</v>
      </c>
      <c r="K50" s="44" t="n">
        <v>0</v>
      </c>
      <c r="L50" s="44" t="n">
        <v>0</v>
      </c>
      <c r="M50" s="44" t="n">
        <v>0</v>
      </c>
      <c r="N50" s="44" t="n">
        <v>0</v>
      </c>
      <c r="O50" s="44" t="n">
        <v>0</v>
      </c>
      <c r="P50" s="44" t="n">
        <v>0</v>
      </c>
      <c r="Q50" s="44" t="n">
        <v>0</v>
      </c>
      <c r="R50" s="44" t="n">
        <v>0</v>
      </c>
      <c r="S50" s="44" t="n">
        <v>0</v>
      </c>
      <c r="T50" s="44" t="n">
        <v>0</v>
      </c>
    </row>
    <row r="51" customFormat="false" ht="12.75" hidden="false" customHeight="false" outlineLevel="0" collapsed="false">
      <c r="B51" s="45" t="n">
        <v>38292</v>
      </c>
      <c r="C51" s="43" t="n">
        <v>0</v>
      </c>
      <c r="D51" s="44" t="n">
        <v>0</v>
      </c>
      <c r="E51" s="44" t="n">
        <v>0</v>
      </c>
      <c r="F51" s="44" t="n">
        <v>0</v>
      </c>
      <c r="G51" s="44" t="n">
        <v>0</v>
      </c>
      <c r="H51" s="44" t="n">
        <v>0</v>
      </c>
      <c r="I51" s="44" t="n">
        <v>0</v>
      </c>
      <c r="J51" s="44" t="n">
        <v>0</v>
      </c>
      <c r="K51" s="44" t="n">
        <v>0</v>
      </c>
      <c r="L51" s="44" t="n">
        <v>0</v>
      </c>
      <c r="M51" s="44" t="n">
        <v>0</v>
      </c>
      <c r="N51" s="44" t="n">
        <v>0</v>
      </c>
      <c r="O51" s="44" t="n">
        <v>0</v>
      </c>
      <c r="P51" s="44" t="n">
        <v>0</v>
      </c>
      <c r="Q51" s="44" t="n">
        <v>0</v>
      </c>
      <c r="R51" s="44" t="n">
        <v>0</v>
      </c>
      <c r="S51" s="44" t="n">
        <v>0</v>
      </c>
      <c r="T51" s="44" t="n">
        <v>0</v>
      </c>
    </row>
    <row r="52" customFormat="false" ht="12.75" hidden="false" customHeight="false" outlineLevel="0" collapsed="false">
      <c r="B52" s="45" t="n">
        <v>38322</v>
      </c>
      <c r="C52" s="43" t="n">
        <v>0</v>
      </c>
      <c r="D52" s="44" t="n">
        <v>0</v>
      </c>
      <c r="E52" s="44" t="n">
        <v>0</v>
      </c>
      <c r="F52" s="44" t="n">
        <v>0</v>
      </c>
      <c r="G52" s="44" t="n">
        <v>0</v>
      </c>
      <c r="H52" s="44" t="n">
        <v>0</v>
      </c>
      <c r="I52" s="44" t="n">
        <v>0</v>
      </c>
      <c r="J52" s="44" t="n">
        <v>0</v>
      </c>
      <c r="K52" s="44" t="n">
        <v>0</v>
      </c>
      <c r="L52" s="44" t="n">
        <v>0</v>
      </c>
      <c r="M52" s="44" t="n">
        <v>0</v>
      </c>
      <c r="N52" s="44" t="n">
        <v>0</v>
      </c>
      <c r="O52" s="44" t="n">
        <v>0</v>
      </c>
      <c r="P52" s="44" t="n">
        <v>0</v>
      </c>
      <c r="Q52" s="44" t="n">
        <v>0</v>
      </c>
      <c r="R52" s="44" t="n">
        <v>0</v>
      </c>
      <c r="S52" s="44" t="n">
        <v>0</v>
      </c>
      <c r="T52" s="44" t="n">
        <v>0</v>
      </c>
    </row>
    <row r="53" customFormat="false" ht="12.75" hidden="false" customHeight="false" outlineLevel="0" collapsed="false">
      <c r="B53" s="45" t="n">
        <v>38353</v>
      </c>
      <c r="C53" s="43" t="n">
        <v>0</v>
      </c>
      <c r="D53" s="44" t="n">
        <v>0</v>
      </c>
      <c r="E53" s="44" t="n">
        <v>0</v>
      </c>
      <c r="F53" s="44" t="n">
        <v>0</v>
      </c>
      <c r="G53" s="44" t="n">
        <v>0</v>
      </c>
      <c r="H53" s="44" t="n">
        <v>0</v>
      </c>
      <c r="I53" s="44" t="n">
        <v>0</v>
      </c>
      <c r="J53" s="44" t="n">
        <v>0</v>
      </c>
      <c r="K53" s="44" t="n">
        <v>0</v>
      </c>
      <c r="L53" s="44" t="n">
        <v>0</v>
      </c>
      <c r="M53" s="44" t="n">
        <v>0</v>
      </c>
      <c r="N53" s="44" t="n">
        <v>0</v>
      </c>
      <c r="O53" s="44" t="n">
        <v>0</v>
      </c>
      <c r="P53" s="44" t="n">
        <v>0</v>
      </c>
      <c r="Q53" s="44" t="n">
        <v>0</v>
      </c>
      <c r="R53" s="44" t="n">
        <v>0</v>
      </c>
      <c r="S53" s="44" t="n">
        <v>0</v>
      </c>
      <c r="T53" s="44" t="n">
        <v>0</v>
      </c>
    </row>
    <row r="54" customFormat="false" ht="12.75" hidden="false" customHeight="false" outlineLevel="0" collapsed="false">
      <c r="B54" s="45" t="n">
        <v>38384</v>
      </c>
      <c r="C54" s="43" t="n">
        <v>0</v>
      </c>
      <c r="D54" s="44" t="n">
        <v>0</v>
      </c>
      <c r="E54" s="44" t="n">
        <v>0</v>
      </c>
      <c r="F54" s="44" t="n">
        <v>0</v>
      </c>
      <c r="G54" s="44" t="n">
        <v>0</v>
      </c>
      <c r="H54" s="44" t="n">
        <v>0</v>
      </c>
      <c r="I54" s="44" t="n">
        <v>0</v>
      </c>
      <c r="J54" s="44" t="n">
        <v>0</v>
      </c>
      <c r="K54" s="44" t="n">
        <v>0</v>
      </c>
      <c r="L54" s="44" t="n">
        <v>0</v>
      </c>
      <c r="M54" s="44" t="n">
        <v>0</v>
      </c>
      <c r="N54" s="44" t="n">
        <v>0</v>
      </c>
      <c r="O54" s="44" t="n">
        <v>0</v>
      </c>
      <c r="P54" s="44" t="n">
        <v>0</v>
      </c>
      <c r="Q54" s="44" t="n">
        <v>0</v>
      </c>
      <c r="R54" s="44" t="n">
        <v>0</v>
      </c>
      <c r="S54" s="44" t="n">
        <v>0</v>
      </c>
      <c r="T54" s="44" t="n">
        <v>0</v>
      </c>
    </row>
    <row r="55" customFormat="false" ht="12.75" hidden="false" customHeight="false" outlineLevel="0" collapsed="false">
      <c r="B55" s="45" t="n">
        <v>38412</v>
      </c>
      <c r="C55" s="43" t="n">
        <v>0</v>
      </c>
      <c r="D55" s="44" t="n">
        <v>0</v>
      </c>
      <c r="E55" s="44" t="n">
        <v>0</v>
      </c>
      <c r="F55" s="44" t="n">
        <v>0</v>
      </c>
      <c r="G55" s="44" t="n">
        <v>0</v>
      </c>
      <c r="H55" s="44" t="n">
        <v>0</v>
      </c>
      <c r="I55" s="44" t="n">
        <v>0</v>
      </c>
      <c r="J55" s="44" t="n">
        <v>0</v>
      </c>
      <c r="K55" s="44" t="n">
        <v>0</v>
      </c>
      <c r="L55" s="44" t="n">
        <v>0</v>
      </c>
      <c r="M55" s="44" t="n">
        <v>0</v>
      </c>
      <c r="N55" s="44" t="n">
        <v>0</v>
      </c>
      <c r="O55" s="44" t="n">
        <v>0</v>
      </c>
      <c r="P55" s="44" t="n">
        <v>0</v>
      </c>
      <c r="Q55" s="44" t="n">
        <v>0</v>
      </c>
      <c r="R55" s="44" t="n">
        <v>0</v>
      </c>
      <c r="S55" s="44" t="n">
        <v>0</v>
      </c>
      <c r="T55" s="44" t="n">
        <v>0</v>
      </c>
    </row>
    <row r="56" customFormat="false" ht="12.75" hidden="false" customHeight="false" outlineLevel="0" collapsed="false">
      <c r="B56" s="45" t="n">
        <v>38443</v>
      </c>
      <c r="C56" s="43" t="n">
        <v>0</v>
      </c>
      <c r="D56" s="44" t="n">
        <v>0</v>
      </c>
      <c r="E56" s="44" t="n">
        <v>0</v>
      </c>
      <c r="F56" s="44" t="n">
        <v>0</v>
      </c>
      <c r="G56" s="44" t="n">
        <v>0</v>
      </c>
      <c r="H56" s="44" t="n">
        <v>0</v>
      </c>
      <c r="I56" s="44" t="n">
        <v>0</v>
      </c>
      <c r="J56" s="44" t="n">
        <v>0</v>
      </c>
      <c r="K56" s="44" t="n">
        <v>0</v>
      </c>
      <c r="L56" s="44" t="n">
        <v>0</v>
      </c>
      <c r="M56" s="44" t="n">
        <v>0</v>
      </c>
      <c r="N56" s="44" t="n">
        <v>0</v>
      </c>
      <c r="O56" s="44" t="n">
        <v>0</v>
      </c>
      <c r="P56" s="44" t="n">
        <v>0</v>
      </c>
      <c r="Q56" s="44" t="n">
        <v>0</v>
      </c>
      <c r="R56" s="44" t="n">
        <v>0</v>
      </c>
      <c r="S56" s="44" t="n">
        <v>0</v>
      </c>
      <c r="T56" s="44" t="n">
        <v>0</v>
      </c>
    </row>
    <row r="57" customFormat="false" ht="12.75" hidden="false" customHeight="false" outlineLevel="0" collapsed="false">
      <c r="B57" s="45" t="n">
        <v>38473</v>
      </c>
      <c r="C57" s="43" t="n">
        <v>0</v>
      </c>
      <c r="D57" s="44" t="n">
        <v>0</v>
      </c>
      <c r="E57" s="44" t="n">
        <v>0</v>
      </c>
      <c r="F57" s="44" t="n">
        <v>0</v>
      </c>
      <c r="G57" s="44" t="n">
        <v>0</v>
      </c>
      <c r="H57" s="44" t="n">
        <v>0</v>
      </c>
      <c r="I57" s="44" t="n">
        <v>0</v>
      </c>
      <c r="J57" s="44" t="n">
        <v>0</v>
      </c>
      <c r="K57" s="44" t="n">
        <v>0</v>
      </c>
      <c r="L57" s="44" t="n">
        <v>0</v>
      </c>
      <c r="M57" s="44" t="n">
        <v>0</v>
      </c>
      <c r="N57" s="44" t="n">
        <v>0</v>
      </c>
      <c r="O57" s="44" t="n">
        <v>0</v>
      </c>
      <c r="P57" s="44" t="n">
        <v>0</v>
      </c>
      <c r="Q57" s="44" t="n">
        <v>0</v>
      </c>
      <c r="R57" s="44" t="n">
        <v>0</v>
      </c>
      <c r="S57" s="44" t="n">
        <v>0</v>
      </c>
      <c r="T57" s="44" t="n">
        <v>0</v>
      </c>
    </row>
    <row r="58" customFormat="false" ht="12.75" hidden="false" customHeight="false" outlineLevel="0" collapsed="false">
      <c r="B58" s="45" t="n">
        <v>38504</v>
      </c>
      <c r="C58" s="43" t="n">
        <v>0</v>
      </c>
      <c r="D58" s="44" t="n">
        <v>0</v>
      </c>
      <c r="E58" s="44" t="n">
        <v>0</v>
      </c>
      <c r="F58" s="44" t="n">
        <v>0</v>
      </c>
      <c r="G58" s="44" t="n">
        <v>0</v>
      </c>
      <c r="H58" s="44" t="n">
        <v>0</v>
      </c>
      <c r="I58" s="44" t="n">
        <v>0</v>
      </c>
      <c r="J58" s="44" t="n">
        <v>0</v>
      </c>
      <c r="K58" s="44" t="n">
        <v>0</v>
      </c>
      <c r="L58" s="44" t="n">
        <v>0</v>
      </c>
      <c r="M58" s="44" t="n">
        <v>0</v>
      </c>
      <c r="N58" s="44" t="n">
        <v>0</v>
      </c>
      <c r="O58" s="44" t="n">
        <v>0</v>
      </c>
      <c r="P58" s="44" t="n">
        <v>0</v>
      </c>
      <c r="Q58" s="44" t="n">
        <v>0</v>
      </c>
      <c r="R58" s="44" t="n">
        <v>0</v>
      </c>
      <c r="S58" s="44" t="n">
        <v>0</v>
      </c>
      <c r="T58" s="44" t="n">
        <v>0</v>
      </c>
    </row>
    <row r="59" customFormat="false" ht="12.75" hidden="false" customHeight="false" outlineLevel="0" collapsed="false">
      <c r="B59" s="45" t="n">
        <v>38534</v>
      </c>
      <c r="C59" s="43" t="n">
        <v>0</v>
      </c>
      <c r="D59" s="44" t="n">
        <v>0</v>
      </c>
      <c r="E59" s="44" t="n">
        <v>0</v>
      </c>
      <c r="F59" s="44" t="n">
        <v>0</v>
      </c>
      <c r="G59" s="44" t="n">
        <v>0</v>
      </c>
      <c r="H59" s="44" t="n">
        <v>0</v>
      </c>
      <c r="I59" s="44" t="n">
        <v>0</v>
      </c>
      <c r="J59" s="44" t="n">
        <v>0</v>
      </c>
      <c r="K59" s="44" t="n">
        <v>0</v>
      </c>
      <c r="L59" s="44" t="n">
        <v>0</v>
      </c>
      <c r="M59" s="44" t="n">
        <v>0</v>
      </c>
      <c r="N59" s="44" t="n">
        <v>0</v>
      </c>
      <c r="O59" s="44" t="n">
        <v>0</v>
      </c>
      <c r="P59" s="44" t="n">
        <v>0</v>
      </c>
      <c r="Q59" s="44" t="n">
        <v>0</v>
      </c>
      <c r="R59" s="44" t="n">
        <v>0</v>
      </c>
      <c r="S59" s="44" t="n">
        <v>0</v>
      </c>
      <c r="T59" s="44" t="n">
        <v>0</v>
      </c>
    </row>
    <row r="60" customFormat="false" ht="12.75" hidden="false" customHeight="false" outlineLevel="0" collapsed="false">
      <c r="B60" s="45" t="n">
        <v>38565</v>
      </c>
      <c r="C60" s="43" t="n">
        <v>0</v>
      </c>
      <c r="D60" s="44" t="n">
        <v>0</v>
      </c>
      <c r="E60" s="44" t="n">
        <v>0</v>
      </c>
      <c r="F60" s="44" t="n">
        <v>0</v>
      </c>
      <c r="G60" s="44" t="n">
        <v>0</v>
      </c>
      <c r="H60" s="44" t="n">
        <v>0</v>
      </c>
      <c r="I60" s="44" t="n">
        <v>0</v>
      </c>
      <c r="J60" s="44" t="n">
        <v>0</v>
      </c>
      <c r="K60" s="44" t="n">
        <v>0</v>
      </c>
      <c r="L60" s="44" t="n">
        <v>0</v>
      </c>
      <c r="M60" s="44" t="n">
        <v>0</v>
      </c>
      <c r="N60" s="44" t="n">
        <v>0</v>
      </c>
      <c r="O60" s="44" t="n">
        <v>0</v>
      </c>
      <c r="P60" s="44" t="n">
        <v>0</v>
      </c>
      <c r="Q60" s="44" t="n">
        <v>0</v>
      </c>
      <c r="R60" s="44" t="n">
        <v>0</v>
      </c>
      <c r="S60" s="44" t="n">
        <v>0</v>
      </c>
      <c r="T60" s="44" t="n">
        <v>0</v>
      </c>
    </row>
    <row r="61" customFormat="false" ht="12.75" hidden="false" customHeight="false" outlineLevel="0" collapsed="false">
      <c r="B61" s="45" t="n">
        <v>38596</v>
      </c>
      <c r="C61" s="43" t="n">
        <v>0</v>
      </c>
      <c r="D61" s="44" t="n">
        <v>0</v>
      </c>
      <c r="E61" s="44" t="n">
        <v>0</v>
      </c>
      <c r="F61" s="44" t="n">
        <v>0</v>
      </c>
      <c r="G61" s="44" t="n">
        <v>0</v>
      </c>
      <c r="H61" s="44" t="n">
        <v>0</v>
      </c>
      <c r="I61" s="44" t="n">
        <v>0</v>
      </c>
      <c r="J61" s="44" t="n">
        <v>0</v>
      </c>
      <c r="K61" s="44" t="n">
        <v>0</v>
      </c>
      <c r="L61" s="44" t="n">
        <v>0</v>
      </c>
      <c r="M61" s="44" t="n">
        <v>0</v>
      </c>
      <c r="N61" s="44" t="n">
        <v>0</v>
      </c>
      <c r="O61" s="44" t="n">
        <v>0</v>
      </c>
      <c r="P61" s="44" t="n">
        <v>0</v>
      </c>
      <c r="Q61" s="44" t="n">
        <v>0</v>
      </c>
      <c r="R61" s="44" t="n">
        <v>0</v>
      </c>
      <c r="S61" s="44" t="n">
        <v>0</v>
      </c>
      <c r="T61" s="44" t="n">
        <v>0</v>
      </c>
    </row>
    <row r="62" customFormat="false" ht="12.75" hidden="false" customHeight="false" outlineLevel="0" collapsed="false">
      <c r="B62" s="45" t="n">
        <v>38626</v>
      </c>
      <c r="C62" s="43" t="n">
        <v>0</v>
      </c>
      <c r="D62" s="44" t="n">
        <v>0</v>
      </c>
      <c r="E62" s="44" t="n">
        <v>0</v>
      </c>
      <c r="F62" s="44" t="n">
        <v>0</v>
      </c>
      <c r="G62" s="44" t="n">
        <v>0</v>
      </c>
      <c r="H62" s="44" t="n">
        <v>0</v>
      </c>
      <c r="I62" s="44" t="n">
        <v>0</v>
      </c>
      <c r="J62" s="44" t="n">
        <v>0</v>
      </c>
      <c r="K62" s="44" t="n">
        <v>0</v>
      </c>
      <c r="L62" s="44" t="n">
        <v>0</v>
      </c>
      <c r="M62" s="44" t="n">
        <v>0</v>
      </c>
      <c r="N62" s="44" t="n">
        <v>0</v>
      </c>
      <c r="O62" s="44" t="n">
        <v>0</v>
      </c>
      <c r="P62" s="44" t="n">
        <v>0</v>
      </c>
      <c r="Q62" s="44" t="n">
        <v>0</v>
      </c>
      <c r="R62" s="44" t="n">
        <v>0</v>
      </c>
      <c r="S62" s="44" t="n">
        <v>0</v>
      </c>
      <c r="T62" s="44" t="n">
        <v>0</v>
      </c>
    </row>
    <row r="63" customFormat="false" ht="12.75" hidden="false" customHeight="false" outlineLevel="0" collapsed="false">
      <c r="B63" s="45" t="n">
        <v>38657</v>
      </c>
      <c r="C63" s="43" t="n">
        <v>0</v>
      </c>
      <c r="D63" s="44" t="n">
        <v>0</v>
      </c>
      <c r="E63" s="44" t="n">
        <v>0</v>
      </c>
      <c r="F63" s="44" t="n">
        <v>0</v>
      </c>
      <c r="G63" s="44" t="n">
        <v>0</v>
      </c>
      <c r="H63" s="44" t="n">
        <v>0</v>
      </c>
      <c r="I63" s="44" t="n">
        <v>0</v>
      </c>
      <c r="J63" s="44" t="n">
        <v>0</v>
      </c>
      <c r="K63" s="44" t="n">
        <v>0</v>
      </c>
      <c r="L63" s="44" t="n">
        <v>0</v>
      </c>
      <c r="M63" s="44" t="n">
        <v>0</v>
      </c>
      <c r="N63" s="44" t="n">
        <v>0</v>
      </c>
      <c r="O63" s="44" t="n">
        <v>0</v>
      </c>
      <c r="P63" s="44" t="n">
        <v>0</v>
      </c>
      <c r="Q63" s="44" t="n">
        <v>0</v>
      </c>
      <c r="R63" s="44" t="n">
        <v>0</v>
      </c>
      <c r="S63" s="44" t="n">
        <v>0</v>
      </c>
      <c r="T63" s="44" t="n">
        <v>0</v>
      </c>
    </row>
    <row r="64" customFormat="false" ht="12.75" hidden="false" customHeight="false" outlineLevel="0" collapsed="false">
      <c r="B64" s="45" t="n">
        <v>38687</v>
      </c>
      <c r="C64" s="43" t="n">
        <v>0</v>
      </c>
      <c r="D64" s="44" t="n">
        <v>0</v>
      </c>
      <c r="E64" s="44" t="n">
        <v>0</v>
      </c>
      <c r="F64" s="44" t="n">
        <v>0</v>
      </c>
      <c r="G64" s="44" t="n">
        <v>0</v>
      </c>
      <c r="H64" s="44" t="n">
        <v>0</v>
      </c>
      <c r="I64" s="44" t="n">
        <v>0</v>
      </c>
      <c r="J64" s="44" t="n">
        <v>0</v>
      </c>
      <c r="K64" s="44" t="n">
        <v>0</v>
      </c>
      <c r="L64" s="44" t="n">
        <v>0</v>
      </c>
      <c r="M64" s="44" t="n">
        <v>0</v>
      </c>
      <c r="N64" s="44" t="n">
        <v>0</v>
      </c>
      <c r="O64" s="44" t="n">
        <v>0</v>
      </c>
      <c r="P64" s="44" t="n">
        <v>0</v>
      </c>
      <c r="Q64" s="44" t="n">
        <v>0</v>
      </c>
      <c r="R64" s="44" t="n">
        <v>0</v>
      </c>
      <c r="S64" s="44" t="n">
        <v>0</v>
      </c>
      <c r="T64" s="44" t="n">
        <v>0</v>
      </c>
    </row>
    <row r="65" customFormat="false" ht="12.75" hidden="false" customHeight="false" outlineLevel="0" collapsed="false">
      <c r="B65" s="45" t="n">
        <v>38718</v>
      </c>
      <c r="C65" s="43" t="n">
        <v>0</v>
      </c>
      <c r="D65" s="44" t="n">
        <v>0</v>
      </c>
      <c r="E65" s="44" t="n">
        <v>0</v>
      </c>
      <c r="F65" s="44" t="n">
        <v>0</v>
      </c>
      <c r="G65" s="44" t="n">
        <v>0</v>
      </c>
      <c r="H65" s="44" t="n">
        <v>0</v>
      </c>
      <c r="I65" s="44" t="n">
        <v>0</v>
      </c>
      <c r="J65" s="44" t="n">
        <v>0</v>
      </c>
      <c r="K65" s="44" t="n">
        <v>0</v>
      </c>
      <c r="L65" s="44" t="n">
        <v>0</v>
      </c>
      <c r="M65" s="44" t="n">
        <v>0</v>
      </c>
      <c r="N65" s="44" t="n">
        <v>0</v>
      </c>
      <c r="O65" s="44" t="n">
        <v>0</v>
      </c>
      <c r="P65" s="44" t="n">
        <v>0</v>
      </c>
      <c r="Q65" s="44" t="n">
        <v>0</v>
      </c>
      <c r="R65" s="44" t="n">
        <v>0</v>
      </c>
      <c r="S65" s="44" t="n">
        <v>0</v>
      </c>
      <c r="T65" s="44" t="n">
        <v>0</v>
      </c>
    </row>
    <row r="66" customFormat="false" ht="12.75" hidden="false" customHeight="false" outlineLevel="0" collapsed="false">
      <c r="B66" s="45" t="n">
        <v>38749</v>
      </c>
      <c r="C66" s="43" t="n">
        <v>0</v>
      </c>
      <c r="D66" s="44" t="n">
        <v>0</v>
      </c>
      <c r="E66" s="44" t="n">
        <v>0</v>
      </c>
      <c r="F66" s="44" t="n">
        <v>0</v>
      </c>
      <c r="G66" s="44" t="n">
        <v>0</v>
      </c>
      <c r="H66" s="44" t="n">
        <v>0</v>
      </c>
      <c r="I66" s="44" t="n">
        <v>0</v>
      </c>
      <c r="J66" s="44" t="n">
        <v>0</v>
      </c>
      <c r="K66" s="44" t="n">
        <v>0</v>
      </c>
      <c r="L66" s="44" t="n">
        <v>0</v>
      </c>
      <c r="M66" s="44" t="n">
        <v>0</v>
      </c>
      <c r="N66" s="44" t="n">
        <v>0</v>
      </c>
      <c r="O66" s="44" t="n">
        <v>0</v>
      </c>
      <c r="P66" s="44" t="n">
        <v>0</v>
      </c>
      <c r="Q66" s="44" t="n">
        <v>0</v>
      </c>
      <c r="R66" s="44" t="n">
        <v>0</v>
      </c>
      <c r="S66" s="44" t="n">
        <v>0</v>
      </c>
      <c r="T66" s="44" t="n">
        <v>0</v>
      </c>
    </row>
    <row r="67" customFormat="false" ht="12.75" hidden="false" customHeight="false" outlineLevel="0" collapsed="false">
      <c r="B67" s="45" t="n">
        <v>38777</v>
      </c>
      <c r="C67" s="43" t="n">
        <v>0</v>
      </c>
      <c r="D67" s="44" t="n">
        <v>0</v>
      </c>
      <c r="E67" s="44" t="n">
        <v>0</v>
      </c>
      <c r="F67" s="44" t="n">
        <v>0</v>
      </c>
      <c r="G67" s="44" t="n">
        <v>0</v>
      </c>
      <c r="H67" s="44" t="n">
        <v>0</v>
      </c>
      <c r="I67" s="44" t="n">
        <v>0</v>
      </c>
      <c r="J67" s="44" t="n">
        <v>0</v>
      </c>
      <c r="K67" s="44" t="n">
        <v>0</v>
      </c>
      <c r="L67" s="44" t="n">
        <v>0</v>
      </c>
      <c r="M67" s="44" t="n">
        <v>0</v>
      </c>
      <c r="N67" s="44" t="n">
        <v>0</v>
      </c>
      <c r="O67" s="44" t="n">
        <v>0</v>
      </c>
      <c r="P67" s="44" t="n">
        <v>0</v>
      </c>
      <c r="Q67" s="44" t="n">
        <v>0</v>
      </c>
      <c r="R67" s="44" t="n">
        <v>0</v>
      </c>
      <c r="S67" s="44" t="n">
        <v>0</v>
      </c>
      <c r="T67" s="44" t="n">
        <v>0</v>
      </c>
    </row>
    <row r="68" customFormat="false" ht="12.75" hidden="false" customHeight="false" outlineLevel="0" collapsed="false">
      <c r="B68" s="45" t="n">
        <v>38808</v>
      </c>
      <c r="C68" s="43" t="n">
        <v>0</v>
      </c>
      <c r="D68" s="44" t="n">
        <v>0</v>
      </c>
      <c r="E68" s="44" t="n">
        <v>0</v>
      </c>
      <c r="F68" s="44" t="n">
        <v>0</v>
      </c>
      <c r="G68" s="44" t="n">
        <v>0</v>
      </c>
      <c r="H68" s="44" t="n">
        <v>0</v>
      </c>
      <c r="I68" s="44" t="n">
        <v>0</v>
      </c>
      <c r="J68" s="44" t="n">
        <v>0</v>
      </c>
      <c r="K68" s="44" t="n">
        <v>0</v>
      </c>
      <c r="L68" s="44" t="n">
        <v>0</v>
      </c>
      <c r="M68" s="44" t="n">
        <v>0</v>
      </c>
      <c r="N68" s="44" t="n">
        <v>0</v>
      </c>
      <c r="O68" s="44" t="n">
        <v>0</v>
      </c>
      <c r="P68" s="44" t="n">
        <v>0</v>
      </c>
      <c r="Q68" s="44" t="n">
        <v>0</v>
      </c>
      <c r="R68" s="44" t="n">
        <v>0</v>
      </c>
      <c r="S68" s="44" t="n">
        <v>0</v>
      </c>
      <c r="T68" s="44" t="n">
        <v>0</v>
      </c>
    </row>
    <row r="69" customFormat="false" ht="12.75" hidden="false" customHeight="false" outlineLevel="0" collapsed="false">
      <c r="B69" s="45" t="n">
        <v>38838</v>
      </c>
      <c r="C69" s="43" t="n">
        <v>0</v>
      </c>
      <c r="D69" s="44" t="n">
        <v>0</v>
      </c>
      <c r="E69" s="44" t="n">
        <v>0</v>
      </c>
      <c r="F69" s="44" t="n">
        <v>0</v>
      </c>
      <c r="G69" s="44" t="n">
        <v>0</v>
      </c>
      <c r="H69" s="44" t="n">
        <v>0</v>
      </c>
      <c r="I69" s="44" t="n">
        <v>0</v>
      </c>
      <c r="J69" s="44" t="n">
        <v>0</v>
      </c>
      <c r="K69" s="44" t="n">
        <v>0</v>
      </c>
      <c r="L69" s="44" t="n">
        <v>0</v>
      </c>
      <c r="M69" s="44" t="n">
        <v>0</v>
      </c>
      <c r="N69" s="44" t="n">
        <v>0</v>
      </c>
      <c r="O69" s="44" t="n">
        <v>0</v>
      </c>
      <c r="P69" s="44" t="n">
        <v>0</v>
      </c>
      <c r="Q69" s="44" t="n">
        <v>0</v>
      </c>
      <c r="R69" s="44" t="n">
        <v>0</v>
      </c>
      <c r="S69" s="44" t="n">
        <v>0</v>
      </c>
      <c r="T69" s="44" t="n">
        <v>0</v>
      </c>
    </row>
    <row r="70" customFormat="false" ht="12.75" hidden="false" customHeight="false" outlineLevel="0" collapsed="false">
      <c r="B70" s="45" t="n">
        <v>38869</v>
      </c>
      <c r="C70" s="43" t="n">
        <v>0</v>
      </c>
      <c r="D70" s="44" t="n">
        <v>0</v>
      </c>
      <c r="E70" s="44" t="n">
        <v>0</v>
      </c>
      <c r="F70" s="44" t="n">
        <v>0</v>
      </c>
      <c r="G70" s="44" t="n">
        <v>0</v>
      </c>
      <c r="H70" s="44" t="n">
        <v>0</v>
      </c>
      <c r="I70" s="44" t="n">
        <v>0</v>
      </c>
      <c r="J70" s="44" t="n">
        <v>0</v>
      </c>
      <c r="K70" s="44" t="n">
        <v>0</v>
      </c>
      <c r="L70" s="44" t="n">
        <v>0</v>
      </c>
      <c r="M70" s="44" t="n">
        <v>0</v>
      </c>
      <c r="N70" s="44" t="n">
        <v>0</v>
      </c>
      <c r="O70" s="44" t="n">
        <v>0</v>
      </c>
      <c r="P70" s="44" t="n">
        <v>0</v>
      </c>
      <c r="Q70" s="44" t="n">
        <v>0</v>
      </c>
      <c r="R70" s="44" t="n">
        <v>0</v>
      </c>
      <c r="S70" s="44" t="n">
        <v>0</v>
      </c>
      <c r="T70" s="44" t="n">
        <v>0</v>
      </c>
    </row>
    <row r="71" customFormat="false" ht="12.75" hidden="false" customHeight="false" outlineLevel="0" collapsed="false">
      <c r="B71" s="45" t="n">
        <v>38899</v>
      </c>
      <c r="C71" s="43" t="n">
        <v>0</v>
      </c>
      <c r="D71" s="44" t="n">
        <v>0</v>
      </c>
      <c r="E71" s="44" t="n">
        <v>0</v>
      </c>
      <c r="F71" s="44" t="n">
        <v>0</v>
      </c>
      <c r="G71" s="44" t="n">
        <v>0</v>
      </c>
      <c r="H71" s="44" t="n">
        <v>0</v>
      </c>
      <c r="I71" s="44" t="n">
        <v>0</v>
      </c>
      <c r="J71" s="44" t="n">
        <v>0</v>
      </c>
      <c r="K71" s="44" t="n">
        <v>0</v>
      </c>
      <c r="L71" s="44" t="n">
        <v>0</v>
      </c>
      <c r="M71" s="44" t="n">
        <v>0</v>
      </c>
      <c r="N71" s="44" t="n">
        <v>0</v>
      </c>
      <c r="O71" s="44" t="n">
        <v>0</v>
      </c>
      <c r="P71" s="44" t="n">
        <v>0</v>
      </c>
      <c r="Q71" s="44" t="n">
        <v>0</v>
      </c>
      <c r="R71" s="44" t="n">
        <v>0</v>
      </c>
      <c r="S71" s="44" t="n">
        <v>0</v>
      </c>
      <c r="T71" s="44" t="n">
        <v>0</v>
      </c>
    </row>
    <row r="72" customFormat="false" ht="12.75" hidden="false" customHeight="false" outlineLevel="0" collapsed="false">
      <c r="B72" s="45" t="n">
        <v>38930</v>
      </c>
      <c r="C72" s="43" t="n">
        <v>0</v>
      </c>
      <c r="D72" s="44" t="n">
        <v>0</v>
      </c>
      <c r="E72" s="44" t="n">
        <v>0</v>
      </c>
      <c r="F72" s="44" t="n">
        <v>0</v>
      </c>
      <c r="G72" s="44" t="n">
        <v>0</v>
      </c>
      <c r="H72" s="44" t="n">
        <v>0</v>
      </c>
      <c r="I72" s="44" t="n">
        <v>0</v>
      </c>
      <c r="J72" s="44" t="n">
        <v>0</v>
      </c>
      <c r="K72" s="44" t="n">
        <v>0</v>
      </c>
      <c r="L72" s="44" t="n">
        <v>0</v>
      </c>
      <c r="M72" s="44" t="n">
        <v>0</v>
      </c>
      <c r="N72" s="44" t="n">
        <v>0</v>
      </c>
      <c r="O72" s="44" t="n">
        <v>0</v>
      </c>
      <c r="P72" s="44" t="n">
        <v>0</v>
      </c>
      <c r="Q72" s="44" t="n">
        <v>0</v>
      </c>
      <c r="R72" s="44" t="n">
        <v>0</v>
      </c>
      <c r="S72" s="44" t="n">
        <v>0</v>
      </c>
      <c r="T72" s="44" t="n">
        <v>0</v>
      </c>
    </row>
    <row r="73" customFormat="false" ht="12.75" hidden="false" customHeight="false" outlineLevel="0" collapsed="false">
      <c r="B73" s="45" t="n">
        <v>38961</v>
      </c>
      <c r="C73" s="43" t="n">
        <v>0</v>
      </c>
      <c r="D73" s="44" t="n">
        <v>0</v>
      </c>
      <c r="E73" s="44" t="n">
        <v>0</v>
      </c>
      <c r="F73" s="44" t="n">
        <v>0</v>
      </c>
      <c r="G73" s="44" t="n">
        <v>0</v>
      </c>
      <c r="H73" s="44" t="n">
        <v>0</v>
      </c>
      <c r="I73" s="44" t="n">
        <v>0</v>
      </c>
      <c r="J73" s="44" t="n">
        <v>0</v>
      </c>
      <c r="K73" s="44" t="n">
        <v>0</v>
      </c>
      <c r="L73" s="44" t="n">
        <v>0</v>
      </c>
      <c r="M73" s="44" t="n">
        <v>0</v>
      </c>
      <c r="N73" s="44" t="n">
        <v>0</v>
      </c>
      <c r="O73" s="44" t="n">
        <v>0</v>
      </c>
      <c r="P73" s="44" t="n">
        <v>0</v>
      </c>
      <c r="Q73" s="44" t="n">
        <v>0</v>
      </c>
      <c r="R73" s="44" t="n">
        <v>0</v>
      </c>
      <c r="S73" s="44" t="n">
        <v>0</v>
      </c>
      <c r="T73" s="44" t="n">
        <v>0</v>
      </c>
    </row>
    <row r="74" customFormat="false" ht="12.75" hidden="false" customHeight="false" outlineLevel="0" collapsed="false">
      <c r="B74" s="45" t="n">
        <v>38991</v>
      </c>
      <c r="C74" s="43" t="n">
        <v>0</v>
      </c>
      <c r="D74" s="44" t="n">
        <v>0</v>
      </c>
      <c r="E74" s="44" t="n">
        <v>0</v>
      </c>
      <c r="F74" s="44" t="n">
        <v>0</v>
      </c>
      <c r="G74" s="44" t="n">
        <v>0</v>
      </c>
      <c r="H74" s="44" t="n">
        <v>0</v>
      </c>
      <c r="I74" s="44" t="n">
        <v>0</v>
      </c>
      <c r="J74" s="44" t="n">
        <v>0</v>
      </c>
      <c r="K74" s="44" t="n">
        <v>0</v>
      </c>
      <c r="L74" s="44" t="n">
        <v>0</v>
      </c>
      <c r="M74" s="44" t="n">
        <v>0</v>
      </c>
      <c r="N74" s="44" t="n">
        <v>0</v>
      </c>
      <c r="O74" s="44" t="n">
        <v>0</v>
      </c>
      <c r="P74" s="44" t="n">
        <v>0</v>
      </c>
      <c r="Q74" s="44" t="n">
        <v>0</v>
      </c>
      <c r="R74" s="44" t="n">
        <v>0</v>
      </c>
      <c r="S74" s="44" t="n">
        <v>0</v>
      </c>
      <c r="T74" s="44" t="n">
        <v>0</v>
      </c>
    </row>
    <row r="75" customFormat="false" ht="12.75" hidden="false" customHeight="false" outlineLevel="0" collapsed="false">
      <c r="B75" s="45" t="n">
        <v>39022</v>
      </c>
      <c r="C75" s="43" t="n">
        <v>0</v>
      </c>
      <c r="D75" s="44" t="n">
        <v>0</v>
      </c>
      <c r="E75" s="44" t="n">
        <v>0</v>
      </c>
      <c r="F75" s="44" t="n">
        <v>0</v>
      </c>
      <c r="G75" s="44" t="n">
        <v>0</v>
      </c>
      <c r="H75" s="44" t="n">
        <v>0</v>
      </c>
      <c r="I75" s="44" t="n">
        <v>0</v>
      </c>
      <c r="J75" s="44" t="n">
        <v>0</v>
      </c>
      <c r="K75" s="44" t="n">
        <v>0</v>
      </c>
      <c r="L75" s="44" t="n">
        <v>0</v>
      </c>
      <c r="M75" s="44" t="n">
        <v>0</v>
      </c>
      <c r="N75" s="44" t="n">
        <v>0</v>
      </c>
      <c r="O75" s="44" t="n">
        <v>0</v>
      </c>
      <c r="P75" s="44" t="n">
        <v>0</v>
      </c>
      <c r="Q75" s="44" t="n">
        <v>0</v>
      </c>
      <c r="R75" s="44" t="n">
        <v>0</v>
      </c>
      <c r="S75" s="44" t="n">
        <v>0</v>
      </c>
      <c r="T75" s="44" t="n">
        <v>0</v>
      </c>
    </row>
    <row r="76" customFormat="false" ht="12.75" hidden="false" customHeight="false" outlineLevel="0" collapsed="false">
      <c r="B76" s="45" t="n">
        <v>39052</v>
      </c>
      <c r="C76" s="43" t="n">
        <v>0</v>
      </c>
      <c r="D76" s="44" t="n">
        <v>0</v>
      </c>
      <c r="E76" s="44" t="n">
        <v>0</v>
      </c>
      <c r="F76" s="44" t="n">
        <v>0</v>
      </c>
      <c r="G76" s="44" t="n">
        <v>0</v>
      </c>
      <c r="H76" s="44" t="n">
        <v>0</v>
      </c>
      <c r="I76" s="44" t="n">
        <v>0</v>
      </c>
      <c r="J76" s="44" t="n">
        <v>0</v>
      </c>
      <c r="K76" s="44" t="n">
        <v>0</v>
      </c>
      <c r="L76" s="44" t="n">
        <v>0</v>
      </c>
      <c r="M76" s="44" t="n">
        <v>0</v>
      </c>
      <c r="N76" s="44" t="n">
        <v>0</v>
      </c>
      <c r="O76" s="44" t="n">
        <v>0</v>
      </c>
      <c r="P76" s="44" t="n">
        <v>0</v>
      </c>
      <c r="Q76" s="44" t="n">
        <v>0</v>
      </c>
      <c r="R76" s="44" t="n">
        <v>0</v>
      </c>
      <c r="S76" s="44" t="n">
        <v>0</v>
      </c>
      <c r="T76" s="44" t="n">
        <v>0</v>
      </c>
    </row>
    <row r="77" customFormat="false" ht="12.75" hidden="false" customHeight="false" outlineLevel="0" collapsed="false">
      <c r="B77" s="45" t="n">
        <v>39083</v>
      </c>
      <c r="C77" s="43" t="n">
        <v>0</v>
      </c>
      <c r="D77" s="44" t="n">
        <v>0</v>
      </c>
      <c r="E77" s="44" t="n">
        <v>0</v>
      </c>
      <c r="F77" s="44" t="n">
        <v>0</v>
      </c>
      <c r="G77" s="44" t="n">
        <v>0</v>
      </c>
      <c r="H77" s="44" t="n">
        <v>0</v>
      </c>
      <c r="I77" s="44" t="n">
        <v>0</v>
      </c>
      <c r="J77" s="44" t="n">
        <v>0</v>
      </c>
      <c r="K77" s="44" t="n">
        <v>0</v>
      </c>
      <c r="L77" s="44" t="n">
        <v>0</v>
      </c>
      <c r="M77" s="44" t="n">
        <v>0</v>
      </c>
      <c r="N77" s="44" t="n">
        <v>0</v>
      </c>
      <c r="O77" s="44" t="n">
        <v>0</v>
      </c>
      <c r="P77" s="44" t="n">
        <v>0</v>
      </c>
      <c r="Q77" s="44" t="n">
        <v>0</v>
      </c>
      <c r="R77" s="44" t="n">
        <v>0</v>
      </c>
      <c r="S77" s="44" t="n">
        <v>0</v>
      </c>
      <c r="T77" s="44" t="n">
        <v>0</v>
      </c>
    </row>
    <row r="78" customFormat="false" ht="12.75" hidden="false" customHeight="false" outlineLevel="0" collapsed="false">
      <c r="B78" s="45" t="n">
        <v>39114</v>
      </c>
      <c r="C78" s="43" t="n">
        <v>0</v>
      </c>
      <c r="D78" s="44" t="n">
        <v>0</v>
      </c>
      <c r="E78" s="44" t="n">
        <v>0</v>
      </c>
      <c r="F78" s="44" t="n">
        <v>0</v>
      </c>
      <c r="G78" s="44" t="n">
        <v>0</v>
      </c>
      <c r="H78" s="44" t="n">
        <v>0</v>
      </c>
      <c r="I78" s="44" t="n">
        <v>0</v>
      </c>
      <c r="J78" s="44" t="n">
        <v>0</v>
      </c>
      <c r="K78" s="44" t="n">
        <v>0</v>
      </c>
      <c r="L78" s="44" t="n">
        <v>0</v>
      </c>
      <c r="M78" s="44" t="n">
        <v>0</v>
      </c>
      <c r="N78" s="44" t="n">
        <v>0</v>
      </c>
      <c r="O78" s="44" t="n">
        <v>0</v>
      </c>
      <c r="P78" s="44" t="n">
        <v>0</v>
      </c>
      <c r="Q78" s="44" t="n">
        <v>0</v>
      </c>
      <c r="R78" s="44" t="n">
        <v>0</v>
      </c>
      <c r="S78" s="44" t="n">
        <v>0</v>
      </c>
      <c r="T78" s="44" t="n">
        <v>0</v>
      </c>
    </row>
    <row r="79" customFormat="false" ht="12.75" hidden="false" customHeight="false" outlineLevel="0" collapsed="false">
      <c r="B79" s="45" t="n">
        <v>39142</v>
      </c>
      <c r="C79" s="43" t="n">
        <v>0</v>
      </c>
      <c r="D79" s="44" t="n">
        <v>0</v>
      </c>
      <c r="E79" s="44" t="n">
        <v>0</v>
      </c>
      <c r="F79" s="44" t="n">
        <v>0</v>
      </c>
      <c r="G79" s="44" t="n">
        <v>0</v>
      </c>
      <c r="H79" s="44" t="n">
        <v>0</v>
      </c>
      <c r="I79" s="44" t="n">
        <v>0</v>
      </c>
      <c r="J79" s="44" t="n">
        <v>0</v>
      </c>
      <c r="K79" s="44" t="n">
        <v>0</v>
      </c>
      <c r="L79" s="44" t="n">
        <v>0</v>
      </c>
      <c r="M79" s="44" t="n">
        <v>0</v>
      </c>
      <c r="N79" s="44" t="n">
        <v>0</v>
      </c>
      <c r="O79" s="44" t="n">
        <v>0</v>
      </c>
      <c r="P79" s="44" t="n">
        <v>0</v>
      </c>
      <c r="Q79" s="44" t="n">
        <v>0</v>
      </c>
      <c r="R79" s="44" t="n">
        <v>0</v>
      </c>
      <c r="S79" s="44" t="n">
        <v>0</v>
      </c>
      <c r="T79" s="44" t="n">
        <v>0</v>
      </c>
    </row>
    <row r="80" customFormat="false" ht="12.75" hidden="false" customHeight="false" outlineLevel="0" collapsed="false">
      <c r="B80" s="45" t="n">
        <v>39173</v>
      </c>
      <c r="C80" s="43" t="n">
        <v>0</v>
      </c>
      <c r="D80" s="44" t="n">
        <v>0</v>
      </c>
      <c r="E80" s="44" t="n">
        <v>0</v>
      </c>
      <c r="F80" s="44" t="n">
        <v>0</v>
      </c>
      <c r="G80" s="44" t="n">
        <v>0</v>
      </c>
      <c r="H80" s="44" t="n">
        <v>0</v>
      </c>
      <c r="I80" s="44" t="n">
        <v>0</v>
      </c>
      <c r="J80" s="44" t="n">
        <v>0</v>
      </c>
      <c r="K80" s="44" t="n">
        <v>0</v>
      </c>
      <c r="L80" s="44" t="n">
        <v>0</v>
      </c>
      <c r="M80" s="44" t="n">
        <v>0</v>
      </c>
      <c r="N80" s="44" t="n">
        <v>0</v>
      </c>
      <c r="O80" s="44" t="n">
        <v>0</v>
      </c>
      <c r="P80" s="44" t="n">
        <v>0</v>
      </c>
      <c r="Q80" s="44" t="n">
        <v>0</v>
      </c>
      <c r="R80" s="44" t="n">
        <v>0</v>
      </c>
      <c r="S80" s="44" t="n">
        <v>0</v>
      </c>
      <c r="T80" s="44" t="n">
        <v>0</v>
      </c>
    </row>
    <row r="81" customFormat="false" ht="12.75" hidden="false" customHeight="false" outlineLevel="0" collapsed="false">
      <c r="B81" s="45" t="n">
        <v>39203</v>
      </c>
      <c r="C81" s="43" t="n">
        <v>0</v>
      </c>
      <c r="D81" s="44" t="n">
        <v>0</v>
      </c>
      <c r="E81" s="44" t="n">
        <v>0</v>
      </c>
      <c r="F81" s="44" t="n">
        <v>0</v>
      </c>
      <c r="G81" s="44" t="n">
        <v>0</v>
      </c>
      <c r="H81" s="44" t="n">
        <v>0</v>
      </c>
      <c r="I81" s="44" t="n">
        <v>0</v>
      </c>
      <c r="J81" s="44" t="n">
        <v>0</v>
      </c>
      <c r="K81" s="44" t="n">
        <v>0</v>
      </c>
      <c r="L81" s="44" t="n">
        <v>0</v>
      </c>
      <c r="M81" s="44" t="n">
        <v>0</v>
      </c>
      <c r="N81" s="44" t="n">
        <v>0</v>
      </c>
      <c r="O81" s="44" t="n">
        <v>0</v>
      </c>
      <c r="P81" s="44" t="n">
        <v>0</v>
      </c>
      <c r="Q81" s="44" t="n">
        <v>0</v>
      </c>
      <c r="R81" s="44" t="n">
        <v>0</v>
      </c>
      <c r="S81" s="44" t="n">
        <v>0</v>
      </c>
      <c r="T81" s="44" t="n">
        <v>0</v>
      </c>
    </row>
    <row r="82" customFormat="false" ht="12.75" hidden="false" customHeight="false" outlineLevel="0" collapsed="false">
      <c r="B82" s="45" t="n">
        <v>39234</v>
      </c>
      <c r="C82" s="43" t="n">
        <v>0</v>
      </c>
      <c r="D82" s="44" t="n">
        <v>0</v>
      </c>
      <c r="E82" s="44" t="n">
        <v>0</v>
      </c>
      <c r="F82" s="44" t="n">
        <v>0</v>
      </c>
      <c r="G82" s="44" t="n">
        <v>0</v>
      </c>
      <c r="H82" s="44" t="n">
        <v>0</v>
      </c>
      <c r="I82" s="44" t="n">
        <v>0</v>
      </c>
      <c r="J82" s="44" t="n">
        <v>0</v>
      </c>
      <c r="K82" s="44" t="n">
        <v>0</v>
      </c>
      <c r="L82" s="44" t="n">
        <v>0</v>
      </c>
      <c r="M82" s="44" t="n">
        <v>0</v>
      </c>
      <c r="N82" s="44" t="n">
        <v>0</v>
      </c>
      <c r="O82" s="44" t="n">
        <v>0</v>
      </c>
      <c r="P82" s="44" t="n">
        <v>0</v>
      </c>
      <c r="Q82" s="44" t="n">
        <v>0</v>
      </c>
      <c r="R82" s="44" t="n">
        <v>0</v>
      </c>
      <c r="S82" s="44" t="n">
        <v>0</v>
      </c>
      <c r="T82" s="44" t="n">
        <v>0</v>
      </c>
    </row>
    <row r="83" customFormat="false" ht="12.75" hidden="false" customHeight="false" outlineLevel="0" collapsed="false">
      <c r="B83" s="45" t="n">
        <v>39264</v>
      </c>
      <c r="C83" s="43" t="n">
        <v>0</v>
      </c>
      <c r="D83" s="44" t="n">
        <v>0</v>
      </c>
      <c r="E83" s="44" t="n">
        <v>0</v>
      </c>
      <c r="F83" s="44" t="n">
        <v>0</v>
      </c>
      <c r="G83" s="44" t="n">
        <v>0</v>
      </c>
      <c r="H83" s="44" t="n">
        <v>0</v>
      </c>
      <c r="I83" s="44" t="n">
        <v>0</v>
      </c>
      <c r="J83" s="44" t="n">
        <v>0</v>
      </c>
      <c r="K83" s="44" t="n">
        <v>0</v>
      </c>
      <c r="L83" s="44" t="n">
        <v>0</v>
      </c>
      <c r="M83" s="44" t="n">
        <v>0</v>
      </c>
      <c r="N83" s="44" t="n">
        <v>0</v>
      </c>
      <c r="O83" s="44" t="n">
        <v>0</v>
      </c>
      <c r="P83" s="44" t="n">
        <v>0</v>
      </c>
      <c r="Q83" s="44" t="n">
        <v>0</v>
      </c>
      <c r="R83" s="44" t="n">
        <v>0</v>
      </c>
      <c r="S83" s="44" t="n">
        <v>0</v>
      </c>
      <c r="T83" s="44" t="n">
        <v>0</v>
      </c>
    </row>
    <row r="84" customFormat="false" ht="12.75" hidden="false" customHeight="false" outlineLevel="0" collapsed="false">
      <c r="B84" s="45" t="n">
        <v>39295</v>
      </c>
      <c r="C84" s="43" t="n">
        <v>0</v>
      </c>
      <c r="D84" s="44" t="n">
        <v>0</v>
      </c>
      <c r="E84" s="44" t="n">
        <v>0</v>
      </c>
      <c r="F84" s="44" t="n">
        <v>0</v>
      </c>
      <c r="G84" s="44" t="n">
        <v>0</v>
      </c>
      <c r="H84" s="44" t="n">
        <v>0</v>
      </c>
      <c r="I84" s="44" t="n">
        <v>0</v>
      </c>
      <c r="J84" s="44" t="n">
        <v>0</v>
      </c>
      <c r="K84" s="44" t="n">
        <v>0</v>
      </c>
      <c r="L84" s="44" t="n">
        <v>0</v>
      </c>
      <c r="M84" s="44" t="n">
        <v>0</v>
      </c>
      <c r="N84" s="44" t="n">
        <v>0</v>
      </c>
      <c r="O84" s="44" t="n">
        <v>0</v>
      </c>
      <c r="P84" s="44" t="n">
        <v>0</v>
      </c>
      <c r="Q84" s="44" t="n">
        <v>0</v>
      </c>
      <c r="R84" s="44" t="n">
        <v>0</v>
      </c>
      <c r="S84" s="44" t="n">
        <v>0</v>
      </c>
      <c r="T84" s="44" t="n">
        <v>0</v>
      </c>
    </row>
    <row r="85" customFormat="false" ht="12.75" hidden="false" customHeight="false" outlineLevel="0" collapsed="false">
      <c r="B85" s="45" t="n">
        <v>39326</v>
      </c>
      <c r="C85" s="43" t="n">
        <v>0</v>
      </c>
      <c r="D85" s="44" t="n">
        <v>0</v>
      </c>
      <c r="E85" s="44" t="n">
        <v>0</v>
      </c>
      <c r="F85" s="44" t="n">
        <v>0</v>
      </c>
      <c r="G85" s="44" t="n">
        <v>0</v>
      </c>
      <c r="H85" s="44" t="n">
        <v>0</v>
      </c>
      <c r="I85" s="44" t="n">
        <v>0</v>
      </c>
      <c r="J85" s="44" t="n">
        <v>0</v>
      </c>
      <c r="K85" s="44" t="n">
        <v>0</v>
      </c>
      <c r="L85" s="44" t="n">
        <v>0</v>
      </c>
      <c r="M85" s="44" t="n">
        <v>0</v>
      </c>
      <c r="N85" s="44" t="n">
        <v>0</v>
      </c>
      <c r="O85" s="44" t="n">
        <v>0</v>
      </c>
      <c r="P85" s="44" t="n">
        <v>0</v>
      </c>
      <c r="Q85" s="44" t="n">
        <v>0</v>
      </c>
      <c r="R85" s="44" t="n">
        <v>0</v>
      </c>
      <c r="S85" s="44" t="n">
        <v>0</v>
      </c>
      <c r="T85" s="44" t="n">
        <v>0</v>
      </c>
    </row>
    <row r="86" customFormat="false" ht="12.75" hidden="false" customHeight="false" outlineLevel="0" collapsed="false">
      <c r="B86" s="45" t="n">
        <v>39356</v>
      </c>
      <c r="C86" s="43" t="n">
        <v>0</v>
      </c>
      <c r="D86" s="44" t="n">
        <v>0</v>
      </c>
      <c r="E86" s="44" t="n">
        <v>0</v>
      </c>
      <c r="F86" s="44" t="n">
        <v>0</v>
      </c>
      <c r="G86" s="44" t="n">
        <v>0</v>
      </c>
      <c r="H86" s="44" t="n">
        <v>0</v>
      </c>
      <c r="I86" s="44" t="n">
        <v>0</v>
      </c>
      <c r="J86" s="44" t="n">
        <v>0</v>
      </c>
      <c r="K86" s="44" t="n">
        <v>0</v>
      </c>
      <c r="L86" s="44" t="n">
        <v>0</v>
      </c>
      <c r="M86" s="44" t="n">
        <v>0</v>
      </c>
      <c r="N86" s="44" t="n">
        <v>0</v>
      </c>
      <c r="O86" s="44" t="n">
        <v>0</v>
      </c>
      <c r="P86" s="44" t="n">
        <v>0</v>
      </c>
      <c r="Q86" s="44" t="n">
        <v>0</v>
      </c>
      <c r="R86" s="44" t="n">
        <v>0</v>
      </c>
      <c r="S86" s="44" t="n">
        <v>0</v>
      </c>
      <c r="T86" s="44" t="n">
        <v>0</v>
      </c>
    </row>
    <row r="87" customFormat="false" ht="12.75" hidden="false" customHeight="false" outlineLevel="0" collapsed="false">
      <c r="B87" s="45" t="n">
        <v>39387</v>
      </c>
      <c r="C87" s="43" t="n">
        <v>0</v>
      </c>
      <c r="D87" s="44" t="n">
        <v>0</v>
      </c>
      <c r="E87" s="44" t="n">
        <v>0</v>
      </c>
      <c r="F87" s="44" t="n">
        <v>0</v>
      </c>
      <c r="G87" s="44" t="n">
        <v>0</v>
      </c>
      <c r="H87" s="44" t="n">
        <v>0</v>
      </c>
      <c r="I87" s="44" t="n">
        <v>0</v>
      </c>
      <c r="J87" s="44" t="n">
        <v>0</v>
      </c>
      <c r="K87" s="44" t="n">
        <v>0</v>
      </c>
      <c r="L87" s="44" t="n">
        <v>0</v>
      </c>
      <c r="M87" s="44" t="n">
        <v>0</v>
      </c>
      <c r="N87" s="44" t="n">
        <v>0</v>
      </c>
      <c r="O87" s="44" t="n">
        <v>0</v>
      </c>
      <c r="P87" s="44" t="n">
        <v>0</v>
      </c>
      <c r="Q87" s="44" t="n">
        <v>0</v>
      </c>
      <c r="R87" s="44" t="n">
        <v>0</v>
      </c>
      <c r="S87" s="44" t="n">
        <v>0</v>
      </c>
      <c r="T87" s="44" t="n">
        <v>0</v>
      </c>
    </row>
    <row r="88" customFormat="false" ht="12.75" hidden="false" customHeight="false" outlineLevel="0" collapsed="false">
      <c r="B88" s="45" t="n">
        <v>39417</v>
      </c>
      <c r="C88" s="43" t="n">
        <v>0</v>
      </c>
      <c r="D88" s="44" t="n">
        <v>0</v>
      </c>
      <c r="E88" s="44" t="n">
        <v>0</v>
      </c>
      <c r="F88" s="44" t="n">
        <v>0</v>
      </c>
      <c r="G88" s="44" t="n">
        <v>0</v>
      </c>
      <c r="H88" s="44" t="n">
        <v>0</v>
      </c>
      <c r="I88" s="44" t="n">
        <v>0</v>
      </c>
      <c r="J88" s="44" t="n">
        <v>0</v>
      </c>
      <c r="K88" s="44" t="n">
        <v>0</v>
      </c>
      <c r="L88" s="44" t="n">
        <v>0</v>
      </c>
      <c r="M88" s="44" t="n">
        <v>0</v>
      </c>
      <c r="N88" s="44" t="n">
        <v>0</v>
      </c>
      <c r="O88" s="44" t="n">
        <v>0</v>
      </c>
      <c r="P88" s="44" t="n">
        <v>0</v>
      </c>
      <c r="Q88" s="44" t="n">
        <v>0</v>
      </c>
      <c r="R88" s="44" t="n">
        <v>0</v>
      </c>
      <c r="S88" s="44" t="n">
        <v>0</v>
      </c>
      <c r="T88" s="44" t="n">
        <v>0</v>
      </c>
    </row>
    <row r="89" customFormat="false" ht="12.75" hidden="false" customHeight="false" outlineLevel="0" collapsed="false">
      <c r="B89" s="45" t="n">
        <v>39448</v>
      </c>
      <c r="C89" s="43" t="n">
        <v>0</v>
      </c>
      <c r="D89" s="44" t="n">
        <v>0</v>
      </c>
      <c r="E89" s="44" t="n">
        <v>0</v>
      </c>
      <c r="F89" s="44" t="n">
        <v>0</v>
      </c>
      <c r="G89" s="44" t="n">
        <v>0</v>
      </c>
      <c r="H89" s="44" t="n">
        <v>0</v>
      </c>
      <c r="I89" s="44" t="n">
        <v>0</v>
      </c>
      <c r="J89" s="44" t="n">
        <v>0</v>
      </c>
      <c r="K89" s="44" t="n">
        <v>0</v>
      </c>
      <c r="L89" s="44" t="n">
        <v>0</v>
      </c>
      <c r="M89" s="44" t="n">
        <v>0</v>
      </c>
      <c r="N89" s="44" t="n">
        <v>0</v>
      </c>
      <c r="O89" s="44" t="n">
        <v>0</v>
      </c>
      <c r="P89" s="44" t="n">
        <v>0</v>
      </c>
      <c r="Q89" s="44" t="n">
        <v>0</v>
      </c>
      <c r="R89" s="44" t="n">
        <v>0</v>
      </c>
      <c r="S89" s="44" t="n">
        <v>0</v>
      </c>
      <c r="T89" s="44" t="n">
        <v>0</v>
      </c>
    </row>
    <row r="90" customFormat="false" ht="12.75" hidden="false" customHeight="false" outlineLevel="0" collapsed="false">
      <c r="B90" s="45" t="n">
        <v>39479</v>
      </c>
      <c r="C90" s="43" t="n">
        <v>0</v>
      </c>
      <c r="D90" s="44" t="n">
        <v>0</v>
      </c>
      <c r="E90" s="44" t="n">
        <v>0</v>
      </c>
      <c r="F90" s="44" t="n">
        <v>0</v>
      </c>
      <c r="G90" s="44" t="n">
        <v>0</v>
      </c>
      <c r="H90" s="44" t="n">
        <v>0</v>
      </c>
      <c r="I90" s="44" t="n">
        <v>0</v>
      </c>
      <c r="J90" s="44" t="n">
        <v>0</v>
      </c>
      <c r="K90" s="44" t="n">
        <v>0</v>
      </c>
      <c r="L90" s="44" t="n">
        <v>0</v>
      </c>
      <c r="M90" s="44" t="n">
        <v>0</v>
      </c>
      <c r="N90" s="44" t="n">
        <v>0</v>
      </c>
      <c r="O90" s="44" t="n">
        <v>0</v>
      </c>
      <c r="P90" s="44" t="n">
        <v>0</v>
      </c>
      <c r="Q90" s="44" t="n">
        <v>0</v>
      </c>
      <c r="R90" s="44" t="n">
        <v>0</v>
      </c>
      <c r="S90" s="44" t="n">
        <v>0</v>
      </c>
      <c r="T90" s="44" t="n">
        <v>0</v>
      </c>
    </row>
    <row r="91" customFormat="false" ht="12.75" hidden="false" customHeight="false" outlineLevel="0" collapsed="false">
      <c r="B91" s="45" t="n">
        <v>39508</v>
      </c>
      <c r="C91" s="43" t="n">
        <v>0</v>
      </c>
      <c r="D91" s="44" t="n">
        <v>0</v>
      </c>
      <c r="E91" s="44" t="n">
        <v>0</v>
      </c>
      <c r="F91" s="44" t="n">
        <v>0</v>
      </c>
      <c r="G91" s="44" t="n">
        <v>0</v>
      </c>
      <c r="H91" s="44" t="n">
        <v>0</v>
      </c>
      <c r="I91" s="44" t="n">
        <v>0</v>
      </c>
      <c r="J91" s="44" t="n">
        <v>0</v>
      </c>
      <c r="K91" s="44" t="n">
        <v>0</v>
      </c>
      <c r="L91" s="44" t="n">
        <v>0</v>
      </c>
      <c r="M91" s="44" t="n">
        <v>0</v>
      </c>
      <c r="N91" s="44" t="n">
        <v>0</v>
      </c>
      <c r="O91" s="44" t="n">
        <v>0</v>
      </c>
      <c r="P91" s="44" t="n">
        <v>0</v>
      </c>
      <c r="Q91" s="44" t="n">
        <v>0</v>
      </c>
      <c r="R91" s="44" t="n">
        <v>0</v>
      </c>
      <c r="S91" s="44" t="n">
        <v>0</v>
      </c>
      <c r="T91" s="44" t="n">
        <v>0</v>
      </c>
    </row>
    <row r="92" customFormat="false" ht="12.75" hidden="false" customHeight="false" outlineLevel="0" collapsed="false">
      <c r="B92" s="45" t="n">
        <v>39539</v>
      </c>
      <c r="C92" s="43" t="n">
        <v>0</v>
      </c>
      <c r="D92" s="44" t="n">
        <v>0</v>
      </c>
      <c r="E92" s="44" t="n">
        <v>0</v>
      </c>
      <c r="F92" s="44" t="n">
        <v>0</v>
      </c>
      <c r="G92" s="44" t="n">
        <v>0</v>
      </c>
      <c r="H92" s="44" t="n">
        <v>0</v>
      </c>
      <c r="I92" s="44" t="n">
        <v>0</v>
      </c>
      <c r="J92" s="44" t="n">
        <v>0</v>
      </c>
      <c r="K92" s="44" t="n">
        <v>0</v>
      </c>
      <c r="L92" s="44" t="n">
        <v>0</v>
      </c>
      <c r="M92" s="44" t="n">
        <v>0</v>
      </c>
      <c r="N92" s="44" t="n">
        <v>0</v>
      </c>
      <c r="O92" s="44" t="n">
        <v>0</v>
      </c>
      <c r="P92" s="44" t="n">
        <v>0</v>
      </c>
      <c r="Q92" s="44" t="n">
        <v>0</v>
      </c>
      <c r="R92" s="44" t="n">
        <v>0</v>
      </c>
      <c r="S92" s="44" t="n">
        <v>0</v>
      </c>
      <c r="T92" s="44" t="n">
        <v>0</v>
      </c>
    </row>
    <row r="93" customFormat="false" ht="12.75" hidden="false" customHeight="false" outlineLevel="0" collapsed="false">
      <c r="B93" s="45" t="n">
        <v>39569</v>
      </c>
      <c r="C93" s="43" t="n">
        <v>0</v>
      </c>
      <c r="D93" s="44" t="n">
        <v>0</v>
      </c>
      <c r="E93" s="44" t="n">
        <v>0</v>
      </c>
      <c r="F93" s="44" t="n">
        <v>0</v>
      </c>
      <c r="G93" s="44" t="n">
        <v>0</v>
      </c>
      <c r="H93" s="44" t="n">
        <v>0</v>
      </c>
      <c r="I93" s="44" t="n">
        <v>0</v>
      </c>
      <c r="J93" s="44" t="n">
        <v>0</v>
      </c>
      <c r="K93" s="44" t="n">
        <v>0</v>
      </c>
      <c r="L93" s="44" t="n">
        <v>0</v>
      </c>
      <c r="M93" s="44" t="n">
        <v>0</v>
      </c>
      <c r="N93" s="44" t="n">
        <v>0</v>
      </c>
      <c r="O93" s="44" t="n">
        <v>0</v>
      </c>
      <c r="P93" s="44" t="n">
        <v>0</v>
      </c>
      <c r="Q93" s="44" t="n">
        <v>0</v>
      </c>
      <c r="R93" s="44" t="n">
        <v>0</v>
      </c>
      <c r="S93" s="44" t="n">
        <v>0</v>
      </c>
      <c r="T93" s="44" t="n">
        <v>0</v>
      </c>
    </row>
    <row r="94" customFormat="false" ht="12.75" hidden="false" customHeight="false" outlineLevel="0" collapsed="false">
      <c r="B94" s="45" t="n">
        <v>39600</v>
      </c>
      <c r="C94" s="43" t="n">
        <v>0</v>
      </c>
      <c r="D94" s="44" t="n">
        <v>0</v>
      </c>
      <c r="E94" s="44" t="n">
        <v>0</v>
      </c>
      <c r="F94" s="44" t="n">
        <v>0</v>
      </c>
      <c r="G94" s="44" t="n">
        <v>0</v>
      </c>
      <c r="H94" s="44" t="n">
        <v>0</v>
      </c>
      <c r="I94" s="44" t="n">
        <v>0</v>
      </c>
      <c r="J94" s="44" t="n">
        <v>0</v>
      </c>
      <c r="K94" s="44" t="n">
        <v>0</v>
      </c>
      <c r="L94" s="44" t="n">
        <v>0</v>
      </c>
      <c r="M94" s="44" t="n">
        <v>0</v>
      </c>
      <c r="N94" s="44" t="n">
        <v>0</v>
      </c>
      <c r="O94" s="44" t="n">
        <v>0</v>
      </c>
      <c r="P94" s="44" t="n">
        <v>0</v>
      </c>
      <c r="Q94" s="44" t="n">
        <v>0</v>
      </c>
      <c r="R94" s="44" t="n">
        <v>0</v>
      </c>
      <c r="S94" s="44" t="n">
        <v>0</v>
      </c>
      <c r="T94" s="44" t="n">
        <v>0</v>
      </c>
    </row>
    <row r="95" customFormat="false" ht="12.75" hidden="false" customHeight="false" outlineLevel="0" collapsed="false">
      <c r="B95" s="45" t="n">
        <v>39630</v>
      </c>
      <c r="C95" s="43" t="n">
        <v>0</v>
      </c>
      <c r="D95" s="44" t="n">
        <v>0</v>
      </c>
      <c r="E95" s="44" t="n">
        <v>0</v>
      </c>
      <c r="F95" s="44" t="n">
        <v>0</v>
      </c>
      <c r="G95" s="44" t="n">
        <v>0</v>
      </c>
      <c r="H95" s="44" t="n">
        <v>0</v>
      </c>
      <c r="I95" s="44" t="n">
        <v>0</v>
      </c>
      <c r="J95" s="44" t="n">
        <v>0</v>
      </c>
      <c r="K95" s="44" t="n">
        <v>0</v>
      </c>
      <c r="L95" s="44" t="n">
        <v>0</v>
      </c>
      <c r="M95" s="44" t="n">
        <v>0</v>
      </c>
      <c r="N95" s="44" t="n">
        <v>0</v>
      </c>
      <c r="O95" s="44" t="n">
        <v>0</v>
      </c>
      <c r="P95" s="44" t="n">
        <v>0</v>
      </c>
      <c r="Q95" s="44" t="n">
        <v>0</v>
      </c>
      <c r="R95" s="44" t="n">
        <v>0</v>
      </c>
      <c r="S95" s="44" t="n">
        <v>0</v>
      </c>
      <c r="T95" s="44" t="n">
        <v>0</v>
      </c>
    </row>
    <row r="96" customFormat="false" ht="12.75" hidden="false" customHeight="false" outlineLevel="0" collapsed="false">
      <c r="B96" s="45" t="n">
        <v>39661</v>
      </c>
      <c r="C96" s="43" t="n">
        <v>0</v>
      </c>
      <c r="D96" s="44" t="n">
        <v>0</v>
      </c>
      <c r="E96" s="44" t="n">
        <v>0</v>
      </c>
      <c r="F96" s="44" t="n">
        <v>0</v>
      </c>
      <c r="G96" s="44" t="n">
        <v>0</v>
      </c>
      <c r="H96" s="44" t="n">
        <v>0</v>
      </c>
      <c r="I96" s="44" t="n">
        <v>0</v>
      </c>
      <c r="J96" s="44" t="n">
        <v>0</v>
      </c>
      <c r="K96" s="44" t="n">
        <v>0</v>
      </c>
      <c r="L96" s="44" t="n">
        <v>0</v>
      </c>
      <c r="M96" s="44" t="n">
        <v>0</v>
      </c>
      <c r="N96" s="44" t="n">
        <v>0</v>
      </c>
      <c r="O96" s="44" t="n">
        <v>0</v>
      </c>
      <c r="P96" s="44" t="n">
        <v>0</v>
      </c>
      <c r="Q96" s="44" t="n">
        <v>0</v>
      </c>
      <c r="R96" s="44" t="n">
        <v>0</v>
      </c>
      <c r="S96" s="44" t="n">
        <v>0</v>
      </c>
      <c r="T96" s="44" t="n">
        <v>0</v>
      </c>
    </row>
    <row r="97" customFormat="false" ht="12.75" hidden="false" customHeight="false" outlineLevel="0" collapsed="false">
      <c r="B97" s="45" t="n">
        <v>39692</v>
      </c>
      <c r="C97" s="43" t="n">
        <v>0</v>
      </c>
      <c r="D97" s="44" t="n">
        <v>0</v>
      </c>
      <c r="E97" s="44" t="n">
        <v>0</v>
      </c>
      <c r="F97" s="44" t="n">
        <v>0</v>
      </c>
      <c r="G97" s="44" t="n">
        <v>0</v>
      </c>
      <c r="H97" s="44" t="n">
        <v>0</v>
      </c>
      <c r="I97" s="44" t="n">
        <v>0</v>
      </c>
      <c r="J97" s="44" t="n">
        <v>0</v>
      </c>
      <c r="K97" s="44" t="n">
        <v>0</v>
      </c>
      <c r="L97" s="44" t="n">
        <v>0</v>
      </c>
      <c r="M97" s="44" t="n">
        <v>0</v>
      </c>
      <c r="N97" s="44" t="n">
        <v>0</v>
      </c>
      <c r="O97" s="44" t="n">
        <v>0</v>
      </c>
      <c r="P97" s="44" t="n">
        <v>0</v>
      </c>
      <c r="Q97" s="44" t="n">
        <v>0</v>
      </c>
      <c r="R97" s="44" t="n">
        <v>0</v>
      </c>
      <c r="S97" s="44" t="n">
        <v>0</v>
      </c>
      <c r="T97" s="44" t="n">
        <v>0</v>
      </c>
    </row>
    <row r="98" customFormat="false" ht="12.75" hidden="false" customHeight="false" outlineLevel="0" collapsed="false">
      <c r="B98" s="45" t="n">
        <v>39722</v>
      </c>
      <c r="C98" s="43" t="n">
        <v>0</v>
      </c>
      <c r="D98" s="44" t="n">
        <v>0</v>
      </c>
      <c r="E98" s="44" t="n">
        <v>0</v>
      </c>
      <c r="F98" s="44" t="n">
        <v>0</v>
      </c>
      <c r="G98" s="44" t="n">
        <v>0</v>
      </c>
      <c r="H98" s="44" t="n">
        <v>0</v>
      </c>
      <c r="I98" s="44" t="n">
        <v>0</v>
      </c>
      <c r="J98" s="44" t="n">
        <v>0</v>
      </c>
      <c r="K98" s="44" t="n">
        <v>0</v>
      </c>
      <c r="L98" s="44" t="n">
        <v>0</v>
      </c>
      <c r="M98" s="44" t="n">
        <v>0</v>
      </c>
      <c r="N98" s="44" t="n">
        <v>0</v>
      </c>
      <c r="O98" s="44" t="n">
        <v>0</v>
      </c>
      <c r="P98" s="44" t="n">
        <v>0</v>
      </c>
      <c r="Q98" s="44" t="n">
        <v>0</v>
      </c>
      <c r="R98" s="44" t="n">
        <v>0</v>
      </c>
      <c r="S98" s="44" t="n">
        <v>0</v>
      </c>
      <c r="T98" s="44" t="n">
        <v>0</v>
      </c>
    </row>
    <row r="99" customFormat="false" ht="12.75" hidden="false" customHeight="false" outlineLevel="0" collapsed="false">
      <c r="B99" s="45" t="n">
        <v>39753</v>
      </c>
      <c r="C99" s="43" t="n">
        <v>0</v>
      </c>
      <c r="D99" s="44" t="n">
        <v>0</v>
      </c>
      <c r="E99" s="44" t="n">
        <v>0</v>
      </c>
      <c r="F99" s="44" t="n">
        <v>0</v>
      </c>
      <c r="G99" s="44" t="n">
        <v>0</v>
      </c>
      <c r="H99" s="44" t="n">
        <v>0</v>
      </c>
      <c r="I99" s="44" t="n">
        <v>0</v>
      </c>
      <c r="J99" s="44" t="n">
        <v>0</v>
      </c>
      <c r="K99" s="44" t="n">
        <v>0</v>
      </c>
      <c r="L99" s="44" t="n">
        <v>0</v>
      </c>
      <c r="M99" s="44" t="n">
        <v>0</v>
      </c>
      <c r="N99" s="44" t="n">
        <v>0</v>
      </c>
      <c r="O99" s="44" t="n">
        <v>0</v>
      </c>
      <c r="P99" s="44" t="n">
        <v>0</v>
      </c>
      <c r="Q99" s="44" t="n">
        <v>0</v>
      </c>
      <c r="R99" s="44" t="n">
        <v>0</v>
      </c>
      <c r="S99" s="44" t="n">
        <v>0</v>
      </c>
      <c r="T99" s="44" t="n">
        <v>0</v>
      </c>
    </row>
    <row r="100" customFormat="false" ht="12.75" hidden="false" customHeight="false" outlineLevel="0" collapsed="false">
      <c r="B100" s="45" t="n">
        <v>39783</v>
      </c>
      <c r="C100" s="43" t="n">
        <v>0</v>
      </c>
      <c r="D100" s="44" t="n">
        <v>0</v>
      </c>
      <c r="E100" s="44" t="n">
        <v>0</v>
      </c>
      <c r="F100" s="44" t="n">
        <v>0</v>
      </c>
      <c r="G100" s="44" t="n">
        <v>0</v>
      </c>
      <c r="H100" s="44" t="n">
        <v>0</v>
      </c>
      <c r="I100" s="44" t="n">
        <v>0</v>
      </c>
      <c r="J100" s="44" t="n">
        <v>0</v>
      </c>
      <c r="K100" s="44" t="n">
        <v>0</v>
      </c>
      <c r="L100" s="44" t="n">
        <v>0</v>
      </c>
      <c r="M100" s="44" t="n">
        <v>0</v>
      </c>
      <c r="N100" s="44" t="n">
        <v>0</v>
      </c>
      <c r="O100" s="44" t="n">
        <v>0</v>
      </c>
      <c r="P100" s="44" t="n">
        <v>0</v>
      </c>
      <c r="Q100" s="44" t="n">
        <v>0</v>
      </c>
      <c r="R100" s="44" t="n">
        <v>0</v>
      </c>
      <c r="S100" s="44" t="n">
        <v>0</v>
      </c>
      <c r="T100" s="44" t="n">
        <v>0</v>
      </c>
    </row>
    <row r="101" customFormat="false" ht="12.75" hidden="false" customHeight="false" outlineLevel="0" collapsed="false">
      <c r="B101" s="45" t="n">
        <v>39814</v>
      </c>
      <c r="C101" s="43" t="n">
        <v>0</v>
      </c>
      <c r="D101" s="44" t="n">
        <v>0</v>
      </c>
      <c r="E101" s="44" t="n">
        <v>0</v>
      </c>
      <c r="F101" s="44" t="n">
        <v>0</v>
      </c>
      <c r="G101" s="44" t="n">
        <v>0</v>
      </c>
      <c r="H101" s="44" t="n">
        <v>0</v>
      </c>
      <c r="I101" s="44" t="n">
        <v>0</v>
      </c>
      <c r="J101" s="44" t="n">
        <v>0</v>
      </c>
      <c r="K101" s="44" t="n">
        <v>0</v>
      </c>
      <c r="L101" s="44" t="n">
        <v>0</v>
      </c>
      <c r="M101" s="44" t="n">
        <v>0</v>
      </c>
      <c r="N101" s="44" t="n">
        <v>0</v>
      </c>
      <c r="O101" s="44" t="n">
        <v>0</v>
      </c>
      <c r="P101" s="44" t="n">
        <v>0</v>
      </c>
      <c r="Q101" s="44" t="n">
        <v>0</v>
      </c>
      <c r="R101" s="44" t="n">
        <v>0</v>
      </c>
      <c r="S101" s="44" t="n">
        <v>0</v>
      </c>
      <c r="T101" s="44" t="n">
        <v>0</v>
      </c>
    </row>
    <row r="102" customFormat="false" ht="12.75" hidden="false" customHeight="false" outlineLevel="0" collapsed="false">
      <c r="B102" s="45" t="n">
        <v>39845</v>
      </c>
      <c r="C102" s="43" t="n">
        <v>0</v>
      </c>
      <c r="D102" s="44" t="n">
        <v>0</v>
      </c>
      <c r="E102" s="44" t="n">
        <v>0</v>
      </c>
      <c r="F102" s="44" t="n">
        <v>0</v>
      </c>
      <c r="G102" s="44" t="n">
        <v>0</v>
      </c>
      <c r="H102" s="44" t="n">
        <v>0</v>
      </c>
      <c r="I102" s="44" t="n">
        <v>0</v>
      </c>
      <c r="J102" s="44" t="n">
        <v>0</v>
      </c>
      <c r="K102" s="44" t="n">
        <v>0</v>
      </c>
      <c r="L102" s="44" t="n">
        <v>0</v>
      </c>
      <c r="M102" s="44" t="n">
        <v>0</v>
      </c>
      <c r="N102" s="44" t="n">
        <v>0</v>
      </c>
      <c r="O102" s="44" t="n">
        <v>0</v>
      </c>
      <c r="P102" s="44" t="n">
        <v>0</v>
      </c>
      <c r="Q102" s="44" t="n">
        <v>0</v>
      </c>
      <c r="R102" s="44" t="n">
        <v>0</v>
      </c>
      <c r="S102" s="44" t="n">
        <v>0</v>
      </c>
      <c r="T102" s="44" t="n">
        <v>0</v>
      </c>
    </row>
    <row r="103" customFormat="false" ht="12.75" hidden="false" customHeight="false" outlineLevel="0" collapsed="false">
      <c r="B103" s="45" t="n">
        <v>39873</v>
      </c>
      <c r="C103" s="43" t="n">
        <v>0</v>
      </c>
      <c r="D103" s="44" t="n">
        <v>0</v>
      </c>
      <c r="E103" s="44" t="n">
        <v>0</v>
      </c>
      <c r="F103" s="44" t="n">
        <v>0</v>
      </c>
      <c r="G103" s="44" t="n">
        <v>0</v>
      </c>
      <c r="H103" s="44" t="n">
        <v>0</v>
      </c>
      <c r="I103" s="44" t="n">
        <v>0</v>
      </c>
      <c r="J103" s="44" t="n">
        <v>0</v>
      </c>
      <c r="K103" s="44" t="n">
        <v>0</v>
      </c>
      <c r="L103" s="44" t="n">
        <v>0</v>
      </c>
      <c r="M103" s="44" t="n">
        <v>0</v>
      </c>
      <c r="N103" s="44" t="n">
        <v>0</v>
      </c>
      <c r="O103" s="44" t="n">
        <v>0</v>
      </c>
      <c r="P103" s="44" t="n">
        <v>0</v>
      </c>
      <c r="Q103" s="44" t="n">
        <v>0</v>
      </c>
      <c r="R103" s="44" t="n">
        <v>0</v>
      </c>
      <c r="S103" s="44" t="n">
        <v>0</v>
      </c>
      <c r="T103" s="44" t="n">
        <v>0</v>
      </c>
    </row>
    <row r="104" customFormat="false" ht="12.75" hidden="false" customHeight="false" outlineLevel="0" collapsed="false">
      <c r="B104" s="45" t="n">
        <v>39904</v>
      </c>
      <c r="C104" s="43" t="n">
        <v>0</v>
      </c>
      <c r="D104" s="44" t="n">
        <v>0</v>
      </c>
      <c r="E104" s="44" t="n">
        <v>0</v>
      </c>
      <c r="F104" s="44" t="n">
        <v>0</v>
      </c>
      <c r="G104" s="44" t="n">
        <v>0</v>
      </c>
      <c r="H104" s="44" t="n">
        <v>0</v>
      </c>
      <c r="I104" s="44" t="n">
        <v>0</v>
      </c>
      <c r="J104" s="44" t="n">
        <v>0</v>
      </c>
      <c r="K104" s="44" t="n">
        <v>0</v>
      </c>
      <c r="L104" s="44" t="n">
        <v>0</v>
      </c>
      <c r="M104" s="44" t="n">
        <v>0</v>
      </c>
      <c r="N104" s="44" t="n">
        <v>0</v>
      </c>
      <c r="O104" s="44" t="n">
        <v>0</v>
      </c>
      <c r="P104" s="44" t="n">
        <v>0</v>
      </c>
      <c r="Q104" s="44" t="n">
        <v>0</v>
      </c>
      <c r="R104" s="44" t="n">
        <v>0</v>
      </c>
      <c r="S104" s="44" t="n">
        <v>0</v>
      </c>
      <c r="T104" s="44" t="n">
        <v>0</v>
      </c>
    </row>
    <row r="105" customFormat="false" ht="12.75" hidden="false" customHeight="false" outlineLevel="0" collapsed="false">
      <c r="B105" s="45" t="n">
        <v>39934</v>
      </c>
      <c r="C105" s="43" t="n">
        <v>0</v>
      </c>
      <c r="D105" s="44" t="n">
        <v>0</v>
      </c>
      <c r="E105" s="44" t="n">
        <v>0</v>
      </c>
      <c r="F105" s="44" t="n">
        <v>0</v>
      </c>
      <c r="G105" s="44" t="n">
        <v>0</v>
      </c>
      <c r="H105" s="44" t="n">
        <v>0</v>
      </c>
      <c r="I105" s="44" t="n">
        <v>0</v>
      </c>
      <c r="J105" s="44" t="n">
        <v>0</v>
      </c>
      <c r="K105" s="44" t="n">
        <v>0</v>
      </c>
      <c r="L105" s="44" t="n">
        <v>0</v>
      </c>
      <c r="M105" s="44" t="n">
        <v>0</v>
      </c>
      <c r="N105" s="44" t="n">
        <v>0</v>
      </c>
      <c r="O105" s="44" t="n">
        <v>0</v>
      </c>
      <c r="P105" s="44" t="n">
        <v>0</v>
      </c>
      <c r="Q105" s="44" t="n">
        <v>0</v>
      </c>
      <c r="R105" s="44" t="n">
        <v>0</v>
      </c>
      <c r="S105" s="44" t="n">
        <v>0</v>
      </c>
      <c r="T105" s="44" t="n">
        <v>0</v>
      </c>
    </row>
    <row r="106" customFormat="false" ht="12.75" hidden="false" customHeight="false" outlineLevel="0" collapsed="false">
      <c r="B106" s="45" t="n">
        <v>39965</v>
      </c>
      <c r="C106" s="43" t="n">
        <v>0</v>
      </c>
      <c r="D106" s="44" t="n">
        <v>0</v>
      </c>
      <c r="E106" s="44" t="n">
        <v>0</v>
      </c>
      <c r="F106" s="44" t="n">
        <v>0</v>
      </c>
      <c r="G106" s="44" t="n">
        <v>0</v>
      </c>
      <c r="H106" s="44" t="n">
        <v>0</v>
      </c>
      <c r="I106" s="44" t="n">
        <v>0</v>
      </c>
      <c r="J106" s="44" t="n">
        <v>0</v>
      </c>
      <c r="K106" s="44" t="n">
        <v>0</v>
      </c>
      <c r="L106" s="44" t="n">
        <v>0</v>
      </c>
      <c r="M106" s="44" t="n">
        <v>0</v>
      </c>
      <c r="N106" s="44" t="n">
        <v>0</v>
      </c>
      <c r="O106" s="44" t="n">
        <v>0</v>
      </c>
      <c r="P106" s="44" t="n">
        <v>0</v>
      </c>
      <c r="Q106" s="44" t="n">
        <v>0</v>
      </c>
      <c r="R106" s="44" t="n">
        <v>0</v>
      </c>
      <c r="S106" s="44" t="n">
        <v>0</v>
      </c>
      <c r="T106" s="44" t="n">
        <v>0</v>
      </c>
    </row>
    <row r="107" customFormat="false" ht="12.75" hidden="false" customHeight="false" outlineLevel="0" collapsed="false">
      <c r="B107" s="45" t="n">
        <v>39995</v>
      </c>
      <c r="C107" s="43" t="n">
        <v>0</v>
      </c>
      <c r="D107" s="44" t="n">
        <v>0</v>
      </c>
      <c r="E107" s="44" t="n">
        <v>0</v>
      </c>
      <c r="F107" s="44" t="n">
        <v>0</v>
      </c>
      <c r="G107" s="44" t="n">
        <v>0</v>
      </c>
      <c r="H107" s="44" t="n">
        <v>0</v>
      </c>
      <c r="I107" s="44" t="n">
        <v>0</v>
      </c>
      <c r="J107" s="44" t="n">
        <v>0</v>
      </c>
      <c r="K107" s="44" t="n">
        <v>0</v>
      </c>
      <c r="L107" s="44" t="n">
        <v>0</v>
      </c>
      <c r="M107" s="44" t="n">
        <v>0</v>
      </c>
      <c r="N107" s="44" t="n">
        <v>0</v>
      </c>
      <c r="O107" s="44" t="n">
        <v>0</v>
      </c>
      <c r="P107" s="44" t="n">
        <v>0</v>
      </c>
      <c r="Q107" s="44" t="n">
        <v>0</v>
      </c>
      <c r="R107" s="44" t="n">
        <v>0</v>
      </c>
      <c r="S107" s="44" t="n">
        <v>0</v>
      </c>
      <c r="T107" s="44" t="n">
        <v>0</v>
      </c>
    </row>
    <row r="108" customFormat="false" ht="12.75" hidden="false" customHeight="false" outlineLevel="0" collapsed="false">
      <c r="B108" s="45" t="n">
        <v>40026</v>
      </c>
      <c r="C108" s="43" t="n">
        <v>0</v>
      </c>
      <c r="D108" s="44" t="n">
        <v>0</v>
      </c>
      <c r="E108" s="44" t="n">
        <v>0</v>
      </c>
      <c r="F108" s="44" t="n">
        <v>0</v>
      </c>
      <c r="G108" s="44" t="n">
        <v>0</v>
      </c>
      <c r="H108" s="44" t="n">
        <v>0</v>
      </c>
      <c r="I108" s="44" t="n">
        <v>0</v>
      </c>
      <c r="J108" s="44" t="n">
        <v>0</v>
      </c>
      <c r="K108" s="44" t="n">
        <v>0</v>
      </c>
      <c r="L108" s="44" t="n">
        <v>0</v>
      </c>
      <c r="M108" s="44" t="n">
        <v>0</v>
      </c>
      <c r="N108" s="44" t="n">
        <v>0</v>
      </c>
      <c r="O108" s="44" t="n">
        <v>0</v>
      </c>
      <c r="P108" s="44" t="n">
        <v>0</v>
      </c>
      <c r="Q108" s="44" t="n">
        <v>0</v>
      </c>
      <c r="R108" s="44" t="n">
        <v>0</v>
      </c>
      <c r="S108" s="44" t="n">
        <v>0</v>
      </c>
      <c r="T108" s="44" t="n">
        <v>0</v>
      </c>
    </row>
    <row r="109" customFormat="false" ht="12.75" hidden="false" customHeight="false" outlineLevel="0" collapsed="false">
      <c r="B109" s="45" t="n">
        <v>40057</v>
      </c>
      <c r="C109" s="43" t="n">
        <v>0</v>
      </c>
      <c r="D109" s="44" t="n">
        <v>0</v>
      </c>
      <c r="E109" s="44" t="n">
        <v>0</v>
      </c>
      <c r="F109" s="44" t="n">
        <v>0</v>
      </c>
      <c r="G109" s="44" t="n">
        <v>0</v>
      </c>
      <c r="H109" s="44" t="n">
        <v>0</v>
      </c>
      <c r="I109" s="44" t="n">
        <v>0</v>
      </c>
      <c r="J109" s="44" t="n">
        <v>0</v>
      </c>
      <c r="K109" s="44" t="n">
        <v>0</v>
      </c>
      <c r="L109" s="44" t="n">
        <v>0</v>
      </c>
      <c r="M109" s="44" t="n">
        <v>0</v>
      </c>
      <c r="N109" s="44" t="n">
        <v>0</v>
      </c>
      <c r="O109" s="44" t="n">
        <v>0</v>
      </c>
      <c r="P109" s="44" t="n">
        <v>0</v>
      </c>
      <c r="Q109" s="44" t="n">
        <v>0</v>
      </c>
      <c r="R109" s="44" t="n">
        <v>0</v>
      </c>
      <c r="S109" s="44" t="n">
        <v>0</v>
      </c>
      <c r="T109" s="44" t="n">
        <v>0</v>
      </c>
    </row>
    <row r="110" customFormat="false" ht="12.75" hidden="false" customHeight="false" outlineLevel="0" collapsed="false">
      <c r="B110" s="45" t="n">
        <v>40087</v>
      </c>
      <c r="C110" s="43" t="n">
        <v>0</v>
      </c>
      <c r="D110" s="44" t="n">
        <v>0</v>
      </c>
      <c r="E110" s="44" t="n">
        <v>0</v>
      </c>
      <c r="F110" s="44" t="n">
        <v>0</v>
      </c>
      <c r="G110" s="44" t="n">
        <v>0</v>
      </c>
      <c r="H110" s="44" t="n">
        <v>0</v>
      </c>
      <c r="I110" s="44" t="n">
        <v>0</v>
      </c>
      <c r="J110" s="44" t="n">
        <v>0</v>
      </c>
      <c r="K110" s="44" t="n">
        <v>0</v>
      </c>
      <c r="L110" s="44" t="n">
        <v>0</v>
      </c>
      <c r="M110" s="44" t="n">
        <v>0</v>
      </c>
      <c r="N110" s="44" t="n">
        <v>0</v>
      </c>
      <c r="O110" s="44" t="n">
        <v>0</v>
      </c>
      <c r="P110" s="44" t="n">
        <v>0</v>
      </c>
      <c r="Q110" s="44" t="n">
        <v>0</v>
      </c>
      <c r="R110" s="44" t="n">
        <v>0</v>
      </c>
      <c r="S110" s="44" t="n">
        <v>0</v>
      </c>
      <c r="T110" s="44" t="n">
        <v>0</v>
      </c>
    </row>
    <row r="111" customFormat="false" ht="12.75" hidden="false" customHeight="false" outlineLevel="0" collapsed="false">
      <c r="B111" s="45" t="n">
        <v>40118</v>
      </c>
      <c r="C111" s="43" t="n">
        <v>0</v>
      </c>
      <c r="D111" s="44" t="n">
        <v>0</v>
      </c>
      <c r="E111" s="44" t="n">
        <v>0</v>
      </c>
      <c r="F111" s="44" t="n">
        <v>0</v>
      </c>
      <c r="G111" s="44" t="n">
        <v>0</v>
      </c>
      <c r="H111" s="44" t="n">
        <v>0</v>
      </c>
      <c r="I111" s="44" t="n">
        <v>0</v>
      </c>
      <c r="J111" s="44" t="n">
        <v>0</v>
      </c>
      <c r="K111" s="44" t="n">
        <v>0</v>
      </c>
      <c r="L111" s="44" t="n">
        <v>0</v>
      </c>
      <c r="M111" s="44" t="n">
        <v>0</v>
      </c>
      <c r="N111" s="44" t="n">
        <v>0</v>
      </c>
      <c r="O111" s="44" t="n">
        <v>0</v>
      </c>
      <c r="P111" s="44" t="n">
        <v>0</v>
      </c>
      <c r="Q111" s="44" t="n">
        <v>0</v>
      </c>
      <c r="R111" s="44" t="n">
        <v>0</v>
      </c>
      <c r="S111" s="44" t="n">
        <v>0</v>
      </c>
      <c r="T111" s="44" t="n">
        <v>0</v>
      </c>
    </row>
    <row r="112" customFormat="false" ht="12.75" hidden="false" customHeight="false" outlineLevel="0" collapsed="false">
      <c r="B112" s="45" t="n">
        <v>40148</v>
      </c>
      <c r="C112" s="43" t="n">
        <v>0</v>
      </c>
      <c r="D112" s="44" t="n">
        <v>0</v>
      </c>
      <c r="E112" s="44" t="n">
        <v>0</v>
      </c>
      <c r="F112" s="44" t="n">
        <v>0</v>
      </c>
      <c r="G112" s="44" t="n">
        <v>0</v>
      </c>
      <c r="H112" s="44" t="n">
        <v>0</v>
      </c>
      <c r="I112" s="44" t="n">
        <v>0</v>
      </c>
      <c r="J112" s="44" t="n">
        <v>0</v>
      </c>
      <c r="K112" s="44" t="n">
        <v>0</v>
      </c>
      <c r="L112" s="44" t="n">
        <v>0</v>
      </c>
      <c r="M112" s="44" t="n">
        <v>0</v>
      </c>
      <c r="N112" s="44" t="n">
        <v>0</v>
      </c>
      <c r="O112" s="44" t="n">
        <v>0</v>
      </c>
      <c r="P112" s="44" t="n">
        <v>0</v>
      </c>
      <c r="Q112" s="44" t="n">
        <v>0</v>
      </c>
      <c r="R112" s="44" t="n">
        <v>0</v>
      </c>
      <c r="S112" s="44" t="n">
        <v>0</v>
      </c>
      <c r="T112" s="44" t="n">
        <v>0</v>
      </c>
    </row>
    <row r="113" customFormat="false" ht="12.75" hidden="false" customHeight="false" outlineLevel="0" collapsed="false">
      <c r="B113" s="45" t="n">
        <v>40179</v>
      </c>
      <c r="C113" s="43" t="n">
        <v>0</v>
      </c>
      <c r="D113" s="44" t="n">
        <v>0</v>
      </c>
      <c r="E113" s="44" t="n">
        <v>0</v>
      </c>
      <c r="F113" s="44" t="n">
        <v>0</v>
      </c>
      <c r="G113" s="44" t="n">
        <v>0</v>
      </c>
      <c r="H113" s="44" t="n">
        <v>0</v>
      </c>
      <c r="I113" s="44" t="n">
        <v>0</v>
      </c>
      <c r="J113" s="44" t="n">
        <v>0</v>
      </c>
      <c r="K113" s="44" t="n">
        <v>0</v>
      </c>
      <c r="L113" s="44" t="n">
        <v>0</v>
      </c>
      <c r="M113" s="44" t="n">
        <v>0</v>
      </c>
      <c r="N113" s="44" t="n">
        <v>0</v>
      </c>
      <c r="O113" s="44" t="n">
        <v>0</v>
      </c>
      <c r="P113" s="44" t="n">
        <v>0</v>
      </c>
      <c r="Q113" s="44" t="n">
        <v>0</v>
      </c>
      <c r="R113" s="44" t="n">
        <v>0</v>
      </c>
      <c r="S113" s="44" t="n">
        <v>0</v>
      </c>
      <c r="T113" s="44" t="n">
        <v>0</v>
      </c>
    </row>
    <row r="114" customFormat="false" ht="12.75" hidden="false" customHeight="false" outlineLevel="0" collapsed="false">
      <c r="B114" s="45" t="n">
        <v>40210</v>
      </c>
      <c r="C114" s="43" t="n">
        <v>0</v>
      </c>
      <c r="D114" s="44" t="n">
        <v>0</v>
      </c>
      <c r="E114" s="44" t="n">
        <v>0</v>
      </c>
      <c r="F114" s="44" t="n">
        <v>0</v>
      </c>
      <c r="G114" s="44" t="n">
        <v>0</v>
      </c>
      <c r="H114" s="44" t="n">
        <v>0</v>
      </c>
      <c r="I114" s="44" t="n">
        <v>0</v>
      </c>
      <c r="J114" s="44" t="n">
        <v>0</v>
      </c>
      <c r="K114" s="44" t="n">
        <v>0</v>
      </c>
      <c r="L114" s="44" t="n">
        <v>0</v>
      </c>
      <c r="M114" s="44" t="n">
        <v>0</v>
      </c>
      <c r="N114" s="44" t="n">
        <v>0</v>
      </c>
      <c r="O114" s="44" t="n">
        <v>0</v>
      </c>
      <c r="P114" s="44" t="n">
        <v>0</v>
      </c>
      <c r="Q114" s="44" t="n">
        <v>0</v>
      </c>
      <c r="R114" s="44" t="n">
        <v>0</v>
      </c>
      <c r="S114" s="44" t="n">
        <v>0</v>
      </c>
      <c r="T114" s="44" t="n">
        <v>0</v>
      </c>
    </row>
    <row r="115" customFormat="false" ht="12.75" hidden="false" customHeight="false" outlineLevel="0" collapsed="false">
      <c r="B115" s="45" t="n">
        <v>40238</v>
      </c>
      <c r="C115" s="43" t="n">
        <v>0</v>
      </c>
      <c r="D115" s="44" t="n">
        <v>0</v>
      </c>
      <c r="E115" s="44" t="n">
        <v>0</v>
      </c>
      <c r="F115" s="44" t="n">
        <v>0</v>
      </c>
      <c r="G115" s="44" t="n">
        <v>0</v>
      </c>
      <c r="H115" s="44" t="n">
        <v>0</v>
      </c>
      <c r="I115" s="44" t="n">
        <v>0</v>
      </c>
      <c r="J115" s="44" t="n">
        <v>0</v>
      </c>
      <c r="K115" s="44" t="n">
        <v>0</v>
      </c>
      <c r="L115" s="44" t="n">
        <v>0</v>
      </c>
      <c r="M115" s="44" t="n">
        <v>0</v>
      </c>
      <c r="N115" s="44" t="n">
        <v>0</v>
      </c>
      <c r="O115" s="44" t="n">
        <v>0</v>
      </c>
      <c r="P115" s="44" t="n">
        <v>0</v>
      </c>
      <c r="Q115" s="44" t="n">
        <v>0</v>
      </c>
      <c r="R115" s="44" t="n">
        <v>0</v>
      </c>
      <c r="S115" s="44" t="n">
        <v>0</v>
      </c>
      <c r="T115" s="44" t="n">
        <v>0</v>
      </c>
    </row>
    <row r="116" customFormat="false" ht="12.75" hidden="false" customHeight="false" outlineLevel="0" collapsed="false">
      <c r="B116" s="45" t="n">
        <v>40269</v>
      </c>
      <c r="C116" s="43" t="n">
        <v>0</v>
      </c>
      <c r="D116" s="44" t="n">
        <v>0</v>
      </c>
      <c r="E116" s="44" t="n">
        <v>0</v>
      </c>
      <c r="F116" s="44" t="n">
        <v>0</v>
      </c>
      <c r="G116" s="44" t="n">
        <v>0</v>
      </c>
      <c r="H116" s="44" t="n">
        <v>0</v>
      </c>
      <c r="I116" s="44" t="n">
        <v>0</v>
      </c>
      <c r="J116" s="44" t="n">
        <v>0</v>
      </c>
      <c r="K116" s="44" t="n">
        <v>0</v>
      </c>
      <c r="L116" s="44" t="n">
        <v>0</v>
      </c>
      <c r="M116" s="44" t="n">
        <v>0</v>
      </c>
      <c r="N116" s="44" t="n">
        <v>0</v>
      </c>
      <c r="O116" s="44" t="n">
        <v>0</v>
      </c>
      <c r="P116" s="44" t="n">
        <v>0</v>
      </c>
      <c r="Q116" s="44" t="n">
        <v>0</v>
      </c>
      <c r="R116" s="44" t="n">
        <v>0</v>
      </c>
      <c r="S116" s="44" t="n">
        <v>0</v>
      </c>
      <c r="T116" s="44" t="n">
        <v>0</v>
      </c>
    </row>
    <row r="117" customFormat="false" ht="12.75" hidden="false" customHeight="false" outlineLevel="0" collapsed="false">
      <c r="B117" s="45" t="n">
        <v>40299</v>
      </c>
      <c r="C117" s="43" t="n">
        <v>0</v>
      </c>
      <c r="D117" s="44" t="n">
        <v>0</v>
      </c>
      <c r="E117" s="44" t="n">
        <v>0</v>
      </c>
      <c r="F117" s="44" t="n">
        <v>0</v>
      </c>
      <c r="G117" s="44" t="n">
        <v>0</v>
      </c>
      <c r="H117" s="44" t="n">
        <v>0</v>
      </c>
      <c r="I117" s="44" t="n">
        <v>0</v>
      </c>
      <c r="J117" s="44" t="n">
        <v>0</v>
      </c>
      <c r="K117" s="44" t="n">
        <v>0</v>
      </c>
      <c r="L117" s="44" t="n">
        <v>0</v>
      </c>
      <c r="M117" s="44" t="n">
        <v>0</v>
      </c>
      <c r="N117" s="44" t="n">
        <v>0</v>
      </c>
      <c r="O117" s="44" t="n">
        <v>0</v>
      </c>
      <c r="P117" s="44" t="n">
        <v>0</v>
      </c>
      <c r="Q117" s="44" t="n">
        <v>0</v>
      </c>
      <c r="R117" s="44" t="n">
        <v>0</v>
      </c>
      <c r="S117" s="44" t="n">
        <v>0</v>
      </c>
      <c r="T117" s="44" t="n">
        <v>0</v>
      </c>
    </row>
    <row r="118" customFormat="false" ht="12.75" hidden="false" customHeight="false" outlineLevel="0" collapsed="false">
      <c r="B118" s="45" t="n">
        <v>40330</v>
      </c>
      <c r="C118" s="43" t="n">
        <v>0</v>
      </c>
      <c r="D118" s="44" t="n">
        <v>0</v>
      </c>
      <c r="E118" s="44" t="n">
        <v>0</v>
      </c>
      <c r="F118" s="44" t="n">
        <v>0</v>
      </c>
      <c r="G118" s="44" t="n">
        <v>0</v>
      </c>
      <c r="H118" s="44" t="n">
        <v>0</v>
      </c>
      <c r="I118" s="44" t="n">
        <v>0</v>
      </c>
      <c r="J118" s="44" t="n">
        <v>0</v>
      </c>
      <c r="K118" s="44" t="n">
        <v>0</v>
      </c>
      <c r="L118" s="44" t="n">
        <v>0</v>
      </c>
      <c r="M118" s="44" t="n">
        <v>0</v>
      </c>
      <c r="N118" s="44" t="n">
        <v>0</v>
      </c>
      <c r="O118" s="44" t="n">
        <v>0</v>
      </c>
      <c r="P118" s="44" t="n">
        <v>0</v>
      </c>
      <c r="Q118" s="44" t="n">
        <v>0</v>
      </c>
      <c r="R118" s="44" t="n">
        <v>0</v>
      </c>
      <c r="S118" s="44" t="n">
        <v>0</v>
      </c>
      <c r="T118" s="44" t="n">
        <v>0</v>
      </c>
    </row>
    <row r="119" customFormat="false" ht="12.75" hidden="false" customHeight="false" outlineLevel="0" collapsed="false">
      <c r="B119" s="45" t="n">
        <v>40360</v>
      </c>
      <c r="C119" s="43" t="n">
        <v>0</v>
      </c>
      <c r="D119" s="44" t="n">
        <v>0</v>
      </c>
      <c r="E119" s="44" t="n">
        <v>0</v>
      </c>
      <c r="F119" s="44" t="n">
        <v>0</v>
      </c>
      <c r="G119" s="44" t="n">
        <v>0</v>
      </c>
      <c r="H119" s="44" t="n">
        <v>0</v>
      </c>
      <c r="I119" s="44" t="n">
        <v>0</v>
      </c>
      <c r="J119" s="44" t="n">
        <v>0</v>
      </c>
      <c r="K119" s="44" t="n">
        <v>0</v>
      </c>
      <c r="L119" s="44" t="n">
        <v>0</v>
      </c>
      <c r="M119" s="44" t="n">
        <v>0</v>
      </c>
      <c r="N119" s="44" t="n">
        <v>0</v>
      </c>
      <c r="O119" s="44" t="n">
        <v>0</v>
      </c>
      <c r="P119" s="44" t="n">
        <v>0</v>
      </c>
      <c r="Q119" s="44" t="n">
        <v>0</v>
      </c>
      <c r="R119" s="44" t="n">
        <v>0</v>
      </c>
      <c r="S119" s="44" t="n">
        <v>0</v>
      </c>
      <c r="T119" s="44" t="n">
        <v>0</v>
      </c>
    </row>
    <row r="120" customFormat="false" ht="12.75" hidden="false" customHeight="false" outlineLevel="0" collapsed="false">
      <c r="B120" s="45" t="n">
        <v>40391</v>
      </c>
      <c r="C120" s="43" t="n">
        <v>0</v>
      </c>
      <c r="D120" s="44" t="n">
        <v>0</v>
      </c>
      <c r="E120" s="44" t="n">
        <v>0</v>
      </c>
      <c r="F120" s="44" t="n">
        <v>0</v>
      </c>
      <c r="G120" s="44" t="n">
        <v>0</v>
      </c>
      <c r="H120" s="44" t="n">
        <v>0</v>
      </c>
      <c r="I120" s="44" t="n">
        <v>0</v>
      </c>
      <c r="J120" s="44" t="n">
        <v>0</v>
      </c>
      <c r="K120" s="44" t="n">
        <v>0</v>
      </c>
      <c r="L120" s="44" t="n">
        <v>0</v>
      </c>
      <c r="M120" s="44" t="n">
        <v>0</v>
      </c>
      <c r="N120" s="44" t="n">
        <v>0</v>
      </c>
      <c r="O120" s="44" t="n">
        <v>0</v>
      </c>
      <c r="P120" s="44" t="n">
        <v>0</v>
      </c>
      <c r="Q120" s="44" t="n">
        <v>0</v>
      </c>
      <c r="R120" s="44" t="n">
        <v>0</v>
      </c>
      <c r="S120" s="44" t="n">
        <v>0</v>
      </c>
      <c r="T120" s="44" t="n">
        <v>0</v>
      </c>
    </row>
    <row r="121" customFormat="false" ht="12.75" hidden="false" customHeight="false" outlineLevel="0" collapsed="false">
      <c r="B121" s="45" t="n">
        <v>40422</v>
      </c>
      <c r="C121" s="43" t="n">
        <v>0</v>
      </c>
      <c r="D121" s="44" t="n">
        <v>0</v>
      </c>
      <c r="E121" s="44" t="n">
        <v>0</v>
      </c>
      <c r="F121" s="44" t="n">
        <v>0</v>
      </c>
      <c r="G121" s="44" t="n">
        <v>0</v>
      </c>
      <c r="H121" s="44" t="n">
        <v>0</v>
      </c>
      <c r="I121" s="44" t="n">
        <v>0</v>
      </c>
      <c r="J121" s="44" t="n">
        <v>0</v>
      </c>
      <c r="K121" s="44" t="n">
        <v>0</v>
      </c>
      <c r="L121" s="44" t="n">
        <v>0</v>
      </c>
      <c r="M121" s="44" t="n">
        <v>0</v>
      </c>
      <c r="N121" s="44" t="n">
        <v>0</v>
      </c>
      <c r="O121" s="44" t="n">
        <v>0</v>
      </c>
      <c r="P121" s="44" t="n">
        <v>0</v>
      </c>
      <c r="Q121" s="44" t="n">
        <v>0</v>
      </c>
      <c r="R121" s="44" t="n">
        <v>0</v>
      </c>
      <c r="S121" s="44" t="n">
        <v>0</v>
      </c>
      <c r="T121" s="44" t="n">
        <v>0</v>
      </c>
    </row>
    <row r="122" customFormat="false" ht="12.75" hidden="false" customHeight="false" outlineLevel="0" collapsed="false">
      <c r="B122" s="45" t="n">
        <v>40452</v>
      </c>
      <c r="C122" s="43" t="n">
        <v>0</v>
      </c>
      <c r="D122" s="44" t="n">
        <v>0</v>
      </c>
      <c r="E122" s="44" t="n">
        <v>0</v>
      </c>
      <c r="F122" s="44" t="n">
        <v>0</v>
      </c>
      <c r="G122" s="44" t="n">
        <v>0</v>
      </c>
      <c r="H122" s="44" t="n">
        <v>0</v>
      </c>
      <c r="I122" s="44" t="n">
        <v>0</v>
      </c>
      <c r="J122" s="44" t="n">
        <v>0</v>
      </c>
      <c r="K122" s="44" t="n">
        <v>0</v>
      </c>
      <c r="L122" s="44" t="n">
        <v>0</v>
      </c>
      <c r="M122" s="44" t="n">
        <v>0</v>
      </c>
      <c r="N122" s="44" t="n">
        <v>0</v>
      </c>
      <c r="O122" s="44" t="n">
        <v>0</v>
      </c>
      <c r="P122" s="44" t="n">
        <v>0</v>
      </c>
      <c r="Q122" s="44" t="n">
        <v>0</v>
      </c>
      <c r="R122" s="44" t="n">
        <v>0</v>
      </c>
      <c r="S122" s="44" t="n">
        <v>0</v>
      </c>
      <c r="T122" s="44" t="n">
        <v>0</v>
      </c>
    </row>
    <row r="123" customFormat="false" ht="12.75" hidden="false" customHeight="false" outlineLevel="0" collapsed="false">
      <c r="B123" s="45" t="n">
        <v>40483</v>
      </c>
      <c r="C123" s="43" t="n">
        <v>0</v>
      </c>
      <c r="D123" s="44" t="n">
        <v>0</v>
      </c>
      <c r="E123" s="44" t="n">
        <v>0</v>
      </c>
      <c r="F123" s="44" t="n">
        <v>0</v>
      </c>
      <c r="G123" s="44" t="n">
        <v>0</v>
      </c>
      <c r="H123" s="44" t="n">
        <v>0</v>
      </c>
      <c r="I123" s="44" t="n">
        <v>0</v>
      </c>
      <c r="J123" s="44" t="n">
        <v>0</v>
      </c>
      <c r="K123" s="44" t="n">
        <v>0</v>
      </c>
      <c r="L123" s="44" t="n">
        <v>0</v>
      </c>
      <c r="M123" s="44" t="n">
        <v>0</v>
      </c>
      <c r="N123" s="44" t="n">
        <v>0</v>
      </c>
      <c r="O123" s="44" t="n">
        <v>0</v>
      </c>
      <c r="P123" s="44" t="n">
        <v>0</v>
      </c>
      <c r="Q123" s="44" t="n">
        <v>0</v>
      </c>
      <c r="R123" s="44" t="n">
        <v>0</v>
      </c>
      <c r="S123" s="44" t="n">
        <v>0</v>
      </c>
      <c r="T123" s="44" t="n">
        <v>0</v>
      </c>
    </row>
    <row r="124" customFormat="false" ht="12.75" hidden="false" customHeight="false" outlineLevel="0" collapsed="false">
      <c r="B124" s="45" t="n">
        <v>40513</v>
      </c>
      <c r="C124" s="43" t="n">
        <v>0</v>
      </c>
      <c r="D124" s="44" t="n">
        <v>0</v>
      </c>
      <c r="E124" s="44" t="n">
        <v>0</v>
      </c>
      <c r="F124" s="44" t="n">
        <v>0</v>
      </c>
      <c r="G124" s="44" t="n">
        <v>0</v>
      </c>
      <c r="H124" s="44" t="n">
        <v>0</v>
      </c>
      <c r="I124" s="44" t="n">
        <v>0</v>
      </c>
      <c r="J124" s="44" t="n">
        <v>0</v>
      </c>
      <c r="K124" s="44" t="n">
        <v>0</v>
      </c>
      <c r="L124" s="44" t="n">
        <v>0</v>
      </c>
      <c r="M124" s="44" t="n">
        <v>0</v>
      </c>
      <c r="N124" s="44" t="n">
        <v>0</v>
      </c>
      <c r="O124" s="44" t="n">
        <v>0</v>
      </c>
      <c r="P124" s="44" t="n">
        <v>0</v>
      </c>
      <c r="Q124" s="44" t="n">
        <v>0</v>
      </c>
      <c r="R124" s="44" t="n">
        <v>0</v>
      </c>
      <c r="S124" s="44" t="n">
        <v>0</v>
      </c>
      <c r="T124" s="44" t="n">
        <v>0</v>
      </c>
    </row>
    <row r="125" customFormat="false" ht="12.75" hidden="false" customHeight="false" outlineLevel="0" collapsed="false">
      <c r="B125" s="45" t="n">
        <v>40544</v>
      </c>
      <c r="C125" s="43" t="n">
        <v>0</v>
      </c>
      <c r="D125" s="44" t="n">
        <v>0</v>
      </c>
      <c r="E125" s="44" t="n">
        <v>0</v>
      </c>
      <c r="F125" s="44" t="n">
        <v>0</v>
      </c>
      <c r="G125" s="44" t="n">
        <v>0</v>
      </c>
      <c r="H125" s="44" t="n">
        <v>0</v>
      </c>
      <c r="I125" s="44" t="n">
        <v>0</v>
      </c>
      <c r="J125" s="44" t="n">
        <v>0</v>
      </c>
      <c r="K125" s="44" t="n">
        <v>0</v>
      </c>
      <c r="L125" s="44" t="n">
        <v>0</v>
      </c>
      <c r="M125" s="44" t="n">
        <v>0</v>
      </c>
      <c r="N125" s="44" t="n">
        <v>0</v>
      </c>
      <c r="O125" s="44" t="n">
        <v>0</v>
      </c>
      <c r="P125" s="44" t="n">
        <v>0</v>
      </c>
      <c r="Q125" s="44" t="n">
        <v>0</v>
      </c>
      <c r="R125" s="44" t="n">
        <v>0</v>
      </c>
      <c r="S125" s="44" t="n">
        <v>0</v>
      </c>
      <c r="T125" s="44" t="n">
        <v>0</v>
      </c>
    </row>
    <row r="126" customFormat="false" ht="12.75" hidden="false" customHeight="false" outlineLevel="0" collapsed="false">
      <c r="B126" s="45" t="n">
        <v>40575</v>
      </c>
      <c r="C126" s="43" t="n">
        <v>0</v>
      </c>
      <c r="D126" s="44" t="n">
        <v>0</v>
      </c>
      <c r="E126" s="44" t="n">
        <v>0</v>
      </c>
      <c r="F126" s="44" t="n">
        <v>0</v>
      </c>
      <c r="G126" s="44" t="n">
        <v>0</v>
      </c>
      <c r="H126" s="44" t="n">
        <v>0</v>
      </c>
      <c r="I126" s="44" t="n">
        <v>0</v>
      </c>
      <c r="J126" s="44" t="n">
        <v>0</v>
      </c>
      <c r="K126" s="44" t="n">
        <v>0</v>
      </c>
      <c r="L126" s="44" t="n">
        <v>0</v>
      </c>
      <c r="M126" s="44" t="n">
        <v>0</v>
      </c>
      <c r="N126" s="44" t="n">
        <v>0</v>
      </c>
      <c r="O126" s="44" t="n">
        <v>0</v>
      </c>
      <c r="P126" s="44" t="n">
        <v>0</v>
      </c>
      <c r="Q126" s="44" t="n">
        <v>0</v>
      </c>
      <c r="R126" s="44" t="n">
        <v>0</v>
      </c>
      <c r="S126" s="44" t="n">
        <v>0</v>
      </c>
      <c r="T126" s="44" t="n">
        <v>0</v>
      </c>
    </row>
    <row r="127" customFormat="false" ht="12.75" hidden="false" customHeight="false" outlineLevel="0" collapsed="false">
      <c r="B127" s="45" t="n">
        <v>40603</v>
      </c>
      <c r="C127" s="43" t="n">
        <v>0</v>
      </c>
      <c r="D127" s="44" t="n">
        <v>0</v>
      </c>
      <c r="E127" s="44" t="n">
        <v>0</v>
      </c>
      <c r="F127" s="44" t="n">
        <v>0</v>
      </c>
      <c r="G127" s="44" t="n">
        <v>0</v>
      </c>
      <c r="H127" s="44" t="n">
        <v>0</v>
      </c>
      <c r="I127" s="44" t="n">
        <v>0</v>
      </c>
      <c r="J127" s="44" t="n">
        <v>0</v>
      </c>
      <c r="K127" s="44" t="n">
        <v>0</v>
      </c>
      <c r="L127" s="44" t="n">
        <v>0</v>
      </c>
      <c r="M127" s="44" t="n">
        <v>0</v>
      </c>
      <c r="N127" s="44" t="n">
        <v>0</v>
      </c>
      <c r="O127" s="44" t="n">
        <v>0</v>
      </c>
      <c r="P127" s="44" t="n">
        <v>0</v>
      </c>
      <c r="Q127" s="44" t="n">
        <v>0</v>
      </c>
      <c r="R127" s="44" t="n">
        <v>0</v>
      </c>
      <c r="S127" s="44" t="n">
        <v>0</v>
      </c>
      <c r="T127" s="44" t="n">
        <v>0</v>
      </c>
    </row>
    <row r="128" customFormat="false" ht="12.75" hidden="false" customHeight="false" outlineLevel="0" collapsed="false">
      <c r="B128" s="45" t="n">
        <v>40634</v>
      </c>
      <c r="C128" s="43" t="n">
        <v>0</v>
      </c>
      <c r="D128" s="44" t="n">
        <v>0</v>
      </c>
      <c r="E128" s="44" t="n">
        <v>0</v>
      </c>
      <c r="F128" s="44" t="n">
        <v>0</v>
      </c>
      <c r="G128" s="44" t="n">
        <v>0</v>
      </c>
      <c r="H128" s="44" t="n">
        <v>0</v>
      </c>
      <c r="I128" s="44" t="n">
        <v>0</v>
      </c>
      <c r="J128" s="44" t="n">
        <v>0</v>
      </c>
      <c r="K128" s="44" t="n">
        <v>0</v>
      </c>
      <c r="L128" s="44" t="n">
        <v>0</v>
      </c>
      <c r="M128" s="44" t="n">
        <v>0</v>
      </c>
      <c r="N128" s="44" t="n">
        <v>0</v>
      </c>
      <c r="O128" s="44" t="n">
        <v>0</v>
      </c>
      <c r="P128" s="44" t="n">
        <v>0</v>
      </c>
      <c r="Q128" s="44" t="n">
        <v>0</v>
      </c>
      <c r="R128" s="44" t="n">
        <v>0</v>
      </c>
      <c r="S128" s="44" t="n">
        <v>0</v>
      </c>
      <c r="T128" s="44" t="n">
        <v>0</v>
      </c>
    </row>
    <row r="129" customFormat="false" ht="12.75" hidden="false" customHeight="false" outlineLevel="0" collapsed="false">
      <c r="B129" s="45" t="n">
        <v>40664</v>
      </c>
      <c r="C129" s="43" t="n">
        <v>0</v>
      </c>
      <c r="D129" s="44" t="n">
        <v>0</v>
      </c>
      <c r="E129" s="44" t="n">
        <v>0</v>
      </c>
      <c r="F129" s="44" t="n">
        <v>0</v>
      </c>
      <c r="G129" s="44" t="n">
        <v>0</v>
      </c>
      <c r="H129" s="44" t="n">
        <v>0</v>
      </c>
      <c r="I129" s="44" t="n">
        <v>0</v>
      </c>
      <c r="J129" s="44" t="n">
        <v>0</v>
      </c>
      <c r="K129" s="44" t="n">
        <v>0</v>
      </c>
      <c r="L129" s="44" t="n">
        <v>0</v>
      </c>
      <c r="M129" s="44" t="n">
        <v>0</v>
      </c>
      <c r="N129" s="44" t="n">
        <v>0</v>
      </c>
      <c r="O129" s="44" t="n">
        <v>0</v>
      </c>
      <c r="P129" s="44" t="n">
        <v>0</v>
      </c>
      <c r="Q129" s="44" t="n">
        <v>0</v>
      </c>
      <c r="R129" s="44" t="n">
        <v>0</v>
      </c>
      <c r="S129" s="44" t="n">
        <v>0</v>
      </c>
      <c r="T129" s="44" t="n">
        <v>0</v>
      </c>
    </row>
    <row r="130" customFormat="false" ht="12.75" hidden="false" customHeight="false" outlineLevel="0" collapsed="false">
      <c r="B130" s="45" t="n">
        <v>40695</v>
      </c>
      <c r="C130" s="43" t="n">
        <v>0</v>
      </c>
      <c r="D130" s="44" t="n">
        <v>0</v>
      </c>
      <c r="E130" s="44" t="n">
        <v>0</v>
      </c>
      <c r="F130" s="44" t="n">
        <v>0</v>
      </c>
      <c r="G130" s="44" t="n">
        <v>0</v>
      </c>
      <c r="H130" s="44" t="n">
        <v>0</v>
      </c>
      <c r="I130" s="44" t="n">
        <v>0</v>
      </c>
      <c r="J130" s="44" t="n">
        <v>0</v>
      </c>
      <c r="K130" s="44" t="n">
        <v>0</v>
      </c>
      <c r="L130" s="44" t="n">
        <v>0</v>
      </c>
      <c r="M130" s="44" t="n">
        <v>0</v>
      </c>
      <c r="N130" s="44" t="n">
        <v>0</v>
      </c>
      <c r="O130" s="44" t="n">
        <v>0</v>
      </c>
      <c r="P130" s="44" t="n">
        <v>0</v>
      </c>
      <c r="Q130" s="44" t="n">
        <v>0</v>
      </c>
      <c r="R130" s="44" t="n">
        <v>0</v>
      </c>
      <c r="S130" s="44" t="n">
        <v>0</v>
      </c>
      <c r="T130" s="44" t="n">
        <v>0</v>
      </c>
    </row>
    <row r="131" customFormat="false" ht="12.75" hidden="false" customHeight="false" outlineLevel="0" collapsed="false">
      <c r="B131" s="45" t="n">
        <v>40725</v>
      </c>
      <c r="C131" s="43" t="n">
        <v>0</v>
      </c>
      <c r="D131" s="44" t="n">
        <v>0</v>
      </c>
      <c r="E131" s="44" t="n">
        <v>0</v>
      </c>
      <c r="F131" s="44" t="n">
        <v>0</v>
      </c>
      <c r="G131" s="44" t="n">
        <v>0</v>
      </c>
      <c r="H131" s="44" t="n">
        <v>0</v>
      </c>
      <c r="I131" s="44" t="n">
        <v>0</v>
      </c>
      <c r="J131" s="44" t="n">
        <v>0</v>
      </c>
      <c r="K131" s="44" t="n">
        <v>0</v>
      </c>
      <c r="L131" s="44" t="n">
        <v>0</v>
      </c>
      <c r="M131" s="44" t="n">
        <v>0</v>
      </c>
      <c r="N131" s="44" t="n">
        <v>0</v>
      </c>
      <c r="O131" s="44" t="n">
        <v>0</v>
      </c>
      <c r="P131" s="44" t="n">
        <v>0</v>
      </c>
      <c r="Q131" s="44" t="n">
        <v>0</v>
      </c>
      <c r="R131" s="44" t="n">
        <v>0</v>
      </c>
      <c r="S131" s="44" t="n">
        <v>0</v>
      </c>
      <c r="T131" s="44" t="n">
        <v>0</v>
      </c>
    </row>
    <row r="132" customFormat="false" ht="12.75" hidden="false" customHeight="false" outlineLevel="0" collapsed="false">
      <c r="B132" s="45" t="n">
        <v>40756</v>
      </c>
      <c r="C132" s="43" t="n">
        <v>0</v>
      </c>
      <c r="D132" s="44" t="n">
        <v>0</v>
      </c>
      <c r="E132" s="44" t="n">
        <v>0</v>
      </c>
      <c r="F132" s="44" t="n">
        <v>0</v>
      </c>
      <c r="G132" s="44" t="n">
        <v>0</v>
      </c>
      <c r="H132" s="44" t="n">
        <v>0</v>
      </c>
      <c r="I132" s="44" t="n">
        <v>0</v>
      </c>
      <c r="J132" s="44" t="n">
        <v>0</v>
      </c>
      <c r="K132" s="44" t="n">
        <v>0</v>
      </c>
      <c r="L132" s="44" t="n">
        <v>0</v>
      </c>
      <c r="M132" s="44" t="n">
        <v>0</v>
      </c>
      <c r="N132" s="44" t="n">
        <v>0</v>
      </c>
      <c r="O132" s="44" t="n">
        <v>0</v>
      </c>
      <c r="P132" s="44" t="n">
        <v>0</v>
      </c>
      <c r="Q132" s="44" t="n">
        <v>0</v>
      </c>
      <c r="R132" s="44" t="n">
        <v>0</v>
      </c>
      <c r="S132" s="44" t="n">
        <v>0</v>
      </c>
      <c r="T132" s="44" t="n">
        <v>0</v>
      </c>
    </row>
    <row r="133" customFormat="false" ht="12.75" hidden="false" customHeight="false" outlineLevel="0" collapsed="false">
      <c r="B133" s="45" t="n">
        <v>40787</v>
      </c>
      <c r="C133" s="43" t="n">
        <v>0</v>
      </c>
      <c r="D133" s="44" t="n">
        <v>0</v>
      </c>
      <c r="E133" s="44" t="n">
        <v>0</v>
      </c>
      <c r="F133" s="44" t="n">
        <v>0</v>
      </c>
      <c r="G133" s="44" t="n">
        <v>0</v>
      </c>
      <c r="H133" s="44" t="n">
        <v>0</v>
      </c>
      <c r="I133" s="44" t="n">
        <v>0</v>
      </c>
      <c r="J133" s="44" t="n">
        <v>0</v>
      </c>
      <c r="K133" s="44" t="n">
        <v>0</v>
      </c>
      <c r="L133" s="44" t="n">
        <v>0</v>
      </c>
      <c r="M133" s="44" t="n">
        <v>0</v>
      </c>
      <c r="N133" s="44" t="n">
        <v>0</v>
      </c>
      <c r="O133" s="44" t="n">
        <v>0</v>
      </c>
      <c r="P133" s="44" t="n">
        <v>0</v>
      </c>
      <c r="Q133" s="44" t="n">
        <v>0</v>
      </c>
      <c r="R133" s="44" t="n">
        <v>0</v>
      </c>
      <c r="S133" s="44" t="n">
        <v>0</v>
      </c>
      <c r="T133" s="44" t="n">
        <v>0</v>
      </c>
    </row>
    <row r="134" customFormat="false" ht="12.75" hidden="false" customHeight="false" outlineLevel="0" collapsed="false">
      <c r="B134" s="45" t="n">
        <v>40817</v>
      </c>
      <c r="C134" s="43" t="n">
        <v>0</v>
      </c>
      <c r="D134" s="44" t="n">
        <v>0</v>
      </c>
      <c r="E134" s="44" t="n">
        <v>0</v>
      </c>
      <c r="F134" s="44" t="n">
        <v>0</v>
      </c>
      <c r="G134" s="44" t="n">
        <v>0</v>
      </c>
      <c r="H134" s="44" t="n">
        <v>0</v>
      </c>
      <c r="I134" s="44" t="n">
        <v>0</v>
      </c>
      <c r="J134" s="44" t="n">
        <v>0</v>
      </c>
      <c r="K134" s="44" t="n">
        <v>0</v>
      </c>
      <c r="L134" s="44" t="n">
        <v>0</v>
      </c>
      <c r="M134" s="44" t="n">
        <v>0</v>
      </c>
      <c r="N134" s="44" t="n">
        <v>0</v>
      </c>
      <c r="O134" s="44" t="n">
        <v>0</v>
      </c>
      <c r="P134" s="44" t="n">
        <v>0</v>
      </c>
      <c r="Q134" s="44" t="n">
        <v>0</v>
      </c>
      <c r="R134" s="44" t="n">
        <v>0</v>
      </c>
      <c r="S134" s="44" t="n">
        <v>0</v>
      </c>
      <c r="T134" s="44" t="n">
        <v>0</v>
      </c>
    </row>
    <row r="135" customFormat="false" ht="12.75" hidden="false" customHeight="false" outlineLevel="0" collapsed="false">
      <c r="B135" s="45" t="n">
        <v>40848</v>
      </c>
      <c r="C135" s="43" t="n">
        <v>0</v>
      </c>
      <c r="D135" s="44" t="n">
        <v>0</v>
      </c>
      <c r="E135" s="44" t="n">
        <v>0</v>
      </c>
      <c r="F135" s="44" t="n">
        <v>0</v>
      </c>
      <c r="G135" s="44" t="n">
        <v>0</v>
      </c>
      <c r="H135" s="44" t="n">
        <v>0</v>
      </c>
      <c r="I135" s="44" t="n">
        <v>0</v>
      </c>
      <c r="J135" s="44" t="n">
        <v>0</v>
      </c>
      <c r="K135" s="44" t="n">
        <v>0</v>
      </c>
      <c r="L135" s="44" t="n">
        <v>0</v>
      </c>
      <c r="M135" s="44" t="n">
        <v>0</v>
      </c>
      <c r="N135" s="44" t="n">
        <v>0</v>
      </c>
      <c r="O135" s="44" t="n">
        <v>0</v>
      </c>
      <c r="P135" s="44" t="n">
        <v>0</v>
      </c>
      <c r="Q135" s="44" t="n">
        <v>0</v>
      </c>
      <c r="R135" s="44" t="n">
        <v>0</v>
      </c>
      <c r="S135" s="44" t="n">
        <v>0</v>
      </c>
      <c r="T135" s="44" t="n">
        <v>0</v>
      </c>
    </row>
    <row r="136" customFormat="false" ht="12.75" hidden="false" customHeight="false" outlineLevel="0" collapsed="false">
      <c r="B136" s="45" t="n">
        <v>40878</v>
      </c>
      <c r="C136" s="43" t="n">
        <v>0</v>
      </c>
      <c r="D136" s="44" t="n">
        <v>0</v>
      </c>
      <c r="E136" s="44" t="n">
        <v>0</v>
      </c>
      <c r="F136" s="44" t="n">
        <v>0</v>
      </c>
      <c r="G136" s="44" t="n">
        <v>0</v>
      </c>
      <c r="H136" s="44" t="n">
        <v>0</v>
      </c>
      <c r="I136" s="44" t="n">
        <v>0</v>
      </c>
      <c r="J136" s="44" t="n">
        <v>0</v>
      </c>
      <c r="K136" s="44" t="n">
        <v>0</v>
      </c>
      <c r="L136" s="44" t="n">
        <v>0</v>
      </c>
      <c r="M136" s="44" t="n">
        <v>0</v>
      </c>
      <c r="N136" s="44" t="n">
        <v>0</v>
      </c>
      <c r="O136" s="44" t="n">
        <v>0</v>
      </c>
      <c r="P136" s="44" t="n">
        <v>0</v>
      </c>
      <c r="Q136" s="44" t="n">
        <v>0</v>
      </c>
      <c r="R136" s="44" t="n">
        <v>0</v>
      </c>
      <c r="S136" s="44" t="n">
        <v>0</v>
      </c>
      <c r="T136" s="44" t="n">
        <v>0</v>
      </c>
    </row>
    <row r="137" customFormat="false" ht="12.75" hidden="false" customHeight="false" outlineLevel="0" collapsed="false">
      <c r="B137" s="47" t="n">
        <v>40909</v>
      </c>
      <c r="C137" s="43" t="n">
        <v>0</v>
      </c>
      <c r="D137" s="44" t="n">
        <v>0</v>
      </c>
      <c r="E137" s="44" t="n">
        <v>0</v>
      </c>
      <c r="F137" s="44" t="n">
        <v>0</v>
      </c>
      <c r="G137" s="44" t="n">
        <v>0</v>
      </c>
      <c r="H137" s="44" t="n">
        <v>0</v>
      </c>
      <c r="I137" s="44" t="n">
        <v>0</v>
      </c>
      <c r="J137" s="44" t="n">
        <v>0</v>
      </c>
      <c r="K137" s="44" t="n">
        <v>0</v>
      </c>
      <c r="L137" s="44" t="n">
        <v>0</v>
      </c>
      <c r="M137" s="44" t="n">
        <v>0</v>
      </c>
      <c r="N137" s="44" t="n">
        <v>0</v>
      </c>
      <c r="O137" s="44" t="n">
        <v>0</v>
      </c>
      <c r="P137" s="44" t="n">
        <v>0</v>
      </c>
      <c r="Q137" s="44" t="n">
        <v>0</v>
      </c>
      <c r="R137" s="44" t="n">
        <v>0</v>
      </c>
      <c r="S137" s="44" t="n">
        <v>0</v>
      </c>
      <c r="T137" s="44" t="n">
        <v>0</v>
      </c>
    </row>
    <row r="138" customFormat="false" ht="12.75" hidden="false" customHeight="false" outlineLevel="0" collapsed="false">
      <c r="B138" s="47" t="n">
        <v>40940</v>
      </c>
      <c r="C138" s="43" t="n">
        <v>0</v>
      </c>
      <c r="D138" s="44" t="n">
        <v>0</v>
      </c>
      <c r="E138" s="44" t="n">
        <v>0</v>
      </c>
      <c r="F138" s="44" t="n">
        <v>0</v>
      </c>
      <c r="G138" s="44" t="n">
        <v>0</v>
      </c>
      <c r="H138" s="44" t="n">
        <v>0</v>
      </c>
      <c r="I138" s="44" t="n">
        <v>0</v>
      </c>
      <c r="J138" s="44" t="n">
        <v>0</v>
      </c>
      <c r="K138" s="44" t="n">
        <v>0</v>
      </c>
      <c r="L138" s="44" t="n">
        <v>0</v>
      </c>
      <c r="M138" s="44" t="n">
        <v>0</v>
      </c>
      <c r="N138" s="44" t="n">
        <v>0</v>
      </c>
      <c r="O138" s="44" t="n">
        <v>0</v>
      </c>
      <c r="P138" s="44" t="n">
        <v>0</v>
      </c>
      <c r="Q138" s="44" t="n">
        <v>0</v>
      </c>
      <c r="R138" s="44" t="n">
        <v>0</v>
      </c>
      <c r="S138" s="44" t="n">
        <v>0</v>
      </c>
      <c r="T138" s="44" t="n">
        <v>0</v>
      </c>
    </row>
    <row r="139" customFormat="false" ht="12.75" hidden="false" customHeight="false" outlineLevel="0" collapsed="false">
      <c r="B139" s="47" t="n">
        <v>40969</v>
      </c>
      <c r="C139" s="43" t="n">
        <v>0</v>
      </c>
      <c r="D139" s="44" t="n">
        <v>0</v>
      </c>
      <c r="E139" s="44" t="n">
        <v>0</v>
      </c>
      <c r="F139" s="44" t="n">
        <v>0</v>
      </c>
      <c r="G139" s="44" t="n">
        <v>0</v>
      </c>
      <c r="H139" s="44" t="n">
        <v>0</v>
      </c>
      <c r="I139" s="44" t="n">
        <v>0</v>
      </c>
      <c r="J139" s="44" t="n">
        <v>0</v>
      </c>
      <c r="K139" s="44" t="n">
        <v>0</v>
      </c>
      <c r="L139" s="44" t="n">
        <v>0</v>
      </c>
      <c r="M139" s="44" t="n">
        <v>0</v>
      </c>
      <c r="N139" s="44" t="n">
        <v>0</v>
      </c>
      <c r="O139" s="44" t="n">
        <v>0</v>
      </c>
      <c r="P139" s="44" t="n">
        <v>0</v>
      </c>
      <c r="Q139" s="44" t="n">
        <v>0</v>
      </c>
      <c r="R139" s="44" t="n">
        <v>0</v>
      </c>
      <c r="S139" s="44" t="n">
        <v>0</v>
      </c>
      <c r="T139" s="44" t="n">
        <v>0</v>
      </c>
    </row>
    <row r="140" customFormat="false" ht="12.75" hidden="false" customHeight="false" outlineLevel="0" collapsed="false">
      <c r="B140" s="47" t="n">
        <v>41000</v>
      </c>
      <c r="C140" s="43" t="n">
        <v>0</v>
      </c>
      <c r="D140" s="44" t="n">
        <v>0</v>
      </c>
      <c r="E140" s="44" t="n">
        <v>0</v>
      </c>
      <c r="F140" s="44" t="n">
        <v>0</v>
      </c>
      <c r="G140" s="44" t="n">
        <v>0</v>
      </c>
      <c r="H140" s="44" t="n">
        <v>0</v>
      </c>
      <c r="I140" s="44" t="n">
        <v>0</v>
      </c>
      <c r="J140" s="44" t="n">
        <v>0</v>
      </c>
      <c r="K140" s="44" t="n">
        <v>0</v>
      </c>
      <c r="L140" s="44" t="n">
        <v>0</v>
      </c>
      <c r="M140" s="44" t="n">
        <v>0</v>
      </c>
      <c r="N140" s="44" t="n">
        <v>0</v>
      </c>
      <c r="O140" s="44" t="n">
        <v>0</v>
      </c>
      <c r="P140" s="44" t="n">
        <v>0</v>
      </c>
      <c r="Q140" s="44" t="n">
        <v>0</v>
      </c>
      <c r="R140" s="44" t="n">
        <v>0</v>
      </c>
      <c r="S140" s="44" t="n">
        <v>0</v>
      </c>
      <c r="T140" s="44" t="n">
        <v>0</v>
      </c>
    </row>
    <row r="141" customFormat="false" ht="12.75" hidden="false" customHeight="false" outlineLevel="0" collapsed="false">
      <c r="B141" s="47" t="n">
        <v>41030</v>
      </c>
      <c r="C141" s="43" t="n">
        <v>0</v>
      </c>
      <c r="D141" s="44" t="n">
        <v>0</v>
      </c>
      <c r="E141" s="44" t="n">
        <v>0</v>
      </c>
      <c r="F141" s="44" t="n">
        <v>0</v>
      </c>
      <c r="G141" s="44" t="n">
        <v>0</v>
      </c>
      <c r="H141" s="44" t="n">
        <v>0</v>
      </c>
      <c r="I141" s="44" t="n">
        <v>0</v>
      </c>
      <c r="J141" s="44" t="n">
        <v>0</v>
      </c>
      <c r="K141" s="44" t="n">
        <v>0</v>
      </c>
      <c r="L141" s="44" t="n">
        <v>0</v>
      </c>
      <c r="M141" s="44" t="n">
        <v>0</v>
      </c>
      <c r="N141" s="44" t="n">
        <v>0</v>
      </c>
      <c r="O141" s="44" t="n">
        <v>0</v>
      </c>
      <c r="P141" s="44" t="n">
        <v>0</v>
      </c>
      <c r="Q141" s="44" t="n">
        <v>0</v>
      </c>
      <c r="R141" s="44" t="n">
        <v>0</v>
      </c>
      <c r="S141" s="44" t="n">
        <v>0</v>
      </c>
      <c r="T141" s="44" t="n">
        <v>0</v>
      </c>
    </row>
    <row r="142" customFormat="false" ht="12.75" hidden="false" customHeight="false" outlineLevel="0" collapsed="false">
      <c r="B142" s="47" t="n">
        <v>41061</v>
      </c>
      <c r="C142" s="43" t="n">
        <v>0</v>
      </c>
      <c r="D142" s="44" t="n">
        <v>0</v>
      </c>
      <c r="E142" s="44" t="n">
        <v>0</v>
      </c>
      <c r="F142" s="44" t="n">
        <v>0</v>
      </c>
      <c r="G142" s="44" t="n">
        <v>0</v>
      </c>
      <c r="H142" s="44" t="n">
        <v>0</v>
      </c>
      <c r="I142" s="44" t="n">
        <v>0</v>
      </c>
      <c r="J142" s="44" t="n">
        <v>0</v>
      </c>
      <c r="K142" s="44" t="n">
        <v>0</v>
      </c>
      <c r="L142" s="44" t="n">
        <v>0</v>
      </c>
      <c r="M142" s="44" t="n">
        <v>0</v>
      </c>
      <c r="N142" s="44" t="n">
        <v>0</v>
      </c>
      <c r="O142" s="44" t="n">
        <v>0</v>
      </c>
      <c r="P142" s="44" t="n">
        <v>0</v>
      </c>
      <c r="Q142" s="44" t="n">
        <v>0</v>
      </c>
      <c r="R142" s="44" t="n">
        <v>0</v>
      </c>
      <c r="S142" s="44" t="n">
        <v>0</v>
      </c>
      <c r="T142" s="44" t="n">
        <v>0</v>
      </c>
    </row>
    <row r="143" customFormat="false" ht="12.75" hidden="false" customHeight="false" outlineLevel="0" collapsed="false">
      <c r="B143" s="47" t="n">
        <v>41091</v>
      </c>
      <c r="C143" s="43" t="n">
        <v>0</v>
      </c>
      <c r="D143" s="44" t="n">
        <v>0</v>
      </c>
      <c r="E143" s="44" t="n">
        <v>0</v>
      </c>
      <c r="F143" s="44" t="n">
        <v>0</v>
      </c>
      <c r="G143" s="44" t="n">
        <v>0</v>
      </c>
      <c r="H143" s="44" t="n">
        <v>0</v>
      </c>
      <c r="I143" s="44" t="n">
        <v>0</v>
      </c>
      <c r="J143" s="44" t="n">
        <v>0</v>
      </c>
      <c r="K143" s="44" t="n">
        <v>0</v>
      </c>
      <c r="L143" s="44" t="n">
        <v>0</v>
      </c>
      <c r="M143" s="44" t="n">
        <v>0</v>
      </c>
      <c r="N143" s="44" t="n">
        <v>0</v>
      </c>
      <c r="O143" s="44" t="n">
        <v>0</v>
      </c>
      <c r="P143" s="44" t="n">
        <v>0</v>
      </c>
      <c r="Q143" s="44" t="n">
        <v>0</v>
      </c>
      <c r="R143" s="44" t="n">
        <v>0</v>
      </c>
      <c r="S143" s="44" t="n">
        <v>0</v>
      </c>
      <c r="T143" s="44" t="n">
        <v>0</v>
      </c>
    </row>
    <row r="144" customFormat="false" ht="12.75" hidden="false" customHeight="false" outlineLevel="0" collapsed="false">
      <c r="B144" s="47" t="n">
        <v>41122</v>
      </c>
      <c r="C144" s="43" t="n">
        <v>0</v>
      </c>
      <c r="D144" s="44" t="n">
        <v>0</v>
      </c>
      <c r="E144" s="44" t="n">
        <v>0</v>
      </c>
      <c r="F144" s="44" t="n">
        <v>0</v>
      </c>
      <c r="G144" s="44" t="n">
        <v>0</v>
      </c>
      <c r="H144" s="44" t="n">
        <v>0</v>
      </c>
      <c r="I144" s="44" t="n">
        <v>0</v>
      </c>
      <c r="J144" s="44" t="n">
        <v>0</v>
      </c>
      <c r="K144" s="44" t="n">
        <v>0</v>
      </c>
      <c r="L144" s="44" t="n">
        <v>0</v>
      </c>
      <c r="M144" s="44" t="n">
        <v>0</v>
      </c>
      <c r="N144" s="44" t="n">
        <v>0</v>
      </c>
      <c r="O144" s="44" t="n">
        <v>0</v>
      </c>
      <c r="P144" s="44" t="n">
        <v>0</v>
      </c>
      <c r="Q144" s="44" t="n">
        <v>0</v>
      </c>
      <c r="R144" s="44" t="n">
        <v>0</v>
      </c>
      <c r="S144" s="44" t="n">
        <v>0</v>
      </c>
      <c r="T144" s="44" t="n">
        <v>0</v>
      </c>
    </row>
    <row r="145" customFormat="false" ht="12.75" hidden="false" customHeight="false" outlineLevel="0" collapsed="false">
      <c r="B145" s="47" t="n">
        <v>41153</v>
      </c>
      <c r="C145" s="43" t="n">
        <v>0</v>
      </c>
      <c r="D145" s="44" t="n">
        <v>0</v>
      </c>
      <c r="E145" s="44" t="n">
        <v>0</v>
      </c>
      <c r="F145" s="44" t="n">
        <v>0</v>
      </c>
      <c r="G145" s="44" t="n">
        <v>0</v>
      </c>
      <c r="H145" s="44" t="n">
        <v>0</v>
      </c>
      <c r="I145" s="44" t="n">
        <v>0</v>
      </c>
      <c r="J145" s="44" t="n">
        <v>0</v>
      </c>
      <c r="K145" s="44" t="n">
        <v>0</v>
      </c>
      <c r="L145" s="44" t="n">
        <v>0</v>
      </c>
      <c r="M145" s="44" t="n">
        <v>0</v>
      </c>
      <c r="N145" s="44" t="n">
        <v>0</v>
      </c>
      <c r="O145" s="44" t="n">
        <v>0</v>
      </c>
      <c r="P145" s="44" t="n">
        <v>0</v>
      </c>
      <c r="Q145" s="44" t="n">
        <v>0</v>
      </c>
      <c r="R145" s="44" t="n">
        <v>0</v>
      </c>
      <c r="S145" s="44" t="n">
        <v>0</v>
      </c>
      <c r="T145" s="44" t="n">
        <v>0</v>
      </c>
    </row>
    <row r="146" customFormat="false" ht="12.75" hidden="false" customHeight="false" outlineLevel="0" collapsed="false">
      <c r="B146" s="47" t="n">
        <v>41183</v>
      </c>
      <c r="C146" s="43" t="n">
        <v>0</v>
      </c>
      <c r="D146" s="44" t="n">
        <v>0</v>
      </c>
      <c r="E146" s="44" t="n">
        <v>0</v>
      </c>
      <c r="F146" s="44" t="n">
        <v>0</v>
      </c>
      <c r="G146" s="44" t="n">
        <v>0</v>
      </c>
      <c r="H146" s="44" t="n">
        <v>0</v>
      </c>
      <c r="I146" s="44" t="n">
        <v>0</v>
      </c>
      <c r="J146" s="44" t="n">
        <v>0</v>
      </c>
      <c r="K146" s="44" t="n">
        <v>0</v>
      </c>
      <c r="L146" s="44" t="n">
        <v>0</v>
      </c>
      <c r="M146" s="44" t="n">
        <v>0</v>
      </c>
      <c r="N146" s="44" t="n">
        <v>0</v>
      </c>
      <c r="O146" s="44" t="n">
        <v>0</v>
      </c>
      <c r="P146" s="44" t="n">
        <v>0</v>
      </c>
      <c r="Q146" s="44" t="n">
        <v>0</v>
      </c>
      <c r="R146" s="44" t="n">
        <v>0</v>
      </c>
      <c r="S146" s="44" t="n">
        <v>0</v>
      </c>
      <c r="T146" s="44" t="n">
        <v>0</v>
      </c>
    </row>
    <row r="147" customFormat="false" ht="12.75" hidden="false" customHeight="false" outlineLevel="0" collapsed="false">
      <c r="B147" s="47" t="n">
        <v>41214</v>
      </c>
      <c r="C147" s="43" t="n">
        <v>0</v>
      </c>
      <c r="D147" s="44" t="n">
        <v>0</v>
      </c>
      <c r="E147" s="44" t="n">
        <v>0</v>
      </c>
      <c r="F147" s="44" t="n">
        <v>0</v>
      </c>
      <c r="G147" s="44" t="n">
        <v>0</v>
      </c>
      <c r="H147" s="44" t="n">
        <v>0</v>
      </c>
      <c r="I147" s="44" t="n">
        <v>0</v>
      </c>
      <c r="J147" s="44" t="n">
        <v>0</v>
      </c>
      <c r="K147" s="44" t="n">
        <v>0</v>
      </c>
      <c r="L147" s="44" t="n">
        <v>0</v>
      </c>
      <c r="M147" s="44" t="n">
        <v>0</v>
      </c>
      <c r="N147" s="44" t="n">
        <v>0</v>
      </c>
      <c r="O147" s="44" t="n">
        <v>0</v>
      </c>
      <c r="P147" s="44" t="n">
        <v>0</v>
      </c>
      <c r="Q147" s="44" t="n">
        <v>0</v>
      </c>
      <c r="R147" s="44" t="n">
        <v>0</v>
      </c>
      <c r="S147" s="44" t="n">
        <v>0</v>
      </c>
      <c r="T147" s="44" t="n">
        <v>0</v>
      </c>
    </row>
    <row r="148" customFormat="false" ht="12.75" hidden="false" customHeight="false" outlineLevel="0" collapsed="false">
      <c r="B148" s="47" t="n">
        <v>41244</v>
      </c>
      <c r="C148" s="43" t="n">
        <v>0</v>
      </c>
      <c r="D148" s="44" t="n">
        <v>0</v>
      </c>
      <c r="E148" s="44" t="n">
        <v>0</v>
      </c>
      <c r="F148" s="44" t="n">
        <v>0</v>
      </c>
      <c r="G148" s="44" t="n">
        <v>0</v>
      </c>
      <c r="H148" s="44" t="n">
        <v>0</v>
      </c>
      <c r="I148" s="44" t="n">
        <v>0</v>
      </c>
      <c r="J148" s="44" t="n">
        <v>0</v>
      </c>
      <c r="K148" s="44" t="n">
        <v>0</v>
      </c>
      <c r="L148" s="44" t="n">
        <v>0</v>
      </c>
      <c r="M148" s="44" t="n">
        <v>0</v>
      </c>
      <c r="N148" s="44" t="n">
        <v>0</v>
      </c>
      <c r="O148" s="44" t="n">
        <v>0</v>
      </c>
      <c r="P148" s="44" t="n">
        <v>0</v>
      </c>
      <c r="Q148" s="44" t="n">
        <v>0</v>
      </c>
      <c r="R148" s="44" t="n">
        <v>0</v>
      </c>
      <c r="S148" s="44" t="n">
        <v>0</v>
      </c>
      <c r="T148" s="44" t="n">
        <v>0</v>
      </c>
    </row>
    <row r="149" customFormat="false" ht="12.75" hidden="false" customHeight="false" outlineLevel="0" collapsed="false">
      <c r="B149" s="47" t="n">
        <v>41275</v>
      </c>
      <c r="C149" s="43" t="n">
        <v>0</v>
      </c>
      <c r="D149" s="44" t="n">
        <v>0</v>
      </c>
      <c r="E149" s="44" t="n">
        <v>0</v>
      </c>
      <c r="F149" s="44" t="n">
        <v>0</v>
      </c>
      <c r="G149" s="44" t="n">
        <v>0</v>
      </c>
      <c r="H149" s="44" t="n">
        <v>0</v>
      </c>
      <c r="I149" s="44" t="n">
        <v>0</v>
      </c>
      <c r="J149" s="44" t="n">
        <v>0</v>
      </c>
      <c r="K149" s="44" t="n">
        <v>0</v>
      </c>
      <c r="L149" s="44" t="n">
        <v>0</v>
      </c>
      <c r="M149" s="44" t="n">
        <v>0</v>
      </c>
      <c r="N149" s="44" t="n">
        <v>0</v>
      </c>
      <c r="O149" s="44" t="n">
        <v>0</v>
      </c>
      <c r="P149" s="44" t="n">
        <v>0</v>
      </c>
      <c r="Q149" s="44" t="n">
        <v>0</v>
      </c>
      <c r="R149" s="44" t="n">
        <v>0</v>
      </c>
      <c r="S149" s="44" t="n">
        <v>0</v>
      </c>
      <c r="T149" s="44" t="n">
        <v>0</v>
      </c>
    </row>
    <row r="150" customFormat="false" ht="12.75" hidden="false" customHeight="false" outlineLevel="0" collapsed="false">
      <c r="B150" s="47" t="n">
        <v>41306</v>
      </c>
      <c r="C150" s="43" t="n">
        <v>0</v>
      </c>
      <c r="D150" s="44" t="n">
        <v>0</v>
      </c>
      <c r="E150" s="44" t="n">
        <v>0</v>
      </c>
      <c r="F150" s="44" t="n">
        <v>0</v>
      </c>
      <c r="G150" s="44" t="n">
        <v>0</v>
      </c>
      <c r="H150" s="44" t="n">
        <v>0</v>
      </c>
      <c r="I150" s="44" t="n">
        <v>0</v>
      </c>
      <c r="J150" s="44" t="n">
        <v>0</v>
      </c>
      <c r="K150" s="44" t="n">
        <v>0</v>
      </c>
      <c r="L150" s="44" t="n">
        <v>0</v>
      </c>
      <c r="M150" s="44" t="n">
        <v>0</v>
      </c>
      <c r="N150" s="44" t="n">
        <v>0</v>
      </c>
      <c r="O150" s="44" t="n">
        <v>0</v>
      </c>
      <c r="P150" s="44" t="n">
        <v>0</v>
      </c>
      <c r="Q150" s="44" t="n">
        <v>0</v>
      </c>
      <c r="R150" s="44" t="n">
        <v>0</v>
      </c>
      <c r="S150" s="44" t="n">
        <v>0</v>
      </c>
      <c r="T150" s="44" t="n">
        <v>0</v>
      </c>
    </row>
    <row r="151" customFormat="false" ht="12.75" hidden="false" customHeight="false" outlineLevel="0" collapsed="false">
      <c r="B151" s="47" t="n">
        <v>41334</v>
      </c>
      <c r="C151" s="43" t="n">
        <v>0</v>
      </c>
      <c r="D151" s="44" t="n">
        <v>0</v>
      </c>
      <c r="E151" s="44" t="n">
        <v>0</v>
      </c>
      <c r="F151" s="44" t="n">
        <v>0</v>
      </c>
      <c r="G151" s="44" t="n">
        <v>0</v>
      </c>
      <c r="H151" s="44" t="n">
        <v>0</v>
      </c>
      <c r="I151" s="44" t="n">
        <v>0</v>
      </c>
      <c r="J151" s="44" t="n">
        <v>0</v>
      </c>
      <c r="K151" s="44" t="n">
        <v>0</v>
      </c>
      <c r="L151" s="44" t="n">
        <v>0</v>
      </c>
      <c r="M151" s="44" t="n">
        <v>0</v>
      </c>
      <c r="N151" s="44" t="n">
        <v>0</v>
      </c>
      <c r="O151" s="44" t="n">
        <v>0</v>
      </c>
      <c r="P151" s="44" t="n">
        <v>0</v>
      </c>
      <c r="Q151" s="44" t="n">
        <v>0</v>
      </c>
      <c r="R151" s="44" t="n">
        <v>0</v>
      </c>
      <c r="S151" s="44" t="n">
        <v>0</v>
      </c>
      <c r="T151" s="44" t="n">
        <v>0</v>
      </c>
    </row>
    <row r="152" customFormat="false" ht="12.75" hidden="false" customHeight="false" outlineLevel="0" collapsed="false">
      <c r="B152" s="47" t="n">
        <v>41365</v>
      </c>
      <c r="C152" s="43" t="n">
        <v>0</v>
      </c>
      <c r="D152" s="44" t="n">
        <v>0</v>
      </c>
      <c r="E152" s="44" t="n">
        <v>0</v>
      </c>
      <c r="F152" s="44" t="n">
        <v>0</v>
      </c>
      <c r="G152" s="44" t="n">
        <v>0</v>
      </c>
      <c r="H152" s="44" t="n">
        <v>0</v>
      </c>
      <c r="I152" s="44" t="n">
        <v>0</v>
      </c>
      <c r="J152" s="44" t="n">
        <v>0</v>
      </c>
      <c r="K152" s="44" t="n">
        <v>0</v>
      </c>
      <c r="L152" s="44" t="n">
        <v>0</v>
      </c>
      <c r="M152" s="44" t="n">
        <v>0</v>
      </c>
      <c r="N152" s="44" t="n">
        <v>0</v>
      </c>
      <c r="O152" s="44" t="n">
        <v>0</v>
      </c>
      <c r="P152" s="44" t="n">
        <v>0</v>
      </c>
      <c r="Q152" s="44" t="n">
        <v>0</v>
      </c>
      <c r="R152" s="44" t="n">
        <v>0</v>
      </c>
      <c r="S152" s="44" t="n">
        <v>0</v>
      </c>
      <c r="T152" s="44" t="n">
        <v>0</v>
      </c>
    </row>
    <row r="153" customFormat="false" ht="12.75" hidden="false" customHeight="false" outlineLevel="0" collapsed="false">
      <c r="B153" s="47" t="n">
        <v>41395</v>
      </c>
      <c r="C153" s="43" t="n">
        <v>0</v>
      </c>
      <c r="D153" s="44" t="n">
        <v>0</v>
      </c>
      <c r="E153" s="44" t="n">
        <v>0</v>
      </c>
      <c r="F153" s="44" t="n">
        <v>0</v>
      </c>
      <c r="G153" s="44" t="n">
        <v>0</v>
      </c>
      <c r="H153" s="44" t="n">
        <v>0</v>
      </c>
      <c r="I153" s="44" t="n">
        <v>0</v>
      </c>
      <c r="J153" s="44" t="n">
        <v>0</v>
      </c>
      <c r="K153" s="44" t="n">
        <v>0</v>
      </c>
      <c r="L153" s="44" t="n">
        <v>0</v>
      </c>
      <c r="M153" s="44" t="n">
        <v>0</v>
      </c>
      <c r="N153" s="44" t="n">
        <v>0</v>
      </c>
      <c r="O153" s="44" t="n">
        <v>0</v>
      </c>
      <c r="P153" s="44" t="n">
        <v>0</v>
      </c>
      <c r="Q153" s="44" t="n">
        <v>0</v>
      </c>
      <c r="R153" s="44" t="n">
        <v>0</v>
      </c>
      <c r="S153" s="44" t="n">
        <v>0</v>
      </c>
      <c r="T153" s="44" t="n">
        <v>0</v>
      </c>
    </row>
    <row r="154" customFormat="false" ht="12.75" hidden="false" customHeight="false" outlineLevel="0" collapsed="false">
      <c r="B154" s="47" t="n">
        <v>41426</v>
      </c>
      <c r="C154" s="43" t="n">
        <v>0</v>
      </c>
      <c r="D154" s="44" t="n">
        <v>0</v>
      </c>
      <c r="E154" s="44" t="n">
        <v>0</v>
      </c>
      <c r="F154" s="44" t="n">
        <v>0</v>
      </c>
      <c r="G154" s="44" t="n">
        <v>0</v>
      </c>
      <c r="H154" s="44" t="n">
        <v>0</v>
      </c>
      <c r="I154" s="44" t="n">
        <v>0</v>
      </c>
      <c r="J154" s="44" t="n">
        <v>0</v>
      </c>
      <c r="K154" s="44" t="n">
        <v>0</v>
      </c>
      <c r="L154" s="44" t="n">
        <v>0</v>
      </c>
      <c r="M154" s="44" t="n">
        <v>0</v>
      </c>
      <c r="N154" s="44" t="n">
        <v>0</v>
      </c>
      <c r="O154" s="44" t="n">
        <v>0</v>
      </c>
      <c r="P154" s="44" t="n">
        <v>0</v>
      </c>
      <c r="Q154" s="44" t="n">
        <v>0</v>
      </c>
      <c r="R154" s="44" t="n">
        <v>0</v>
      </c>
      <c r="S154" s="44" t="n">
        <v>0</v>
      </c>
      <c r="T154" s="44" t="n">
        <v>0</v>
      </c>
    </row>
    <row r="155" customFormat="false" ht="12.75" hidden="false" customHeight="false" outlineLevel="0" collapsed="false">
      <c r="B155" s="47" t="n">
        <v>41456</v>
      </c>
      <c r="C155" s="43" t="n">
        <v>0</v>
      </c>
      <c r="D155" s="44" t="n">
        <v>0</v>
      </c>
      <c r="E155" s="44" t="n">
        <v>0</v>
      </c>
      <c r="F155" s="44" t="n">
        <v>0</v>
      </c>
      <c r="G155" s="44" t="n">
        <v>0</v>
      </c>
      <c r="H155" s="44" t="n">
        <v>0</v>
      </c>
      <c r="I155" s="44" t="n">
        <v>0</v>
      </c>
      <c r="J155" s="44" t="n">
        <v>0</v>
      </c>
      <c r="K155" s="44" t="n">
        <v>0</v>
      </c>
      <c r="L155" s="44" t="n">
        <v>0</v>
      </c>
      <c r="M155" s="44" t="n">
        <v>0</v>
      </c>
      <c r="N155" s="44" t="n">
        <v>0</v>
      </c>
      <c r="O155" s="44" t="n">
        <v>0</v>
      </c>
      <c r="P155" s="44" t="n">
        <v>0</v>
      </c>
      <c r="Q155" s="44" t="n">
        <v>0</v>
      </c>
      <c r="R155" s="44" t="n">
        <v>0</v>
      </c>
      <c r="S155" s="44" t="n">
        <v>0</v>
      </c>
      <c r="T155" s="44" t="n">
        <v>0</v>
      </c>
    </row>
    <row r="156" customFormat="false" ht="12.75" hidden="false" customHeight="false" outlineLevel="0" collapsed="false">
      <c r="B156" s="47" t="n">
        <v>41487</v>
      </c>
      <c r="C156" s="43" t="n">
        <v>0</v>
      </c>
      <c r="D156" s="44" t="n">
        <v>0</v>
      </c>
      <c r="E156" s="44" t="n">
        <v>0</v>
      </c>
      <c r="F156" s="44" t="n">
        <v>0</v>
      </c>
      <c r="G156" s="44" t="n">
        <v>0</v>
      </c>
      <c r="H156" s="44" t="n">
        <v>0</v>
      </c>
      <c r="I156" s="44" t="n">
        <v>0</v>
      </c>
      <c r="J156" s="44" t="n">
        <v>0</v>
      </c>
      <c r="K156" s="44" t="n">
        <v>0</v>
      </c>
      <c r="L156" s="44" t="n">
        <v>0</v>
      </c>
      <c r="M156" s="44" t="n">
        <v>0</v>
      </c>
      <c r="N156" s="44" t="n">
        <v>0</v>
      </c>
      <c r="O156" s="44" t="n">
        <v>0</v>
      </c>
      <c r="P156" s="44" t="n">
        <v>0</v>
      </c>
      <c r="Q156" s="44" t="n">
        <v>0</v>
      </c>
      <c r="R156" s="44" t="n">
        <v>0</v>
      </c>
      <c r="S156" s="44" t="n">
        <v>0</v>
      </c>
      <c r="T156" s="44" t="n">
        <v>0</v>
      </c>
    </row>
    <row r="157" customFormat="false" ht="12.75" hidden="false" customHeight="false" outlineLevel="0" collapsed="false">
      <c r="B157" s="47" t="n">
        <v>41518</v>
      </c>
      <c r="C157" s="43" t="n">
        <v>0</v>
      </c>
      <c r="D157" s="44" t="n">
        <v>0</v>
      </c>
      <c r="E157" s="44" t="n">
        <v>0</v>
      </c>
      <c r="F157" s="44" t="n">
        <v>0</v>
      </c>
      <c r="G157" s="44" t="n">
        <v>0</v>
      </c>
      <c r="H157" s="44" t="n">
        <v>0</v>
      </c>
      <c r="I157" s="44" t="n">
        <v>0</v>
      </c>
      <c r="J157" s="44" t="n">
        <v>0</v>
      </c>
      <c r="K157" s="44" t="n">
        <v>0</v>
      </c>
      <c r="L157" s="44" t="n">
        <v>0</v>
      </c>
      <c r="M157" s="44" t="n">
        <v>0</v>
      </c>
      <c r="N157" s="44" t="n">
        <v>0</v>
      </c>
      <c r="O157" s="44" t="n">
        <v>0</v>
      </c>
      <c r="P157" s="44" t="n">
        <v>0</v>
      </c>
      <c r="Q157" s="44" t="n">
        <v>0</v>
      </c>
      <c r="R157" s="44" t="n">
        <v>0</v>
      </c>
      <c r="S157" s="44" t="n">
        <v>0</v>
      </c>
      <c r="T157" s="44" t="n">
        <v>0</v>
      </c>
    </row>
    <row r="158" customFormat="false" ht="12.75" hidden="false" customHeight="false" outlineLevel="0" collapsed="false">
      <c r="B158" s="47" t="n">
        <v>41548</v>
      </c>
      <c r="C158" s="43" t="n">
        <v>0</v>
      </c>
      <c r="D158" s="44" t="n">
        <v>0</v>
      </c>
      <c r="E158" s="44" t="n">
        <v>0</v>
      </c>
      <c r="F158" s="44" t="n">
        <v>0</v>
      </c>
      <c r="G158" s="44" t="n">
        <v>0</v>
      </c>
      <c r="H158" s="44" t="n">
        <v>0</v>
      </c>
      <c r="I158" s="44" t="n">
        <v>0</v>
      </c>
      <c r="J158" s="44" t="n">
        <v>0</v>
      </c>
      <c r="K158" s="44" t="n">
        <v>0</v>
      </c>
      <c r="L158" s="44" t="n">
        <v>0</v>
      </c>
      <c r="M158" s="44" t="n">
        <v>0</v>
      </c>
      <c r="N158" s="44" t="n">
        <v>0</v>
      </c>
      <c r="O158" s="44" t="n">
        <v>0</v>
      </c>
      <c r="P158" s="44" t="n">
        <v>0</v>
      </c>
      <c r="Q158" s="44" t="n">
        <v>0</v>
      </c>
      <c r="R158" s="44" t="n">
        <v>0</v>
      </c>
      <c r="S158" s="44" t="n">
        <v>0</v>
      </c>
      <c r="T158" s="44" t="n">
        <v>0</v>
      </c>
    </row>
    <row r="159" customFormat="false" ht="12.75" hidden="false" customHeight="false" outlineLevel="0" collapsed="false">
      <c r="B159" s="47" t="n">
        <v>41579</v>
      </c>
      <c r="C159" s="43" t="n">
        <v>0</v>
      </c>
      <c r="D159" s="44" t="n">
        <v>0</v>
      </c>
      <c r="E159" s="44" t="n">
        <v>0</v>
      </c>
      <c r="F159" s="44" t="n">
        <v>0</v>
      </c>
      <c r="G159" s="44" t="n">
        <v>0</v>
      </c>
      <c r="H159" s="44" t="n">
        <v>0</v>
      </c>
      <c r="I159" s="44" t="n">
        <v>0</v>
      </c>
      <c r="J159" s="44" t="n">
        <v>0</v>
      </c>
      <c r="K159" s="44" t="n">
        <v>0</v>
      </c>
      <c r="L159" s="44" t="n">
        <v>0</v>
      </c>
      <c r="M159" s="44" t="n">
        <v>0</v>
      </c>
      <c r="N159" s="44" t="n">
        <v>0</v>
      </c>
      <c r="O159" s="44" t="n">
        <v>0</v>
      </c>
      <c r="P159" s="44" t="n">
        <v>0</v>
      </c>
      <c r="Q159" s="44" t="n">
        <v>0</v>
      </c>
      <c r="R159" s="44" t="n">
        <v>0</v>
      </c>
      <c r="S159" s="44" t="n">
        <v>0</v>
      </c>
      <c r="T159" s="44" t="n">
        <v>0</v>
      </c>
    </row>
    <row r="160" customFormat="false" ht="12.75" hidden="false" customHeight="false" outlineLevel="0" collapsed="false">
      <c r="B160" s="47" t="n">
        <v>41609</v>
      </c>
      <c r="C160" s="43" t="n">
        <v>0</v>
      </c>
      <c r="D160" s="44" t="n">
        <v>0</v>
      </c>
      <c r="E160" s="44" t="n">
        <v>0</v>
      </c>
      <c r="F160" s="44" t="n">
        <v>0</v>
      </c>
      <c r="G160" s="44" t="n">
        <v>0</v>
      </c>
      <c r="H160" s="44" t="n">
        <v>0</v>
      </c>
      <c r="I160" s="44" t="n">
        <v>0</v>
      </c>
      <c r="J160" s="44" t="n">
        <v>0</v>
      </c>
      <c r="K160" s="44" t="n">
        <v>0</v>
      </c>
      <c r="L160" s="44" t="n">
        <v>0</v>
      </c>
      <c r="M160" s="44" t="n">
        <v>0</v>
      </c>
      <c r="N160" s="44" t="n">
        <v>0</v>
      </c>
      <c r="O160" s="44" t="n">
        <v>0</v>
      </c>
      <c r="P160" s="44" t="n">
        <v>0</v>
      </c>
      <c r="Q160" s="44" t="n">
        <v>0</v>
      </c>
      <c r="R160" s="44" t="n">
        <v>0</v>
      </c>
      <c r="S160" s="44" t="n">
        <v>0</v>
      </c>
      <c r="T160" s="44" t="n">
        <v>0</v>
      </c>
    </row>
    <row r="161" customFormat="false" ht="12.75" hidden="false" customHeight="false" outlineLevel="0" collapsed="false">
      <c r="B161" s="47" t="n">
        <v>41640</v>
      </c>
      <c r="C161" s="43" t="n">
        <v>0</v>
      </c>
      <c r="D161" s="44" t="n">
        <v>0</v>
      </c>
      <c r="E161" s="44" t="n">
        <v>0</v>
      </c>
      <c r="F161" s="44" t="n">
        <v>0</v>
      </c>
      <c r="G161" s="44" t="n">
        <v>0</v>
      </c>
      <c r="H161" s="44" t="n">
        <v>0</v>
      </c>
      <c r="I161" s="44" t="n">
        <v>0</v>
      </c>
      <c r="J161" s="44" t="n">
        <v>0</v>
      </c>
      <c r="K161" s="44" t="n">
        <v>0</v>
      </c>
      <c r="L161" s="44" t="n">
        <v>0</v>
      </c>
      <c r="M161" s="44" t="n">
        <v>0</v>
      </c>
      <c r="N161" s="44" t="n">
        <v>0</v>
      </c>
      <c r="O161" s="44" t="n">
        <v>0</v>
      </c>
      <c r="P161" s="44" t="n">
        <v>0</v>
      </c>
      <c r="Q161" s="44" t="n">
        <v>0</v>
      </c>
      <c r="R161" s="44" t="n">
        <v>0</v>
      </c>
      <c r="S161" s="44" t="n">
        <v>0</v>
      </c>
      <c r="T161" s="44" t="n">
        <v>0</v>
      </c>
    </row>
    <row r="162" customFormat="false" ht="12.75" hidden="false" customHeight="false" outlineLevel="0" collapsed="false">
      <c r="B162" s="47" t="n">
        <v>41671</v>
      </c>
      <c r="C162" s="43" t="n">
        <v>0</v>
      </c>
      <c r="D162" s="44" t="n">
        <v>0</v>
      </c>
      <c r="E162" s="44" t="n">
        <v>0</v>
      </c>
      <c r="F162" s="44" t="n">
        <v>0</v>
      </c>
      <c r="G162" s="44" t="n">
        <v>0</v>
      </c>
      <c r="H162" s="44" t="n">
        <v>0</v>
      </c>
      <c r="I162" s="44" t="n">
        <v>0</v>
      </c>
      <c r="J162" s="44" t="n">
        <v>0</v>
      </c>
      <c r="K162" s="44" t="n">
        <v>0</v>
      </c>
      <c r="L162" s="44" t="n">
        <v>0</v>
      </c>
      <c r="M162" s="44" t="n">
        <v>0</v>
      </c>
      <c r="N162" s="44" t="n">
        <v>0</v>
      </c>
      <c r="O162" s="44" t="n">
        <v>0</v>
      </c>
      <c r="P162" s="44" t="n">
        <v>0</v>
      </c>
      <c r="Q162" s="44" t="n">
        <v>0</v>
      </c>
      <c r="R162" s="44" t="n">
        <v>0</v>
      </c>
      <c r="S162" s="44" t="n">
        <v>0</v>
      </c>
      <c r="T162" s="44" t="n">
        <v>0</v>
      </c>
    </row>
    <row r="163" customFormat="false" ht="12.75" hidden="false" customHeight="false" outlineLevel="0" collapsed="false">
      <c r="B163" s="47" t="n">
        <v>41699</v>
      </c>
      <c r="C163" s="43" t="n">
        <v>0</v>
      </c>
      <c r="D163" s="44" t="n">
        <v>0</v>
      </c>
      <c r="E163" s="44" t="n">
        <v>0</v>
      </c>
      <c r="F163" s="44" t="n">
        <v>0</v>
      </c>
      <c r="G163" s="44" t="n">
        <v>0</v>
      </c>
      <c r="H163" s="44" t="n">
        <v>0</v>
      </c>
      <c r="I163" s="44" t="n">
        <v>0</v>
      </c>
      <c r="J163" s="44" t="n">
        <v>0</v>
      </c>
      <c r="K163" s="44" t="n">
        <v>0</v>
      </c>
      <c r="L163" s="44" t="n">
        <v>0</v>
      </c>
      <c r="M163" s="44" t="n">
        <v>0</v>
      </c>
      <c r="N163" s="44" t="n">
        <v>0</v>
      </c>
      <c r="O163" s="44" t="n">
        <v>0</v>
      </c>
      <c r="P163" s="44" t="n">
        <v>0</v>
      </c>
      <c r="Q163" s="44" t="n">
        <v>0</v>
      </c>
      <c r="R163" s="44" t="n">
        <v>0</v>
      </c>
      <c r="S163" s="44" t="n">
        <v>0</v>
      </c>
      <c r="T163" s="44" t="n">
        <v>0</v>
      </c>
    </row>
    <row r="164" customFormat="false" ht="12.75" hidden="false" customHeight="false" outlineLevel="0" collapsed="false">
      <c r="B164" s="47" t="n">
        <v>41730</v>
      </c>
      <c r="C164" s="43" t="n">
        <v>0</v>
      </c>
      <c r="D164" s="44" t="n">
        <v>0</v>
      </c>
      <c r="E164" s="44" t="n">
        <v>0</v>
      </c>
      <c r="F164" s="44" t="n">
        <v>0</v>
      </c>
      <c r="G164" s="44" t="n">
        <v>0</v>
      </c>
      <c r="H164" s="44" t="n">
        <v>0</v>
      </c>
      <c r="I164" s="44" t="n">
        <v>0</v>
      </c>
      <c r="J164" s="44" t="n">
        <v>0</v>
      </c>
      <c r="K164" s="44" t="n">
        <v>0</v>
      </c>
      <c r="L164" s="44" t="n">
        <v>0</v>
      </c>
      <c r="M164" s="44" t="n">
        <v>0</v>
      </c>
      <c r="N164" s="44" t="n">
        <v>0</v>
      </c>
      <c r="O164" s="44" t="n">
        <v>0</v>
      </c>
      <c r="P164" s="44" t="n">
        <v>0</v>
      </c>
      <c r="Q164" s="44" t="n">
        <v>0</v>
      </c>
      <c r="R164" s="44" t="n">
        <v>0</v>
      </c>
      <c r="S164" s="44" t="n">
        <v>0</v>
      </c>
      <c r="T164" s="44" t="n">
        <v>0</v>
      </c>
    </row>
    <row r="165" customFormat="false" ht="13.5" hidden="false" customHeight="false" outlineLevel="0" collapsed="false">
      <c r="B165" s="48" t="n">
        <v>41760</v>
      </c>
      <c r="C165" s="43" t="n">
        <v>0</v>
      </c>
      <c r="D165" s="44" t="n">
        <v>0</v>
      </c>
      <c r="E165" s="44" t="n">
        <v>0</v>
      </c>
      <c r="F165" s="44" t="n">
        <v>0</v>
      </c>
      <c r="G165" s="44" t="n">
        <v>0</v>
      </c>
      <c r="H165" s="44" t="n">
        <v>0</v>
      </c>
      <c r="I165" s="44" t="n">
        <v>0</v>
      </c>
      <c r="J165" s="44" t="n">
        <v>0</v>
      </c>
      <c r="K165" s="44" t="n">
        <v>0</v>
      </c>
      <c r="L165" s="44" t="n">
        <v>0</v>
      </c>
      <c r="M165" s="44" t="n">
        <v>0</v>
      </c>
      <c r="N165" s="44" t="n">
        <v>0</v>
      </c>
      <c r="O165" s="44" t="n">
        <v>0</v>
      </c>
      <c r="P165" s="44" t="n">
        <v>0</v>
      </c>
      <c r="Q165" s="44" t="n">
        <v>0</v>
      </c>
      <c r="R165" s="44" t="n">
        <v>0</v>
      </c>
      <c r="S165" s="44" t="n">
        <v>0</v>
      </c>
      <c r="T165" s="44" t="n">
        <v>0</v>
      </c>
    </row>
    <row r="167" customFormat="false" ht="13.5" hidden="false" customHeight="false" outlineLevel="0" collapsed="false"/>
    <row r="168" customFormat="false" ht="13.5" hidden="false" customHeight="false" outlineLevel="0" collapsed="false">
      <c r="A168" s="30" t="s">
        <v>50</v>
      </c>
    </row>
    <row r="169" customFormat="false" ht="15.75" hidden="false" customHeight="false" outlineLevel="0" collapsed="false">
      <c r="B169" s="32" t="s">
        <v>30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</row>
    <row r="170" customFormat="false" ht="14.25" hidden="false" customHeight="false" outlineLevel="0" collapsed="false">
      <c r="B170" s="33" t="s">
        <v>31</v>
      </c>
      <c r="C170" s="49" t="s">
        <v>32</v>
      </c>
      <c r="D170" s="36"/>
      <c r="E170" s="36"/>
      <c r="F170" s="36"/>
      <c r="G170" s="36"/>
      <c r="H170" s="36"/>
      <c r="I170" s="37" t="n">
        <v>0</v>
      </c>
      <c r="J170" s="36" t="s">
        <v>33</v>
      </c>
      <c r="K170" s="38" t="n">
        <v>36697</v>
      </c>
      <c r="L170" s="38"/>
      <c r="M170" s="38"/>
      <c r="N170" s="38"/>
      <c r="O170" s="36"/>
      <c r="P170" s="36"/>
      <c r="Q170" s="36"/>
      <c r="R170" s="36"/>
      <c r="S170" s="36"/>
      <c r="T170" s="36"/>
    </row>
    <row r="171" customFormat="false" ht="14.25" hidden="false" customHeight="false" outlineLevel="0" collapsed="false">
      <c r="A171" s="50"/>
      <c r="B171" s="51"/>
      <c r="C171" s="52" t="n">
        <v>4134925.84058316</v>
      </c>
      <c r="D171" s="41" t="s">
        <v>34</v>
      </c>
      <c r="E171" s="41" t="s">
        <v>35</v>
      </c>
      <c r="F171" s="41" t="s">
        <v>36</v>
      </c>
      <c r="G171" s="41" t="s">
        <v>37</v>
      </c>
      <c r="H171" s="41" t="s">
        <v>38</v>
      </c>
      <c r="I171" s="41" t="s">
        <v>39</v>
      </c>
      <c r="J171" s="41" t="s">
        <v>40</v>
      </c>
      <c r="K171" s="41" t="s">
        <v>41</v>
      </c>
      <c r="L171" s="41" t="s">
        <v>42</v>
      </c>
      <c r="M171" s="41" t="s">
        <v>43</v>
      </c>
      <c r="N171" s="41" t="s">
        <v>44</v>
      </c>
      <c r="O171" s="41" t="s">
        <v>45</v>
      </c>
      <c r="P171" s="41" t="s">
        <v>46</v>
      </c>
      <c r="Q171" s="41" t="s">
        <v>47</v>
      </c>
      <c r="R171" s="41" t="s">
        <v>48</v>
      </c>
      <c r="S171" s="41" t="s">
        <v>49</v>
      </c>
      <c r="T171" s="41" t="n">
        <v>0</v>
      </c>
    </row>
    <row r="172" customFormat="false" ht="12.75" hidden="false" customHeight="false" outlineLevel="0" collapsed="false">
      <c r="A172" s="50"/>
      <c r="B172" s="42" t="n">
        <v>36892</v>
      </c>
      <c r="C172" s="43" t="n">
        <v>1331291.8178333</v>
      </c>
      <c r="D172" s="44" t="n">
        <v>13096.9861902277</v>
      </c>
      <c r="E172" s="44" t="n">
        <v>-1330.17980351901</v>
      </c>
      <c r="F172" s="44" t="n">
        <v>-7396.41977786215</v>
      </c>
      <c r="G172" s="44" t="n">
        <v>576662.559914485</v>
      </c>
      <c r="H172" s="44" t="n">
        <v>239280.571355019</v>
      </c>
      <c r="I172" s="44" t="n">
        <v>-11032.2325513065</v>
      </c>
      <c r="J172" s="44" t="n">
        <v>327342.526086836</v>
      </c>
      <c r="K172" s="44" t="n">
        <v>0</v>
      </c>
      <c r="L172" s="44" t="n">
        <v>0</v>
      </c>
      <c r="M172" s="44" t="n">
        <v>134158.988830126</v>
      </c>
      <c r="N172" s="44" t="n">
        <v>38263.6635332257</v>
      </c>
      <c r="O172" s="44" t="n">
        <v>18150.044742241</v>
      </c>
      <c r="P172" s="44" t="n">
        <v>-5640.63347066115</v>
      </c>
      <c r="Q172" s="44" t="n">
        <v>0</v>
      </c>
      <c r="R172" s="44" t="n">
        <v>9735.9427844874</v>
      </c>
      <c r="S172" s="44" t="n">
        <v>0</v>
      </c>
      <c r="T172" s="44" t="n">
        <v>0</v>
      </c>
    </row>
    <row r="173" customFormat="false" ht="12.75" hidden="false" customHeight="false" outlineLevel="0" collapsed="false">
      <c r="A173" s="53"/>
      <c r="B173" s="45" t="n">
        <v>36923</v>
      </c>
      <c r="C173" s="43" t="n">
        <v>2097683.14627847</v>
      </c>
      <c r="D173" s="44" t="n">
        <v>643.411272506924</v>
      </c>
      <c r="E173" s="44" t="n">
        <v>61909.2028942041</v>
      </c>
      <c r="F173" s="44" t="n">
        <v>-4266.84620576937</v>
      </c>
      <c r="G173" s="44" t="n">
        <v>864930.47252093</v>
      </c>
      <c r="H173" s="44" t="n">
        <v>355781.889187271</v>
      </c>
      <c r="I173" s="44" t="n">
        <v>-31296.3438608752</v>
      </c>
      <c r="J173" s="44" t="n">
        <v>475297.561934033</v>
      </c>
      <c r="K173" s="44" t="n">
        <v>0</v>
      </c>
      <c r="L173" s="44" t="n">
        <v>0</v>
      </c>
      <c r="M173" s="44" t="n">
        <v>228924.175398848</v>
      </c>
      <c r="N173" s="44" t="n">
        <v>115382.534160959</v>
      </c>
      <c r="O173" s="44" t="n">
        <v>33287.858338399</v>
      </c>
      <c r="P173" s="44" t="n">
        <v>-15925.307739688</v>
      </c>
      <c r="Q173" s="44" t="n">
        <v>0</v>
      </c>
      <c r="R173" s="44" t="n">
        <v>13014.538377653</v>
      </c>
      <c r="S173" s="44" t="n">
        <v>0</v>
      </c>
      <c r="T173" s="44" t="n">
        <v>0</v>
      </c>
    </row>
    <row r="174" customFormat="false" ht="12.75" hidden="false" customHeight="false" outlineLevel="0" collapsed="false">
      <c r="A174" s="53"/>
      <c r="B174" s="45" t="n">
        <v>36951</v>
      </c>
      <c r="C174" s="43" t="n">
        <v>2102323.5255447</v>
      </c>
      <c r="D174" s="44" t="n">
        <v>-34117.7483971675</v>
      </c>
      <c r="E174" s="44" t="n">
        <v>-924.642811780352</v>
      </c>
      <c r="F174" s="44" t="n">
        <v>-6587.64397493332</v>
      </c>
      <c r="G174" s="44" t="n">
        <v>957681.637511129</v>
      </c>
      <c r="H174" s="44" t="n">
        <v>374432.035784872</v>
      </c>
      <c r="I174" s="44" t="n">
        <v>-47904.9575178225</v>
      </c>
      <c r="J174" s="44" t="n">
        <v>492496.80651894</v>
      </c>
      <c r="K174" s="44" t="n">
        <v>0</v>
      </c>
      <c r="L174" s="44" t="n">
        <v>0</v>
      </c>
      <c r="M174" s="44" t="n">
        <v>250353.592201284</v>
      </c>
      <c r="N174" s="44" t="n">
        <v>120747.554335272</v>
      </c>
      <c r="O174" s="44" t="n">
        <v>36634.1996996673</v>
      </c>
      <c r="P174" s="44" t="n">
        <v>-40487.3078047562</v>
      </c>
      <c r="Q174" s="44" t="n">
        <v>0</v>
      </c>
      <c r="R174" s="44" t="n">
        <v>0</v>
      </c>
      <c r="S174" s="44" t="n">
        <v>0</v>
      </c>
      <c r="T174" s="44" t="n">
        <v>0</v>
      </c>
    </row>
    <row r="175" customFormat="false" ht="12.75" hidden="false" customHeight="false" outlineLevel="0" collapsed="false">
      <c r="A175" s="53"/>
      <c r="B175" s="45" t="n">
        <v>36982</v>
      </c>
      <c r="C175" s="43" t="n">
        <v>-62702.0843329896</v>
      </c>
      <c r="D175" s="44" t="n">
        <v>17563.6555851833</v>
      </c>
      <c r="E175" s="44" t="n">
        <v>0</v>
      </c>
      <c r="F175" s="44" t="n">
        <v>2843.59242203534</v>
      </c>
      <c r="G175" s="44" t="n">
        <v>-39936.702976317</v>
      </c>
      <c r="H175" s="44" t="n">
        <v>0</v>
      </c>
      <c r="I175" s="44" t="n">
        <v>5254.77788691787</v>
      </c>
      <c r="J175" s="44" t="n">
        <v>0</v>
      </c>
      <c r="K175" s="44" t="n">
        <v>0</v>
      </c>
      <c r="L175" s="44" t="n">
        <v>-48427.4072508091</v>
      </c>
      <c r="M175" s="44" t="n">
        <v>0</v>
      </c>
      <c r="N175" s="44" t="n">
        <v>0</v>
      </c>
      <c r="O175" s="44" t="n">
        <v>0</v>
      </c>
      <c r="P175" s="44" t="n">
        <v>0</v>
      </c>
      <c r="Q175" s="44" t="n">
        <v>0</v>
      </c>
      <c r="R175" s="44" t="n">
        <v>0</v>
      </c>
      <c r="S175" s="44" t="n">
        <v>0</v>
      </c>
      <c r="T175" s="44" t="n">
        <v>0</v>
      </c>
    </row>
    <row r="176" customFormat="false" ht="12.75" hidden="false" customHeight="false" outlineLevel="0" collapsed="false">
      <c r="A176" s="53"/>
      <c r="B176" s="45" t="n">
        <v>37012</v>
      </c>
      <c r="C176" s="43" t="n">
        <v>-269045.21985282</v>
      </c>
      <c r="D176" s="44" t="n">
        <v>-194570.134839701</v>
      </c>
      <c r="E176" s="44" t="n">
        <v>0</v>
      </c>
      <c r="F176" s="44" t="n">
        <v>-2308.23564086344</v>
      </c>
      <c r="G176" s="44" t="n">
        <v>-35565.6664954785</v>
      </c>
      <c r="H176" s="44" t="n">
        <v>0</v>
      </c>
      <c r="I176" s="44" t="n">
        <v>4663.68301583811</v>
      </c>
      <c r="J176" s="44" t="n">
        <v>0</v>
      </c>
      <c r="K176" s="44" t="n">
        <v>0</v>
      </c>
      <c r="L176" s="44" t="n">
        <v>-41264.8658926151</v>
      </c>
      <c r="M176" s="44" t="n">
        <v>0</v>
      </c>
      <c r="N176" s="44" t="n">
        <v>0</v>
      </c>
      <c r="O176" s="44" t="n">
        <v>0</v>
      </c>
      <c r="P176" s="44" t="n">
        <v>0</v>
      </c>
      <c r="Q176" s="44" t="n">
        <v>0</v>
      </c>
      <c r="R176" s="44" t="n">
        <v>0</v>
      </c>
      <c r="S176" s="44" t="n">
        <v>0</v>
      </c>
      <c r="T176" s="44" t="n">
        <v>0</v>
      </c>
    </row>
    <row r="177" customFormat="false" ht="12.75" hidden="false" customHeight="false" outlineLevel="0" collapsed="false">
      <c r="A177" s="53"/>
      <c r="B177" s="45" t="n">
        <v>37043</v>
      </c>
      <c r="C177" s="43" t="n">
        <v>-267168.226693194</v>
      </c>
      <c r="D177" s="44" t="n">
        <v>-194860.10699061</v>
      </c>
      <c r="E177" s="44" t="n">
        <v>0</v>
      </c>
      <c r="F177" s="44" t="n">
        <v>-1300.25361621639</v>
      </c>
      <c r="G177" s="44" t="n">
        <v>-34470.6476733668</v>
      </c>
      <c r="H177" s="44" t="n">
        <v>0</v>
      </c>
      <c r="I177" s="44" t="n">
        <v>4731.40315340699</v>
      </c>
      <c r="J177" s="44" t="n">
        <v>0</v>
      </c>
      <c r="K177" s="44" t="n">
        <v>0</v>
      </c>
      <c r="L177" s="44" t="n">
        <v>-41268.6215664084</v>
      </c>
      <c r="M177" s="44" t="n">
        <v>0</v>
      </c>
      <c r="N177" s="44" t="n">
        <v>0</v>
      </c>
      <c r="O177" s="44" t="n">
        <v>0</v>
      </c>
      <c r="P177" s="44" t="n">
        <v>0</v>
      </c>
      <c r="Q177" s="44" t="n">
        <v>0</v>
      </c>
      <c r="R177" s="44" t="n">
        <v>0</v>
      </c>
      <c r="S177" s="44" t="n">
        <v>0</v>
      </c>
      <c r="T177" s="44" t="n">
        <v>0</v>
      </c>
    </row>
    <row r="178" customFormat="false" ht="12.75" hidden="false" customHeight="false" outlineLevel="0" collapsed="false">
      <c r="A178" s="53"/>
      <c r="B178" s="45" t="n">
        <v>37073</v>
      </c>
      <c r="C178" s="43" t="n">
        <v>-248263.472873836</v>
      </c>
      <c r="D178" s="44" t="n">
        <v>-187714.956732825</v>
      </c>
      <c r="E178" s="44" t="n">
        <v>0</v>
      </c>
      <c r="F178" s="44" t="n">
        <v>14958.7645419476</v>
      </c>
      <c r="G178" s="44" t="n">
        <v>-37665.4475606651</v>
      </c>
      <c r="H178" s="44" t="n">
        <v>0</v>
      </c>
      <c r="I178" s="44" t="n">
        <v>4888.92782710239</v>
      </c>
      <c r="J178" s="44" t="n">
        <v>0</v>
      </c>
      <c r="K178" s="44" t="n">
        <v>0</v>
      </c>
      <c r="L178" s="44" t="n">
        <v>-42730.7609493956</v>
      </c>
      <c r="M178" s="44" t="n">
        <v>0</v>
      </c>
      <c r="N178" s="44" t="n">
        <v>0</v>
      </c>
      <c r="O178" s="44" t="n">
        <v>0</v>
      </c>
      <c r="P178" s="44" t="n">
        <v>0</v>
      </c>
      <c r="Q178" s="44" t="n">
        <v>0</v>
      </c>
      <c r="R178" s="44" t="n">
        <v>0</v>
      </c>
      <c r="S178" s="44" t="n">
        <v>0</v>
      </c>
      <c r="T178" s="44" t="n">
        <v>0</v>
      </c>
    </row>
    <row r="179" customFormat="false" ht="12.75" hidden="false" customHeight="false" outlineLevel="0" collapsed="false">
      <c r="A179" s="53"/>
      <c r="B179" s="45" t="n">
        <v>37104</v>
      </c>
      <c r="C179" s="43" t="n">
        <v>-267873.854536215</v>
      </c>
      <c r="D179" s="44" t="n">
        <v>-203807.376655041</v>
      </c>
      <c r="E179" s="44" t="n">
        <v>0</v>
      </c>
      <c r="F179" s="44" t="n">
        <v>16725.6425829672</v>
      </c>
      <c r="G179" s="44" t="n">
        <v>-40039.4536328059</v>
      </c>
      <c r="H179" s="44" t="n">
        <v>0</v>
      </c>
      <c r="I179" s="44" t="n">
        <v>5138.49116447075</v>
      </c>
      <c r="J179" s="44" t="n">
        <v>0</v>
      </c>
      <c r="K179" s="44" t="n">
        <v>0</v>
      </c>
      <c r="L179" s="44" t="n">
        <v>-45891.1579958063</v>
      </c>
      <c r="M179" s="44" t="n">
        <v>0</v>
      </c>
      <c r="N179" s="44" t="n">
        <v>0</v>
      </c>
      <c r="O179" s="44" t="n">
        <v>0</v>
      </c>
      <c r="P179" s="44" t="n">
        <v>0</v>
      </c>
      <c r="Q179" s="44" t="n">
        <v>0</v>
      </c>
      <c r="R179" s="44" t="n">
        <v>0</v>
      </c>
      <c r="S179" s="44" t="n">
        <v>0</v>
      </c>
      <c r="T179" s="44" t="n">
        <v>0</v>
      </c>
    </row>
    <row r="180" customFormat="false" ht="12.75" hidden="false" customHeight="false" outlineLevel="0" collapsed="false">
      <c r="A180" s="53"/>
      <c r="B180" s="45" t="n">
        <v>37135</v>
      </c>
      <c r="C180" s="43" t="n">
        <v>-299154.378290167</v>
      </c>
      <c r="D180" s="44" t="n">
        <v>-233162.749779249</v>
      </c>
      <c r="E180" s="44" t="n">
        <v>0</v>
      </c>
      <c r="F180" s="44" t="n">
        <v>18559.1232538383</v>
      </c>
      <c r="G180" s="44" t="n">
        <v>-40787.6232605917</v>
      </c>
      <c r="H180" s="44" t="n">
        <v>0</v>
      </c>
      <c r="I180" s="44" t="n">
        <v>5473.26685432857</v>
      </c>
      <c r="J180" s="44" t="n">
        <v>0</v>
      </c>
      <c r="K180" s="44" t="n">
        <v>0</v>
      </c>
      <c r="L180" s="44" t="n">
        <v>-49236.3953584925</v>
      </c>
      <c r="M180" s="44" t="n">
        <v>0</v>
      </c>
      <c r="N180" s="44" t="n">
        <v>0</v>
      </c>
      <c r="O180" s="44" t="n">
        <v>0</v>
      </c>
      <c r="P180" s="44" t="n">
        <v>0</v>
      </c>
      <c r="Q180" s="44" t="n">
        <v>0</v>
      </c>
      <c r="R180" s="44" t="n">
        <v>0</v>
      </c>
      <c r="S180" s="44" t="n">
        <v>0</v>
      </c>
      <c r="T180" s="44" t="n">
        <v>0</v>
      </c>
    </row>
    <row r="181" customFormat="false" ht="12.75" hidden="false" customHeight="false" outlineLevel="0" collapsed="false">
      <c r="A181" s="53"/>
      <c r="B181" s="45" t="n">
        <v>37165</v>
      </c>
      <c r="C181" s="43" t="n">
        <v>-317783.815219437</v>
      </c>
      <c r="D181" s="44" t="n">
        <v>-243142.613313205</v>
      </c>
      <c r="E181" s="44" t="n">
        <v>0</v>
      </c>
      <c r="F181" s="44" t="n">
        <v>14989.4210360976</v>
      </c>
      <c r="G181" s="44" t="n">
        <v>-43915.3319216884</v>
      </c>
      <c r="H181" s="44" t="n">
        <v>0</v>
      </c>
      <c r="I181" s="44" t="n">
        <v>5613.2576277629</v>
      </c>
      <c r="J181" s="44" t="n">
        <v>0</v>
      </c>
      <c r="K181" s="44" t="n">
        <v>0</v>
      </c>
      <c r="L181" s="44" t="n">
        <v>-51328.548648404</v>
      </c>
      <c r="M181" s="44" t="n">
        <v>0</v>
      </c>
      <c r="N181" s="44" t="n">
        <v>0</v>
      </c>
      <c r="O181" s="44" t="n">
        <v>0</v>
      </c>
      <c r="P181" s="44" t="n">
        <v>0</v>
      </c>
      <c r="Q181" s="44" t="n">
        <v>0</v>
      </c>
      <c r="R181" s="44" t="n">
        <v>0</v>
      </c>
      <c r="S181" s="44" t="n">
        <v>0</v>
      </c>
      <c r="T181" s="44" t="n">
        <v>0</v>
      </c>
    </row>
    <row r="182" customFormat="false" ht="12.75" hidden="false" customHeight="false" outlineLevel="0" collapsed="false">
      <c r="A182" s="53"/>
      <c r="B182" s="45" t="n">
        <v>37196</v>
      </c>
      <c r="C182" s="43" t="n">
        <v>46859.6575330847</v>
      </c>
      <c r="D182" s="44" t="n">
        <v>46859.6575330847</v>
      </c>
      <c r="E182" s="44" t="n">
        <v>0</v>
      </c>
      <c r="F182" s="44" t="n">
        <v>0</v>
      </c>
      <c r="G182" s="44" t="n">
        <v>0</v>
      </c>
      <c r="H182" s="44" t="n">
        <v>0</v>
      </c>
      <c r="I182" s="44" t="n">
        <v>0</v>
      </c>
      <c r="J182" s="44" t="n">
        <v>0</v>
      </c>
      <c r="K182" s="44" t="n">
        <v>0</v>
      </c>
      <c r="L182" s="44" t="n">
        <v>0</v>
      </c>
      <c r="M182" s="44" t="n">
        <v>0</v>
      </c>
      <c r="N182" s="44" t="n">
        <v>0</v>
      </c>
      <c r="O182" s="44" t="n">
        <v>0</v>
      </c>
      <c r="P182" s="44" t="n">
        <v>0</v>
      </c>
      <c r="Q182" s="44" t="n">
        <v>0</v>
      </c>
      <c r="R182" s="44" t="n">
        <v>0</v>
      </c>
      <c r="S182" s="44" t="n">
        <v>0</v>
      </c>
      <c r="T182" s="44" t="n">
        <v>0</v>
      </c>
    </row>
    <row r="183" customFormat="false" ht="12.75" hidden="false" customHeight="false" outlineLevel="0" collapsed="false">
      <c r="A183" s="53"/>
      <c r="B183" s="45" t="n">
        <v>37226</v>
      </c>
      <c r="C183" s="43" t="n">
        <v>36231.0272865928</v>
      </c>
      <c r="D183" s="44" t="n">
        <v>36231.0272865928</v>
      </c>
      <c r="E183" s="44" t="n">
        <v>0</v>
      </c>
      <c r="F183" s="44" t="n">
        <v>0</v>
      </c>
      <c r="G183" s="44" t="n">
        <v>0</v>
      </c>
      <c r="H183" s="44" t="n">
        <v>0</v>
      </c>
      <c r="I183" s="44" t="n">
        <v>0</v>
      </c>
      <c r="J183" s="44" t="n">
        <v>0</v>
      </c>
      <c r="K183" s="44" t="n">
        <v>0</v>
      </c>
      <c r="L183" s="44" t="n">
        <v>0</v>
      </c>
      <c r="M183" s="44" t="n">
        <v>0</v>
      </c>
      <c r="N183" s="44" t="n">
        <v>0</v>
      </c>
      <c r="O183" s="44" t="n">
        <v>0</v>
      </c>
      <c r="P183" s="44" t="n">
        <v>0</v>
      </c>
      <c r="Q183" s="44" t="n">
        <v>0</v>
      </c>
      <c r="R183" s="44" t="n">
        <v>0</v>
      </c>
      <c r="S183" s="44" t="n">
        <v>0</v>
      </c>
      <c r="T183" s="44" t="n">
        <v>0</v>
      </c>
    </row>
    <row r="184" customFormat="false" ht="12.75" hidden="false" customHeight="false" outlineLevel="0" collapsed="false">
      <c r="A184" s="53"/>
      <c r="B184" s="45" t="n">
        <v>37257</v>
      </c>
      <c r="C184" s="43" t="n">
        <v>24735.1557047969</v>
      </c>
      <c r="D184" s="44" t="n">
        <v>24735.1557047969</v>
      </c>
      <c r="E184" s="44" t="n">
        <v>0</v>
      </c>
      <c r="F184" s="44" t="n">
        <v>0</v>
      </c>
      <c r="G184" s="44" t="n">
        <v>0</v>
      </c>
      <c r="H184" s="44" t="n">
        <v>0</v>
      </c>
      <c r="I184" s="44" t="n">
        <v>0</v>
      </c>
      <c r="J184" s="44" t="n">
        <v>0</v>
      </c>
      <c r="K184" s="44" t="n">
        <v>0</v>
      </c>
      <c r="L184" s="44" t="n">
        <v>0</v>
      </c>
      <c r="M184" s="44" t="n">
        <v>0</v>
      </c>
      <c r="N184" s="44" t="n">
        <v>0</v>
      </c>
      <c r="O184" s="44" t="n">
        <v>0</v>
      </c>
      <c r="P184" s="44" t="n">
        <v>0</v>
      </c>
      <c r="Q184" s="44" t="n">
        <v>0</v>
      </c>
      <c r="R184" s="44" t="n">
        <v>0</v>
      </c>
      <c r="S184" s="44" t="n">
        <v>0</v>
      </c>
      <c r="T184" s="44" t="n">
        <v>0</v>
      </c>
    </row>
    <row r="185" customFormat="false" ht="12.75" hidden="false" customHeight="false" outlineLevel="0" collapsed="false">
      <c r="A185" s="53"/>
      <c r="B185" s="45" t="n">
        <v>37288</v>
      </c>
      <c r="C185" s="43" t="n">
        <v>21578.4568464977</v>
      </c>
      <c r="D185" s="44" t="n">
        <v>21578.4568464977</v>
      </c>
      <c r="E185" s="44" t="n">
        <v>0</v>
      </c>
      <c r="F185" s="44" t="n">
        <v>0</v>
      </c>
      <c r="G185" s="44" t="n">
        <v>0</v>
      </c>
      <c r="H185" s="44" t="n">
        <v>0</v>
      </c>
      <c r="I185" s="44" t="n">
        <v>0</v>
      </c>
      <c r="J185" s="44" t="n">
        <v>0</v>
      </c>
      <c r="K185" s="44" t="n">
        <v>0</v>
      </c>
      <c r="L185" s="44" t="n">
        <v>0</v>
      </c>
      <c r="M185" s="44" t="n">
        <v>0</v>
      </c>
      <c r="N185" s="44" t="n">
        <v>0</v>
      </c>
      <c r="O185" s="44" t="n">
        <v>0</v>
      </c>
      <c r="P185" s="44" t="n">
        <v>0</v>
      </c>
      <c r="Q185" s="44" t="n">
        <v>0</v>
      </c>
      <c r="R185" s="44" t="n">
        <v>0</v>
      </c>
      <c r="S185" s="44" t="n">
        <v>0</v>
      </c>
      <c r="T185" s="44" t="n">
        <v>0</v>
      </c>
    </row>
    <row r="186" customFormat="false" ht="12.75" hidden="false" customHeight="false" outlineLevel="0" collapsed="false">
      <c r="A186" s="53"/>
      <c r="B186" s="45" t="n">
        <v>37316</v>
      </c>
      <c r="C186" s="43" t="n">
        <v>47671.1236322542</v>
      </c>
      <c r="D186" s="44" t="n">
        <v>47671.1236322542</v>
      </c>
      <c r="E186" s="44" t="n">
        <v>0</v>
      </c>
      <c r="F186" s="44" t="n">
        <v>0</v>
      </c>
      <c r="G186" s="44" t="n">
        <v>0</v>
      </c>
      <c r="H186" s="44" t="n">
        <v>0</v>
      </c>
      <c r="I186" s="44" t="n">
        <v>0</v>
      </c>
      <c r="J186" s="44" t="n">
        <v>0</v>
      </c>
      <c r="K186" s="44" t="n">
        <v>0</v>
      </c>
      <c r="L186" s="44" t="n">
        <v>0</v>
      </c>
      <c r="M186" s="44" t="n">
        <v>0</v>
      </c>
      <c r="N186" s="44" t="n">
        <v>0</v>
      </c>
      <c r="O186" s="44" t="n">
        <v>0</v>
      </c>
      <c r="P186" s="44" t="n">
        <v>0</v>
      </c>
      <c r="Q186" s="44" t="n">
        <v>0</v>
      </c>
      <c r="R186" s="44" t="n">
        <v>0</v>
      </c>
      <c r="S186" s="44" t="n">
        <v>0</v>
      </c>
      <c r="T186" s="44" t="n">
        <v>0</v>
      </c>
    </row>
    <row r="187" customFormat="false" ht="12.75" hidden="false" customHeight="false" outlineLevel="0" collapsed="false">
      <c r="A187" s="53"/>
      <c r="B187" s="45" t="n">
        <v>37347</v>
      </c>
      <c r="C187" s="43" t="n">
        <v>0</v>
      </c>
      <c r="D187" s="44" t="n">
        <v>0</v>
      </c>
      <c r="E187" s="44" t="n">
        <v>0</v>
      </c>
      <c r="F187" s="44" t="n">
        <v>0</v>
      </c>
      <c r="G187" s="44" t="n">
        <v>0</v>
      </c>
      <c r="H187" s="44" t="n">
        <v>0</v>
      </c>
      <c r="I187" s="44" t="n">
        <v>0</v>
      </c>
      <c r="J187" s="44" t="n">
        <v>0</v>
      </c>
      <c r="K187" s="44" t="n">
        <v>0</v>
      </c>
      <c r="L187" s="44" t="n">
        <v>0</v>
      </c>
      <c r="M187" s="44" t="n">
        <v>0</v>
      </c>
      <c r="N187" s="44" t="n">
        <v>0</v>
      </c>
      <c r="O187" s="44" t="n">
        <v>0</v>
      </c>
      <c r="P187" s="44" t="n">
        <v>0</v>
      </c>
      <c r="Q187" s="44" t="n">
        <v>0</v>
      </c>
      <c r="R187" s="44" t="n">
        <v>0</v>
      </c>
      <c r="S187" s="44" t="n">
        <v>0</v>
      </c>
      <c r="T187" s="44" t="n">
        <v>0</v>
      </c>
    </row>
    <row r="188" customFormat="false" ht="12.75" hidden="false" customHeight="false" outlineLevel="0" collapsed="false">
      <c r="A188" s="53"/>
      <c r="B188" s="45" t="n">
        <v>37377</v>
      </c>
      <c r="C188" s="43" t="n">
        <v>0</v>
      </c>
      <c r="D188" s="44" t="n">
        <v>0</v>
      </c>
      <c r="E188" s="44" t="n">
        <v>0</v>
      </c>
      <c r="F188" s="44" t="n">
        <v>0</v>
      </c>
      <c r="G188" s="44" t="n">
        <v>0</v>
      </c>
      <c r="H188" s="44" t="n">
        <v>0</v>
      </c>
      <c r="I188" s="44" t="n">
        <v>0</v>
      </c>
      <c r="J188" s="44" t="n">
        <v>0</v>
      </c>
      <c r="K188" s="44" t="n">
        <v>0</v>
      </c>
      <c r="L188" s="44" t="n">
        <v>0</v>
      </c>
      <c r="M188" s="44" t="n">
        <v>0</v>
      </c>
      <c r="N188" s="44" t="n">
        <v>0</v>
      </c>
      <c r="O188" s="44" t="n">
        <v>0</v>
      </c>
      <c r="P188" s="44" t="n">
        <v>0</v>
      </c>
      <c r="Q188" s="44" t="n">
        <v>0</v>
      </c>
      <c r="R188" s="44" t="n">
        <v>0</v>
      </c>
      <c r="S188" s="44" t="n">
        <v>0</v>
      </c>
      <c r="T188" s="44" t="n">
        <v>0</v>
      </c>
    </row>
    <row r="189" customFormat="false" ht="12.75" hidden="false" customHeight="false" outlineLevel="0" collapsed="false">
      <c r="A189" s="53"/>
      <c r="B189" s="45" t="n">
        <v>37408</v>
      </c>
      <c r="C189" s="43" t="n">
        <v>0</v>
      </c>
      <c r="D189" s="44" t="n">
        <v>0</v>
      </c>
      <c r="E189" s="44" t="n">
        <v>0</v>
      </c>
      <c r="F189" s="44" t="n">
        <v>0</v>
      </c>
      <c r="G189" s="44" t="n">
        <v>0</v>
      </c>
      <c r="H189" s="44" t="n">
        <v>0</v>
      </c>
      <c r="I189" s="44" t="n">
        <v>0</v>
      </c>
      <c r="J189" s="44" t="n">
        <v>0</v>
      </c>
      <c r="K189" s="44" t="n">
        <v>0</v>
      </c>
      <c r="L189" s="44" t="n">
        <v>0</v>
      </c>
      <c r="M189" s="44" t="n">
        <v>0</v>
      </c>
      <c r="N189" s="44" t="n">
        <v>0</v>
      </c>
      <c r="O189" s="44" t="n">
        <v>0</v>
      </c>
      <c r="P189" s="44" t="n">
        <v>0</v>
      </c>
      <c r="Q189" s="44" t="n">
        <v>0</v>
      </c>
      <c r="R189" s="44" t="n">
        <v>0</v>
      </c>
      <c r="S189" s="44" t="n">
        <v>0</v>
      </c>
      <c r="T189" s="44" t="n">
        <v>0</v>
      </c>
    </row>
    <row r="190" customFormat="false" ht="12.75" hidden="false" customHeight="false" outlineLevel="0" collapsed="false">
      <c r="A190" s="53"/>
      <c r="B190" s="45" t="n">
        <v>37438</v>
      </c>
      <c r="C190" s="43" t="n">
        <v>0</v>
      </c>
      <c r="D190" s="44" t="n">
        <v>0</v>
      </c>
      <c r="E190" s="44" t="n">
        <v>0</v>
      </c>
      <c r="F190" s="44" t="n">
        <v>0</v>
      </c>
      <c r="G190" s="44" t="n">
        <v>0</v>
      </c>
      <c r="H190" s="44" t="n">
        <v>0</v>
      </c>
      <c r="I190" s="44" t="n">
        <v>0</v>
      </c>
      <c r="J190" s="44" t="n">
        <v>0</v>
      </c>
      <c r="K190" s="44" t="n">
        <v>0</v>
      </c>
      <c r="L190" s="44" t="n">
        <v>0</v>
      </c>
      <c r="M190" s="44" t="n">
        <v>0</v>
      </c>
      <c r="N190" s="44" t="n">
        <v>0</v>
      </c>
      <c r="O190" s="44" t="n">
        <v>0</v>
      </c>
      <c r="P190" s="44" t="n">
        <v>0</v>
      </c>
      <c r="Q190" s="44" t="n">
        <v>0</v>
      </c>
      <c r="R190" s="44" t="n">
        <v>0</v>
      </c>
      <c r="S190" s="44" t="n">
        <v>0</v>
      </c>
      <c r="T190" s="44" t="n">
        <v>0</v>
      </c>
    </row>
    <row r="191" customFormat="false" ht="12.75" hidden="false" customHeight="false" outlineLevel="0" collapsed="false">
      <c r="A191" s="53"/>
      <c r="B191" s="45" t="n">
        <v>37469</v>
      </c>
      <c r="C191" s="43" t="n">
        <v>0</v>
      </c>
      <c r="D191" s="44" t="n">
        <v>0</v>
      </c>
      <c r="E191" s="44" t="n">
        <v>0</v>
      </c>
      <c r="F191" s="44" t="n">
        <v>0</v>
      </c>
      <c r="G191" s="44" t="n">
        <v>0</v>
      </c>
      <c r="H191" s="44" t="n">
        <v>0</v>
      </c>
      <c r="I191" s="44" t="n">
        <v>0</v>
      </c>
      <c r="J191" s="44" t="n">
        <v>0</v>
      </c>
      <c r="K191" s="44" t="n">
        <v>0</v>
      </c>
      <c r="L191" s="44" t="n">
        <v>0</v>
      </c>
      <c r="M191" s="44" t="n">
        <v>0</v>
      </c>
      <c r="N191" s="44" t="n">
        <v>0</v>
      </c>
      <c r="O191" s="44" t="n">
        <v>0</v>
      </c>
      <c r="P191" s="44" t="n">
        <v>0</v>
      </c>
      <c r="Q191" s="44" t="n">
        <v>0</v>
      </c>
      <c r="R191" s="44" t="n">
        <v>0</v>
      </c>
      <c r="S191" s="44" t="n">
        <v>0</v>
      </c>
      <c r="T191" s="44" t="n">
        <v>0</v>
      </c>
    </row>
    <row r="192" customFormat="false" ht="12.75" hidden="false" customHeight="false" outlineLevel="0" collapsed="false">
      <c r="A192" s="53"/>
      <c r="B192" s="45" t="n">
        <v>37500</v>
      </c>
      <c r="C192" s="43" t="n">
        <v>0</v>
      </c>
      <c r="D192" s="44" t="n">
        <v>0</v>
      </c>
      <c r="E192" s="44" t="n">
        <v>0</v>
      </c>
      <c r="F192" s="44" t="n">
        <v>0</v>
      </c>
      <c r="G192" s="44" t="n">
        <v>0</v>
      </c>
      <c r="H192" s="44" t="n">
        <v>0</v>
      </c>
      <c r="I192" s="44" t="n">
        <v>0</v>
      </c>
      <c r="J192" s="44" t="n">
        <v>0</v>
      </c>
      <c r="K192" s="44" t="n">
        <v>0</v>
      </c>
      <c r="L192" s="44" t="n">
        <v>0</v>
      </c>
      <c r="M192" s="44" t="n">
        <v>0</v>
      </c>
      <c r="N192" s="44" t="n">
        <v>0</v>
      </c>
      <c r="O192" s="44" t="n">
        <v>0</v>
      </c>
      <c r="P192" s="44" t="n">
        <v>0</v>
      </c>
      <c r="Q192" s="44" t="n">
        <v>0</v>
      </c>
      <c r="R192" s="44" t="n">
        <v>0</v>
      </c>
      <c r="S192" s="44" t="n">
        <v>0</v>
      </c>
      <c r="T192" s="44" t="n">
        <v>0</v>
      </c>
    </row>
    <row r="193" customFormat="false" ht="12.75" hidden="false" customHeight="false" outlineLevel="0" collapsed="false">
      <c r="A193" s="50"/>
      <c r="B193" s="45" t="n">
        <v>37530</v>
      </c>
      <c r="C193" s="43" t="n">
        <v>0</v>
      </c>
      <c r="D193" s="44" t="n">
        <v>0</v>
      </c>
      <c r="E193" s="44" t="n">
        <v>0</v>
      </c>
      <c r="F193" s="44" t="n">
        <v>0</v>
      </c>
      <c r="G193" s="44" t="n">
        <v>0</v>
      </c>
      <c r="H193" s="44" t="n">
        <v>0</v>
      </c>
      <c r="I193" s="44" t="n">
        <v>0</v>
      </c>
      <c r="J193" s="44" t="n">
        <v>0</v>
      </c>
      <c r="K193" s="44" t="n">
        <v>0</v>
      </c>
      <c r="L193" s="44" t="n">
        <v>0</v>
      </c>
      <c r="M193" s="44" t="n">
        <v>0</v>
      </c>
      <c r="N193" s="44" t="n">
        <v>0</v>
      </c>
      <c r="O193" s="44" t="n">
        <v>0</v>
      </c>
      <c r="P193" s="44" t="n">
        <v>0</v>
      </c>
      <c r="Q193" s="44" t="n">
        <v>0</v>
      </c>
      <c r="R193" s="44" t="n">
        <v>0</v>
      </c>
      <c r="S193" s="44" t="n">
        <v>0</v>
      </c>
      <c r="T193" s="44" t="n">
        <v>0</v>
      </c>
    </row>
    <row r="194" customFormat="false" ht="12.75" hidden="false" customHeight="false" outlineLevel="0" collapsed="false">
      <c r="A194" s="50"/>
      <c r="B194" s="45" t="n">
        <v>37561</v>
      </c>
      <c r="C194" s="43" t="n">
        <v>-11806.7908718651</v>
      </c>
      <c r="D194" s="44" t="n">
        <v>0</v>
      </c>
      <c r="E194" s="44" t="n">
        <v>0</v>
      </c>
      <c r="F194" s="44" t="n">
        <v>0</v>
      </c>
      <c r="G194" s="44" t="n">
        <v>-11806.7908718651</v>
      </c>
      <c r="H194" s="44" t="n">
        <v>0</v>
      </c>
      <c r="I194" s="44" t="n">
        <v>0</v>
      </c>
      <c r="J194" s="44" t="n">
        <v>0</v>
      </c>
      <c r="K194" s="44" t="n">
        <v>0</v>
      </c>
      <c r="L194" s="44" t="n">
        <v>0</v>
      </c>
      <c r="M194" s="44" t="n">
        <v>0</v>
      </c>
      <c r="N194" s="44" t="n">
        <v>0</v>
      </c>
      <c r="O194" s="44" t="n">
        <v>0</v>
      </c>
      <c r="P194" s="44" t="n">
        <v>0</v>
      </c>
      <c r="Q194" s="44" t="n">
        <v>0</v>
      </c>
      <c r="R194" s="44" t="n">
        <v>0</v>
      </c>
      <c r="S194" s="44" t="n">
        <v>0</v>
      </c>
      <c r="T194" s="44" t="n">
        <v>0</v>
      </c>
    </row>
    <row r="195" customFormat="false" ht="12.75" hidden="false" customHeight="false" outlineLevel="0" collapsed="false">
      <c r="A195" s="50"/>
      <c r="B195" s="45" t="n">
        <v>37591</v>
      </c>
      <c r="C195" s="43" t="n">
        <v>-12891.8223098243</v>
      </c>
      <c r="D195" s="44" t="n">
        <v>0</v>
      </c>
      <c r="E195" s="44" t="n">
        <v>0</v>
      </c>
      <c r="F195" s="44" t="n">
        <v>0</v>
      </c>
      <c r="G195" s="44" t="n">
        <v>-12891.8223098243</v>
      </c>
      <c r="H195" s="44" t="n">
        <v>0</v>
      </c>
      <c r="I195" s="44" t="n">
        <v>0</v>
      </c>
      <c r="J195" s="44" t="n">
        <v>0</v>
      </c>
      <c r="K195" s="44" t="n">
        <v>0</v>
      </c>
      <c r="L195" s="44" t="n">
        <v>0</v>
      </c>
      <c r="M195" s="44" t="n">
        <v>0</v>
      </c>
      <c r="N195" s="44" t="n">
        <v>0</v>
      </c>
      <c r="O195" s="44" t="n">
        <v>0</v>
      </c>
      <c r="P195" s="44" t="n">
        <v>0</v>
      </c>
      <c r="Q195" s="44" t="n">
        <v>0</v>
      </c>
      <c r="R195" s="44" t="n">
        <v>0</v>
      </c>
      <c r="S195" s="44" t="n">
        <v>0</v>
      </c>
      <c r="T195" s="44" t="n">
        <v>0</v>
      </c>
    </row>
    <row r="196" customFormat="false" ht="12.75" hidden="false" customHeight="false" outlineLevel="0" collapsed="false">
      <c r="A196" s="50"/>
      <c r="B196" s="45" t="n">
        <v>37622</v>
      </c>
      <c r="C196" s="43" t="n">
        <v>8071.83516776523</v>
      </c>
      <c r="D196" s="44" t="n">
        <v>0</v>
      </c>
      <c r="E196" s="44" t="n">
        <v>0</v>
      </c>
      <c r="F196" s="44" t="n">
        <v>0</v>
      </c>
      <c r="G196" s="44" t="n">
        <v>-13327.1107518106</v>
      </c>
      <c r="H196" s="44" t="n">
        <v>0</v>
      </c>
      <c r="I196" s="44" t="n">
        <v>21398.9459195758</v>
      </c>
      <c r="J196" s="44" t="n">
        <v>0</v>
      </c>
      <c r="K196" s="44" t="n">
        <v>0</v>
      </c>
      <c r="L196" s="44" t="n">
        <v>0</v>
      </c>
      <c r="M196" s="44" t="n">
        <v>0</v>
      </c>
      <c r="N196" s="44" t="n">
        <v>0</v>
      </c>
      <c r="O196" s="44" t="n">
        <v>0</v>
      </c>
      <c r="P196" s="44" t="n">
        <v>0</v>
      </c>
      <c r="Q196" s="44" t="n">
        <v>0</v>
      </c>
      <c r="R196" s="44" t="n">
        <v>0</v>
      </c>
      <c r="S196" s="44" t="n">
        <v>0</v>
      </c>
      <c r="T196" s="44" t="n">
        <v>0</v>
      </c>
    </row>
    <row r="197" customFormat="false" ht="12.75" hidden="false" customHeight="false" outlineLevel="0" collapsed="false">
      <c r="A197" s="50"/>
      <c r="B197" s="45" t="n">
        <v>37653</v>
      </c>
      <c r="C197" s="43" t="n">
        <v>8656.8352766522</v>
      </c>
      <c r="D197" s="44" t="n">
        <v>0</v>
      </c>
      <c r="E197" s="44" t="n">
        <v>0</v>
      </c>
      <c r="F197" s="44" t="n">
        <v>0</v>
      </c>
      <c r="G197" s="44" t="n">
        <v>-11417.8362141105</v>
      </c>
      <c r="H197" s="44" t="n">
        <v>0</v>
      </c>
      <c r="I197" s="44" t="n">
        <v>20074.6714907627</v>
      </c>
      <c r="J197" s="44" t="n">
        <v>0</v>
      </c>
      <c r="K197" s="44" t="n">
        <v>0</v>
      </c>
      <c r="L197" s="44" t="n">
        <v>0</v>
      </c>
      <c r="M197" s="44" t="n">
        <v>0</v>
      </c>
      <c r="N197" s="44" t="n">
        <v>0</v>
      </c>
      <c r="O197" s="44" t="n">
        <v>0</v>
      </c>
      <c r="P197" s="44" t="n">
        <v>0</v>
      </c>
      <c r="Q197" s="44" t="n">
        <v>0</v>
      </c>
      <c r="R197" s="44" t="n">
        <v>0</v>
      </c>
      <c r="S197" s="44" t="n">
        <v>0</v>
      </c>
      <c r="T197" s="44" t="n">
        <v>0</v>
      </c>
    </row>
    <row r="198" customFormat="false" ht="12.75" hidden="false" customHeight="false" outlineLevel="0" collapsed="false">
      <c r="A198" s="50"/>
      <c r="B198" s="45" t="n">
        <v>37681</v>
      </c>
      <c r="C198" s="43" t="n">
        <v>6496.34683850329</v>
      </c>
      <c r="D198" s="44" t="n">
        <v>0</v>
      </c>
      <c r="E198" s="44" t="n">
        <v>0</v>
      </c>
      <c r="F198" s="44" t="n">
        <v>0</v>
      </c>
      <c r="G198" s="44" t="n">
        <v>-11695.9895205552</v>
      </c>
      <c r="H198" s="44" t="n">
        <v>0</v>
      </c>
      <c r="I198" s="44" t="n">
        <v>18192.3363590585</v>
      </c>
      <c r="J198" s="44" t="n">
        <v>0</v>
      </c>
      <c r="K198" s="44" t="n">
        <v>0</v>
      </c>
      <c r="L198" s="44" t="n">
        <v>0</v>
      </c>
      <c r="M198" s="44" t="n">
        <v>0</v>
      </c>
      <c r="N198" s="44" t="n">
        <v>0</v>
      </c>
      <c r="O198" s="44" t="n">
        <v>0</v>
      </c>
      <c r="P198" s="44" t="n">
        <v>0</v>
      </c>
      <c r="Q198" s="44" t="n">
        <v>0</v>
      </c>
      <c r="R198" s="44" t="n">
        <v>0</v>
      </c>
      <c r="S198" s="44" t="n">
        <v>0</v>
      </c>
      <c r="T198" s="44" t="n">
        <v>0</v>
      </c>
    </row>
    <row r="199" customFormat="false" ht="12.75" hidden="false" customHeight="false" outlineLevel="0" collapsed="false">
      <c r="A199" s="50"/>
      <c r="B199" s="45" t="n">
        <v>37712</v>
      </c>
      <c r="C199" s="43" t="n">
        <v>16169.6893421273</v>
      </c>
      <c r="D199" s="44" t="n">
        <v>0</v>
      </c>
      <c r="E199" s="44" t="n">
        <v>0</v>
      </c>
      <c r="F199" s="44" t="n">
        <v>0</v>
      </c>
      <c r="G199" s="44" t="n">
        <v>0</v>
      </c>
      <c r="H199" s="44" t="n">
        <v>0</v>
      </c>
      <c r="I199" s="44" t="n">
        <v>16169.6893421273</v>
      </c>
      <c r="J199" s="44" t="n">
        <v>0</v>
      </c>
      <c r="K199" s="44" t="n">
        <v>0</v>
      </c>
      <c r="L199" s="44" t="n">
        <v>0</v>
      </c>
      <c r="M199" s="44" t="n">
        <v>0</v>
      </c>
      <c r="N199" s="44" t="n">
        <v>0</v>
      </c>
      <c r="O199" s="44" t="n">
        <v>0</v>
      </c>
      <c r="P199" s="44" t="n">
        <v>0</v>
      </c>
      <c r="Q199" s="44" t="n">
        <v>0</v>
      </c>
      <c r="R199" s="44" t="n">
        <v>0</v>
      </c>
      <c r="S199" s="44" t="n">
        <v>0</v>
      </c>
      <c r="T199" s="44" t="n">
        <v>0</v>
      </c>
    </row>
    <row r="200" customFormat="false" ht="12.75" hidden="false" customHeight="false" outlineLevel="0" collapsed="false">
      <c r="A200" s="50"/>
      <c r="B200" s="45" t="n">
        <v>37742</v>
      </c>
      <c r="C200" s="43" t="n">
        <v>15904.8304992326</v>
      </c>
      <c r="D200" s="44" t="n">
        <v>0</v>
      </c>
      <c r="E200" s="44" t="n">
        <v>0</v>
      </c>
      <c r="F200" s="44" t="n">
        <v>0</v>
      </c>
      <c r="G200" s="44" t="n">
        <v>0</v>
      </c>
      <c r="H200" s="44" t="n">
        <v>0</v>
      </c>
      <c r="I200" s="44" t="n">
        <v>15904.8304992326</v>
      </c>
      <c r="J200" s="44" t="n">
        <v>0</v>
      </c>
      <c r="K200" s="44" t="n">
        <v>0</v>
      </c>
      <c r="L200" s="44" t="n">
        <v>0</v>
      </c>
      <c r="M200" s="44" t="n">
        <v>0</v>
      </c>
      <c r="N200" s="44" t="n">
        <v>0</v>
      </c>
      <c r="O200" s="44" t="n">
        <v>0</v>
      </c>
      <c r="P200" s="44" t="n">
        <v>0</v>
      </c>
      <c r="Q200" s="44" t="n">
        <v>0</v>
      </c>
      <c r="R200" s="44" t="n">
        <v>0</v>
      </c>
      <c r="S200" s="44" t="n">
        <v>0</v>
      </c>
      <c r="T200" s="44" t="n">
        <v>0</v>
      </c>
    </row>
    <row r="201" customFormat="false" ht="12.75" hidden="false" customHeight="false" outlineLevel="0" collapsed="false">
      <c r="A201" s="50"/>
      <c r="B201" s="45" t="n">
        <v>37773</v>
      </c>
      <c r="C201" s="43" t="n">
        <v>16043.3588485098</v>
      </c>
      <c r="D201" s="44" t="n">
        <v>0</v>
      </c>
      <c r="E201" s="44" t="n">
        <v>0</v>
      </c>
      <c r="F201" s="44" t="n">
        <v>0</v>
      </c>
      <c r="G201" s="44" t="n">
        <v>0</v>
      </c>
      <c r="H201" s="44" t="n">
        <v>0</v>
      </c>
      <c r="I201" s="44" t="n">
        <v>16043.3588485098</v>
      </c>
      <c r="J201" s="44" t="n">
        <v>0</v>
      </c>
      <c r="K201" s="44" t="n">
        <v>0</v>
      </c>
      <c r="L201" s="44" t="n">
        <v>0</v>
      </c>
      <c r="M201" s="44" t="n">
        <v>0</v>
      </c>
      <c r="N201" s="44" t="n">
        <v>0</v>
      </c>
      <c r="O201" s="44" t="n">
        <v>0</v>
      </c>
      <c r="P201" s="44" t="n">
        <v>0</v>
      </c>
      <c r="Q201" s="44" t="n">
        <v>0</v>
      </c>
      <c r="R201" s="44" t="n">
        <v>0</v>
      </c>
      <c r="S201" s="44" t="n">
        <v>0</v>
      </c>
      <c r="T201" s="44" t="n">
        <v>0</v>
      </c>
    </row>
    <row r="202" customFormat="false" ht="12.75" hidden="false" customHeight="false" outlineLevel="0" collapsed="false">
      <c r="A202" s="50"/>
      <c r="B202" s="45" t="n">
        <v>37803</v>
      </c>
      <c r="C202" s="43" t="n">
        <v>16336.53263119</v>
      </c>
      <c r="D202" s="44" t="n">
        <v>0</v>
      </c>
      <c r="E202" s="44" t="n">
        <v>0</v>
      </c>
      <c r="F202" s="44" t="n">
        <v>0</v>
      </c>
      <c r="G202" s="44" t="n">
        <v>0</v>
      </c>
      <c r="H202" s="44" t="n">
        <v>0</v>
      </c>
      <c r="I202" s="44" t="n">
        <v>16336.53263119</v>
      </c>
      <c r="J202" s="44" t="n">
        <v>0</v>
      </c>
      <c r="K202" s="44" t="n">
        <v>0</v>
      </c>
      <c r="L202" s="44" t="n">
        <v>0</v>
      </c>
      <c r="M202" s="44" t="n">
        <v>0</v>
      </c>
      <c r="N202" s="44" t="n">
        <v>0</v>
      </c>
      <c r="O202" s="44" t="n">
        <v>0</v>
      </c>
      <c r="P202" s="44" t="n">
        <v>0</v>
      </c>
      <c r="Q202" s="44" t="n">
        <v>0</v>
      </c>
      <c r="R202" s="44" t="n">
        <v>0</v>
      </c>
      <c r="S202" s="44" t="n">
        <v>0</v>
      </c>
      <c r="T202" s="44" t="n">
        <v>0</v>
      </c>
    </row>
    <row r="203" customFormat="false" ht="12.75" hidden="false" customHeight="false" outlineLevel="0" collapsed="false">
      <c r="A203" s="50"/>
      <c r="B203" s="45" t="n">
        <v>37834</v>
      </c>
      <c r="C203" s="43" t="n">
        <v>16589.9513379641</v>
      </c>
      <c r="D203" s="44" t="n">
        <v>0</v>
      </c>
      <c r="E203" s="44" t="n">
        <v>0</v>
      </c>
      <c r="F203" s="44" t="n">
        <v>0</v>
      </c>
      <c r="G203" s="44" t="n">
        <v>0</v>
      </c>
      <c r="H203" s="44" t="n">
        <v>0</v>
      </c>
      <c r="I203" s="44" t="n">
        <v>16589.9513379641</v>
      </c>
      <c r="J203" s="44" t="n">
        <v>0</v>
      </c>
      <c r="K203" s="44" t="n">
        <v>0</v>
      </c>
      <c r="L203" s="44" t="n">
        <v>0</v>
      </c>
      <c r="M203" s="44" t="n">
        <v>0</v>
      </c>
      <c r="N203" s="44" t="n">
        <v>0</v>
      </c>
      <c r="O203" s="44" t="n">
        <v>0</v>
      </c>
      <c r="P203" s="44" t="n">
        <v>0</v>
      </c>
      <c r="Q203" s="44" t="n">
        <v>0</v>
      </c>
      <c r="R203" s="44" t="n">
        <v>0</v>
      </c>
      <c r="S203" s="44" t="n">
        <v>0</v>
      </c>
      <c r="T203" s="44" t="n">
        <v>0</v>
      </c>
    </row>
    <row r="204" customFormat="false" ht="12.75" hidden="false" customHeight="false" outlineLevel="0" collapsed="false">
      <c r="A204" s="50"/>
      <c r="B204" s="45" t="n">
        <v>37865</v>
      </c>
      <c r="C204" s="43" t="n">
        <v>16912.0289480763</v>
      </c>
      <c r="D204" s="44" t="n">
        <v>0</v>
      </c>
      <c r="E204" s="44" t="n">
        <v>0</v>
      </c>
      <c r="F204" s="44" t="n">
        <v>0</v>
      </c>
      <c r="G204" s="44" t="n">
        <v>0</v>
      </c>
      <c r="H204" s="44" t="n">
        <v>0</v>
      </c>
      <c r="I204" s="44" t="n">
        <v>16912.0289480763</v>
      </c>
      <c r="J204" s="44" t="n">
        <v>0</v>
      </c>
      <c r="K204" s="44" t="n">
        <v>0</v>
      </c>
      <c r="L204" s="44" t="n">
        <v>0</v>
      </c>
      <c r="M204" s="44" t="n">
        <v>0</v>
      </c>
      <c r="N204" s="44" t="n">
        <v>0</v>
      </c>
      <c r="O204" s="44" t="n">
        <v>0</v>
      </c>
      <c r="P204" s="44" t="n">
        <v>0</v>
      </c>
      <c r="Q204" s="44" t="n">
        <v>0</v>
      </c>
      <c r="R204" s="44" t="n">
        <v>0</v>
      </c>
      <c r="S204" s="44" t="n">
        <v>0</v>
      </c>
      <c r="T204" s="44" t="n">
        <v>0</v>
      </c>
    </row>
    <row r="205" customFormat="false" ht="12.75" hidden="false" customHeight="false" outlineLevel="0" collapsed="false">
      <c r="A205" s="50"/>
      <c r="B205" s="45" t="n">
        <v>37895</v>
      </c>
      <c r="C205" s="43" t="n">
        <v>17238.274090036</v>
      </c>
      <c r="D205" s="44" t="n">
        <v>0</v>
      </c>
      <c r="E205" s="44" t="n">
        <v>0</v>
      </c>
      <c r="F205" s="44" t="n">
        <v>0</v>
      </c>
      <c r="G205" s="44" t="n">
        <v>0</v>
      </c>
      <c r="H205" s="44" t="n">
        <v>0</v>
      </c>
      <c r="I205" s="44" t="n">
        <v>17238.274090036</v>
      </c>
      <c r="J205" s="44" t="n">
        <v>0</v>
      </c>
      <c r="K205" s="44" t="n">
        <v>0</v>
      </c>
      <c r="L205" s="44" t="n">
        <v>0</v>
      </c>
      <c r="M205" s="44" t="n">
        <v>0</v>
      </c>
      <c r="N205" s="44" t="n">
        <v>0</v>
      </c>
      <c r="O205" s="44" t="n">
        <v>0</v>
      </c>
      <c r="P205" s="44" t="n">
        <v>0</v>
      </c>
      <c r="Q205" s="44" t="n">
        <v>0</v>
      </c>
      <c r="R205" s="44" t="n">
        <v>0</v>
      </c>
      <c r="S205" s="44" t="n">
        <v>0</v>
      </c>
      <c r="T205" s="44" t="n">
        <v>0</v>
      </c>
    </row>
    <row r="206" customFormat="false" ht="12.75" hidden="false" customHeight="false" outlineLevel="0" collapsed="false">
      <c r="B206" s="45" t="n">
        <v>37926</v>
      </c>
      <c r="C206" s="43" t="n">
        <v>21776.4329581683</v>
      </c>
      <c r="D206" s="44" t="n">
        <v>0</v>
      </c>
      <c r="E206" s="44" t="n">
        <v>0</v>
      </c>
      <c r="F206" s="44" t="n">
        <v>0</v>
      </c>
      <c r="G206" s="44" t="n">
        <v>0</v>
      </c>
      <c r="H206" s="44" t="n">
        <v>0</v>
      </c>
      <c r="I206" s="44" t="n">
        <v>21776.4329581683</v>
      </c>
      <c r="J206" s="44" t="n">
        <v>0</v>
      </c>
      <c r="K206" s="44" t="n">
        <v>0</v>
      </c>
      <c r="L206" s="44" t="n">
        <v>0</v>
      </c>
      <c r="M206" s="44" t="n">
        <v>0</v>
      </c>
      <c r="N206" s="44" t="n">
        <v>0</v>
      </c>
      <c r="O206" s="44" t="n">
        <v>0</v>
      </c>
      <c r="P206" s="44" t="n">
        <v>0</v>
      </c>
      <c r="Q206" s="44" t="n">
        <v>0</v>
      </c>
      <c r="R206" s="44" t="n">
        <v>0</v>
      </c>
      <c r="S206" s="44" t="n">
        <v>0</v>
      </c>
      <c r="T206" s="44" t="n">
        <v>0</v>
      </c>
    </row>
    <row r="207" customFormat="false" ht="12.75" hidden="false" customHeight="false" outlineLevel="0" collapsed="false">
      <c r="B207" s="45" t="n">
        <v>37956</v>
      </c>
      <c r="C207" s="43" t="n">
        <v>23045.4789655826</v>
      </c>
      <c r="D207" s="44" t="n">
        <v>0</v>
      </c>
      <c r="E207" s="44" t="n">
        <v>0</v>
      </c>
      <c r="F207" s="44" t="n">
        <v>0</v>
      </c>
      <c r="G207" s="44" t="n">
        <v>0</v>
      </c>
      <c r="H207" s="44" t="n">
        <v>0</v>
      </c>
      <c r="I207" s="44" t="n">
        <v>23045.4789655826</v>
      </c>
      <c r="J207" s="44" t="n">
        <v>0</v>
      </c>
      <c r="K207" s="44" t="n">
        <v>0</v>
      </c>
      <c r="L207" s="44" t="n">
        <v>0</v>
      </c>
      <c r="M207" s="44" t="n">
        <v>0</v>
      </c>
      <c r="N207" s="44" t="n">
        <v>0</v>
      </c>
      <c r="O207" s="44" t="n">
        <v>0</v>
      </c>
      <c r="P207" s="44" t="n">
        <v>0</v>
      </c>
      <c r="Q207" s="44" t="n">
        <v>0</v>
      </c>
      <c r="R207" s="44" t="n">
        <v>0</v>
      </c>
      <c r="S207" s="44" t="n">
        <v>0</v>
      </c>
      <c r="T207" s="44" t="n">
        <v>0</v>
      </c>
    </row>
    <row r="208" customFormat="false" ht="12.75" hidden="false" customHeight="false" outlineLevel="0" collapsed="false">
      <c r="B208" s="45" t="n">
        <v>37987</v>
      </c>
      <c r="C208" s="43" t="n">
        <v>0</v>
      </c>
      <c r="D208" s="44" t="n">
        <v>0</v>
      </c>
      <c r="E208" s="44" t="n">
        <v>0</v>
      </c>
      <c r="F208" s="44" t="n">
        <v>0</v>
      </c>
      <c r="G208" s="44" t="n">
        <v>0</v>
      </c>
      <c r="H208" s="44" t="n">
        <v>0</v>
      </c>
      <c r="I208" s="44" t="n">
        <v>0</v>
      </c>
      <c r="J208" s="44" t="n">
        <v>0</v>
      </c>
      <c r="K208" s="44" t="n">
        <v>0</v>
      </c>
      <c r="L208" s="44" t="n">
        <v>0</v>
      </c>
      <c r="M208" s="44" t="n">
        <v>0</v>
      </c>
      <c r="N208" s="44" t="n">
        <v>0</v>
      </c>
      <c r="O208" s="44" t="n">
        <v>0</v>
      </c>
      <c r="P208" s="44" t="n">
        <v>0</v>
      </c>
      <c r="Q208" s="44" t="n">
        <v>0</v>
      </c>
      <c r="R208" s="44" t="n">
        <v>0</v>
      </c>
      <c r="S208" s="44" t="n">
        <v>0</v>
      </c>
      <c r="T208" s="44" t="n">
        <v>0</v>
      </c>
    </row>
    <row r="209" customFormat="false" ht="12.75" hidden="false" customHeight="false" outlineLevel="0" collapsed="false">
      <c r="B209" s="45" t="n">
        <v>38018</v>
      </c>
      <c r="C209" s="43" t="n">
        <v>0</v>
      </c>
      <c r="D209" s="44" t="n">
        <v>0</v>
      </c>
      <c r="E209" s="44" t="n">
        <v>0</v>
      </c>
      <c r="F209" s="44" t="n">
        <v>0</v>
      </c>
      <c r="G209" s="44" t="n">
        <v>0</v>
      </c>
      <c r="H209" s="44" t="n">
        <v>0</v>
      </c>
      <c r="I209" s="44" t="n">
        <v>0</v>
      </c>
      <c r="J209" s="44" t="n">
        <v>0</v>
      </c>
      <c r="K209" s="44" t="n">
        <v>0</v>
      </c>
      <c r="L209" s="44" t="n">
        <v>0</v>
      </c>
      <c r="M209" s="44" t="n">
        <v>0</v>
      </c>
      <c r="N209" s="44" t="n">
        <v>0</v>
      </c>
      <c r="O209" s="44" t="n">
        <v>0</v>
      </c>
      <c r="P209" s="44" t="n">
        <v>0</v>
      </c>
      <c r="Q209" s="44" t="n">
        <v>0</v>
      </c>
      <c r="R209" s="44" t="n">
        <v>0</v>
      </c>
      <c r="S209" s="44" t="n">
        <v>0</v>
      </c>
      <c r="T209" s="44" t="n">
        <v>0</v>
      </c>
    </row>
    <row r="210" customFormat="false" ht="12.75" hidden="false" customHeight="false" outlineLevel="0" collapsed="false">
      <c r="B210" s="45" t="n">
        <v>38047</v>
      </c>
      <c r="C210" s="43" t="n">
        <v>0</v>
      </c>
      <c r="D210" s="44" t="n">
        <v>0</v>
      </c>
      <c r="E210" s="44" t="n">
        <v>0</v>
      </c>
      <c r="F210" s="44" t="n">
        <v>0</v>
      </c>
      <c r="G210" s="44" t="n">
        <v>0</v>
      </c>
      <c r="H210" s="44" t="n">
        <v>0</v>
      </c>
      <c r="I210" s="44" t="n">
        <v>0</v>
      </c>
      <c r="J210" s="44" t="n">
        <v>0</v>
      </c>
      <c r="K210" s="44" t="n">
        <v>0</v>
      </c>
      <c r="L210" s="44" t="n">
        <v>0</v>
      </c>
      <c r="M210" s="44" t="n">
        <v>0</v>
      </c>
      <c r="N210" s="44" t="n">
        <v>0</v>
      </c>
      <c r="O210" s="44" t="n">
        <v>0</v>
      </c>
      <c r="P210" s="44" t="n">
        <v>0</v>
      </c>
      <c r="Q210" s="44" t="n">
        <v>0</v>
      </c>
      <c r="R210" s="44" t="n">
        <v>0</v>
      </c>
      <c r="S210" s="44" t="n">
        <v>0</v>
      </c>
      <c r="T210" s="44" t="n">
        <v>0</v>
      </c>
    </row>
    <row r="211" customFormat="false" ht="12.75" hidden="false" customHeight="false" outlineLevel="0" collapsed="false">
      <c r="B211" s="45" t="n">
        <v>38078</v>
      </c>
      <c r="C211" s="43" t="n">
        <v>0</v>
      </c>
      <c r="D211" s="44" t="n">
        <v>0</v>
      </c>
      <c r="E211" s="44" t="n">
        <v>0</v>
      </c>
      <c r="F211" s="44" t="n">
        <v>0</v>
      </c>
      <c r="G211" s="44" t="n">
        <v>0</v>
      </c>
      <c r="H211" s="44" t="n">
        <v>0</v>
      </c>
      <c r="I211" s="44" t="n">
        <v>0</v>
      </c>
      <c r="J211" s="44" t="n">
        <v>0</v>
      </c>
      <c r="K211" s="44" t="n">
        <v>0</v>
      </c>
      <c r="L211" s="44" t="n">
        <v>0</v>
      </c>
      <c r="M211" s="44" t="n">
        <v>0</v>
      </c>
      <c r="N211" s="44" t="n">
        <v>0</v>
      </c>
      <c r="O211" s="44" t="n">
        <v>0</v>
      </c>
      <c r="P211" s="44" t="n">
        <v>0</v>
      </c>
      <c r="Q211" s="44" t="n">
        <v>0</v>
      </c>
      <c r="R211" s="44" t="n">
        <v>0</v>
      </c>
      <c r="S211" s="44" t="n">
        <v>0</v>
      </c>
      <c r="T211" s="44" t="n">
        <v>0</v>
      </c>
    </row>
    <row r="212" customFormat="false" ht="12.75" hidden="false" customHeight="false" outlineLevel="0" collapsed="false">
      <c r="B212" s="45" t="n">
        <v>38108</v>
      </c>
      <c r="C212" s="43" t="n">
        <v>0</v>
      </c>
      <c r="D212" s="44" t="n">
        <v>0</v>
      </c>
      <c r="E212" s="44" t="n">
        <v>0</v>
      </c>
      <c r="F212" s="44" t="n">
        <v>0</v>
      </c>
      <c r="G212" s="44" t="n">
        <v>0</v>
      </c>
      <c r="H212" s="44" t="n">
        <v>0</v>
      </c>
      <c r="I212" s="44" t="n">
        <v>0</v>
      </c>
      <c r="J212" s="44" t="n">
        <v>0</v>
      </c>
      <c r="K212" s="44" t="n">
        <v>0</v>
      </c>
      <c r="L212" s="44" t="n">
        <v>0</v>
      </c>
      <c r="M212" s="44" t="n">
        <v>0</v>
      </c>
      <c r="N212" s="44" t="n">
        <v>0</v>
      </c>
      <c r="O212" s="44" t="n">
        <v>0</v>
      </c>
      <c r="P212" s="44" t="n">
        <v>0</v>
      </c>
      <c r="Q212" s="44" t="n">
        <v>0</v>
      </c>
      <c r="R212" s="44" t="n">
        <v>0</v>
      </c>
      <c r="S212" s="44" t="n">
        <v>0</v>
      </c>
      <c r="T212" s="44" t="n">
        <v>0</v>
      </c>
    </row>
    <row r="213" customFormat="false" ht="12.75" hidden="false" customHeight="false" outlineLevel="0" collapsed="false">
      <c r="B213" s="45" t="n">
        <v>38139</v>
      </c>
      <c r="C213" s="43" t="n">
        <v>0</v>
      </c>
      <c r="D213" s="44" t="n">
        <v>0</v>
      </c>
      <c r="E213" s="44" t="n">
        <v>0</v>
      </c>
      <c r="F213" s="44" t="n">
        <v>0</v>
      </c>
      <c r="G213" s="44" t="n">
        <v>0</v>
      </c>
      <c r="H213" s="44" t="n">
        <v>0</v>
      </c>
      <c r="I213" s="44" t="n">
        <v>0</v>
      </c>
      <c r="J213" s="44" t="n">
        <v>0</v>
      </c>
      <c r="K213" s="44" t="n">
        <v>0</v>
      </c>
      <c r="L213" s="44" t="n">
        <v>0</v>
      </c>
      <c r="M213" s="44" t="n">
        <v>0</v>
      </c>
      <c r="N213" s="44" t="n">
        <v>0</v>
      </c>
      <c r="O213" s="44" t="n">
        <v>0</v>
      </c>
      <c r="P213" s="44" t="n">
        <v>0</v>
      </c>
      <c r="Q213" s="44" t="n">
        <v>0</v>
      </c>
      <c r="R213" s="44" t="n">
        <v>0</v>
      </c>
      <c r="S213" s="44" t="n">
        <v>0</v>
      </c>
      <c r="T213" s="44" t="n">
        <v>0</v>
      </c>
    </row>
    <row r="214" customFormat="false" ht="12.75" hidden="false" customHeight="false" outlineLevel="0" collapsed="false">
      <c r="B214" s="45" t="n">
        <v>38169</v>
      </c>
      <c r="C214" s="43" t="n">
        <v>0</v>
      </c>
      <c r="D214" s="44" t="n">
        <v>0</v>
      </c>
      <c r="E214" s="44" t="n">
        <v>0</v>
      </c>
      <c r="F214" s="44" t="n">
        <v>0</v>
      </c>
      <c r="G214" s="44" t="n">
        <v>0</v>
      </c>
      <c r="H214" s="44" t="n">
        <v>0</v>
      </c>
      <c r="I214" s="44" t="n">
        <v>0</v>
      </c>
      <c r="J214" s="44" t="n">
        <v>0</v>
      </c>
      <c r="K214" s="44" t="n">
        <v>0</v>
      </c>
      <c r="L214" s="44" t="n">
        <v>0</v>
      </c>
      <c r="M214" s="44" t="n">
        <v>0</v>
      </c>
      <c r="N214" s="44" t="n">
        <v>0</v>
      </c>
      <c r="O214" s="44" t="n">
        <v>0</v>
      </c>
      <c r="P214" s="44" t="n">
        <v>0</v>
      </c>
      <c r="Q214" s="44" t="n">
        <v>0</v>
      </c>
      <c r="R214" s="44" t="n">
        <v>0</v>
      </c>
      <c r="S214" s="44" t="n">
        <v>0</v>
      </c>
      <c r="T214" s="44" t="n">
        <v>0</v>
      </c>
    </row>
    <row r="215" customFormat="false" ht="12.75" hidden="false" customHeight="false" outlineLevel="0" collapsed="false">
      <c r="B215" s="45" t="n">
        <v>38200</v>
      </c>
      <c r="C215" s="43" t="n">
        <v>0</v>
      </c>
      <c r="D215" s="44" t="n">
        <v>0</v>
      </c>
      <c r="E215" s="44" t="n">
        <v>0</v>
      </c>
      <c r="F215" s="44" t="n">
        <v>0</v>
      </c>
      <c r="G215" s="44" t="n">
        <v>0</v>
      </c>
      <c r="H215" s="44" t="n">
        <v>0</v>
      </c>
      <c r="I215" s="44" t="n">
        <v>0</v>
      </c>
      <c r="J215" s="44" t="n">
        <v>0</v>
      </c>
      <c r="K215" s="44" t="n">
        <v>0</v>
      </c>
      <c r="L215" s="44" t="n">
        <v>0</v>
      </c>
      <c r="M215" s="44" t="n">
        <v>0</v>
      </c>
      <c r="N215" s="44" t="n">
        <v>0</v>
      </c>
      <c r="O215" s="44" t="n">
        <v>0</v>
      </c>
      <c r="P215" s="44" t="n">
        <v>0</v>
      </c>
      <c r="Q215" s="44" t="n">
        <v>0</v>
      </c>
      <c r="R215" s="44" t="n">
        <v>0</v>
      </c>
      <c r="S215" s="44" t="n">
        <v>0</v>
      </c>
      <c r="T215" s="44" t="n">
        <v>0</v>
      </c>
    </row>
    <row r="216" customFormat="false" ht="12.75" hidden="false" customHeight="false" outlineLevel="0" collapsed="false">
      <c r="B216" s="45" t="n">
        <v>38231</v>
      </c>
      <c r="C216" s="43" t="n">
        <v>0</v>
      </c>
      <c r="D216" s="44" t="n">
        <v>0</v>
      </c>
      <c r="E216" s="44" t="n">
        <v>0</v>
      </c>
      <c r="F216" s="44" t="n">
        <v>0</v>
      </c>
      <c r="G216" s="44" t="n">
        <v>0</v>
      </c>
      <c r="H216" s="44" t="n">
        <v>0</v>
      </c>
      <c r="I216" s="44" t="n">
        <v>0</v>
      </c>
      <c r="J216" s="44" t="n">
        <v>0</v>
      </c>
      <c r="K216" s="44" t="n">
        <v>0</v>
      </c>
      <c r="L216" s="44" t="n">
        <v>0</v>
      </c>
      <c r="M216" s="44" t="n">
        <v>0</v>
      </c>
      <c r="N216" s="44" t="n">
        <v>0</v>
      </c>
      <c r="O216" s="44" t="n">
        <v>0</v>
      </c>
      <c r="P216" s="44" t="n">
        <v>0</v>
      </c>
      <c r="Q216" s="44" t="n">
        <v>0</v>
      </c>
      <c r="R216" s="44" t="n">
        <v>0</v>
      </c>
      <c r="S216" s="44" t="n">
        <v>0</v>
      </c>
      <c r="T216" s="44" t="n">
        <v>0</v>
      </c>
    </row>
    <row r="217" customFormat="false" ht="12.75" hidden="false" customHeight="false" outlineLevel="0" collapsed="false">
      <c r="B217" s="45" t="n">
        <v>38261</v>
      </c>
      <c r="C217" s="43" t="n">
        <v>0</v>
      </c>
      <c r="D217" s="44" t="n">
        <v>0</v>
      </c>
      <c r="E217" s="44" t="n">
        <v>0</v>
      </c>
      <c r="F217" s="44" t="n">
        <v>0</v>
      </c>
      <c r="G217" s="44" t="n">
        <v>0</v>
      </c>
      <c r="H217" s="44" t="n">
        <v>0</v>
      </c>
      <c r="I217" s="44" t="n">
        <v>0</v>
      </c>
      <c r="J217" s="44" t="n">
        <v>0</v>
      </c>
      <c r="K217" s="44" t="n">
        <v>0</v>
      </c>
      <c r="L217" s="44" t="n">
        <v>0</v>
      </c>
      <c r="M217" s="44" t="n">
        <v>0</v>
      </c>
      <c r="N217" s="44" t="n">
        <v>0</v>
      </c>
      <c r="O217" s="44" t="n">
        <v>0</v>
      </c>
      <c r="P217" s="44" t="n">
        <v>0</v>
      </c>
      <c r="Q217" s="44" t="n">
        <v>0</v>
      </c>
      <c r="R217" s="44" t="n">
        <v>0</v>
      </c>
      <c r="S217" s="44" t="n">
        <v>0</v>
      </c>
      <c r="T217" s="44" t="n">
        <v>0</v>
      </c>
    </row>
    <row r="218" customFormat="false" ht="12.75" hidden="false" customHeight="false" outlineLevel="0" collapsed="false">
      <c r="B218" s="45" t="n">
        <v>38292</v>
      </c>
      <c r="C218" s="43" t="n">
        <v>0</v>
      </c>
      <c r="D218" s="44" t="n">
        <v>0</v>
      </c>
      <c r="E218" s="44" t="n">
        <v>0</v>
      </c>
      <c r="F218" s="44" t="n">
        <v>0</v>
      </c>
      <c r="G218" s="44" t="n">
        <v>0</v>
      </c>
      <c r="H218" s="44" t="n">
        <v>0</v>
      </c>
      <c r="I218" s="44" t="n">
        <v>0</v>
      </c>
      <c r="J218" s="44" t="n">
        <v>0</v>
      </c>
      <c r="K218" s="44" t="n">
        <v>0</v>
      </c>
      <c r="L218" s="44" t="n">
        <v>0</v>
      </c>
      <c r="M218" s="44" t="n">
        <v>0</v>
      </c>
      <c r="N218" s="44" t="n">
        <v>0</v>
      </c>
      <c r="O218" s="44" t="n">
        <v>0</v>
      </c>
      <c r="P218" s="44" t="n">
        <v>0</v>
      </c>
      <c r="Q218" s="44" t="n">
        <v>0</v>
      </c>
      <c r="R218" s="44" t="n">
        <v>0</v>
      </c>
      <c r="S218" s="44" t="n">
        <v>0</v>
      </c>
      <c r="T218" s="44" t="n">
        <v>0</v>
      </c>
    </row>
    <row r="219" customFormat="false" ht="12.75" hidden="false" customHeight="false" outlineLevel="0" collapsed="false">
      <c r="B219" s="45" t="n">
        <v>38322</v>
      </c>
      <c r="C219" s="43" t="n">
        <v>0</v>
      </c>
      <c r="D219" s="44" t="n">
        <v>0</v>
      </c>
      <c r="E219" s="44" t="n">
        <v>0</v>
      </c>
      <c r="F219" s="44" t="n">
        <v>0</v>
      </c>
      <c r="G219" s="44" t="n">
        <v>0</v>
      </c>
      <c r="H219" s="44" t="n">
        <v>0</v>
      </c>
      <c r="I219" s="44" t="n">
        <v>0</v>
      </c>
      <c r="J219" s="44" t="n">
        <v>0</v>
      </c>
      <c r="K219" s="44" t="n">
        <v>0</v>
      </c>
      <c r="L219" s="44" t="n">
        <v>0</v>
      </c>
      <c r="M219" s="44" t="n">
        <v>0</v>
      </c>
      <c r="N219" s="44" t="n">
        <v>0</v>
      </c>
      <c r="O219" s="44" t="n">
        <v>0</v>
      </c>
      <c r="P219" s="44" t="n">
        <v>0</v>
      </c>
      <c r="Q219" s="44" t="n">
        <v>0</v>
      </c>
      <c r="R219" s="44" t="n">
        <v>0</v>
      </c>
      <c r="S219" s="44" t="n">
        <v>0</v>
      </c>
      <c r="T219" s="44" t="n">
        <v>0</v>
      </c>
    </row>
    <row r="220" customFormat="false" ht="12.75" hidden="false" customHeight="false" outlineLevel="0" collapsed="false">
      <c r="B220" s="45" t="n">
        <v>38353</v>
      </c>
      <c r="C220" s="43" t="n">
        <v>0</v>
      </c>
      <c r="D220" s="44" t="n">
        <v>0</v>
      </c>
      <c r="E220" s="44" t="n">
        <v>0</v>
      </c>
      <c r="F220" s="44" t="n">
        <v>0</v>
      </c>
      <c r="G220" s="44" t="n">
        <v>0</v>
      </c>
      <c r="H220" s="44" t="n">
        <v>0</v>
      </c>
      <c r="I220" s="44" t="n">
        <v>0</v>
      </c>
      <c r="J220" s="44" t="n">
        <v>0</v>
      </c>
      <c r="K220" s="44" t="n">
        <v>0</v>
      </c>
      <c r="L220" s="44" t="n">
        <v>0</v>
      </c>
      <c r="M220" s="44" t="n">
        <v>0</v>
      </c>
      <c r="N220" s="44" t="n">
        <v>0</v>
      </c>
      <c r="O220" s="44" t="n">
        <v>0</v>
      </c>
      <c r="P220" s="44" t="n">
        <v>0</v>
      </c>
      <c r="Q220" s="44" t="n">
        <v>0</v>
      </c>
      <c r="R220" s="44" t="n">
        <v>0</v>
      </c>
      <c r="S220" s="44" t="n">
        <v>0</v>
      </c>
      <c r="T220" s="44" t="n">
        <v>0</v>
      </c>
    </row>
    <row r="221" customFormat="false" ht="12.75" hidden="false" customHeight="false" outlineLevel="0" collapsed="false">
      <c r="B221" s="45" t="n">
        <v>38384</v>
      </c>
      <c r="C221" s="43" t="n">
        <v>0</v>
      </c>
      <c r="D221" s="44" t="n">
        <v>0</v>
      </c>
      <c r="E221" s="44" t="n">
        <v>0</v>
      </c>
      <c r="F221" s="44" t="n">
        <v>0</v>
      </c>
      <c r="G221" s="44" t="n">
        <v>0</v>
      </c>
      <c r="H221" s="44" t="n">
        <v>0</v>
      </c>
      <c r="I221" s="44" t="n">
        <v>0</v>
      </c>
      <c r="J221" s="44" t="n">
        <v>0</v>
      </c>
      <c r="K221" s="44" t="n">
        <v>0</v>
      </c>
      <c r="L221" s="44" t="n">
        <v>0</v>
      </c>
      <c r="M221" s="44" t="n">
        <v>0</v>
      </c>
      <c r="N221" s="44" t="n">
        <v>0</v>
      </c>
      <c r="O221" s="44" t="n">
        <v>0</v>
      </c>
      <c r="P221" s="44" t="n">
        <v>0</v>
      </c>
      <c r="Q221" s="44" t="n">
        <v>0</v>
      </c>
      <c r="R221" s="44" t="n">
        <v>0</v>
      </c>
      <c r="S221" s="44" t="n">
        <v>0</v>
      </c>
      <c r="T221" s="44" t="n">
        <v>0</v>
      </c>
    </row>
    <row r="222" customFormat="false" ht="12.75" hidden="false" customHeight="false" outlineLevel="0" collapsed="false">
      <c r="B222" s="45" t="n">
        <v>38412</v>
      </c>
      <c r="C222" s="43" t="n">
        <v>0</v>
      </c>
      <c r="D222" s="44" t="n">
        <v>0</v>
      </c>
      <c r="E222" s="44" t="n">
        <v>0</v>
      </c>
      <c r="F222" s="44" t="n">
        <v>0</v>
      </c>
      <c r="G222" s="44" t="n">
        <v>0</v>
      </c>
      <c r="H222" s="44" t="n">
        <v>0</v>
      </c>
      <c r="I222" s="44" t="n">
        <v>0</v>
      </c>
      <c r="J222" s="44" t="n">
        <v>0</v>
      </c>
      <c r="K222" s="44" t="n">
        <v>0</v>
      </c>
      <c r="L222" s="44" t="n">
        <v>0</v>
      </c>
      <c r="M222" s="44" t="n">
        <v>0</v>
      </c>
      <c r="N222" s="44" t="n">
        <v>0</v>
      </c>
      <c r="O222" s="44" t="n">
        <v>0</v>
      </c>
      <c r="P222" s="44" t="n">
        <v>0</v>
      </c>
      <c r="Q222" s="44" t="n">
        <v>0</v>
      </c>
      <c r="R222" s="44" t="n">
        <v>0</v>
      </c>
      <c r="S222" s="44" t="n">
        <v>0</v>
      </c>
      <c r="T222" s="44" t="n">
        <v>0</v>
      </c>
    </row>
    <row r="223" customFormat="false" ht="12.75" hidden="false" customHeight="false" outlineLevel="0" collapsed="false">
      <c r="B223" s="45" t="n">
        <v>38443</v>
      </c>
      <c r="C223" s="43" t="n">
        <v>0</v>
      </c>
      <c r="D223" s="44" t="n">
        <v>0</v>
      </c>
      <c r="E223" s="44" t="n">
        <v>0</v>
      </c>
      <c r="F223" s="44" t="n">
        <v>0</v>
      </c>
      <c r="G223" s="44" t="n">
        <v>0</v>
      </c>
      <c r="H223" s="44" t="n">
        <v>0</v>
      </c>
      <c r="I223" s="44" t="n">
        <v>0</v>
      </c>
      <c r="J223" s="44" t="n">
        <v>0</v>
      </c>
      <c r="K223" s="44" t="n">
        <v>0</v>
      </c>
      <c r="L223" s="44" t="n">
        <v>0</v>
      </c>
      <c r="M223" s="44" t="n">
        <v>0</v>
      </c>
      <c r="N223" s="44" t="n">
        <v>0</v>
      </c>
      <c r="O223" s="44" t="n">
        <v>0</v>
      </c>
      <c r="P223" s="44" t="n">
        <v>0</v>
      </c>
      <c r="Q223" s="44" t="n">
        <v>0</v>
      </c>
      <c r="R223" s="44" t="n">
        <v>0</v>
      </c>
      <c r="S223" s="44" t="n">
        <v>0</v>
      </c>
      <c r="T223" s="44" t="n">
        <v>0</v>
      </c>
    </row>
    <row r="224" customFormat="false" ht="12.75" hidden="false" customHeight="false" outlineLevel="0" collapsed="false">
      <c r="B224" s="45" t="n">
        <v>38473</v>
      </c>
      <c r="C224" s="43" t="n">
        <v>0</v>
      </c>
      <c r="D224" s="44" t="n">
        <v>0</v>
      </c>
      <c r="E224" s="44" t="n">
        <v>0</v>
      </c>
      <c r="F224" s="44" t="n">
        <v>0</v>
      </c>
      <c r="G224" s="44" t="n">
        <v>0</v>
      </c>
      <c r="H224" s="44" t="n">
        <v>0</v>
      </c>
      <c r="I224" s="44" t="n">
        <v>0</v>
      </c>
      <c r="J224" s="44" t="n">
        <v>0</v>
      </c>
      <c r="K224" s="44" t="n">
        <v>0</v>
      </c>
      <c r="L224" s="44" t="n">
        <v>0</v>
      </c>
      <c r="M224" s="44" t="n">
        <v>0</v>
      </c>
      <c r="N224" s="44" t="n">
        <v>0</v>
      </c>
      <c r="O224" s="44" t="n">
        <v>0</v>
      </c>
      <c r="P224" s="44" t="n">
        <v>0</v>
      </c>
      <c r="Q224" s="44" t="n">
        <v>0</v>
      </c>
      <c r="R224" s="44" t="n">
        <v>0</v>
      </c>
      <c r="S224" s="44" t="n">
        <v>0</v>
      </c>
      <c r="T224" s="44" t="n">
        <v>0</v>
      </c>
    </row>
    <row r="225" customFormat="false" ht="12.75" hidden="false" customHeight="false" outlineLevel="0" collapsed="false">
      <c r="B225" s="45" t="n">
        <v>38504</v>
      </c>
      <c r="C225" s="43" t="n">
        <v>0</v>
      </c>
      <c r="D225" s="44" t="n">
        <v>0</v>
      </c>
      <c r="E225" s="44" t="n">
        <v>0</v>
      </c>
      <c r="F225" s="44" t="n">
        <v>0</v>
      </c>
      <c r="G225" s="44" t="n">
        <v>0</v>
      </c>
      <c r="H225" s="44" t="n">
        <v>0</v>
      </c>
      <c r="I225" s="44" t="n">
        <v>0</v>
      </c>
      <c r="J225" s="44" t="n">
        <v>0</v>
      </c>
      <c r="K225" s="44" t="n">
        <v>0</v>
      </c>
      <c r="L225" s="44" t="n">
        <v>0</v>
      </c>
      <c r="M225" s="44" t="n">
        <v>0</v>
      </c>
      <c r="N225" s="44" t="n">
        <v>0</v>
      </c>
      <c r="O225" s="44" t="n">
        <v>0</v>
      </c>
      <c r="P225" s="44" t="n">
        <v>0</v>
      </c>
      <c r="Q225" s="44" t="n">
        <v>0</v>
      </c>
      <c r="R225" s="44" t="n">
        <v>0</v>
      </c>
      <c r="S225" s="44" t="n">
        <v>0</v>
      </c>
      <c r="T225" s="44" t="n">
        <v>0</v>
      </c>
    </row>
    <row r="226" customFormat="false" ht="12.75" hidden="false" customHeight="false" outlineLevel="0" collapsed="false">
      <c r="B226" s="45" t="n">
        <v>38534</v>
      </c>
      <c r="C226" s="43" t="n">
        <v>0</v>
      </c>
      <c r="D226" s="44" t="n">
        <v>0</v>
      </c>
      <c r="E226" s="44" t="n">
        <v>0</v>
      </c>
      <c r="F226" s="44" t="n">
        <v>0</v>
      </c>
      <c r="G226" s="44" t="n">
        <v>0</v>
      </c>
      <c r="H226" s="44" t="n">
        <v>0</v>
      </c>
      <c r="I226" s="44" t="n">
        <v>0</v>
      </c>
      <c r="J226" s="44" t="n">
        <v>0</v>
      </c>
      <c r="K226" s="44" t="n">
        <v>0</v>
      </c>
      <c r="L226" s="44" t="n">
        <v>0</v>
      </c>
      <c r="M226" s="44" t="n">
        <v>0</v>
      </c>
      <c r="N226" s="44" t="n">
        <v>0</v>
      </c>
      <c r="O226" s="44" t="n">
        <v>0</v>
      </c>
      <c r="P226" s="44" t="n">
        <v>0</v>
      </c>
      <c r="Q226" s="44" t="n">
        <v>0</v>
      </c>
      <c r="R226" s="44" t="n">
        <v>0</v>
      </c>
      <c r="S226" s="44" t="n">
        <v>0</v>
      </c>
      <c r="T226" s="44" t="n">
        <v>0</v>
      </c>
    </row>
    <row r="227" customFormat="false" ht="12.75" hidden="false" customHeight="false" outlineLevel="0" collapsed="false">
      <c r="B227" s="45" t="n">
        <v>38565</v>
      </c>
      <c r="C227" s="43" t="n">
        <v>0</v>
      </c>
      <c r="D227" s="44" t="n">
        <v>0</v>
      </c>
      <c r="E227" s="44" t="n">
        <v>0</v>
      </c>
      <c r="F227" s="44" t="n">
        <v>0</v>
      </c>
      <c r="G227" s="44" t="n">
        <v>0</v>
      </c>
      <c r="H227" s="44" t="n">
        <v>0</v>
      </c>
      <c r="I227" s="44" t="n">
        <v>0</v>
      </c>
      <c r="J227" s="44" t="n">
        <v>0</v>
      </c>
      <c r="K227" s="44" t="n">
        <v>0</v>
      </c>
      <c r="L227" s="44" t="n">
        <v>0</v>
      </c>
      <c r="M227" s="44" t="n">
        <v>0</v>
      </c>
      <c r="N227" s="44" t="n">
        <v>0</v>
      </c>
      <c r="O227" s="44" t="n">
        <v>0</v>
      </c>
      <c r="P227" s="44" t="n">
        <v>0</v>
      </c>
      <c r="Q227" s="44" t="n">
        <v>0</v>
      </c>
      <c r="R227" s="44" t="n">
        <v>0</v>
      </c>
      <c r="S227" s="44" t="n">
        <v>0</v>
      </c>
      <c r="T227" s="44" t="n">
        <v>0</v>
      </c>
    </row>
    <row r="228" customFormat="false" ht="12.75" hidden="false" customHeight="false" outlineLevel="0" collapsed="false">
      <c r="B228" s="45" t="n">
        <v>38596</v>
      </c>
      <c r="C228" s="43" t="n">
        <v>0</v>
      </c>
      <c r="D228" s="44" t="n">
        <v>0</v>
      </c>
      <c r="E228" s="44" t="n">
        <v>0</v>
      </c>
      <c r="F228" s="44" t="n">
        <v>0</v>
      </c>
      <c r="G228" s="44" t="n">
        <v>0</v>
      </c>
      <c r="H228" s="44" t="n">
        <v>0</v>
      </c>
      <c r="I228" s="44" t="n">
        <v>0</v>
      </c>
      <c r="J228" s="44" t="n">
        <v>0</v>
      </c>
      <c r="K228" s="44" t="n">
        <v>0</v>
      </c>
      <c r="L228" s="44" t="n">
        <v>0</v>
      </c>
      <c r="M228" s="44" t="n">
        <v>0</v>
      </c>
      <c r="N228" s="44" t="n">
        <v>0</v>
      </c>
      <c r="O228" s="44" t="n">
        <v>0</v>
      </c>
      <c r="P228" s="44" t="n">
        <v>0</v>
      </c>
      <c r="Q228" s="44" t="n">
        <v>0</v>
      </c>
      <c r="R228" s="44" t="n">
        <v>0</v>
      </c>
      <c r="S228" s="44" t="n">
        <v>0</v>
      </c>
      <c r="T228" s="44" t="n">
        <v>0</v>
      </c>
    </row>
    <row r="229" customFormat="false" ht="12.75" hidden="false" customHeight="false" outlineLevel="0" collapsed="false">
      <c r="B229" s="45" t="n">
        <v>38626</v>
      </c>
      <c r="C229" s="43" t="n">
        <v>0</v>
      </c>
      <c r="D229" s="44" t="n">
        <v>0</v>
      </c>
      <c r="E229" s="44" t="n">
        <v>0</v>
      </c>
      <c r="F229" s="44" t="n">
        <v>0</v>
      </c>
      <c r="G229" s="44" t="n">
        <v>0</v>
      </c>
      <c r="H229" s="44" t="n">
        <v>0</v>
      </c>
      <c r="I229" s="44" t="n">
        <v>0</v>
      </c>
      <c r="J229" s="44" t="n">
        <v>0</v>
      </c>
      <c r="K229" s="44" t="n">
        <v>0</v>
      </c>
      <c r="L229" s="44" t="n">
        <v>0</v>
      </c>
      <c r="M229" s="44" t="n">
        <v>0</v>
      </c>
      <c r="N229" s="44" t="n">
        <v>0</v>
      </c>
      <c r="O229" s="44" t="n">
        <v>0</v>
      </c>
      <c r="P229" s="44" t="n">
        <v>0</v>
      </c>
      <c r="Q229" s="44" t="n">
        <v>0</v>
      </c>
      <c r="R229" s="44" t="n">
        <v>0</v>
      </c>
      <c r="S229" s="44" t="n">
        <v>0</v>
      </c>
      <c r="T229" s="44" t="n">
        <v>0</v>
      </c>
    </row>
    <row r="230" customFormat="false" ht="12.75" hidden="false" customHeight="false" outlineLevel="0" collapsed="false">
      <c r="B230" s="45" t="n">
        <v>38657</v>
      </c>
      <c r="C230" s="43" t="n">
        <v>0</v>
      </c>
      <c r="D230" s="44" t="n">
        <v>0</v>
      </c>
      <c r="E230" s="44" t="n">
        <v>0</v>
      </c>
      <c r="F230" s="44" t="n">
        <v>0</v>
      </c>
      <c r="G230" s="44" t="n">
        <v>0</v>
      </c>
      <c r="H230" s="44" t="n">
        <v>0</v>
      </c>
      <c r="I230" s="44" t="n">
        <v>0</v>
      </c>
      <c r="J230" s="44" t="n">
        <v>0</v>
      </c>
      <c r="K230" s="44" t="n">
        <v>0</v>
      </c>
      <c r="L230" s="44" t="n">
        <v>0</v>
      </c>
      <c r="M230" s="44" t="n">
        <v>0</v>
      </c>
      <c r="N230" s="44" t="n">
        <v>0</v>
      </c>
      <c r="O230" s="44" t="n">
        <v>0</v>
      </c>
      <c r="P230" s="44" t="n">
        <v>0</v>
      </c>
      <c r="Q230" s="44" t="n">
        <v>0</v>
      </c>
      <c r="R230" s="44" t="n">
        <v>0</v>
      </c>
      <c r="S230" s="44" t="n">
        <v>0</v>
      </c>
      <c r="T230" s="44" t="n">
        <v>0</v>
      </c>
    </row>
    <row r="231" customFormat="false" ht="12.75" hidden="false" customHeight="false" outlineLevel="0" collapsed="false">
      <c r="B231" s="45" t="n">
        <v>38687</v>
      </c>
      <c r="C231" s="43" t="n">
        <v>0</v>
      </c>
      <c r="D231" s="44" t="n">
        <v>0</v>
      </c>
      <c r="E231" s="44" t="n">
        <v>0</v>
      </c>
      <c r="F231" s="44" t="n">
        <v>0</v>
      </c>
      <c r="G231" s="44" t="n">
        <v>0</v>
      </c>
      <c r="H231" s="44" t="n">
        <v>0</v>
      </c>
      <c r="I231" s="44" t="n">
        <v>0</v>
      </c>
      <c r="J231" s="44" t="n">
        <v>0</v>
      </c>
      <c r="K231" s="44" t="n">
        <v>0</v>
      </c>
      <c r="L231" s="44" t="n">
        <v>0</v>
      </c>
      <c r="M231" s="44" t="n">
        <v>0</v>
      </c>
      <c r="N231" s="44" t="n">
        <v>0</v>
      </c>
      <c r="O231" s="44" t="n">
        <v>0</v>
      </c>
      <c r="P231" s="44" t="n">
        <v>0</v>
      </c>
      <c r="Q231" s="44" t="n">
        <v>0</v>
      </c>
      <c r="R231" s="44" t="n">
        <v>0</v>
      </c>
      <c r="S231" s="44" t="n">
        <v>0</v>
      </c>
      <c r="T231" s="44" t="n">
        <v>0</v>
      </c>
    </row>
    <row r="232" customFormat="false" ht="12.75" hidden="false" customHeight="false" outlineLevel="0" collapsed="false">
      <c r="B232" s="45" t="n">
        <v>38718</v>
      </c>
      <c r="C232" s="43" t="n">
        <v>0</v>
      </c>
      <c r="D232" s="44" t="n">
        <v>0</v>
      </c>
      <c r="E232" s="44" t="n">
        <v>0</v>
      </c>
      <c r="F232" s="44" t="n">
        <v>0</v>
      </c>
      <c r="G232" s="44" t="n">
        <v>0</v>
      </c>
      <c r="H232" s="44" t="n">
        <v>0</v>
      </c>
      <c r="I232" s="44" t="n">
        <v>0</v>
      </c>
      <c r="J232" s="44" t="n">
        <v>0</v>
      </c>
      <c r="K232" s="44" t="n">
        <v>0</v>
      </c>
      <c r="L232" s="44" t="n">
        <v>0</v>
      </c>
      <c r="M232" s="44" t="n">
        <v>0</v>
      </c>
      <c r="N232" s="44" t="n">
        <v>0</v>
      </c>
      <c r="O232" s="44" t="n">
        <v>0</v>
      </c>
      <c r="P232" s="44" t="n">
        <v>0</v>
      </c>
      <c r="Q232" s="44" t="n">
        <v>0</v>
      </c>
      <c r="R232" s="44" t="n">
        <v>0</v>
      </c>
      <c r="S232" s="44" t="n">
        <v>0</v>
      </c>
      <c r="T232" s="44" t="n">
        <v>0</v>
      </c>
    </row>
    <row r="233" customFormat="false" ht="12.75" hidden="false" customHeight="false" outlineLevel="0" collapsed="false">
      <c r="B233" s="45" t="n">
        <v>38749</v>
      </c>
      <c r="C233" s="43" t="n">
        <v>0</v>
      </c>
      <c r="D233" s="44" t="n">
        <v>0</v>
      </c>
      <c r="E233" s="44" t="n">
        <v>0</v>
      </c>
      <c r="F233" s="44" t="n">
        <v>0</v>
      </c>
      <c r="G233" s="44" t="n">
        <v>0</v>
      </c>
      <c r="H233" s="44" t="n">
        <v>0</v>
      </c>
      <c r="I233" s="44" t="n">
        <v>0</v>
      </c>
      <c r="J233" s="44" t="n">
        <v>0</v>
      </c>
      <c r="K233" s="44" t="n">
        <v>0</v>
      </c>
      <c r="L233" s="44" t="n">
        <v>0</v>
      </c>
      <c r="M233" s="44" t="n">
        <v>0</v>
      </c>
      <c r="N233" s="44" t="n">
        <v>0</v>
      </c>
      <c r="O233" s="44" t="n">
        <v>0</v>
      </c>
      <c r="P233" s="44" t="n">
        <v>0</v>
      </c>
      <c r="Q233" s="44" t="n">
        <v>0</v>
      </c>
      <c r="R233" s="44" t="n">
        <v>0</v>
      </c>
      <c r="S233" s="44" t="n">
        <v>0</v>
      </c>
      <c r="T233" s="44" t="n">
        <v>0</v>
      </c>
    </row>
    <row r="234" customFormat="false" ht="12.75" hidden="false" customHeight="false" outlineLevel="0" collapsed="false">
      <c r="B234" s="45" t="n">
        <v>38777</v>
      </c>
      <c r="C234" s="43" t="n">
        <v>0</v>
      </c>
      <c r="D234" s="44" t="n">
        <v>0</v>
      </c>
      <c r="E234" s="44" t="n">
        <v>0</v>
      </c>
      <c r="F234" s="44" t="n">
        <v>0</v>
      </c>
      <c r="G234" s="44" t="n">
        <v>0</v>
      </c>
      <c r="H234" s="44" t="n">
        <v>0</v>
      </c>
      <c r="I234" s="44" t="n">
        <v>0</v>
      </c>
      <c r="J234" s="44" t="n">
        <v>0</v>
      </c>
      <c r="K234" s="44" t="n">
        <v>0</v>
      </c>
      <c r="L234" s="44" t="n">
        <v>0</v>
      </c>
      <c r="M234" s="44" t="n">
        <v>0</v>
      </c>
      <c r="N234" s="44" t="n">
        <v>0</v>
      </c>
      <c r="O234" s="44" t="n">
        <v>0</v>
      </c>
      <c r="P234" s="44" t="n">
        <v>0</v>
      </c>
      <c r="Q234" s="44" t="n">
        <v>0</v>
      </c>
      <c r="R234" s="44" t="n">
        <v>0</v>
      </c>
      <c r="S234" s="44" t="n">
        <v>0</v>
      </c>
      <c r="T234" s="44" t="n">
        <v>0</v>
      </c>
    </row>
    <row r="235" customFormat="false" ht="12.75" hidden="false" customHeight="false" outlineLevel="0" collapsed="false">
      <c r="B235" s="45" t="n">
        <v>38808</v>
      </c>
      <c r="C235" s="43" t="n">
        <v>0</v>
      </c>
      <c r="D235" s="44" t="n">
        <v>0</v>
      </c>
      <c r="E235" s="44" t="n">
        <v>0</v>
      </c>
      <c r="F235" s="44" t="n">
        <v>0</v>
      </c>
      <c r="G235" s="44" t="n">
        <v>0</v>
      </c>
      <c r="H235" s="44" t="n">
        <v>0</v>
      </c>
      <c r="I235" s="44" t="n">
        <v>0</v>
      </c>
      <c r="J235" s="44" t="n">
        <v>0</v>
      </c>
      <c r="K235" s="44" t="n">
        <v>0</v>
      </c>
      <c r="L235" s="44" t="n">
        <v>0</v>
      </c>
      <c r="M235" s="44" t="n">
        <v>0</v>
      </c>
      <c r="N235" s="44" t="n">
        <v>0</v>
      </c>
      <c r="O235" s="44" t="n">
        <v>0</v>
      </c>
      <c r="P235" s="44" t="n">
        <v>0</v>
      </c>
      <c r="Q235" s="44" t="n">
        <v>0</v>
      </c>
      <c r="R235" s="44" t="n">
        <v>0</v>
      </c>
      <c r="S235" s="44" t="n">
        <v>0</v>
      </c>
      <c r="T235" s="44" t="n">
        <v>0</v>
      </c>
    </row>
    <row r="236" customFormat="false" ht="12.75" hidden="false" customHeight="false" outlineLevel="0" collapsed="false">
      <c r="B236" s="45" t="n">
        <v>38838</v>
      </c>
      <c r="C236" s="43" t="n">
        <v>0</v>
      </c>
      <c r="D236" s="44" t="n">
        <v>0</v>
      </c>
      <c r="E236" s="44" t="n">
        <v>0</v>
      </c>
      <c r="F236" s="44" t="n">
        <v>0</v>
      </c>
      <c r="G236" s="44" t="n">
        <v>0</v>
      </c>
      <c r="H236" s="44" t="n">
        <v>0</v>
      </c>
      <c r="I236" s="44" t="n">
        <v>0</v>
      </c>
      <c r="J236" s="44" t="n">
        <v>0</v>
      </c>
      <c r="K236" s="44" t="n">
        <v>0</v>
      </c>
      <c r="L236" s="44" t="n">
        <v>0</v>
      </c>
      <c r="M236" s="44" t="n">
        <v>0</v>
      </c>
      <c r="N236" s="44" t="n">
        <v>0</v>
      </c>
      <c r="O236" s="44" t="n">
        <v>0</v>
      </c>
      <c r="P236" s="44" t="n">
        <v>0</v>
      </c>
      <c r="Q236" s="44" t="n">
        <v>0</v>
      </c>
      <c r="R236" s="44" t="n">
        <v>0</v>
      </c>
      <c r="S236" s="44" t="n">
        <v>0</v>
      </c>
      <c r="T236" s="44" t="n">
        <v>0</v>
      </c>
    </row>
    <row r="237" customFormat="false" ht="12.75" hidden="false" customHeight="false" outlineLevel="0" collapsed="false">
      <c r="B237" s="45" t="n">
        <v>38869</v>
      </c>
      <c r="C237" s="43" t="n">
        <v>0</v>
      </c>
      <c r="D237" s="44" t="n">
        <v>0</v>
      </c>
      <c r="E237" s="44" t="n">
        <v>0</v>
      </c>
      <c r="F237" s="44" t="n">
        <v>0</v>
      </c>
      <c r="G237" s="44" t="n">
        <v>0</v>
      </c>
      <c r="H237" s="44" t="n">
        <v>0</v>
      </c>
      <c r="I237" s="44" t="n">
        <v>0</v>
      </c>
      <c r="J237" s="44" t="n">
        <v>0</v>
      </c>
      <c r="K237" s="44" t="n">
        <v>0</v>
      </c>
      <c r="L237" s="44" t="n">
        <v>0</v>
      </c>
      <c r="M237" s="44" t="n">
        <v>0</v>
      </c>
      <c r="N237" s="44" t="n">
        <v>0</v>
      </c>
      <c r="O237" s="44" t="n">
        <v>0</v>
      </c>
      <c r="P237" s="44" t="n">
        <v>0</v>
      </c>
      <c r="Q237" s="44" t="n">
        <v>0</v>
      </c>
      <c r="R237" s="44" t="n">
        <v>0</v>
      </c>
      <c r="S237" s="44" t="n">
        <v>0</v>
      </c>
      <c r="T237" s="44" t="n">
        <v>0</v>
      </c>
    </row>
    <row r="238" customFormat="false" ht="12.75" hidden="false" customHeight="false" outlineLevel="0" collapsed="false">
      <c r="B238" s="45" t="n">
        <v>38899</v>
      </c>
      <c r="C238" s="43" t="n">
        <v>0</v>
      </c>
      <c r="D238" s="44" t="n">
        <v>0</v>
      </c>
      <c r="E238" s="44" t="n">
        <v>0</v>
      </c>
      <c r="F238" s="44" t="n">
        <v>0</v>
      </c>
      <c r="G238" s="44" t="n">
        <v>0</v>
      </c>
      <c r="H238" s="44" t="n">
        <v>0</v>
      </c>
      <c r="I238" s="44" t="n">
        <v>0</v>
      </c>
      <c r="J238" s="44" t="n">
        <v>0</v>
      </c>
      <c r="K238" s="44" t="n">
        <v>0</v>
      </c>
      <c r="L238" s="44" t="n">
        <v>0</v>
      </c>
      <c r="M238" s="44" t="n">
        <v>0</v>
      </c>
      <c r="N238" s="44" t="n">
        <v>0</v>
      </c>
      <c r="O238" s="44" t="n">
        <v>0</v>
      </c>
      <c r="P238" s="44" t="n">
        <v>0</v>
      </c>
      <c r="Q238" s="44" t="n">
        <v>0</v>
      </c>
      <c r="R238" s="44" t="n">
        <v>0</v>
      </c>
      <c r="S238" s="44" t="n">
        <v>0</v>
      </c>
      <c r="T238" s="44" t="n">
        <v>0</v>
      </c>
    </row>
    <row r="239" customFormat="false" ht="12.75" hidden="false" customHeight="false" outlineLevel="0" collapsed="false">
      <c r="B239" s="45" t="n">
        <v>38930</v>
      </c>
      <c r="C239" s="43" t="n">
        <v>0</v>
      </c>
      <c r="D239" s="44" t="n">
        <v>0</v>
      </c>
      <c r="E239" s="44" t="n">
        <v>0</v>
      </c>
      <c r="F239" s="44" t="n">
        <v>0</v>
      </c>
      <c r="G239" s="44" t="n">
        <v>0</v>
      </c>
      <c r="H239" s="44" t="n">
        <v>0</v>
      </c>
      <c r="I239" s="44" t="n">
        <v>0</v>
      </c>
      <c r="J239" s="44" t="n">
        <v>0</v>
      </c>
      <c r="K239" s="44" t="n">
        <v>0</v>
      </c>
      <c r="L239" s="44" t="n">
        <v>0</v>
      </c>
      <c r="M239" s="44" t="n">
        <v>0</v>
      </c>
      <c r="N239" s="44" t="n">
        <v>0</v>
      </c>
      <c r="O239" s="44" t="n">
        <v>0</v>
      </c>
      <c r="P239" s="44" t="n">
        <v>0</v>
      </c>
      <c r="Q239" s="44" t="n">
        <v>0</v>
      </c>
      <c r="R239" s="44" t="n">
        <v>0</v>
      </c>
      <c r="S239" s="44" t="n">
        <v>0</v>
      </c>
      <c r="T239" s="44" t="n">
        <v>0</v>
      </c>
    </row>
    <row r="240" customFormat="false" ht="12.75" hidden="false" customHeight="false" outlineLevel="0" collapsed="false">
      <c r="B240" s="45" t="n">
        <v>38961</v>
      </c>
      <c r="C240" s="43" t="n">
        <v>0</v>
      </c>
      <c r="D240" s="44" t="n">
        <v>0</v>
      </c>
      <c r="E240" s="44" t="n">
        <v>0</v>
      </c>
      <c r="F240" s="44" t="n">
        <v>0</v>
      </c>
      <c r="G240" s="44" t="n">
        <v>0</v>
      </c>
      <c r="H240" s="44" t="n">
        <v>0</v>
      </c>
      <c r="I240" s="44" t="n">
        <v>0</v>
      </c>
      <c r="J240" s="44" t="n">
        <v>0</v>
      </c>
      <c r="K240" s="44" t="n">
        <v>0</v>
      </c>
      <c r="L240" s="44" t="n">
        <v>0</v>
      </c>
      <c r="M240" s="44" t="n">
        <v>0</v>
      </c>
      <c r="N240" s="44" t="n">
        <v>0</v>
      </c>
      <c r="O240" s="44" t="n">
        <v>0</v>
      </c>
      <c r="P240" s="44" t="n">
        <v>0</v>
      </c>
      <c r="Q240" s="44" t="n">
        <v>0</v>
      </c>
      <c r="R240" s="44" t="n">
        <v>0</v>
      </c>
      <c r="S240" s="44" t="n">
        <v>0</v>
      </c>
      <c r="T240" s="44" t="n">
        <v>0</v>
      </c>
    </row>
    <row r="241" customFormat="false" ht="12.75" hidden="false" customHeight="false" outlineLevel="0" collapsed="false">
      <c r="B241" s="45" t="n">
        <v>38991</v>
      </c>
      <c r="C241" s="43" t="n">
        <v>0</v>
      </c>
      <c r="D241" s="44" t="n">
        <v>0</v>
      </c>
      <c r="E241" s="44" t="n">
        <v>0</v>
      </c>
      <c r="F241" s="44" t="n">
        <v>0</v>
      </c>
      <c r="G241" s="44" t="n">
        <v>0</v>
      </c>
      <c r="H241" s="44" t="n">
        <v>0</v>
      </c>
      <c r="I241" s="44" t="n">
        <v>0</v>
      </c>
      <c r="J241" s="44" t="n">
        <v>0</v>
      </c>
      <c r="K241" s="44" t="n">
        <v>0</v>
      </c>
      <c r="L241" s="44" t="n">
        <v>0</v>
      </c>
      <c r="M241" s="44" t="n">
        <v>0</v>
      </c>
      <c r="N241" s="44" t="n">
        <v>0</v>
      </c>
      <c r="O241" s="44" t="n">
        <v>0</v>
      </c>
      <c r="P241" s="44" t="n">
        <v>0</v>
      </c>
      <c r="Q241" s="44" t="n">
        <v>0</v>
      </c>
      <c r="R241" s="44" t="n">
        <v>0</v>
      </c>
      <c r="S241" s="44" t="n">
        <v>0</v>
      </c>
      <c r="T241" s="44" t="n">
        <v>0</v>
      </c>
    </row>
    <row r="242" customFormat="false" ht="12.75" hidden="false" customHeight="false" outlineLevel="0" collapsed="false">
      <c r="B242" s="45" t="n">
        <v>39022</v>
      </c>
      <c r="C242" s="43" t="n">
        <v>0</v>
      </c>
      <c r="D242" s="44" t="n">
        <v>0</v>
      </c>
      <c r="E242" s="44" t="n">
        <v>0</v>
      </c>
      <c r="F242" s="44" t="n">
        <v>0</v>
      </c>
      <c r="G242" s="44" t="n">
        <v>0</v>
      </c>
      <c r="H242" s="44" t="n">
        <v>0</v>
      </c>
      <c r="I242" s="44" t="n">
        <v>0</v>
      </c>
      <c r="J242" s="44" t="n">
        <v>0</v>
      </c>
      <c r="K242" s="44" t="n">
        <v>0</v>
      </c>
      <c r="L242" s="44" t="n">
        <v>0</v>
      </c>
      <c r="M242" s="44" t="n">
        <v>0</v>
      </c>
      <c r="N242" s="44" t="n">
        <v>0</v>
      </c>
      <c r="O242" s="44" t="n">
        <v>0</v>
      </c>
      <c r="P242" s="44" t="n">
        <v>0</v>
      </c>
      <c r="Q242" s="44" t="n">
        <v>0</v>
      </c>
      <c r="R242" s="44" t="n">
        <v>0</v>
      </c>
      <c r="S242" s="44" t="n">
        <v>0</v>
      </c>
      <c r="T242" s="44" t="n">
        <v>0</v>
      </c>
    </row>
    <row r="243" customFormat="false" ht="12.75" hidden="false" customHeight="false" outlineLevel="0" collapsed="false">
      <c r="B243" s="45" t="n">
        <v>39052</v>
      </c>
      <c r="C243" s="43" t="n">
        <v>0</v>
      </c>
      <c r="D243" s="44" t="n">
        <v>0</v>
      </c>
      <c r="E243" s="44" t="n">
        <v>0</v>
      </c>
      <c r="F243" s="44" t="n">
        <v>0</v>
      </c>
      <c r="G243" s="44" t="n">
        <v>0</v>
      </c>
      <c r="H243" s="44" t="n">
        <v>0</v>
      </c>
      <c r="I243" s="44" t="n">
        <v>0</v>
      </c>
      <c r="J243" s="44" t="n">
        <v>0</v>
      </c>
      <c r="K243" s="44" t="n">
        <v>0</v>
      </c>
      <c r="L243" s="44" t="n">
        <v>0</v>
      </c>
      <c r="M243" s="44" t="n">
        <v>0</v>
      </c>
      <c r="N243" s="44" t="n">
        <v>0</v>
      </c>
      <c r="O243" s="44" t="n">
        <v>0</v>
      </c>
      <c r="P243" s="44" t="n">
        <v>0</v>
      </c>
      <c r="Q243" s="44" t="n">
        <v>0</v>
      </c>
      <c r="R243" s="44" t="n">
        <v>0</v>
      </c>
      <c r="S243" s="44" t="n">
        <v>0</v>
      </c>
      <c r="T243" s="44" t="n">
        <v>0</v>
      </c>
    </row>
    <row r="244" customFormat="false" ht="12.75" hidden="false" customHeight="false" outlineLevel="0" collapsed="false">
      <c r="B244" s="45" t="n">
        <v>39083</v>
      </c>
      <c r="C244" s="43" t="n">
        <v>0</v>
      </c>
      <c r="D244" s="44" t="n">
        <v>0</v>
      </c>
      <c r="E244" s="44" t="n">
        <v>0</v>
      </c>
      <c r="F244" s="44" t="n">
        <v>0</v>
      </c>
      <c r="G244" s="44" t="n">
        <v>0</v>
      </c>
      <c r="H244" s="44" t="n">
        <v>0</v>
      </c>
      <c r="I244" s="44" t="n">
        <v>0</v>
      </c>
      <c r="J244" s="44" t="n">
        <v>0</v>
      </c>
      <c r="K244" s="44" t="n">
        <v>0</v>
      </c>
      <c r="L244" s="44" t="n">
        <v>0</v>
      </c>
      <c r="M244" s="44" t="n">
        <v>0</v>
      </c>
      <c r="N244" s="44" t="n">
        <v>0</v>
      </c>
      <c r="O244" s="44" t="n">
        <v>0</v>
      </c>
      <c r="P244" s="44" t="n">
        <v>0</v>
      </c>
      <c r="Q244" s="44" t="n">
        <v>0</v>
      </c>
      <c r="R244" s="44" t="n">
        <v>0</v>
      </c>
      <c r="S244" s="44" t="n">
        <v>0</v>
      </c>
      <c r="T244" s="44" t="n">
        <v>0</v>
      </c>
    </row>
    <row r="245" customFormat="false" ht="12.75" hidden="false" customHeight="false" outlineLevel="0" collapsed="false">
      <c r="B245" s="45" t="n">
        <v>39114</v>
      </c>
      <c r="C245" s="43" t="n">
        <v>0</v>
      </c>
      <c r="D245" s="44" t="n">
        <v>0</v>
      </c>
      <c r="E245" s="44" t="n">
        <v>0</v>
      </c>
      <c r="F245" s="44" t="n">
        <v>0</v>
      </c>
      <c r="G245" s="44" t="n">
        <v>0</v>
      </c>
      <c r="H245" s="44" t="n">
        <v>0</v>
      </c>
      <c r="I245" s="44" t="n">
        <v>0</v>
      </c>
      <c r="J245" s="44" t="n">
        <v>0</v>
      </c>
      <c r="K245" s="44" t="n">
        <v>0</v>
      </c>
      <c r="L245" s="44" t="n">
        <v>0</v>
      </c>
      <c r="M245" s="44" t="n">
        <v>0</v>
      </c>
      <c r="N245" s="44" t="n">
        <v>0</v>
      </c>
      <c r="O245" s="44" t="n">
        <v>0</v>
      </c>
      <c r="P245" s="44" t="n">
        <v>0</v>
      </c>
      <c r="Q245" s="44" t="n">
        <v>0</v>
      </c>
      <c r="R245" s="44" t="n">
        <v>0</v>
      </c>
      <c r="S245" s="44" t="n">
        <v>0</v>
      </c>
      <c r="T245" s="44" t="n">
        <v>0</v>
      </c>
    </row>
    <row r="246" customFormat="false" ht="12.75" hidden="false" customHeight="false" outlineLevel="0" collapsed="false">
      <c r="B246" s="45" t="n">
        <v>39142</v>
      </c>
      <c r="C246" s="43" t="n">
        <v>0</v>
      </c>
      <c r="D246" s="44" t="n">
        <v>0</v>
      </c>
      <c r="E246" s="44" t="n">
        <v>0</v>
      </c>
      <c r="F246" s="44" t="n">
        <v>0</v>
      </c>
      <c r="G246" s="44" t="n">
        <v>0</v>
      </c>
      <c r="H246" s="44" t="n">
        <v>0</v>
      </c>
      <c r="I246" s="44" t="n">
        <v>0</v>
      </c>
      <c r="J246" s="44" t="n">
        <v>0</v>
      </c>
      <c r="K246" s="44" t="n">
        <v>0</v>
      </c>
      <c r="L246" s="44" t="n">
        <v>0</v>
      </c>
      <c r="M246" s="44" t="n">
        <v>0</v>
      </c>
      <c r="N246" s="44" t="n">
        <v>0</v>
      </c>
      <c r="O246" s="44" t="n">
        <v>0</v>
      </c>
      <c r="P246" s="44" t="n">
        <v>0</v>
      </c>
      <c r="Q246" s="44" t="n">
        <v>0</v>
      </c>
      <c r="R246" s="44" t="n">
        <v>0</v>
      </c>
      <c r="S246" s="44" t="n">
        <v>0</v>
      </c>
      <c r="T246" s="44" t="n">
        <v>0</v>
      </c>
    </row>
    <row r="247" customFormat="false" ht="12.75" hidden="false" customHeight="false" outlineLevel="0" collapsed="false">
      <c r="B247" s="45" t="n">
        <v>39173</v>
      </c>
      <c r="C247" s="43" t="n">
        <v>0</v>
      </c>
      <c r="D247" s="44" t="n">
        <v>0</v>
      </c>
      <c r="E247" s="44" t="n">
        <v>0</v>
      </c>
      <c r="F247" s="44" t="n">
        <v>0</v>
      </c>
      <c r="G247" s="44" t="n">
        <v>0</v>
      </c>
      <c r="H247" s="44" t="n">
        <v>0</v>
      </c>
      <c r="I247" s="44" t="n">
        <v>0</v>
      </c>
      <c r="J247" s="44" t="n">
        <v>0</v>
      </c>
      <c r="K247" s="44" t="n">
        <v>0</v>
      </c>
      <c r="L247" s="44" t="n">
        <v>0</v>
      </c>
      <c r="M247" s="44" t="n">
        <v>0</v>
      </c>
      <c r="N247" s="44" t="n">
        <v>0</v>
      </c>
      <c r="O247" s="44" t="n">
        <v>0</v>
      </c>
      <c r="P247" s="44" t="n">
        <v>0</v>
      </c>
      <c r="Q247" s="44" t="n">
        <v>0</v>
      </c>
      <c r="R247" s="44" t="n">
        <v>0</v>
      </c>
      <c r="S247" s="44" t="n">
        <v>0</v>
      </c>
      <c r="T247" s="44" t="n">
        <v>0</v>
      </c>
    </row>
    <row r="248" customFormat="false" ht="12.75" hidden="false" customHeight="false" outlineLevel="0" collapsed="false">
      <c r="B248" s="45" t="n">
        <v>39203</v>
      </c>
      <c r="C248" s="43" t="n">
        <v>0</v>
      </c>
      <c r="D248" s="44" t="n">
        <v>0</v>
      </c>
      <c r="E248" s="44" t="n">
        <v>0</v>
      </c>
      <c r="F248" s="44" t="n">
        <v>0</v>
      </c>
      <c r="G248" s="44" t="n">
        <v>0</v>
      </c>
      <c r="H248" s="44" t="n">
        <v>0</v>
      </c>
      <c r="I248" s="44" t="n">
        <v>0</v>
      </c>
      <c r="J248" s="44" t="n">
        <v>0</v>
      </c>
      <c r="K248" s="44" t="n">
        <v>0</v>
      </c>
      <c r="L248" s="44" t="n">
        <v>0</v>
      </c>
      <c r="M248" s="44" t="n">
        <v>0</v>
      </c>
      <c r="N248" s="44" t="n">
        <v>0</v>
      </c>
      <c r="O248" s="44" t="n">
        <v>0</v>
      </c>
      <c r="P248" s="44" t="n">
        <v>0</v>
      </c>
      <c r="Q248" s="44" t="n">
        <v>0</v>
      </c>
      <c r="R248" s="44" t="n">
        <v>0</v>
      </c>
      <c r="S248" s="44" t="n">
        <v>0</v>
      </c>
      <c r="T248" s="44" t="n">
        <v>0</v>
      </c>
    </row>
    <row r="249" customFormat="false" ht="12.75" hidden="false" customHeight="false" outlineLevel="0" collapsed="false">
      <c r="B249" s="45" t="n">
        <v>39234</v>
      </c>
      <c r="C249" s="43" t="n">
        <v>0</v>
      </c>
      <c r="D249" s="44" t="n">
        <v>0</v>
      </c>
      <c r="E249" s="44" t="n">
        <v>0</v>
      </c>
      <c r="F249" s="44" t="n">
        <v>0</v>
      </c>
      <c r="G249" s="44" t="n">
        <v>0</v>
      </c>
      <c r="H249" s="44" t="n">
        <v>0</v>
      </c>
      <c r="I249" s="44" t="n">
        <v>0</v>
      </c>
      <c r="J249" s="44" t="n">
        <v>0</v>
      </c>
      <c r="K249" s="44" t="n">
        <v>0</v>
      </c>
      <c r="L249" s="44" t="n">
        <v>0</v>
      </c>
      <c r="M249" s="44" t="n">
        <v>0</v>
      </c>
      <c r="N249" s="44" t="n">
        <v>0</v>
      </c>
      <c r="O249" s="44" t="n">
        <v>0</v>
      </c>
      <c r="P249" s="44" t="n">
        <v>0</v>
      </c>
      <c r="Q249" s="44" t="n">
        <v>0</v>
      </c>
      <c r="R249" s="44" t="n">
        <v>0</v>
      </c>
      <c r="S249" s="44" t="n">
        <v>0</v>
      </c>
      <c r="T249" s="44" t="n">
        <v>0</v>
      </c>
    </row>
    <row r="250" customFormat="false" ht="12.75" hidden="false" customHeight="false" outlineLevel="0" collapsed="false">
      <c r="B250" s="45" t="n">
        <v>39264</v>
      </c>
      <c r="C250" s="43" t="n">
        <v>0</v>
      </c>
      <c r="D250" s="44" t="n">
        <v>0</v>
      </c>
      <c r="E250" s="44" t="n">
        <v>0</v>
      </c>
      <c r="F250" s="44" t="n">
        <v>0</v>
      </c>
      <c r="G250" s="44" t="n">
        <v>0</v>
      </c>
      <c r="H250" s="44" t="n">
        <v>0</v>
      </c>
      <c r="I250" s="44" t="n">
        <v>0</v>
      </c>
      <c r="J250" s="44" t="n">
        <v>0</v>
      </c>
      <c r="K250" s="44" t="n">
        <v>0</v>
      </c>
      <c r="L250" s="44" t="n">
        <v>0</v>
      </c>
      <c r="M250" s="44" t="n">
        <v>0</v>
      </c>
      <c r="N250" s="44" t="n">
        <v>0</v>
      </c>
      <c r="O250" s="44" t="n">
        <v>0</v>
      </c>
      <c r="P250" s="44" t="n">
        <v>0</v>
      </c>
      <c r="Q250" s="44" t="n">
        <v>0</v>
      </c>
      <c r="R250" s="44" t="n">
        <v>0</v>
      </c>
      <c r="S250" s="44" t="n">
        <v>0</v>
      </c>
      <c r="T250" s="44" t="n">
        <v>0</v>
      </c>
    </row>
    <row r="251" customFormat="false" ht="12.75" hidden="false" customHeight="false" outlineLevel="0" collapsed="false">
      <c r="B251" s="45" t="n">
        <v>39295</v>
      </c>
      <c r="C251" s="43" t="n">
        <v>0</v>
      </c>
      <c r="D251" s="44" t="n">
        <v>0</v>
      </c>
      <c r="E251" s="44" t="n">
        <v>0</v>
      </c>
      <c r="F251" s="44" t="n">
        <v>0</v>
      </c>
      <c r="G251" s="44" t="n">
        <v>0</v>
      </c>
      <c r="H251" s="44" t="n">
        <v>0</v>
      </c>
      <c r="I251" s="44" t="n">
        <v>0</v>
      </c>
      <c r="J251" s="44" t="n">
        <v>0</v>
      </c>
      <c r="K251" s="44" t="n">
        <v>0</v>
      </c>
      <c r="L251" s="44" t="n">
        <v>0</v>
      </c>
      <c r="M251" s="44" t="n">
        <v>0</v>
      </c>
      <c r="N251" s="44" t="n">
        <v>0</v>
      </c>
      <c r="O251" s="44" t="n">
        <v>0</v>
      </c>
      <c r="P251" s="44" t="n">
        <v>0</v>
      </c>
      <c r="Q251" s="44" t="n">
        <v>0</v>
      </c>
      <c r="R251" s="44" t="n">
        <v>0</v>
      </c>
      <c r="S251" s="44" t="n">
        <v>0</v>
      </c>
      <c r="T251" s="44" t="n">
        <v>0</v>
      </c>
    </row>
    <row r="252" customFormat="false" ht="12.75" hidden="false" customHeight="false" outlineLevel="0" collapsed="false">
      <c r="B252" s="45" t="n">
        <v>39326</v>
      </c>
      <c r="C252" s="43" t="n">
        <v>0</v>
      </c>
      <c r="D252" s="44" t="n">
        <v>0</v>
      </c>
      <c r="E252" s="44" t="n">
        <v>0</v>
      </c>
      <c r="F252" s="44" t="n">
        <v>0</v>
      </c>
      <c r="G252" s="44" t="n">
        <v>0</v>
      </c>
      <c r="H252" s="44" t="n">
        <v>0</v>
      </c>
      <c r="I252" s="44" t="n">
        <v>0</v>
      </c>
      <c r="J252" s="44" t="n">
        <v>0</v>
      </c>
      <c r="K252" s="44" t="n">
        <v>0</v>
      </c>
      <c r="L252" s="44" t="n">
        <v>0</v>
      </c>
      <c r="M252" s="44" t="n">
        <v>0</v>
      </c>
      <c r="N252" s="44" t="n">
        <v>0</v>
      </c>
      <c r="O252" s="44" t="n">
        <v>0</v>
      </c>
      <c r="P252" s="44" t="n">
        <v>0</v>
      </c>
      <c r="Q252" s="44" t="n">
        <v>0</v>
      </c>
      <c r="R252" s="44" t="n">
        <v>0</v>
      </c>
      <c r="S252" s="44" t="n">
        <v>0</v>
      </c>
      <c r="T252" s="44" t="n">
        <v>0</v>
      </c>
    </row>
    <row r="253" customFormat="false" ht="12.75" hidden="false" customHeight="false" outlineLevel="0" collapsed="false">
      <c r="B253" s="45" t="n">
        <v>39356</v>
      </c>
      <c r="C253" s="43" t="n">
        <v>0</v>
      </c>
      <c r="D253" s="44" t="n">
        <v>0</v>
      </c>
      <c r="E253" s="44" t="n">
        <v>0</v>
      </c>
      <c r="F253" s="44" t="n">
        <v>0</v>
      </c>
      <c r="G253" s="44" t="n">
        <v>0</v>
      </c>
      <c r="H253" s="44" t="n">
        <v>0</v>
      </c>
      <c r="I253" s="44" t="n">
        <v>0</v>
      </c>
      <c r="J253" s="44" t="n">
        <v>0</v>
      </c>
      <c r="K253" s="44" t="n">
        <v>0</v>
      </c>
      <c r="L253" s="44" t="n">
        <v>0</v>
      </c>
      <c r="M253" s="44" t="n">
        <v>0</v>
      </c>
      <c r="N253" s="44" t="n">
        <v>0</v>
      </c>
      <c r="O253" s="44" t="n">
        <v>0</v>
      </c>
      <c r="P253" s="44" t="n">
        <v>0</v>
      </c>
      <c r="Q253" s="44" t="n">
        <v>0</v>
      </c>
      <c r="R253" s="44" t="n">
        <v>0</v>
      </c>
      <c r="S253" s="44" t="n">
        <v>0</v>
      </c>
      <c r="T253" s="44" t="n">
        <v>0</v>
      </c>
    </row>
    <row r="254" customFormat="false" ht="12.75" hidden="false" customHeight="false" outlineLevel="0" collapsed="false">
      <c r="B254" s="45" t="n">
        <v>39387</v>
      </c>
      <c r="C254" s="43" t="n">
        <v>0</v>
      </c>
      <c r="D254" s="44" t="n">
        <v>0</v>
      </c>
      <c r="E254" s="44" t="n">
        <v>0</v>
      </c>
      <c r="F254" s="44" t="n">
        <v>0</v>
      </c>
      <c r="G254" s="44" t="n">
        <v>0</v>
      </c>
      <c r="H254" s="44" t="n">
        <v>0</v>
      </c>
      <c r="I254" s="44" t="n">
        <v>0</v>
      </c>
      <c r="J254" s="44" t="n">
        <v>0</v>
      </c>
      <c r="K254" s="44" t="n">
        <v>0</v>
      </c>
      <c r="L254" s="44" t="n">
        <v>0</v>
      </c>
      <c r="M254" s="44" t="n">
        <v>0</v>
      </c>
      <c r="N254" s="44" t="n">
        <v>0</v>
      </c>
      <c r="O254" s="44" t="n">
        <v>0</v>
      </c>
      <c r="P254" s="44" t="n">
        <v>0</v>
      </c>
      <c r="Q254" s="44" t="n">
        <v>0</v>
      </c>
      <c r="R254" s="44" t="n">
        <v>0</v>
      </c>
      <c r="S254" s="44" t="n">
        <v>0</v>
      </c>
      <c r="T254" s="44" t="n">
        <v>0</v>
      </c>
    </row>
    <row r="255" customFormat="false" ht="12.75" hidden="false" customHeight="false" outlineLevel="0" collapsed="false">
      <c r="B255" s="45" t="n">
        <v>39417</v>
      </c>
      <c r="C255" s="43" t="n">
        <v>0</v>
      </c>
      <c r="D255" s="44" t="n">
        <v>0</v>
      </c>
      <c r="E255" s="44" t="n">
        <v>0</v>
      </c>
      <c r="F255" s="44" t="n">
        <v>0</v>
      </c>
      <c r="G255" s="44" t="n">
        <v>0</v>
      </c>
      <c r="H255" s="44" t="n">
        <v>0</v>
      </c>
      <c r="I255" s="44" t="n">
        <v>0</v>
      </c>
      <c r="J255" s="44" t="n">
        <v>0</v>
      </c>
      <c r="K255" s="44" t="n">
        <v>0</v>
      </c>
      <c r="L255" s="44" t="n">
        <v>0</v>
      </c>
      <c r="M255" s="44" t="n">
        <v>0</v>
      </c>
      <c r="N255" s="44" t="n">
        <v>0</v>
      </c>
      <c r="O255" s="44" t="n">
        <v>0</v>
      </c>
      <c r="P255" s="44" t="n">
        <v>0</v>
      </c>
      <c r="Q255" s="44" t="n">
        <v>0</v>
      </c>
      <c r="R255" s="44" t="n">
        <v>0</v>
      </c>
      <c r="S255" s="44" t="n">
        <v>0</v>
      </c>
      <c r="T255" s="44" t="n">
        <v>0</v>
      </c>
    </row>
    <row r="256" customFormat="false" ht="12.75" hidden="false" customHeight="false" outlineLevel="0" collapsed="false">
      <c r="B256" s="45" t="n">
        <v>39448</v>
      </c>
      <c r="C256" s="43" t="n">
        <v>0</v>
      </c>
      <c r="D256" s="44" t="n">
        <v>0</v>
      </c>
      <c r="E256" s="44" t="n">
        <v>0</v>
      </c>
      <c r="F256" s="44" t="n">
        <v>0</v>
      </c>
      <c r="G256" s="44" t="n">
        <v>0</v>
      </c>
      <c r="H256" s="44" t="n">
        <v>0</v>
      </c>
      <c r="I256" s="44" t="n">
        <v>0</v>
      </c>
      <c r="J256" s="44" t="n">
        <v>0</v>
      </c>
      <c r="K256" s="44" t="n">
        <v>0</v>
      </c>
      <c r="L256" s="44" t="n">
        <v>0</v>
      </c>
      <c r="M256" s="44" t="n">
        <v>0</v>
      </c>
      <c r="N256" s="44" t="n">
        <v>0</v>
      </c>
      <c r="O256" s="44" t="n">
        <v>0</v>
      </c>
      <c r="P256" s="44" t="n">
        <v>0</v>
      </c>
      <c r="Q256" s="44" t="n">
        <v>0</v>
      </c>
      <c r="R256" s="44" t="n">
        <v>0</v>
      </c>
      <c r="S256" s="44" t="n">
        <v>0</v>
      </c>
      <c r="T256" s="44" t="n">
        <v>0</v>
      </c>
    </row>
    <row r="257" customFormat="false" ht="12.75" hidden="false" customHeight="false" outlineLevel="0" collapsed="false">
      <c r="B257" s="45" t="n">
        <v>39479</v>
      </c>
      <c r="C257" s="43" t="n">
        <v>0</v>
      </c>
      <c r="D257" s="44" t="n">
        <v>0</v>
      </c>
      <c r="E257" s="44" t="n">
        <v>0</v>
      </c>
      <c r="F257" s="44" t="n">
        <v>0</v>
      </c>
      <c r="G257" s="44" t="n">
        <v>0</v>
      </c>
      <c r="H257" s="44" t="n">
        <v>0</v>
      </c>
      <c r="I257" s="44" t="n">
        <v>0</v>
      </c>
      <c r="J257" s="44" t="n">
        <v>0</v>
      </c>
      <c r="K257" s="44" t="n">
        <v>0</v>
      </c>
      <c r="L257" s="44" t="n">
        <v>0</v>
      </c>
      <c r="M257" s="44" t="n">
        <v>0</v>
      </c>
      <c r="N257" s="44" t="n">
        <v>0</v>
      </c>
      <c r="O257" s="44" t="n">
        <v>0</v>
      </c>
      <c r="P257" s="44" t="n">
        <v>0</v>
      </c>
      <c r="Q257" s="44" t="n">
        <v>0</v>
      </c>
      <c r="R257" s="44" t="n">
        <v>0</v>
      </c>
      <c r="S257" s="44" t="n">
        <v>0</v>
      </c>
      <c r="T257" s="44" t="n">
        <v>0</v>
      </c>
    </row>
    <row r="258" customFormat="false" ht="12.75" hidden="false" customHeight="false" outlineLevel="0" collapsed="false">
      <c r="B258" s="45" t="n">
        <v>39508</v>
      </c>
      <c r="C258" s="43" t="n">
        <v>0</v>
      </c>
      <c r="D258" s="44" t="n">
        <v>0</v>
      </c>
      <c r="E258" s="44" t="n">
        <v>0</v>
      </c>
      <c r="F258" s="44" t="n">
        <v>0</v>
      </c>
      <c r="G258" s="44" t="n">
        <v>0</v>
      </c>
      <c r="H258" s="44" t="n">
        <v>0</v>
      </c>
      <c r="I258" s="44" t="n">
        <v>0</v>
      </c>
      <c r="J258" s="44" t="n">
        <v>0</v>
      </c>
      <c r="K258" s="44" t="n">
        <v>0</v>
      </c>
      <c r="L258" s="44" t="n">
        <v>0</v>
      </c>
      <c r="M258" s="44" t="n">
        <v>0</v>
      </c>
      <c r="N258" s="44" t="n">
        <v>0</v>
      </c>
      <c r="O258" s="44" t="n">
        <v>0</v>
      </c>
      <c r="P258" s="44" t="n">
        <v>0</v>
      </c>
      <c r="Q258" s="44" t="n">
        <v>0</v>
      </c>
      <c r="R258" s="44" t="n">
        <v>0</v>
      </c>
      <c r="S258" s="44" t="n">
        <v>0</v>
      </c>
      <c r="T258" s="44" t="n">
        <v>0</v>
      </c>
    </row>
    <row r="259" customFormat="false" ht="12.75" hidden="false" customHeight="false" outlineLevel="0" collapsed="false">
      <c r="B259" s="45" t="n">
        <v>39539</v>
      </c>
      <c r="C259" s="43" t="n">
        <v>0</v>
      </c>
      <c r="D259" s="44" t="n">
        <v>0</v>
      </c>
      <c r="E259" s="44" t="n">
        <v>0</v>
      </c>
      <c r="F259" s="44" t="n">
        <v>0</v>
      </c>
      <c r="G259" s="44" t="n">
        <v>0</v>
      </c>
      <c r="H259" s="44" t="n">
        <v>0</v>
      </c>
      <c r="I259" s="44" t="n">
        <v>0</v>
      </c>
      <c r="J259" s="44" t="n">
        <v>0</v>
      </c>
      <c r="K259" s="44" t="n">
        <v>0</v>
      </c>
      <c r="L259" s="44" t="n">
        <v>0</v>
      </c>
      <c r="M259" s="44" t="n">
        <v>0</v>
      </c>
      <c r="N259" s="44" t="n">
        <v>0</v>
      </c>
      <c r="O259" s="44" t="n">
        <v>0</v>
      </c>
      <c r="P259" s="44" t="n">
        <v>0</v>
      </c>
      <c r="Q259" s="44" t="n">
        <v>0</v>
      </c>
      <c r="R259" s="44" t="n">
        <v>0</v>
      </c>
      <c r="S259" s="44" t="n">
        <v>0</v>
      </c>
      <c r="T259" s="44" t="n">
        <v>0</v>
      </c>
    </row>
    <row r="260" customFormat="false" ht="12.75" hidden="false" customHeight="false" outlineLevel="0" collapsed="false">
      <c r="B260" s="45" t="n">
        <v>39569</v>
      </c>
      <c r="C260" s="43" t="n">
        <v>0</v>
      </c>
      <c r="D260" s="44" t="n">
        <v>0</v>
      </c>
      <c r="E260" s="44" t="n">
        <v>0</v>
      </c>
      <c r="F260" s="44" t="n">
        <v>0</v>
      </c>
      <c r="G260" s="44" t="n">
        <v>0</v>
      </c>
      <c r="H260" s="44" t="n">
        <v>0</v>
      </c>
      <c r="I260" s="44" t="n">
        <v>0</v>
      </c>
      <c r="J260" s="44" t="n">
        <v>0</v>
      </c>
      <c r="K260" s="44" t="n">
        <v>0</v>
      </c>
      <c r="L260" s="44" t="n">
        <v>0</v>
      </c>
      <c r="M260" s="44" t="n">
        <v>0</v>
      </c>
      <c r="N260" s="44" t="n">
        <v>0</v>
      </c>
      <c r="O260" s="44" t="n">
        <v>0</v>
      </c>
      <c r="P260" s="44" t="n">
        <v>0</v>
      </c>
      <c r="Q260" s="44" t="n">
        <v>0</v>
      </c>
      <c r="R260" s="44" t="n">
        <v>0</v>
      </c>
      <c r="S260" s="44" t="n">
        <v>0</v>
      </c>
      <c r="T260" s="44" t="n">
        <v>0</v>
      </c>
    </row>
    <row r="261" customFormat="false" ht="12.75" hidden="false" customHeight="false" outlineLevel="0" collapsed="false">
      <c r="B261" s="45" t="n">
        <v>39600</v>
      </c>
      <c r="C261" s="43" t="n">
        <v>0</v>
      </c>
      <c r="D261" s="44" t="n">
        <v>0</v>
      </c>
      <c r="E261" s="44" t="n">
        <v>0</v>
      </c>
      <c r="F261" s="44" t="n">
        <v>0</v>
      </c>
      <c r="G261" s="44" t="n">
        <v>0</v>
      </c>
      <c r="H261" s="44" t="n">
        <v>0</v>
      </c>
      <c r="I261" s="44" t="n">
        <v>0</v>
      </c>
      <c r="J261" s="44" t="n">
        <v>0</v>
      </c>
      <c r="K261" s="44" t="n">
        <v>0</v>
      </c>
      <c r="L261" s="44" t="n">
        <v>0</v>
      </c>
      <c r="M261" s="44" t="n">
        <v>0</v>
      </c>
      <c r="N261" s="44" t="n">
        <v>0</v>
      </c>
      <c r="O261" s="44" t="n">
        <v>0</v>
      </c>
      <c r="P261" s="44" t="n">
        <v>0</v>
      </c>
      <c r="Q261" s="44" t="n">
        <v>0</v>
      </c>
      <c r="R261" s="44" t="n">
        <v>0</v>
      </c>
      <c r="S261" s="44" t="n">
        <v>0</v>
      </c>
      <c r="T261" s="44" t="n">
        <v>0</v>
      </c>
    </row>
    <row r="262" customFormat="false" ht="12.75" hidden="false" customHeight="false" outlineLevel="0" collapsed="false">
      <c r="B262" s="45" t="n">
        <v>39630</v>
      </c>
      <c r="C262" s="43" t="n">
        <v>0</v>
      </c>
      <c r="D262" s="44" t="n">
        <v>0</v>
      </c>
      <c r="E262" s="44" t="n">
        <v>0</v>
      </c>
      <c r="F262" s="44" t="n">
        <v>0</v>
      </c>
      <c r="G262" s="44" t="n">
        <v>0</v>
      </c>
      <c r="H262" s="44" t="n">
        <v>0</v>
      </c>
      <c r="I262" s="44" t="n">
        <v>0</v>
      </c>
      <c r="J262" s="44" t="n">
        <v>0</v>
      </c>
      <c r="K262" s="44" t="n">
        <v>0</v>
      </c>
      <c r="L262" s="44" t="n">
        <v>0</v>
      </c>
      <c r="M262" s="44" t="n">
        <v>0</v>
      </c>
      <c r="N262" s="44" t="n">
        <v>0</v>
      </c>
      <c r="O262" s="44" t="n">
        <v>0</v>
      </c>
      <c r="P262" s="44" t="n">
        <v>0</v>
      </c>
      <c r="Q262" s="44" t="n">
        <v>0</v>
      </c>
      <c r="R262" s="44" t="n">
        <v>0</v>
      </c>
      <c r="S262" s="44" t="n">
        <v>0</v>
      </c>
      <c r="T262" s="44" t="n">
        <v>0</v>
      </c>
    </row>
    <row r="263" customFormat="false" ht="12.75" hidden="false" customHeight="false" outlineLevel="0" collapsed="false">
      <c r="B263" s="45" t="n">
        <v>39661</v>
      </c>
      <c r="C263" s="43" t="n">
        <v>0</v>
      </c>
      <c r="D263" s="44" t="n">
        <v>0</v>
      </c>
      <c r="E263" s="44" t="n">
        <v>0</v>
      </c>
      <c r="F263" s="44" t="n">
        <v>0</v>
      </c>
      <c r="G263" s="44" t="n">
        <v>0</v>
      </c>
      <c r="H263" s="44" t="n">
        <v>0</v>
      </c>
      <c r="I263" s="44" t="n">
        <v>0</v>
      </c>
      <c r="J263" s="44" t="n">
        <v>0</v>
      </c>
      <c r="K263" s="44" t="n">
        <v>0</v>
      </c>
      <c r="L263" s="44" t="n">
        <v>0</v>
      </c>
      <c r="M263" s="44" t="n">
        <v>0</v>
      </c>
      <c r="N263" s="44" t="n">
        <v>0</v>
      </c>
      <c r="O263" s="44" t="n">
        <v>0</v>
      </c>
      <c r="P263" s="44" t="n">
        <v>0</v>
      </c>
      <c r="Q263" s="44" t="n">
        <v>0</v>
      </c>
      <c r="R263" s="44" t="n">
        <v>0</v>
      </c>
      <c r="S263" s="44" t="n">
        <v>0</v>
      </c>
      <c r="T263" s="44" t="n">
        <v>0</v>
      </c>
    </row>
    <row r="264" customFormat="false" ht="12.75" hidden="false" customHeight="false" outlineLevel="0" collapsed="false">
      <c r="B264" s="45" t="n">
        <v>39692</v>
      </c>
      <c r="C264" s="43" t="n">
        <v>0</v>
      </c>
      <c r="D264" s="44" t="n">
        <v>0</v>
      </c>
      <c r="E264" s="44" t="n">
        <v>0</v>
      </c>
      <c r="F264" s="44" t="n">
        <v>0</v>
      </c>
      <c r="G264" s="44" t="n">
        <v>0</v>
      </c>
      <c r="H264" s="44" t="n">
        <v>0</v>
      </c>
      <c r="I264" s="44" t="n">
        <v>0</v>
      </c>
      <c r="J264" s="44" t="n">
        <v>0</v>
      </c>
      <c r="K264" s="44" t="n">
        <v>0</v>
      </c>
      <c r="L264" s="44" t="n">
        <v>0</v>
      </c>
      <c r="M264" s="44" t="n">
        <v>0</v>
      </c>
      <c r="N264" s="44" t="n">
        <v>0</v>
      </c>
      <c r="O264" s="44" t="n">
        <v>0</v>
      </c>
      <c r="P264" s="44" t="n">
        <v>0</v>
      </c>
      <c r="Q264" s="44" t="n">
        <v>0</v>
      </c>
      <c r="R264" s="44" t="n">
        <v>0</v>
      </c>
      <c r="S264" s="44" t="n">
        <v>0</v>
      </c>
      <c r="T264" s="44" t="n">
        <v>0</v>
      </c>
    </row>
    <row r="265" customFormat="false" ht="12.75" hidden="false" customHeight="false" outlineLevel="0" collapsed="false">
      <c r="B265" s="45" t="n">
        <v>39722</v>
      </c>
      <c r="C265" s="43" t="n">
        <v>0</v>
      </c>
      <c r="D265" s="44" t="n">
        <v>0</v>
      </c>
      <c r="E265" s="44" t="n">
        <v>0</v>
      </c>
      <c r="F265" s="44" t="n">
        <v>0</v>
      </c>
      <c r="G265" s="44" t="n">
        <v>0</v>
      </c>
      <c r="H265" s="44" t="n">
        <v>0</v>
      </c>
      <c r="I265" s="44" t="n">
        <v>0</v>
      </c>
      <c r="J265" s="44" t="n">
        <v>0</v>
      </c>
      <c r="K265" s="44" t="n">
        <v>0</v>
      </c>
      <c r="L265" s="44" t="n">
        <v>0</v>
      </c>
      <c r="M265" s="44" t="n">
        <v>0</v>
      </c>
      <c r="N265" s="44" t="n">
        <v>0</v>
      </c>
      <c r="O265" s="44" t="n">
        <v>0</v>
      </c>
      <c r="P265" s="44" t="n">
        <v>0</v>
      </c>
      <c r="Q265" s="44" t="n">
        <v>0</v>
      </c>
      <c r="R265" s="44" t="n">
        <v>0</v>
      </c>
      <c r="S265" s="44" t="n">
        <v>0</v>
      </c>
      <c r="T265" s="44" t="n">
        <v>0</v>
      </c>
    </row>
    <row r="266" customFormat="false" ht="12.75" hidden="false" customHeight="false" outlineLevel="0" collapsed="false">
      <c r="B266" s="45" t="n">
        <v>39753</v>
      </c>
      <c r="C266" s="43" t="n">
        <v>0</v>
      </c>
      <c r="D266" s="44" t="n">
        <v>0</v>
      </c>
      <c r="E266" s="44" t="n">
        <v>0</v>
      </c>
      <c r="F266" s="44" t="n">
        <v>0</v>
      </c>
      <c r="G266" s="44" t="n">
        <v>0</v>
      </c>
      <c r="H266" s="44" t="n">
        <v>0</v>
      </c>
      <c r="I266" s="44" t="n">
        <v>0</v>
      </c>
      <c r="J266" s="44" t="n">
        <v>0</v>
      </c>
      <c r="K266" s="44" t="n">
        <v>0</v>
      </c>
      <c r="L266" s="44" t="n">
        <v>0</v>
      </c>
      <c r="M266" s="44" t="n">
        <v>0</v>
      </c>
      <c r="N266" s="44" t="n">
        <v>0</v>
      </c>
      <c r="O266" s="44" t="n">
        <v>0</v>
      </c>
      <c r="P266" s="44" t="n">
        <v>0</v>
      </c>
      <c r="Q266" s="44" t="n">
        <v>0</v>
      </c>
      <c r="R266" s="44" t="n">
        <v>0</v>
      </c>
      <c r="S266" s="44" t="n">
        <v>0</v>
      </c>
      <c r="T266" s="44" t="n">
        <v>0</v>
      </c>
    </row>
    <row r="267" customFormat="false" ht="12.75" hidden="false" customHeight="false" outlineLevel="0" collapsed="false">
      <c r="B267" s="45" t="n">
        <v>39783</v>
      </c>
      <c r="C267" s="43" t="n">
        <v>0</v>
      </c>
      <c r="D267" s="44" t="n">
        <v>0</v>
      </c>
      <c r="E267" s="44" t="n">
        <v>0</v>
      </c>
      <c r="F267" s="44" t="n">
        <v>0</v>
      </c>
      <c r="G267" s="44" t="n">
        <v>0</v>
      </c>
      <c r="H267" s="44" t="n">
        <v>0</v>
      </c>
      <c r="I267" s="44" t="n">
        <v>0</v>
      </c>
      <c r="J267" s="44" t="n">
        <v>0</v>
      </c>
      <c r="K267" s="44" t="n">
        <v>0</v>
      </c>
      <c r="L267" s="44" t="n">
        <v>0</v>
      </c>
      <c r="M267" s="44" t="n">
        <v>0</v>
      </c>
      <c r="N267" s="44" t="n">
        <v>0</v>
      </c>
      <c r="O267" s="44" t="n">
        <v>0</v>
      </c>
      <c r="P267" s="44" t="n">
        <v>0</v>
      </c>
      <c r="Q267" s="44" t="n">
        <v>0</v>
      </c>
      <c r="R267" s="44" t="n">
        <v>0</v>
      </c>
      <c r="S267" s="44" t="n">
        <v>0</v>
      </c>
      <c r="T267" s="44" t="n">
        <v>0</v>
      </c>
    </row>
    <row r="268" customFormat="false" ht="12.75" hidden="false" customHeight="false" outlineLevel="0" collapsed="false">
      <c r="B268" s="45" t="n">
        <v>39814</v>
      </c>
      <c r="C268" s="43" t="n">
        <v>0</v>
      </c>
      <c r="D268" s="44" t="n">
        <v>0</v>
      </c>
      <c r="E268" s="44" t="n">
        <v>0</v>
      </c>
      <c r="F268" s="44" t="n">
        <v>0</v>
      </c>
      <c r="G268" s="44" t="n">
        <v>0</v>
      </c>
      <c r="H268" s="44" t="n">
        <v>0</v>
      </c>
      <c r="I268" s="44" t="n">
        <v>0</v>
      </c>
      <c r="J268" s="44" t="n">
        <v>0</v>
      </c>
      <c r="K268" s="44" t="n">
        <v>0</v>
      </c>
      <c r="L268" s="44" t="n">
        <v>0</v>
      </c>
      <c r="M268" s="44" t="n">
        <v>0</v>
      </c>
      <c r="N268" s="44" t="n">
        <v>0</v>
      </c>
      <c r="O268" s="44" t="n">
        <v>0</v>
      </c>
      <c r="P268" s="44" t="n">
        <v>0</v>
      </c>
      <c r="Q268" s="44" t="n">
        <v>0</v>
      </c>
      <c r="R268" s="44" t="n">
        <v>0</v>
      </c>
      <c r="S268" s="44" t="n">
        <v>0</v>
      </c>
      <c r="T268" s="44" t="n">
        <v>0</v>
      </c>
    </row>
    <row r="269" customFormat="false" ht="12.75" hidden="false" customHeight="false" outlineLevel="0" collapsed="false">
      <c r="B269" s="45" t="n">
        <v>39845</v>
      </c>
      <c r="C269" s="43" t="n">
        <v>0</v>
      </c>
      <c r="D269" s="44" t="n">
        <v>0</v>
      </c>
      <c r="E269" s="44" t="n">
        <v>0</v>
      </c>
      <c r="F269" s="44" t="n">
        <v>0</v>
      </c>
      <c r="G269" s="44" t="n">
        <v>0</v>
      </c>
      <c r="H269" s="44" t="n">
        <v>0</v>
      </c>
      <c r="I269" s="44" t="n">
        <v>0</v>
      </c>
      <c r="J269" s="44" t="n">
        <v>0</v>
      </c>
      <c r="K269" s="44" t="n">
        <v>0</v>
      </c>
      <c r="L269" s="44" t="n">
        <v>0</v>
      </c>
      <c r="M269" s="44" t="n">
        <v>0</v>
      </c>
      <c r="N269" s="44" t="n">
        <v>0</v>
      </c>
      <c r="O269" s="44" t="n">
        <v>0</v>
      </c>
      <c r="P269" s="44" t="n">
        <v>0</v>
      </c>
      <c r="Q269" s="44" t="n">
        <v>0</v>
      </c>
      <c r="R269" s="44" t="n">
        <v>0</v>
      </c>
      <c r="S269" s="44" t="n">
        <v>0</v>
      </c>
      <c r="T269" s="44" t="n">
        <v>0</v>
      </c>
    </row>
    <row r="270" customFormat="false" ht="12.75" hidden="false" customHeight="false" outlineLevel="0" collapsed="false">
      <c r="B270" s="45" t="n">
        <v>39873</v>
      </c>
      <c r="C270" s="43" t="n">
        <v>0</v>
      </c>
      <c r="D270" s="44" t="n">
        <v>0</v>
      </c>
      <c r="E270" s="44" t="n">
        <v>0</v>
      </c>
      <c r="F270" s="44" t="n">
        <v>0</v>
      </c>
      <c r="G270" s="44" t="n">
        <v>0</v>
      </c>
      <c r="H270" s="44" t="n">
        <v>0</v>
      </c>
      <c r="I270" s="44" t="n">
        <v>0</v>
      </c>
      <c r="J270" s="44" t="n">
        <v>0</v>
      </c>
      <c r="K270" s="44" t="n">
        <v>0</v>
      </c>
      <c r="L270" s="44" t="n">
        <v>0</v>
      </c>
      <c r="M270" s="44" t="n">
        <v>0</v>
      </c>
      <c r="N270" s="44" t="n">
        <v>0</v>
      </c>
      <c r="O270" s="44" t="n">
        <v>0</v>
      </c>
      <c r="P270" s="44" t="n">
        <v>0</v>
      </c>
      <c r="Q270" s="44" t="n">
        <v>0</v>
      </c>
      <c r="R270" s="44" t="n">
        <v>0</v>
      </c>
      <c r="S270" s="44" t="n">
        <v>0</v>
      </c>
      <c r="T270" s="44" t="n">
        <v>0</v>
      </c>
    </row>
    <row r="271" customFormat="false" ht="12.75" hidden="false" customHeight="false" outlineLevel="0" collapsed="false">
      <c r="B271" s="45" t="n">
        <v>39904</v>
      </c>
      <c r="C271" s="43" t="n">
        <v>0</v>
      </c>
      <c r="D271" s="44" t="n">
        <v>0</v>
      </c>
      <c r="E271" s="44" t="n">
        <v>0</v>
      </c>
      <c r="F271" s="44" t="n">
        <v>0</v>
      </c>
      <c r="G271" s="44" t="n">
        <v>0</v>
      </c>
      <c r="H271" s="44" t="n">
        <v>0</v>
      </c>
      <c r="I271" s="44" t="n">
        <v>0</v>
      </c>
      <c r="J271" s="44" t="n">
        <v>0</v>
      </c>
      <c r="K271" s="44" t="n">
        <v>0</v>
      </c>
      <c r="L271" s="44" t="n">
        <v>0</v>
      </c>
      <c r="M271" s="44" t="n">
        <v>0</v>
      </c>
      <c r="N271" s="44" t="n">
        <v>0</v>
      </c>
      <c r="O271" s="44" t="n">
        <v>0</v>
      </c>
      <c r="P271" s="44" t="n">
        <v>0</v>
      </c>
      <c r="Q271" s="44" t="n">
        <v>0</v>
      </c>
      <c r="R271" s="44" t="n">
        <v>0</v>
      </c>
      <c r="S271" s="44" t="n">
        <v>0</v>
      </c>
      <c r="T271" s="44" t="n">
        <v>0</v>
      </c>
    </row>
    <row r="272" customFormat="false" ht="12.75" hidden="false" customHeight="false" outlineLevel="0" collapsed="false">
      <c r="B272" s="45" t="n">
        <v>39934</v>
      </c>
      <c r="C272" s="43" t="n">
        <v>0</v>
      </c>
      <c r="D272" s="44" t="n">
        <v>0</v>
      </c>
      <c r="E272" s="44" t="n">
        <v>0</v>
      </c>
      <c r="F272" s="44" t="n">
        <v>0</v>
      </c>
      <c r="G272" s="44" t="n">
        <v>0</v>
      </c>
      <c r="H272" s="44" t="n">
        <v>0</v>
      </c>
      <c r="I272" s="44" t="n">
        <v>0</v>
      </c>
      <c r="J272" s="44" t="n">
        <v>0</v>
      </c>
      <c r="K272" s="44" t="n">
        <v>0</v>
      </c>
      <c r="L272" s="44" t="n">
        <v>0</v>
      </c>
      <c r="M272" s="44" t="n">
        <v>0</v>
      </c>
      <c r="N272" s="44" t="n">
        <v>0</v>
      </c>
      <c r="O272" s="44" t="n">
        <v>0</v>
      </c>
      <c r="P272" s="44" t="n">
        <v>0</v>
      </c>
      <c r="Q272" s="44" t="n">
        <v>0</v>
      </c>
      <c r="R272" s="44" t="n">
        <v>0</v>
      </c>
      <c r="S272" s="44" t="n">
        <v>0</v>
      </c>
      <c r="T272" s="44" t="n">
        <v>0</v>
      </c>
    </row>
    <row r="273" customFormat="false" ht="12.75" hidden="false" customHeight="false" outlineLevel="0" collapsed="false">
      <c r="B273" s="45" t="n">
        <v>39965</v>
      </c>
      <c r="C273" s="43" t="n">
        <v>0</v>
      </c>
      <c r="D273" s="44" t="n">
        <v>0</v>
      </c>
      <c r="E273" s="44" t="n">
        <v>0</v>
      </c>
      <c r="F273" s="44" t="n">
        <v>0</v>
      </c>
      <c r="G273" s="44" t="n">
        <v>0</v>
      </c>
      <c r="H273" s="44" t="n">
        <v>0</v>
      </c>
      <c r="I273" s="44" t="n">
        <v>0</v>
      </c>
      <c r="J273" s="44" t="n">
        <v>0</v>
      </c>
      <c r="K273" s="44" t="n">
        <v>0</v>
      </c>
      <c r="L273" s="44" t="n">
        <v>0</v>
      </c>
      <c r="M273" s="44" t="n">
        <v>0</v>
      </c>
      <c r="N273" s="44" t="n">
        <v>0</v>
      </c>
      <c r="O273" s="44" t="n">
        <v>0</v>
      </c>
      <c r="P273" s="44" t="n">
        <v>0</v>
      </c>
      <c r="Q273" s="44" t="n">
        <v>0</v>
      </c>
      <c r="R273" s="44" t="n">
        <v>0</v>
      </c>
      <c r="S273" s="44" t="n">
        <v>0</v>
      </c>
      <c r="T273" s="44" t="n">
        <v>0</v>
      </c>
    </row>
    <row r="274" customFormat="false" ht="12.75" hidden="false" customHeight="false" outlineLevel="0" collapsed="false">
      <c r="B274" s="45" t="n">
        <v>39995</v>
      </c>
      <c r="C274" s="43" t="n">
        <v>0</v>
      </c>
      <c r="D274" s="44" t="n">
        <v>0</v>
      </c>
      <c r="E274" s="44" t="n">
        <v>0</v>
      </c>
      <c r="F274" s="44" t="n">
        <v>0</v>
      </c>
      <c r="G274" s="44" t="n">
        <v>0</v>
      </c>
      <c r="H274" s="44" t="n">
        <v>0</v>
      </c>
      <c r="I274" s="44" t="n">
        <v>0</v>
      </c>
      <c r="J274" s="44" t="n">
        <v>0</v>
      </c>
      <c r="K274" s="44" t="n">
        <v>0</v>
      </c>
      <c r="L274" s="44" t="n">
        <v>0</v>
      </c>
      <c r="M274" s="44" t="n">
        <v>0</v>
      </c>
      <c r="N274" s="44" t="n">
        <v>0</v>
      </c>
      <c r="O274" s="44" t="n">
        <v>0</v>
      </c>
      <c r="P274" s="44" t="n">
        <v>0</v>
      </c>
      <c r="Q274" s="44" t="n">
        <v>0</v>
      </c>
      <c r="R274" s="44" t="n">
        <v>0</v>
      </c>
      <c r="S274" s="44" t="n">
        <v>0</v>
      </c>
      <c r="T274" s="44" t="n">
        <v>0</v>
      </c>
    </row>
    <row r="275" customFormat="false" ht="12.75" hidden="false" customHeight="false" outlineLevel="0" collapsed="false">
      <c r="B275" s="45" t="n">
        <v>40026</v>
      </c>
      <c r="C275" s="43" t="n">
        <v>0</v>
      </c>
      <c r="D275" s="44" t="n">
        <v>0</v>
      </c>
      <c r="E275" s="44" t="n">
        <v>0</v>
      </c>
      <c r="F275" s="44" t="n">
        <v>0</v>
      </c>
      <c r="G275" s="44" t="n">
        <v>0</v>
      </c>
      <c r="H275" s="44" t="n">
        <v>0</v>
      </c>
      <c r="I275" s="44" t="n">
        <v>0</v>
      </c>
      <c r="J275" s="44" t="n">
        <v>0</v>
      </c>
      <c r="K275" s="44" t="n">
        <v>0</v>
      </c>
      <c r="L275" s="44" t="n">
        <v>0</v>
      </c>
      <c r="M275" s="44" t="n">
        <v>0</v>
      </c>
      <c r="N275" s="44" t="n">
        <v>0</v>
      </c>
      <c r="O275" s="44" t="n">
        <v>0</v>
      </c>
      <c r="P275" s="44" t="n">
        <v>0</v>
      </c>
      <c r="Q275" s="44" t="n">
        <v>0</v>
      </c>
      <c r="R275" s="44" t="n">
        <v>0</v>
      </c>
      <c r="S275" s="44" t="n">
        <v>0</v>
      </c>
      <c r="T275" s="44" t="n">
        <v>0</v>
      </c>
    </row>
    <row r="276" customFormat="false" ht="12.75" hidden="false" customHeight="false" outlineLevel="0" collapsed="false">
      <c r="B276" s="45" t="n">
        <v>40057</v>
      </c>
      <c r="C276" s="43" t="n">
        <v>0</v>
      </c>
      <c r="D276" s="44" t="n">
        <v>0</v>
      </c>
      <c r="E276" s="44" t="n">
        <v>0</v>
      </c>
      <c r="F276" s="44" t="n">
        <v>0</v>
      </c>
      <c r="G276" s="44" t="n">
        <v>0</v>
      </c>
      <c r="H276" s="44" t="n">
        <v>0</v>
      </c>
      <c r="I276" s="44" t="n">
        <v>0</v>
      </c>
      <c r="J276" s="44" t="n">
        <v>0</v>
      </c>
      <c r="K276" s="44" t="n">
        <v>0</v>
      </c>
      <c r="L276" s="44" t="n">
        <v>0</v>
      </c>
      <c r="M276" s="44" t="n">
        <v>0</v>
      </c>
      <c r="N276" s="44" t="n">
        <v>0</v>
      </c>
      <c r="O276" s="44" t="n">
        <v>0</v>
      </c>
      <c r="P276" s="44" t="n">
        <v>0</v>
      </c>
      <c r="Q276" s="44" t="n">
        <v>0</v>
      </c>
      <c r="R276" s="44" t="n">
        <v>0</v>
      </c>
      <c r="S276" s="44" t="n">
        <v>0</v>
      </c>
      <c r="T276" s="44" t="n">
        <v>0</v>
      </c>
    </row>
    <row r="277" customFormat="false" ht="12.75" hidden="false" customHeight="false" outlineLevel="0" collapsed="false">
      <c r="B277" s="45" t="n">
        <v>40087</v>
      </c>
      <c r="C277" s="43" t="n">
        <v>0</v>
      </c>
      <c r="D277" s="44" t="n">
        <v>0</v>
      </c>
      <c r="E277" s="44" t="n">
        <v>0</v>
      </c>
      <c r="F277" s="44" t="n">
        <v>0</v>
      </c>
      <c r="G277" s="44" t="n">
        <v>0</v>
      </c>
      <c r="H277" s="44" t="n">
        <v>0</v>
      </c>
      <c r="I277" s="44" t="n">
        <v>0</v>
      </c>
      <c r="J277" s="44" t="n">
        <v>0</v>
      </c>
      <c r="K277" s="44" t="n">
        <v>0</v>
      </c>
      <c r="L277" s="44" t="n">
        <v>0</v>
      </c>
      <c r="M277" s="44" t="n">
        <v>0</v>
      </c>
      <c r="N277" s="44" t="n">
        <v>0</v>
      </c>
      <c r="O277" s="44" t="n">
        <v>0</v>
      </c>
      <c r="P277" s="44" t="n">
        <v>0</v>
      </c>
      <c r="Q277" s="44" t="n">
        <v>0</v>
      </c>
      <c r="R277" s="44" t="n">
        <v>0</v>
      </c>
      <c r="S277" s="44" t="n">
        <v>0</v>
      </c>
      <c r="T277" s="44" t="n">
        <v>0</v>
      </c>
    </row>
    <row r="278" customFormat="false" ht="12.75" hidden="false" customHeight="false" outlineLevel="0" collapsed="false">
      <c r="B278" s="45" t="n">
        <v>40118</v>
      </c>
      <c r="C278" s="43" t="n">
        <v>0</v>
      </c>
      <c r="D278" s="44" t="n">
        <v>0</v>
      </c>
      <c r="E278" s="44" t="n">
        <v>0</v>
      </c>
      <c r="F278" s="44" t="n">
        <v>0</v>
      </c>
      <c r="G278" s="44" t="n">
        <v>0</v>
      </c>
      <c r="H278" s="44" t="n">
        <v>0</v>
      </c>
      <c r="I278" s="44" t="n">
        <v>0</v>
      </c>
      <c r="J278" s="44" t="n">
        <v>0</v>
      </c>
      <c r="K278" s="44" t="n">
        <v>0</v>
      </c>
      <c r="L278" s="44" t="n">
        <v>0</v>
      </c>
      <c r="M278" s="44" t="n">
        <v>0</v>
      </c>
      <c r="N278" s="44" t="n">
        <v>0</v>
      </c>
      <c r="O278" s="44" t="n">
        <v>0</v>
      </c>
      <c r="P278" s="44" t="n">
        <v>0</v>
      </c>
      <c r="Q278" s="44" t="n">
        <v>0</v>
      </c>
      <c r="R278" s="44" t="n">
        <v>0</v>
      </c>
      <c r="S278" s="44" t="n">
        <v>0</v>
      </c>
      <c r="T278" s="44" t="n">
        <v>0</v>
      </c>
    </row>
    <row r="279" customFormat="false" ht="12.75" hidden="false" customHeight="false" outlineLevel="0" collapsed="false">
      <c r="B279" s="45" t="n">
        <v>40148</v>
      </c>
      <c r="C279" s="43" t="n">
        <v>0</v>
      </c>
      <c r="D279" s="44" t="n">
        <v>0</v>
      </c>
      <c r="E279" s="44" t="n">
        <v>0</v>
      </c>
      <c r="F279" s="44" t="n">
        <v>0</v>
      </c>
      <c r="G279" s="44" t="n">
        <v>0</v>
      </c>
      <c r="H279" s="44" t="n">
        <v>0</v>
      </c>
      <c r="I279" s="44" t="n">
        <v>0</v>
      </c>
      <c r="J279" s="44" t="n">
        <v>0</v>
      </c>
      <c r="K279" s="44" t="n">
        <v>0</v>
      </c>
      <c r="L279" s="44" t="n">
        <v>0</v>
      </c>
      <c r="M279" s="44" t="n">
        <v>0</v>
      </c>
      <c r="N279" s="44" t="n">
        <v>0</v>
      </c>
      <c r="O279" s="44" t="n">
        <v>0</v>
      </c>
      <c r="P279" s="44" t="n">
        <v>0</v>
      </c>
      <c r="Q279" s="44" t="n">
        <v>0</v>
      </c>
      <c r="R279" s="44" t="n">
        <v>0</v>
      </c>
      <c r="S279" s="44" t="n">
        <v>0</v>
      </c>
      <c r="T279" s="44" t="n">
        <v>0</v>
      </c>
    </row>
    <row r="280" customFormat="false" ht="12.75" hidden="false" customHeight="false" outlineLevel="0" collapsed="false">
      <c r="B280" s="45" t="n">
        <v>40179</v>
      </c>
      <c r="C280" s="43" t="n">
        <v>0</v>
      </c>
      <c r="D280" s="44" t="n">
        <v>0</v>
      </c>
      <c r="E280" s="44" t="n">
        <v>0</v>
      </c>
      <c r="F280" s="44" t="n">
        <v>0</v>
      </c>
      <c r="G280" s="44" t="n">
        <v>0</v>
      </c>
      <c r="H280" s="44" t="n">
        <v>0</v>
      </c>
      <c r="I280" s="44" t="n">
        <v>0</v>
      </c>
      <c r="J280" s="44" t="n">
        <v>0</v>
      </c>
      <c r="K280" s="44" t="n">
        <v>0</v>
      </c>
      <c r="L280" s="44" t="n">
        <v>0</v>
      </c>
      <c r="M280" s="44" t="n">
        <v>0</v>
      </c>
      <c r="N280" s="44" t="n">
        <v>0</v>
      </c>
      <c r="O280" s="44" t="n">
        <v>0</v>
      </c>
      <c r="P280" s="44" t="n">
        <v>0</v>
      </c>
      <c r="Q280" s="44" t="n">
        <v>0</v>
      </c>
      <c r="R280" s="44" t="n">
        <v>0</v>
      </c>
      <c r="S280" s="44" t="n">
        <v>0</v>
      </c>
      <c r="T280" s="44" t="n">
        <v>0</v>
      </c>
    </row>
    <row r="281" customFormat="false" ht="12.75" hidden="false" customHeight="false" outlineLevel="0" collapsed="false">
      <c r="B281" s="45" t="n">
        <v>40210</v>
      </c>
      <c r="C281" s="43" t="n">
        <v>0</v>
      </c>
      <c r="D281" s="44" t="n">
        <v>0</v>
      </c>
      <c r="E281" s="44" t="n">
        <v>0</v>
      </c>
      <c r="F281" s="44" t="n">
        <v>0</v>
      </c>
      <c r="G281" s="44" t="n">
        <v>0</v>
      </c>
      <c r="H281" s="44" t="n">
        <v>0</v>
      </c>
      <c r="I281" s="44" t="n">
        <v>0</v>
      </c>
      <c r="J281" s="44" t="n">
        <v>0</v>
      </c>
      <c r="K281" s="44" t="n">
        <v>0</v>
      </c>
      <c r="L281" s="44" t="n">
        <v>0</v>
      </c>
      <c r="M281" s="44" t="n">
        <v>0</v>
      </c>
      <c r="N281" s="44" t="n">
        <v>0</v>
      </c>
      <c r="O281" s="44" t="n">
        <v>0</v>
      </c>
      <c r="P281" s="44" t="n">
        <v>0</v>
      </c>
      <c r="Q281" s="44" t="n">
        <v>0</v>
      </c>
      <c r="R281" s="44" t="n">
        <v>0</v>
      </c>
      <c r="S281" s="44" t="n">
        <v>0</v>
      </c>
      <c r="T281" s="44" t="n">
        <v>0</v>
      </c>
    </row>
    <row r="282" customFormat="false" ht="12.75" hidden="false" customHeight="false" outlineLevel="0" collapsed="false">
      <c r="B282" s="45" t="n">
        <v>40238</v>
      </c>
      <c r="C282" s="43" t="n">
        <v>0</v>
      </c>
      <c r="D282" s="44" t="n">
        <v>0</v>
      </c>
      <c r="E282" s="44" t="n">
        <v>0</v>
      </c>
      <c r="F282" s="44" t="n">
        <v>0</v>
      </c>
      <c r="G282" s="44" t="n">
        <v>0</v>
      </c>
      <c r="H282" s="44" t="n">
        <v>0</v>
      </c>
      <c r="I282" s="44" t="n">
        <v>0</v>
      </c>
      <c r="J282" s="44" t="n">
        <v>0</v>
      </c>
      <c r="K282" s="44" t="n">
        <v>0</v>
      </c>
      <c r="L282" s="44" t="n">
        <v>0</v>
      </c>
      <c r="M282" s="44" t="n">
        <v>0</v>
      </c>
      <c r="N282" s="44" t="n">
        <v>0</v>
      </c>
      <c r="O282" s="44" t="n">
        <v>0</v>
      </c>
      <c r="P282" s="44" t="n">
        <v>0</v>
      </c>
      <c r="Q282" s="44" t="n">
        <v>0</v>
      </c>
      <c r="R282" s="44" t="n">
        <v>0</v>
      </c>
      <c r="S282" s="44" t="n">
        <v>0</v>
      </c>
      <c r="T282" s="44" t="n">
        <v>0</v>
      </c>
    </row>
    <row r="283" customFormat="false" ht="12.75" hidden="false" customHeight="false" outlineLevel="0" collapsed="false">
      <c r="B283" s="45" t="n">
        <v>40269</v>
      </c>
      <c r="C283" s="43" t="n">
        <v>0</v>
      </c>
      <c r="D283" s="44" t="n">
        <v>0</v>
      </c>
      <c r="E283" s="44" t="n">
        <v>0</v>
      </c>
      <c r="F283" s="44" t="n">
        <v>0</v>
      </c>
      <c r="G283" s="44" t="n">
        <v>0</v>
      </c>
      <c r="H283" s="44" t="n">
        <v>0</v>
      </c>
      <c r="I283" s="44" t="n">
        <v>0</v>
      </c>
      <c r="J283" s="44" t="n">
        <v>0</v>
      </c>
      <c r="K283" s="44" t="n">
        <v>0</v>
      </c>
      <c r="L283" s="44" t="n">
        <v>0</v>
      </c>
      <c r="M283" s="44" t="n">
        <v>0</v>
      </c>
      <c r="N283" s="44" t="n">
        <v>0</v>
      </c>
      <c r="O283" s="44" t="n">
        <v>0</v>
      </c>
      <c r="P283" s="44" t="n">
        <v>0</v>
      </c>
      <c r="Q283" s="44" t="n">
        <v>0</v>
      </c>
      <c r="R283" s="44" t="n">
        <v>0</v>
      </c>
      <c r="S283" s="44" t="n">
        <v>0</v>
      </c>
      <c r="T283" s="44" t="n">
        <v>0</v>
      </c>
    </row>
    <row r="284" customFormat="false" ht="12.75" hidden="false" customHeight="false" outlineLevel="0" collapsed="false">
      <c r="B284" s="45" t="n">
        <v>40299</v>
      </c>
      <c r="C284" s="43" t="n">
        <v>0</v>
      </c>
      <c r="D284" s="44" t="n">
        <v>0</v>
      </c>
      <c r="E284" s="44" t="n">
        <v>0</v>
      </c>
      <c r="F284" s="44" t="n">
        <v>0</v>
      </c>
      <c r="G284" s="44" t="n">
        <v>0</v>
      </c>
      <c r="H284" s="44" t="n">
        <v>0</v>
      </c>
      <c r="I284" s="44" t="n">
        <v>0</v>
      </c>
      <c r="J284" s="44" t="n">
        <v>0</v>
      </c>
      <c r="K284" s="44" t="n">
        <v>0</v>
      </c>
      <c r="L284" s="44" t="n">
        <v>0</v>
      </c>
      <c r="M284" s="44" t="n">
        <v>0</v>
      </c>
      <c r="N284" s="44" t="n">
        <v>0</v>
      </c>
      <c r="O284" s="44" t="n">
        <v>0</v>
      </c>
      <c r="P284" s="44" t="n">
        <v>0</v>
      </c>
      <c r="Q284" s="44" t="n">
        <v>0</v>
      </c>
      <c r="R284" s="44" t="n">
        <v>0</v>
      </c>
      <c r="S284" s="44" t="n">
        <v>0</v>
      </c>
      <c r="T284" s="44" t="n">
        <v>0</v>
      </c>
    </row>
    <row r="285" customFormat="false" ht="12.75" hidden="false" customHeight="false" outlineLevel="0" collapsed="false">
      <c r="B285" s="45" t="n">
        <v>40330</v>
      </c>
      <c r="C285" s="43" t="n">
        <v>0</v>
      </c>
      <c r="D285" s="44" t="n">
        <v>0</v>
      </c>
      <c r="E285" s="44" t="n">
        <v>0</v>
      </c>
      <c r="F285" s="44" t="n">
        <v>0</v>
      </c>
      <c r="G285" s="44" t="n">
        <v>0</v>
      </c>
      <c r="H285" s="44" t="n">
        <v>0</v>
      </c>
      <c r="I285" s="44" t="n">
        <v>0</v>
      </c>
      <c r="J285" s="44" t="n">
        <v>0</v>
      </c>
      <c r="K285" s="44" t="n">
        <v>0</v>
      </c>
      <c r="L285" s="44" t="n">
        <v>0</v>
      </c>
      <c r="M285" s="44" t="n">
        <v>0</v>
      </c>
      <c r="N285" s="44" t="n">
        <v>0</v>
      </c>
      <c r="O285" s="44" t="n">
        <v>0</v>
      </c>
      <c r="P285" s="44" t="n">
        <v>0</v>
      </c>
      <c r="Q285" s="44" t="n">
        <v>0</v>
      </c>
      <c r="R285" s="44" t="n">
        <v>0</v>
      </c>
      <c r="S285" s="44" t="n">
        <v>0</v>
      </c>
      <c r="T285" s="44" t="n">
        <v>0</v>
      </c>
    </row>
    <row r="286" customFormat="false" ht="12.75" hidden="false" customHeight="false" outlineLevel="0" collapsed="false">
      <c r="B286" s="45" t="n">
        <v>40360</v>
      </c>
      <c r="C286" s="43" t="n">
        <v>0</v>
      </c>
      <c r="D286" s="44" t="n">
        <v>0</v>
      </c>
      <c r="E286" s="44" t="n">
        <v>0</v>
      </c>
      <c r="F286" s="44" t="n">
        <v>0</v>
      </c>
      <c r="G286" s="44" t="n">
        <v>0</v>
      </c>
      <c r="H286" s="44" t="n">
        <v>0</v>
      </c>
      <c r="I286" s="44" t="n">
        <v>0</v>
      </c>
      <c r="J286" s="44" t="n">
        <v>0</v>
      </c>
      <c r="K286" s="44" t="n">
        <v>0</v>
      </c>
      <c r="L286" s="44" t="n">
        <v>0</v>
      </c>
      <c r="M286" s="44" t="n">
        <v>0</v>
      </c>
      <c r="N286" s="44" t="n">
        <v>0</v>
      </c>
      <c r="O286" s="44" t="n">
        <v>0</v>
      </c>
      <c r="P286" s="44" t="n">
        <v>0</v>
      </c>
      <c r="Q286" s="44" t="n">
        <v>0</v>
      </c>
      <c r="R286" s="44" t="n">
        <v>0</v>
      </c>
      <c r="S286" s="44" t="n">
        <v>0</v>
      </c>
      <c r="T286" s="44" t="n">
        <v>0</v>
      </c>
    </row>
    <row r="287" customFormat="false" ht="12.75" hidden="false" customHeight="false" outlineLevel="0" collapsed="false">
      <c r="B287" s="45" t="n">
        <v>40391</v>
      </c>
      <c r="C287" s="43" t="n">
        <v>0</v>
      </c>
      <c r="D287" s="44" t="n">
        <v>0</v>
      </c>
      <c r="E287" s="44" t="n">
        <v>0</v>
      </c>
      <c r="F287" s="44" t="n">
        <v>0</v>
      </c>
      <c r="G287" s="44" t="n">
        <v>0</v>
      </c>
      <c r="H287" s="44" t="n">
        <v>0</v>
      </c>
      <c r="I287" s="44" t="n">
        <v>0</v>
      </c>
      <c r="J287" s="44" t="n">
        <v>0</v>
      </c>
      <c r="K287" s="44" t="n">
        <v>0</v>
      </c>
      <c r="L287" s="44" t="n">
        <v>0</v>
      </c>
      <c r="M287" s="44" t="n">
        <v>0</v>
      </c>
      <c r="N287" s="44" t="n">
        <v>0</v>
      </c>
      <c r="O287" s="44" t="n">
        <v>0</v>
      </c>
      <c r="P287" s="44" t="n">
        <v>0</v>
      </c>
      <c r="Q287" s="44" t="n">
        <v>0</v>
      </c>
      <c r="R287" s="44" t="n">
        <v>0</v>
      </c>
      <c r="S287" s="44" t="n">
        <v>0</v>
      </c>
      <c r="T287" s="44" t="n">
        <v>0</v>
      </c>
    </row>
    <row r="288" customFormat="false" ht="12.75" hidden="false" customHeight="false" outlineLevel="0" collapsed="false">
      <c r="B288" s="45" t="n">
        <v>40422</v>
      </c>
      <c r="C288" s="43" t="n">
        <v>0</v>
      </c>
      <c r="D288" s="44" t="n">
        <v>0</v>
      </c>
      <c r="E288" s="44" t="n">
        <v>0</v>
      </c>
      <c r="F288" s="44" t="n">
        <v>0</v>
      </c>
      <c r="G288" s="44" t="n">
        <v>0</v>
      </c>
      <c r="H288" s="44" t="n">
        <v>0</v>
      </c>
      <c r="I288" s="44" t="n">
        <v>0</v>
      </c>
      <c r="J288" s="44" t="n">
        <v>0</v>
      </c>
      <c r="K288" s="44" t="n">
        <v>0</v>
      </c>
      <c r="L288" s="44" t="n">
        <v>0</v>
      </c>
      <c r="M288" s="44" t="n">
        <v>0</v>
      </c>
      <c r="N288" s="44" t="n">
        <v>0</v>
      </c>
      <c r="O288" s="44" t="n">
        <v>0</v>
      </c>
      <c r="P288" s="44" t="n">
        <v>0</v>
      </c>
      <c r="Q288" s="44" t="n">
        <v>0</v>
      </c>
      <c r="R288" s="44" t="n">
        <v>0</v>
      </c>
      <c r="S288" s="44" t="n">
        <v>0</v>
      </c>
      <c r="T288" s="44" t="n">
        <v>0</v>
      </c>
    </row>
    <row r="289" customFormat="false" ht="12.75" hidden="false" customHeight="false" outlineLevel="0" collapsed="false">
      <c r="B289" s="45" t="n">
        <v>40452</v>
      </c>
      <c r="C289" s="43" t="n">
        <v>0</v>
      </c>
      <c r="D289" s="44" t="n">
        <v>0</v>
      </c>
      <c r="E289" s="44" t="n">
        <v>0</v>
      </c>
      <c r="F289" s="44" t="n">
        <v>0</v>
      </c>
      <c r="G289" s="44" t="n">
        <v>0</v>
      </c>
      <c r="H289" s="44" t="n">
        <v>0</v>
      </c>
      <c r="I289" s="44" t="n">
        <v>0</v>
      </c>
      <c r="J289" s="44" t="n">
        <v>0</v>
      </c>
      <c r="K289" s="44" t="n">
        <v>0</v>
      </c>
      <c r="L289" s="44" t="n">
        <v>0</v>
      </c>
      <c r="M289" s="44" t="n">
        <v>0</v>
      </c>
      <c r="N289" s="44" t="n">
        <v>0</v>
      </c>
      <c r="O289" s="44" t="n">
        <v>0</v>
      </c>
      <c r="P289" s="44" t="n">
        <v>0</v>
      </c>
      <c r="Q289" s="44" t="n">
        <v>0</v>
      </c>
      <c r="R289" s="44" t="n">
        <v>0</v>
      </c>
      <c r="S289" s="44" t="n">
        <v>0</v>
      </c>
      <c r="T289" s="44" t="n">
        <v>0</v>
      </c>
    </row>
    <row r="290" customFormat="false" ht="12.75" hidden="false" customHeight="false" outlineLevel="0" collapsed="false">
      <c r="B290" s="45" t="n">
        <v>40483</v>
      </c>
      <c r="C290" s="43" t="n">
        <v>0</v>
      </c>
      <c r="D290" s="44" t="n">
        <v>0</v>
      </c>
      <c r="E290" s="44" t="n">
        <v>0</v>
      </c>
      <c r="F290" s="44" t="n">
        <v>0</v>
      </c>
      <c r="G290" s="44" t="n">
        <v>0</v>
      </c>
      <c r="H290" s="44" t="n">
        <v>0</v>
      </c>
      <c r="I290" s="44" t="n">
        <v>0</v>
      </c>
      <c r="J290" s="44" t="n">
        <v>0</v>
      </c>
      <c r="K290" s="44" t="n">
        <v>0</v>
      </c>
      <c r="L290" s="44" t="n">
        <v>0</v>
      </c>
      <c r="M290" s="44" t="n">
        <v>0</v>
      </c>
      <c r="N290" s="44" t="n">
        <v>0</v>
      </c>
      <c r="O290" s="44" t="n">
        <v>0</v>
      </c>
      <c r="P290" s="44" t="n">
        <v>0</v>
      </c>
      <c r="Q290" s="44" t="n">
        <v>0</v>
      </c>
      <c r="R290" s="44" t="n">
        <v>0</v>
      </c>
      <c r="S290" s="44" t="n">
        <v>0</v>
      </c>
      <c r="T290" s="44" t="n">
        <v>0</v>
      </c>
    </row>
    <row r="291" customFormat="false" ht="12.75" hidden="false" customHeight="false" outlineLevel="0" collapsed="false">
      <c r="B291" s="45" t="n">
        <v>40513</v>
      </c>
      <c r="C291" s="43" t="n">
        <v>0</v>
      </c>
      <c r="D291" s="44" t="n">
        <v>0</v>
      </c>
      <c r="E291" s="44" t="n">
        <v>0</v>
      </c>
      <c r="F291" s="44" t="n">
        <v>0</v>
      </c>
      <c r="G291" s="44" t="n">
        <v>0</v>
      </c>
      <c r="H291" s="44" t="n">
        <v>0</v>
      </c>
      <c r="I291" s="44" t="n">
        <v>0</v>
      </c>
      <c r="J291" s="44" t="n">
        <v>0</v>
      </c>
      <c r="K291" s="44" t="n">
        <v>0</v>
      </c>
      <c r="L291" s="44" t="n">
        <v>0</v>
      </c>
      <c r="M291" s="44" t="n">
        <v>0</v>
      </c>
      <c r="N291" s="44" t="n">
        <v>0</v>
      </c>
      <c r="O291" s="44" t="n">
        <v>0</v>
      </c>
      <c r="P291" s="44" t="n">
        <v>0</v>
      </c>
      <c r="Q291" s="44" t="n">
        <v>0</v>
      </c>
      <c r="R291" s="44" t="n">
        <v>0</v>
      </c>
      <c r="S291" s="44" t="n">
        <v>0</v>
      </c>
      <c r="T291" s="44" t="n">
        <v>0</v>
      </c>
    </row>
    <row r="292" customFormat="false" ht="12.75" hidden="false" customHeight="false" outlineLevel="0" collapsed="false">
      <c r="B292" s="45" t="n">
        <v>40544</v>
      </c>
      <c r="C292" s="43" t="n">
        <v>0</v>
      </c>
      <c r="D292" s="44" t="n">
        <v>0</v>
      </c>
      <c r="E292" s="44" t="n">
        <v>0</v>
      </c>
      <c r="F292" s="44" t="n">
        <v>0</v>
      </c>
      <c r="G292" s="44" t="n">
        <v>0</v>
      </c>
      <c r="H292" s="44" t="n">
        <v>0</v>
      </c>
      <c r="I292" s="44" t="n">
        <v>0</v>
      </c>
      <c r="J292" s="44" t="n">
        <v>0</v>
      </c>
      <c r="K292" s="44" t="n">
        <v>0</v>
      </c>
      <c r="L292" s="44" t="n">
        <v>0</v>
      </c>
      <c r="M292" s="44" t="n">
        <v>0</v>
      </c>
      <c r="N292" s="44" t="n">
        <v>0</v>
      </c>
      <c r="O292" s="44" t="n">
        <v>0</v>
      </c>
      <c r="P292" s="44" t="n">
        <v>0</v>
      </c>
      <c r="Q292" s="44" t="n">
        <v>0</v>
      </c>
      <c r="R292" s="44" t="n">
        <v>0</v>
      </c>
      <c r="S292" s="44" t="n">
        <v>0</v>
      </c>
      <c r="T292" s="44" t="n">
        <v>0</v>
      </c>
    </row>
    <row r="293" customFormat="false" ht="12.75" hidden="false" customHeight="false" outlineLevel="0" collapsed="false">
      <c r="B293" s="45" t="n">
        <v>40575</v>
      </c>
      <c r="C293" s="43" t="n">
        <v>0</v>
      </c>
      <c r="D293" s="44" t="n">
        <v>0</v>
      </c>
      <c r="E293" s="44" t="n">
        <v>0</v>
      </c>
      <c r="F293" s="44" t="n">
        <v>0</v>
      </c>
      <c r="G293" s="44" t="n">
        <v>0</v>
      </c>
      <c r="H293" s="44" t="n">
        <v>0</v>
      </c>
      <c r="I293" s="44" t="n">
        <v>0</v>
      </c>
      <c r="J293" s="44" t="n">
        <v>0</v>
      </c>
      <c r="K293" s="44" t="n">
        <v>0</v>
      </c>
      <c r="L293" s="44" t="n">
        <v>0</v>
      </c>
      <c r="M293" s="44" t="n">
        <v>0</v>
      </c>
      <c r="N293" s="44" t="n">
        <v>0</v>
      </c>
      <c r="O293" s="44" t="n">
        <v>0</v>
      </c>
      <c r="P293" s="44" t="n">
        <v>0</v>
      </c>
      <c r="Q293" s="44" t="n">
        <v>0</v>
      </c>
      <c r="R293" s="44" t="n">
        <v>0</v>
      </c>
      <c r="S293" s="44" t="n">
        <v>0</v>
      </c>
      <c r="T293" s="44" t="n">
        <v>0</v>
      </c>
    </row>
    <row r="294" customFormat="false" ht="12.75" hidden="false" customHeight="false" outlineLevel="0" collapsed="false">
      <c r="B294" s="45" t="n">
        <v>40603</v>
      </c>
      <c r="C294" s="43" t="n">
        <v>0</v>
      </c>
      <c r="D294" s="44" t="n">
        <v>0</v>
      </c>
      <c r="E294" s="44" t="n">
        <v>0</v>
      </c>
      <c r="F294" s="44" t="n">
        <v>0</v>
      </c>
      <c r="G294" s="44" t="n">
        <v>0</v>
      </c>
      <c r="H294" s="44" t="n">
        <v>0</v>
      </c>
      <c r="I294" s="44" t="n">
        <v>0</v>
      </c>
      <c r="J294" s="44" t="n">
        <v>0</v>
      </c>
      <c r="K294" s="44" t="n">
        <v>0</v>
      </c>
      <c r="L294" s="44" t="n">
        <v>0</v>
      </c>
      <c r="M294" s="44" t="n">
        <v>0</v>
      </c>
      <c r="N294" s="44" t="n">
        <v>0</v>
      </c>
      <c r="O294" s="44" t="n">
        <v>0</v>
      </c>
      <c r="P294" s="44" t="n">
        <v>0</v>
      </c>
      <c r="Q294" s="44" t="n">
        <v>0</v>
      </c>
      <c r="R294" s="44" t="n">
        <v>0</v>
      </c>
      <c r="S294" s="44" t="n">
        <v>0</v>
      </c>
      <c r="T294" s="44" t="n">
        <v>0</v>
      </c>
    </row>
    <row r="295" customFormat="false" ht="12.75" hidden="false" customHeight="false" outlineLevel="0" collapsed="false">
      <c r="B295" s="45" t="n">
        <v>40634</v>
      </c>
      <c r="C295" s="43" t="n">
        <v>0</v>
      </c>
      <c r="D295" s="44" t="n">
        <v>0</v>
      </c>
      <c r="E295" s="44" t="n">
        <v>0</v>
      </c>
      <c r="F295" s="44" t="n">
        <v>0</v>
      </c>
      <c r="G295" s="44" t="n">
        <v>0</v>
      </c>
      <c r="H295" s="44" t="n">
        <v>0</v>
      </c>
      <c r="I295" s="44" t="n">
        <v>0</v>
      </c>
      <c r="J295" s="44" t="n">
        <v>0</v>
      </c>
      <c r="K295" s="44" t="n">
        <v>0</v>
      </c>
      <c r="L295" s="44" t="n">
        <v>0</v>
      </c>
      <c r="M295" s="44" t="n">
        <v>0</v>
      </c>
      <c r="N295" s="44" t="n">
        <v>0</v>
      </c>
      <c r="O295" s="44" t="n">
        <v>0</v>
      </c>
      <c r="P295" s="44" t="n">
        <v>0</v>
      </c>
      <c r="Q295" s="44" t="n">
        <v>0</v>
      </c>
      <c r="R295" s="44" t="n">
        <v>0</v>
      </c>
      <c r="S295" s="44" t="n">
        <v>0</v>
      </c>
      <c r="T295" s="44" t="n">
        <v>0</v>
      </c>
    </row>
    <row r="296" customFormat="false" ht="12.75" hidden="false" customHeight="false" outlineLevel="0" collapsed="false">
      <c r="B296" s="45" t="n">
        <v>40664</v>
      </c>
      <c r="C296" s="43" t="n">
        <v>0</v>
      </c>
      <c r="D296" s="44" t="n">
        <v>0</v>
      </c>
      <c r="E296" s="44" t="n">
        <v>0</v>
      </c>
      <c r="F296" s="44" t="n">
        <v>0</v>
      </c>
      <c r="G296" s="44" t="n">
        <v>0</v>
      </c>
      <c r="H296" s="44" t="n">
        <v>0</v>
      </c>
      <c r="I296" s="44" t="n">
        <v>0</v>
      </c>
      <c r="J296" s="44" t="n">
        <v>0</v>
      </c>
      <c r="K296" s="44" t="n">
        <v>0</v>
      </c>
      <c r="L296" s="44" t="n">
        <v>0</v>
      </c>
      <c r="M296" s="44" t="n">
        <v>0</v>
      </c>
      <c r="N296" s="44" t="n">
        <v>0</v>
      </c>
      <c r="O296" s="44" t="n">
        <v>0</v>
      </c>
      <c r="P296" s="44" t="n">
        <v>0</v>
      </c>
      <c r="Q296" s="44" t="n">
        <v>0</v>
      </c>
      <c r="R296" s="44" t="n">
        <v>0</v>
      </c>
      <c r="S296" s="44" t="n">
        <v>0</v>
      </c>
      <c r="T296" s="44" t="n">
        <v>0</v>
      </c>
    </row>
    <row r="297" customFormat="false" ht="12.75" hidden="false" customHeight="false" outlineLevel="0" collapsed="false">
      <c r="B297" s="45" t="n">
        <v>40695</v>
      </c>
      <c r="C297" s="43" t="n">
        <v>0</v>
      </c>
      <c r="D297" s="44" t="n">
        <v>0</v>
      </c>
      <c r="E297" s="44" t="n">
        <v>0</v>
      </c>
      <c r="F297" s="44" t="n">
        <v>0</v>
      </c>
      <c r="G297" s="44" t="n">
        <v>0</v>
      </c>
      <c r="H297" s="44" t="n">
        <v>0</v>
      </c>
      <c r="I297" s="44" t="n">
        <v>0</v>
      </c>
      <c r="J297" s="44" t="n">
        <v>0</v>
      </c>
      <c r="K297" s="44" t="n">
        <v>0</v>
      </c>
      <c r="L297" s="44" t="n">
        <v>0</v>
      </c>
      <c r="M297" s="44" t="n">
        <v>0</v>
      </c>
      <c r="N297" s="44" t="n">
        <v>0</v>
      </c>
      <c r="O297" s="44" t="n">
        <v>0</v>
      </c>
      <c r="P297" s="44" t="n">
        <v>0</v>
      </c>
      <c r="Q297" s="44" t="n">
        <v>0</v>
      </c>
      <c r="R297" s="44" t="n">
        <v>0</v>
      </c>
      <c r="S297" s="44" t="n">
        <v>0</v>
      </c>
      <c r="T297" s="44" t="n">
        <v>0</v>
      </c>
    </row>
    <row r="298" customFormat="false" ht="12.75" hidden="false" customHeight="false" outlineLevel="0" collapsed="false">
      <c r="B298" s="45" t="n">
        <v>40725</v>
      </c>
      <c r="C298" s="43" t="n">
        <v>0</v>
      </c>
      <c r="D298" s="44" t="n">
        <v>0</v>
      </c>
      <c r="E298" s="44" t="n">
        <v>0</v>
      </c>
      <c r="F298" s="44" t="n">
        <v>0</v>
      </c>
      <c r="G298" s="44" t="n">
        <v>0</v>
      </c>
      <c r="H298" s="44" t="n">
        <v>0</v>
      </c>
      <c r="I298" s="44" t="n">
        <v>0</v>
      </c>
      <c r="J298" s="44" t="n">
        <v>0</v>
      </c>
      <c r="K298" s="44" t="n">
        <v>0</v>
      </c>
      <c r="L298" s="44" t="n">
        <v>0</v>
      </c>
      <c r="M298" s="44" t="n">
        <v>0</v>
      </c>
      <c r="N298" s="44" t="n">
        <v>0</v>
      </c>
      <c r="O298" s="44" t="n">
        <v>0</v>
      </c>
      <c r="P298" s="44" t="n">
        <v>0</v>
      </c>
      <c r="Q298" s="44" t="n">
        <v>0</v>
      </c>
      <c r="R298" s="44" t="n">
        <v>0</v>
      </c>
      <c r="S298" s="44" t="n">
        <v>0</v>
      </c>
      <c r="T298" s="44" t="n">
        <v>0</v>
      </c>
    </row>
    <row r="299" customFormat="false" ht="12.75" hidden="false" customHeight="false" outlineLevel="0" collapsed="false">
      <c r="B299" s="45" t="n">
        <v>40756</v>
      </c>
      <c r="C299" s="43" t="n">
        <v>0</v>
      </c>
      <c r="D299" s="44" t="n">
        <v>0</v>
      </c>
      <c r="E299" s="44" t="n">
        <v>0</v>
      </c>
      <c r="F299" s="44" t="n">
        <v>0</v>
      </c>
      <c r="G299" s="44" t="n">
        <v>0</v>
      </c>
      <c r="H299" s="44" t="n">
        <v>0</v>
      </c>
      <c r="I299" s="44" t="n">
        <v>0</v>
      </c>
      <c r="J299" s="44" t="n">
        <v>0</v>
      </c>
      <c r="K299" s="44" t="n">
        <v>0</v>
      </c>
      <c r="L299" s="44" t="n">
        <v>0</v>
      </c>
      <c r="M299" s="44" t="n">
        <v>0</v>
      </c>
      <c r="N299" s="44" t="n">
        <v>0</v>
      </c>
      <c r="O299" s="44" t="n">
        <v>0</v>
      </c>
      <c r="P299" s="44" t="n">
        <v>0</v>
      </c>
      <c r="Q299" s="44" t="n">
        <v>0</v>
      </c>
      <c r="R299" s="44" t="n">
        <v>0</v>
      </c>
      <c r="S299" s="44" t="n">
        <v>0</v>
      </c>
      <c r="T299" s="44" t="n">
        <v>0</v>
      </c>
    </row>
    <row r="300" customFormat="false" ht="12.75" hidden="false" customHeight="false" outlineLevel="0" collapsed="false">
      <c r="B300" s="45" t="n">
        <v>40787</v>
      </c>
      <c r="C300" s="43" t="n">
        <v>0</v>
      </c>
      <c r="D300" s="44" t="n">
        <v>0</v>
      </c>
      <c r="E300" s="44" t="n">
        <v>0</v>
      </c>
      <c r="F300" s="44" t="n">
        <v>0</v>
      </c>
      <c r="G300" s="44" t="n">
        <v>0</v>
      </c>
      <c r="H300" s="44" t="n">
        <v>0</v>
      </c>
      <c r="I300" s="44" t="n">
        <v>0</v>
      </c>
      <c r="J300" s="44" t="n">
        <v>0</v>
      </c>
      <c r="K300" s="44" t="n">
        <v>0</v>
      </c>
      <c r="L300" s="44" t="n">
        <v>0</v>
      </c>
      <c r="M300" s="44" t="n">
        <v>0</v>
      </c>
      <c r="N300" s="44" t="n">
        <v>0</v>
      </c>
      <c r="O300" s="44" t="n">
        <v>0</v>
      </c>
      <c r="P300" s="44" t="n">
        <v>0</v>
      </c>
      <c r="Q300" s="44" t="n">
        <v>0</v>
      </c>
      <c r="R300" s="44" t="n">
        <v>0</v>
      </c>
      <c r="S300" s="44" t="n">
        <v>0</v>
      </c>
      <c r="T300" s="44" t="n">
        <v>0</v>
      </c>
    </row>
    <row r="301" customFormat="false" ht="12.75" hidden="false" customHeight="false" outlineLevel="0" collapsed="false">
      <c r="B301" s="45" t="n">
        <v>40817</v>
      </c>
      <c r="C301" s="43" t="n">
        <v>0</v>
      </c>
      <c r="D301" s="44" t="n">
        <v>0</v>
      </c>
      <c r="E301" s="44" t="n">
        <v>0</v>
      </c>
      <c r="F301" s="44" t="n">
        <v>0</v>
      </c>
      <c r="G301" s="44" t="n">
        <v>0</v>
      </c>
      <c r="H301" s="44" t="n">
        <v>0</v>
      </c>
      <c r="I301" s="44" t="n">
        <v>0</v>
      </c>
      <c r="J301" s="44" t="n">
        <v>0</v>
      </c>
      <c r="K301" s="44" t="n">
        <v>0</v>
      </c>
      <c r="L301" s="44" t="n">
        <v>0</v>
      </c>
      <c r="M301" s="44" t="n">
        <v>0</v>
      </c>
      <c r="N301" s="44" t="n">
        <v>0</v>
      </c>
      <c r="O301" s="44" t="n">
        <v>0</v>
      </c>
      <c r="P301" s="44" t="n">
        <v>0</v>
      </c>
      <c r="Q301" s="44" t="n">
        <v>0</v>
      </c>
      <c r="R301" s="44" t="n">
        <v>0</v>
      </c>
      <c r="S301" s="44" t="n">
        <v>0</v>
      </c>
      <c r="T301" s="44" t="n">
        <v>0</v>
      </c>
    </row>
    <row r="302" customFormat="false" ht="12.75" hidden="false" customHeight="false" outlineLevel="0" collapsed="false">
      <c r="B302" s="45" t="n">
        <v>40848</v>
      </c>
      <c r="C302" s="43" t="n">
        <v>0</v>
      </c>
      <c r="D302" s="44" t="n">
        <v>0</v>
      </c>
      <c r="E302" s="44" t="n">
        <v>0</v>
      </c>
      <c r="F302" s="44" t="n">
        <v>0</v>
      </c>
      <c r="G302" s="44" t="n">
        <v>0</v>
      </c>
      <c r="H302" s="44" t="n">
        <v>0</v>
      </c>
      <c r="I302" s="44" t="n">
        <v>0</v>
      </c>
      <c r="J302" s="44" t="n">
        <v>0</v>
      </c>
      <c r="K302" s="44" t="n">
        <v>0</v>
      </c>
      <c r="L302" s="44" t="n">
        <v>0</v>
      </c>
      <c r="M302" s="44" t="n">
        <v>0</v>
      </c>
      <c r="N302" s="44" t="n">
        <v>0</v>
      </c>
      <c r="O302" s="44" t="n">
        <v>0</v>
      </c>
      <c r="P302" s="44" t="n">
        <v>0</v>
      </c>
      <c r="Q302" s="44" t="n">
        <v>0</v>
      </c>
      <c r="R302" s="44" t="n">
        <v>0</v>
      </c>
      <c r="S302" s="44" t="n">
        <v>0</v>
      </c>
      <c r="T302" s="44" t="n">
        <v>0</v>
      </c>
    </row>
    <row r="303" customFormat="false" ht="12.75" hidden="false" customHeight="false" outlineLevel="0" collapsed="false">
      <c r="B303" s="45" t="n">
        <v>40878</v>
      </c>
      <c r="C303" s="43" t="n">
        <v>0</v>
      </c>
      <c r="D303" s="44" t="n">
        <v>0</v>
      </c>
      <c r="E303" s="44" t="n">
        <v>0</v>
      </c>
      <c r="F303" s="44" t="n">
        <v>0</v>
      </c>
      <c r="G303" s="44" t="n">
        <v>0</v>
      </c>
      <c r="H303" s="44" t="n">
        <v>0</v>
      </c>
      <c r="I303" s="44" t="n">
        <v>0</v>
      </c>
      <c r="J303" s="44" t="n">
        <v>0</v>
      </c>
      <c r="K303" s="44" t="n">
        <v>0</v>
      </c>
      <c r="L303" s="44" t="n">
        <v>0</v>
      </c>
      <c r="M303" s="44" t="n">
        <v>0</v>
      </c>
      <c r="N303" s="44" t="n">
        <v>0</v>
      </c>
      <c r="O303" s="44" t="n">
        <v>0</v>
      </c>
      <c r="P303" s="44" t="n">
        <v>0</v>
      </c>
      <c r="Q303" s="44" t="n">
        <v>0</v>
      </c>
      <c r="R303" s="44" t="n">
        <v>0</v>
      </c>
      <c r="S303" s="44" t="n">
        <v>0</v>
      </c>
      <c r="T303" s="44" t="n">
        <v>0</v>
      </c>
    </row>
    <row r="304" customFormat="false" ht="12.75" hidden="false" customHeight="false" outlineLevel="0" collapsed="false">
      <c r="B304" s="47" t="n">
        <v>40909</v>
      </c>
      <c r="C304" s="43" t="n">
        <v>0</v>
      </c>
      <c r="D304" s="44" t="n">
        <v>0</v>
      </c>
      <c r="E304" s="44" t="n">
        <v>0</v>
      </c>
      <c r="F304" s="44" t="n">
        <v>0</v>
      </c>
      <c r="G304" s="44" t="n">
        <v>0</v>
      </c>
      <c r="H304" s="44" t="n">
        <v>0</v>
      </c>
      <c r="I304" s="44" t="n">
        <v>0</v>
      </c>
      <c r="J304" s="44" t="n">
        <v>0</v>
      </c>
      <c r="K304" s="44" t="n">
        <v>0</v>
      </c>
      <c r="L304" s="44" t="n">
        <v>0</v>
      </c>
      <c r="M304" s="44" t="n">
        <v>0</v>
      </c>
      <c r="N304" s="44" t="n">
        <v>0</v>
      </c>
      <c r="O304" s="44" t="n">
        <v>0</v>
      </c>
      <c r="P304" s="44" t="n">
        <v>0</v>
      </c>
      <c r="Q304" s="44" t="n">
        <v>0</v>
      </c>
      <c r="R304" s="44" t="n">
        <v>0</v>
      </c>
      <c r="S304" s="44" t="n">
        <v>0</v>
      </c>
      <c r="T304" s="44" t="n">
        <v>0</v>
      </c>
    </row>
    <row r="305" customFormat="false" ht="12.75" hidden="false" customHeight="false" outlineLevel="0" collapsed="false">
      <c r="B305" s="47" t="n">
        <v>40940</v>
      </c>
      <c r="C305" s="43" t="n">
        <v>0</v>
      </c>
      <c r="D305" s="44" t="n">
        <v>0</v>
      </c>
      <c r="E305" s="44" t="n">
        <v>0</v>
      </c>
      <c r="F305" s="44" t="n">
        <v>0</v>
      </c>
      <c r="G305" s="44" t="n">
        <v>0</v>
      </c>
      <c r="H305" s="44" t="n">
        <v>0</v>
      </c>
      <c r="I305" s="44" t="n">
        <v>0</v>
      </c>
      <c r="J305" s="44" t="n">
        <v>0</v>
      </c>
      <c r="K305" s="44" t="n">
        <v>0</v>
      </c>
      <c r="L305" s="44" t="n">
        <v>0</v>
      </c>
      <c r="M305" s="44" t="n">
        <v>0</v>
      </c>
      <c r="N305" s="44" t="n">
        <v>0</v>
      </c>
      <c r="O305" s="44" t="n">
        <v>0</v>
      </c>
      <c r="P305" s="44" t="n">
        <v>0</v>
      </c>
      <c r="Q305" s="44" t="n">
        <v>0</v>
      </c>
      <c r="R305" s="44" t="n">
        <v>0</v>
      </c>
      <c r="S305" s="44" t="n">
        <v>0</v>
      </c>
      <c r="T305" s="44" t="n">
        <v>0</v>
      </c>
    </row>
    <row r="306" customFormat="false" ht="12.75" hidden="false" customHeight="false" outlineLevel="0" collapsed="false">
      <c r="B306" s="47" t="n">
        <v>40969</v>
      </c>
      <c r="C306" s="43" t="n">
        <v>0</v>
      </c>
      <c r="D306" s="44" t="n">
        <v>0</v>
      </c>
      <c r="E306" s="44" t="n">
        <v>0</v>
      </c>
      <c r="F306" s="44" t="n">
        <v>0</v>
      </c>
      <c r="G306" s="44" t="n">
        <v>0</v>
      </c>
      <c r="H306" s="44" t="n">
        <v>0</v>
      </c>
      <c r="I306" s="44" t="n">
        <v>0</v>
      </c>
      <c r="J306" s="44" t="n">
        <v>0</v>
      </c>
      <c r="K306" s="44" t="n">
        <v>0</v>
      </c>
      <c r="L306" s="44" t="n">
        <v>0</v>
      </c>
      <c r="M306" s="44" t="n">
        <v>0</v>
      </c>
      <c r="N306" s="44" t="n">
        <v>0</v>
      </c>
      <c r="O306" s="44" t="n">
        <v>0</v>
      </c>
      <c r="P306" s="44" t="n">
        <v>0</v>
      </c>
      <c r="Q306" s="44" t="n">
        <v>0</v>
      </c>
      <c r="R306" s="44" t="n">
        <v>0</v>
      </c>
      <c r="S306" s="44" t="n">
        <v>0</v>
      </c>
      <c r="T306" s="44" t="n">
        <v>0</v>
      </c>
    </row>
    <row r="307" customFormat="false" ht="12.75" hidden="false" customHeight="false" outlineLevel="0" collapsed="false">
      <c r="B307" s="47" t="n">
        <v>41000</v>
      </c>
      <c r="C307" s="43" t="n">
        <v>0</v>
      </c>
      <c r="D307" s="44" t="n">
        <v>0</v>
      </c>
      <c r="E307" s="44" t="n">
        <v>0</v>
      </c>
      <c r="F307" s="44" t="n">
        <v>0</v>
      </c>
      <c r="G307" s="44" t="n">
        <v>0</v>
      </c>
      <c r="H307" s="44" t="n">
        <v>0</v>
      </c>
      <c r="I307" s="44" t="n">
        <v>0</v>
      </c>
      <c r="J307" s="44" t="n">
        <v>0</v>
      </c>
      <c r="K307" s="44" t="n">
        <v>0</v>
      </c>
      <c r="L307" s="44" t="n">
        <v>0</v>
      </c>
      <c r="M307" s="44" t="n">
        <v>0</v>
      </c>
      <c r="N307" s="44" t="n">
        <v>0</v>
      </c>
      <c r="O307" s="44" t="n">
        <v>0</v>
      </c>
      <c r="P307" s="44" t="n">
        <v>0</v>
      </c>
      <c r="Q307" s="44" t="n">
        <v>0</v>
      </c>
      <c r="R307" s="44" t="n">
        <v>0</v>
      </c>
      <c r="S307" s="44" t="n">
        <v>0</v>
      </c>
      <c r="T307" s="44" t="n">
        <v>0</v>
      </c>
    </row>
    <row r="308" customFormat="false" ht="12.75" hidden="false" customHeight="false" outlineLevel="0" collapsed="false">
      <c r="B308" s="47" t="n">
        <v>41030</v>
      </c>
      <c r="C308" s="43" t="n">
        <v>0</v>
      </c>
      <c r="D308" s="44" t="n">
        <v>0</v>
      </c>
      <c r="E308" s="44" t="n">
        <v>0</v>
      </c>
      <c r="F308" s="44" t="n">
        <v>0</v>
      </c>
      <c r="G308" s="44" t="n">
        <v>0</v>
      </c>
      <c r="H308" s="44" t="n">
        <v>0</v>
      </c>
      <c r="I308" s="44" t="n">
        <v>0</v>
      </c>
      <c r="J308" s="44" t="n">
        <v>0</v>
      </c>
      <c r="K308" s="44" t="n">
        <v>0</v>
      </c>
      <c r="L308" s="44" t="n">
        <v>0</v>
      </c>
      <c r="M308" s="44" t="n">
        <v>0</v>
      </c>
      <c r="N308" s="44" t="n">
        <v>0</v>
      </c>
      <c r="O308" s="44" t="n">
        <v>0</v>
      </c>
      <c r="P308" s="44" t="n">
        <v>0</v>
      </c>
      <c r="Q308" s="44" t="n">
        <v>0</v>
      </c>
      <c r="R308" s="44" t="n">
        <v>0</v>
      </c>
      <c r="S308" s="44" t="n">
        <v>0</v>
      </c>
      <c r="T308" s="44" t="n">
        <v>0</v>
      </c>
    </row>
    <row r="309" customFormat="false" ht="12.75" hidden="false" customHeight="false" outlineLevel="0" collapsed="false">
      <c r="B309" s="47" t="n">
        <v>41061</v>
      </c>
      <c r="C309" s="43" t="n">
        <v>0</v>
      </c>
      <c r="D309" s="44" t="n">
        <v>0</v>
      </c>
      <c r="E309" s="44" t="n">
        <v>0</v>
      </c>
      <c r="F309" s="44" t="n">
        <v>0</v>
      </c>
      <c r="G309" s="44" t="n">
        <v>0</v>
      </c>
      <c r="H309" s="44" t="n">
        <v>0</v>
      </c>
      <c r="I309" s="44" t="n">
        <v>0</v>
      </c>
      <c r="J309" s="44" t="n">
        <v>0</v>
      </c>
      <c r="K309" s="44" t="n">
        <v>0</v>
      </c>
      <c r="L309" s="44" t="n">
        <v>0</v>
      </c>
      <c r="M309" s="44" t="n">
        <v>0</v>
      </c>
      <c r="N309" s="44" t="n">
        <v>0</v>
      </c>
      <c r="O309" s="44" t="n">
        <v>0</v>
      </c>
      <c r="P309" s="44" t="n">
        <v>0</v>
      </c>
      <c r="Q309" s="44" t="n">
        <v>0</v>
      </c>
      <c r="R309" s="44" t="n">
        <v>0</v>
      </c>
      <c r="S309" s="44" t="n">
        <v>0</v>
      </c>
      <c r="T309" s="44" t="n">
        <v>0</v>
      </c>
    </row>
    <row r="310" customFormat="false" ht="12.75" hidden="false" customHeight="false" outlineLevel="0" collapsed="false">
      <c r="B310" s="47" t="n">
        <v>41091</v>
      </c>
      <c r="C310" s="43" t="n">
        <v>0</v>
      </c>
      <c r="D310" s="44" t="n">
        <v>0</v>
      </c>
      <c r="E310" s="44" t="n">
        <v>0</v>
      </c>
      <c r="F310" s="44" t="n">
        <v>0</v>
      </c>
      <c r="G310" s="44" t="n">
        <v>0</v>
      </c>
      <c r="H310" s="44" t="n">
        <v>0</v>
      </c>
      <c r="I310" s="44" t="n">
        <v>0</v>
      </c>
      <c r="J310" s="44" t="n">
        <v>0</v>
      </c>
      <c r="K310" s="44" t="n">
        <v>0</v>
      </c>
      <c r="L310" s="44" t="n">
        <v>0</v>
      </c>
      <c r="M310" s="44" t="n">
        <v>0</v>
      </c>
      <c r="N310" s="44" t="n">
        <v>0</v>
      </c>
      <c r="O310" s="44" t="n">
        <v>0</v>
      </c>
      <c r="P310" s="44" t="n">
        <v>0</v>
      </c>
      <c r="Q310" s="44" t="n">
        <v>0</v>
      </c>
      <c r="R310" s="44" t="n">
        <v>0</v>
      </c>
      <c r="S310" s="44" t="n">
        <v>0</v>
      </c>
      <c r="T310" s="44" t="n">
        <v>0</v>
      </c>
    </row>
    <row r="311" customFormat="false" ht="12.75" hidden="false" customHeight="false" outlineLevel="0" collapsed="false">
      <c r="B311" s="47" t="n">
        <v>41122</v>
      </c>
      <c r="C311" s="43" t="n">
        <v>0</v>
      </c>
      <c r="D311" s="44" t="n">
        <v>0</v>
      </c>
      <c r="E311" s="44" t="n">
        <v>0</v>
      </c>
      <c r="F311" s="44" t="n">
        <v>0</v>
      </c>
      <c r="G311" s="44" t="n">
        <v>0</v>
      </c>
      <c r="H311" s="44" t="n">
        <v>0</v>
      </c>
      <c r="I311" s="44" t="n">
        <v>0</v>
      </c>
      <c r="J311" s="44" t="n">
        <v>0</v>
      </c>
      <c r="K311" s="44" t="n">
        <v>0</v>
      </c>
      <c r="L311" s="44" t="n">
        <v>0</v>
      </c>
      <c r="M311" s="44" t="n">
        <v>0</v>
      </c>
      <c r="N311" s="44" t="n">
        <v>0</v>
      </c>
      <c r="O311" s="44" t="n">
        <v>0</v>
      </c>
      <c r="P311" s="44" t="n">
        <v>0</v>
      </c>
      <c r="Q311" s="44" t="n">
        <v>0</v>
      </c>
      <c r="R311" s="44" t="n">
        <v>0</v>
      </c>
      <c r="S311" s="44" t="n">
        <v>0</v>
      </c>
      <c r="T311" s="44" t="n">
        <v>0</v>
      </c>
    </row>
    <row r="312" customFormat="false" ht="12.75" hidden="false" customHeight="false" outlineLevel="0" collapsed="false">
      <c r="B312" s="47" t="n">
        <v>41153</v>
      </c>
      <c r="C312" s="43" t="n">
        <v>0</v>
      </c>
      <c r="D312" s="44" t="n">
        <v>0</v>
      </c>
      <c r="E312" s="44" t="n">
        <v>0</v>
      </c>
      <c r="F312" s="44" t="n">
        <v>0</v>
      </c>
      <c r="G312" s="44" t="n">
        <v>0</v>
      </c>
      <c r="H312" s="44" t="n">
        <v>0</v>
      </c>
      <c r="I312" s="44" t="n">
        <v>0</v>
      </c>
      <c r="J312" s="44" t="n">
        <v>0</v>
      </c>
      <c r="K312" s="44" t="n">
        <v>0</v>
      </c>
      <c r="L312" s="44" t="n">
        <v>0</v>
      </c>
      <c r="M312" s="44" t="n">
        <v>0</v>
      </c>
      <c r="N312" s="44" t="n">
        <v>0</v>
      </c>
      <c r="O312" s="44" t="n">
        <v>0</v>
      </c>
      <c r="P312" s="44" t="n">
        <v>0</v>
      </c>
      <c r="Q312" s="44" t="n">
        <v>0</v>
      </c>
      <c r="R312" s="44" t="n">
        <v>0</v>
      </c>
      <c r="S312" s="44" t="n">
        <v>0</v>
      </c>
      <c r="T312" s="44" t="n">
        <v>0</v>
      </c>
    </row>
    <row r="313" customFormat="false" ht="12.75" hidden="false" customHeight="false" outlineLevel="0" collapsed="false">
      <c r="B313" s="47" t="n">
        <v>41183</v>
      </c>
      <c r="C313" s="43" t="n">
        <v>0</v>
      </c>
      <c r="D313" s="44" t="n">
        <v>0</v>
      </c>
      <c r="E313" s="44" t="n">
        <v>0</v>
      </c>
      <c r="F313" s="44" t="n">
        <v>0</v>
      </c>
      <c r="G313" s="44" t="n">
        <v>0</v>
      </c>
      <c r="H313" s="44" t="n">
        <v>0</v>
      </c>
      <c r="I313" s="44" t="n">
        <v>0</v>
      </c>
      <c r="J313" s="44" t="n">
        <v>0</v>
      </c>
      <c r="K313" s="44" t="n">
        <v>0</v>
      </c>
      <c r="L313" s="44" t="n">
        <v>0</v>
      </c>
      <c r="M313" s="44" t="n">
        <v>0</v>
      </c>
      <c r="N313" s="44" t="n">
        <v>0</v>
      </c>
      <c r="O313" s="44" t="n">
        <v>0</v>
      </c>
      <c r="P313" s="44" t="n">
        <v>0</v>
      </c>
      <c r="Q313" s="44" t="n">
        <v>0</v>
      </c>
      <c r="R313" s="44" t="n">
        <v>0</v>
      </c>
      <c r="S313" s="44" t="n">
        <v>0</v>
      </c>
      <c r="T313" s="44" t="n">
        <v>0</v>
      </c>
    </row>
    <row r="314" customFormat="false" ht="12.75" hidden="false" customHeight="false" outlineLevel="0" collapsed="false">
      <c r="B314" s="47" t="n">
        <v>41214</v>
      </c>
      <c r="C314" s="43" t="n">
        <v>0</v>
      </c>
      <c r="D314" s="44" t="n">
        <v>0</v>
      </c>
      <c r="E314" s="44" t="n">
        <v>0</v>
      </c>
      <c r="F314" s="44" t="n">
        <v>0</v>
      </c>
      <c r="G314" s="44" t="n">
        <v>0</v>
      </c>
      <c r="H314" s="44" t="n">
        <v>0</v>
      </c>
      <c r="I314" s="44" t="n">
        <v>0</v>
      </c>
      <c r="J314" s="44" t="n">
        <v>0</v>
      </c>
      <c r="K314" s="44" t="n">
        <v>0</v>
      </c>
      <c r="L314" s="44" t="n">
        <v>0</v>
      </c>
      <c r="M314" s="44" t="n">
        <v>0</v>
      </c>
      <c r="N314" s="44" t="n">
        <v>0</v>
      </c>
      <c r="O314" s="44" t="n">
        <v>0</v>
      </c>
      <c r="P314" s="44" t="n">
        <v>0</v>
      </c>
      <c r="Q314" s="44" t="n">
        <v>0</v>
      </c>
      <c r="R314" s="44" t="n">
        <v>0</v>
      </c>
      <c r="S314" s="44" t="n">
        <v>0</v>
      </c>
      <c r="T314" s="44" t="n">
        <v>0</v>
      </c>
    </row>
    <row r="315" customFormat="false" ht="12.75" hidden="false" customHeight="false" outlineLevel="0" collapsed="false">
      <c r="B315" s="47" t="n">
        <v>41244</v>
      </c>
      <c r="C315" s="43" t="n">
        <v>0</v>
      </c>
      <c r="D315" s="44" t="n">
        <v>0</v>
      </c>
      <c r="E315" s="44" t="n">
        <v>0</v>
      </c>
      <c r="F315" s="44" t="n">
        <v>0</v>
      </c>
      <c r="G315" s="44" t="n">
        <v>0</v>
      </c>
      <c r="H315" s="44" t="n">
        <v>0</v>
      </c>
      <c r="I315" s="44" t="n">
        <v>0</v>
      </c>
      <c r="J315" s="44" t="n">
        <v>0</v>
      </c>
      <c r="K315" s="44" t="n">
        <v>0</v>
      </c>
      <c r="L315" s="44" t="n">
        <v>0</v>
      </c>
      <c r="M315" s="44" t="n">
        <v>0</v>
      </c>
      <c r="N315" s="44" t="n">
        <v>0</v>
      </c>
      <c r="O315" s="44" t="n">
        <v>0</v>
      </c>
      <c r="P315" s="44" t="n">
        <v>0</v>
      </c>
      <c r="Q315" s="44" t="n">
        <v>0</v>
      </c>
      <c r="R315" s="44" t="n">
        <v>0</v>
      </c>
      <c r="S315" s="44" t="n">
        <v>0</v>
      </c>
      <c r="T315" s="44" t="n">
        <v>0</v>
      </c>
    </row>
    <row r="316" customFormat="false" ht="12.75" hidden="false" customHeight="false" outlineLevel="0" collapsed="false">
      <c r="B316" s="47" t="n">
        <v>41275</v>
      </c>
      <c r="C316" s="43" t="n">
        <v>0</v>
      </c>
      <c r="D316" s="44" t="n">
        <v>0</v>
      </c>
      <c r="E316" s="44" t="n">
        <v>0</v>
      </c>
      <c r="F316" s="44" t="n">
        <v>0</v>
      </c>
      <c r="G316" s="44" t="n">
        <v>0</v>
      </c>
      <c r="H316" s="44" t="n">
        <v>0</v>
      </c>
      <c r="I316" s="44" t="n">
        <v>0</v>
      </c>
      <c r="J316" s="44" t="n">
        <v>0</v>
      </c>
      <c r="K316" s="44" t="n">
        <v>0</v>
      </c>
      <c r="L316" s="44" t="n">
        <v>0</v>
      </c>
      <c r="M316" s="44" t="n">
        <v>0</v>
      </c>
      <c r="N316" s="44" t="n">
        <v>0</v>
      </c>
      <c r="O316" s="44" t="n">
        <v>0</v>
      </c>
      <c r="P316" s="44" t="n">
        <v>0</v>
      </c>
      <c r="Q316" s="44" t="n">
        <v>0</v>
      </c>
      <c r="R316" s="44" t="n">
        <v>0</v>
      </c>
      <c r="S316" s="44" t="n">
        <v>0</v>
      </c>
      <c r="T316" s="44" t="n">
        <v>0</v>
      </c>
    </row>
    <row r="317" customFormat="false" ht="12.75" hidden="false" customHeight="false" outlineLevel="0" collapsed="false">
      <c r="B317" s="47" t="n">
        <v>41306</v>
      </c>
      <c r="C317" s="43" t="n">
        <v>0</v>
      </c>
      <c r="D317" s="44" t="n">
        <v>0</v>
      </c>
      <c r="E317" s="44" t="n">
        <v>0</v>
      </c>
      <c r="F317" s="44" t="n">
        <v>0</v>
      </c>
      <c r="G317" s="44" t="n">
        <v>0</v>
      </c>
      <c r="H317" s="44" t="n">
        <v>0</v>
      </c>
      <c r="I317" s="44" t="n">
        <v>0</v>
      </c>
      <c r="J317" s="44" t="n">
        <v>0</v>
      </c>
      <c r="K317" s="44" t="n">
        <v>0</v>
      </c>
      <c r="L317" s="44" t="n">
        <v>0</v>
      </c>
      <c r="M317" s="44" t="n">
        <v>0</v>
      </c>
      <c r="N317" s="44" t="n">
        <v>0</v>
      </c>
      <c r="O317" s="44" t="n">
        <v>0</v>
      </c>
      <c r="P317" s="44" t="n">
        <v>0</v>
      </c>
      <c r="Q317" s="44" t="n">
        <v>0</v>
      </c>
      <c r="R317" s="44" t="n">
        <v>0</v>
      </c>
      <c r="S317" s="44" t="n">
        <v>0</v>
      </c>
      <c r="T317" s="44" t="n">
        <v>0</v>
      </c>
    </row>
    <row r="318" customFormat="false" ht="12.75" hidden="false" customHeight="false" outlineLevel="0" collapsed="false">
      <c r="B318" s="47" t="n">
        <v>41334</v>
      </c>
      <c r="C318" s="43" t="n">
        <v>0</v>
      </c>
      <c r="D318" s="44" t="n">
        <v>0</v>
      </c>
      <c r="E318" s="44" t="n">
        <v>0</v>
      </c>
      <c r="F318" s="44" t="n">
        <v>0</v>
      </c>
      <c r="G318" s="44" t="n">
        <v>0</v>
      </c>
      <c r="H318" s="44" t="n">
        <v>0</v>
      </c>
      <c r="I318" s="44" t="n">
        <v>0</v>
      </c>
      <c r="J318" s="44" t="n">
        <v>0</v>
      </c>
      <c r="K318" s="44" t="n">
        <v>0</v>
      </c>
      <c r="L318" s="44" t="n">
        <v>0</v>
      </c>
      <c r="M318" s="44" t="n">
        <v>0</v>
      </c>
      <c r="N318" s="44" t="n">
        <v>0</v>
      </c>
      <c r="O318" s="44" t="n">
        <v>0</v>
      </c>
      <c r="P318" s="44" t="n">
        <v>0</v>
      </c>
      <c r="Q318" s="44" t="n">
        <v>0</v>
      </c>
      <c r="R318" s="44" t="n">
        <v>0</v>
      </c>
      <c r="S318" s="44" t="n">
        <v>0</v>
      </c>
      <c r="T318" s="44" t="n">
        <v>0</v>
      </c>
    </row>
    <row r="319" customFormat="false" ht="12.75" hidden="false" customHeight="false" outlineLevel="0" collapsed="false">
      <c r="B319" s="47" t="n">
        <v>41365</v>
      </c>
      <c r="C319" s="43" t="n">
        <v>0</v>
      </c>
      <c r="D319" s="44" t="n">
        <v>0</v>
      </c>
      <c r="E319" s="44" t="n">
        <v>0</v>
      </c>
      <c r="F319" s="44" t="n">
        <v>0</v>
      </c>
      <c r="G319" s="44" t="n">
        <v>0</v>
      </c>
      <c r="H319" s="44" t="n">
        <v>0</v>
      </c>
      <c r="I319" s="44" t="n">
        <v>0</v>
      </c>
      <c r="J319" s="44" t="n">
        <v>0</v>
      </c>
      <c r="K319" s="44" t="n">
        <v>0</v>
      </c>
      <c r="L319" s="44" t="n">
        <v>0</v>
      </c>
      <c r="M319" s="44" t="n">
        <v>0</v>
      </c>
      <c r="N319" s="44" t="n">
        <v>0</v>
      </c>
      <c r="O319" s="44" t="n">
        <v>0</v>
      </c>
      <c r="P319" s="44" t="n">
        <v>0</v>
      </c>
      <c r="Q319" s="44" t="n">
        <v>0</v>
      </c>
      <c r="R319" s="44" t="n">
        <v>0</v>
      </c>
      <c r="S319" s="44" t="n">
        <v>0</v>
      </c>
      <c r="T319" s="44" t="n">
        <v>0</v>
      </c>
    </row>
    <row r="320" customFormat="false" ht="12.75" hidden="false" customHeight="false" outlineLevel="0" collapsed="false">
      <c r="B320" s="47" t="n">
        <v>41395</v>
      </c>
      <c r="C320" s="43" t="n">
        <v>0</v>
      </c>
      <c r="D320" s="44" t="n">
        <v>0</v>
      </c>
      <c r="E320" s="44" t="n">
        <v>0</v>
      </c>
      <c r="F320" s="44" t="n">
        <v>0</v>
      </c>
      <c r="G320" s="44" t="n">
        <v>0</v>
      </c>
      <c r="H320" s="44" t="n">
        <v>0</v>
      </c>
      <c r="I320" s="44" t="n">
        <v>0</v>
      </c>
      <c r="J320" s="44" t="n">
        <v>0</v>
      </c>
      <c r="K320" s="44" t="n">
        <v>0</v>
      </c>
      <c r="L320" s="44" t="n">
        <v>0</v>
      </c>
      <c r="M320" s="44" t="n">
        <v>0</v>
      </c>
      <c r="N320" s="44" t="n">
        <v>0</v>
      </c>
      <c r="O320" s="44" t="n">
        <v>0</v>
      </c>
      <c r="P320" s="44" t="n">
        <v>0</v>
      </c>
      <c r="Q320" s="44" t="n">
        <v>0</v>
      </c>
      <c r="R320" s="44" t="n">
        <v>0</v>
      </c>
      <c r="S320" s="44" t="n">
        <v>0</v>
      </c>
      <c r="T320" s="44" t="n">
        <v>0</v>
      </c>
    </row>
    <row r="321" customFormat="false" ht="12.75" hidden="false" customHeight="false" outlineLevel="0" collapsed="false">
      <c r="B321" s="47" t="n">
        <v>41426</v>
      </c>
      <c r="C321" s="43" t="n">
        <v>0</v>
      </c>
      <c r="D321" s="44" t="n">
        <v>0</v>
      </c>
      <c r="E321" s="44" t="n">
        <v>0</v>
      </c>
      <c r="F321" s="44" t="n">
        <v>0</v>
      </c>
      <c r="G321" s="44" t="n">
        <v>0</v>
      </c>
      <c r="H321" s="44" t="n">
        <v>0</v>
      </c>
      <c r="I321" s="44" t="n">
        <v>0</v>
      </c>
      <c r="J321" s="44" t="n">
        <v>0</v>
      </c>
      <c r="K321" s="44" t="n">
        <v>0</v>
      </c>
      <c r="L321" s="44" t="n">
        <v>0</v>
      </c>
      <c r="M321" s="44" t="n">
        <v>0</v>
      </c>
      <c r="N321" s="44" t="n">
        <v>0</v>
      </c>
      <c r="O321" s="44" t="n">
        <v>0</v>
      </c>
      <c r="P321" s="44" t="n">
        <v>0</v>
      </c>
      <c r="Q321" s="44" t="n">
        <v>0</v>
      </c>
      <c r="R321" s="44" t="n">
        <v>0</v>
      </c>
      <c r="S321" s="44" t="n">
        <v>0</v>
      </c>
      <c r="T321" s="44" t="n">
        <v>0</v>
      </c>
    </row>
    <row r="322" customFormat="false" ht="12.75" hidden="false" customHeight="false" outlineLevel="0" collapsed="false">
      <c r="B322" s="47" t="n">
        <v>41456</v>
      </c>
      <c r="C322" s="43" t="n">
        <v>0</v>
      </c>
      <c r="D322" s="44" t="n">
        <v>0</v>
      </c>
      <c r="E322" s="44" t="n">
        <v>0</v>
      </c>
      <c r="F322" s="44" t="n">
        <v>0</v>
      </c>
      <c r="G322" s="44" t="n">
        <v>0</v>
      </c>
      <c r="H322" s="44" t="n">
        <v>0</v>
      </c>
      <c r="I322" s="44" t="n">
        <v>0</v>
      </c>
      <c r="J322" s="44" t="n">
        <v>0</v>
      </c>
      <c r="K322" s="44" t="n">
        <v>0</v>
      </c>
      <c r="L322" s="44" t="n">
        <v>0</v>
      </c>
      <c r="M322" s="44" t="n">
        <v>0</v>
      </c>
      <c r="N322" s="44" t="n">
        <v>0</v>
      </c>
      <c r="O322" s="44" t="n">
        <v>0</v>
      </c>
      <c r="P322" s="44" t="n">
        <v>0</v>
      </c>
      <c r="Q322" s="44" t="n">
        <v>0</v>
      </c>
      <c r="R322" s="44" t="n">
        <v>0</v>
      </c>
      <c r="S322" s="44" t="n">
        <v>0</v>
      </c>
      <c r="T322" s="44" t="n">
        <v>0</v>
      </c>
    </row>
    <row r="323" customFormat="false" ht="12.75" hidden="false" customHeight="false" outlineLevel="0" collapsed="false">
      <c r="B323" s="47" t="n">
        <v>41487</v>
      </c>
      <c r="C323" s="43" t="n">
        <v>0</v>
      </c>
      <c r="D323" s="44" t="n">
        <v>0</v>
      </c>
      <c r="E323" s="44" t="n">
        <v>0</v>
      </c>
      <c r="F323" s="44" t="n">
        <v>0</v>
      </c>
      <c r="G323" s="44" t="n">
        <v>0</v>
      </c>
      <c r="H323" s="44" t="n">
        <v>0</v>
      </c>
      <c r="I323" s="44" t="n">
        <v>0</v>
      </c>
      <c r="J323" s="44" t="n">
        <v>0</v>
      </c>
      <c r="K323" s="44" t="n">
        <v>0</v>
      </c>
      <c r="L323" s="44" t="n">
        <v>0</v>
      </c>
      <c r="M323" s="44" t="n">
        <v>0</v>
      </c>
      <c r="N323" s="44" t="n">
        <v>0</v>
      </c>
      <c r="O323" s="44" t="n">
        <v>0</v>
      </c>
      <c r="P323" s="44" t="n">
        <v>0</v>
      </c>
      <c r="Q323" s="44" t="n">
        <v>0</v>
      </c>
      <c r="R323" s="44" t="n">
        <v>0</v>
      </c>
      <c r="S323" s="44" t="n">
        <v>0</v>
      </c>
      <c r="T323" s="44" t="n">
        <v>0</v>
      </c>
    </row>
    <row r="324" customFormat="false" ht="12.75" hidden="false" customHeight="false" outlineLevel="0" collapsed="false">
      <c r="B324" s="47" t="n">
        <v>41518</v>
      </c>
      <c r="C324" s="43" t="n">
        <v>0</v>
      </c>
      <c r="D324" s="44" t="n">
        <v>0</v>
      </c>
      <c r="E324" s="44" t="n">
        <v>0</v>
      </c>
      <c r="F324" s="44" t="n">
        <v>0</v>
      </c>
      <c r="G324" s="44" t="n">
        <v>0</v>
      </c>
      <c r="H324" s="44" t="n">
        <v>0</v>
      </c>
      <c r="I324" s="44" t="n">
        <v>0</v>
      </c>
      <c r="J324" s="44" t="n">
        <v>0</v>
      </c>
      <c r="K324" s="44" t="n">
        <v>0</v>
      </c>
      <c r="L324" s="44" t="n">
        <v>0</v>
      </c>
      <c r="M324" s="44" t="n">
        <v>0</v>
      </c>
      <c r="N324" s="44" t="n">
        <v>0</v>
      </c>
      <c r="O324" s="44" t="n">
        <v>0</v>
      </c>
      <c r="P324" s="44" t="n">
        <v>0</v>
      </c>
      <c r="Q324" s="44" t="n">
        <v>0</v>
      </c>
      <c r="R324" s="44" t="n">
        <v>0</v>
      </c>
      <c r="S324" s="44" t="n">
        <v>0</v>
      </c>
      <c r="T324" s="44" t="n">
        <v>0</v>
      </c>
    </row>
    <row r="325" customFormat="false" ht="12.75" hidden="false" customHeight="false" outlineLevel="0" collapsed="false">
      <c r="B325" s="47" t="n">
        <v>41548</v>
      </c>
      <c r="C325" s="43" t="n">
        <v>0</v>
      </c>
      <c r="D325" s="44" t="n">
        <v>0</v>
      </c>
      <c r="E325" s="44" t="n">
        <v>0</v>
      </c>
      <c r="F325" s="44" t="n">
        <v>0</v>
      </c>
      <c r="G325" s="44" t="n">
        <v>0</v>
      </c>
      <c r="H325" s="44" t="n">
        <v>0</v>
      </c>
      <c r="I325" s="44" t="n">
        <v>0</v>
      </c>
      <c r="J325" s="44" t="n">
        <v>0</v>
      </c>
      <c r="K325" s="44" t="n">
        <v>0</v>
      </c>
      <c r="L325" s="44" t="n">
        <v>0</v>
      </c>
      <c r="M325" s="44" t="n">
        <v>0</v>
      </c>
      <c r="N325" s="44" t="n">
        <v>0</v>
      </c>
      <c r="O325" s="44" t="n">
        <v>0</v>
      </c>
      <c r="P325" s="44" t="n">
        <v>0</v>
      </c>
      <c r="Q325" s="44" t="n">
        <v>0</v>
      </c>
      <c r="R325" s="44" t="n">
        <v>0</v>
      </c>
      <c r="S325" s="44" t="n">
        <v>0</v>
      </c>
      <c r="T325" s="44" t="n">
        <v>0</v>
      </c>
    </row>
    <row r="326" customFormat="false" ht="12.75" hidden="false" customHeight="false" outlineLevel="0" collapsed="false">
      <c r="B326" s="47" t="n">
        <v>41579</v>
      </c>
      <c r="C326" s="43" t="n">
        <v>0</v>
      </c>
      <c r="D326" s="44" t="n">
        <v>0</v>
      </c>
      <c r="E326" s="44" t="n">
        <v>0</v>
      </c>
      <c r="F326" s="44" t="n">
        <v>0</v>
      </c>
      <c r="G326" s="44" t="n">
        <v>0</v>
      </c>
      <c r="H326" s="44" t="n">
        <v>0</v>
      </c>
      <c r="I326" s="44" t="n">
        <v>0</v>
      </c>
      <c r="J326" s="44" t="n">
        <v>0</v>
      </c>
      <c r="K326" s="44" t="n">
        <v>0</v>
      </c>
      <c r="L326" s="44" t="n">
        <v>0</v>
      </c>
      <c r="M326" s="44" t="n">
        <v>0</v>
      </c>
      <c r="N326" s="44" t="n">
        <v>0</v>
      </c>
      <c r="O326" s="44" t="n">
        <v>0</v>
      </c>
      <c r="P326" s="44" t="n">
        <v>0</v>
      </c>
      <c r="Q326" s="44" t="n">
        <v>0</v>
      </c>
      <c r="R326" s="44" t="n">
        <v>0</v>
      </c>
      <c r="S326" s="44" t="n">
        <v>0</v>
      </c>
      <c r="T326" s="44" t="n">
        <v>0</v>
      </c>
    </row>
    <row r="327" customFormat="false" ht="12.75" hidden="false" customHeight="false" outlineLevel="0" collapsed="false">
      <c r="B327" s="47" t="n">
        <v>41609</v>
      </c>
      <c r="C327" s="43" t="n">
        <v>0</v>
      </c>
      <c r="D327" s="44" t="n">
        <v>0</v>
      </c>
      <c r="E327" s="44" t="n">
        <v>0</v>
      </c>
      <c r="F327" s="44" t="n">
        <v>0</v>
      </c>
      <c r="G327" s="44" t="n">
        <v>0</v>
      </c>
      <c r="H327" s="44" t="n">
        <v>0</v>
      </c>
      <c r="I327" s="44" t="n">
        <v>0</v>
      </c>
      <c r="J327" s="44" t="n">
        <v>0</v>
      </c>
      <c r="K327" s="44" t="n">
        <v>0</v>
      </c>
      <c r="L327" s="44" t="n">
        <v>0</v>
      </c>
      <c r="M327" s="44" t="n">
        <v>0</v>
      </c>
      <c r="N327" s="44" t="n">
        <v>0</v>
      </c>
      <c r="O327" s="44" t="n">
        <v>0</v>
      </c>
      <c r="P327" s="44" t="n">
        <v>0</v>
      </c>
      <c r="Q327" s="44" t="n">
        <v>0</v>
      </c>
      <c r="R327" s="44" t="n">
        <v>0</v>
      </c>
      <c r="S327" s="44" t="n">
        <v>0</v>
      </c>
      <c r="T327" s="44" t="n">
        <v>0</v>
      </c>
    </row>
    <row r="328" customFormat="false" ht="12.75" hidden="false" customHeight="false" outlineLevel="0" collapsed="false">
      <c r="B328" s="47" t="n">
        <v>41640</v>
      </c>
      <c r="C328" s="43" t="n">
        <v>0</v>
      </c>
      <c r="D328" s="44" t="n">
        <v>0</v>
      </c>
      <c r="E328" s="44" t="n">
        <v>0</v>
      </c>
      <c r="F328" s="44" t="n">
        <v>0</v>
      </c>
      <c r="G328" s="44" t="n">
        <v>0</v>
      </c>
      <c r="H328" s="44" t="n">
        <v>0</v>
      </c>
      <c r="I328" s="44" t="n">
        <v>0</v>
      </c>
      <c r="J328" s="44" t="n">
        <v>0</v>
      </c>
      <c r="K328" s="44" t="n">
        <v>0</v>
      </c>
      <c r="L328" s="44" t="n">
        <v>0</v>
      </c>
      <c r="M328" s="44" t="n">
        <v>0</v>
      </c>
      <c r="N328" s="44" t="n">
        <v>0</v>
      </c>
      <c r="O328" s="44" t="n">
        <v>0</v>
      </c>
      <c r="P328" s="44" t="n">
        <v>0</v>
      </c>
      <c r="Q328" s="44" t="n">
        <v>0</v>
      </c>
      <c r="R328" s="44" t="n">
        <v>0</v>
      </c>
      <c r="S328" s="44" t="n">
        <v>0</v>
      </c>
      <c r="T328" s="44" t="n">
        <v>0</v>
      </c>
    </row>
    <row r="329" customFormat="false" ht="12.75" hidden="false" customHeight="false" outlineLevel="0" collapsed="false">
      <c r="B329" s="47" t="n">
        <v>41671</v>
      </c>
      <c r="C329" s="43" t="n">
        <v>0</v>
      </c>
      <c r="D329" s="44" t="n">
        <v>0</v>
      </c>
      <c r="E329" s="44" t="n">
        <v>0</v>
      </c>
      <c r="F329" s="44" t="n">
        <v>0</v>
      </c>
      <c r="G329" s="44" t="n">
        <v>0</v>
      </c>
      <c r="H329" s="44" t="n">
        <v>0</v>
      </c>
      <c r="I329" s="44" t="n">
        <v>0</v>
      </c>
      <c r="J329" s="44" t="n">
        <v>0</v>
      </c>
      <c r="K329" s="44" t="n">
        <v>0</v>
      </c>
      <c r="L329" s="44" t="n">
        <v>0</v>
      </c>
      <c r="M329" s="44" t="n">
        <v>0</v>
      </c>
      <c r="N329" s="44" t="n">
        <v>0</v>
      </c>
      <c r="O329" s="44" t="n">
        <v>0</v>
      </c>
      <c r="P329" s="44" t="n">
        <v>0</v>
      </c>
      <c r="Q329" s="44" t="n">
        <v>0</v>
      </c>
      <c r="R329" s="44" t="n">
        <v>0</v>
      </c>
      <c r="S329" s="44" t="n">
        <v>0</v>
      </c>
      <c r="T329" s="44" t="n">
        <v>0</v>
      </c>
    </row>
    <row r="330" customFormat="false" ht="12.75" hidden="false" customHeight="false" outlineLevel="0" collapsed="false">
      <c r="B330" s="47" t="n">
        <v>41699</v>
      </c>
      <c r="C330" s="43" t="n">
        <v>0</v>
      </c>
      <c r="D330" s="44" t="n">
        <v>0</v>
      </c>
      <c r="E330" s="44" t="n">
        <v>0</v>
      </c>
      <c r="F330" s="44" t="n">
        <v>0</v>
      </c>
      <c r="G330" s="44" t="n">
        <v>0</v>
      </c>
      <c r="H330" s="44" t="n">
        <v>0</v>
      </c>
      <c r="I330" s="44" t="n">
        <v>0</v>
      </c>
      <c r="J330" s="44" t="n">
        <v>0</v>
      </c>
      <c r="K330" s="44" t="n">
        <v>0</v>
      </c>
      <c r="L330" s="44" t="n">
        <v>0</v>
      </c>
      <c r="M330" s="44" t="n">
        <v>0</v>
      </c>
      <c r="N330" s="44" t="n">
        <v>0</v>
      </c>
      <c r="O330" s="44" t="n">
        <v>0</v>
      </c>
      <c r="P330" s="44" t="n">
        <v>0</v>
      </c>
      <c r="Q330" s="44" t="n">
        <v>0</v>
      </c>
      <c r="R330" s="44" t="n">
        <v>0</v>
      </c>
      <c r="S330" s="44" t="n">
        <v>0</v>
      </c>
      <c r="T330" s="44" t="n">
        <v>0</v>
      </c>
    </row>
    <row r="331" customFormat="false" ht="12.75" hidden="false" customHeight="false" outlineLevel="0" collapsed="false">
      <c r="B331" s="47" t="n">
        <v>41730</v>
      </c>
      <c r="C331" s="43" t="n">
        <v>0</v>
      </c>
      <c r="D331" s="44" t="n">
        <v>0</v>
      </c>
      <c r="E331" s="44" t="n">
        <v>0</v>
      </c>
      <c r="F331" s="44" t="n">
        <v>0</v>
      </c>
      <c r="G331" s="44" t="n">
        <v>0</v>
      </c>
      <c r="H331" s="44" t="n">
        <v>0</v>
      </c>
      <c r="I331" s="44" t="n">
        <v>0</v>
      </c>
      <c r="J331" s="44" t="n">
        <v>0</v>
      </c>
      <c r="K331" s="44" t="n">
        <v>0</v>
      </c>
      <c r="L331" s="44" t="n">
        <v>0</v>
      </c>
      <c r="M331" s="44" t="n">
        <v>0</v>
      </c>
      <c r="N331" s="44" t="n">
        <v>0</v>
      </c>
      <c r="O331" s="44" t="n">
        <v>0</v>
      </c>
      <c r="P331" s="44" t="n">
        <v>0</v>
      </c>
      <c r="Q331" s="44" t="n">
        <v>0</v>
      </c>
      <c r="R331" s="44" t="n">
        <v>0</v>
      </c>
      <c r="S331" s="44" t="n">
        <v>0</v>
      </c>
      <c r="T331" s="44" t="n">
        <v>0</v>
      </c>
    </row>
    <row r="332" customFormat="false" ht="13.5" hidden="false" customHeight="false" outlineLevel="0" collapsed="false">
      <c r="B332" s="48" t="n">
        <v>41760</v>
      </c>
      <c r="C332" s="43" t="n">
        <v>0</v>
      </c>
      <c r="D332" s="44" t="n">
        <v>0</v>
      </c>
      <c r="E332" s="44" t="n">
        <v>0</v>
      </c>
      <c r="F332" s="44" t="n">
        <v>0</v>
      </c>
      <c r="G332" s="44" t="n">
        <v>0</v>
      </c>
      <c r="H332" s="44" t="n">
        <v>0</v>
      </c>
      <c r="I332" s="44" t="n">
        <v>0</v>
      </c>
      <c r="J332" s="44" t="n">
        <v>0</v>
      </c>
      <c r="K332" s="44" t="n">
        <v>0</v>
      </c>
      <c r="L332" s="44" t="n">
        <v>0</v>
      </c>
      <c r="M332" s="44" t="n">
        <v>0</v>
      </c>
      <c r="N332" s="44" t="n">
        <v>0</v>
      </c>
      <c r="O332" s="44" t="n">
        <v>0</v>
      </c>
      <c r="P332" s="44" t="n">
        <v>0</v>
      </c>
      <c r="Q332" s="44" t="n">
        <v>0</v>
      </c>
      <c r="R332" s="44" t="n">
        <v>0</v>
      </c>
      <c r="S332" s="44" t="n">
        <v>0</v>
      </c>
      <c r="T332" s="44" t="n">
        <v>0</v>
      </c>
    </row>
    <row r="334" customFormat="false" ht="13.5" hidden="false" customHeight="false" outlineLevel="0" collapsed="false"/>
    <row r="335" customFormat="false" ht="13.5" hidden="false" customHeight="false" outlineLevel="0" collapsed="false">
      <c r="A335" s="30" t="s">
        <v>51</v>
      </c>
    </row>
    <row r="336" customFormat="false" ht="15.75" hidden="false" customHeight="false" outlineLevel="0" collapsed="false">
      <c r="B336" s="32" t="s">
        <v>30</v>
      </c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</row>
    <row r="337" customFormat="false" ht="14.25" hidden="false" customHeight="false" outlineLevel="0" collapsed="false">
      <c r="B337" s="33" t="s">
        <v>31</v>
      </c>
      <c r="C337" s="49" t="s">
        <v>32</v>
      </c>
      <c r="D337" s="36"/>
      <c r="E337" s="36"/>
      <c r="F337" s="36"/>
      <c r="G337" s="36"/>
      <c r="H337" s="36"/>
      <c r="I337" s="37" t="n">
        <v>0</v>
      </c>
      <c r="J337" s="36" t="s">
        <v>33</v>
      </c>
      <c r="K337" s="38" t="n">
        <v>36697</v>
      </c>
      <c r="L337" s="38"/>
      <c r="M337" s="38"/>
      <c r="N337" s="38"/>
      <c r="O337" s="36"/>
      <c r="P337" s="36"/>
      <c r="Q337" s="36"/>
      <c r="R337" s="36"/>
      <c r="S337" s="36"/>
      <c r="T337" s="36"/>
    </row>
    <row r="338" customFormat="false" ht="14.25" hidden="false" customHeight="false" outlineLevel="0" collapsed="false">
      <c r="B338" s="51"/>
      <c r="C338" s="52" t="n">
        <v>5001.28261866596</v>
      </c>
      <c r="D338" s="41" t="s">
        <v>34</v>
      </c>
      <c r="E338" s="41" t="s">
        <v>35</v>
      </c>
      <c r="F338" s="41" t="s">
        <v>36</v>
      </c>
      <c r="G338" s="41" t="s">
        <v>37</v>
      </c>
      <c r="H338" s="41" t="s">
        <v>38</v>
      </c>
      <c r="I338" s="41" t="s">
        <v>39</v>
      </c>
      <c r="J338" s="41" t="s">
        <v>40</v>
      </c>
      <c r="K338" s="41" t="s">
        <v>41</v>
      </c>
      <c r="L338" s="41" t="s">
        <v>42</v>
      </c>
      <c r="M338" s="41" t="s">
        <v>43</v>
      </c>
      <c r="N338" s="41" t="s">
        <v>44</v>
      </c>
      <c r="O338" s="41" t="s">
        <v>45</v>
      </c>
      <c r="P338" s="41" t="s">
        <v>46</v>
      </c>
      <c r="Q338" s="41" t="s">
        <v>47</v>
      </c>
      <c r="R338" s="41" t="s">
        <v>48</v>
      </c>
      <c r="S338" s="41" t="s">
        <v>49</v>
      </c>
      <c r="T338" s="41" t="n">
        <v>0</v>
      </c>
    </row>
    <row r="339" customFormat="false" ht="12.75" hidden="false" customHeight="false" outlineLevel="0" collapsed="false">
      <c r="B339" s="42" t="n">
        <v>36892</v>
      </c>
      <c r="C339" s="43" t="n">
        <v>13251.9957617032</v>
      </c>
      <c r="D339" s="44" t="n">
        <v>33823.3333977007</v>
      </c>
      <c r="E339" s="44" t="n">
        <v>-35.2278369826703</v>
      </c>
      <c r="F339" s="44" t="n">
        <v>-1752.15454252453</v>
      </c>
      <c r="G339" s="44" t="n">
        <v>3748.53936389934</v>
      </c>
      <c r="H339" s="44" t="n">
        <v>906.3355552526</v>
      </c>
      <c r="I339" s="44" t="n">
        <v>-23832.1794669857</v>
      </c>
      <c r="J339" s="44" t="n">
        <v>3229.99546260571</v>
      </c>
      <c r="K339" s="44" t="n">
        <v>0</v>
      </c>
      <c r="L339" s="44" t="n">
        <v>0</v>
      </c>
      <c r="M339" s="44" t="n">
        <v>1148.09779752161</v>
      </c>
      <c r="N339" s="44" t="n">
        <v>794.880806286632</v>
      </c>
      <c r="O339" s="44" t="n">
        <v>926.10851079989</v>
      </c>
      <c r="P339" s="44" t="n">
        <v>-7119.73998341747</v>
      </c>
      <c r="Q339" s="44" t="n">
        <v>0</v>
      </c>
      <c r="R339" s="44" t="n">
        <v>1414.00669754715</v>
      </c>
      <c r="S339" s="44" t="n">
        <v>0</v>
      </c>
      <c r="T339" s="44" t="n">
        <v>0</v>
      </c>
    </row>
    <row r="340" customFormat="false" ht="12.75" hidden="false" customHeight="false" outlineLevel="0" collapsed="false">
      <c r="B340" s="45" t="n">
        <v>36923</v>
      </c>
      <c r="C340" s="43" t="n">
        <v>7645.42445861782</v>
      </c>
      <c r="D340" s="44" t="n">
        <v>20687.7902377887</v>
      </c>
      <c r="E340" s="44" t="n">
        <v>1207.94428117642</v>
      </c>
      <c r="F340" s="44" t="n">
        <v>-316.025647198276</v>
      </c>
      <c r="G340" s="44" t="n">
        <v>2486.62381146416</v>
      </c>
      <c r="H340" s="44" t="n">
        <v>602.844241797875</v>
      </c>
      <c r="I340" s="44" t="n">
        <v>-17524.1698867401</v>
      </c>
      <c r="J340" s="44" t="n">
        <v>2104.70465181625</v>
      </c>
      <c r="K340" s="44" t="n">
        <v>0</v>
      </c>
      <c r="L340" s="44" t="n">
        <v>0</v>
      </c>
      <c r="M340" s="44" t="n">
        <v>898.302541293162</v>
      </c>
      <c r="N340" s="44" t="n">
        <v>1159.28570483282</v>
      </c>
      <c r="O340" s="44" t="n">
        <v>834.331662142137</v>
      </c>
      <c r="P340" s="44" t="n">
        <v>-5333.38846306117</v>
      </c>
      <c r="Q340" s="44" t="n">
        <v>0</v>
      </c>
      <c r="R340" s="44" t="n">
        <v>837.181323305821</v>
      </c>
      <c r="S340" s="44" t="n">
        <v>0</v>
      </c>
      <c r="T340" s="44" t="n">
        <v>0</v>
      </c>
    </row>
    <row r="341" customFormat="false" ht="12.75" hidden="false" customHeight="false" outlineLevel="0" collapsed="false">
      <c r="B341" s="45" t="n">
        <v>36951</v>
      </c>
      <c r="C341" s="43" t="n">
        <v>-16317.4777950187</v>
      </c>
      <c r="D341" s="44" t="n">
        <v>9329.56960777286</v>
      </c>
      <c r="E341" s="44" t="n">
        <v>0.442955514310825</v>
      </c>
      <c r="F341" s="44" t="n">
        <v>-364.093050789641</v>
      </c>
      <c r="G341" s="44" t="n">
        <v>1890.37116290099</v>
      </c>
      <c r="H341" s="44" t="n">
        <v>431.890794213854</v>
      </c>
      <c r="I341" s="44" t="n">
        <v>-19316.4337351632</v>
      </c>
      <c r="J341" s="44" t="n">
        <v>1453.71832788571</v>
      </c>
      <c r="K341" s="44" t="n">
        <v>0</v>
      </c>
      <c r="L341" s="44" t="n">
        <v>0</v>
      </c>
      <c r="M341" s="44" t="n">
        <v>683.737324694441</v>
      </c>
      <c r="N341" s="44" t="n">
        <v>845.986970881228</v>
      </c>
      <c r="O341" s="44" t="n">
        <v>632.752063152248</v>
      </c>
      <c r="P341" s="44" t="n">
        <v>-11905.4202160815</v>
      </c>
      <c r="Q341" s="44" t="n">
        <v>0</v>
      </c>
      <c r="R341" s="44" t="n">
        <v>0</v>
      </c>
      <c r="S341" s="44" t="n">
        <v>0</v>
      </c>
      <c r="T341" s="44" t="n">
        <v>0</v>
      </c>
    </row>
    <row r="342" customFormat="false" ht="12.75" hidden="false" customHeight="false" outlineLevel="0" collapsed="false">
      <c r="B342" s="45" t="n">
        <v>36982</v>
      </c>
      <c r="C342" s="43" t="n">
        <v>1697.54802613705</v>
      </c>
      <c r="D342" s="44" t="n">
        <v>532.041738263603</v>
      </c>
      <c r="E342" s="44" t="n">
        <v>0</v>
      </c>
      <c r="F342" s="44" t="n">
        <v>270.778041082314</v>
      </c>
      <c r="G342" s="44" t="n">
        <v>-193.794503803508</v>
      </c>
      <c r="H342" s="44" t="n">
        <v>0</v>
      </c>
      <c r="I342" s="44" t="n">
        <v>1513.49686902777</v>
      </c>
      <c r="J342" s="44" t="n">
        <v>0</v>
      </c>
      <c r="K342" s="44" t="n">
        <v>0</v>
      </c>
      <c r="L342" s="44" t="n">
        <v>-424.974118433123</v>
      </c>
      <c r="M342" s="44" t="n">
        <v>0</v>
      </c>
      <c r="N342" s="44" t="n">
        <v>0</v>
      </c>
      <c r="O342" s="44" t="n">
        <v>0</v>
      </c>
      <c r="P342" s="44" t="n">
        <v>0</v>
      </c>
      <c r="Q342" s="44" t="n">
        <v>0</v>
      </c>
      <c r="R342" s="44" t="n">
        <v>0</v>
      </c>
      <c r="S342" s="44" t="n">
        <v>0</v>
      </c>
      <c r="T342" s="44" t="n">
        <v>0</v>
      </c>
    </row>
    <row r="343" customFormat="false" ht="12.75" hidden="false" customHeight="false" outlineLevel="0" collapsed="false">
      <c r="B343" s="45" t="n">
        <v>37012</v>
      </c>
      <c r="C343" s="43" t="n">
        <v>-382.896729273205</v>
      </c>
      <c r="D343" s="44" t="n">
        <v>-1146.30232999568</v>
      </c>
      <c r="E343" s="44" t="n">
        <v>0</v>
      </c>
      <c r="F343" s="44" t="n">
        <v>106.325375501355</v>
      </c>
      <c r="G343" s="44" t="n">
        <v>-137.571367685507</v>
      </c>
      <c r="H343" s="44" t="n">
        <v>0</v>
      </c>
      <c r="I343" s="44" t="n">
        <v>1085.19897309238</v>
      </c>
      <c r="J343" s="44" t="n">
        <v>0</v>
      </c>
      <c r="K343" s="44" t="n">
        <v>0</v>
      </c>
      <c r="L343" s="44" t="n">
        <v>-290.54738018575</v>
      </c>
      <c r="M343" s="44" t="n">
        <v>0</v>
      </c>
      <c r="N343" s="44" t="n">
        <v>0</v>
      </c>
      <c r="O343" s="44" t="n">
        <v>0</v>
      </c>
      <c r="P343" s="44" t="n">
        <v>0</v>
      </c>
      <c r="Q343" s="44" t="n">
        <v>0</v>
      </c>
      <c r="R343" s="44" t="n">
        <v>0</v>
      </c>
      <c r="S343" s="44" t="n">
        <v>0</v>
      </c>
      <c r="T343" s="44" t="n">
        <v>0</v>
      </c>
    </row>
    <row r="344" customFormat="false" ht="12.75" hidden="false" customHeight="false" outlineLevel="0" collapsed="false">
      <c r="B344" s="45" t="n">
        <v>37043</v>
      </c>
      <c r="C344" s="43" t="n">
        <v>-286.925647438036</v>
      </c>
      <c r="D344" s="44" t="n">
        <v>-934.846004576041</v>
      </c>
      <c r="E344" s="44" t="n">
        <v>0</v>
      </c>
      <c r="F344" s="44" t="n">
        <v>104.499898686681</v>
      </c>
      <c r="G344" s="44" t="n">
        <v>-107.241978021797</v>
      </c>
      <c r="H344" s="44" t="n">
        <v>0</v>
      </c>
      <c r="I344" s="44" t="n">
        <v>887.504387965257</v>
      </c>
      <c r="J344" s="44" t="n">
        <v>0</v>
      </c>
      <c r="K344" s="44" t="n">
        <v>0</v>
      </c>
      <c r="L344" s="44" t="n">
        <v>-236.841951492135</v>
      </c>
      <c r="M344" s="44" t="n">
        <v>0</v>
      </c>
      <c r="N344" s="44" t="n">
        <v>0</v>
      </c>
      <c r="O344" s="44" t="n">
        <v>0</v>
      </c>
      <c r="P344" s="44" t="n">
        <v>0</v>
      </c>
      <c r="Q344" s="44" t="n">
        <v>0</v>
      </c>
      <c r="R344" s="44" t="n">
        <v>0</v>
      </c>
      <c r="S344" s="44" t="n">
        <v>0</v>
      </c>
      <c r="T344" s="44" t="n">
        <v>0</v>
      </c>
    </row>
    <row r="345" customFormat="false" ht="12.75" hidden="false" customHeight="false" outlineLevel="0" collapsed="false">
      <c r="B345" s="45" t="n">
        <v>37073</v>
      </c>
      <c r="C345" s="43" t="n">
        <v>-13.9823844200721</v>
      </c>
      <c r="D345" s="44" t="n">
        <v>-782.540213753938</v>
      </c>
      <c r="E345" s="44" t="n">
        <v>0</v>
      </c>
      <c r="F345" s="44" t="n">
        <v>342.769105394848</v>
      </c>
      <c r="G345" s="44" t="n">
        <v>-100.103186341133</v>
      </c>
      <c r="H345" s="44" t="n">
        <v>0</v>
      </c>
      <c r="I345" s="44" t="n">
        <v>736.901291239378</v>
      </c>
      <c r="J345" s="44" t="n">
        <v>0</v>
      </c>
      <c r="K345" s="44" t="n">
        <v>0</v>
      </c>
      <c r="L345" s="44" t="n">
        <v>-211.009380959227</v>
      </c>
      <c r="M345" s="44" t="n">
        <v>0</v>
      </c>
      <c r="N345" s="44" t="n">
        <v>0</v>
      </c>
      <c r="O345" s="44" t="n">
        <v>0</v>
      </c>
      <c r="P345" s="44" t="n">
        <v>0</v>
      </c>
      <c r="Q345" s="44" t="n">
        <v>0</v>
      </c>
      <c r="R345" s="44" t="n">
        <v>0</v>
      </c>
      <c r="S345" s="44" t="n">
        <v>0</v>
      </c>
      <c r="T345" s="44" t="n">
        <v>0</v>
      </c>
    </row>
    <row r="346" customFormat="false" ht="12.75" hidden="false" customHeight="false" outlineLevel="0" collapsed="false">
      <c r="B346" s="45" t="n">
        <v>37104</v>
      </c>
      <c r="C346" s="43" t="n">
        <v>-32.8733708166577</v>
      </c>
      <c r="D346" s="44" t="n">
        <v>-731.076224461445</v>
      </c>
      <c r="E346" s="44" t="n">
        <v>0</v>
      </c>
      <c r="F346" s="44" t="n">
        <v>326.927442752162</v>
      </c>
      <c r="G346" s="44" t="n">
        <v>-90.9066270083045</v>
      </c>
      <c r="H346" s="44" t="n">
        <v>0</v>
      </c>
      <c r="I346" s="44" t="n">
        <v>657.540069426734</v>
      </c>
      <c r="J346" s="44" t="n">
        <v>0</v>
      </c>
      <c r="K346" s="44" t="n">
        <v>0</v>
      </c>
      <c r="L346" s="44" t="n">
        <v>-195.358031525804</v>
      </c>
      <c r="M346" s="44" t="n">
        <v>0</v>
      </c>
      <c r="N346" s="44" t="n">
        <v>0</v>
      </c>
      <c r="O346" s="44" t="n">
        <v>0</v>
      </c>
      <c r="P346" s="44" t="n">
        <v>0</v>
      </c>
      <c r="Q346" s="44" t="n">
        <v>0</v>
      </c>
      <c r="R346" s="44" t="n">
        <v>0</v>
      </c>
      <c r="S346" s="44" t="n">
        <v>0</v>
      </c>
      <c r="T346" s="44" t="n">
        <v>0</v>
      </c>
    </row>
    <row r="347" customFormat="false" ht="12.75" hidden="false" customHeight="false" outlineLevel="0" collapsed="false">
      <c r="B347" s="45" t="n">
        <v>37135</v>
      </c>
      <c r="C347" s="43" t="n">
        <v>-59.1477173646255</v>
      </c>
      <c r="D347" s="44" t="n">
        <v>-728.242374112887</v>
      </c>
      <c r="E347" s="44" t="n">
        <v>0</v>
      </c>
      <c r="F347" s="44" t="n">
        <v>311.886852136162</v>
      </c>
      <c r="G347" s="44" t="n">
        <v>-80.8132688314909</v>
      </c>
      <c r="H347" s="44" t="n">
        <v>0</v>
      </c>
      <c r="I347" s="44" t="n">
        <v>621.999183292983</v>
      </c>
      <c r="J347" s="44" t="n">
        <v>0</v>
      </c>
      <c r="K347" s="44" t="n">
        <v>0</v>
      </c>
      <c r="L347" s="44" t="n">
        <v>-183.978109849393</v>
      </c>
      <c r="M347" s="44" t="n">
        <v>0</v>
      </c>
      <c r="N347" s="44" t="n">
        <v>0</v>
      </c>
      <c r="O347" s="44" t="n">
        <v>0</v>
      </c>
      <c r="P347" s="44" t="n">
        <v>0</v>
      </c>
      <c r="Q347" s="44" t="n">
        <v>0</v>
      </c>
      <c r="R347" s="44" t="n">
        <v>0</v>
      </c>
      <c r="S347" s="44" t="n">
        <v>0</v>
      </c>
      <c r="T347" s="44" t="n">
        <v>0</v>
      </c>
    </row>
    <row r="348" customFormat="false" ht="12.75" hidden="false" customHeight="false" outlineLevel="0" collapsed="false">
      <c r="B348" s="45" t="n">
        <v>37165</v>
      </c>
      <c r="C348" s="43" t="n">
        <v>-68.3963494175013</v>
      </c>
      <c r="D348" s="44" t="n">
        <v>-686.20338686635</v>
      </c>
      <c r="E348" s="44" t="n">
        <v>0</v>
      </c>
      <c r="F348" s="44" t="n">
        <v>253.158018156646</v>
      </c>
      <c r="G348" s="44" t="n">
        <v>-77.7456060676593</v>
      </c>
      <c r="H348" s="44" t="n">
        <v>0</v>
      </c>
      <c r="I348" s="44" t="n">
        <v>615.552309593007</v>
      </c>
      <c r="J348" s="44" t="n">
        <v>0</v>
      </c>
      <c r="K348" s="44" t="n">
        <v>0</v>
      </c>
      <c r="L348" s="44" t="n">
        <v>-173.157684233145</v>
      </c>
      <c r="M348" s="44" t="n">
        <v>0</v>
      </c>
      <c r="N348" s="44" t="n">
        <v>0</v>
      </c>
      <c r="O348" s="44" t="n">
        <v>0</v>
      </c>
      <c r="P348" s="44" t="n">
        <v>0</v>
      </c>
      <c r="Q348" s="44" t="n">
        <v>0</v>
      </c>
      <c r="R348" s="44" t="n">
        <v>0</v>
      </c>
      <c r="S348" s="44" t="n">
        <v>0</v>
      </c>
      <c r="T348" s="44" t="n">
        <v>0</v>
      </c>
    </row>
    <row r="349" customFormat="false" ht="12.75" hidden="false" customHeight="false" outlineLevel="0" collapsed="false">
      <c r="B349" s="45" t="n">
        <v>37196</v>
      </c>
      <c r="C349" s="43" t="n">
        <v>55.3555434834838</v>
      </c>
      <c r="D349" s="44" t="n">
        <v>55.3555434834838</v>
      </c>
      <c r="E349" s="44" t="n">
        <v>0</v>
      </c>
      <c r="F349" s="44" t="n">
        <v>0</v>
      </c>
      <c r="G349" s="44" t="n">
        <v>0</v>
      </c>
      <c r="H349" s="44" t="n">
        <v>0</v>
      </c>
      <c r="I349" s="44" t="n">
        <v>0</v>
      </c>
      <c r="J349" s="44" t="n">
        <v>0</v>
      </c>
      <c r="K349" s="44" t="n">
        <v>0</v>
      </c>
      <c r="L349" s="44" t="n">
        <v>0</v>
      </c>
      <c r="M349" s="44" t="n">
        <v>0</v>
      </c>
      <c r="N349" s="44" t="n">
        <v>0</v>
      </c>
      <c r="O349" s="44" t="n">
        <v>0</v>
      </c>
      <c r="P349" s="44" t="n">
        <v>0</v>
      </c>
      <c r="Q349" s="44" t="n">
        <v>0</v>
      </c>
      <c r="R349" s="44" t="n">
        <v>0</v>
      </c>
      <c r="S349" s="44" t="n">
        <v>0</v>
      </c>
      <c r="T349" s="44" t="n">
        <v>0</v>
      </c>
    </row>
    <row r="350" customFormat="false" ht="12.75" hidden="false" customHeight="false" outlineLevel="0" collapsed="false">
      <c r="B350" s="45" t="n">
        <v>37226</v>
      </c>
      <c r="C350" s="43" t="n">
        <v>-152.705780788445</v>
      </c>
      <c r="D350" s="44" t="n">
        <v>-152.705780788445</v>
      </c>
      <c r="E350" s="44" t="n">
        <v>0</v>
      </c>
      <c r="F350" s="44" t="n">
        <v>0</v>
      </c>
      <c r="G350" s="44" t="n">
        <v>0</v>
      </c>
      <c r="H350" s="44" t="n">
        <v>0</v>
      </c>
      <c r="I350" s="44" t="n">
        <v>0</v>
      </c>
      <c r="J350" s="44" t="n">
        <v>0</v>
      </c>
      <c r="K350" s="44" t="n">
        <v>0</v>
      </c>
      <c r="L350" s="44" t="n">
        <v>0</v>
      </c>
      <c r="M350" s="44" t="n">
        <v>0</v>
      </c>
      <c r="N350" s="44" t="n">
        <v>0</v>
      </c>
      <c r="O350" s="44" t="n">
        <v>0</v>
      </c>
      <c r="P350" s="44" t="n">
        <v>0</v>
      </c>
      <c r="Q350" s="44" t="n">
        <v>0</v>
      </c>
      <c r="R350" s="44" t="n">
        <v>0</v>
      </c>
      <c r="S350" s="44" t="n">
        <v>0</v>
      </c>
      <c r="T350" s="44" t="n">
        <v>0</v>
      </c>
    </row>
    <row r="351" customFormat="false" ht="12.75" hidden="false" customHeight="false" outlineLevel="0" collapsed="false">
      <c r="B351" s="45" t="n">
        <v>37257</v>
      </c>
      <c r="C351" s="43" t="n">
        <v>-175.11295147162</v>
      </c>
      <c r="D351" s="44" t="n">
        <v>-175.11295147162</v>
      </c>
      <c r="E351" s="44" t="n">
        <v>0</v>
      </c>
      <c r="F351" s="44" t="n">
        <v>0</v>
      </c>
      <c r="G351" s="44" t="n">
        <v>0</v>
      </c>
      <c r="H351" s="44" t="n">
        <v>0</v>
      </c>
      <c r="I351" s="44" t="n">
        <v>0</v>
      </c>
      <c r="J351" s="44" t="n">
        <v>0</v>
      </c>
      <c r="K351" s="44" t="n">
        <v>0</v>
      </c>
      <c r="L351" s="44" t="n">
        <v>0</v>
      </c>
      <c r="M351" s="44" t="n">
        <v>0</v>
      </c>
      <c r="N351" s="44" t="n">
        <v>0</v>
      </c>
      <c r="O351" s="44" t="n">
        <v>0</v>
      </c>
      <c r="P351" s="44" t="n">
        <v>0</v>
      </c>
      <c r="Q351" s="44" t="n">
        <v>0</v>
      </c>
      <c r="R351" s="44" t="n">
        <v>0</v>
      </c>
      <c r="S351" s="44" t="n">
        <v>0</v>
      </c>
      <c r="T351" s="44" t="n">
        <v>0</v>
      </c>
    </row>
    <row r="352" customFormat="false" ht="12.75" hidden="false" customHeight="false" outlineLevel="0" collapsed="false">
      <c r="B352" s="45" t="n">
        <v>37288</v>
      </c>
      <c r="C352" s="43" t="n">
        <v>-226.301315709818</v>
      </c>
      <c r="D352" s="44" t="n">
        <v>-226.301315709818</v>
      </c>
      <c r="E352" s="44" t="n">
        <v>0</v>
      </c>
      <c r="F352" s="44" t="n">
        <v>0</v>
      </c>
      <c r="G352" s="44" t="n">
        <v>0</v>
      </c>
      <c r="H352" s="44" t="n">
        <v>0</v>
      </c>
      <c r="I352" s="44" t="n">
        <v>0</v>
      </c>
      <c r="J352" s="44" t="n">
        <v>0</v>
      </c>
      <c r="K352" s="44" t="n">
        <v>0</v>
      </c>
      <c r="L352" s="44" t="n">
        <v>0</v>
      </c>
      <c r="M352" s="44" t="n">
        <v>0</v>
      </c>
      <c r="N352" s="44" t="n">
        <v>0</v>
      </c>
      <c r="O352" s="44" t="n">
        <v>0</v>
      </c>
      <c r="P352" s="44" t="n">
        <v>0</v>
      </c>
      <c r="Q352" s="44" t="n">
        <v>0</v>
      </c>
      <c r="R352" s="44" t="n">
        <v>0</v>
      </c>
      <c r="S352" s="44" t="n">
        <v>0</v>
      </c>
      <c r="T352" s="44" t="n">
        <v>0</v>
      </c>
    </row>
    <row r="353" customFormat="false" ht="12.75" hidden="false" customHeight="false" outlineLevel="0" collapsed="false">
      <c r="B353" s="45" t="n">
        <v>37316</v>
      </c>
      <c r="C353" s="43" t="n">
        <v>24.9727420398187</v>
      </c>
      <c r="D353" s="44" t="n">
        <v>24.9727420398187</v>
      </c>
      <c r="E353" s="44" t="n">
        <v>0</v>
      </c>
      <c r="F353" s="44" t="n">
        <v>0</v>
      </c>
      <c r="G353" s="44" t="n">
        <v>0</v>
      </c>
      <c r="H353" s="44" t="n">
        <v>0</v>
      </c>
      <c r="I353" s="44" t="n">
        <v>0</v>
      </c>
      <c r="J353" s="44" t="n">
        <v>0</v>
      </c>
      <c r="K353" s="44" t="n">
        <v>0</v>
      </c>
      <c r="L353" s="44" t="n">
        <v>0</v>
      </c>
      <c r="M353" s="44" t="n">
        <v>0</v>
      </c>
      <c r="N353" s="44" t="n">
        <v>0</v>
      </c>
      <c r="O353" s="44" t="n">
        <v>0</v>
      </c>
      <c r="P353" s="44" t="n">
        <v>0</v>
      </c>
      <c r="Q353" s="44" t="n">
        <v>0</v>
      </c>
      <c r="R353" s="44" t="n">
        <v>0</v>
      </c>
      <c r="S353" s="44" t="n">
        <v>0</v>
      </c>
      <c r="T353" s="44" t="n">
        <v>0</v>
      </c>
    </row>
    <row r="354" customFormat="false" ht="12.75" hidden="false" customHeight="false" outlineLevel="0" collapsed="false">
      <c r="B354" s="45" t="n">
        <v>37347</v>
      </c>
      <c r="C354" s="43" t="n">
        <v>0</v>
      </c>
      <c r="D354" s="44" t="n">
        <v>0</v>
      </c>
      <c r="E354" s="44" t="n">
        <v>0</v>
      </c>
      <c r="F354" s="44" t="n">
        <v>0</v>
      </c>
      <c r="G354" s="44" t="n">
        <v>0</v>
      </c>
      <c r="H354" s="44" t="n">
        <v>0</v>
      </c>
      <c r="I354" s="44" t="n">
        <v>0</v>
      </c>
      <c r="J354" s="44" t="n">
        <v>0</v>
      </c>
      <c r="K354" s="44" t="n">
        <v>0</v>
      </c>
      <c r="L354" s="44" t="n">
        <v>0</v>
      </c>
      <c r="M354" s="44" t="n">
        <v>0</v>
      </c>
      <c r="N354" s="44" t="n">
        <v>0</v>
      </c>
      <c r="O354" s="44" t="n">
        <v>0</v>
      </c>
      <c r="P354" s="44" t="n">
        <v>0</v>
      </c>
      <c r="Q354" s="44" t="n">
        <v>0</v>
      </c>
      <c r="R354" s="44" t="n">
        <v>0</v>
      </c>
      <c r="S354" s="44" t="n">
        <v>0</v>
      </c>
      <c r="T354" s="44" t="n">
        <v>0</v>
      </c>
    </row>
    <row r="355" customFormat="false" ht="12.75" hidden="false" customHeight="false" outlineLevel="0" collapsed="false">
      <c r="B355" s="45" t="n">
        <v>37377</v>
      </c>
      <c r="C355" s="43" t="n">
        <v>0</v>
      </c>
      <c r="D355" s="44" t="n">
        <v>0</v>
      </c>
      <c r="E355" s="44" t="n">
        <v>0</v>
      </c>
      <c r="F355" s="44" t="n">
        <v>0</v>
      </c>
      <c r="G355" s="44" t="n">
        <v>0</v>
      </c>
      <c r="H355" s="44" t="n">
        <v>0</v>
      </c>
      <c r="I355" s="44" t="n">
        <v>0</v>
      </c>
      <c r="J355" s="44" t="n">
        <v>0</v>
      </c>
      <c r="K355" s="44" t="n">
        <v>0</v>
      </c>
      <c r="L355" s="44" t="n">
        <v>0</v>
      </c>
      <c r="M355" s="44" t="n">
        <v>0</v>
      </c>
      <c r="N355" s="44" t="n">
        <v>0</v>
      </c>
      <c r="O355" s="44" t="n">
        <v>0</v>
      </c>
      <c r="P355" s="44" t="n">
        <v>0</v>
      </c>
      <c r="Q355" s="44" t="n">
        <v>0</v>
      </c>
      <c r="R355" s="44" t="n">
        <v>0</v>
      </c>
      <c r="S355" s="44" t="n">
        <v>0</v>
      </c>
      <c r="T355" s="44" t="n">
        <v>0</v>
      </c>
    </row>
    <row r="356" customFormat="false" ht="12.75" hidden="false" customHeight="false" outlineLevel="0" collapsed="false">
      <c r="B356" s="45" t="n">
        <v>37408</v>
      </c>
      <c r="C356" s="43" t="n">
        <v>0</v>
      </c>
      <c r="D356" s="44" t="n">
        <v>0</v>
      </c>
      <c r="E356" s="44" t="n">
        <v>0</v>
      </c>
      <c r="F356" s="44" t="n">
        <v>0</v>
      </c>
      <c r="G356" s="44" t="n">
        <v>0</v>
      </c>
      <c r="H356" s="44" t="n">
        <v>0</v>
      </c>
      <c r="I356" s="44" t="n">
        <v>0</v>
      </c>
      <c r="J356" s="44" t="n">
        <v>0</v>
      </c>
      <c r="K356" s="44" t="n">
        <v>0</v>
      </c>
      <c r="L356" s="44" t="n">
        <v>0</v>
      </c>
      <c r="M356" s="44" t="n">
        <v>0</v>
      </c>
      <c r="N356" s="44" t="n">
        <v>0</v>
      </c>
      <c r="O356" s="44" t="n">
        <v>0</v>
      </c>
      <c r="P356" s="44" t="n">
        <v>0</v>
      </c>
      <c r="Q356" s="44" t="n">
        <v>0</v>
      </c>
      <c r="R356" s="44" t="n">
        <v>0</v>
      </c>
      <c r="S356" s="44" t="n">
        <v>0</v>
      </c>
      <c r="T356" s="44" t="n">
        <v>0</v>
      </c>
    </row>
    <row r="357" customFormat="false" ht="12.75" hidden="false" customHeight="false" outlineLevel="0" collapsed="false">
      <c r="B357" s="45" t="n">
        <v>37438</v>
      </c>
      <c r="C357" s="43" t="n">
        <v>0</v>
      </c>
      <c r="D357" s="44" t="n">
        <v>0</v>
      </c>
      <c r="E357" s="44" t="n">
        <v>0</v>
      </c>
      <c r="F357" s="44" t="n">
        <v>0</v>
      </c>
      <c r="G357" s="44" t="n">
        <v>0</v>
      </c>
      <c r="H357" s="44" t="n">
        <v>0</v>
      </c>
      <c r="I357" s="44" t="n">
        <v>0</v>
      </c>
      <c r="J357" s="44" t="n">
        <v>0</v>
      </c>
      <c r="K357" s="44" t="n">
        <v>0</v>
      </c>
      <c r="L357" s="44" t="n">
        <v>0</v>
      </c>
      <c r="M357" s="44" t="n">
        <v>0</v>
      </c>
      <c r="N357" s="44" t="n">
        <v>0</v>
      </c>
      <c r="O357" s="44" t="n">
        <v>0</v>
      </c>
      <c r="P357" s="44" t="n">
        <v>0</v>
      </c>
      <c r="Q357" s="44" t="n">
        <v>0</v>
      </c>
      <c r="R357" s="44" t="n">
        <v>0</v>
      </c>
      <c r="S357" s="44" t="n">
        <v>0</v>
      </c>
      <c r="T357" s="44" t="n">
        <v>0</v>
      </c>
    </row>
    <row r="358" customFormat="false" ht="12.75" hidden="false" customHeight="false" outlineLevel="0" collapsed="false">
      <c r="B358" s="45" t="n">
        <v>37469</v>
      </c>
      <c r="C358" s="43" t="n">
        <v>0</v>
      </c>
      <c r="D358" s="44" t="n">
        <v>0</v>
      </c>
      <c r="E358" s="44" t="n">
        <v>0</v>
      </c>
      <c r="F358" s="44" t="n">
        <v>0</v>
      </c>
      <c r="G358" s="44" t="n">
        <v>0</v>
      </c>
      <c r="H358" s="44" t="n">
        <v>0</v>
      </c>
      <c r="I358" s="44" t="n">
        <v>0</v>
      </c>
      <c r="J358" s="44" t="n">
        <v>0</v>
      </c>
      <c r="K358" s="44" t="n">
        <v>0</v>
      </c>
      <c r="L358" s="44" t="n">
        <v>0</v>
      </c>
      <c r="M358" s="44" t="n">
        <v>0</v>
      </c>
      <c r="N358" s="44" t="n">
        <v>0</v>
      </c>
      <c r="O358" s="44" t="n">
        <v>0</v>
      </c>
      <c r="P358" s="44" t="n">
        <v>0</v>
      </c>
      <c r="Q358" s="44" t="n">
        <v>0</v>
      </c>
      <c r="R358" s="44" t="n">
        <v>0</v>
      </c>
      <c r="S358" s="44" t="n">
        <v>0</v>
      </c>
      <c r="T358" s="44" t="n">
        <v>0</v>
      </c>
    </row>
    <row r="359" customFormat="false" ht="12.75" hidden="false" customHeight="false" outlineLevel="0" collapsed="false">
      <c r="B359" s="45" t="n">
        <v>37500</v>
      </c>
      <c r="C359" s="43" t="n">
        <v>0</v>
      </c>
      <c r="D359" s="44" t="n">
        <v>0</v>
      </c>
      <c r="E359" s="44" t="n">
        <v>0</v>
      </c>
      <c r="F359" s="44" t="n">
        <v>0</v>
      </c>
      <c r="G359" s="44" t="n">
        <v>0</v>
      </c>
      <c r="H359" s="44" t="n">
        <v>0</v>
      </c>
      <c r="I359" s="44" t="n">
        <v>0</v>
      </c>
      <c r="J359" s="44" t="n">
        <v>0</v>
      </c>
      <c r="K359" s="44" t="n">
        <v>0</v>
      </c>
      <c r="L359" s="44" t="n">
        <v>0</v>
      </c>
      <c r="M359" s="44" t="n">
        <v>0</v>
      </c>
      <c r="N359" s="44" t="n">
        <v>0</v>
      </c>
      <c r="O359" s="44" t="n">
        <v>0</v>
      </c>
      <c r="P359" s="44" t="n">
        <v>0</v>
      </c>
      <c r="Q359" s="44" t="n">
        <v>0</v>
      </c>
      <c r="R359" s="44" t="n">
        <v>0</v>
      </c>
      <c r="S359" s="44" t="n">
        <v>0</v>
      </c>
      <c r="T359" s="44" t="n">
        <v>0</v>
      </c>
    </row>
    <row r="360" customFormat="false" ht="12.75" hidden="false" customHeight="false" outlineLevel="0" collapsed="false">
      <c r="B360" s="45" t="n">
        <v>37530</v>
      </c>
      <c r="C360" s="43" t="n">
        <v>0</v>
      </c>
      <c r="D360" s="44" t="n">
        <v>0</v>
      </c>
      <c r="E360" s="44" t="n">
        <v>0</v>
      </c>
      <c r="F360" s="44" t="n">
        <v>0</v>
      </c>
      <c r="G360" s="44" t="n">
        <v>0</v>
      </c>
      <c r="H360" s="44" t="n">
        <v>0</v>
      </c>
      <c r="I360" s="44" t="n">
        <v>0</v>
      </c>
      <c r="J360" s="44" t="n">
        <v>0</v>
      </c>
      <c r="K360" s="44" t="n">
        <v>0</v>
      </c>
      <c r="L360" s="44" t="n">
        <v>0</v>
      </c>
      <c r="M360" s="44" t="n">
        <v>0</v>
      </c>
      <c r="N360" s="44" t="n">
        <v>0</v>
      </c>
      <c r="O360" s="44" t="n">
        <v>0</v>
      </c>
      <c r="P360" s="44" t="n">
        <v>0</v>
      </c>
      <c r="Q360" s="44" t="n">
        <v>0</v>
      </c>
      <c r="R360" s="44" t="n">
        <v>0</v>
      </c>
      <c r="S360" s="44" t="n">
        <v>0</v>
      </c>
      <c r="T360" s="44" t="n">
        <v>0</v>
      </c>
    </row>
    <row r="361" customFormat="false" ht="12.75" hidden="false" customHeight="false" outlineLevel="0" collapsed="false">
      <c r="B361" s="45" t="n">
        <v>37561</v>
      </c>
      <c r="C361" s="43" t="n">
        <v>-23.5331708431078</v>
      </c>
      <c r="D361" s="44" t="n">
        <v>0</v>
      </c>
      <c r="E361" s="44" t="n">
        <v>0</v>
      </c>
      <c r="F361" s="44" t="n">
        <v>0</v>
      </c>
      <c r="G361" s="44" t="n">
        <v>-23.5331708431078</v>
      </c>
      <c r="H361" s="44" t="n">
        <v>0</v>
      </c>
      <c r="I361" s="44" t="n">
        <v>0</v>
      </c>
      <c r="J361" s="44" t="n">
        <v>0</v>
      </c>
      <c r="K361" s="44" t="n">
        <v>0</v>
      </c>
      <c r="L361" s="44" t="n">
        <v>0</v>
      </c>
      <c r="M361" s="44" t="n">
        <v>0</v>
      </c>
      <c r="N361" s="44" t="n">
        <v>0</v>
      </c>
      <c r="O361" s="44" t="n">
        <v>0</v>
      </c>
      <c r="P361" s="44" t="n">
        <v>0</v>
      </c>
      <c r="Q361" s="44" t="n">
        <v>0</v>
      </c>
      <c r="R361" s="44" t="n">
        <v>0</v>
      </c>
      <c r="S361" s="44" t="n">
        <v>0</v>
      </c>
      <c r="T361" s="44" t="n">
        <v>0</v>
      </c>
    </row>
    <row r="362" customFormat="false" ht="12.75" hidden="false" customHeight="false" outlineLevel="0" collapsed="false">
      <c r="B362" s="45" t="n">
        <v>37591</v>
      </c>
      <c r="C362" s="43" t="n">
        <v>-23.990139635315</v>
      </c>
      <c r="D362" s="44" t="n">
        <v>0</v>
      </c>
      <c r="E362" s="44" t="n">
        <v>0</v>
      </c>
      <c r="F362" s="44" t="n">
        <v>0</v>
      </c>
      <c r="G362" s="44" t="n">
        <v>-23.990139635315</v>
      </c>
      <c r="H362" s="44" t="n">
        <v>0</v>
      </c>
      <c r="I362" s="44" t="n">
        <v>0</v>
      </c>
      <c r="J362" s="44" t="n">
        <v>0</v>
      </c>
      <c r="K362" s="44" t="n">
        <v>0</v>
      </c>
      <c r="L362" s="44" t="n">
        <v>0</v>
      </c>
      <c r="M362" s="44" t="n">
        <v>0</v>
      </c>
      <c r="N362" s="44" t="n">
        <v>0</v>
      </c>
      <c r="O362" s="44" t="n">
        <v>0</v>
      </c>
      <c r="P362" s="44" t="n">
        <v>0</v>
      </c>
      <c r="Q362" s="44" t="n">
        <v>0</v>
      </c>
      <c r="R362" s="44" t="n">
        <v>0</v>
      </c>
      <c r="S362" s="44" t="n">
        <v>0</v>
      </c>
      <c r="T362" s="44" t="n">
        <v>0</v>
      </c>
    </row>
    <row r="363" customFormat="false" ht="12.75" hidden="false" customHeight="false" outlineLevel="0" collapsed="false">
      <c r="B363" s="45" t="n">
        <v>37622</v>
      </c>
      <c r="C363" s="43" t="n">
        <v>-2.97279960980197</v>
      </c>
      <c r="D363" s="44" t="n">
        <v>0</v>
      </c>
      <c r="E363" s="44" t="n">
        <v>0</v>
      </c>
      <c r="F363" s="44" t="n">
        <v>0</v>
      </c>
      <c r="G363" s="44" t="n">
        <v>-23.2559827797546</v>
      </c>
      <c r="H363" s="44" t="n">
        <v>0</v>
      </c>
      <c r="I363" s="44" t="n">
        <v>20.2831831699526</v>
      </c>
      <c r="J363" s="44" t="n">
        <v>0</v>
      </c>
      <c r="K363" s="44" t="n">
        <v>0</v>
      </c>
      <c r="L363" s="44" t="n">
        <v>0</v>
      </c>
      <c r="M363" s="44" t="n">
        <v>0</v>
      </c>
      <c r="N363" s="44" t="n">
        <v>0</v>
      </c>
      <c r="O363" s="44" t="n">
        <v>0</v>
      </c>
      <c r="P363" s="44" t="n">
        <v>0</v>
      </c>
      <c r="Q363" s="44" t="n">
        <v>0</v>
      </c>
      <c r="R363" s="44" t="n">
        <v>0</v>
      </c>
      <c r="S363" s="44" t="n">
        <v>0</v>
      </c>
      <c r="T363" s="44" t="n">
        <v>0</v>
      </c>
    </row>
    <row r="364" customFormat="false" ht="12.75" hidden="false" customHeight="false" outlineLevel="0" collapsed="false">
      <c r="B364" s="45" t="n">
        <v>37653</v>
      </c>
      <c r="C364" s="43" t="n">
        <v>-1.84002647939571</v>
      </c>
      <c r="D364" s="44" t="n">
        <v>0</v>
      </c>
      <c r="E364" s="44" t="n">
        <v>0</v>
      </c>
      <c r="F364" s="44" t="n">
        <v>0</v>
      </c>
      <c r="G364" s="44" t="n">
        <v>-19.1417021186326</v>
      </c>
      <c r="H364" s="44" t="n">
        <v>0</v>
      </c>
      <c r="I364" s="44" t="n">
        <v>17.3016756392369</v>
      </c>
      <c r="J364" s="44" t="n">
        <v>0</v>
      </c>
      <c r="K364" s="44" t="n">
        <v>0</v>
      </c>
      <c r="L364" s="44" t="n">
        <v>0</v>
      </c>
      <c r="M364" s="44" t="n">
        <v>0</v>
      </c>
      <c r="N364" s="44" t="n">
        <v>0</v>
      </c>
      <c r="O364" s="44" t="n">
        <v>0</v>
      </c>
      <c r="P364" s="44" t="n">
        <v>0</v>
      </c>
      <c r="Q364" s="44" t="n">
        <v>0</v>
      </c>
      <c r="R364" s="44" t="n">
        <v>0</v>
      </c>
      <c r="S364" s="44" t="n">
        <v>0</v>
      </c>
      <c r="T364" s="44" t="n">
        <v>0</v>
      </c>
    </row>
    <row r="365" customFormat="false" ht="12.75" hidden="false" customHeight="false" outlineLevel="0" collapsed="false">
      <c r="B365" s="45" t="n">
        <v>37681</v>
      </c>
      <c r="C365" s="43" t="n">
        <v>-4.73796806540959</v>
      </c>
      <c r="D365" s="44" t="n">
        <v>0</v>
      </c>
      <c r="E365" s="44" t="n">
        <v>0</v>
      </c>
      <c r="F365" s="44" t="n">
        <v>0</v>
      </c>
      <c r="G365" s="44" t="n">
        <v>-19.1385616914879</v>
      </c>
      <c r="H365" s="44" t="n">
        <v>0</v>
      </c>
      <c r="I365" s="44" t="n">
        <v>14.4005936260783</v>
      </c>
      <c r="J365" s="44" t="n">
        <v>0</v>
      </c>
      <c r="K365" s="44" t="n">
        <v>0</v>
      </c>
      <c r="L365" s="44" t="n">
        <v>0</v>
      </c>
      <c r="M365" s="44" t="n">
        <v>0</v>
      </c>
      <c r="N365" s="44" t="n">
        <v>0</v>
      </c>
      <c r="O365" s="44" t="n">
        <v>0</v>
      </c>
      <c r="P365" s="44" t="n">
        <v>0</v>
      </c>
      <c r="Q365" s="44" t="n">
        <v>0</v>
      </c>
      <c r="R365" s="44" t="n">
        <v>0</v>
      </c>
      <c r="S365" s="44" t="n">
        <v>0</v>
      </c>
      <c r="T365" s="44" t="n">
        <v>0</v>
      </c>
    </row>
    <row r="366" customFormat="false" ht="12.75" hidden="false" customHeight="false" outlineLevel="0" collapsed="false">
      <c r="B366" s="45" t="n">
        <v>37712</v>
      </c>
      <c r="C366" s="43" t="n">
        <v>10.9002384841813</v>
      </c>
      <c r="D366" s="44" t="n">
        <v>0</v>
      </c>
      <c r="E366" s="44" t="n">
        <v>0</v>
      </c>
      <c r="F366" s="44" t="n">
        <v>0</v>
      </c>
      <c r="G366" s="44" t="n">
        <v>0</v>
      </c>
      <c r="H366" s="44" t="n">
        <v>0</v>
      </c>
      <c r="I366" s="44" t="n">
        <v>10.9002384841813</v>
      </c>
      <c r="J366" s="44" t="n">
        <v>0</v>
      </c>
      <c r="K366" s="44" t="n">
        <v>0</v>
      </c>
      <c r="L366" s="44" t="n">
        <v>0</v>
      </c>
      <c r="M366" s="44" t="n">
        <v>0</v>
      </c>
      <c r="N366" s="44" t="n">
        <v>0</v>
      </c>
      <c r="O366" s="44" t="n">
        <v>0</v>
      </c>
      <c r="P366" s="44" t="n">
        <v>0</v>
      </c>
      <c r="Q366" s="44" t="n">
        <v>0</v>
      </c>
      <c r="R366" s="44" t="n">
        <v>0</v>
      </c>
      <c r="S366" s="44" t="n">
        <v>0</v>
      </c>
      <c r="T366" s="44" t="n">
        <v>0</v>
      </c>
    </row>
    <row r="367" customFormat="false" ht="12.75" hidden="false" customHeight="false" outlineLevel="0" collapsed="false">
      <c r="B367" s="45" t="n">
        <v>37742</v>
      </c>
      <c r="C367" s="43" t="n">
        <v>9.63924907456022</v>
      </c>
      <c r="D367" s="44" t="n">
        <v>0</v>
      </c>
      <c r="E367" s="44" t="n">
        <v>0</v>
      </c>
      <c r="F367" s="44" t="n">
        <v>0</v>
      </c>
      <c r="G367" s="44" t="n">
        <v>0</v>
      </c>
      <c r="H367" s="44" t="n">
        <v>0</v>
      </c>
      <c r="I367" s="44" t="n">
        <v>9.63924907456022</v>
      </c>
      <c r="J367" s="44" t="n">
        <v>0</v>
      </c>
      <c r="K367" s="44" t="n">
        <v>0</v>
      </c>
      <c r="L367" s="44" t="n">
        <v>0</v>
      </c>
      <c r="M367" s="44" t="n">
        <v>0</v>
      </c>
      <c r="N367" s="44" t="n">
        <v>0</v>
      </c>
      <c r="O367" s="44" t="n">
        <v>0</v>
      </c>
      <c r="P367" s="44" t="n">
        <v>0</v>
      </c>
      <c r="Q367" s="44" t="n">
        <v>0</v>
      </c>
      <c r="R367" s="44" t="n">
        <v>0</v>
      </c>
      <c r="S367" s="44" t="n">
        <v>0</v>
      </c>
      <c r="T367" s="44" t="n">
        <v>0</v>
      </c>
    </row>
    <row r="368" customFormat="false" ht="12.75" hidden="false" customHeight="false" outlineLevel="0" collapsed="false">
      <c r="B368" s="45" t="n">
        <v>37773</v>
      </c>
      <c r="C368" s="43" t="n">
        <v>9.09193604798272</v>
      </c>
      <c r="D368" s="44" t="n">
        <v>0</v>
      </c>
      <c r="E368" s="44" t="n">
        <v>0</v>
      </c>
      <c r="F368" s="44" t="n">
        <v>0</v>
      </c>
      <c r="G368" s="44" t="n">
        <v>0</v>
      </c>
      <c r="H368" s="44" t="n">
        <v>0</v>
      </c>
      <c r="I368" s="44" t="n">
        <v>9.09193604798272</v>
      </c>
      <c r="J368" s="44" t="n">
        <v>0</v>
      </c>
      <c r="K368" s="44" t="n">
        <v>0</v>
      </c>
      <c r="L368" s="44" t="n">
        <v>0</v>
      </c>
      <c r="M368" s="44" t="n">
        <v>0</v>
      </c>
      <c r="N368" s="44" t="n">
        <v>0</v>
      </c>
      <c r="O368" s="44" t="n">
        <v>0</v>
      </c>
      <c r="P368" s="44" t="n">
        <v>0</v>
      </c>
      <c r="Q368" s="44" t="n">
        <v>0</v>
      </c>
      <c r="R368" s="44" t="n">
        <v>0</v>
      </c>
      <c r="S368" s="44" t="n">
        <v>0</v>
      </c>
      <c r="T368" s="44" t="n">
        <v>0</v>
      </c>
    </row>
    <row r="369" customFormat="false" ht="12.75" hidden="false" customHeight="false" outlineLevel="0" collapsed="false">
      <c r="B369" s="45" t="n">
        <v>37803</v>
      </c>
      <c r="C369" s="43" t="n">
        <v>8.62162687605812</v>
      </c>
      <c r="D369" s="44" t="n">
        <v>0</v>
      </c>
      <c r="E369" s="44" t="n">
        <v>0</v>
      </c>
      <c r="F369" s="44" t="n">
        <v>0</v>
      </c>
      <c r="G369" s="44" t="n">
        <v>0</v>
      </c>
      <c r="H369" s="44" t="n">
        <v>0</v>
      </c>
      <c r="I369" s="44" t="n">
        <v>8.62162687605812</v>
      </c>
      <c r="J369" s="44" t="n">
        <v>0</v>
      </c>
      <c r="K369" s="44" t="n">
        <v>0</v>
      </c>
      <c r="L369" s="44" t="n">
        <v>0</v>
      </c>
      <c r="M369" s="44" t="n">
        <v>0</v>
      </c>
      <c r="N369" s="44" t="n">
        <v>0</v>
      </c>
      <c r="O369" s="44" t="n">
        <v>0</v>
      </c>
      <c r="P369" s="44" t="n">
        <v>0</v>
      </c>
      <c r="Q369" s="44" t="n">
        <v>0</v>
      </c>
      <c r="R369" s="44" t="n">
        <v>0</v>
      </c>
      <c r="S369" s="44" t="n">
        <v>0</v>
      </c>
      <c r="T369" s="44" t="n">
        <v>0</v>
      </c>
    </row>
    <row r="370" customFormat="false" ht="12.75" hidden="false" customHeight="false" outlineLevel="0" collapsed="false">
      <c r="B370" s="45" t="n">
        <v>37834</v>
      </c>
      <c r="C370" s="43" t="n">
        <v>8.056791064487</v>
      </c>
      <c r="D370" s="44" t="n">
        <v>0</v>
      </c>
      <c r="E370" s="44" t="n">
        <v>0</v>
      </c>
      <c r="F370" s="44" t="n">
        <v>0</v>
      </c>
      <c r="G370" s="44" t="n">
        <v>0</v>
      </c>
      <c r="H370" s="44" t="n">
        <v>0</v>
      </c>
      <c r="I370" s="44" t="n">
        <v>8.056791064487</v>
      </c>
      <c r="J370" s="44" t="n">
        <v>0</v>
      </c>
      <c r="K370" s="44" t="n">
        <v>0</v>
      </c>
      <c r="L370" s="44" t="n">
        <v>0</v>
      </c>
      <c r="M370" s="44" t="n">
        <v>0</v>
      </c>
      <c r="N370" s="44" t="n">
        <v>0</v>
      </c>
      <c r="O370" s="44" t="n">
        <v>0</v>
      </c>
      <c r="P370" s="44" t="n">
        <v>0</v>
      </c>
      <c r="Q370" s="44" t="n">
        <v>0</v>
      </c>
      <c r="R370" s="44" t="n">
        <v>0</v>
      </c>
      <c r="S370" s="44" t="n">
        <v>0</v>
      </c>
      <c r="T370" s="44" t="n">
        <v>0</v>
      </c>
    </row>
    <row r="371" customFormat="false" ht="12.75" hidden="false" customHeight="false" outlineLevel="0" collapsed="false">
      <c r="B371" s="45" t="n">
        <v>37865</v>
      </c>
      <c r="C371" s="43" t="n">
        <v>7.64050898822035</v>
      </c>
      <c r="D371" s="44" t="n">
        <v>0</v>
      </c>
      <c r="E371" s="44" t="n">
        <v>0</v>
      </c>
      <c r="F371" s="44" t="n">
        <v>0</v>
      </c>
      <c r="G371" s="44" t="n">
        <v>0</v>
      </c>
      <c r="H371" s="44" t="n">
        <v>0</v>
      </c>
      <c r="I371" s="44" t="n">
        <v>7.64050898822035</v>
      </c>
      <c r="J371" s="44" t="n">
        <v>0</v>
      </c>
      <c r="K371" s="44" t="n">
        <v>0</v>
      </c>
      <c r="L371" s="44" t="n">
        <v>0</v>
      </c>
      <c r="M371" s="44" t="n">
        <v>0</v>
      </c>
      <c r="N371" s="44" t="n">
        <v>0</v>
      </c>
      <c r="O371" s="44" t="n">
        <v>0</v>
      </c>
      <c r="P371" s="44" t="n">
        <v>0</v>
      </c>
      <c r="Q371" s="44" t="n">
        <v>0</v>
      </c>
      <c r="R371" s="44" t="n">
        <v>0</v>
      </c>
      <c r="S371" s="44" t="n">
        <v>0</v>
      </c>
      <c r="T371" s="44" t="n">
        <v>0</v>
      </c>
    </row>
    <row r="372" customFormat="false" ht="12.75" hidden="false" customHeight="false" outlineLevel="0" collapsed="false">
      <c r="B372" s="45" t="n">
        <v>37895</v>
      </c>
      <c r="C372" s="43" t="n">
        <v>7.18034394474808</v>
      </c>
      <c r="D372" s="44" t="n">
        <v>0</v>
      </c>
      <c r="E372" s="44" t="n">
        <v>0</v>
      </c>
      <c r="F372" s="44" t="n">
        <v>0</v>
      </c>
      <c r="G372" s="44" t="n">
        <v>0</v>
      </c>
      <c r="H372" s="44" t="n">
        <v>0</v>
      </c>
      <c r="I372" s="44" t="n">
        <v>7.18034394474808</v>
      </c>
      <c r="J372" s="44" t="n">
        <v>0</v>
      </c>
      <c r="K372" s="44" t="n">
        <v>0</v>
      </c>
      <c r="L372" s="44" t="n">
        <v>0</v>
      </c>
      <c r="M372" s="44" t="n">
        <v>0</v>
      </c>
      <c r="N372" s="44" t="n">
        <v>0</v>
      </c>
      <c r="O372" s="44" t="n">
        <v>0</v>
      </c>
      <c r="P372" s="44" t="n">
        <v>0</v>
      </c>
      <c r="Q372" s="44" t="n">
        <v>0</v>
      </c>
      <c r="R372" s="44" t="n">
        <v>0</v>
      </c>
      <c r="S372" s="44" t="n">
        <v>0</v>
      </c>
      <c r="T372" s="44" t="n">
        <v>0</v>
      </c>
    </row>
    <row r="373" customFormat="false" ht="12.75" hidden="false" customHeight="false" outlineLevel="0" collapsed="false">
      <c r="B373" s="45" t="n">
        <v>37926</v>
      </c>
      <c r="C373" s="43" t="n">
        <v>18.8589587694272</v>
      </c>
      <c r="D373" s="44" t="n">
        <v>0</v>
      </c>
      <c r="E373" s="44" t="n">
        <v>0</v>
      </c>
      <c r="F373" s="44" t="n">
        <v>0</v>
      </c>
      <c r="G373" s="44" t="n">
        <v>0</v>
      </c>
      <c r="H373" s="44" t="n">
        <v>0</v>
      </c>
      <c r="I373" s="44" t="n">
        <v>18.8589587694272</v>
      </c>
      <c r="J373" s="44" t="n">
        <v>0</v>
      </c>
      <c r="K373" s="44" t="n">
        <v>0</v>
      </c>
      <c r="L373" s="44" t="n">
        <v>0</v>
      </c>
      <c r="M373" s="44" t="n">
        <v>0</v>
      </c>
      <c r="N373" s="44" t="n">
        <v>0</v>
      </c>
      <c r="O373" s="44" t="n">
        <v>0</v>
      </c>
      <c r="P373" s="44" t="n">
        <v>0</v>
      </c>
      <c r="Q373" s="44" t="n">
        <v>0</v>
      </c>
      <c r="R373" s="44" t="n">
        <v>0</v>
      </c>
      <c r="S373" s="44" t="n">
        <v>0</v>
      </c>
      <c r="T373" s="44" t="n">
        <v>0</v>
      </c>
    </row>
    <row r="374" customFormat="false" ht="12.75" hidden="false" customHeight="false" outlineLevel="0" collapsed="false">
      <c r="B374" s="45" t="n">
        <v>37956</v>
      </c>
      <c r="C374" s="43" t="n">
        <v>18.8905797866139</v>
      </c>
      <c r="D374" s="44" t="n">
        <v>0</v>
      </c>
      <c r="E374" s="44" t="n">
        <v>0</v>
      </c>
      <c r="F374" s="44" t="n">
        <v>0</v>
      </c>
      <c r="G374" s="44" t="n">
        <v>0</v>
      </c>
      <c r="H374" s="44" t="n">
        <v>0</v>
      </c>
      <c r="I374" s="44" t="n">
        <v>18.8905797866139</v>
      </c>
      <c r="J374" s="44" t="n">
        <v>0</v>
      </c>
      <c r="K374" s="44" t="n">
        <v>0</v>
      </c>
      <c r="L374" s="44" t="n">
        <v>0</v>
      </c>
      <c r="M374" s="44" t="n">
        <v>0</v>
      </c>
      <c r="N374" s="44" t="n">
        <v>0</v>
      </c>
      <c r="O374" s="44" t="n">
        <v>0</v>
      </c>
      <c r="P374" s="44" t="n">
        <v>0</v>
      </c>
      <c r="Q374" s="44" t="n">
        <v>0</v>
      </c>
      <c r="R374" s="44" t="n">
        <v>0</v>
      </c>
      <c r="S374" s="44" t="n">
        <v>0</v>
      </c>
      <c r="T374" s="44" t="n">
        <v>0</v>
      </c>
    </row>
    <row r="375" customFormat="false" ht="12.75" hidden="false" customHeight="false" outlineLevel="0" collapsed="false">
      <c r="B375" s="45" t="n">
        <v>37987</v>
      </c>
      <c r="C375" s="43" t="n">
        <v>0</v>
      </c>
      <c r="D375" s="44" t="n">
        <v>0</v>
      </c>
      <c r="E375" s="44" t="n">
        <v>0</v>
      </c>
      <c r="F375" s="44" t="n">
        <v>0</v>
      </c>
      <c r="G375" s="44" t="n">
        <v>0</v>
      </c>
      <c r="H375" s="44" t="n">
        <v>0</v>
      </c>
      <c r="I375" s="44" t="n">
        <v>0</v>
      </c>
      <c r="J375" s="44" t="n">
        <v>0</v>
      </c>
      <c r="K375" s="44" t="n">
        <v>0</v>
      </c>
      <c r="L375" s="44" t="n">
        <v>0</v>
      </c>
      <c r="M375" s="44" t="n">
        <v>0</v>
      </c>
      <c r="N375" s="44" t="n">
        <v>0</v>
      </c>
      <c r="O375" s="44" t="n">
        <v>0</v>
      </c>
      <c r="P375" s="44" t="n">
        <v>0</v>
      </c>
      <c r="Q375" s="44" t="n">
        <v>0</v>
      </c>
      <c r="R375" s="44" t="n">
        <v>0</v>
      </c>
      <c r="S375" s="44" t="n">
        <v>0</v>
      </c>
      <c r="T375" s="44" t="n">
        <v>0</v>
      </c>
    </row>
    <row r="376" customFormat="false" ht="12.75" hidden="false" customHeight="false" outlineLevel="0" collapsed="false">
      <c r="B376" s="45" t="n">
        <v>38018</v>
      </c>
      <c r="C376" s="43" t="n">
        <v>0</v>
      </c>
      <c r="D376" s="44" t="n">
        <v>0</v>
      </c>
      <c r="E376" s="44" t="n">
        <v>0</v>
      </c>
      <c r="F376" s="44" t="n">
        <v>0</v>
      </c>
      <c r="G376" s="44" t="n">
        <v>0</v>
      </c>
      <c r="H376" s="44" t="n">
        <v>0</v>
      </c>
      <c r="I376" s="44" t="n">
        <v>0</v>
      </c>
      <c r="J376" s="44" t="n">
        <v>0</v>
      </c>
      <c r="K376" s="44" t="n">
        <v>0</v>
      </c>
      <c r="L376" s="44" t="n">
        <v>0</v>
      </c>
      <c r="M376" s="44" t="n">
        <v>0</v>
      </c>
      <c r="N376" s="44" t="n">
        <v>0</v>
      </c>
      <c r="O376" s="44" t="n">
        <v>0</v>
      </c>
      <c r="P376" s="44" t="n">
        <v>0</v>
      </c>
      <c r="Q376" s="44" t="n">
        <v>0</v>
      </c>
      <c r="R376" s="44" t="n">
        <v>0</v>
      </c>
      <c r="S376" s="44" t="n">
        <v>0</v>
      </c>
      <c r="T376" s="44" t="n">
        <v>0</v>
      </c>
    </row>
    <row r="377" customFormat="false" ht="12.75" hidden="false" customHeight="false" outlineLevel="0" collapsed="false">
      <c r="B377" s="45" t="n">
        <v>38047</v>
      </c>
      <c r="C377" s="43" t="n">
        <v>0</v>
      </c>
      <c r="D377" s="44" t="n">
        <v>0</v>
      </c>
      <c r="E377" s="44" t="n">
        <v>0</v>
      </c>
      <c r="F377" s="44" t="n">
        <v>0</v>
      </c>
      <c r="G377" s="44" t="n">
        <v>0</v>
      </c>
      <c r="H377" s="44" t="n">
        <v>0</v>
      </c>
      <c r="I377" s="44" t="n">
        <v>0</v>
      </c>
      <c r="J377" s="44" t="n">
        <v>0</v>
      </c>
      <c r="K377" s="44" t="n">
        <v>0</v>
      </c>
      <c r="L377" s="44" t="n">
        <v>0</v>
      </c>
      <c r="M377" s="44" t="n">
        <v>0</v>
      </c>
      <c r="N377" s="44" t="n">
        <v>0</v>
      </c>
      <c r="O377" s="44" t="n">
        <v>0</v>
      </c>
      <c r="P377" s="44" t="n">
        <v>0</v>
      </c>
      <c r="Q377" s="44" t="n">
        <v>0</v>
      </c>
      <c r="R377" s="44" t="n">
        <v>0</v>
      </c>
      <c r="S377" s="44" t="n">
        <v>0</v>
      </c>
      <c r="T377" s="44" t="n">
        <v>0</v>
      </c>
    </row>
    <row r="378" customFormat="false" ht="12.75" hidden="false" customHeight="false" outlineLevel="0" collapsed="false">
      <c r="B378" s="45" t="n">
        <v>38078</v>
      </c>
      <c r="C378" s="43" t="n">
        <v>0</v>
      </c>
      <c r="D378" s="44" t="n">
        <v>0</v>
      </c>
      <c r="E378" s="44" t="n">
        <v>0</v>
      </c>
      <c r="F378" s="44" t="n">
        <v>0</v>
      </c>
      <c r="G378" s="44" t="n">
        <v>0</v>
      </c>
      <c r="H378" s="44" t="n">
        <v>0</v>
      </c>
      <c r="I378" s="44" t="n">
        <v>0</v>
      </c>
      <c r="J378" s="44" t="n">
        <v>0</v>
      </c>
      <c r="K378" s="44" t="n">
        <v>0</v>
      </c>
      <c r="L378" s="44" t="n">
        <v>0</v>
      </c>
      <c r="M378" s="44" t="n">
        <v>0</v>
      </c>
      <c r="N378" s="44" t="n">
        <v>0</v>
      </c>
      <c r="O378" s="44" t="n">
        <v>0</v>
      </c>
      <c r="P378" s="44" t="n">
        <v>0</v>
      </c>
      <c r="Q378" s="44" t="n">
        <v>0</v>
      </c>
      <c r="R378" s="44" t="n">
        <v>0</v>
      </c>
      <c r="S378" s="44" t="n">
        <v>0</v>
      </c>
      <c r="T378" s="44" t="n">
        <v>0</v>
      </c>
    </row>
    <row r="379" customFormat="false" ht="12.75" hidden="false" customHeight="false" outlineLevel="0" collapsed="false">
      <c r="B379" s="45" t="n">
        <v>38108</v>
      </c>
      <c r="C379" s="43" t="n">
        <v>0</v>
      </c>
      <c r="D379" s="44" t="n">
        <v>0</v>
      </c>
      <c r="E379" s="44" t="n">
        <v>0</v>
      </c>
      <c r="F379" s="44" t="n">
        <v>0</v>
      </c>
      <c r="G379" s="44" t="n">
        <v>0</v>
      </c>
      <c r="H379" s="44" t="n">
        <v>0</v>
      </c>
      <c r="I379" s="44" t="n">
        <v>0</v>
      </c>
      <c r="J379" s="44" t="n">
        <v>0</v>
      </c>
      <c r="K379" s="44" t="n">
        <v>0</v>
      </c>
      <c r="L379" s="44" t="n">
        <v>0</v>
      </c>
      <c r="M379" s="44" t="n">
        <v>0</v>
      </c>
      <c r="N379" s="44" t="n">
        <v>0</v>
      </c>
      <c r="O379" s="44" t="n">
        <v>0</v>
      </c>
      <c r="P379" s="44" t="n">
        <v>0</v>
      </c>
      <c r="Q379" s="44" t="n">
        <v>0</v>
      </c>
      <c r="R379" s="44" t="n">
        <v>0</v>
      </c>
      <c r="S379" s="44" t="n">
        <v>0</v>
      </c>
      <c r="T379" s="44" t="n">
        <v>0</v>
      </c>
    </row>
    <row r="380" customFormat="false" ht="12.75" hidden="false" customHeight="false" outlineLevel="0" collapsed="false">
      <c r="B380" s="45" t="n">
        <v>38139</v>
      </c>
      <c r="C380" s="43" t="n">
        <v>0</v>
      </c>
      <c r="D380" s="44" t="n">
        <v>0</v>
      </c>
      <c r="E380" s="44" t="n">
        <v>0</v>
      </c>
      <c r="F380" s="44" t="n">
        <v>0</v>
      </c>
      <c r="G380" s="44" t="n">
        <v>0</v>
      </c>
      <c r="H380" s="44" t="n">
        <v>0</v>
      </c>
      <c r="I380" s="44" t="n">
        <v>0</v>
      </c>
      <c r="J380" s="44" t="n">
        <v>0</v>
      </c>
      <c r="K380" s="44" t="n">
        <v>0</v>
      </c>
      <c r="L380" s="44" t="n">
        <v>0</v>
      </c>
      <c r="M380" s="44" t="n">
        <v>0</v>
      </c>
      <c r="N380" s="44" t="n">
        <v>0</v>
      </c>
      <c r="O380" s="44" t="n">
        <v>0</v>
      </c>
      <c r="P380" s="44" t="n">
        <v>0</v>
      </c>
      <c r="Q380" s="44" t="n">
        <v>0</v>
      </c>
      <c r="R380" s="44" t="n">
        <v>0</v>
      </c>
      <c r="S380" s="44" t="n">
        <v>0</v>
      </c>
      <c r="T380" s="44" t="n">
        <v>0</v>
      </c>
    </row>
    <row r="381" customFormat="false" ht="12.75" hidden="false" customHeight="false" outlineLevel="0" collapsed="false">
      <c r="B381" s="45" t="n">
        <v>38169</v>
      </c>
      <c r="C381" s="43" t="n">
        <v>0</v>
      </c>
      <c r="D381" s="44" t="n">
        <v>0</v>
      </c>
      <c r="E381" s="44" t="n">
        <v>0</v>
      </c>
      <c r="F381" s="44" t="n">
        <v>0</v>
      </c>
      <c r="G381" s="44" t="n">
        <v>0</v>
      </c>
      <c r="H381" s="44" t="n">
        <v>0</v>
      </c>
      <c r="I381" s="44" t="n">
        <v>0</v>
      </c>
      <c r="J381" s="44" t="n">
        <v>0</v>
      </c>
      <c r="K381" s="44" t="n">
        <v>0</v>
      </c>
      <c r="L381" s="44" t="n">
        <v>0</v>
      </c>
      <c r="M381" s="44" t="n">
        <v>0</v>
      </c>
      <c r="N381" s="44" t="n">
        <v>0</v>
      </c>
      <c r="O381" s="44" t="n">
        <v>0</v>
      </c>
      <c r="P381" s="44" t="n">
        <v>0</v>
      </c>
      <c r="Q381" s="44" t="n">
        <v>0</v>
      </c>
      <c r="R381" s="44" t="n">
        <v>0</v>
      </c>
      <c r="S381" s="44" t="n">
        <v>0</v>
      </c>
      <c r="T381" s="44" t="n">
        <v>0</v>
      </c>
    </row>
    <row r="382" customFormat="false" ht="12.75" hidden="false" customHeight="false" outlineLevel="0" collapsed="false">
      <c r="B382" s="45" t="n">
        <v>38200</v>
      </c>
      <c r="C382" s="43" t="n">
        <v>0</v>
      </c>
      <c r="D382" s="44" t="n">
        <v>0</v>
      </c>
      <c r="E382" s="44" t="n">
        <v>0</v>
      </c>
      <c r="F382" s="44" t="n">
        <v>0</v>
      </c>
      <c r="G382" s="44" t="n">
        <v>0</v>
      </c>
      <c r="H382" s="44" t="n">
        <v>0</v>
      </c>
      <c r="I382" s="44" t="n">
        <v>0</v>
      </c>
      <c r="J382" s="44" t="n">
        <v>0</v>
      </c>
      <c r="K382" s="44" t="n">
        <v>0</v>
      </c>
      <c r="L382" s="44" t="n">
        <v>0</v>
      </c>
      <c r="M382" s="44" t="n">
        <v>0</v>
      </c>
      <c r="N382" s="44" t="n">
        <v>0</v>
      </c>
      <c r="O382" s="44" t="n">
        <v>0</v>
      </c>
      <c r="P382" s="44" t="n">
        <v>0</v>
      </c>
      <c r="Q382" s="44" t="n">
        <v>0</v>
      </c>
      <c r="R382" s="44" t="n">
        <v>0</v>
      </c>
      <c r="S382" s="44" t="n">
        <v>0</v>
      </c>
      <c r="T382" s="44" t="n">
        <v>0</v>
      </c>
    </row>
    <row r="383" customFormat="false" ht="12.75" hidden="false" customHeight="false" outlineLevel="0" collapsed="false">
      <c r="B383" s="45" t="n">
        <v>38231</v>
      </c>
      <c r="C383" s="43" t="n">
        <v>0</v>
      </c>
      <c r="D383" s="44" t="n">
        <v>0</v>
      </c>
      <c r="E383" s="44" t="n">
        <v>0</v>
      </c>
      <c r="F383" s="44" t="n">
        <v>0</v>
      </c>
      <c r="G383" s="44" t="n">
        <v>0</v>
      </c>
      <c r="H383" s="44" t="n">
        <v>0</v>
      </c>
      <c r="I383" s="44" t="n">
        <v>0</v>
      </c>
      <c r="J383" s="44" t="n">
        <v>0</v>
      </c>
      <c r="K383" s="44" t="n">
        <v>0</v>
      </c>
      <c r="L383" s="44" t="n">
        <v>0</v>
      </c>
      <c r="M383" s="44" t="n">
        <v>0</v>
      </c>
      <c r="N383" s="44" t="n">
        <v>0</v>
      </c>
      <c r="O383" s="44" t="n">
        <v>0</v>
      </c>
      <c r="P383" s="44" t="n">
        <v>0</v>
      </c>
      <c r="Q383" s="44" t="n">
        <v>0</v>
      </c>
      <c r="R383" s="44" t="n">
        <v>0</v>
      </c>
      <c r="S383" s="44" t="n">
        <v>0</v>
      </c>
      <c r="T383" s="44" t="n">
        <v>0</v>
      </c>
    </row>
    <row r="384" customFormat="false" ht="12.75" hidden="false" customHeight="false" outlineLevel="0" collapsed="false">
      <c r="B384" s="45" t="n">
        <v>38261</v>
      </c>
      <c r="C384" s="43" t="n">
        <v>0</v>
      </c>
      <c r="D384" s="44" t="n">
        <v>0</v>
      </c>
      <c r="E384" s="44" t="n">
        <v>0</v>
      </c>
      <c r="F384" s="44" t="n">
        <v>0</v>
      </c>
      <c r="G384" s="44" t="n">
        <v>0</v>
      </c>
      <c r="H384" s="44" t="n">
        <v>0</v>
      </c>
      <c r="I384" s="44" t="n">
        <v>0</v>
      </c>
      <c r="J384" s="44" t="n">
        <v>0</v>
      </c>
      <c r="K384" s="44" t="n">
        <v>0</v>
      </c>
      <c r="L384" s="44" t="n">
        <v>0</v>
      </c>
      <c r="M384" s="44" t="n">
        <v>0</v>
      </c>
      <c r="N384" s="44" t="n">
        <v>0</v>
      </c>
      <c r="O384" s="44" t="n">
        <v>0</v>
      </c>
      <c r="P384" s="44" t="n">
        <v>0</v>
      </c>
      <c r="Q384" s="44" t="n">
        <v>0</v>
      </c>
      <c r="R384" s="44" t="n">
        <v>0</v>
      </c>
      <c r="S384" s="44" t="n">
        <v>0</v>
      </c>
      <c r="T384" s="44" t="n">
        <v>0</v>
      </c>
    </row>
    <row r="385" customFormat="false" ht="12.75" hidden="false" customHeight="false" outlineLevel="0" collapsed="false">
      <c r="B385" s="45" t="n">
        <v>38292</v>
      </c>
      <c r="C385" s="43" t="n">
        <v>0</v>
      </c>
      <c r="D385" s="44" t="n">
        <v>0</v>
      </c>
      <c r="E385" s="44" t="n">
        <v>0</v>
      </c>
      <c r="F385" s="44" t="n">
        <v>0</v>
      </c>
      <c r="G385" s="44" t="n">
        <v>0</v>
      </c>
      <c r="H385" s="44" t="n">
        <v>0</v>
      </c>
      <c r="I385" s="44" t="n">
        <v>0</v>
      </c>
      <c r="J385" s="44" t="n">
        <v>0</v>
      </c>
      <c r="K385" s="44" t="n">
        <v>0</v>
      </c>
      <c r="L385" s="44" t="n">
        <v>0</v>
      </c>
      <c r="M385" s="44" t="n">
        <v>0</v>
      </c>
      <c r="N385" s="44" t="n">
        <v>0</v>
      </c>
      <c r="O385" s="44" t="n">
        <v>0</v>
      </c>
      <c r="P385" s="44" t="n">
        <v>0</v>
      </c>
      <c r="Q385" s="44" t="n">
        <v>0</v>
      </c>
      <c r="R385" s="44" t="n">
        <v>0</v>
      </c>
      <c r="S385" s="44" t="n">
        <v>0</v>
      </c>
      <c r="T385" s="44" t="n">
        <v>0</v>
      </c>
    </row>
    <row r="386" customFormat="false" ht="12.75" hidden="false" customHeight="false" outlineLevel="0" collapsed="false">
      <c r="B386" s="45" t="n">
        <v>38322</v>
      </c>
      <c r="C386" s="43" t="n">
        <v>0</v>
      </c>
      <c r="D386" s="44" t="n">
        <v>0</v>
      </c>
      <c r="E386" s="44" t="n">
        <v>0</v>
      </c>
      <c r="F386" s="44" t="n">
        <v>0</v>
      </c>
      <c r="G386" s="44" t="n">
        <v>0</v>
      </c>
      <c r="H386" s="44" t="n">
        <v>0</v>
      </c>
      <c r="I386" s="44" t="n">
        <v>0</v>
      </c>
      <c r="J386" s="44" t="n">
        <v>0</v>
      </c>
      <c r="K386" s="44" t="n">
        <v>0</v>
      </c>
      <c r="L386" s="44" t="n">
        <v>0</v>
      </c>
      <c r="M386" s="44" t="n">
        <v>0</v>
      </c>
      <c r="N386" s="44" t="n">
        <v>0</v>
      </c>
      <c r="O386" s="44" t="n">
        <v>0</v>
      </c>
      <c r="P386" s="44" t="n">
        <v>0</v>
      </c>
      <c r="Q386" s="44" t="n">
        <v>0</v>
      </c>
      <c r="R386" s="44" t="n">
        <v>0</v>
      </c>
      <c r="S386" s="44" t="n">
        <v>0</v>
      </c>
      <c r="T386" s="44" t="n">
        <v>0</v>
      </c>
    </row>
    <row r="387" customFormat="false" ht="12.75" hidden="false" customHeight="false" outlineLevel="0" collapsed="false">
      <c r="B387" s="45" t="n">
        <v>38353</v>
      </c>
      <c r="C387" s="43" t="n">
        <v>0</v>
      </c>
      <c r="D387" s="44" t="n">
        <v>0</v>
      </c>
      <c r="E387" s="44" t="n">
        <v>0</v>
      </c>
      <c r="F387" s="44" t="n">
        <v>0</v>
      </c>
      <c r="G387" s="44" t="n">
        <v>0</v>
      </c>
      <c r="H387" s="44" t="n">
        <v>0</v>
      </c>
      <c r="I387" s="44" t="n">
        <v>0</v>
      </c>
      <c r="J387" s="44" t="n">
        <v>0</v>
      </c>
      <c r="K387" s="44" t="n">
        <v>0</v>
      </c>
      <c r="L387" s="44" t="n">
        <v>0</v>
      </c>
      <c r="M387" s="44" t="n">
        <v>0</v>
      </c>
      <c r="N387" s="44" t="n">
        <v>0</v>
      </c>
      <c r="O387" s="44" t="n">
        <v>0</v>
      </c>
      <c r="P387" s="44" t="n">
        <v>0</v>
      </c>
      <c r="Q387" s="44" t="n">
        <v>0</v>
      </c>
      <c r="R387" s="44" t="n">
        <v>0</v>
      </c>
      <c r="S387" s="44" t="n">
        <v>0</v>
      </c>
      <c r="T387" s="44" t="n">
        <v>0</v>
      </c>
    </row>
    <row r="388" customFormat="false" ht="12.75" hidden="false" customHeight="false" outlineLevel="0" collapsed="false">
      <c r="B388" s="45" t="n">
        <v>38384</v>
      </c>
      <c r="C388" s="43" t="n">
        <v>0</v>
      </c>
      <c r="D388" s="44" t="n">
        <v>0</v>
      </c>
      <c r="E388" s="44" t="n">
        <v>0</v>
      </c>
      <c r="F388" s="44" t="n">
        <v>0</v>
      </c>
      <c r="G388" s="44" t="n">
        <v>0</v>
      </c>
      <c r="H388" s="44" t="n">
        <v>0</v>
      </c>
      <c r="I388" s="44" t="n">
        <v>0</v>
      </c>
      <c r="J388" s="44" t="n">
        <v>0</v>
      </c>
      <c r="K388" s="44" t="n">
        <v>0</v>
      </c>
      <c r="L388" s="44" t="n">
        <v>0</v>
      </c>
      <c r="M388" s="44" t="n">
        <v>0</v>
      </c>
      <c r="N388" s="44" t="n">
        <v>0</v>
      </c>
      <c r="O388" s="44" t="n">
        <v>0</v>
      </c>
      <c r="P388" s="44" t="n">
        <v>0</v>
      </c>
      <c r="Q388" s="44" t="n">
        <v>0</v>
      </c>
      <c r="R388" s="44" t="n">
        <v>0</v>
      </c>
      <c r="S388" s="44" t="n">
        <v>0</v>
      </c>
      <c r="T388" s="44" t="n">
        <v>0</v>
      </c>
    </row>
    <row r="389" customFormat="false" ht="12.75" hidden="false" customHeight="false" outlineLevel="0" collapsed="false">
      <c r="B389" s="45" t="n">
        <v>38412</v>
      </c>
      <c r="C389" s="43" t="n">
        <v>0</v>
      </c>
      <c r="D389" s="44" t="n">
        <v>0</v>
      </c>
      <c r="E389" s="44" t="n">
        <v>0</v>
      </c>
      <c r="F389" s="44" t="n">
        <v>0</v>
      </c>
      <c r="G389" s="44" t="n">
        <v>0</v>
      </c>
      <c r="H389" s="44" t="n">
        <v>0</v>
      </c>
      <c r="I389" s="44" t="n">
        <v>0</v>
      </c>
      <c r="J389" s="44" t="n">
        <v>0</v>
      </c>
      <c r="K389" s="44" t="n">
        <v>0</v>
      </c>
      <c r="L389" s="44" t="n">
        <v>0</v>
      </c>
      <c r="M389" s="44" t="n">
        <v>0</v>
      </c>
      <c r="N389" s="44" t="n">
        <v>0</v>
      </c>
      <c r="O389" s="44" t="n">
        <v>0</v>
      </c>
      <c r="P389" s="44" t="n">
        <v>0</v>
      </c>
      <c r="Q389" s="44" t="n">
        <v>0</v>
      </c>
      <c r="R389" s="44" t="n">
        <v>0</v>
      </c>
      <c r="S389" s="44" t="n">
        <v>0</v>
      </c>
      <c r="T389" s="44" t="n">
        <v>0</v>
      </c>
    </row>
    <row r="390" customFormat="false" ht="12.75" hidden="false" customHeight="false" outlineLevel="0" collapsed="false">
      <c r="B390" s="45" t="n">
        <v>38443</v>
      </c>
      <c r="C390" s="43" t="n">
        <v>0</v>
      </c>
      <c r="D390" s="44" t="n">
        <v>0</v>
      </c>
      <c r="E390" s="44" t="n">
        <v>0</v>
      </c>
      <c r="F390" s="44" t="n">
        <v>0</v>
      </c>
      <c r="G390" s="44" t="n">
        <v>0</v>
      </c>
      <c r="H390" s="44" t="n">
        <v>0</v>
      </c>
      <c r="I390" s="44" t="n">
        <v>0</v>
      </c>
      <c r="J390" s="44" t="n">
        <v>0</v>
      </c>
      <c r="K390" s="44" t="n">
        <v>0</v>
      </c>
      <c r="L390" s="44" t="n">
        <v>0</v>
      </c>
      <c r="M390" s="44" t="n">
        <v>0</v>
      </c>
      <c r="N390" s="44" t="n">
        <v>0</v>
      </c>
      <c r="O390" s="44" t="n">
        <v>0</v>
      </c>
      <c r="P390" s="44" t="n">
        <v>0</v>
      </c>
      <c r="Q390" s="44" t="n">
        <v>0</v>
      </c>
      <c r="R390" s="44" t="n">
        <v>0</v>
      </c>
      <c r="S390" s="44" t="n">
        <v>0</v>
      </c>
      <c r="T390" s="44" t="n">
        <v>0</v>
      </c>
    </row>
    <row r="391" customFormat="false" ht="12.75" hidden="false" customHeight="false" outlineLevel="0" collapsed="false">
      <c r="B391" s="45" t="n">
        <v>38473</v>
      </c>
      <c r="C391" s="43" t="n">
        <v>0</v>
      </c>
      <c r="D391" s="44" t="n">
        <v>0</v>
      </c>
      <c r="E391" s="44" t="n">
        <v>0</v>
      </c>
      <c r="F391" s="44" t="n">
        <v>0</v>
      </c>
      <c r="G391" s="44" t="n">
        <v>0</v>
      </c>
      <c r="H391" s="44" t="n">
        <v>0</v>
      </c>
      <c r="I391" s="44" t="n">
        <v>0</v>
      </c>
      <c r="J391" s="44" t="n">
        <v>0</v>
      </c>
      <c r="K391" s="44" t="n">
        <v>0</v>
      </c>
      <c r="L391" s="44" t="n">
        <v>0</v>
      </c>
      <c r="M391" s="44" t="n">
        <v>0</v>
      </c>
      <c r="N391" s="44" t="n">
        <v>0</v>
      </c>
      <c r="O391" s="44" t="n">
        <v>0</v>
      </c>
      <c r="P391" s="44" t="n">
        <v>0</v>
      </c>
      <c r="Q391" s="44" t="n">
        <v>0</v>
      </c>
      <c r="R391" s="44" t="n">
        <v>0</v>
      </c>
      <c r="S391" s="44" t="n">
        <v>0</v>
      </c>
      <c r="T391" s="44" t="n">
        <v>0</v>
      </c>
    </row>
    <row r="392" customFormat="false" ht="12.75" hidden="false" customHeight="false" outlineLevel="0" collapsed="false">
      <c r="B392" s="45" t="n">
        <v>38504</v>
      </c>
      <c r="C392" s="43" t="n">
        <v>0</v>
      </c>
      <c r="D392" s="44" t="n">
        <v>0</v>
      </c>
      <c r="E392" s="44" t="n">
        <v>0</v>
      </c>
      <c r="F392" s="44" t="n">
        <v>0</v>
      </c>
      <c r="G392" s="44" t="n">
        <v>0</v>
      </c>
      <c r="H392" s="44" t="n">
        <v>0</v>
      </c>
      <c r="I392" s="44" t="n">
        <v>0</v>
      </c>
      <c r="J392" s="44" t="n">
        <v>0</v>
      </c>
      <c r="K392" s="44" t="n">
        <v>0</v>
      </c>
      <c r="L392" s="44" t="n">
        <v>0</v>
      </c>
      <c r="M392" s="44" t="n">
        <v>0</v>
      </c>
      <c r="N392" s="44" t="n">
        <v>0</v>
      </c>
      <c r="O392" s="44" t="n">
        <v>0</v>
      </c>
      <c r="P392" s="44" t="n">
        <v>0</v>
      </c>
      <c r="Q392" s="44" t="n">
        <v>0</v>
      </c>
      <c r="R392" s="44" t="n">
        <v>0</v>
      </c>
      <c r="S392" s="44" t="n">
        <v>0</v>
      </c>
      <c r="T392" s="44" t="n">
        <v>0</v>
      </c>
    </row>
    <row r="393" customFormat="false" ht="12.75" hidden="false" customHeight="false" outlineLevel="0" collapsed="false">
      <c r="B393" s="45" t="n">
        <v>38534</v>
      </c>
      <c r="C393" s="43" t="n">
        <v>0</v>
      </c>
      <c r="D393" s="44" t="n">
        <v>0</v>
      </c>
      <c r="E393" s="44" t="n">
        <v>0</v>
      </c>
      <c r="F393" s="44" t="n">
        <v>0</v>
      </c>
      <c r="G393" s="44" t="n">
        <v>0</v>
      </c>
      <c r="H393" s="44" t="n">
        <v>0</v>
      </c>
      <c r="I393" s="44" t="n">
        <v>0</v>
      </c>
      <c r="J393" s="44" t="n">
        <v>0</v>
      </c>
      <c r="K393" s="44" t="n">
        <v>0</v>
      </c>
      <c r="L393" s="44" t="n">
        <v>0</v>
      </c>
      <c r="M393" s="44" t="n">
        <v>0</v>
      </c>
      <c r="N393" s="44" t="n">
        <v>0</v>
      </c>
      <c r="O393" s="44" t="n">
        <v>0</v>
      </c>
      <c r="P393" s="44" t="n">
        <v>0</v>
      </c>
      <c r="Q393" s="44" t="n">
        <v>0</v>
      </c>
      <c r="R393" s="44" t="n">
        <v>0</v>
      </c>
      <c r="S393" s="44" t="n">
        <v>0</v>
      </c>
      <c r="T393" s="44" t="n">
        <v>0</v>
      </c>
    </row>
    <row r="394" customFormat="false" ht="12.75" hidden="false" customHeight="false" outlineLevel="0" collapsed="false">
      <c r="B394" s="45" t="n">
        <v>38565</v>
      </c>
      <c r="C394" s="43" t="n">
        <v>0</v>
      </c>
      <c r="D394" s="44" t="n">
        <v>0</v>
      </c>
      <c r="E394" s="44" t="n">
        <v>0</v>
      </c>
      <c r="F394" s="44" t="n">
        <v>0</v>
      </c>
      <c r="G394" s="44" t="n">
        <v>0</v>
      </c>
      <c r="H394" s="44" t="n">
        <v>0</v>
      </c>
      <c r="I394" s="44" t="n">
        <v>0</v>
      </c>
      <c r="J394" s="44" t="n">
        <v>0</v>
      </c>
      <c r="K394" s="44" t="n">
        <v>0</v>
      </c>
      <c r="L394" s="44" t="n">
        <v>0</v>
      </c>
      <c r="M394" s="44" t="n">
        <v>0</v>
      </c>
      <c r="N394" s="44" t="n">
        <v>0</v>
      </c>
      <c r="O394" s="44" t="n">
        <v>0</v>
      </c>
      <c r="P394" s="44" t="n">
        <v>0</v>
      </c>
      <c r="Q394" s="44" t="n">
        <v>0</v>
      </c>
      <c r="R394" s="44" t="n">
        <v>0</v>
      </c>
      <c r="S394" s="44" t="n">
        <v>0</v>
      </c>
      <c r="T394" s="44" t="n">
        <v>0</v>
      </c>
    </row>
    <row r="395" customFormat="false" ht="12.75" hidden="false" customHeight="false" outlineLevel="0" collapsed="false">
      <c r="B395" s="45" t="n">
        <v>38596</v>
      </c>
      <c r="C395" s="43" t="n">
        <v>0</v>
      </c>
      <c r="D395" s="44" t="n">
        <v>0</v>
      </c>
      <c r="E395" s="44" t="n">
        <v>0</v>
      </c>
      <c r="F395" s="44" t="n">
        <v>0</v>
      </c>
      <c r="G395" s="44" t="n">
        <v>0</v>
      </c>
      <c r="H395" s="44" t="n">
        <v>0</v>
      </c>
      <c r="I395" s="44" t="n">
        <v>0</v>
      </c>
      <c r="J395" s="44" t="n">
        <v>0</v>
      </c>
      <c r="K395" s="44" t="n">
        <v>0</v>
      </c>
      <c r="L395" s="44" t="n">
        <v>0</v>
      </c>
      <c r="M395" s="44" t="n">
        <v>0</v>
      </c>
      <c r="N395" s="44" t="n">
        <v>0</v>
      </c>
      <c r="O395" s="44" t="n">
        <v>0</v>
      </c>
      <c r="P395" s="44" t="n">
        <v>0</v>
      </c>
      <c r="Q395" s="44" t="n">
        <v>0</v>
      </c>
      <c r="R395" s="44" t="n">
        <v>0</v>
      </c>
      <c r="S395" s="44" t="n">
        <v>0</v>
      </c>
      <c r="T395" s="44" t="n">
        <v>0</v>
      </c>
    </row>
    <row r="396" customFormat="false" ht="12.75" hidden="false" customHeight="false" outlineLevel="0" collapsed="false">
      <c r="B396" s="45" t="n">
        <v>38626</v>
      </c>
      <c r="C396" s="43" t="n">
        <v>0</v>
      </c>
      <c r="D396" s="44" t="n">
        <v>0</v>
      </c>
      <c r="E396" s="44" t="n">
        <v>0</v>
      </c>
      <c r="F396" s="44" t="n">
        <v>0</v>
      </c>
      <c r="G396" s="44" t="n">
        <v>0</v>
      </c>
      <c r="H396" s="44" t="n">
        <v>0</v>
      </c>
      <c r="I396" s="44" t="n">
        <v>0</v>
      </c>
      <c r="J396" s="44" t="n">
        <v>0</v>
      </c>
      <c r="K396" s="44" t="n">
        <v>0</v>
      </c>
      <c r="L396" s="44" t="n">
        <v>0</v>
      </c>
      <c r="M396" s="44" t="n">
        <v>0</v>
      </c>
      <c r="N396" s="44" t="n">
        <v>0</v>
      </c>
      <c r="O396" s="44" t="n">
        <v>0</v>
      </c>
      <c r="P396" s="44" t="n">
        <v>0</v>
      </c>
      <c r="Q396" s="44" t="n">
        <v>0</v>
      </c>
      <c r="R396" s="44" t="n">
        <v>0</v>
      </c>
      <c r="S396" s="44" t="n">
        <v>0</v>
      </c>
      <c r="T396" s="44" t="n">
        <v>0</v>
      </c>
    </row>
    <row r="397" customFormat="false" ht="12.75" hidden="false" customHeight="false" outlineLevel="0" collapsed="false">
      <c r="B397" s="45" t="n">
        <v>38657</v>
      </c>
      <c r="C397" s="43" t="n">
        <v>0</v>
      </c>
      <c r="D397" s="44" t="n">
        <v>0</v>
      </c>
      <c r="E397" s="44" t="n">
        <v>0</v>
      </c>
      <c r="F397" s="44" t="n">
        <v>0</v>
      </c>
      <c r="G397" s="44" t="n">
        <v>0</v>
      </c>
      <c r="H397" s="44" t="n">
        <v>0</v>
      </c>
      <c r="I397" s="44" t="n">
        <v>0</v>
      </c>
      <c r="J397" s="44" t="n">
        <v>0</v>
      </c>
      <c r="K397" s="44" t="n">
        <v>0</v>
      </c>
      <c r="L397" s="44" t="n">
        <v>0</v>
      </c>
      <c r="M397" s="44" t="n">
        <v>0</v>
      </c>
      <c r="N397" s="44" t="n">
        <v>0</v>
      </c>
      <c r="O397" s="44" t="n">
        <v>0</v>
      </c>
      <c r="P397" s="44" t="n">
        <v>0</v>
      </c>
      <c r="Q397" s="44" t="n">
        <v>0</v>
      </c>
      <c r="R397" s="44" t="n">
        <v>0</v>
      </c>
      <c r="S397" s="44" t="n">
        <v>0</v>
      </c>
      <c r="T397" s="44" t="n">
        <v>0</v>
      </c>
    </row>
    <row r="398" customFormat="false" ht="12.75" hidden="false" customHeight="false" outlineLevel="0" collapsed="false">
      <c r="B398" s="45" t="n">
        <v>38687</v>
      </c>
      <c r="C398" s="43" t="n">
        <v>0</v>
      </c>
      <c r="D398" s="44" t="n">
        <v>0</v>
      </c>
      <c r="E398" s="44" t="n">
        <v>0</v>
      </c>
      <c r="F398" s="44" t="n">
        <v>0</v>
      </c>
      <c r="G398" s="44" t="n">
        <v>0</v>
      </c>
      <c r="H398" s="44" t="n">
        <v>0</v>
      </c>
      <c r="I398" s="44" t="n">
        <v>0</v>
      </c>
      <c r="J398" s="44" t="n">
        <v>0</v>
      </c>
      <c r="K398" s="44" t="n">
        <v>0</v>
      </c>
      <c r="L398" s="44" t="n">
        <v>0</v>
      </c>
      <c r="M398" s="44" t="n">
        <v>0</v>
      </c>
      <c r="N398" s="44" t="n">
        <v>0</v>
      </c>
      <c r="O398" s="44" t="n">
        <v>0</v>
      </c>
      <c r="P398" s="44" t="n">
        <v>0</v>
      </c>
      <c r="Q398" s="44" t="n">
        <v>0</v>
      </c>
      <c r="R398" s="44" t="n">
        <v>0</v>
      </c>
      <c r="S398" s="44" t="n">
        <v>0</v>
      </c>
      <c r="T398" s="44" t="n">
        <v>0</v>
      </c>
    </row>
    <row r="399" customFormat="false" ht="12.75" hidden="false" customHeight="false" outlineLevel="0" collapsed="false">
      <c r="B399" s="45" t="n">
        <v>38718</v>
      </c>
      <c r="C399" s="43" t="n">
        <v>0</v>
      </c>
      <c r="D399" s="44" t="n">
        <v>0</v>
      </c>
      <c r="E399" s="44" t="n">
        <v>0</v>
      </c>
      <c r="F399" s="44" t="n">
        <v>0</v>
      </c>
      <c r="G399" s="44" t="n">
        <v>0</v>
      </c>
      <c r="H399" s="44" t="n">
        <v>0</v>
      </c>
      <c r="I399" s="44" t="n">
        <v>0</v>
      </c>
      <c r="J399" s="44" t="n">
        <v>0</v>
      </c>
      <c r="K399" s="44" t="n">
        <v>0</v>
      </c>
      <c r="L399" s="44" t="n">
        <v>0</v>
      </c>
      <c r="M399" s="44" t="n">
        <v>0</v>
      </c>
      <c r="N399" s="44" t="n">
        <v>0</v>
      </c>
      <c r="O399" s="44" t="n">
        <v>0</v>
      </c>
      <c r="P399" s="44" t="n">
        <v>0</v>
      </c>
      <c r="Q399" s="44" t="n">
        <v>0</v>
      </c>
      <c r="R399" s="44" t="n">
        <v>0</v>
      </c>
      <c r="S399" s="44" t="n">
        <v>0</v>
      </c>
      <c r="T399" s="44" t="n">
        <v>0</v>
      </c>
    </row>
    <row r="400" customFormat="false" ht="12.75" hidden="false" customHeight="false" outlineLevel="0" collapsed="false">
      <c r="B400" s="45" t="n">
        <v>38749</v>
      </c>
      <c r="C400" s="43" t="n">
        <v>0</v>
      </c>
      <c r="D400" s="44" t="n">
        <v>0</v>
      </c>
      <c r="E400" s="44" t="n">
        <v>0</v>
      </c>
      <c r="F400" s="44" t="n">
        <v>0</v>
      </c>
      <c r="G400" s="44" t="n">
        <v>0</v>
      </c>
      <c r="H400" s="44" t="n">
        <v>0</v>
      </c>
      <c r="I400" s="44" t="n">
        <v>0</v>
      </c>
      <c r="J400" s="44" t="n">
        <v>0</v>
      </c>
      <c r="K400" s="44" t="n">
        <v>0</v>
      </c>
      <c r="L400" s="44" t="n">
        <v>0</v>
      </c>
      <c r="M400" s="44" t="n">
        <v>0</v>
      </c>
      <c r="N400" s="44" t="n">
        <v>0</v>
      </c>
      <c r="O400" s="44" t="n">
        <v>0</v>
      </c>
      <c r="P400" s="44" t="n">
        <v>0</v>
      </c>
      <c r="Q400" s="44" t="n">
        <v>0</v>
      </c>
      <c r="R400" s="44" t="n">
        <v>0</v>
      </c>
      <c r="S400" s="44" t="n">
        <v>0</v>
      </c>
      <c r="T400" s="44" t="n">
        <v>0</v>
      </c>
    </row>
    <row r="401" customFormat="false" ht="12.75" hidden="false" customHeight="false" outlineLevel="0" collapsed="false">
      <c r="B401" s="45" t="n">
        <v>38777</v>
      </c>
      <c r="C401" s="43" t="n">
        <v>0</v>
      </c>
      <c r="D401" s="44" t="n">
        <v>0</v>
      </c>
      <c r="E401" s="44" t="n">
        <v>0</v>
      </c>
      <c r="F401" s="44" t="n">
        <v>0</v>
      </c>
      <c r="G401" s="44" t="n">
        <v>0</v>
      </c>
      <c r="H401" s="44" t="n">
        <v>0</v>
      </c>
      <c r="I401" s="44" t="n">
        <v>0</v>
      </c>
      <c r="J401" s="44" t="n">
        <v>0</v>
      </c>
      <c r="K401" s="44" t="n">
        <v>0</v>
      </c>
      <c r="L401" s="44" t="n">
        <v>0</v>
      </c>
      <c r="M401" s="44" t="n">
        <v>0</v>
      </c>
      <c r="N401" s="44" t="n">
        <v>0</v>
      </c>
      <c r="O401" s="44" t="n">
        <v>0</v>
      </c>
      <c r="P401" s="44" t="n">
        <v>0</v>
      </c>
      <c r="Q401" s="44" t="n">
        <v>0</v>
      </c>
      <c r="R401" s="44" t="n">
        <v>0</v>
      </c>
      <c r="S401" s="44" t="n">
        <v>0</v>
      </c>
      <c r="T401" s="44" t="n">
        <v>0</v>
      </c>
    </row>
    <row r="402" customFormat="false" ht="12.75" hidden="false" customHeight="false" outlineLevel="0" collapsed="false">
      <c r="B402" s="45" t="n">
        <v>38808</v>
      </c>
      <c r="C402" s="43" t="n">
        <v>0</v>
      </c>
      <c r="D402" s="44" t="n">
        <v>0</v>
      </c>
      <c r="E402" s="44" t="n">
        <v>0</v>
      </c>
      <c r="F402" s="44" t="n">
        <v>0</v>
      </c>
      <c r="G402" s="44" t="n">
        <v>0</v>
      </c>
      <c r="H402" s="44" t="n">
        <v>0</v>
      </c>
      <c r="I402" s="44" t="n">
        <v>0</v>
      </c>
      <c r="J402" s="44" t="n">
        <v>0</v>
      </c>
      <c r="K402" s="44" t="n">
        <v>0</v>
      </c>
      <c r="L402" s="44" t="n">
        <v>0</v>
      </c>
      <c r="M402" s="44" t="n">
        <v>0</v>
      </c>
      <c r="N402" s="44" t="n">
        <v>0</v>
      </c>
      <c r="O402" s="44" t="n">
        <v>0</v>
      </c>
      <c r="P402" s="44" t="n">
        <v>0</v>
      </c>
      <c r="Q402" s="44" t="n">
        <v>0</v>
      </c>
      <c r="R402" s="44" t="n">
        <v>0</v>
      </c>
      <c r="S402" s="44" t="n">
        <v>0</v>
      </c>
      <c r="T402" s="44" t="n">
        <v>0</v>
      </c>
    </row>
    <row r="403" customFormat="false" ht="12.75" hidden="false" customHeight="false" outlineLevel="0" collapsed="false">
      <c r="B403" s="45" t="n">
        <v>38838</v>
      </c>
      <c r="C403" s="43" t="n">
        <v>0</v>
      </c>
      <c r="D403" s="44" t="n">
        <v>0</v>
      </c>
      <c r="E403" s="44" t="n">
        <v>0</v>
      </c>
      <c r="F403" s="44" t="n">
        <v>0</v>
      </c>
      <c r="G403" s="44" t="n">
        <v>0</v>
      </c>
      <c r="H403" s="44" t="n">
        <v>0</v>
      </c>
      <c r="I403" s="44" t="n">
        <v>0</v>
      </c>
      <c r="J403" s="44" t="n">
        <v>0</v>
      </c>
      <c r="K403" s="44" t="n">
        <v>0</v>
      </c>
      <c r="L403" s="44" t="n">
        <v>0</v>
      </c>
      <c r="M403" s="44" t="n">
        <v>0</v>
      </c>
      <c r="N403" s="44" t="n">
        <v>0</v>
      </c>
      <c r="O403" s="44" t="n">
        <v>0</v>
      </c>
      <c r="P403" s="44" t="n">
        <v>0</v>
      </c>
      <c r="Q403" s="44" t="n">
        <v>0</v>
      </c>
      <c r="R403" s="44" t="n">
        <v>0</v>
      </c>
      <c r="S403" s="44" t="n">
        <v>0</v>
      </c>
      <c r="T403" s="44" t="n">
        <v>0</v>
      </c>
    </row>
    <row r="404" customFormat="false" ht="12.75" hidden="false" customHeight="false" outlineLevel="0" collapsed="false">
      <c r="B404" s="45" t="n">
        <v>38869</v>
      </c>
      <c r="C404" s="43" t="n">
        <v>0</v>
      </c>
      <c r="D404" s="44" t="n">
        <v>0</v>
      </c>
      <c r="E404" s="44" t="n">
        <v>0</v>
      </c>
      <c r="F404" s="44" t="n">
        <v>0</v>
      </c>
      <c r="G404" s="44" t="n">
        <v>0</v>
      </c>
      <c r="H404" s="44" t="n">
        <v>0</v>
      </c>
      <c r="I404" s="44" t="n">
        <v>0</v>
      </c>
      <c r="J404" s="44" t="n">
        <v>0</v>
      </c>
      <c r="K404" s="44" t="n">
        <v>0</v>
      </c>
      <c r="L404" s="44" t="n">
        <v>0</v>
      </c>
      <c r="M404" s="44" t="n">
        <v>0</v>
      </c>
      <c r="N404" s="44" t="n">
        <v>0</v>
      </c>
      <c r="O404" s="44" t="n">
        <v>0</v>
      </c>
      <c r="P404" s="44" t="n">
        <v>0</v>
      </c>
      <c r="Q404" s="44" t="n">
        <v>0</v>
      </c>
      <c r="R404" s="44" t="n">
        <v>0</v>
      </c>
      <c r="S404" s="44" t="n">
        <v>0</v>
      </c>
      <c r="T404" s="44" t="n">
        <v>0</v>
      </c>
    </row>
    <row r="405" customFormat="false" ht="12.75" hidden="false" customHeight="false" outlineLevel="0" collapsed="false">
      <c r="B405" s="45" t="n">
        <v>38899</v>
      </c>
      <c r="C405" s="43" t="n">
        <v>0</v>
      </c>
      <c r="D405" s="44" t="n">
        <v>0</v>
      </c>
      <c r="E405" s="44" t="n">
        <v>0</v>
      </c>
      <c r="F405" s="44" t="n">
        <v>0</v>
      </c>
      <c r="G405" s="44" t="n">
        <v>0</v>
      </c>
      <c r="H405" s="44" t="n">
        <v>0</v>
      </c>
      <c r="I405" s="44" t="n">
        <v>0</v>
      </c>
      <c r="J405" s="44" t="n">
        <v>0</v>
      </c>
      <c r="K405" s="44" t="n">
        <v>0</v>
      </c>
      <c r="L405" s="44" t="n">
        <v>0</v>
      </c>
      <c r="M405" s="44" t="n">
        <v>0</v>
      </c>
      <c r="N405" s="44" t="n">
        <v>0</v>
      </c>
      <c r="O405" s="44" t="n">
        <v>0</v>
      </c>
      <c r="P405" s="44" t="n">
        <v>0</v>
      </c>
      <c r="Q405" s="44" t="n">
        <v>0</v>
      </c>
      <c r="R405" s="44" t="n">
        <v>0</v>
      </c>
      <c r="S405" s="44" t="n">
        <v>0</v>
      </c>
      <c r="T405" s="44" t="n">
        <v>0</v>
      </c>
    </row>
    <row r="406" customFormat="false" ht="12.75" hidden="false" customHeight="false" outlineLevel="0" collapsed="false">
      <c r="B406" s="45" t="n">
        <v>38930</v>
      </c>
      <c r="C406" s="43" t="n">
        <v>0</v>
      </c>
      <c r="D406" s="44" t="n">
        <v>0</v>
      </c>
      <c r="E406" s="44" t="n">
        <v>0</v>
      </c>
      <c r="F406" s="44" t="n">
        <v>0</v>
      </c>
      <c r="G406" s="44" t="n">
        <v>0</v>
      </c>
      <c r="H406" s="44" t="n">
        <v>0</v>
      </c>
      <c r="I406" s="44" t="n">
        <v>0</v>
      </c>
      <c r="J406" s="44" t="n">
        <v>0</v>
      </c>
      <c r="K406" s="44" t="n">
        <v>0</v>
      </c>
      <c r="L406" s="44" t="n">
        <v>0</v>
      </c>
      <c r="M406" s="44" t="n">
        <v>0</v>
      </c>
      <c r="N406" s="44" t="n">
        <v>0</v>
      </c>
      <c r="O406" s="44" t="n">
        <v>0</v>
      </c>
      <c r="P406" s="44" t="n">
        <v>0</v>
      </c>
      <c r="Q406" s="44" t="n">
        <v>0</v>
      </c>
      <c r="R406" s="44" t="n">
        <v>0</v>
      </c>
      <c r="S406" s="44" t="n">
        <v>0</v>
      </c>
      <c r="T406" s="44" t="n">
        <v>0</v>
      </c>
    </row>
    <row r="407" customFormat="false" ht="12.75" hidden="false" customHeight="false" outlineLevel="0" collapsed="false">
      <c r="B407" s="45" t="n">
        <v>38961</v>
      </c>
      <c r="C407" s="43" t="n">
        <v>0</v>
      </c>
      <c r="D407" s="44" t="n">
        <v>0</v>
      </c>
      <c r="E407" s="44" t="n">
        <v>0</v>
      </c>
      <c r="F407" s="44" t="n">
        <v>0</v>
      </c>
      <c r="G407" s="44" t="n">
        <v>0</v>
      </c>
      <c r="H407" s="44" t="n">
        <v>0</v>
      </c>
      <c r="I407" s="44" t="n">
        <v>0</v>
      </c>
      <c r="J407" s="44" t="n">
        <v>0</v>
      </c>
      <c r="K407" s="44" t="n">
        <v>0</v>
      </c>
      <c r="L407" s="44" t="n">
        <v>0</v>
      </c>
      <c r="M407" s="44" t="n">
        <v>0</v>
      </c>
      <c r="N407" s="44" t="n">
        <v>0</v>
      </c>
      <c r="O407" s="44" t="n">
        <v>0</v>
      </c>
      <c r="P407" s="44" t="n">
        <v>0</v>
      </c>
      <c r="Q407" s="44" t="n">
        <v>0</v>
      </c>
      <c r="R407" s="44" t="n">
        <v>0</v>
      </c>
      <c r="S407" s="44" t="n">
        <v>0</v>
      </c>
      <c r="T407" s="44" t="n">
        <v>0</v>
      </c>
    </row>
    <row r="408" customFormat="false" ht="12.75" hidden="false" customHeight="false" outlineLevel="0" collapsed="false">
      <c r="B408" s="45" t="n">
        <v>38991</v>
      </c>
      <c r="C408" s="43" t="n">
        <v>0</v>
      </c>
      <c r="D408" s="44" t="n">
        <v>0</v>
      </c>
      <c r="E408" s="44" t="n">
        <v>0</v>
      </c>
      <c r="F408" s="44" t="n">
        <v>0</v>
      </c>
      <c r="G408" s="44" t="n">
        <v>0</v>
      </c>
      <c r="H408" s="44" t="n">
        <v>0</v>
      </c>
      <c r="I408" s="44" t="n">
        <v>0</v>
      </c>
      <c r="J408" s="44" t="n">
        <v>0</v>
      </c>
      <c r="K408" s="44" t="n">
        <v>0</v>
      </c>
      <c r="L408" s="44" t="n">
        <v>0</v>
      </c>
      <c r="M408" s="44" t="n">
        <v>0</v>
      </c>
      <c r="N408" s="44" t="n">
        <v>0</v>
      </c>
      <c r="O408" s="44" t="n">
        <v>0</v>
      </c>
      <c r="P408" s="44" t="n">
        <v>0</v>
      </c>
      <c r="Q408" s="44" t="n">
        <v>0</v>
      </c>
      <c r="R408" s="44" t="n">
        <v>0</v>
      </c>
      <c r="S408" s="44" t="n">
        <v>0</v>
      </c>
      <c r="T408" s="44" t="n">
        <v>0</v>
      </c>
    </row>
    <row r="409" customFormat="false" ht="12.75" hidden="false" customHeight="false" outlineLevel="0" collapsed="false">
      <c r="B409" s="45" t="n">
        <v>39022</v>
      </c>
      <c r="C409" s="43" t="n">
        <v>0</v>
      </c>
      <c r="D409" s="44" t="n">
        <v>0</v>
      </c>
      <c r="E409" s="44" t="n">
        <v>0</v>
      </c>
      <c r="F409" s="44" t="n">
        <v>0</v>
      </c>
      <c r="G409" s="44" t="n">
        <v>0</v>
      </c>
      <c r="H409" s="44" t="n">
        <v>0</v>
      </c>
      <c r="I409" s="44" t="n">
        <v>0</v>
      </c>
      <c r="J409" s="44" t="n">
        <v>0</v>
      </c>
      <c r="K409" s="44" t="n">
        <v>0</v>
      </c>
      <c r="L409" s="44" t="n">
        <v>0</v>
      </c>
      <c r="M409" s="44" t="n">
        <v>0</v>
      </c>
      <c r="N409" s="44" t="n">
        <v>0</v>
      </c>
      <c r="O409" s="44" t="n">
        <v>0</v>
      </c>
      <c r="P409" s="44" t="n">
        <v>0</v>
      </c>
      <c r="Q409" s="44" t="n">
        <v>0</v>
      </c>
      <c r="R409" s="44" t="n">
        <v>0</v>
      </c>
      <c r="S409" s="44" t="n">
        <v>0</v>
      </c>
      <c r="T409" s="44" t="n">
        <v>0</v>
      </c>
    </row>
    <row r="410" customFormat="false" ht="12.75" hidden="false" customHeight="false" outlineLevel="0" collapsed="false">
      <c r="B410" s="45" t="n">
        <v>39052</v>
      </c>
      <c r="C410" s="43" t="n">
        <v>0</v>
      </c>
      <c r="D410" s="44" t="n">
        <v>0</v>
      </c>
      <c r="E410" s="44" t="n">
        <v>0</v>
      </c>
      <c r="F410" s="44" t="n">
        <v>0</v>
      </c>
      <c r="G410" s="44" t="n">
        <v>0</v>
      </c>
      <c r="H410" s="44" t="n">
        <v>0</v>
      </c>
      <c r="I410" s="44" t="n">
        <v>0</v>
      </c>
      <c r="J410" s="44" t="n">
        <v>0</v>
      </c>
      <c r="K410" s="44" t="n">
        <v>0</v>
      </c>
      <c r="L410" s="44" t="n">
        <v>0</v>
      </c>
      <c r="M410" s="44" t="n">
        <v>0</v>
      </c>
      <c r="N410" s="44" t="n">
        <v>0</v>
      </c>
      <c r="O410" s="44" t="n">
        <v>0</v>
      </c>
      <c r="P410" s="44" t="n">
        <v>0</v>
      </c>
      <c r="Q410" s="44" t="n">
        <v>0</v>
      </c>
      <c r="R410" s="44" t="n">
        <v>0</v>
      </c>
      <c r="S410" s="44" t="n">
        <v>0</v>
      </c>
      <c r="T410" s="44" t="n">
        <v>0</v>
      </c>
    </row>
    <row r="411" customFormat="false" ht="12.75" hidden="false" customHeight="false" outlineLevel="0" collapsed="false">
      <c r="B411" s="45" t="n">
        <v>39083</v>
      </c>
      <c r="C411" s="43" t="n">
        <v>0</v>
      </c>
      <c r="D411" s="44" t="n">
        <v>0</v>
      </c>
      <c r="E411" s="44" t="n">
        <v>0</v>
      </c>
      <c r="F411" s="44" t="n">
        <v>0</v>
      </c>
      <c r="G411" s="44" t="n">
        <v>0</v>
      </c>
      <c r="H411" s="44" t="n">
        <v>0</v>
      </c>
      <c r="I411" s="44" t="n">
        <v>0</v>
      </c>
      <c r="J411" s="44" t="n">
        <v>0</v>
      </c>
      <c r="K411" s="44" t="n">
        <v>0</v>
      </c>
      <c r="L411" s="44" t="n">
        <v>0</v>
      </c>
      <c r="M411" s="44" t="n">
        <v>0</v>
      </c>
      <c r="N411" s="44" t="n">
        <v>0</v>
      </c>
      <c r="O411" s="44" t="n">
        <v>0</v>
      </c>
      <c r="P411" s="44" t="n">
        <v>0</v>
      </c>
      <c r="Q411" s="44" t="n">
        <v>0</v>
      </c>
      <c r="R411" s="44" t="n">
        <v>0</v>
      </c>
      <c r="S411" s="44" t="n">
        <v>0</v>
      </c>
      <c r="T411" s="44" t="n">
        <v>0</v>
      </c>
    </row>
    <row r="412" customFormat="false" ht="12.75" hidden="false" customHeight="false" outlineLevel="0" collapsed="false">
      <c r="B412" s="45" t="n">
        <v>39114</v>
      </c>
      <c r="C412" s="43" t="n">
        <v>0</v>
      </c>
      <c r="D412" s="44" t="n">
        <v>0</v>
      </c>
      <c r="E412" s="44" t="n">
        <v>0</v>
      </c>
      <c r="F412" s="44" t="n">
        <v>0</v>
      </c>
      <c r="G412" s="44" t="n">
        <v>0</v>
      </c>
      <c r="H412" s="44" t="n">
        <v>0</v>
      </c>
      <c r="I412" s="44" t="n">
        <v>0</v>
      </c>
      <c r="J412" s="44" t="n">
        <v>0</v>
      </c>
      <c r="K412" s="44" t="n">
        <v>0</v>
      </c>
      <c r="L412" s="44" t="n">
        <v>0</v>
      </c>
      <c r="M412" s="44" t="n">
        <v>0</v>
      </c>
      <c r="N412" s="44" t="n">
        <v>0</v>
      </c>
      <c r="O412" s="44" t="n">
        <v>0</v>
      </c>
      <c r="P412" s="44" t="n">
        <v>0</v>
      </c>
      <c r="Q412" s="44" t="n">
        <v>0</v>
      </c>
      <c r="R412" s="44" t="n">
        <v>0</v>
      </c>
      <c r="S412" s="44" t="n">
        <v>0</v>
      </c>
      <c r="T412" s="44" t="n">
        <v>0</v>
      </c>
    </row>
    <row r="413" customFormat="false" ht="12.75" hidden="false" customHeight="false" outlineLevel="0" collapsed="false">
      <c r="B413" s="45" t="n">
        <v>39142</v>
      </c>
      <c r="C413" s="43" t="n">
        <v>0</v>
      </c>
      <c r="D413" s="44" t="n">
        <v>0</v>
      </c>
      <c r="E413" s="44" t="n">
        <v>0</v>
      </c>
      <c r="F413" s="44" t="n">
        <v>0</v>
      </c>
      <c r="G413" s="44" t="n">
        <v>0</v>
      </c>
      <c r="H413" s="44" t="n">
        <v>0</v>
      </c>
      <c r="I413" s="44" t="n">
        <v>0</v>
      </c>
      <c r="J413" s="44" t="n">
        <v>0</v>
      </c>
      <c r="K413" s="44" t="n">
        <v>0</v>
      </c>
      <c r="L413" s="44" t="n">
        <v>0</v>
      </c>
      <c r="M413" s="44" t="n">
        <v>0</v>
      </c>
      <c r="N413" s="44" t="n">
        <v>0</v>
      </c>
      <c r="O413" s="44" t="n">
        <v>0</v>
      </c>
      <c r="P413" s="44" t="n">
        <v>0</v>
      </c>
      <c r="Q413" s="44" t="n">
        <v>0</v>
      </c>
      <c r="R413" s="44" t="n">
        <v>0</v>
      </c>
      <c r="S413" s="44" t="n">
        <v>0</v>
      </c>
      <c r="T413" s="44" t="n">
        <v>0</v>
      </c>
    </row>
    <row r="414" customFormat="false" ht="12.75" hidden="false" customHeight="false" outlineLevel="0" collapsed="false">
      <c r="B414" s="45" t="n">
        <v>39173</v>
      </c>
      <c r="C414" s="43" t="n">
        <v>0</v>
      </c>
      <c r="D414" s="44" t="n">
        <v>0</v>
      </c>
      <c r="E414" s="44" t="n">
        <v>0</v>
      </c>
      <c r="F414" s="44" t="n">
        <v>0</v>
      </c>
      <c r="G414" s="44" t="n">
        <v>0</v>
      </c>
      <c r="H414" s="44" t="n">
        <v>0</v>
      </c>
      <c r="I414" s="44" t="n">
        <v>0</v>
      </c>
      <c r="J414" s="44" t="n">
        <v>0</v>
      </c>
      <c r="K414" s="44" t="n">
        <v>0</v>
      </c>
      <c r="L414" s="44" t="n">
        <v>0</v>
      </c>
      <c r="M414" s="44" t="n">
        <v>0</v>
      </c>
      <c r="N414" s="44" t="n">
        <v>0</v>
      </c>
      <c r="O414" s="44" t="n">
        <v>0</v>
      </c>
      <c r="P414" s="44" t="n">
        <v>0</v>
      </c>
      <c r="Q414" s="44" t="n">
        <v>0</v>
      </c>
      <c r="R414" s="44" t="n">
        <v>0</v>
      </c>
      <c r="S414" s="44" t="n">
        <v>0</v>
      </c>
      <c r="T414" s="44" t="n">
        <v>0</v>
      </c>
    </row>
    <row r="415" customFormat="false" ht="12.75" hidden="false" customHeight="false" outlineLevel="0" collapsed="false">
      <c r="B415" s="45" t="n">
        <v>39203</v>
      </c>
      <c r="C415" s="43" t="n">
        <v>0</v>
      </c>
      <c r="D415" s="44" t="n">
        <v>0</v>
      </c>
      <c r="E415" s="44" t="n">
        <v>0</v>
      </c>
      <c r="F415" s="44" t="n">
        <v>0</v>
      </c>
      <c r="G415" s="44" t="n">
        <v>0</v>
      </c>
      <c r="H415" s="44" t="n">
        <v>0</v>
      </c>
      <c r="I415" s="44" t="n">
        <v>0</v>
      </c>
      <c r="J415" s="44" t="n">
        <v>0</v>
      </c>
      <c r="K415" s="44" t="n">
        <v>0</v>
      </c>
      <c r="L415" s="44" t="n">
        <v>0</v>
      </c>
      <c r="M415" s="44" t="n">
        <v>0</v>
      </c>
      <c r="N415" s="44" t="n">
        <v>0</v>
      </c>
      <c r="O415" s="44" t="n">
        <v>0</v>
      </c>
      <c r="P415" s="44" t="n">
        <v>0</v>
      </c>
      <c r="Q415" s="44" t="n">
        <v>0</v>
      </c>
      <c r="R415" s="44" t="n">
        <v>0</v>
      </c>
      <c r="S415" s="44" t="n">
        <v>0</v>
      </c>
      <c r="T415" s="44" t="n">
        <v>0</v>
      </c>
    </row>
    <row r="416" customFormat="false" ht="12.75" hidden="false" customHeight="false" outlineLevel="0" collapsed="false">
      <c r="B416" s="45" t="n">
        <v>39234</v>
      </c>
      <c r="C416" s="43" t="n">
        <v>0</v>
      </c>
      <c r="D416" s="44" t="n">
        <v>0</v>
      </c>
      <c r="E416" s="44" t="n">
        <v>0</v>
      </c>
      <c r="F416" s="44" t="n">
        <v>0</v>
      </c>
      <c r="G416" s="44" t="n">
        <v>0</v>
      </c>
      <c r="H416" s="44" t="n">
        <v>0</v>
      </c>
      <c r="I416" s="44" t="n">
        <v>0</v>
      </c>
      <c r="J416" s="44" t="n">
        <v>0</v>
      </c>
      <c r="K416" s="44" t="n">
        <v>0</v>
      </c>
      <c r="L416" s="44" t="n">
        <v>0</v>
      </c>
      <c r="M416" s="44" t="n">
        <v>0</v>
      </c>
      <c r="N416" s="44" t="n">
        <v>0</v>
      </c>
      <c r="O416" s="44" t="n">
        <v>0</v>
      </c>
      <c r="P416" s="44" t="n">
        <v>0</v>
      </c>
      <c r="Q416" s="44" t="n">
        <v>0</v>
      </c>
      <c r="R416" s="44" t="n">
        <v>0</v>
      </c>
      <c r="S416" s="44" t="n">
        <v>0</v>
      </c>
      <c r="T416" s="44" t="n">
        <v>0</v>
      </c>
    </row>
    <row r="417" customFormat="false" ht="12.75" hidden="false" customHeight="false" outlineLevel="0" collapsed="false">
      <c r="B417" s="45" t="n">
        <v>39264</v>
      </c>
      <c r="C417" s="43" t="n">
        <v>0</v>
      </c>
      <c r="D417" s="44" t="n">
        <v>0</v>
      </c>
      <c r="E417" s="44" t="n">
        <v>0</v>
      </c>
      <c r="F417" s="44" t="n">
        <v>0</v>
      </c>
      <c r="G417" s="44" t="n">
        <v>0</v>
      </c>
      <c r="H417" s="44" t="n">
        <v>0</v>
      </c>
      <c r="I417" s="44" t="n">
        <v>0</v>
      </c>
      <c r="J417" s="44" t="n">
        <v>0</v>
      </c>
      <c r="K417" s="44" t="n">
        <v>0</v>
      </c>
      <c r="L417" s="44" t="n">
        <v>0</v>
      </c>
      <c r="M417" s="44" t="n">
        <v>0</v>
      </c>
      <c r="N417" s="44" t="n">
        <v>0</v>
      </c>
      <c r="O417" s="44" t="n">
        <v>0</v>
      </c>
      <c r="P417" s="44" t="n">
        <v>0</v>
      </c>
      <c r="Q417" s="44" t="n">
        <v>0</v>
      </c>
      <c r="R417" s="44" t="n">
        <v>0</v>
      </c>
      <c r="S417" s="44" t="n">
        <v>0</v>
      </c>
      <c r="T417" s="44" t="n">
        <v>0</v>
      </c>
    </row>
    <row r="418" customFormat="false" ht="12.75" hidden="false" customHeight="false" outlineLevel="0" collapsed="false">
      <c r="B418" s="45" t="n">
        <v>39295</v>
      </c>
      <c r="C418" s="43" t="n">
        <v>0</v>
      </c>
      <c r="D418" s="44" t="n">
        <v>0</v>
      </c>
      <c r="E418" s="44" t="n">
        <v>0</v>
      </c>
      <c r="F418" s="44" t="n">
        <v>0</v>
      </c>
      <c r="G418" s="44" t="n">
        <v>0</v>
      </c>
      <c r="H418" s="44" t="n">
        <v>0</v>
      </c>
      <c r="I418" s="44" t="n">
        <v>0</v>
      </c>
      <c r="J418" s="44" t="n">
        <v>0</v>
      </c>
      <c r="K418" s="44" t="n">
        <v>0</v>
      </c>
      <c r="L418" s="44" t="n">
        <v>0</v>
      </c>
      <c r="M418" s="44" t="n">
        <v>0</v>
      </c>
      <c r="N418" s="44" t="n">
        <v>0</v>
      </c>
      <c r="O418" s="44" t="n">
        <v>0</v>
      </c>
      <c r="P418" s="44" t="n">
        <v>0</v>
      </c>
      <c r="Q418" s="44" t="n">
        <v>0</v>
      </c>
      <c r="R418" s="44" t="n">
        <v>0</v>
      </c>
      <c r="S418" s="44" t="n">
        <v>0</v>
      </c>
      <c r="T418" s="44" t="n">
        <v>0</v>
      </c>
    </row>
    <row r="419" customFormat="false" ht="12.75" hidden="false" customHeight="false" outlineLevel="0" collapsed="false">
      <c r="B419" s="45" t="n">
        <v>39326</v>
      </c>
      <c r="C419" s="43" t="n">
        <v>0</v>
      </c>
      <c r="D419" s="44" t="n">
        <v>0</v>
      </c>
      <c r="E419" s="44" t="n">
        <v>0</v>
      </c>
      <c r="F419" s="44" t="n">
        <v>0</v>
      </c>
      <c r="G419" s="44" t="n">
        <v>0</v>
      </c>
      <c r="H419" s="44" t="n">
        <v>0</v>
      </c>
      <c r="I419" s="44" t="n">
        <v>0</v>
      </c>
      <c r="J419" s="44" t="n">
        <v>0</v>
      </c>
      <c r="K419" s="44" t="n">
        <v>0</v>
      </c>
      <c r="L419" s="44" t="n">
        <v>0</v>
      </c>
      <c r="M419" s="44" t="n">
        <v>0</v>
      </c>
      <c r="N419" s="44" t="n">
        <v>0</v>
      </c>
      <c r="O419" s="44" t="n">
        <v>0</v>
      </c>
      <c r="P419" s="44" t="n">
        <v>0</v>
      </c>
      <c r="Q419" s="44" t="n">
        <v>0</v>
      </c>
      <c r="R419" s="44" t="n">
        <v>0</v>
      </c>
      <c r="S419" s="44" t="n">
        <v>0</v>
      </c>
      <c r="T419" s="44" t="n">
        <v>0</v>
      </c>
    </row>
    <row r="420" customFormat="false" ht="12.75" hidden="false" customHeight="false" outlineLevel="0" collapsed="false">
      <c r="B420" s="45" t="n">
        <v>39356</v>
      </c>
      <c r="C420" s="43" t="n">
        <v>0</v>
      </c>
      <c r="D420" s="44" t="n">
        <v>0</v>
      </c>
      <c r="E420" s="44" t="n">
        <v>0</v>
      </c>
      <c r="F420" s="44" t="n">
        <v>0</v>
      </c>
      <c r="G420" s="44" t="n">
        <v>0</v>
      </c>
      <c r="H420" s="44" t="n">
        <v>0</v>
      </c>
      <c r="I420" s="44" t="n">
        <v>0</v>
      </c>
      <c r="J420" s="44" t="n">
        <v>0</v>
      </c>
      <c r="K420" s="44" t="n">
        <v>0</v>
      </c>
      <c r="L420" s="44" t="n">
        <v>0</v>
      </c>
      <c r="M420" s="44" t="n">
        <v>0</v>
      </c>
      <c r="N420" s="44" t="n">
        <v>0</v>
      </c>
      <c r="O420" s="44" t="n">
        <v>0</v>
      </c>
      <c r="P420" s="44" t="n">
        <v>0</v>
      </c>
      <c r="Q420" s="44" t="n">
        <v>0</v>
      </c>
      <c r="R420" s="44" t="n">
        <v>0</v>
      </c>
      <c r="S420" s="44" t="n">
        <v>0</v>
      </c>
      <c r="T420" s="44" t="n">
        <v>0</v>
      </c>
    </row>
    <row r="421" customFormat="false" ht="12.75" hidden="false" customHeight="false" outlineLevel="0" collapsed="false">
      <c r="B421" s="45" t="n">
        <v>39387</v>
      </c>
      <c r="C421" s="43" t="n">
        <v>0</v>
      </c>
      <c r="D421" s="44" t="n">
        <v>0</v>
      </c>
      <c r="E421" s="44" t="n">
        <v>0</v>
      </c>
      <c r="F421" s="44" t="n">
        <v>0</v>
      </c>
      <c r="G421" s="44" t="n">
        <v>0</v>
      </c>
      <c r="H421" s="44" t="n">
        <v>0</v>
      </c>
      <c r="I421" s="44" t="n">
        <v>0</v>
      </c>
      <c r="J421" s="44" t="n">
        <v>0</v>
      </c>
      <c r="K421" s="44" t="n">
        <v>0</v>
      </c>
      <c r="L421" s="44" t="n">
        <v>0</v>
      </c>
      <c r="M421" s="44" t="n">
        <v>0</v>
      </c>
      <c r="N421" s="44" t="n">
        <v>0</v>
      </c>
      <c r="O421" s="44" t="n">
        <v>0</v>
      </c>
      <c r="P421" s="44" t="n">
        <v>0</v>
      </c>
      <c r="Q421" s="44" t="n">
        <v>0</v>
      </c>
      <c r="R421" s="44" t="n">
        <v>0</v>
      </c>
      <c r="S421" s="44" t="n">
        <v>0</v>
      </c>
      <c r="T421" s="44" t="n">
        <v>0</v>
      </c>
    </row>
    <row r="422" customFormat="false" ht="12.75" hidden="false" customHeight="false" outlineLevel="0" collapsed="false">
      <c r="B422" s="45" t="n">
        <v>39417</v>
      </c>
      <c r="C422" s="43" t="n">
        <v>0</v>
      </c>
      <c r="D422" s="44" t="n">
        <v>0</v>
      </c>
      <c r="E422" s="44" t="n">
        <v>0</v>
      </c>
      <c r="F422" s="44" t="n">
        <v>0</v>
      </c>
      <c r="G422" s="44" t="n">
        <v>0</v>
      </c>
      <c r="H422" s="44" t="n">
        <v>0</v>
      </c>
      <c r="I422" s="44" t="n">
        <v>0</v>
      </c>
      <c r="J422" s="44" t="n">
        <v>0</v>
      </c>
      <c r="K422" s="44" t="n">
        <v>0</v>
      </c>
      <c r="L422" s="44" t="n">
        <v>0</v>
      </c>
      <c r="M422" s="44" t="n">
        <v>0</v>
      </c>
      <c r="N422" s="44" t="n">
        <v>0</v>
      </c>
      <c r="O422" s="44" t="n">
        <v>0</v>
      </c>
      <c r="P422" s="44" t="n">
        <v>0</v>
      </c>
      <c r="Q422" s="44" t="n">
        <v>0</v>
      </c>
      <c r="R422" s="44" t="n">
        <v>0</v>
      </c>
      <c r="S422" s="44" t="n">
        <v>0</v>
      </c>
      <c r="T422" s="44" t="n">
        <v>0</v>
      </c>
    </row>
    <row r="423" customFormat="false" ht="12.75" hidden="false" customHeight="false" outlineLevel="0" collapsed="false">
      <c r="B423" s="45" t="n">
        <v>39448</v>
      </c>
      <c r="C423" s="43" t="n">
        <v>0</v>
      </c>
      <c r="D423" s="44" t="n">
        <v>0</v>
      </c>
      <c r="E423" s="44" t="n">
        <v>0</v>
      </c>
      <c r="F423" s="44" t="n">
        <v>0</v>
      </c>
      <c r="G423" s="44" t="n">
        <v>0</v>
      </c>
      <c r="H423" s="44" t="n">
        <v>0</v>
      </c>
      <c r="I423" s="44" t="n">
        <v>0</v>
      </c>
      <c r="J423" s="44" t="n">
        <v>0</v>
      </c>
      <c r="K423" s="44" t="n">
        <v>0</v>
      </c>
      <c r="L423" s="44" t="n">
        <v>0</v>
      </c>
      <c r="M423" s="44" t="n">
        <v>0</v>
      </c>
      <c r="N423" s="44" t="n">
        <v>0</v>
      </c>
      <c r="O423" s="44" t="n">
        <v>0</v>
      </c>
      <c r="P423" s="44" t="n">
        <v>0</v>
      </c>
      <c r="Q423" s="44" t="n">
        <v>0</v>
      </c>
      <c r="R423" s="44" t="n">
        <v>0</v>
      </c>
      <c r="S423" s="44" t="n">
        <v>0</v>
      </c>
      <c r="T423" s="44" t="n">
        <v>0</v>
      </c>
    </row>
    <row r="424" customFormat="false" ht="12.75" hidden="false" customHeight="false" outlineLevel="0" collapsed="false">
      <c r="B424" s="45" t="n">
        <v>39479</v>
      </c>
      <c r="C424" s="43" t="n">
        <v>0</v>
      </c>
      <c r="D424" s="44" t="n">
        <v>0</v>
      </c>
      <c r="E424" s="44" t="n">
        <v>0</v>
      </c>
      <c r="F424" s="44" t="n">
        <v>0</v>
      </c>
      <c r="G424" s="44" t="n">
        <v>0</v>
      </c>
      <c r="H424" s="44" t="n">
        <v>0</v>
      </c>
      <c r="I424" s="44" t="n">
        <v>0</v>
      </c>
      <c r="J424" s="44" t="n">
        <v>0</v>
      </c>
      <c r="K424" s="44" t="n">
        <v>0</v>
      </c>
      <c r="L424" s="44" t="n">
        <v>0</v>
      </c>
      <c r="M424" s="44" t="n">
        <v>0</v>
      </c>
      <c r="N424" s="44" t="n">
        <v>0</v>
      </c>
      <c r="O424" s="44" t="n">
        <v>0</v>
      </c>
      <c r="P424" s="44" t="n">
        <v>0</v>
      </c>
      <c r="Q424" s="44" t="n">
        <v>0</v>
      </c>
      <c r="R424" s="44" t="n">
        <v>0</v>
      </c>
      <c r="S424" s="44" t="n">
        <v>0</v>
      </c>
      <c r="T424" s="44" t="n">
        <v>0</v>
      </c>
    </row>
    <row r="425" customFormat="false" ht="12.75" hidden="false" customHeight="false" outlineLevel="0" collapsed="false">
      <c r="B425" s="45" t="n">
        <v>39508</v>
      </c>
      <c r="C425" s="43" t="n">
        <v>0</v>
      </c>
      <c r="D425" s="44" t="n">
        <v>0</v>
      </c>
      <c r="E425" s="44" t="n">
        <v>0</v>
      </c>
      <c r="F425" s="44" t="n">
        <v>0</v>
      </c>
      <c r="G425" s="44" t="n">
        <v>0</v>
      </c>
      <c r="H425" s="44" t="n">
        <v>0</v>
      </c>
      <c r="I425" s="44" t="n">
        <v>0</v>
      </c>
      <c r="J425" s="44" t="n">
        <v>0</v>
      </c>
      <c r="K425" s="44" t="n">
        <v>0</v>
      </c>
      <c r="L425" s="44" t="n">
        <v>0</v>
      </c>
      <c r="M425" s="44" t="n">
        <v>0</v>
      </c>
      <c r="N425" s="44" t="n">
        <v>0</v>
      </c>
      <c r="O425" s="44" t="n">
        <v>0</v>
      </c>
      <c r="P425" s="44" t="n">
        <v>0</v>
      </c>
      <c r="Q425" s="44" t="n">
        <v>0</v>
      </c>
      <c r="R425" s="44" t="n">
        <v>0</v>
      </c>
      <c r="S425" s="44" t="n">
        <v>0</v>
      </c>
      <c r="T425" s="44" t="n">
        <v>0</v>
      </c>
    </row>
    <row r="426" customFormat="false" ht="12.75" hidden="false" customHeight="false" outlineLevel="0" collapsed="false">
      <c r="B426" s="45" t="n">
        <v>39539</v>
      </c>
      <c r="C426" s="43" t="n">
        <v>0</v>
      </c>
      <c r="D426" s="44" t="n">
        <v>0</v>
      </c>
      <c r="E426" s="44" t="n">
        <v>0</v>
      </c>
      <c r="F426" s="44" t="n">
        <v>0</v>
      </c>
      <c r="G426" s="44" t="n">
        <v>0</v>
      </c>
      <c r="H426" s="44" t="n">
        <v>0</v>
      </c>
      <c r="I426" s="44" t="n">
        <v>0</v>
      </c>
      <c r="J426" s="44" t="n">
        <v>0</v>
      </c>
      <c r="K426" s="44" t="n">
        <v>0</v>
      </c>
      <c r="L426" s="44" t="n">
        <v>0</v>
      </c>
      <c r="M426" s="44" t="n">
        <v>0</v>
      </c>
      <c r="N426" s="44" t="n">
        <v>0</v>
      </c>
      <c r="O426" s="44" t="n">
        <v>0</v>
      </c>
      <c r="P426" s="44" t="n">
        <v>0</v>
      </c>
      <c r="Q426" s="44" t="n">
        <v>0</v>
      </c>
      <c r="R426" s="44" t="n">
        <v>0</v>
      </c>
      <c r="S426" s="44" t="n">
        <v>0</v>
      </c>
      <c r="T426" s="44" t="n">
        <v>0</v>
      </c>
    </row>
    <row r="427" customFormat="false" ht="12.75" hidden="false" customHeight="false" outlineLevel="0" collapsed="false">
      <c r="B427" s="45" t="n">
        <v>39569</v>
      </c>
      <c r="C427" s="43" t="n">
        <v>0</v>
      </c>
      <c r="D427" s="44" t="n">
        <v>0</v>
      </c>
      <c r="E427" s="44" t="n">
        <v>0</v>
      </c>
      <c r="F427" s="44" t="n">
        <v>0</v>
      </c>
      <c r="G427" s="44" t="n">
        <v>0</v>
      </c>
      <c r="H427" s="44" t="n">
        <v>0</v>
      </c>
      <c r="I427" s="44" t="n">
        <v>0</v>
      </c>
      <c r="J427" s="44" t="n">
        <v>0</v>
      </c>
      <c r="K427" s="44" t="n">
        <v>0</v>
      </c>
      <c r="L427" s="44" t="n">
        <v>0</v>
      </c>
      <c r="M427" s="44" t="n">
        <v>0</v>
      </c>
      <c r="N427" s="44" t="n">
        <v>0</v>
      </c>
      <c r="O427" s="44" t="n">
        <v>0</v>
      </c>
      <c r="P427" s="44" t="n">
        <v>0</v>
      </c>
      <c r="Q427" s="44" t="n">
        <v>0</v>
      </c>
      <c r="R427" s="44" t="n">
        <v>0</v>
      </c>
      <c r="S427" s="44" t="n">
        <v>0</v>
      </c>
      <c r="T427" s="44" t="n">
        <v>0</v>
      </c>
    </row>
    <row r="428" customFormat="false" ht="12.75" hidden="false" customHeight="false" outlineLevel="0" collapsed="false">
      <c r="B428" s="45" t="n">
        <v>39600</v>
      </c>
      <c r="C428" s="43" t="n">
        <v>0</v>
      </c>
      <c r="D428" s="44" t="n">
        <v>0</v>
      </c>
      <c r="E428" s="44" t="n">
        <v>0</v>
      </c>
      <c r="F428" s="44" t="n">
        <v>0</v>
      </c>
      <c r="G428" s="44" t="n">
        <v>0</v>
      </c>
      <c r="H428" s="44" t="n">
        <v>0</v>
      </c>
      <c r="I428" s="44" t="n">
        <v>0</v>
      </c>
      <c r="J428" s="44" t="n">
        <v>0</v>
      </c>
      <c r="K428" s="44" t="n">
        <v>0</v>
      </c>
      <c r="L428" s="44" t="n">
        <v>0</v>
      </c>
      <c r="M428" s="44" t="n">
        <v>0</v>
      </c>
      <c r="N428" s="44" t="n">
        <v>0</v>
      </c>
      <c r="O428" s="44" t="n">
        <v>0</v>
      </c>
      <c r="P428" s="44" t="n">
        <v>0</v>
      </c>
      <c r="Q428" s="44" t="n">
        <v>0</v>
      </c>
      <c r="R428" s="44" t="n">
        <v>0</v>
      </c>
      <c r="S428" s="44" t="n">
        <v>0</v>
      </c>
      <c r="T428" s="44" t="n">
        <v>0</v>
      </c>
    </row>
    <row r="429" customFormat="false" ht="12.75" hidden="false" customHeight="false" outlineLevel="0" collapsed="false">
      <c r="B429" s="45" t="n">
        <v>39630</v>
      </c>
      <c r="C429" s="43" t="n">
        <v>0</v>
      </c>
      <c r="D429" s="44" t="n">
        <v>0</v>
      </c>
      <c r="E429" s="44" t="n">
        <v>0</v>
      </c>
      <c r="F429" s="44" t="n">
        <v>0</v>
      </c>
      <c r="G429" s="44" t="n">
        <v>0</v>
      </c>
      <c r="H429" s="44" t="n">
        <v>0</v>
      </c>
      <c r="I429" s="44" t="n">
        <v>0</v>
      </c>
      <c r="J429" s="44" t="n">
        <v>0</v>
      </c>
      <c r="K429" s="44" t="n">
        <v>0</v>
      </c>
      <c r="L429" s="44" t="n">
        <v>0</v>
      </c>
      <c r="M429" s="44" t="n">
        <v>0</v>
      </c>
      <c r="N429" s="44" t="n">
        <v>0</v>
      </c>
      <c r="O429" s="44" t="n">
        <v>0</v>
      </c>
      <c r="P429" s="44" t="n">
        <v>0</v>
      </c>
      <c r="Q429" s="44" t="n">
        <v>0</v>
      </c>
      <c r="R429" s="44" t="n">
        <v>0</v>
      </c>
      <c r="S429" s="44" t="n">
        <v>0</v>
      </c>
      <c r="T429" s="44" t="n">
        <v>0</v>
      </c>
    </row>
    <row r="430" customFormat="false" ht="12.75" hidden="false" customHeight="false" outlineLevel="0" collapsed="false">
      <c r="B430" s="45" t="n">
        <v>39661</v>
      </c>
      <c r="C430" s="43" t="n">
        <v>0</v>
      </c>
      <c r="D430" s="44" t="n">
        <v>0</v>
      </c>
      <c r="E430" s="44" t="n">
        <v>0</v>
      </c>
      <c r="F430" s="44" t="n">
        <v>0</v>
      </c>
      <c r="G430" s="44" t="n">
        <v>0</v>
      </c>
      <c r="H430" s="44" t="n">
        <v>0</v>
      </c>
      <c r="I430" s="44" t="n">
        <v>0</v>
      </c>
      <c r="J430" s="44" t="n">
        <v>0</v>
      </c>
      <c r="K430" s="44" t="n">
        <v>0</v>
      </c>
      <c r="L430" s="44" t="n">
        <v>0</v>
      </c>
      <c r="M430" s="44" t="n">
        <v>0</v>
      </c>
      <c r="N430" s="44" t="n">
        <v>0</v>
      </c>
      <c r="O430" s="44" t="n">
        <v>0</v>
      </c>
      <c r="P430" s="44" t="n">
        <v>0</v>
      </c>
      <c r="Q430" s="44" t="n">
        <v>0</v>
      </c>
      <c r="R430" s="44" t="n">
        <v>0</v>
      </c>
      <c r="S430" s="44" t="n">
        <v>0</v>
      </c>
      <c r="T430" s="44" t="n">
        <v>0</v>
      </c>
    </row>
    <row r="431" customFormat="false" ht="12.75" hidden="false" customHeight="false" outlineLevel="0" collapsed="false">
      <c r="B431" s="45" t="n">
        <v>39692</v>
      </c>
      <c r="C431" s="43" t="n">
        <v>0</v>
      </c>
      <c r="D431" s="44" t="n">
        <v>0</v>
      </c>
      <c r="E431" s="44" t="n">
        <v>0</v>
      </c>
      <c r="F431" s="44" t="n">
        <v>0</v>
      </c>
      <c r="G431" s="44" t="n">
        <v>0</v>
      </c>
      <c r="H431" s="44" t="n">
        <v>0</v>
      </c>
      <c r="I431" s="44" t="n">
        <v>0</v>
      </c>
      <c r="J431" s="44" t="n">
        <v>0</v>
      </c>
      <c r="K431" s="44" t="n">
        <v>0</v>
      </c>
      <c r="L431" s="44" t="n">
        <v>0</v>
      </c>
      <c r="M431" s="44" t="n">
        <v>0</v>
      </c>
      <c r="N431" s="44" t="n">
        <v>0</v>
      </c>
      <c r="O431" s="44" t="n">
        <v>0</v>
      </c>
      <c r="P431" s="44" t="n">
        <v>0</v>
      </c>
      <c r="Q431" s="44" t="n">
        <v>0</v>
      </c>
      <c r="R431" s="44" t="n">
        <v>0</v>
      </c>
      <c r="S431" s="44" t="n">
        <v>0</v>
      </c>
      <c r="T431" s="44" t="n">
        <v>0</v>
      </c>
    </row>
    <row r="432" customFormat="false" ht="12.75" hidden="false" customHeight="false" outlineLevel="0" collapsed="false">
      <c r="B432" s="45" t="n">
        <v>39722</v>
      </c>
      <c r="C432" s="43" t="n">
        <v>0</v>
      </c>
      <c r="D432" s="44" t="n">
        <v>0</v>
      </c>
      <c r="E432" s="44" t="n">
        <v>0</v>
      </c>
      <c r="F432" s="44" t="n">
        <v>0</v>
      </c>
      <c r="G432" s="44" t="n">
        <v>0</v>
      </c>
      <c r="H432" s="44" t="n">
        <v>0</v>
      </c>
      <c r="I432" s="44" t="n">
        <v>0</v>
      </c>
      <c r="J432" s="44" t="n">
        <v>0</v>
      </c>
      <c r="K432" s="44" t="n">
        <v>0</v>
      </c>
      <c r="L432" s="44" t="n">
        <v>0</v>
      </c>
      <c r="M432" s="44" t="n">
        <v>0</v>
      </c>
      <c r="N432" s="44" t="n">
        <v>0</v>
      </c>
      <c r="O432" s="44" t="n">
        <v>0</v>
      </c>
      <c r="P432" s="44" t="n">
        <v>0</v>
      </c>
      <c r="Q432" s="44" t="n">
        <v>0</v>
      </c>
      <c r="R432" s="44" t="n">
        <v>0</v>
      </c>
      <c r="S432" s="44" t="n">
        <v>0</v>
      </c>
      <c r="T432" s="44" t="n">
        <v>0</v>
      </c>
    </row>
    <row r="433" customFormat="false" ht="12.75" hidden="false" customHeight="false" outlineLevel="0" collapsed="false">
      <c r="B433" s="45" t="n">
        <v>39753</v>
      </c>
      <c r="C433" s="43" t="n">
        <v>0</v>
      </c>
      <c r="D433" s="44" t="n">
        <v>0</v>
      </c>
      <c r="E433" s="44" t="n">
        <v>0</v>
      </c>
      <c r="F433" s="44" t="n">
        <v>0</v>
      </c>
      <c r="G433" s="44" t="n">
        <v>0</v>
      </c>
      <c r="H433" s="44" t="n">
        <v>0</v>
      </c>
      <c r="I433" s="44" t="n">
        <v>0</v>
      </c>
      <c r="J433" s="44" t="n">
        <v>0</v>
      </c>
      <c r="K433" s="44" t="n">
        <v>0</v>
      </c>
      <c r="L433" s="44" t="n">
        <v>0</v>
      </c>
      <c r="M433" s="44" t="n">
        <v>0</v>
      </c>
      <c r="N433" s="44" t="n">
        <v>0</v>
      </c>
      <c r="O433" s="44" t="n">
        <v>0</v>
      </c>
      <c r="P433" s="44" t="n">
        <v>0</v>
      </c>
      <c r="Q433" s="44" t="n">
        <v>0</v>
      </c>
      <c r="R433" s="44" t="n">
        <v>0</v>
      </c>
      <c r="S433" s="44" t="n">
        <v>0</v>
      </c>
      <c r="T433" s="44" t="n">
        <v>0</v>
      </c>
    </row>
    <row r="434" customFormat="false" ht="12.75" hidden="false" customHeight="false" outlineLevel="0" collapsed="false">
      <c r="B434" s="45" t="n">
        <v>39783</v>
      </c>
      <c r="C434" s="43" t="n">
        <v>0</v>
      </c>
      <c r="D434" s="44" t="n">
        <v>0</v>
      </c>
      <c r="E434" s="44" t="n">
        <v>0</v>
      </c>
      <c r="F434" s="44" t="n">
        <v>0</v>
      </c>
      <c r="G434" s="44" t="n">
        <v>0</v>
      </c>
      <c r="H434" s="44" t="n">
        <v>0</v>
      </c>
      <c r="I434" s="44" t="n">
        <v>0</v>
      </c>
      <c r="J434" s="44" t="n">
        <v>0</v>
      </c>
      <c r="K434" s="44" t="n">
        <v>0</v>
      </c>
      <c r="L434" s="44" t="n">
        <v>0</v>
      </c>
      <c r="M434" s="44" t="n">
        <v>0</v>
      </c>
      <c r="N434" s="44" t="n">
        <v>0</v>
      </c>
      <c r="O434" s="44" t="n">
        <v>0</v>
      </c>
      <c r="P434" s="44" t="n">
        <v>0</v>
      </c>
      <c r="Q434" s="44" t="n">
        <v>0</v>
      </c>
      <c r="R434" s="44" t="n">
        <v>0</v>
      </c>
      <c r="S434" s="44" t="n">
        <v>0</v>
      </c>
      <c r="T434" s="44" t="n">
        <v>0</v>
      </c>
    </row>
    <row r="435" customFormat="false" ht="12.75" hidden="false" customHeight="false" outlineLevel="0" collapsed="false">
      <c r="B435" s="45" t="n">
        <v>39814</v>
      </c>
      <c r="C435" s="43" t="n">
        <v>0</v>
      </c>
      <c r="D435" s="44" t="n">
        <v>0</v>
      </c>
      <c r="E435" s="44" t="n">
        <v>0</v>
      </c>
      <c r="F435" s="44" t="n">
        <v>0</v>
      </c>
      <c r="G435" s="44" t="n">
        <v>0</v>
      </c>
      <c r="H435" s="44" t="n">
        <v>0</v>
      </c>
      <c r="I435" s="44" t="n">
        <v>0</v>
      </c>
      <c r="J435" s="44" t="n">
        <v>0</v>
      </c>
      <c r="K435" s="44" t="n">
        <v>0</v>
      </c>
      <c r="L435" s="44" t="n">
        <v>0</v>
      </c>
      <c r="M435" s="44" t="n">
        <v>0</v>
      </c>
      <c r="N435" s="44" t="n">
        <v>0</v>
      </c>
      <c r="O435" s="44" t="n">
        <v>0</v>
      </c>
      <c r="P435" s="44" t="n">
        <v>0</v>
      </c>
      <c r="Q435" s="44" t="n">
        <v>0</v>
      </c>
      <c r="R435" s="44" t="n">
        <v>0</v>
      </c>
      <c r="S435" s="44" t="n">
        <v>0</v>
      </c>
      <c r="T435" s="44" t="n">
        <v>0</v>
      </c>
    </row>
    <row r="436" customFormat="false" ht="12.75" hidden="false" customHeight="false" outlineLevel="0" collapsed="false">
      <c r="B436" s="45" t="n">
        <v>39845</v>
      </c>
      <c r="C436" s="43" t="n">
        <v>0</v>
      </c>
      <c r="D436" s="44" t="n">
        <v>0</v>
      </c>
      <c r="E436" s="44" t="n">
        <v>0</v>
      </c>
      <c r="F436" s="44" t="n">
        <v>0</v>
      </c>
      <c r="G436" s="44" t="n">
        <v>0</v>
      </c>
      <c r="H436" s="44" t="n">
        <v>0</v>
      </c>
      <c r="I436" s="44" t="n">
        <v>0</v>
      </c>
      <c r="J436" s="44" t="n">
        <v>0</v>
      </c>
      <c r="K436" s="44" t="n">
        <v>0</v>
      </c>
      <c r="L436" s="44" t="n">
        <v>0</v>
      </c>
      <c r="M436" s="44" t="n">
        <v>0</v>
      </c>
      <c r="N436" s="44" t="n">
        <v>0</v>
      </c>
      <c r="O436" s="44" t="n">
        <v>0</v>
      </c>
      <c r="P436" s="44" t="n">
        <v>0</v>
      </c>
      <c r="Q436" s="44" t="n">
        <v>0</v>
      </c>
      <c r="R436" s="44" t="n">
        <v>0</v>
      </c>
      <c r="S436" s="44" t="n">
        <v>0</v>
      </c>
      <c r="T436" s="44" t="n">
        <v>0</v>
      </c>
    </row>
    <row r="437" customFormat="false" ht="12.75" hidden="false" customHeight="false" outlineLevel="0" collapsed="false">
      <c r="B437" s="45" t="n">
        <v>39873</v>
      </c>
      <c r="C437" s="43" t="n">
        <v>0</v>
      </c>
      <c r="D437" s="44" t="n">
        <v>0</v>
      </c>
      <c r="E437" s="44" t="n">
        <v>0</v>
      </c>
      <c r="F437" s="44" t="n">
        <v>0</v>
      </c>
      <c r="G437" s="44" t="n">
        <v>0</v>
      </c>
      <c r="H437" s="44" t="n">
        <v>0</v>
      </c>
      <c r="I437" s="44" t="n">
        <v>0</v>
      </c>
      <c r="J437" s="44" t="n">
        <v>0</v>
      </c>
      <c r="K437" s="44" t="n">
        <v>0</v>
      </c>
      <c r="L437" s="44" t="n">
        <v>0</v>
      </c>
      <c r="M437" s="44" t="n">
        <v>0</v>
      </c>
      <c r="N437" s="44" t="n">
        <v>0</v>
      </c>
      <c r="O437" s="44" t="n">
        <v>0</v>
      </c>
      <c r="P437" s="44" t="n">
        <v>0</v>
      </c>
      <c r="Q437" s="44" t="n">
        <v>0</v>
      </c>
      <c r="R437" s="44" t="n">
        <v>0</v>
      </c>
      <c r="S437" s="44" t="n">
        <v>0</v>
      </c>
      <c r="T437" s="44" t="n">
        <v>0</v>
      </c>
    </row>
    <row r="438" customFormat="false" ht="12.75" hidden="false" customHeight="false" outlineLevel="0" collapsed="false">
      <c r="B438" s="45" t="n">
        <v>39904</v>
      </c>
      <c r="C438" s="43" t="n">
        <v>0</v>
      </c>
      <c r="D438" s="44" t="n">
        <v>0</v>
      </c>
      <c r="E438" s="44" t="n">
        <v>0</v>
      </c>
      <c r="F438" s="44" t="n">
        <v>0</v>
      </c>
      <c r="G438" s="44" t="n">
        <v>0</v>
      </c>
      <c r="H438" s="44" t="n">
        <v>0</v>
      </c>
      <c r="I438" s="44" t="n">
        <v>0</v>
      </c>
      <c r="J438" s="44" t="n">
        <v>0</v>
      </c>
      <c r="K438" s="44" t="n">
        <v>0</v>
      </c>
      <c r="L438" s="44" t="n">
        <v>0</v>
      </c>
      <c r="M438" s="44" t="n">
        <v>0</v>
      </c>
      <c r="N438" s="44" t="n">
        <v>0</v>
      </c>
      <c r="O438" s="44" t="n">
        <v>0</v>
      </c>
      <c r="P438" s="44" t="n">
        <v>0</v>
      </c>
      <c r="Q438" s="44" t="n">
        <v>0</v>
      </c>
      <c r="R438" s="44" t="n">
        <v>0</v>
      </c>
      <c r="S438" s="44" t="n">
        <v>0</v>
      </c>
      <c r="T438" s="44" t="n">
        <v>0</v>
      </c>
    </row>
    <row r="439" customFormat="false" ht="12.75" hidden="false" customHeight="false" outlineLevel="0" collapsed="false">
      <c r="B439" s="45" t="n">
        <v>39934</v>
      </c>
      <c r="C439" s="43" t="n">
        <v>0</v>
      </c>
      <c r="D439" s="44" t="n">
        <v>0</v>
      </c>
      <c r="E439" s="44" t="n">
        <v>0</v>
      </c>
      <c r="F439" s="44" t="n">
        <v>0</v>
      </c>
      <c r="G439" s="44" t="n">
        <v>0</v>
      </c>
      <c r="H439" s="44" t="n">
        <v>0</v>
      </c>
      <c r="I439" s="44" t="n">
        <v>0</v>
      </c>
      <c r="J439" s="44" t="n">
        <v>0</v>
      </c>
      <c r="K439" s="44" t="n">
        <v>0</v>
      </c>
      <c r="L439" s="44" t="n">
        <v>0</v>
      </c>
      <c r="M439" s="44" t="n">
        <v>0</v>
      </c>
      <c r="N439" s="44" t="n">
        <v>0</v>
      </c>
      <c r="O439" s="44" t="n">
        <v>0</v>
      </c>
      <c r="P439" s="44" t="n">
        <v>0</v>
      </c>
      <c r="Q439" s="44" t="n">
        <v>0</v>
      </c>
      <c r="R439" s="44" t="n">
        <v>0</v>
      </c>
      <c r="S439" s="44" t="n">
        <v>0</v>
      </c>
      <c r="T439" s="44" t="n">
        <v>0</v>
      </c>
    </row>
    <row r="440" customFormat="false" ht="12.75" hidden="false" customHeight="false" outlineLevel="0" collapsed="false">
      <c r="B440" s="45" t="n">
        <v>39965</v>
      </c>
      <c r="C440" s="43" t="n">
        <v>0</v>
      </c>
      <c r="D440" s="44" t="n">
        <v>0</v>
      </c>
      <c r="E440" s="44" t="n">
        <v>0</v>
      </c>
      <c r="F440" s="44" t="n">
        <v>0</v>
      </c>
      <c r="G440" s="44" t="n">
        <v>0</v>
      </c>
      <c r="H440" s="44" t="n">
        <v>0</v>
      </c>
      <c r="I440" s="44" t="n">
        <v>0</v>
      </c>
      <c r="J440" s="44" t="n">
        <v>0</v>
      </c>
      <c r="K440" s="44" t="n">
        <v>0</v>
      </c>
      <c r="L440" s="44" t="n">
        <v>0</v>
      </c>
      <c r="M440" s="44" t="n">
        <v>0</v>
      </c>
      <c r="N440" s="44" t="n">
        <v>0</v>
      </c>
      <c r="O440" s="44" t="n">
        <v>0</v>
      </c>
      <c r="P440" s="44" t="n">
        <v>0</v>
      </c>
      <c r="Q440" s="44" t="n">
        <v>0</v>
      </c>
      <c r="R440" s="44" t="n">
        <v>0</v>
      </c>
      <c r="S440" s="44" t="n">
        <v>0</v>
      </c>
      <c r="T440" s="44" t="n">
        <v>0</v>
      </c>
    </row>
    <row r="441" customFormat="false" ht="12.75" hidden="false" customHeight="false" outlineLevel="0" collapsed="false">
      <c r="B441" s="45" t="n">
        <v>39995</v>
      </c>
      <c r="C441" s="43" t="n">
        <v>0</v>
      </c>
      <c r="D441" s="44" t="n">
        <v>0</v>
      </c>
      <c r="E441" s="44" t="n">
        <v>0</v>
      </c>
      <c r="F441" s="44" t="n">
        <v>0</v>
      </c>
      <c r="G441" s="44" t="n">
        <v>0</v>
      </c>
      <c r="H441" s="44" t="n">
        <v>0</v>
      </c>
      <c r="I441" s="44" t="n">
        <v>0</v>
      </c>
      <c r="J441" s="44" t="n">
        <v>0</v>
      </c>
      <c r="K441" s="44" t="n">
        <v>0</v>
      </c>
      <c r="L441" s="44" t="n">
        <v>0</v>
      </c>
      <c r="M441" s="44" t="n">
        <v>0</v>
      </c>
      <c r="N441" s="44" t="n">
        <v>0</v>
      </c>
      <c r="O441" s="44" t="n">
        <v>0</v>
      </c>
      <c r="P441" s="44" t="n">
        <v>0</v>
      </c>
      <c r="Q441" s="44" t="n">
        <v>0</v>
      </c>
      <c r="R441" s="44" t="n">
        <v>0</v>
      </c>
      <c r="S441" s="44" t="n">
        <v>0</v>
      </c>
      <c r="T441" s="44" t="n">
        <v>0</v>
      </c>
    </row>
    <row r="442" customFormat="false" ht="12.75" hidden="false" customHeight="false" outlineLevel="0" collapsed="false">
      <c r="B442" s="45" t="n">
        <v>40026</v>
      </c>
      <c r="C442" s="43" t="n">
        <v>0</v>
      </c>
      <c r="D442" s="44" t="n">
        <v>0</v>
      </c>
      <c r="E442" s="44" t="n">
        <v>0</v>
      </c>
      <c r="F442" s="44" t="n">
        <v>0</v>
      </c>
      <c r="G442" s="44" t="n">
        <v>0</v>
      </c>
      <c r="H442" s="44" t="n">
        <v>0</v>
      </c>
      <c r="I442" s="44" t="n">
        <v>0</v>
      </c>
      <c r="J442" s="44" t="n">
        <v>0</v>
      </c>
      <c r="K442" s="44" t="n">
        <v>0</v>
      </c>
      <c r="L442" s="44" t="n">
        <v>0</v>
      </c>
      <c r="M442" s="44" t="n">
        <v>0</v>
      </c>
      <c r="N442" s="44" t="n">
        <v>0</v>
      </c>
      <c r="O442" s="44" t="n">
        <v>0</v>
      </c>
      <c r="P442" s="44" t="n">
        <v>0</v>
      </c>
      <c r="Q442" s="44" t="n">
        <v>0</v>
      </c>
      <c r="R442" s="44" t="n">
        <v>0</v>
      </c>
      <c r="S442" s="44" t="n">
        <v>0</v>
      </c>
      <c r="T442" s="44" t="n">
        <v>0</v>
      </c>
    </row>
    <row r="443" customFormat="false" ht="12.75" hidden="false" customHeight="false" outlineLevel="0" collapsed="false">
      <c r="B443" s="45" t="n">
        <v>40057</v>
      </c>
      <c r="C443" s="43" t="n">
        <v>0</v>
      </c>
      <c r="D443" s="44" t="n">
        <v>0</v>
      </c>
      <c r="E443" s="44" t="n">
        <v>0</v>
      </c>
      <c r="F443" s="44" t="n">
        <v>0</v>
      </c>
      <c r="G443" s="44" t="n">
        <v>0</v>
      </c>
      <c r="H443" s="44" t="n">
        <v>0</v>
      </c>
      <c r="I443" s="44" t="n">
        <v>0</v>
      </c>
      <c r="J443" s="44" t="n">
        <v>0</v>
      </c>
      <c r="K443" s="44" t="n">
        <v>0</v>
      </c>
      <c r="L443" s="44" t="n">
        <v>0</v>
      </c>
      <c r="M443" s="44" t="n">
        <v>0</v>
      </c>
      <c r="N443" s="44" t="n">
        <v>0</v>
      </c>
      <c r="O443" s="44" t="n">
        <v>0</v>
      </c>
      <c r="P443" s="44" t="n">
        <v>0</v>
      </c>
      <c r="Q443" s="44" t="n">
        <v>0</v>
      </c>
      <c r="R443" s="44" t="n">
        <v>0</v>
      </c>
      <c r="S443" s="44" t="n">
        <v>0</v>
      </c>
      <c r="T443" s="44" t="n">
        <v>0</v>
      </c>
    </row>
    <row r="444" customFormat="false" ht="12.75" hidden="false" customHeight="false" outlineLevel="0" collapsed="false">
      <c r="B444" s="45" t="n">
        <v>40087</v>
      </c>
      <c r="C444" s="43" t="n">
        <v>0</v>
      </c>
      <c r="D444" s="44" t="n">
        <v>0</v>
      </c>
      <c r="E444" s="44" t="n">
        <v>0</v>
      </c>
      <c r="F444" s="44" t="n">
        <v>0</v>
      </c>
      <c r="G444" s="44" t="n">
        <v>0</v>
      </c>
      <c r="H444" s="44" t="n">
        <v>0</v>
      </c>
      <c r="I444" s="44" t="n">
        <v>0</v>
      </c>
      <c r="J444" s="44" t="n">
        <v>0</v>
      </c>
      <c r="K444" s="44" t="n">
        <v>0</v>
      </c>
      <c r="L444" s="44" t="n">
        <v>0</v>
      </c>
      <c r="M444" s="44" t="n">
        <v>0</v>
      </c>
      <c r="N444" s="44" t="n">
        <v>0</v>
      </c>
      <c r="O444" s="44" t="n">
        <v>0</v>
      </c>
      <c r="P444" s="44" t="n">
        <v>0</v>
      </c>
      <c r="Q444" s="44" t="n">
        <v>0</v>
      </c>
      <c r="R444" s="44" t="n">
        <v>0</v>
      </c>
      <c r="S444" s="44" t="n">
        <v>0</v>
      </c>
      <c r="T444" s="44" t="n">
        <v>0</v>
      </c>
    </row>
    <row r="445" customFormat="false" ht="12.75" hidden="false" customHeight="false" outlineLevel="0" collapsed="false">
      <c r="B445" s="45" t="n">
        <v>40118</v>
      </c>
      <c r="C445" s="43" t="n">
        <v>0</v>
      </c>
      <c r="D445" s="44" t="n">
        <v>0</v>
      </c>
      <c r="E445" s="44" t="n">
        <v>0</v>
      </c>
      <c r="F445" s="44" t="n">
        <v>0</v>
      </c>
      <c r="G445" s="44" t="n">
        <v>0</v>
      </c>
      <c r="H445" s="44" t="n">
        <v>0</v>
      </c>
      <c r="I445" s="44" t="n">
        <v>0</v>
      </c>
      <c r="J445" s="44" t="n">
        <v>0</v>
      </c>
      <c r="K445" s="44" t="n">
        <v>0</v>
      </c>
      <c r="L445" s="44" t="n">
        <v>0</v>
      </c>
      <c r="M445" s="44" t="n">
        <v>0</v>
      </c>
      <c r="N445" s="44" t="n">
        <v>0</v>
      </c>
      <c r="O445" s="44" t="n">
        <v>0</v>
      </c>
      <c r="P445" s="44" t="n">
        <v>0</v>
      </c>
      <c r="Q445" s="44" t="n">
        <v>0</v>
      </c>
      <c r="R445" s="44" t="n">
        <v>0</v>
      </c>
      <c r="S445" s="44" t="n">
        <v>0</v>
      </c>
      <c r="T445" s="44" t="n">
        <v>0</v>
      </c>
    </row>
    <row r="446" customFormat="false" ht="12.75" hidden="false" customHeight="false" outlineLevel="0" collapsed="false">
      <c r="B446" s="45" t="n">
        <v>40148</v>
      </c>
      <c r="C446" s="43" t="n">
        <v>0</v>
      </c>
      <c r="D446" s="44" t="n">
        <v>0</v>
      </c>
      <c r="E446" s="44" t="n">
        <v>0</v>
      </c>
      <c r="F446" s="44" t="n">
        <v>0</v>
      </c>
      <c r="G446" s="44" t="n">
        <v>0</v>
      </c>
      <c r="H446" s="44" t="n">
        <v>0</v>
      </c>
      <c r="I446" s="44" t="n">
        <v>0</v>
      </c>
      <c r="J446" s="44" t="n">
        <v>0</v>
      </c>
      <c r="K446" s="44" t="n">
        <v>0</v>
      </c>
      <c r="L446" s="44" t="n">
        <v>0</v>
      </c>
      <c r="M446" s="44" t="n">
        <v>0</v>
      </c>
      <c r="N446" s="44" t="n">
        <v>0</v>
      </c>
      <c r="O446" s="44" t="n">
        <v>0</v>
      </c>
      <c r="P446" s="44" t="n">
        <v>0</v>
      </c>
      <c r="Q446" s="44" t="n">
        <v>0</v>
      </c>
      <c r="R446" s="44" t="n">
        <v>0</v>
      </c>
      <c r="S446" s="44" t="n">
        <v>0</v>
      </c>
      <c r="T446" s="44" t="n">
        <v>0</v>
      </c>
    </row>
    <row r="447" customFormat="false" ht="12.75" hidden="false" customHeight="false" outlineLevel="0" collapsed="false">
      <c r="B447" s="45" t="n">
        <v>40179</v>
      </c>
      <c r="C447" s="43" t="n">
        <v>0</v>
      </c>
      <c r="D447" s="44" t="n">
        <v>0</v>
      </c>
      <c r="E447" s="44" t="n">
        <v>0</v>
      </c>
      <c r="F447" s="44" t="n">
        <v>0</v>
      </c>
      <c r="G447" s="44" t="n">
        <v>0</v>
      </c>
      <c r="H447" s="44" t="n">
        <v>0</v>
      </c>
      <c r="I447" s="44" t="n">
        <v>0</v>
      </c>
      <c r="J447" s="44" t="n">
        <v>0</v>
      </c>
      <c r="K447" s="44" t="n">
        <v>0</v>
      </c>
      <c r="L447" s="44" t="n">
        <v>0</v>
      </c>
      <c r="M447" s="44" t="n">
        <v>0</v>
      </c>
      <c r="N447" s="44" t="n">
        <v>0</v>
      </c>
      <c r="O447" s="44" t="n">
        <v>0</v>
      </c>
      <c r="P447" s="44" t="n">
        <v>0</v>
      </c>
      <c r="Q447" s="44" t="n">
        <v>0</v>
      </c>
      <c r="R447" s="44" t="n">
        <v>0</v>
      </c>
      <c r="S447" s="44" t="n">
        <v>0</v>
      </c>
      <c r="T447" s="44" t="n">
        <v>0</v>
      </c>
    </row>
    <row r="448" customFormat="false" ht="12.75" hidden="false" customHeight="false" outlineLevel="0" collapsed="false">
      <c r="B448" s="45" t="n">
        <v>40210</v>
      </c>
      <c r="C448" s="43" t="n">
        <v>0</v>
      </c>
      <c r="D448" s="44" t="n">
        <v>0</v>
      </c>
      <c r="E448" s="44" t="n">
        <v>0</v>
      </c>
      <c r="F448" s="44" t="n">
        <v>0</v>
      </c>
      <c r="G448" s="44" t="n">
        <v>0</v>
      </c>
      <c r="H448" s="44" t="n">
        <v>0</v>
      </c>
      <c r="I448" s="44" t="n">
        <v>0</v>
      </c>
      <c r="J448" s="44" t="n">
        <v>0</v>
      </c>
      <c r="K448" s="44" t="n">
        <v>0</v>
      </c>
      <c r="L448" s="44" t="n">
        <v>0</v>
      </c>
      <c r="M448" s="44" t="n">
        <v>0</v>
      </c>
      <c r="N448" s="44" t="n">
        <v>0</v>
      </c>
      <c r="O448" s="44" t="n">
        <v>0</v>
      </c>
      <c r="P448" s="44" t="n">
        <v>0</v>
      </c>
      <c r="Q448" s="44" t="n">
        <v>0</v>
      </c>
      <c r="R448" s="44" t="n">
        <v>0</v>
      </c>
      <c r="S448" s="44" t="n">
        <v>0</v>
      </c>
      <c r="T448" s="44" t="n">
        <v>0</v>
      </c>
    </row>
    <row r="449" customFormat="false" ht="12.75" hidden="false" customHeight="false" outlineLevel="0" collapsed="false">
      <c r="B449" s="45" t="n">
        <v>40238</v>
      </c>
      <c r="C449" s="43" t="n">
        <v>0</v>
      </c>
      <c r="D449" s="44" t="n">
        <v>0</v>
      </c>
      <c r="E449" s="44" t="n">
        <v>0</v>
      </c>
      <c r="F449" s="44" t="n">
        <v>0</v>
      </c>
      <c r="G449" s="44" t="n">
        <v>0</v>
      </c>
      <c r="H449" s="44" t="n">
        <v>0</v>
      </c>
      <c r="I449" s="44" t="n">
        <v>0</v>
      </c>
      <c r="J449" s="44" t="n">
        <v>0</v>
      </c>
      <c r="K449" s="44" t="n">
        <v>0</v>
      </c>
      <c r="L449" s="44" t="n">
        <v>0</v>
      </c>
      <c r="M449" s="44" t="n">
        <v>0</v>
      </c>
      <c r="N449" s="44" t="n">
        <v>0</v>
      </c>
      <c r="O449" s="44" t="n">
        <v>0</v>
      </c>
      <c r="P449" s="44" t="n">
        <v>0</v>
      </c>
      <c r="Q449" s="44" t="n">
        <v>0</v>
      </c>
      <c r="R449" s="44" t="n">
        <v>0</v>
      </c>
      <c r="S449" s="44" t="n">
        <v>0</v>
      </c>
      <c r="T449" s="44" t="n">
        <v>0</v>
      </c>
    </row>
    <row r="450" customFormat="false" ht="12.75" hidden="false" customHeight="false" outlineLevel="0" collapsed="false">
      <c r="B450" s="45" t="n">
        <v>40269</v>
      </c>
      <c r="C450" s="43" t="n">
        <v>0</v>
      </c>
      <c r="D450" s="44" t="n">
        <v>0</v>
      </c>
      <c r="E450" s="44" t="n">
        <v>0</v>
      </c>
      <c r="F450" s="44" t="n">
        <v>0</v>
      </c>
      <c r="G450" s="44" t="n">
        <v>0</v>
      </c>
      <c r="H450" s="44" t="n">
        <v>0</v>
      </c>
      <c r="I450" s="44" t="n">
        <v>0</v>
      </c>
      <c r="J450" s="44" t="n">
        <v>0</v>
      </c>
      <c r="K450" s="44" t="n">
        <v>0</v>
      </c>
      <c r="L450" s="44" t="n">
        <v>0</v>
      </c>
      <c r="M450" s="44" t="n">
        <v>0</v>
      </c>
      <c r="N450" s="44" t="n">
        <v>0</v>
      </c>
      <c r="O450" s="44" t="n">
        <v>0</v>
      </c>
      <c r="P450" s="44" t="n">
        <v>0</v>
      </c>
      <c r="Q450" s="44" t="n">
        <v>0</v>
      </c>
      <c r="R450" s="44" t="n">
        <v>0</v>
      </c>
      <c r="S450" s="44" t="n">
        <v>0</v>
      </c>
      <c r="T450" s="44" t="n">
        <v>0</v>
      </c>
    </row>
    <row r="451" customFormat="false" ht="12.75" hidden="false" customHeight="false" outlineLevel="0" collapsed="false">
      <c r="B451" s="45" t="n">
        <v>40299</v>
      </c>
      <c r="C451" s="43" t="n">
        <v>0</v>
      </c>
      <c r="D451" s="44" t="n">
        <v>0</v>
      </c>
      <c r="E451" s="44" t="n">
        <v>0</v>
      </c>
      <c r="F451" s="44" t="n">
        <v>0</v>
      </c>
      <c r="G451" s="44" t="n">
        <v>0</v>
      </c>
      <c r="H451" s="44" t="n">
        <v>0</v>
      </c>
      <c r="I451" s="44" t="n">
        <v>0</v>
      </c>
      <c r="J451" s="44" t="n">
        <v>0</v>
      </c>
      <c r="K451" s="44" t="n">
        <v>0</v>
      </c>
      <c r="L451" s="44" t="n">
        <v>0</v>
      </c>
      <c r="M451" s="44" t="n">
        <v>0</v>
      </c>
      <c r="N451" s="44" t="n">
        <v>0</v>
      </c>
      <c r="O451" s="44" t="n">
        <v>0</v>
      </c>
      <c r="P451" s="44" t="n">
        <v>0</v>
      </c>
      <c r="Q451" s="44" t="n">
        <v>0</v>
      </c>
      <c r="R451" s="44" t="n">
        <v>0</v>
      </c>
      <c r="S451" s="44" t="n">
        <v>0</v>
      </c>
      <c r="T451" s="44" t="n">
        <v>0</v>
      </c>
    </row>
    <row r="452" customFormat="false" ht="12.75" hidden="false" customHeight="false" outlineLevel="0" collapsed="false">
      <c r="B452" s="45" t="n">
        <v>40330</v>
      </c>
      <c r="C452" s="43" t="n">
        <v>0</v>
      </c>
      <c r="D452" s="44" t="n">
        <v>0</v>
      </c>
      <c r="E452" s="44" t="n">
        <v>0</v>
      </c>
      <c r="F452" s="44" t="n">
        <v>0</v>
      </c>
      <c r="G452" s="44" t="n">
        <v>0</v>
      </c>
      <c r="H452" s="44" t="n">
        <v>0</v>
      </c>
      <c r="I452" s="44" t="n">
        <v>0</v>
      </c>
      <c r="J452" s="44" t="n">
        <v>0</v>
      </c>
      <c r="K452" s="44" t="n">
        <v>0</v>
      </c>
      <c r="L452" s="44" t="n">
        <v>0</v>
      </c>
      <c r="M452" s="44" t="n">
        <v>0</v>
      </c>
      <c r="N452" s="44" t="n">
        <v>0</v>
      </c>
      <c r="O452" s="44" t="n">
        <v>0</v>
      </c>
      <c r="P452" s="44" t="n">
        <v>0</v>
      </c>
      <c r="Q452" s="44" t="n">
        <v>0</v>
      </c>
      <c r="R452" s="44" t="n">
        <v>0</v>
      </c>
      <c r="S452" s="44" t="n">
        <v>0</v>
      </c>
      <c r="T452" s="44" t="n">
        <v>0</v>
      </c>
    </row>
    <row r="453" customFormat="false" ht="12.75" hidden="false" customHeight="false" outlineLevel="0" collapsed="false">
      <c r="B453" s="45" t="n">
        <v>40360</v>
      </c>
      <c r="C453" s="43" t="n">
        <v>0</v>
      </c>
      <c r="D453" s="44" t="n">
        <v>0</v>
      </c>
      <c r="E453" s="44" t="n">
        <v>0</v>
      </c>
      <c r="F453" s="44" t="n">
        <v>0</v>
      </c>
      <c r="G453" s="44" t="n">
        <v>0</v>
      </c>
      <c r="H453" s="44" t="n">
        <v>0</v>
      </c>
      <c r="I453" s="44" t="n">
        <v>0</v>
      </c>
      <c r="J453" s="44" t="n">
        <v>0</v>
      </c>
      <c r="K453" s="44" t="n">
        <v>0</v>
      </c>
      <c r="L453" s="44" t="n">
        <v>0</v>
      </c>
      <c r="M453" s="44" t="n">
        <v>0</v>
      </c>
      <c r="N453" s="44" t="n">
        <v>0</v>
      </c>
      <c r="O453" s="44" t="n">
        <v>0</v>
      </c>
      <c r="P453" s="44" t="n">
        <v>0</v>
      </c>
      <c r="Q453" s="44" t="n">
        <v>0</v>
      </c>
      <c r="R453" s="44" t="n">
        <v>0</v>
      </c>
      <c r="S453" s="44" t="n">
        <v>0</v>
      </c>
      <c r="T453" s="44" t="n">
        <v>0</v>
      </c>
    </row>
    <row r="454" customFormat="false" ht="12.75" hidden="false" customHeight="false" outlineLevel="0" collapsed="false">
      <c r="B454" s="45" t="n">
        <v>40391</v>
      </c>
      <c r="C454" s="43" t="n">
        <v>0</v>
      </c>
      <c r="D454" s="44" t="n">
        <v>0</v>
      </c>
      <c r="E454" s="44" t="n">
        <v>0</v>
      </c>
      <c r="F454" s="44" t="n">
        <v>0</v>
      </c>
      <c r="G454" s="44" t="n">
        <v>0</v>
      </c>
      <c r="H454" s="44" t="n">
        <v>0</v>
      </c>
      <c r="I454" s="44" t="n">
        <v>0</v>
      </c>
      <c r="J454" s="44" t="n">
        <v>0</v>
      </c>
      <c r="K454" s="44" t="n">
        <v>0</v>
      </c>
      <c r="L454" s="44" t="n">
        <v>0</v>
      </c>
      <c r="M454" s="44" t="n">
        <v>0</v>
      </c>
      <c r="N454" s="44" t="n">
        <v>0</v>
      </c>
      <c r="O454" s="44" t="n">
        <v>0</v>
      </c>
      <c r="P454" s="44" t="n">
        <v>0</v>
      </c>
      <c r="Q454" s="44" t="n">
        <v>0</v>
      </c>
      <c r="R454" s="44" t="n">
        <v>0</v>
      </c>
      <c r="S454" s="44" t="n">
        <v>0</v>
      </c>
      <c r="T454" s="44" t="n">
        <v>0</v>
      </c>
    </row>
    <row r="455" customFormat="false" ht="12.75" hidden="false" customHeight="false" outlineLevel="0" collapsed="false">
      <c r="B455" s="45" t="n">
        <v>40422</v>
      </c>
      <c r="C455" s="43" t="n">
        <v>0</v>
      </c>
      <c r="D455" s="44" t="n">
        <v>0</v>
      </c>
      <c r="E455" s="44" t="n">
        <v>0</v>
      </c>
      <c r="F455" s="44" t="n">
        <v>0</v>
      </c>
      <c r="G455" s="44" t="n">
        <v>0</v>
      </c>
      <c r="H455" s="44" t="n">
        <v>0</v>
      </c>
      <c r="I455" s="44" t="n">
        <v>0</v>
      </c>
      <c r="J455" s="44" t="n">
        <v>0</v>
      </c>
      <c r="K455" s="44" t="n">
        <v>0</v>
      </c>
      <c r="L455" s="44" t="n">
        <v>0</v>
      </c>
      <c r="M455" s="44" t="n">
        <v>0</v>
      </c>
      <c r="N455" s="44" t="n">
        <v>0</v>
      </c>
      <c r="O455" s="44" t="n">
        <v>0</v>
      </c>
      <c r="P455" s="44" t="n">
        <v>0</v>
      </c>
      <c r="Q455" s="44" t="n">
        <v>0</v>
      </c>
      <c r="R455" s="44" t="n">
        <v>0</v>
      </c>
      <c r="S455" s="44" t="n">
        <v>0</v>
      </c>
      <c r="T455" s="44" t="n">
        <v>0</v>
      </c>
    </row>
    <row r="456" customFormat="false" ht="12.75" hidden="false" customHeight="false" outlineLevel="0" collapsed="false">
      <c r="B456" s="45" t="n">
        <v>40452</v>
      </c>
      <c r="C456" s="43" t="n">
        <v>0</v>
      </c>
      <c r="D456" s="44" t="n">
        <v>0</v>
      </c>
      <c r="E456" s="44" t="n">
        <v>0</v>
      </c>
      <c r="F456" s="44" t="n">
        <v>0</v>
      </c>
      <c r="G456" s="44" t="n">
        <v>0</v>
      </c>
      <c r="H456" s="44" t="n">
        <v>0</v>
      </c>
      <c r="I456" s="44" t="n">
        <v>0</v>
      </c>
      <c r="J456" s="44" t="n">
        <v>0</v>
      </c>
      <c r="K456" s="44" t="n">
        <v>0</v>
      </c>
      <c r="L456" s="44" t="n">
        <v>0</v>
      </c>
      <c r="M456" s="44" t="n">
        <v>0</v>
      </c>
      <c r="N456" s="44" t="n">
        <v>0</v>
      </c>
      <c r="O456" s="44" t="n">
        <v>0</v>
      </c>
      <c r="P456" s="44" t="n">
        <v>0</v>
      </c>
      <c r="Q456" s="44" t="n">
        <v>0</v>
      </c>
      <c r="R456" s="44" t="n">
        <v>0</v>
      </c>
      <c r="S456" s="44" t="n">
        <v>0</v>
      </c>
      <c r="T456" s="44" t="n">
        <v>0</v>
      </c>
    </row>
    <row r="457" customFormat="false" ht="12.75" hidden="false" customHeight="false" outlineLevel="0" collapsed="false">
      <c r="B457" s="45" t="n">
        <v>40483</v>
      </c>
      <c r="C457" s="43" t="n">
        <v>0</v>
      </c>
      <c r="D457" s="44" t="n">
        <v>0</v>
      </c>
      <c r="E457" s="44" t="n">
        <v>0</v>
      </c>
      <c r="F457" s="44" t="n">
        <v>0</v>
      </c>
      <c r="G457" s="44" t="n">
        <v>0</v>
      </c>
      <c r="H457" s="44" t="n">
        <v>0</v>
      </c>
      <c r="I457" s="44" t="n">
        <v>0</v>
      </c>
      <c r="J457" s="44" t="n">
        <v>0</v>
      </c>
      <c r="K457" s="44" t="n">
        <v>0</v>
      </c>
      <c r="L457" s="44" t="n">
        <v>0</v>
      </c>
      <c r="M457" s="44" t="n">
        <v>0</v>
      </c>
      <c r="N457" s="44" t="n">
        <v>0</v>
      </c>
      <c r="O457" s="44" t="n">
        <v>0</v>
      </c>
      <c r="P457" s="44" t="n">
        <v>0</v>
      </c>
      <c r="Q457" s="44" t="n">
        <v>0</v>
      </c>
      <c r="R457" s="44" t="n">
        <v>0</v>
      </c>
      <c r="S457" s="44" t="n">
        <v>0</v>
      </c>
      <c r="T457" s="44" t="n">
        <v>0</v>
      </c>
    </row>
    <row r="458" customFormat="false" ht="12.75" hidden="false" customHeight="false" outlineLevel="0" collapsed="false">
      <c r="B458" s="45" t="n">
        <v>40513</v>
      </c>
      <c r="C458" s="43" t="n">
        <v>0</v>
      </c>
      <c r="D458" s="44" t="n">
        <v>0</v>
      </c>
      <c r="E458" s="44" t="n">
        <v>0</v>
      </c>
      <c r="F458" s="44" t="n">
        <v>0</v>
      </c>
      <c r="G458" s="44" t="n">
        <v>0</v>
      </c>
      <c r="H458" s="44" t="n">
        <v>0</v>
      </c>
      <c r="I458" s="44" t="n">
        <v>0</v>
      </c>
      <c r="J458" s="44" t="n">
        <v>0</v>
      </c>
      <c r="K458" s="44" t="n">
        <v>0</v>
      </c>
      <c r="L458" s="44" t="n">
        <v>0</v>
      </c>
      <c r="M458" s="44" t="n">
        <v>0</v>
      </c>
      <c r="N458" s="44" t="n">
        <v>0</v>
      </c>
      <c r="O458" s="44" t="n">
        <v>0</v>
      </c>
      <c r="P458" s="44" t="n">
        <v>0</v>
      </c>
      <c r="Q458" s="44" t="n">
        <v>0</v>
      </c>
      <c r="R458" s="44" t="n">
        <v>0</v>
      </c>
      <c r="S458" s="44" t="n">
        <v>0</v>
      </c>
      <c r="T458" s="44" t="n">
        <v>0</v>
      </c>
    </row>
    <row r="459" customFormat="false" ht="12.75" hidden="false" customHeight="false" outlineLevel="0" collapsed="false">
      <c r="B459" s="45" t="n">
        <v>40544</v>
      </c>
      <c r="C459" s="43" t="n">
        <v>0</v>
      </c>
      <c r="D459" s="44" t="n">
        <v>0</v>
      </c>
      <c r="E459" s="44" t="n">
        <v>0</v>
      </c>
      <c r="F459" s="44" t="n">
        <v>0</v>
      </c>
      <c r="G459" s="44" t="n">
        <v>0</v>
      </c>
      <c r="H459" s="44" t="n">
        <v>0</v>
      </c>
      <c r="I459" s="44" t="n">
        <v>0</v>
      </c>
      <c r="J459" s="44" t="n">
        <v>0</v>
      </c>
      <c r="K459" s="44" t="n">
        <v>0</v>
      </c>
      <c r="L459" s="44" t="n">
        <v>0</v>
      </c>
      <c r="M459" s="44" t="n">
        <v>0</v>
      </c>
      <c r="N459" s="44" t="n">
        <v>0</v>
      </c>
      <c r="O459" s="44" t="n">
        <v>0</v>
      </c>
      <c r="P459" s="44" t="n">
        <v>0</v>
      </c>
      <c r="Q459" s="44" t="n">
        <v>0</v>
      </c>
      <c r="R459" s="44" t="n">
        <v>0</v>
      </c>
      <c r="S459" s="44" t="n">
        <v>0</v>
      </c>
      <c r="T459" s="44" t="n">
        <v>0</v>
      </c>
    </row>
    <row r="460" customFormat="false" ht="12.75" hidden="false" customHeight="false" outlineLevel="0" collapsed="false">
      <c r="B460" s="45" t="n">
        <v>40575</v>
      </c>
      <c r="C460" s="43" t="n">
        <v>0</v>
      </c>
      <c r="D460" s="44" t="n">
        <v>0</v>
      </c>
      <c r="E460" s="44" t="n">
        <v>0</v>
      </c>
      <c r="F460" s="44" t="n">
        <v>0</v>
      </c>
      <c r="G460" s="44" t="n">
        <v>0</v>
      </c>
      <c r="H460" s="44" t="n">
        <v>0</v>
      </c>
      <c r="I460" s="44" t="n">
        <v>0</v>
      </c>
      <c r="J460" s="44" t="n">
        <v>0</v>
      </c>
      <c r="K460" s="44" t="n">
        <v>0</v>
      </c>
      <c r="L460" s="44" t="n">
        <v>0</v>
      </c>
      <c r="M460" s="44" t="n">
        <v>0</v>
      </c>
      <c r="N460" s="44" t="n">
        <v>0</v>
      </c>
      <c r="O460" s="44" t="n">
        <v>0</v>
      </c>
      <c r="P460" s="44" t="n">
        <v>0</v>
      </c>
      <c r="Q460" s="44" t="n">
        <v>0</v>
      </c>
      <c r="R460" s="44" t="n">
        <v>0</v>
      </c>
      <c r="S460" s="44" t="n">
        <v>0</v>
      </c>
      <c r="T460" s="44" t="n">
        <v>0</v>
      </c>
    </row>
    <row r="461" customFormat="false" ht="12.75" hidden="false" customHeight="false" outlineLevel="0" collapsed="false">
      <c r="B461" s="45" t="n">
        <v>40603</v>
      </c>
      <c r="C461" s="43" t="n">
        <v>0</v>
      </c>
      <c r="D461" s="44" t="n">
        <v>0</v>
      </c>
      <c r="E461" s="44" t="n">
        <v>0</v>
      </c>
      <c r="F461" s="44" t="n">
        <v>0</v>
      </c>
      <c r="G461" s="44" t="n">
        <v>0</v>
      </c>
      <c r="H461" s="44" t="n">
        <v>0</v>
      </c>
      <c r="I461" s="44" t="n">
        <v>0</v>
      </c>
      <c r="J461" s="44" t="n">
        <v>0</v>
      </c>
      <c r="K461" s="44" t="n">
        <v>0</v>
      </c>
      <c r="L461" s="44" t="n">
        <v>0</v>
      </c>
      <c r="M461" s="44" t="n">
        <v>0</v>
      </c>
      <c r="N461" s="44" t="n">
        <v>0</v>
      </c>
      <c r="O461" s="44" t="n">
        <v>0</v>
      </c>
      <c r="P461" s="44" t="n">
        <v>0</v>
      </c>
      <c r="Q461" s="44" t="n">
        <v>0</v>
      </c>
      <c r="R461" s="44" t="n">
        <v>0</v>
      </c>
      <c r="S461" s="44" t="n">
        <v>0</v>
      </c>
      <c r="T461" s="44" t="n">
        <v>0</v>
      </c>
    </row>
    <row r="462" customFormat="false" ht="12.75" hidden="false" customHeight="false" outlineLevel="0" collapsed="false">
      <c r="B462" s="45" t="n">
        <v>40634</v>
      </c>
      <c r="C462" s="43" t="n">
        <v>0</v>
      </c>
      <c r="D462" s="44" t="n">
        <v>0</v>
      </c>
      <c r="E462" s="44" t="n">
        <v>0</v>
      </c>
      <c r="F462" s="44" t="n">
        <v>0</v>
      </c>
      <c r="G462" s="44" t="n">
        <v>0</v>
      </c>
      <c r="H462" s="44" t="n">
        <v>0</v>
      </c>
      <c r="I462" s="44" t="n">
        <v>0</v>
      </c>
      <c r="J462" s="44" t="n">
        <v>0</v>
      </c>
      <c r="K462" s="44" t="n">
        <v>0</v>
      </c>
      <c r="L462" s="44" t="n">
        <v>0</v>
      </c>
      <c r="M462" s="44" t="n">
        <v>0</v>
      </c>
      <c r="N462" s="44" t="n">
        <v>0</v>
      </c>
      <c r="O462" s="44" t="n">
        <v>0</v>
      </c>
      <c r="P462" s="44" t="n">
        <v>0</v>
      </c>
      <c r="Q462" s="44" t="n">
        <v>0</v>
      </c>
      <c r="R462" s="44" t="n">
        <v>0</v>
      </c>
      <c r="S462" s="44" t="n">
        <v>0</v>
      </c>
      <c r="T462" s="44" t="n">
        <v>0</v>
      </c>
    </row>
    <row r="463" customFormat="false" ht="12.75" hidden="false" customHeight="false" outlineLevel="0" collapsed="false">
      <c r="B463" s="45" t="n">
        <v>40664</v>
      </c>
      <c r="C463" s="43" t="n">
        <v>0</v>
      </c>
      <c r="D463" s="44" t="n">
        <v>0</v>
      </c>
      <c r="E463" s="44" t="n">
        <v>0</v>
      </c>
      <c r="F463" s="44" t="n">
        <v>0</v>
      </c>
      <c r="G463" s="44" t="n">
        <v>0</v>
      </c>
      <c r="H463" s="44" t="n">
        <v>0</v>
      </c>
      <c r="I463" s="44" t="n">
        <v>0</v>
      </c>
      <c r="J463" s="44" t="n">
        <v>0</v>
      </c>
      <c r="K463" s="44" t="n">
        <v>0</v>
      </c>
      <c r="L463" s="44" t="n">
        <v>0</v>
      </c>
      <c r="M463" s="44" t="n">
        <v>0</v>
      </c>
      <c r="N463" s="44" t="n">
        <v>0</v>
      </c>
      <c r="O463" s="44" t="n">
        <v>0</v>
      </c>
      <c r="P463" s="44" t="n">
        <v>0</v>
      </c>
      <c r="Q463" s="44" t="n">
        <v>0</v>
      </c>
      <c r="R463" s="44" t="n">
        <v>0</v>
      </c>
      <c r="S463" s="44" t="n">
        <v>0</v>
      </c>
      <c r="T463" s="44" t="n">
        <v>0</v>
      </c>
    </row>
    <row r="464" customFormat="false" ht="12.75" hidden="false" customHeight="false" outlineLevel="0" collapsed="false">
      <c r="B464" s="45" t="n">
        <v>40695</v>
      </c>
      <c r="C464" s="43" t="n">
        <v>0</v>
      </c>
      <c r="D464" s="44" t="n">
        <v>0</v>
      </c>
      <c r="E464" s="44" t="n">
        <v>0</v>
      </c>
      <c r="F464" s="44" t="n">
        <v>0</v>
      </c>
      <c r="G464" s="44" t="n">
        <v>0</v>
      </c>
      <c r="H464" s="44" t="n">
        <v>0</v>
      </c>
      <c r="I464" s="44" t="n">
        <v>0</v>
      </c>
      <c r="J464" s="44" t="n">
        <v>0</v>
      </c>
      <c r="K464" s="44" t="n">
        <v>0</v>
      </c>
      <c r="L464" s="44" t="n">
        <v>0</v>
      </c>
      <c r="M464" s="44" t="n">
        <v>0</v>
      </c>
      <c r="N464" s="44" t="n">
        <v>0</v>
      </c>
      <c r="O464" s="44" t="n">
        <v>0</v>
      </c>
      <c r="P464" s="44" t="n">
        <v>0</v>
      </c>
      <c r="Q464" s="44" t="n">
        <v>0</v>
      </c>
      <c r="R464" s="44" t="n">
        <v>0</v>
      </c>
      <c r="S464" s="44" t="n">
        <v>0</v>
      </c>
      <c r="T464" s="44" t="n">
        <v>0</v>
      </c>
    </row>
    <row r="465" customFormat="false" ht="12.75" hidden="false" customHeight="false" outlineLevel="0" collapsed="false">
      <c r="B465" s="45" t="n">
        <v>40725</v>
      </c>
      <c r="C465" s="43" t="n">
        <v>0</v>
      </c>
      <c r="D465" s="44" t="n">
        <v>0</v>
      </c>
      <c r="E465" s="44" t="n">
        <v>0</v>
      </c>
      <c r="F465" s="44" t="n">
        <v>0</v>
      </c>
      <c r="G465" s="44" t="n">
        <v>0</v>
      </c>
      <c r="H465" s="44" t="n">
        <v>0</v>
      </c>
      <c r="I465" s="44" t="n">
        <v>0</v>
      </c>
      <c r="J465" s="44" t="n">
        <v>0</v>
      </c>
      <c r="K465" s="44" t="n">
        <v>0</v>
      </c>
      <c r="L465" s="44" t="n">
        <v>0</v>
      </c>
      <c r="M465" s="44" t="n">
        <v>0</v>
      </c>
      <c r="N465" s="44" t="n">
        <v>0</v>
      </c>
      <c r="O465" s="44" t="n">
        <v>0</v>
      </c>
      <c r="P465" s="44" t="n">
        <v>0</v>
      </c>
      <c r="Q465" s="44" t="n">
        <v>0</v>
      </c>
      <c r="R465" s="44" t="n">
        <v>0</v>
      </c>
      <c r="S465" s="44" t="n">
        <v>0</v>
      </c>
      <c r="T465" s="44" t="n">
        <v>0</v>
      </c>
    </row>
    <row r="466" customFormat="false" ht="12.75" hidden="false" customHeight="false" outlineLevel="0" collapsed="false">
      <c r="B466" s="45" t="n">
        <v>40756</v>
      </c>
      <c r="C466" s="43" t="n">
        <v>0</v>
      </c>
      <c r="D466" s="44" t="n">
        <v>0</v>
      </c>
      <c r="E466" s="44" t="n">
        <v>0</v>
      </c>
      <c r="F466" s="44" t="n">
        <v>0</v>
      </c>
      <c r="G466" s="44" t="n">
        <v>0</v>
      </c>
      <c r="H466" s="44" t="n">
        <v>0</v>
      </c>
      <c r="I466" s="44" t="n">
        <v>0</v>
      </c>
      <c r="J466" s="44" t="n">
        <v>0</v>
      </c>
      <c r="K466" s="44" t="n">
        <v>0</v>
      </c>
      <c r="L466" s="44" t="n">
        <v>0</v>
      </c>
      <c r="M466" s="44" t="n">
        <v>0</v>
      </c>
      <c r="N466" s="44" t="n">
        <v>0</v>
      </c>
      <c r="O466" s="44" t="n">
        <v>0</v>
      </c>
      <c r="P466" s="44" t="n">
        <v>0</v>
      </c>
      <c r="Q466" s="44" t="n">
        <v>0</v>
      </c>
      <c r="R466" s="44" t="n">
        <v>0</v>
      </c>
      <c r="S466" s="44" t="n">
        <v>0</v>
      </c>
      <c r="T466" s="44" t="n">
        <v>0</v>
      </c>
    </row>
    <row r="467" customFormat="false" ht="12.75" hidden="false" customHeight="false" outlineLevel="0" collapsed="false">
      <c r="B467" s="45" t="n">
        <v>40787</v>
      </c>
      <c r="C467" s="43" t="n">
        <v>0</v>
      </c>
      <c r="D467" s="44" t="n">
        <v>0</v>
      </c>
      <c r="E467" s="44" t="n">
        <v>0</v>
      </c>
      <c r="F467" s="44" t="n">
        <v>0</v>
      </c>
      <c r="G467" s="44" t="n">
        <v>0</v>
      </c>
      <c r="H467" s="44" t="n">
        <v>0</v>
      </c>
      <c r="I467" s="44" t="n">
        <v>0</v>
      </c>
      <c r="J467" s="44" t="n">
        <v>0</v>
      </c>
      <c r="K467" s="44" t="n">
        <v>0</v>
      </c>
      <c r="L467" s="44" t="n">
        <v>0</v>
      </c>
      <c r="M467" s="44" t="n">
        <v>0</v>
      </c>
      <c r="N467" s="44" t="n">
        <v>0</v>
      </c>
      <c r="O467" s="44" t="n">
        <v>0</v>
      </c>
      <c r="P467" s="44" t="n">
        <v>0</v>
      </c>
      <c r="Q467" s="44" t="n">
        <v>0</v>
      </c>
      <c r="R467" s="44" t="n">
        <v>0</v>
      </c>
      <c r="S467" s="44" t="n">
        <v>0</v>
      </c>
      <c r="T467" s="44" t="n">
        <v>0</v>
      </c>
    </row>
    <row r="468" customFormat="false" ht="12.75" hidden="false" customHeight="false" outlineLevel="0" collapsed="false">
      <c r="B468" s="45" t="n">
        <v>40817</v>
      </c>
      <c r="C468" s="43" t="n">
        <v>0</v>
      </c>
      <c r="D468" s="44" t="n">
        <v>0</v>
      </c>
      <c r="E468" s="44" t="n">
        <v>0</v>
      </c>
      <c r="F468" s="44" t="n">
        <v>0</v>
      </c>
      <c r="G468" s="44" t="n">
        <v>0</v>
      </c>
      <c r="H468" s="44" t="n">
        <v>0</v>
      </c>
      <c r="I468" s="44" t="n">
        <v>0</v>
      </c>
      <c r="J468" s="44" t="n">
        <v>0</v>
      </c>
      <c r="K468" s="44" t="n">
        <v>0</v>
      </c>
      <c r="L468" s="44" t="n">
        <v>0</v>
      </c>
      <c r="M468" s="44" t="n">
        <v>0</v>
      </c>
      <c r="N468" s="44" t="n">
        <v>0</v>
      </c>
      <c r="O468" s="44" t="n">
        <v>0</v>
      </c>
      <c r="P468" s="44" t="n">
        <v>0</v>
      </c>
      <c r="Q468" s="44" t="n">
        <v>0</v>
      </c>
      <c r="R468" s="44" t="n">
        <v>0</v>
      </c>
      <c r="S468" s="44" t="n">
        <v>0</v>
      </c>
      <c r="T468" s="44" t="n">
        <v>0</v>
      </c>
    </row>
    <row r="469" customFormat="false" ht="12.75" hidden="false" customHeight="false" outlineLevel="0" collapsed="false">
      <c r="B469" s="45" t="n">
        <v>40848</v>
      </c>
      <c r="C469" s="43" t="n">
        <v>0</v>
      </c>
      <c r="D469" s="44" t="n">
        <v>0</v>
      </c>
      <c r="E469" s="44" t="n">
        <v>0</v>
      </c>
      <c r="F469" s="44" t="n">
        <v>0</v>
      </c>
      <c r="G469" s="44" t="n">
        <v>0</v>
      </c>
      <c r="H469" s="44" t="n">
        <v>0</v>
      </c>
      <c r="I469" s="44" t="n">
        <v>0</v>
      </c>
      <c r="J469" s="44" t="n">
        <v>0</v>
      </c>
      <c r="K469" s="44" t="n">
        <v>0</v>
      </c>
      <c r="L469" s="44" t="n">
        <v>0</v>
      </c>
      <c r="M469" s="44" t="n">
        <v>0</v>
      </c>
      <c r="N469" s="44" t="n">
        <v>0</v>
      </c>
      <c r="O469" s="44" t="n">
        <v>0</v>
      </c>
      <c r="P469" s="44" t="n">
        <v>0</v>
      </c>
      <c r="Q469" s="44" t="n">
        <v>0</v>
      </c>
      <c r="R469" s="44" t="n">
        <v>0</v>
      </c>
      <c r="S469" s="44" t="n">
        <v>0</v>
      </c>
      <c r="T469" s="44" t="n">
        <v>0</v>
      </c>
    </row>
    <row r="470" customFormat="false" ht="12.75" hidden="false" customHeight="false" outlineLevel="0" collapsed="false">
      <c r="B470" s="45" t="n">
        <v>40878</v>
      </c>
      <c r="C470" s="43" t="n">
        <v>0</v>
      </c>
      <c r="D470" s="44" t="n">
        <v>0</v>
      </c>
      <c r="E470" s="44" t="n">
        <v>0</v>
      </c>
      <c r="F470" s="44" t="n">
        <v>0</v>
      </c>
      <c r="G470" s="44" t="n">
        <v>0</v>
      </c>
      <c r="H470" s="44" t="n">
        <v>0</v>
      </c>
      <c r="I470" s="44" t="n">
        <v>0</v>
      </c>
      <c r="J470" s="44" t="n">
        <v>0</v>
      </c>
      <c r="K470" s="44" t="n">
        <v>0</v>
      </c>
      <c r="L470" s="44" t="n">
        <v>0</v>
      </c>
      <c r="M470" s="44" t="n">
        <v>0</v>
      </c>
      <c r="N470" s="44" t="n">
        <v>0</v>
      </c>
      <c r="O470" s="44" t="n">
        <v>0</v>
      </c>
      <c r="P470" s="44" t="n">
        <v>0</v>
      </c>
      <c r="Q470" s="44" t="n">
        <v>0</v>
      </c>
      <c r="R470" s="44" t="n">
        <v>0</v>
      </c>
      <c r="S470" s="44" t="n">
        <v>0</v>
      </c>
      <c r="T470" s="44" t="n">
        <v>0</v>
      </c>
    </row>
    <row r="471" customFormat="false" ht="12.75" hidden="false" customHeight="false" outlineLevel="0" collapsed="false">
      <c r="B471" s="47" t="n">
        <v>40909</v>
      </c>
      <c r="C471" s="43" t="n">
        <v>0</v>
      </c>
      <c r="D471" s="44" t="n">
        <v>0</v>
      </c>
      <c r="E471" s="44" t="n">
        <v>0</v>
      </c>
      <c r="F471" s="44" t="n">
        <v>0</v>
      </c>
      <c r="G471" s="44" t="n">
        <v>0</v>
      </c>
      <c r="H471" s="44" t="n">
        <v>0</v>
      </c>
      <c r="I471" s="44" t="n">
        <v>0</v>
      </c>
      <c r="J471" s="44" t="n">
        <v>0</v>
      </c>
      <c r="K471" s="44" t="n">
        <v>0</v>
      </c>
      <c r="L471" s="44" t="n">
        <v>0</v>
      </c>
      <c r="M471" s="44" t="n">
        <v>0</v>
      </c>
      <c r="N471" s="44" t="n">
        <v>0</v>
      </c>
      <c r="O471" s="44" t="n">
        <v>0</v>
      </c>
      <c r="P471" s="44" t="n">
        <v>0</v>
      </c>
      <c r="Q471" s="44" t="n">
        <v>0</v>
      </c>
      <c r="R471" s="44" t="n">
        <v>0</v>
      </c>
      <c r="S471" s="44" t="n">
        <v>0</v>
      </c>
      <c r="T471" s="44" t="n">
        <v>0</v>
      </c>
    </row>
    <row r="472" customFormat="false" ht="12.75" hidden="false" customHeight="false" outlineLevel="0" collapsed="false">
      <c r="B472" s="47" t="n">
        <v>40940</v>
      </c>
      <c r="C472" s="43" t="n">
        <v>0</v>
      </c>
      <c r="D472" s="44" t="n">
        <v>0</v>
      </c>
      <c r="E472" s="44" t="n">
        <v>0</v>
      </c>
      <c r="F472" s="44" t="n">
        <v>0</v>
      </c>
      <c r="G472" s="44" t="n">
        <v>0</v>
      </c>
      <c r="H472" s="44" t="n">
        <v>0</v>
      </c>
      <c r="I472" s="44" t="n">
        <v>0</v>
      </c>
      <c r="J472" s="44" t="n">
        <v>0</v>
      </c>
      <c r="K472" s="44" t="n">
        <v>0</v>
      </c>
      <c r="L472" s="44" t="n">
        <v>0</v>
      </c>
      <c r="M472" s="44" t="n">
        <v>0</v>
      </c>
      <c r="N472" s="44" t="n">
        <v>0</v>
      </c>
      <c r="O472" s="44" t="n">
        <v>0</v>
      </c>
      <c r="P472" s="44" t="n">
        <v>0</v>
      </c>
      <c r="Q472" s="44" t="n">
        <v>0</v>
      </c>
      <c r="R472" s="44" t="n">
        <v>0</v>
      </c>
      <c r="S472" s="44" t="n">
        <v>0</v>
      </c>
      <c r="T472" s="44" t="n">
        <v>0</v>
      </c>
    </row>
    <row r="473" customFormat="false" ht="12.75" hidden="false" customHeight="false" outlineLevel="0" collapsed="false">
      <c r="B473" s="47" t="n">
        <v>40969</v>
      </c>
      <c r="C473" s="43" t="n">
        <v>0</v>
      </c>
      <c r="D473" s="44" t="n">
        <v>0</v>
      </c>
      <c r="E473" s="44" t="n">
        <v>0</v>
      </c>
      <c r="F473" s="44" t="n">
        <v>0</v>
      </c>
      <c r="G473" s="44" t="n">
        <v>0</v>
      </c>
      <c r="H473" s="44" t="n">
        <v>0</v>
      </c>
      <c r="I473" s="44" t="n">
        <v>0</v>
      </c>
      <c r="J473" s="44" t="n">
        <v>0</v>
      </c>
      <c r="K473" s="44" t="n">
        <v>0</v>
      </c>
      <c r="L473" s="44" t="n">
        <v>0</v>
      </c>
      <c r="M473" s="44" t="n">
        <v>0</v>
      </c>
      <c r="N473" s="44" t="n">
        <v>0</v>
      </c>
      <c r="O473" s="44" t="n">
        <v>0</v>
      </c>
      <c r="P473" s="44" t="n">
        <v>0</v>
      </c>
      <c r="Q473" s="44" t="n">
        <v>0</v>
      </c>
      <c r="R473" s="44" t="n">
        <v>0</v>
      </c>
      <c r="S473" s="44" t="n">
        <v>0</v>
      </c>
      <c r="T473" s="44" t="n">
        <v>0</v>
      </c>
    </row>
    <row r="474" customFormat="false" ht="12.75" hidden="false" customHeight="false" outlineLevel="0" collapsed="false">
      <c r="B474" s="47" t="n">
        <v>41000</v>
      </c>
      <c r="C474" s="43" t="n">
        <v>0</v>
      </c>
      <c r="D474" s="44" t="n">
        <v>0</v>
      </c>
      <c r="E474" s="44" t="n">
        <v>0</v>
      </c>
      <c r="F474" s="44" t="n">
        <v>0</v>
      </c>
      <c r="G474" s="44" t="n">
        <v>0</v>
      </c>
      <c r="H474" s="44" t="n">
        <v>0</v>
      </c>
      <c r="I474" s="44" t="n">
        <v>0</v>
      </c>
      <c r="J474" s="44" t="n">
        <v>0</v>
      </c>
      <c r="K474" s="44" t="n">
        <v>0</v>
      </c>
      <c r="L474" s="44" t="n">
        <v>0</v>
      </c>
      <c r="M474" s="44" t="n">
        <v>0</v>
      </c>
      <c r="N474" s="44" t="n">
        <v>0</v>
      </c>
      <c r="O474" s="44" t="n">
        <v>0</v>
      </c>
      <c r="P474" s="44" t="n">
        <v>0</v>
      </c>
      <c r="Q474" s="44" t="n">
        <v>0</v>
      </c>
      <c r="R474" s="44" t="n">
        <v>0</v>
      </c>
      <c r="S474" s="44" t="n">
        <v>0</v>
      </c>
      <c r="T474" s="44" t="n">
        <v>0</v>
      </c>
    </row>
    <row r="475" customFormat="false" ht="12.75" hidden="false" customHeight="false" outlineLevel="0" collapsed="false">
      <c r="B475" s="47" t="n">
        <v>41030</v>
      </c>
      <c r="C475" s="43" t="n">
        <v>0</v>
      </c>
      <c r="D475" s="44" t="n">
        <v>0</v>
      </c>
      <c r="E475" s="44" t="n">
        <v>0</v>
      </c>
      <c r="F475" s="44" t="n">
        <v>0</v>
      </c>
      <c r="G475" s="44" t="n">
        <v>0</v>
      </c>
      <c r="H475" s="44" t="n">
        <v>0</v>
      </c>
      <c r="I475" s="44" t="n">
        <v>0</v>
      </c>
      <c r="J475" s="44" t="n">
        <v>0</v>
      </c>
      <c r="K475" s="44" t="n">
        <v>0</v>
      </c>
      <c r="L475" s="44" t="n">
        <v>0</v>
      </c>
      <c r="M475" s="44" t="n">
        <v>0</v>
      </c>
      <c r="N475" s="44" t="n">
        <v>0</v>
      </c>
      <c r="O475" s="44" t="n">
        <v>0</v>
      </c>
      <c r="P475" s="44" t="n">
        <v>0</v>
      </c>
      <c r="Q475" s="44" t="n">
        <v>0</v>
      </c>
      <c r="R475" s="44" t="n">
        <v>0</v>
      </c>
      <c r="S475" s="44" t="n">
        <v>0</v>
      </c>
      <c r="T475" s="44" t="n">
        <v>0</v>
      </c>
    </row>
    <row r="476" customFormat="false" ht="12.75" hidden="false" customHeight="false" outlineLevel="0" collapsed="false">
      <c r="B476" s="47" t="n">
        <v>41061</v>
      </c>
      <c r="C476" s="43" t="n">
        <v>0</v>
      </c>
      <c r="D476" s="44" t="n">
        <v>0</v>
      </c>
      <c r="E476" s="44" t="n">
        <v>0</v>
      </c>
      <c r="F476" s="44" t="n">
        <v>0</v>
      </c>
      <c r="G476" s="44" t="n">
        <v>0</v>
      </c>
      <c r="H476" s="44" t="n">
        <v>0</v>
      </c>
      <c r="I476" s="44" t="n">
        <v>0</v>
      </c>
      <c r="J476" s="44" t="n">
        <v>0</v>
      </c>
      <c r="K476" s="44" t="n">
        <v>0</v>
      </c>
      <c r="L476" s="44" t="n">
        <v>0</v>
      </c>
      <c r="M476" s="44" t="n">
        <v>0</v>
      </c>
      <c r="N476" s="44" t="n">
        <v>0</v>
      </c>
      <c r="O476" s="44" t="n">
        <v>0</v>
      </c>
      <c r="P476" s="44" t="n">
        <v>0</v>
      </c>
      <c r="Q476" s="44" t="n">
        <v>0</v>
      </c>
      <c r="R476" s="44" t="n">
        <v>0</v>
      </c>
      <c r="S476" s="44" t="n">
        <v>0</v>
      </c>
      <c r="T476" s="44" t="n">
        <v>0</v>
      </c>
    </row>
    <row r="477" customFormat="false" ht="12.75" hidden="false" customHeight="false" outlineLevel="0" collapsed="false">
      <c r="B477" s="47" t="n">
        <v>41091</v>
      </c>
      <c r="C477" s="43" t="n">
        <v>0</v>
      </c>
      <c r="D477" s="44" t="n">
        <v>0</v>
      </c>
      <c r="E477" s="44" t="n">
        <v>0</v>
      </c>
      <c r="F477" s="44" t="n">
        <v>0</v>
      </c>
      <c r="G477" s="44" t="n">
        <v>0</v>
      </c>
      <c r="H477" s="44" t="n">
        <v>0</v>
      </c>
      <c r="I477" s="44" t="n">
        <v>0</v>
      </c>
      <c r="J477" s="44" t="n">
        <v>0</v>
      </c>
      <c r="K477" s="44" t="n">
        <v>0</v>
      </c>
      <c r="L477" s="44" t="n">
        <v>0</v>
      </c>
      <c r="M477" s="44" t="n">
        <v>0</v>
      </c>
      <c r="N477" s="44" t="n">
        <v>0</v>
      </c>
      <c r="O477" s="44" t="n">
        <v>0</v>
      </c>
      <c r="P477" s="44" t="n">
        <v>0</v>
      </c>
      <c r="Q477" s="44" t="n">
        <v>0</v>
      </c>
      <c r="R477" s="44" t="n">
        <v>0</v>
      </c>
      <c r="S477" s="44" t="n">
        <v>0</v>
      </c>
      <c r="T477" s="44" t="n">
        <v>0</v>
      </c>
    </row>
    <row r="478" customFormat="false" ht="12.75" hidden="false" customHeight="false" outlineLevel="0" collapsed="false">
      <c r="B478" s="47" t="n">
        <v>41122</v>
      </c>
      <c r="C478" s="43" t="n">
        <v>0</v>
      </c>
      <c r="D478" s="44" t="n">
        <v>0</v>
      </c>
      <c r="E478" s="44" t="n">
        <v>0</v>
      </c>
      <c r="F478" s="44" t="n">
        <v>0</v>
      </c>
      <c r="G478" s="44" t="n">
        <v>0</v>
      </c>
      <c r="H478" s="44" t="n">
        <v>0</v>
      </c>
      <c r="I478" s="44" t="n">
        <v>0</v>
      </c>
      <c r="J478" s="44" t="n">
        <v>0</v>
      </c>
      <c r="K478" s="44" t="n">
        <v>0</v>
      </c>
      <c r="L478" s="44" t="n">
        <v>0</v>
      </c>
      <c r="M478" s="44" t="n">
        <v>0</v>
      </c>
      <c r="N478" s="44" t="n">
        <v>0</v>
      </c>
      <c r="O478" s="44" t="n">
        <v>0</v>
      </c>
      <c r="P478" s="44" t="n">
        <v>0</v>
      </c>
      <c r="Q478" s="44" t="n">
        <v>0</v>
      </c>
      <c r="R478" s="44" t="n">
        <v>0</v>
      </c>
      <c r="S478" s="44" t="n">
        <v>0</v>
      </c>
      <c r="T478" s="44" t="n">
        <v>0</v>
      </c>
    </row>
    <row r="479" customFormat="false" ht="12.75" hidden="false" customHeight="false" outlineLevel="0" collapsed="false">
      <c r="B479" s="47" t="n">
        <v>41153</v>
      </c>
      <c r="C479" s="43" t="n">
        <v>0</v>
      </c>
      <c r="D479" s="44" t="n">
        <v>0</v>
      </c>
      <c r="E479" s="44" t="n">
        <v>0</v>
      </c>
      <c r="F479" s="44" t="n">
        <v>0</v>
      </c>
      <c r="G479" s="44" t="n">
        <v>0</v>
      </c>
      <c r="H479" s="44" t="n">
        <v>0</v>
      </c>
      <c r="I479" s="44" t="n">
        <v>0</v>
      </c>
      <c r="J479" s="44" t="n">
        <v>0</v>
      </c>
      <c r="K479" s="44" t="n">
        <v>0</v>
      </c>
      <c r="L479" s="44" t="n">
        <v>0</v>
      </c>
      <c r="M479" s="44" t="n">
        <v>0</v>
      </c>
      <c r="N479" s="44" t="n">
        <v>0</v>
      </c>
      <c r="O479" s="44" t="n">
        <v>0</v>
      </c>
      <c r="P479" s="44" t="n">
        <v>0</v>
      </c>
      <c r="Q479" s="44" t="n">
        <v>0</v>
      </c>
      <c r="R479" s="44" t="n">
        <v>0</v>
      </c>
      <c r="S479" s="44" t="n">
        <v>0</v>
      </c>
      <c r="T479" s="44" t="n">
        <v>0</v>
      </c>
    </row>
    <row r="480" customFormat="false" ht="12.75" hidden="false" customHeight="false" outlineLevel="0" collapsed="false">
      <c r="B480" s="47" t="n">
        <v>41183</v>
      </c>
      <c r="C480" s="43" t="n">
        <v>0</v>
      </c>
      <c r="D480" s="44" t="n">
        <v>0</v>
      </c>
      <c r="E480" s="44" t="n">
        <v>0</v>
      </c>
      <c r="F480" s="44" t="n">
        <v>0</v>
      </c>
      <c r="G480" s="44" t="n">
        <v>0</v>
      </c>
      <c r="H480" s="44" t="n">
        <v>0</v>
      </c>
      <c r="I480" s="44" t="n">
        <v>0</v>
      </c>
      <c r="J480" s="44" t="n">
        <v>0</v>
      </c>
      <c r="K480" s="44" t="n">
        <v>0</v>
      </c>
      <c r="L480" s="44" t="n">
        <v>0</v>
      </c>
      <c r="M480" s="44" t="n">
        <v>0</v>
      </c>
      <c r="N480" s="44" t="n">
        <v>0</v>
      </c>
      <c r="O480" s="44" t="n">
        <v>0</v>
      </c>
      <c r="P480" s="44" t="n">
        <v>0</v>
      </c>
      <c r="Q480" s="44" t="n">
        <v>0</v>
      </c>
      <c r="R480" s="44" t="n">
        <v>0</v>
      </c>
      <c r="S480" s="44" t="n">
        <v>0</v>
      </c>
      <c r="T480" s="44" t="n">
        <v>0</v>
      </c>
    </row>
    <row r="481" customFormat="false" ht="12.75" hidden="false" customHeight="false" outlineLevel="0" collapsed="false">
      <c r="B481" s="47" t="n">
        <v>41214</v>
      </c>
      <c r="C481" s="43" t="n">
        <v>0</v>
      </c>
      <c r="D481" s="44" t="n">
        <v>0</v>
      </c>
      <c r="E481" s="44" t="n">
        <v>0</v>
      </c>
      <c r="F481" s="44" t="n">
        <v>0</v>
      </c>
      <c r="G481" s="44" t="n">
        <v>0</v>
      </c>
      <c r="H481" s="44" t="n">
        <v>0</v>
      </c>
      <c r="I481" s="44" t="n">
        <v>0</v>
      </c>
      <c r="J481" s="44" t="n">
        <v>0</v>
      </c>
      <c r="K481" s="44" t="n">
        <v>0</v>
      </c>
      <c r="L481" s="44" t="n">
        <v>0</v>
      </c>
      <c r="M481" s="44" t="n">
        <v>0</v>
      </c>
      <c r="N481" s="44" t="n">
        <v>0</v>
      </c>
      <c r="O481" s="44" t="n">
        <v>0</v>
      </c>
      <c r="P481" s="44" t="n">
        <v>0</v>
      </c>
      <c r="Q481" s="44" t="n">
        <v>0</v>
      </c>
      <c r="R481" s="44" t="n">
        <v>0</v>
      </c>
      <c r="S481" s="44" t="n">
        <v>0</v>
      </c>
      <c r="T481" s="44" t="n">
        <v>0</v>
      </c>
    </row>
    <row r="482" customFormat="false" ht="12.75" hidden="false" customHeight="false" outlineLevel="0" collapsed="false">
      <c r="B482" s="47" t="n">
        <v>41244</v>
      </c>
      <c r="C482" s="43" t="n">
        <v>0</v>
      </c>
      <c r="D482" s="44" t="n">
        <v>0</v>
      </c>
      <c r="E482" s="44" t="n">
        <v>0</v>
      </c>
      <c r="F482" s="44" t="n">
        <v>0</v>
      </c>
      <c r="G482" s="44" t="n">
        <v>0</v>
      </c>
      <c r="H482" s="44" t="n">
        <v>0</v>
      </c>
      <c r="I482" s="44" t="n">
        <v>0</v>
      </c>
      <c r="J482" s="44" t="n">
        <v>0</v>
      </c>
      <c r="K482" s="44" t="n">
        <v>0</v>
      </c>
      <c r="L482" s="44" t="n">
        <v>0</v>
      </c>
      <c r="M482" s="44" t="n">
        <v>0</v>
      </c>
      <c r="N482" s="44" t="n">
        <v>0</v>
      </c>
      <c r="O482" s="44" t="n">
        <v>0</v>
      </c>
      <c r="P482" s="44" t="n">
        <v>0</v>
      </c>
      <c r="Q482" s="44" t="n">
        <v>0</v>
      </c>
      <c r="R482" s="44" t="n">
        <v>0</v>
      </c>
      <c r="S482" s="44" t="n">
        <v>0</v>
      </c>
      <c r="T482" s="44" t="n">
        <v>0</v>
      </c>
    </row>
    <row r="483" customFormat="false" ht="12.75" hidden="false" customHeight="false" outlineLevel="0" collapsed="false">
      <c r="B483" s="47" t="n">
        <v>41275</v>
      </c>
      <c r="C483" s="43" t="n">
        <v>0</v>
      </c>
      <c r="D483" s="44" t="n">
        <v>0</v>
      </c>
      <c r="E483" s="44" t="n">
        <v>0</v>
      </c>
      <c r="F483" s="44" t="n">
        <v>0</v>
      </c>
      <c r="G483" s="44" t="n">
        <v>0</v>
      </c>
      <c r="H483" s="44" t="n">
        <v>0</v>
      </c>
      <c r="I483" s="44" t="n">
        <v>0</v>
      </c>
      <c r="J483" s="44" t="n">
        <v>0</v>
      </c>
      <c r="K483" s="44" t="n">
        <v>0</v>
      </c>
      <c r="L483" s="44" t="n">
        <v>0</v>
      </c>
      <c r="M483" s="44" t="n">
        <v>0</v>
      </c>
      <c r="N483" s="44" t="n">
        <v>0</v>
      </c>
      <c r="O483" s="44" t="n">
        <v>0</v>
      </c>
      <c r="P483" s="44" t="n">
        <v>0</v>
      </c>
      <c r="Q483" s="44" t="n">
        <v>0</v>
      </c>
      <c r="R483" s="44" t="n">
        <v>0</v>
      </c>
      <c r="S483" s="44" t="n">
        <v>0</v>
      </c>
      <c r="T483" s="44" t="n">
        <v>0</v>
      </c>
    </row>
    <row r="484" customFormat="false" ht="12.75" hidden="false" customHeight="false" outlineLevel="0" collapsed="false">
      <c r="B484" s="47" t="n">
        <v>41306</v>
      </c>
      <c r="C484" s="43" t="n">
        <v>0</v>
      </c>
      <c r="D484" s="44" t="n">
        <v>0</v>
      </c>
      <c r="E484" s="44" t="n">
        <v>0</v>
      </c>
      <c r="F484" s="44" t="n">
        <v>0</v>
      </c>
      <c r="G484" s="44" t="n">
        <v>0</v>
      </c>
      <c r="H484" s="44" t="n">
        <v>0</v>
      </c>
      <c r="I484" s="44" t="n">
        <v>0</v>
      </c>
      <c r="J484" s="44" t="n">
        <v>0</v>
      </c>
      <c r="K484" s="44" t="n">
        <v>0</v>
      </c>
      <c r="L484" s="44" t="n">
        <v>0</v>
      </c>
      <c r="M484" s="44" t="n">
        <v>0</v>
      </c>
      <c r="N484" s="44" t="n">
        <v>0</v>
      </c>
      <c r="O484" s="44" t="n">
        <v>0</v>
      </c>
      <c r="P484" s="44" t="n">
        <v>0</v>
      </c>
      <c r="Q484" s="44" t="n">
        <v>0</v>
      </c>
      <c r="R484" s="44" t="n">
        <v>0</v>
      </c>
      <c r="S484" s="44" t="n">
        <v>0</v>
      </c>
      <c r="T484" s="44" t="n">
        <v>0</v>
      </c>
    </row>
    <row r="485" customFormat="false" ht="12.75" hidden="false" customHeight="false" outlineLevel="0" collapsed="false">
      <c r="B485" s="47" t="n">
        <v>41334</v>
      </c>
      <c r="C485" s="43" t="n">
        <v>0</v>
      </c>
      <c r="D485" s="44" t="n">
        <v>0</v>
      </c>
      <c r="E485" s="44" t="n">
        <v>0</v>
      </c>
      <c r="F485" s="44" t="n">
        <v>0</v>
      </c>
      <c r="G485" s="44" t="n">
        <v>0</v>
      </c>
      <c r="H485" s="44" t="n">
        <v>0</v>
      </c>
      <c r="I485" s="44" t="n">
        <v>0</v>
      </c>
      <c r="J485" s="44" t="n">
        <v>0</v>
      </c>
      <c r="K485" s="44" t="n">
        <v>0</v>
      </c>
      <c r="L485" s="44" t="n">
        <v>0</v>
      </c>
      <c r="M485" s="44" t="n">
        <v>0</v>
      </c>
      <c r="N485" s="44" t="n">
        <v>0</v>
      </c>
      <c r="O485" s="44" t="n">
        <v>0</v>
      </c>
      <c r="P485" s="44" t="n">
        <v>0</v>
      </c>
      <c r="Q485" s="44" t="n">
        <v>0</v>
      </c>
      <c r="R485" s="44" t="n">
        <v>0</v>
      </c>
      <c r="S485" s="44" t="n">
        <v>0</v>
      </c>
      <c r="T485" s="44" t="n">
        <v>0</v>
      </c>
    </row>
    <row r="486" customFormat="false" ht="12.75" hidden="false" customHeight="false" outlineLevel="0" collapsed="false">
      <c r="B486" s="47" t="n">
        <v>41365</v>
      </c>
      <c r="C486" s="43" t="n">
        <v>0</v>
      </c>
      <c r="D486" s="44" t="n">
        <v>0</v>
      </c>
      <c r="E486" s="44" t="n">
        <v>0</v>
      </c>
      <c r="F486" s="44" t="n">
        <v>0</v>
      </c>
      <c r="G486" s="44" t="n">
        <v>0</v>
      </c>
      <c r="H486" s="44" t="n">
        <v>0</v>
      </c>
      <c r="I486" s="44" t="n">
        <v>0</v>
      </c>
      <c r="J486" s="44" t="n">
        <v>0</v>
      </c>
      <c r="K486" s="44" t="n">
        <v>0</v>
      </c>
      <c r="L486" s="44" t="n">
        <v>0</v>
      </c>
      <c r="M486" s="44" t="n">
        <v>0</v>
      </c>
      <c r="N486" s="44" t="n">
        <v>0</v>
      </c>
      <c r="O486" s="44" t="n">
        <v>0</v>
      </c>
      <c r="P486" s="44" t="n">
        <v>0</v>
      </c>
      <c r="Q486" s="44" t="n">
        <v>0</v>
      </c>
      <c r="R486" s="44" t="n">
        <v>0</v>
      </c>
      <c r="S486" s="44" t="n">
        <v>0</v>
      </c>
      <c r="T486" s="44" t="n">
        <v>0</v>
      </c>
    </row>
    <row r="487" customFormat="false" ht="12.75" hidden="false" customHeight="false" outlineLevel="0" collapsed="false">
      <c r="B487" s="47" t="n">
        <v>41395</v>
      </c>
      <c r="C487" s="43" t="n">
        <v>0</v>
      </c>
      <c r="D487" s="44" t="n">
        <v>0</v>
      </c>
      <c r="E487" s="44" t="n">
        <v>0</v>
      </c>
      <c r="F487" s="44" t="n">
        <v>0</v>
      </c>
      <c r="G487" s="44" t="n">
        <v>0</v>
      </c>
      <c r="H487" s="44" t="n">
        <v>0</v>
      </c>
      <c r="I487" s="44" t="n">
        <v>0</v>
      </c>
      <c r="J487" s="44" t="n">
        <v>0</v>
      </c>
      <c r="K487" s="44" t="n">
        <v>0</v>
      </c>
      <c r="L487" s="44" t="n">
        <v>0</v>
      </c>
      <c r="M487" s="44" t="n">
        <v>0</v>
      </c>
      <c r="N487" s="44" t="n">
        <v>0</v>
      </c>
      <c r="O487" s="44" t="n">
        <v>0</v>
      </c>
      <c r="P487" s="44" t="n">
        <v>0</v>
      </c>
      <c r="Q487" s="44" t="n">
        <v>0</v>
      </c>
      <c r="R487" s="44" t="n">
        <v>0</v>
      </c>
      <c r="S487" s="44" t="n">
        <v>0</v>
      </c>
      <c r="T487" s="44" t="n">
        <v>0</v>
      </c>
    </row>
    <row r="488" customFormat="false" ht="12.75" hidden="false" customHeight="false" outlineLevel="0" collapsed="false">
      <c r="B488" s="47" t="n">
        <v>41426</v>
      </c>
      <c r="C488" s="43" t="n">
        <v>0</v>
      </c>
      <c r="D488" s="44" t="n">
        <v>0</v>
      </c>
      <c r="E488" s="44" t="n">
        <v>0</v>
      </c>
      <c r="F488" s="44" t="n">
        <v>0</v>
      </c>
      <c r="G488" s="44" t="n">
        <v>0</v>
      </c>
      <c r="H488" s="44" t="n">
        <v>0</v>
      </c>
      <c r="I488" s="44" t="n">
        <v>0</v>
      </c>
      <c r="J488" s="44" t="n">
        <v>0</v>
      </c>
      <c r="K488" s="44" t="n">
        <v>0</v>
      </c>
      <c r="L488" s="44" t="n">
        <v>0</v>
      </c>
      <c r="M488" s="44" t="n">
        <v>0</v>
      </c>
      <c r="N488" s="44" t="n">
        <v>0</v>
      </c>
      <c r="O488" s="44" t="n">
        <v>0</v>
      </c>
      <c r="P488" s="44" t="n">
        <v>0</v>
      </c>
      <c r="Q488" s="44" t="n">
        <v>0</v>
      </c>
      <c r="R488" s="44" t="n">
        <v>0</v>
      </c>
      <c r="S488" s="44" t="n">
        <v>0</v>
      </c>
      <c r="T488" s="44" t="n">
        <v>0</v>
      </c>
    </row>
    <row r="489" customFormat="false" ht="12.75" hidden="false" customHeight="false" outlineLevel="0" collapsed="false">
      <c r="B489" s="47" t="n">
        <v>41456</v>
      </c>
      <c r="C489" s="43" t="n">
        <v>0</v>
      </c>
      <c r="D489" s="44" t="n">
        <v>0</v>
      </c>
      <c r="E489" s="44" t="n">
        <v>0</v>
      </c>
      <c r="F489" s="44" t="n">
        <v>0</v>
      </c>
      <c r="G489" s="44" t="n">
        <v>0</v>
      </c>
      <c r="H489" s="44" t="n">
        <v>0</v>
      </c>
      <c r="I489" s="44" t="n">
        <v>0</v>
      </c>
      <c r="J489" s="44" t="n">
        <v>0</v>
      </c>
      <c r="K489" s="44" t="n">
        <v>0</v>
      </c>
      <c r="L489" s="44" t="n">
        <v>0</v>
      </c>
      <c r="M489" s="44" t="n">
        <v>0</v>
      </c>
      <c r="N489" s="44" t="n">
        <v>0</v>
      </c>
      <c r="O489" s="44" t="n">
        <v>0</v>
      </c>
      <c r="P489" s="44" t="n">
        <v>0</v>
      </c>
      <c r="Q489" s="44" t="n">
        <v>0</v>
      </c>
      <c r="R489" s="44" t="n">
        <v>0</v>
      </c>
      <c r="S489" s="44" t="n">
        <v>0</v>
      </c>
      <c r="T489" s="44" t="n">
        <v>0</v>
      </c>
    </row>
    <row r="490" customFormat="false" ht="12.75" hidden="false" customHeight="false" outlineLevel="0" collapsed="false">
      <c r="B490" s="47" t="n">
        <v>41487</v>
      </c>
      <c r="C490" s="43" t="n">
        <v>0</v>
      </c>
      <c r="D490" s="44" t="n">
        <v>0</v>
      </c>
      <c r="E490" s="44" t="n">
        <v>0</v>
      </c>
      <c r="F490" s="44" t="n">
        <v>0</v>
      </c>
      <c r="G490" s="44" t="n">
        <v>0</v>
      </c>
      <c r="H490" s="44" t="n">
        <v>0</v>
      </c>
      <c r="I490" s="44" t="n">
        <v>0</v>
      </c>
      <c r="J490" s="44" t="n">
        <v>0</v>
      </c>
      <c r="K490" s="44" t="n">
        <v>0</v>
      </c>
      <c r="L490" s="44" t="n">
        <v>0</v>
      </c>
      <c r="M490" s="44" t="n">
        <v>0</v>
      </c>
      <c r="N490" s="44" t="n">
        <v>0</v>
      </c>
      <c r="O490" s="44" t="n">
        <v>0</v>
      </c>
      <c r="P490" s="44" t="n">
        <v>0</v>
      </c>
      <c r="Q490" s="44" t="n">
        <v>0</v>
      </c>
      <c r="R490" s="44" t="n">
        <v>0</v>
      </c>
      <c r="S490" s="44" t="n">
        <v>0</v>
      </c>
      <c r="T490" s="44" t="n">
        <v>0</v>
      </c>
    </row>
    <row r="491" customFormat="false" ht="12.75" hidden="false" customHeight="false" outlineLevel="0" collapsed="false">
      <c r="B491" s="47" t="n">
        <v>41518</v>
      </c>
      <c r="C491" s="43" t="n">
        <v>0</v>
      </c>
      <c r="D491" s="44" t="n">
        <v>0</v>
      </c>
      <c r="E491" s="44" t="n">
        <v>0</v>
      </c>
      <c r="F491" s="44" t="n">
        <v>0</v>
      </c>
      <c r="G491" s="44" t="n">
        <v>0</v>
      </c>
      <c r="H491" s="44" t="n">
        <v>0</v>
      </c>
      <c r="I491" s="44" t="n">
        <v>0</v>
      </c>
      <c r="J491" s="44" t="n">
        <v>0</v>
      </c>
      <c r="K491" s="44" t="n">
        <v>0</v>
      </c>
      <c r="L491" s="44" t="n">
        <v>0</v>
      </c>
      <c r="M491" s="44" t="n">
        <v>0</v>
      </c>
      <c r="N491" s="44" t="n">
        <v>0</v>
      </c>
      <c r="O491" s="44" t="n">
        <v>0</v>
      </c>
      <c r="P491" s="44" t="n">
        <v>0</v>
      </c>
      <c r="Q491" s="44" t="n">
        <v>0</v>
      </c>
      <c r="R491" s="44" t="n">
        <v>0</v>
      </c>
      <c r="S491" s="44" t="n">
        <v>0</v>
      </c>
      <c r="T491" s="44" t="n">
        <v>0</v>
      </c>
    </row>
    <row r="492" customFormat="false" ht="12.75" hidden="false" customHeight="false" outlineLevel="0" collapsed="false">
      <c r="B492" s="47" t="n">
        <v>41548</v>
      </c>
      <c r="C492" s="43" t="n">
        <v>0</v>
      </c>
      <c r="D492" s="44" t="n">
        <v>0</v>
      </c>
      <c r="E492" s="44" t="n">
        <v>0</v>
      </c>
      <c r="F492" s="44" t="n">
        <v>0</v>
      </c>
      <c r="G492" s="44" t="n">
        <v>0</v>
      </c>
      <c r="H492" s="44" t="n">
        <v>0</v>
      </c>
      <c r="I492" s="44" t="n">
        <v>0</v>
      </c>
      <c r="J492" s="44" t="n">
        <v>0</v>
      </c>
      <c r="K492" s="44" t="n">
        <v>0</v>
      </c>
      <c r="L492" s="44" t="n">
        <v>0</v>
      </c>
      <c r="M492" s="44" t="n">
        <v>0</v>
      </c>
      <c r="N492" s="44" t="n">
        <v>0</v>
      </c>
      <c r="O492" s="44" t="n">
        <v>0</v>
      </c>
      <c r="P492" s="44" t="n">
        <v>0</v>
      </c>
      <c r="Q492" s="44" t="n">
        <v>0</v>
      </c>
      <c r="R492" s="44" t="n">
        <v>0</v>
      </c>
      <c r="S492" s="44" t="n">
        <v>0</v>
      </c>
      <c r="T492" s="44" t="n">
        <v>0</v>
      </c>
    </row>
    <row r="493" customFormat="false" ht="12.75" hidden="false" customHeight="false" outlineLevel="0" collapsed="false">
      <c r="B493" s="47" t="n">
        <v>41579</v>
      </c>
      <c r="C493" s="43" t="n">
        <v>0</v>
      </c>
      <c r="D493" s="44" t="n">
        <v>0</v>
      </c>
      <c r="E493" s="44" t="n">
        <v>0</v>
      </c>
      <c r="F493" s="44" t="n">
        <v>0</v>
      </c>
      <c r="G493" s="44" t="n">
        <v>0</v>
      </c>
      <c r="H493" s="44" t="n">
        <v>0</v>
      </c>
      <c r="I493" s="44" t="n">
        <v>0</v>
      </c>
      <c r="J493" s="44" t="n">
        <v>0</v>
      </c>
      <c r="K493" s="44" t="n">
        <v>0</v>
      </c>
      <c r="L493" s="44" t="n">
        <v>0</v>
      </c>
      <c r="M493" s="44" t="n">
        <v>0</v>
      </c>
      <c r="N493" s="44" t="n">
        <v>0</v>
      </c>
      <c r="O493" s="44" t="n">
        <v>0</v>
      </c>
      <c r="P493" s="44" t="n">
        <v>0</v>
      </c>
      <c r="Q493" s="44" t="n">
        <v>0</v>
      </c>
      <c r="R493" s="44" t="n">
        <v>0</v>
      </c>
      <c r="S493" s="44" t="n">
        <v>0</v>
      </c>
      <c r="T493" s="44" t="n">
        <v>0</v>
      </c>
    </row>
    <row r="494" customFormat="false" ht="12.75" hidden="false" customHeight="false" outlineLevel="0" collapsed="false">
      <c r="B494" s="47" t="n">
        <v>41609</v>
      </c>
      <c r="C494" s="43" t="n">
        <v>0</v>
      </c>
      <c r="D494" s="44" t="n">
        <v>0</v>
      </c>
      <c r="E494" s="44" t="n">
        <v>0</v>
      </c>
      <c r="F494" s="44" t="n">
        <v>0</v>
      </c>
      <c r="G494" s="44" t="n">
        <v>0</v>
      </c>
      <c r="H494" s="44" t="n">
        <v>0</v>
      </c>
      <c r="I494" s="44" t="n">
        <v>0</v>
      </c>
      <c r="J494" s="44" t="n">
        <v>0</v>
      </c>
      <c r="K494" s="44" t="n">
        <v>0</v>
      </c>
      <c r="L494" s="44" t="n">
        <v>0</v>
      </c>
      <c r="M494" s="44" t="n">
        <v>0</v>
      </c>
      <c r="N494" s="44" t="n">
        <v>0</v>
      </c>
      <c r="O494" s="44" t="n">
        <v>0</v>
      </c>
      <c r="P494" s="44" t="n">
        <v>0</v>
      </c>
      <c r="Q494" s="44" t="n">
        <v>0</v>
      </c>
      <c r="R494" s="44" t="n">
        <v>0</v>
      </c>
      <c r="S494" s="44" t="n">
        <v>0</v>
      </c>
      <c r="T494" s="44" t="n">
        <v>0</v>
      </c>
    </row>
    <row r="495" customFormat="false" ht="12.75" hidden="false" customHeight="false" outlineLevel="0" collapsed="false">
      <c r="B495" s="47" t="n">
        <v>41640</v>
      </c>
      <c r="C495" s="43" t="n">
        <v>0</v>
      </c>
      <c r="D495" s="44" t="n">
        <v>0</v>
      </c>
      <c r="E495" s="44" t="n">
        <v>0</v>
      </c>
      <c r="F495" s="44" t="n">
        <v>0</v>
      </c>
      <c r="G495" s="44" t="n">
        <v>0</v>
      </c>
      <c r="H495" s="44" t="n">
        <v>0</v>
      </c>
      <c r="I495" s="44" t="n">
        <v>0</v>
      </c>
      <c r="J495" s="44" t="n">
        <v>0</v>
      </c>
      <c r="K495" s="44" t="n">
        <v>0</v>
      </c>
      <c r="L495" s="44" t="n">
        <v>0</v>
      </c>
      <c r="M495" s="44" t="n">
        <v>0</v>
      </c>
      <c r="N495" s="44" t="n">
        <v>0</v>
      </c>
      <c r="O495" s="44" t="n">
        <v>0</v>
      </c>
      <c r="P495" s="44" t="n">
        <v>0</v>
      </c>
      <c r="Q495" s="44" t="n">
        <v>0</v>
      </c>
      <c r="R495" s="44" t="n">
        <v>0</v>
      </c>
      <c r="S495" s="44" t="n">
        <v>0</v>
      </c>
      <c r="T495" s="44" t="n">
        <v>0</v>
      </c>
    </row>
    <row r="496" customFormat="false" ht="12.75" hidden="false" customHeight="false" outlineLevel="0" collapsed="false">
      <c r="B496" s="47" t="n">
        <v>41671</v>
      </c>
      <c r="C496" s="43" t="n">
        <v>0</v>
      </c>
      <c r="D496" s="44" t="n">
        <v>0</v>
      </c>
      <c r="E496" s="44" t="n">
        <v>0</v>
      </c>
      <c r="F496" s="44" t="n">
        <v>0</v>
      </c>
      <c r="G496" s="44" t="n">
        <v>0</v>
      </c>
      <c r="H496" s="44" t="n">
        <v>0</v>
      </c>
      <c r="I496" s="44" t="n">
        <v>0</v>
      </c>
      <c r="J496" s="44" t="n">
        <v>0</v>
      </c>
      <c r="K496" s="44" t="n">
        <v>0</v>
      </c>
      <c r="L496" s="44" t="n">
        <v>0</v>
      </c>
      <c r="M496" s="44" t="n">
        <v>0</v>
      </c>
      <c r="N496" s="44" t="n">
        <v>0</v>
      </c>
      <c r="O496" s="44" t="n">
        <v>0</v>
      </c>
      <c r="P496" s="44" t="n">
        <v>0</v>
      </c>
      <c r="Q496" s="44" t="n">
        <v>0</v>
      </c>
      <c r="R496" s="44" t="n">
        <v>0</v>
      </c>
      <c r="S496" s="44" t="n">
        <v>0</v>
      </c>
      <c r="T496" s="44" t="n">
        <v>0</v>
      </c>
    </row>
    <row r="497" customFormat="false" ht="12.75" hidden="false" customHeight="false" outlineLevel="0" collapsed="false">
      <c r="B497" s="47" t="n">
        <v>41699</v>
      </c>
      <c r="C497" s="43" t="n">
        <v>0</v>
      </c>
      <c r="D497" s="44" t="n">
        <v>0</v>
      </c>
      <c r="E497" s="44" t="n">
        <v>0</v>
      </c>
      <c r="F497" s="44" t="n">
        <v>0</v>
      </c>
      <c r="G497" s="44" t="n">
        <v>0</v>
      </c>
      <c r="H497" s="44" t="n">
        <v>0</v>
      </c>
      <c r="I497" s="44" t="n">
        <v>0</v>
      </c>
      <c r="J497" s="44" t="n">
        <v>0</v>
      </c>
      <c r="K497" s="44" t="n">
        <v>0</v>
      </c>
      <c r="L497" s="44" t="n">
        <v>0</v>
      </c>
      <c r="M497" s="44" t="n">
        <v>0</v>
      </c>
      <c r="N497" s="44" t="n">
        <v>0</v>
      </c>
      <c r="O497" s="44" t="n">
        <v>0</v>
      </c>
      <c r="P497" s="44" t="n">
        <v>0</v>
      </c>
      <c r="Q497" s="44" t="n">
        <v>0</v>
      </c>
      <c r="R497" s="44" t="n">
        <v>0</v>
      </c>
      <c r="S497" s="44" t="n">
        <v>0</v>
      </c>
      <c r="T497" s="44" t="n">
        <v>0</v>
      </c>
    </row>
    <row r="498" customFormat="false" ht="12.75" hidden="false" customHeight="false" outlineLevel="0" collapsed="false">
      <c r="B498" s="47" t="n">
        <v>41730</v>
      </c>
      <c r="C498" s="43" t="n">
        <v>0</v>
      </c>
      <c r="D498" s="44" t="n">
        <v>0</v>
      </c>
      <c r="E498" s="44" t="n">
        <v>0</v>
      </c>
      <c r="F498" s="44" t="n">
        <v>0</v>
      </c>
      <c r="G498" s="44" t="n">
        <v>0</v>
      </c>
      <c r="H498" s="44" t="n">
        <v>0</v>
      </c>
      <c r="I498" s="44" t="n">
        <v>0</v>
      </c>
      <c r="J498" s="44" t="n">
        <v>0</v>
      </c>
      <c r="K498" s="44" t="n">
        <v>0</v>
      </c>
      <c r="L498" s="44" t="n">
        <v>0</v>
      </c>
      <c r="M498" s="44" t="n">
        <v>0</v>
      </c>
      <c r="N498" s="44" t="n">
        <v>0</v>
      </c>
      <c r="O498" s="44" t="n">
        <v>0</v>
      </c>
      <c r="P498" s="44" t="n">
        <v>0</v>
      </c>
      <c r="Q498" s="44" t="n">
        <v>0</v>
      </c>
      <c r="R498" s="44" t="n">
        <v>0</v>
      </c>
      <c r="S498" s="44" t="n">
        <v>0</v>
      </c>
      <c r="T498" s="44" t="n">
        <v>0</v>
      </c>
    </row>
    <row r="499" customFormat="false" ht="13.5" hidden="false" customHeight="false" outlineLevel="0" collapsed="false">
      <c r="B499" s="48" t="n">
        <v>41760</v>
      </c>
      <c r="C499" s="43" t="n">
        <v>0</v>
      </c>
      <c r="D499" s="44" t="n">
        <v>0</v>
      </c>
      <c r="E499" s="44" t="n">
        <v>0</v>
      </c>
      <c r="F499" s="44" t="n">
        <v>0</v>
      </c>
      <c r="G499" s="44" t="n">
        <v>0</v>
      </c>
      <c r="H499" s="44" t="n">
        <v>0</v>
      </c>
      <c r="I499" s="44" t="n">
        <v>0</v>
      </c>
      <c r="J499" s="44" t="n">
        <v>0</v>
      </c>
      <c r="K499" s="44" t="n">
        <v>0</v>
      </c>
      <c r="L499" s="44" t="n">
        <v>0</v>
      </c>
      <c r="M499" s="44" t="n">
        <v>0</v>
      </c>
      <c r="N499" s="44" t="n">
        <v>0</v>
      </c>
      <c r="O499" s="44" t="n">
        <v>0</v>
      </c>
      <c r="P499" s="44" t="n">
        <v>0</v>
      </c>
      <c r="Q499" s="44" t="n">
        <v>0</v>
      </c>
      <c r="R499" s="44" t="n">
        <v>0</v>
      </c>
      <c r="S499" s="44" t="n">
        <v>0</v>
      </c>
      <c r="T499" s="44" t="n">
        <v>0</v>
      </c>
    </row>
    <row r="501" customFormat="false" ht="13.5" hidden="false" customHeight="false" outlineLevel="0" collapsed="false"/>
    <row r="502" customFormat="false" ht="13.5" hidden="false" customHeight="false" outlineLevel="0" collapsed="false">
      <c r="A502" s="30" t="s">
        <v>52</v>
      </c>
    </row>
    <row r="503" customFormat="false" ht="15.75" hidden="false" customHeight="false" outlineLevel="0" collapsed="false">
      <c r="B503" s="32" t="s">
        <v>30</v>
      </c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</row>
    <row r="504" customFormat="false" ht="14.25" hidden="false" customHeight="false" outlineLevel="0" collapsed="false">
      <c r="B504" s="33" t="s">
        <v>31</v>
      </c>
      <c r="C504" s="54" t="s">
        <v>32</v>
      </c>
      <c r="D504" s="36"/>
      <c r="E504" s="36"/>
      <c r="F504" s="36"/>
      <c r="G504" s="36"/>
      <c r="H504" s="36"/>
      <c r="I504" s="37" t="n">
        <v>0</v>
      </c>
      <c r="J504" s="36" t="s">
        <v>33</v>
      </c>
      <c r="K504" s="38" t="n">
        <v>36697</v>
      </c>
      <c r="L504" s="38"/>
      <c r="M504" s="38"/>
      <c r="N504" s="38"/>
      <c r="O504" s="36"/>
      <c r="P504" s="36"/>
      <c r="Q504" s="36"/>
      <c r="R504" s="36"/>
      <c r="S504" s="36"/>
      <c r="T504" s="36"/>
    </row>
    <row r="505" customFormat="false" ht="14.25" hidden="false" customHeight="false" outlineLevel="0" collapsed="false">
      <c r="B505" s="51"/>
      <c r="C505" s="55" t="n">
        <v>15171.0348373534</v>
      </c>
      <c r="D505" s="41" t="s">
        <v>34</v>
      </c>
      <c r="E505" s="41" t="s">
        <v>35</v>
      </c>
      <c r="F505" s="41" t="s">
        <v>36</v>
      </c>
      <c r="G505" s="41" t="s">
        <v>37</v>
      </c>
      <c r="H505" s="41" t="s">
        <v>38</v>
      </c>
      <c r="I505" s="41" t="s">
        <v>39</v>
      </c>
      <c r="J505" s="41" t="s">
        <v>40</v>
      </c>
      <c r="K505" s="41" t="s">
        <v>41</v>
      </c>
      <c r="L505" s="41" t="s">
        <v>42</v>
      </c>
      <c r="M505" s="41" t="s">
        <v>43</v>
      </c>
      <c r="N505" s="41" t="s">
        <v>44</v>
      </c>
      <c r="O505" s="41" t="s">
        <v>45</v>
      </c>
      <c r="P505" s="41" t="s">
        <v>46</v>
      </c>
      <c r="Q505" s="41" t="s">
        <v>47</v>
      </c>
      <c r="R505" s="41" t="s">
        <v>48</v>
      </c>
      <c r="S505" s="41" t="s">
        <v>49</v>
      </c>
      <c r="T505" s="41" t="n">
        <v>0</v>
      </c>
    </row>
    <row r="506" customFormat="false" ht="12.75" hidden="false" customHeight="false" outlineLevel="0" collapsed="false">
      <c r="B506" s="42" t="n">
        <v>36892</v>
      </c>
      <c r="C506" s="43" t="n">
        <v>-5109.57579305184</v>
      </c>
      <c r="D506" s="44" t="n">
        <v>-22781.7106362897</v>
      </c>
      <c r="E506" s="44" t="n">
        <v>24.1166344793587</v>
      </c>
      <c r="F506" s="44" t="n">
        <v>1174.86551180072</v>
      </c>
      <c r="G506" s="44" t="n">
        <v>-2488.54417456353</v>
      </c>
      <c r="H506" s="44" t="n">
        <v>-600.264348737984</v>
      </c>
      <c r="I506" s="44" t="n">
        <v>17818.6899736483</v>
      </c>
      <c r="J506" s="44" t="n">
        <v>-2148.05946739509</v>
      </c>
      <c r="K506" s="44" t="n">
        <v>0</v>
      </c>
      <c r="L506" s="44" t="n">
        <v>0</v>
      </c>
      <c r="M506" s="44" t="n">
        <v>-761.109033340533</v>
      </c>
      <c r="N506" s="44" t="n">
        <v>-524.55034546104</v>
      </c>
      <c r="O506" s="44" t="n">
        <v>-614.249000986586</v>
      </c>
      <c r="P506" s="44" t="n">
        <v>6728.59243778748</v>
      </c>
      <c r="Q506" s="44" t="n">
        <v>0</v>
      </c>
      <c r="R506" s="44" t="n">
        <v>-937.353343993322</v>
      </c>
      <c r="S506" s="44" t="n">
        <v>0</v>
      </c>
      <c r="T506" s="44" t="n">
        <v>0</v>
      </c>
    </row>
    <row r="507" customFormat="false" ht="12.75" hidden="false" customHeight="false" outlineLevel="0" collapsed="false">
      <c r="B507" s="45" t="n">
        <v>36923</v>
      </c>
      <c r="C507" s="43" t="n">
        <v>-9419.46082906007</v>
      </c>
      <c r="D507" s="44" t="n">
        <v>-31293.7348955804</v>
      </c>
      <c r="E507" s="44" t="n">
        <v>-1771.98378029928</v>
      </c>
      <c r="F507" s="44" t="n">
        <v>499.306950529081</v>
      </c>
      <c r="G507" s="44" t="n">
        <v>-3737.63171660075</v>
      </c>
      <c r="H507" s="44" t="n">
        <v>-883.811034240713</v>
      </c>
      <c r="I507" s="44" t="n">
        <v>26958.0770724657</v>
      </c>
      <c r="J507" s="44" t="n">
        <v>-3113.63314244099</v>
      </c>
      <c r="K507" s="44" t="n">
        <v>0</v>
      </c>
      <c r="L507" s="44" t="n">
        <v>0</v>
      </c>
      <c r="M507" s="44" t="n">
        <v>-1316.85673145293</v>
      </c>
      <c r="N507" s="44" t="n">
        <v>-1699.54990974239</v>
      </c>
      <c r="O507" s="44" t="n">
        <v>-1225.31561671636</v>
      </c>
      <c r="P507" s="44" t="n">
        <v>9397.52130042432</v>
      </c>
      <c r="Q507" s="44" t="n">
        <v>0</v>
      </c>
      <c r="R507" s="44" t="n">
        <v>-1231.84932540537</v>
      </c>
      <c r="S507" s="44" t="n">
        <v>0</v>
      </c>
      <c r="T507" s="44" t="n">
        <v>0</v>
      </c>
    </row>
    <row r="508" customFormat="false" ht="12.75" hidden="false" customHeight="false" outlineLevel="0" collapsed="false">
      <c r="B508" s="45" t="n">
        <v>36951</v>
      </c>
      <c r="C508" s="43" t="n">
        <v>38080.5422587726</v>
      </c>
      <c r="D508" s="44" t="n">
        <v>-22454.1264037724</v>
      </c>
      <c r="E508" s="44" t="n">
        <v>2.44788359799509</v>
      </c>
      <c r="F508" s="44" t="n">
        <v>900.745655351873</v>
      </c>
      <c r="G508" s="44" t="n">
        <v>-4507.08530490839</v>
      </c>
      <c r="H508" s="44" t="n">
        <v>-995.35362651193</v>
      </c>
      <c r="I508" s="44" t="n">
        <v>45654.505066561</v>
      </c>
      <c r="J508" s="44" t="n">
        <v>-3397.57895479772</v>
      </c>
      <c r="K508" s="44" t="n">
        <v>0</v>
      </c>
      <c r="L508" s="44" t="n">
        <v>0</v>
      </c>
      <c r="M508" s="44" t="n">
        <v>-1572.15697805004</v>
      </c>
      <c r="N508" s="44" t="n">
        <v>-1950.04275243236</v>
      </c>
      <c r="O508" s="44" t="n">
        <v>-1458.99555956033</v>
      </c>
      <c r="P508" s="44" t="n">
        <v>27858.1832332949</v>
      </c>
      <c r="Q508" s="44" t="n">
        <v>0</v>
      </c>
      <c r="R508" s="44" t="n">
        <v>0</v>
      </c>
      <c r="S508" s="44" t="n">
        <v>0</v>
      </c>
      <c r="T508" s="44" t="n">
        <v>0</v>
      </c>
    </row>
    <row r="509" customFormat="false" ht="12.75" hidden="false" customHeight="false" outlineLevel="0" collapsed="false">
      <c r="B509" s="45" t="n">
        <v>36982</v>
      </c>
      <c r="C509" s="43" t="n">
        <v>-6425.23052823308</v>
      </c>
      <c r="D509" s="44" t="n">
        <v>-1955.53319317503</v>
      </c>
      <c r="E509" s="44" t="n">
        <v>0</v>
      </c>
      <c r="F509" s="44" t="n">
        <v>-953.771260736243</v>
      </c>
      <c r="G509" s="44" t="n">
        <v>780.738575441921</v>
      </c>
      <c r="H509" s="44" t="n">
        <v>0</v>
      </c>
      <c r="I509" s="44" t="n">
        <v>-5976.1704105619</v>
      </c>
      <c r="J509" s="44" t="n">
        <v>0</v>
      </c>
      <c r="K509" s="44" t="n">
        <v>0</v>
      </c>
      <c r="L509" s="44" t="n">
        <v>1679.50576079818</v>
      </c>
      <c r="M509" s="44" t="n">
        <v>0</v>
      </c>
      <c r="N509" s="44" t="n">
        <v>0</v>
      </c>
      <c r="O509" s="44" t="n">
        <v>0</v>
      </c>
      <c r="P509" s="44" t="n">
        <v>0</v>
      </c>
      <c r="Q509" s="44" t="n">
        <v>0</v>
      </c>
      <c r="R509" s="44" t="n">
        <v>0</v>
      </c>
      <c r="S509" s="44" t="n">
        <v>0</v>
      </c>
      <c r="T509" s="44" t="n">
        <v>0</v>
      </c>
    </row>
    <row r="510" customFormat="false" ht="12.75" hidden="false" customHeight="false" outlineLevel="0" collapsed="false">
      <c r="B510" s="45" t="n">
        <v>37012</v>
      </c>
      <c r="C510" s="43" t="n">
        <v>2561.38710185824</v>
      </c>
      <c r="D510" s="44" t="n">
        <v>6955.49740972763</v>
      </c>
      <c r="E510" s="44" t="n">
        <v>0</v>
      </c>
      <c r="F510" s="44" t="n">
        <v>-479.677017706433</v>
      </c>
      <c r="G510" s="44" t="n">
        <v>845.659980851954</v>
      </c>
      <c r="H510" s="44" t="n">
        <v>0</v>
      </c>
      <c r="I510" s="44" t="n">
        <v>-6504.14283357779</v>
      </c>
      <c r="J510" s="44" t="n">
        <v>0</v>
      </c>
      <c r="K510" s="44" t="n">
        <v>0</v>
      </c>
      <c r="L510" s="44" t="n">
        <v>1744.04956256289</v>
      </c>
      <c r="M510" s="44" t="n">
        <v>0</v>
      </c>
      <c r="N510" s="44" t="n">
        <v>0</v>
      </c>
      <c r="O510" s="44" t="n">
        <v>0</v>
      </c>
      <c r="P510" s="44" t="n">
        <v>0</v>
      </c>
      <c r="Q510" s="44" t="n">
        <v>0</v>
      </c>
      <c r="R510" s="44" t="n">
        <v>0</v>
      </c>
      <c r="S510" s="44" t="n">
        <v>0</v>
      </c>
      <c r="T510" s="44" t="n">
        <v>0</v>
      </c>
    </row>
    <row r="511" customFormat="false" ht="12.75" hidden="false" customHeight="false" outlineLevel="0" collapsed="false">
      <c r="B511" s="45" t="n">
        <v>37043</v>
      </c>
      <c r="C511" s="43" t="n">
        <v>2629.02895858696</v>
      </c>
      <c r="D511" s="44" t="n">
        <v>7654.38718010498</v>
      </c>
      <c r="E511" s="44" t="n">
        <v>0</v>
      </c>
      <c r="F511" s="44" t="n">
        <v>-637.780381653754</v>
      </c>
      <c r="G511" s="44" t="n">
        <v>892.813834875436</v>
      </c>
      <c r="H511" s="44" t="n">
        <v>0</v>
      </c>
      <c r="I511" s="44" t="n">
        <v>-7195.84205899363</v>
      </c>
      <c r="J511" s="44" t="n">
        <v>0</v>
      </c>
      <c r="K511" s="44" t="n">
        <v>0</v>
      </c>
      <c r="L511" s="44" t="n">
        <v>1915.45038425393</v>
      </c>
      <c r="M511" s="44" t="n">
        <v>0</v>
      </c>
      <c r="N511" s="44" t="n">
        <v>0</v>
      </c>
      <c r="O511" s="44" t="n">
        <v>0</v>
      </c>
      <c r="P511" s="44" t="n">
        <v>0</v>
      </c>
      <c r="Q511" s="44" t="n">
        <v>0</v>
      </c>
      <c r="R511" s="44" t="n">
        <v>0</v>
      </c>
      <c r="S511" s="44" t="n">
        <v>0</v>
      </c>
      <c r="T511" s="44" t="n">
        <v>0</v>
      </c>
    </row>
    <row r="512" customFormat="false" ht="12.75" hidden="false" customHeight="false" outlineLevel="0" collapsed="false">
      <c r="B512" s="45" t="n">
        <v>37073</v>
      </c>
      <c r="C512" s="43" t="n">
        <v>15.4901251040465</v>
      </c>
      <c r="D512" s="44" t="n">
        <v>7695.72869396676</v>
      </c>
      <c r="E512" s="44" t="n">
        <v>0</v>
      </c>
      <c r="F512" s="44" t="n">
        <v>-3221.58347451855</v>
      </c>
      <c r="G512" s="44" t="n">
        <v>986.457163038781</v>
      </c>
      <c r="H512" s="44" t="n">
        <v>0</v>
      </c>
      <c r="I512" s="44" t="n">
        <v>-7455.68998636085</v>
      </c>
      <c r="J512" s="44" t="n">
        <v>0</v>
      </c>
      <c r="K512" s="44" t="n">
        <v>0</v>
      </c>
      <c r="L512" s="44" t="n">
        <v>2010.5777289779</v>
      </c>
      <c r="M512" s="44" t="n">
        <v>0</v>
      </c>
      <c r="N512" s="44" t="n">
        <v>0</v>
      </c>
      <c r="O512" s="44" t="n">
        <v>0</v>
      </c>
      <c r="P512" s="44" t="n">
        <v>0</v>
      </c>
      <c r="Q512" s="44" t="n">
        <v>0</v>
      </c>
      <c r="R512" s="44" t="n">
        <v>0</v>
      </c>
      <c r="S512" s="44" t="n">
        <v>0</v>
      </c>
      <c r="T512" s="44" t="n">
        <v>0</v>
      </c>
    </row>
    <row r="513" customFormat="false" ht="12.75" hidden="false" customHeight="false" outlineLevel="0" collapsed="false">
      <c r="B513" s="45" t="n">
        <v>37104</v>
      </c>
      <c r="C513" s="43" t="n">
        <v>157.810463367876</v>
      </c>
      <c r="D513" s="44" t="n">
        <v>8375.18791414283</v>
      </c>
      <c r="E513" s="44" t="n">
        <v>0</v>
      </c>
      <c r="F513" s="44" t="n">
        <v>-3568.02334490116</v>
      </c>
      <c r="G513" s="44" t="n">
        <v>1049.07575821472</v>
      </c>
      <c r="H513" s="44" t="n">
        <v>0</v>
      </c>
      <c r="I513" s="44" t="n">
        <v>-7864.021353727</v>
      </c>
      <c r="J513" s="44" t="n">
        <v>0</v>
      </c>
      <c r="K513" s="44" t="n">
        <v>0</v>
      </c>
      <c r="L513" s="44" t="n">
        <v>2165.59148963848</v>
      </c>
      <c r="M513" s="44" t="n">
        <v>0</v>
      </c>
      <c r="N513" s="44" t="n">
        <v>0</v>
      </c>
      <c r="O513" s="44" t="n">
        <v>0</v>
      </c>
      <c r="P513" s="44" t="n">
        <v>0</v>
      </c>
      <c r="Q513" s="44" t="n">
        <v>0</v>
      </c>
      <c r="R513" s="44" t="n">
        <v>0</v>
      </c>
      <c r="S513" s="44" t="n">
        <v>0</v>
      </c>
      <c r="T513" s="44" t="n">
        <v>0</v>
      </c>
    </row>
    <row r="514" customFormat="false" ht="12.75" hidden="false" customHeight="false" outlineLevel="0" collapsed="false">
      <c r="B514" s="45" t="n">
        <v>37135</v>
      </c>
      <c r="C514" s="43" t="n">
        <v>500.013840794174</v>
      </c>
      <c r="D514" s="44" t="n">
        <v>9394.83448303089</v>
      </c>
      <c r="E514" s="44" t="n">
        <v>0</v>
      </c>
      <c r="F514" s="44" t="n">
        <v>-3871.09111087964</v>
      </c>
      <c r="G514" s="44" t="n">
        <v>1069.09746982241</v>
      </c>
      <c r="H514" s="44" t="n">
        <v>0</v>
      </c>
      <c r="I514" s="44" t="n">
        <v>-8420.79772933511</v>
      </c>
      <c r="J514" s="44" t="n">
        <v>0</v>
      </c>
      <c r="K514" s="44" t="n">
        <v>0</v>
      </c>
      <c r="L514" s="44" t="n">
        <v>2327.97072815563</v>
      </c>
      <c r="M514" s="44" t="n">
        <v>0</v>
      </c>
      <c r="N514" s="44" t="n">
        <v>0</v>
      </c>
      <c r="O514" s="44" t="n">
        <v>0</v>
      </c>
      <c r="P514" s="44" t="n">
        <v>0</v>
      </c>
      <c r="Q514" s="44" t="n">
        <v>0</v>
      </c>
      <c r="R514" s="44" t="n">
        <v>0</v>
      </c>
      <c r="S514" s="44" t="n">
        <v>0</v>
      </c>
      <c r="T514" s="44" t="n">
        <v>0</v>
      </c>
    </row>
    <row r="515" customFormat="false" ht="12.75" hidden="false" customHeight="false" outlineLevel="0" collapsed="false">
      <c r="B515" s="45" t="n">
        <v>37165</v>
      </c>
      <c r="C515" s="43" t="n">
        <v>1361.15250185707</v>
      </c>
      <c r="D515" s="44" t="n">
        <v>9871.43592338099</v>
      </c>
      <c r="E515" s="44" t="n">
        <v>0</v>
      </c>
      <c r="F515" s="44" t="n">
        <v>-3346.39843381039</v>
      </c>
      <c r="G515" s="44" t="n">
        <v>1151.46957539795</v>
      </c>
      <c r="H515" s="44" t="n">
        <v>0</v>
      </c>
      <c r="I515" s="44" t="n">
        <v>-8748.32324528143</v>
      </c>
      <c r="J515" s="44" t="n">
        <v>0</v>
      </c>
      <c r="K515" s="44" t="n">
        <v>0</v>
      </c>
      <c r="L515" s="44" t="n">
        <v>2432.96868216995</v>
      </c>
      <c r="M515" s="44" t="n">
        <v>0</v>
      </c>
      <c r="N515" s="44" t="n">
        <v>0</v>
      </c>
      <c r="O515" s="44" t="n">
        <v>0</v>
      </c>
      <c r="P515" s="44" t="n">
        <v>0</v>
      </c>
      <c r="Q515" s="44" t="n">
        <v>0</v>
      </c>
      <c r="R515" s="44" t="n">
        <v>0</v>
      </c>
      <c r="S515" s="44" t="n">
        <v>0</v>
      </c>
      <c r="T515" s="44" t="n">
        <v>0</v>
      </c>
    </row>
    <row r="516" customFormat="false" ht="12.75" hidden="false" customHeight="false" outlineLevel="0" collapsed="false">
      <c r="B516" s="45" t="n">
        <v>37196</v>
      </c>
      <c r="C516" s="43" t="n">
        <v>-837.250045696994</v>
      </c>
      <c r="D516" s="44" t="n">
        <v>-837.250045696994</v>
      </c>
      <c r="E516" s="44" t="n">
        <v>0</v>
      </c>
      <c r="F516" s="44" t="n">
        <v>0</v>
      </c>
      <c r="G516" s="44" t="n">
        <v>0</v>
      </c>
      <c r="H516" s="44" t="n">
        <v>0</v>
      </c>
      <c r="I516" s="44" t="n">
        <v>0</v>
      </c>
      <c r="J516" s="44" t="n">
        <v>0</v>
      </c>
      <c r="K516" s="44" t="n">
        <v>0</v>
      </c>
      <c r="L516" s="44" t="n">
        <v>0</v>
      </c>
      <c r="M516" s="44" t="n">
        <v>0</v>
      </c>
      <c r="N516" s="44" t="n">
        <v>0</v>
      </c>
      <c r="O516" s="44" t="n">
        <v>0</v>
      </c>
      <c r="P516" s="44" t="n">
        <v>0</v>
      </c>
      <c r="Q516" s="44" t="n">
        <v>0</v>
      </c>
      <c r="R516" s="44" t="n">
        <v>0</v>
      </c>
      <c r="S516" s="44" t="n">
        <v>0</v>
      </c>
      <c r="T516" s="44" t="n">
        <v>0</v>
      </c>
    </row>
    <row r="517" customFormat="false" ht="12.75" hidden="false" customHeight="false" outlineLevel="0" collapsed="false">
      <c r="B517" s="45" t="n">
        <v>37226</v>
      </c>
      <c r="C517" s="43" t="n">
        <v>2144.55868482787</v>
      </c>
      <c r="D517" s="44" t="n">
        <v>2144.55868482787</v>
      </c>
      <c r="E517" s="44" t="n">
        <v>0</v>
      </c>
      <c r="F517" s="44" t="n">
        <v>0</v>
      </c>
      <c r="G517" s="44" t="n">
        <v>0</v>
      </c>
      <c r="H517" s="44" t="n">
        <v>0</v>
      </c>
      <c r="I517" s="44" t="n">
        <v>0</v>
      </c>
      <c r="J517" s="44" t="n">
        <v>0</v>
      </c>
      <c r="K517" s="44" t="n">
        <v>0</v>
      </c>
      <c r="L517" s="44" t="n">
        <v>0</v>
      </c>
      <c r="M517" s="44" t="n">
        <v>0</v>
      </c>
      <c r="N517" s="44" t="n">
        <v>0</v>
      </c>
      <c r="O517" s="44" t="n">
        <v>0</v>
      </c>
      <c r="P517" s="44" t="n">
        <v>0</v>
      </c>
      <c r="Q517" s="44" t="n">
        <v>0</v>
      </c>
      <c r="R517" s="44" t="n">
        <v>0</v>
      </c>
      <c r="S517" s="44" t="n">
        <v>0</v>
      </c>
      <c r="T517" s="44" t="n">
        <v>0</v>
      </c>
    </row>
    <row r="518" customFormat="false" ht="12.75" hidden="false" customHeight="false" outlineLevel="0" collapsed="false">
      <c r="B518" s="45" t="n">
        <v>37257</v>
      </c>
      <c r="C518" s="43" t="n">
        <v>2228.74523781532</v>
      </c>
      <c r="D518" s="44" t="n">
        <v>2228.74523781532</v>
      </c>
      <c r="E518" s="44" t="n">
        <v>0</v>
      </c>
      <c r="F518" s="44" t="n">
        <v>0</v>
      </c>
      <c r="G518" s="44" t="n">
        <v>0</v>
      </c>
      <c r="H518" s="44" t="n">
        <v>0</v>
      </c>
      <c r="I518" s="44" t="n">
        <v>0</v>
      </c>
      <c r="J518" s="44" t="n">
        <v>0</v>
      </c>
      <c r="K518" s="44" t="n">
        <v>0</v>
      </c>
      <c r="L518" s="44" t="n">
        <v>0</v>
      </c>
      <c r="M518" s="44" t="n">
        <v>0</v>
      </c>
      <c r="N518" s="44" t="n">
        <v>0</v>
      </c>
      <c r="O518" s="44" t="n">
        <v>0</v>
      </c>
      <c r="P518" s="44" t="n">
        <v>0</v>
      </c>
      <c r="Q518" s="44" t="n">
        <v>0</v>
      </c>
      <c r="R518" s="44" t="n">
        <v>0</v>
      </c>
      <c r="S518" s="44" t="n">
        <v>0</v>
      </c>
      <c r="T518" s="44" t="n">
        <v>0</v>
      </c>
    </row>
    <row r="519" customFormat="false" ht="12.75" hidden="false" customHeight="false" outlineLevel="0" collapsed="false">
      <c r="B519" s="45" t="n">
        <v>37288</v>
      </c>
      <c r="C519" s="43" t="n">
        <v>3524.86590976991</v>
      </c>
      <c r="D519" s="44" t="n">
        <v>3524.86590976991</v>
      </c>
      <c r="E519" s="44" t="n">
        <v>0</v>
      </c>
      <c r="F519" s="44" t="n">
        <v>0</v>
      </c>
      <c r="G519" s="44" t="n">
        <v>0</v>
      </c>
      <c r="H519" s="44" t="n">
        <v>0</v>
      </c>
      <c r="I519" s="44" t="n">
        <v>0</v>
      </c>
      <c r="J519" s="44" t="n">
        <v>0</v>
      </c>
      <c r="K519" s="44" t="n">
        <v>0</v>
      </c>
      <c r="L519" s="44" t="n">
        <v>0</v>
      </c>
      <c r="M519" s="44" t="n">
        <v>0</v>
      </c>
      <c r="N519" s="44" t="n">
        <v>0</v>
      </c>
      <c r="O519" s="44" t="n">
        <v>0</v>
      </c>
      <c r="P519" s="44" t="n">
        <v>0</v>
      </c>
      <c r="Q519" s="44" t="n">
        <v>0</v>
      </c>
      <c r="R519" s="44" t="n">
        <v>0</v>
      </c>
      <c r="S519" s="44" t="n">
        <v>0</v>
      </c>
      <c r="T519" s="44" t="n">
        <v>0</v>
      </c>
    </row>
    <row r="520" customFormat="false" ht="12.75" hidden="false" customHeight="false" outlineLevel="0" collapsed="false">
      <c r="B520" s="45" t="n">
        <v>37316</v>
      </c>
      <c r="C520" s="43" t="n">
        <v>-503.929262102429</v>
      </c>
      <c r="D520" s="44" t="n">
        <v>-503.929262102429</v>
      </c>
      <c r="E520" s="44" t="n">
        <v>0</v>
      </c>
      <c r="F520" s="44" t="n">
        <v>0</v>
      </c>
      <c r="G520" s="44" t="n">
        <v>0</v>
      </c>
      <c r="H520" s="44" t="n">
        <v>0</v>
      </c>
      <c r="I520" s="44" t="n">
        <v>0</v>
      </c>
      <c r="J520" s="44" t="n">
        <v>0</v>
      </c>
      <c r="K520" s="44" t="n">
        <v>0</v>
      </c>
      <c r="L520" s="44" t="n">
        <v>0</v>
      </c>
      <c r="M520" s="44" t="n">
        <v>0</v>
      </c>
      <c r="N520" s="44" t="n">
        <v>0</v>
      </c>
      <c r="O520" s="44" t="n">
        <v>0</v>
      </c>
      <c r="P520" s="44" t="n">
        <v>0</v>
      </c>
      <c r="Q520" s="44" t="n">
        <v>0</v>
      </c>
      <c r="R520" s="44" t="n">
        <v>0</v>
      </c>
      <c r="S520" s="44" t="n">
        <v>0</v>
      </c>
      <c r="T520" s="44" t="n">
        <v>0</v>
      </c>
    </row>
    <row r="521" customFormat="false" ht="12.75" hidden="false" customHeight="false" outlineLevel="0" collapsed="false">
      <c r="B521" s="45" t="n">
        <v>37347</v>
      </c>
      <c r="C521" s="43" t="n">
        <v>0</v>
      </c>
      <c r="D521" s="44" t="n">
        <v>0</v>
      </c>
      <c r="E521" s="44" t="n">
        <v>0</v>
      </c>
      <c r="F521" s="44" t="n">
        <v>0</v>
      </c>
      <c r="G521" s="44" t="n">
        <v>0</v>
      </c>
      <c r="H521" s="44" t="n">
        <v>0</v>
      </c>
      <c r="I521" s="44" t="n">
        <v>0</v>
      </c>
      <c r="J521" s="44" t="n">
        <v>0</v>
      </c>
      <c r="K521" s="44" t="n">
        <v>0</v>
      </c>
      <c r="L521" s="44" t="n">
        <v>0</v>
      </c>
      <c r="M521" s="44" t="n">
        <v>0</v>
      </c>
      <c r="N521" s="44" t="n">
        <v>0</v>
      </c>
      <c r="O521" s="44" t="n">
        <v>0</v>
      </c>
      <c r="P521" s="44" t="n">
        <v>0</v>
      </c>
      <c r="Q521" s="44" t="n">
        <v>0</v>
      </c>
      <c r="R521" s="44" t="n">
        <v>0</v>
      </c>
      <c r="S521" s="44" t="n">
        <v>0</v>
      </c>
      <c r="T521" s="44" t="n">
        <v>0</v>
      </c>
    </row>
    <row r="522" customFormat="false" ht="12.75" hidden="false" customHeight="false" outlineLevel="0" collapsed="false">
      <c r="B522" s="45" t="n">
        <v>37377</v>
      </c>
      <c r="C522" s="43" t="n">
        <v>0</v>
      </c>
      <c r="D522" s="44" t="n">
        <v>0</v>
      </c>
      <c r="E522" s="44" t="n">
        <v>0</v>
      </c>
      <c r="F522" s="44" t="n">
        <v>0</v>
      </c>
      <c r="G522" s="44" t="n">
        <v>0</v>
      </c>
      <c r="H522" s="44" t="n">
        <v>0</v>
      </c>
      <c r="I522" s="44" t="n">
        <v>0</v>
      </c>
      <c r="J522" s="44" t="n">
        <v>0</v>
      </c>
      <c r="K522" s="44" t="n">
        <v>0</v>
      </c>
      <c r="L522" s="44" t="n">
        <v>0</v>
      </c>
      <c r="M522" s="44" t="n">
        <v>0</v>
      </c>
      <c r="N522" s="44" t="n">
        <v>0</v>
      </c>
      <c r="O522" s="44" t="n">
        <v>0</v>
      </c>
      <c r="P522" s="44" t="n">
        <v>0</v>
      </c>
      <c r="Q522" s="44" t="n">
        <v>0</v>
      </c>
      <c r="R522" s="44" t="n">
        <v>0</v>
      </c>
      <c r="S522" s="44" t="n">
        <v>0</v>
      </c>
      <c r="T522" s="44" t="n">
        <v>0</v>
      </c>
    </row>
    <row r="523" customFormat="false" ht="12.75" hidden="false" customHeight="false" outlineLevel="0" collapsed="false">
      <c r="B523" s="45" t="n">
        <v>37408</v>
      </c>
      <c r="C523" s="43" t="n">
        <v>0</v>
      </c>
      <c r="D523" s="44" t="n">
        <v>0</v>
      </c>
      <c r="E523" s="44" t="n">
        <v>0</v>
      </c>
      <c r="F523" s="44" t="n">
        <v>0</v>
      </c>
      <c r="G523" s="44" t="n">
        <v>0</v>
      </c>
      <c r="H523" s="44" t="n">
        <v>0</v>
      </c>
      <c r="I523" s="44" t="n">
        <v>0</v>
      </c>
      <c r="J523" s="44" t="n">
        <v>0</v>
      </c>
      <c r="K523" s="44" t="n">
        <v>0</v>
      </c>
      <c r="L523" s="44" t="n">
        <v>0</v>
      </c>
      <c r="M523" s="44" t="n">
        <v>0</v>
      </c>
      <c r="N523" s="44" t="n">
        <v>0</v>
      </c>
      <c r="O523" s="44" t="n">
        <v>0</v>
      </c>
      <c r="P523" s="44" t="n">
        <v>0</v>
      </c>
      <c r="Q523" s="44" t="n">
        <v>0</v>
      </c>
      <c r="R523" s="44" t="n">
        <v>0</v>
      </c>
      <c r="S523" s="44" t="n">
        <v>0</v>
      </c>
      <c r="T523" s="44" t="n">
        <v>0</v>
      </c>
    </row>
    <row r="524" customFormat="false" ht="12.75" hidden="false" customHeight="false" outlineLevel="0" collapsed="false">
      <c r="B524" s="45" t="n">
        <v>37438</v>
      </c>
      <c r="C524" s="43" t="n">
        <v>0</v>
      </c>
      <c r="D524" s="44" t="n">
        <v>0</v>
      </c>
      <c r="E524" s="44" t="n">
        <v>0</v>
      </c>
      <c r="F524" s="44" t="n">
        <v>0</v>
      </c>
      <c r="G524" s="44" t="n">
        <v>0</v>
      </c>
      <c r="H524" s="44" t="n">
        <v>0</v>
      </c>
      <c r="I524" s="44" t="n">
        <v>0</v>
      </c>
      <c r="J524" s="44" t="n">
        <v>0</v>
      </c>
      <c r="K524" s="44" t="n">
        <v>0</v>
      </c>
      <c r="L524" s="44" t="n">
        <v>0</v>
      </c>
      <c r="M524" s="44" t="n">
        <v>0</v>
      </c>
      <c r="N524" s="44" t="n">
        <v>0</v>
      </c>
      <c r="O524" s="44" t="n">
        <v>0</v>
      </c>
      <c r="P524" s="44" t="n">
        <v>0</v>
      </c>
      <c r="Q524" s="44" t="n">
        <v>0</v>
      </c>
      <c r="R524" s="44" t="n">
        <v>0</v>
      </c>
      <c r="S524" s="44" t="n">
        <v>0</v>
      </c>
      <c r="T524" s="44" t="n">
        <v>0</v>
      </c>
    </row>
    <row r="525" customFormat="false" ht="12.75" hidden="false" customHeight="false" outlineLevel="0" collapsed="false">
      <c r="B525" s="45" t="n">
        <v>37469</v>
      </c>
      <c r="C525" s="43" t="n">
        <v>0</v>
      </c>
      <c r="D525" s="44" t="n">
        <v>0</v>
      </c>
      <c r="E525" s="44" t="n">
        <v>0</v>
      </c>
      <c r="F525" s="44" t="n">
        <v>0</v>
      </c>
      <c r="G525" s="44" t="n">
        <v>0</v>
      </c>
      <c r="H525" s="44" t="n">
        <v>0</v>
      </c>
      <c r="I525" s="44" t="n">
        <v>0</v>
      </c>
      <c r="J525" s="44" t="n">
        <v>0</v>
      </c>
      <c r="K525" s="44" t="n">
        <v>0</v>
      </c>
      <c r="L525" s="44" t="n">
        <v>0</v>
      </c>
      <c r="M525" s="44" t="n">
        <v>0</v>
      </c>
      <c r="N525" s="44" t="n">
        <v>0</v>
      </c>
      <c r="O525" s="44" t="n">
        <v>0</v>
      </c>
      <c r="P525" s="44" t="n">
        <v>0</v>
      </c>
      <c r="Q525" s="44" t="n">
        <v>0</v>
      </c>
      <c r="R525" s="44" t="n">
        <v>0</v>
      </c>
      <c r="S525" s="44" t="n">
        <v>0</v>
      </c>
      <c r="T525" s="44" t="n">
        <v>0</v>
      </c>
    </row>
    <row r="526" customFormat="false" ht="12.75" hidden="false" customHeight="false" outlineLevel="0" collapsed="false">
      <c r="B526" s="45" t="n">
        <v>37500</v>
      </c>
      <c r="C526" s="43" t="n">
        <v>0</v>
      </c>
      <c r="D526" s="44" t="n">
        <v>0</v>
      </c>
      <c r="E526" s="44" t="n">
        <v>0</v>
      </c>
      <c r="F526" s="44" t="n">
        <v>0</v>
      </c>
      <c r="G526" s="44" t="n">
        <v>0</v>
      </c>
      <c r="H526" s="44" t="n">
        <v>0</v>
      </c>
      <c r="I526" s="44" t="n">
        <v>0</v>
      </c>
      <c r="J526" s="44" t="n">
        <v>0</v>
      </c>
      <c r="K526" s="44" t="n">
        <v>0</v>
      </c>
      <c r="L526" s="44" t="n">
        <v>0</v>
      </c>
      <c r="M526" s="44" t="n">
        <v>0</v>
      </c>
      <c r="N526" s="44" t="n">
        <v>0</v>
      </c>
      <c r="O526" s="44" t="n">
        <v>0</v>
      </c>
      <c r="P526" s="44" t="n">
        <v>0</v>
      </c>
      <c r="Q526" s="44" t="n">
        <v>0</v>
      </c>
      <c r="R526" s="44" t="n">
        <v>0</v>
      </c>
      <c r="S526" s="44" t="n">
        <v>0</v>
      </c>
      <c r="T526" s="44" t="n">
        <v>0</v>
      </c>
    </row>
    <row r="527" customFormat="false" ht="12.75" hidden="false" customHeight="false" outlineLevel="0" collapsed="false">
      <c r="B527" s="45" t="n">
        <v>37530</v>
      </c>
      <c r="C527" s="43" t="n">
        <v>0</v>
      </c>
      <c r="D527" s="44" t="n">
        <v>0</v>
      </c>
      <c r="E527" s="44" t="n">
        <v>0</v>
      </c>
      <c r="F527" s="44" t="n">
        <v>0</v>
      </c>
      <c r="G527" s="44" t="n">
        <v>0</v>
      </c>
      <c r="H527" s="44" t="n">
        <v>0</v>
      </c>
      <c r="I527" s="44" t="n">
        <v>0</v>
      </c>
      <c r="J527" s="44" t="n">
        <v>0</v>
      </c>
      <c r="K527" s="44" t="n">
        <v>0</v>
      </c>
      <c r="L527" s="44" t="n">
        <v>0</v>
      </c>
      <c r="M527" s="44" t="n">
        <v>0</v>
      </c>
      <c r="N527" s="44" t="n">
        <v>0</v>
      </c>
      <c r="O527" s="44" t="n">
        <v>0</v>
      </c>
      <c r="P527" s="44" t="n">
        <v>0</v>
      </c>
      <c r="Q527" s="44" t="n">
        <v>0</v>
      </c>
      <c r="R527" s="44" t="n">
        <v>0</v>
      </c>
      <c r="S527" s="44" t="n">
        <v>0</v>
      </c>
      <c r="T527" s="44" t="n">
        <v>0</v>
      </c>
    </row>
    <row r="528" customFormat="false" ht="12.75" hidden="false" customHeight="false" outlineLevel="0" collapsed="false">
      <c r="B528" s="45" t="n">
        <v>37561</v>
      </c>
      <c r="C528" s="43" t="n">
        <v>1177.33839091477</v>
      </c>
      <c r="D528" s="44" t="n">
        <v>0</v>
      </c>
      <c r="E528" s="44" t="n">
        <v>0</v>
      </c>
      <c r="F528" s="44" t="n">
        <v>0</v>
      </c>
      <c r="G528" s="44" t="n">
        <v>1177.33839091477</v>
      </c>
      <c r="H528" s="44" t="n">
        <v>0</v>
      </c>
      <c r="I528" s="44" t="n">
        <v>0</v>
      </c>
      <c r="J528" s="44" t="n">
        <v>0</v>
      </c>
      <c r="K528" s="44" t="n">
        <v>0</v>
      </c>
      <c r="L528" s="44" t="n">
        <v>0</v>
      </c>
      <c r="M528" s="44" t="n">
        <v>0</v>
      </c>
      <c r="N528" s="44" t="n">
        <v>0</v>
      </c>
      <c r="O528" s="44" t="n">
        <v>0</v>
      </c>
      <c r="P528" s="44" t="n">
        <v>0</v>
      </c>
      <c r="Q528" s="44" t="n">
        <v>0</v>
      </c>
      <c r="R528" s="44" t="n">
        <v>0</v>
      </c>
      <c r="S528" s="44" t="n">
        <v>0</v>
      </c>
      <c r="T528" s="44" t="n">
        <v>0</v>
      </c>
    </row>
    <row r="529" customFormat="false" ht="12.75" hidden="false" customHeight="false" outlineLevel="0" collapsed="false">
      <c r="B529" s="45" t="n">
        <v>37591</v>
      </c>
      <c r="C529" s="43" t="n">
        <v>1269.83826855357</v>
      </c>
      <c r="D529" s="44" t="n">
        <v>0</v>
      </c>
      <c r="E529" s="44" t="n">
        <v>0</v>
      </c>
      <c r="F529" s="44" t="n">
        <v>0</v>
      </c>
      <c r="G529" s="44" t="n">
        <v>1269.83826855357</v>
      </c>
      <c r="H529" s="44" t="n">
        <v>0</v>
      </c>
      <c r="I529" s="44" t="n">
        <v>0</v>
      </c>
      <c r="J529" s="44" t="n">
        <v>0</v>
      </c>
      <c r="K529" s="44" t="n">
        <v>0</v>
      </c>
      <c r="L529" s="44" t="n">
        <v>0</v>
      </c>
      <c r="M529" s="44" t="n">
        <v>0</v>
      </c>
      <c r="N529" s="44" t="n">
        <v>0</v>
      </c>
      <c r="O529" s="44" t="n">
        <v>0</v>
      </c>
      <c r="P529" s="44" t="n">
        <v>0</v>
      </c>
      <c r="Q529" s="44" t="n">
        <v>0</v>
      </c>
      <c r="R529" s="44" t="n">
        <v>0</v>
      </c>
      <c r="S529" s="44" t="n">
        <v>0</v>
      </c>
      <c r="T529" s="44" t="n">
        <v>0</v>
      </c>
    </row>
    <row r="530" customFormat="false" ht="12.75" hidden="false" customHeight="false" outlineLevel="0" collapsed="false">
      <c r="B530" s="45" t="n">
        <v>37622</v>
      </c>
      <c r="C530" s="43" t="n">
        <v>-513.451262085889</v>
      </c>
      <c r="D530" s="44" t="n">
        <v>0</v>
      </c>
      <c r="E530" s="44" t="n">
        <v>0</v>
      </c>
      <c r="F530" s="44" t="n">
        <v>0</v>
      </c>
      <c r="G530" s="44" t="n">
        <v>1308.47624340272</v>
      </c>
      <c r="H530" s="44" t="n">
        <v>0</v>
      </c>
      <c r="I530" s="44" t="n">
        <v>-1821.92750548861</v>
      </c>
      <c r="J530" s="44" t="n">
        <v>0</v>
      </c>
      <c r="K530" s="44" t="n">
        <v>0</v>
      </c>
      <c r="L530" s="44" t="n">
        <v>0</v>
      </c>
      <c r="M530" s="44" t="n">
        <v>0</v>
      </c>
      <c r="N530" s="44" t="n">
        <v>0</v>
      </c>
      <c r="O530" s="44" t="n">
        <v>0</v>
      </c>
      <c r="P530" s="44" t="n">
        <v>0</v>
      </c>
      <c r="Q530" s="44" t="n">
        <v>0</v>
      </c>
      <c r="R530" s="44" t="n">
        <v>0</v>
      </c>
      <c r="S530" s="44" t="n">
        <v>0</v>
      </c>
      <c r="T530" s="44" t="n">
        <v>0</v>
      </c>
    </row>
    <row r="531" customFormat="false" ht="12.75" hidden="false" customHeight="false" outlineLevel="0" collapsed="false">
      <c r="B531" s="45" t="n">
        <v>37653</v>
      </c>
      <c r="C531" s="43" t="n">
        <v>-631.649900767622</v>
      </c>
      <c r="D531" s="44" t="n">
        <v>0</v>
      </c>
      <c r="E531" s="44" t="n">
        <v>0</v>
      </c>
      <c r="F531" s="44" t="n">
        <v>0</v>
      </c>
      <c r="G531" s="44" t="n">
        <v>1146.93788117144</v>
      </c>
      <c r="H531" s="44" t="n">
        <v>0</v>
      </c>
      <c r="I531" s="44" t="n">
        <v>-1778.58778193906</v>
      </c>
      <c r="J531" s="44" t="n">
        <v>0</v>
      </c>
      <c r="K531" s="44" t="n">
        <v>0</v>
      </c>
      <c r="L531" s="44" t="n">
        <v>0</v>
      </c>
      <c r="M531" s="44" t="n">
        <v>0</v>
      </c>
      <c r="N531" s="44" t="n">
        <v>0</v>
      </c>
      <c r="O531" s="44" t="n">
        <v>0</v>
      </c>
      <c r="P531" s="44" t="n">
        <v>0</v>
      </c>
      <c r="Q531" s="44" t="n">
        <v>0</v>
      </c>
      <c r="R531" s="44" t="n">
        <v>0</v>
      </c>
      <c r="S531" s="44" t="n">
        <v>0</v>
      </c>
      <c r="T531" s="44" t="n">
        <v>0</v>
      </c>
    </row>
    <row r="532" customFormat="false" ht="12.75" hidden="false" customHeight="false" outlineLevel="0" collapsed="false">
      <c r="B532" s="45" t="n">
        <v>37681</v>
      </c>
      <c r="C532" s="43" t="n">
        <v>-511.322737368837</v>
      </c>
      <c r="D532" s="44" t="n">
        <v>0</v>
      </c>
      <c r="E532" s="44" t="n">
        <v>0</v>
      </c>
      <c r="F532" s="44" t="n">
        <v>0</v>
      </c>
      <c r="G532" s="44" t="n">
        <v>1230.18876824279</v>
      </c>
      <c r="H532" s="44" t="n">
        <v>0</v>
      </c>
      <c r="I532" s="44" t="n">
        <v>-1741.51150561162</v>
      </c>
      <c r="J532" s="44" t="n">
        <v>0</v>
      </c>
      <c r="K532" s="44" t="n">
        <v>0</v>
      </c>
      <c r="L532" s="44" t="n">
        <v>0</v>
      </c>
      <c r="M532" s="44" t="n">
        <v>0</v>
      </c>
      <c r="N532" s="44" t="n">
        <v>0</v>
      </c>
      <c r="O532" s="44" t="n">
        <v>0</v>
      </c>
      <c r="P532" s="44" t="n">
        <v>0</v>
      </c>
      <c r="Q532" s="44" t="n">
        <v>0</v>
      </c>
      <c r="R532" s="44" t="n">
        <v>0</v>
      </c>
      <c r="S532" s="44" t="n">
        <v>0</v>
      </c>
      <c r="T532" s="44" t="n">
        <v>0</v>
      </c>
    </row>
    <row r="533" customFormat="false" ht="12.75" hidden="false" customHeight="false" outlineLevel="0" collapsed="false">
      <c r="B533" s="45" t="n">
        <v>37712</v>
      </c>
      <c r="C533" s="43" t="n">
        <v>-1673.29741186638</v>
      </c>
      <c r="D533" s="44" t="n">
        <v>0</v>
      </c>
      <c r="E533" s="44" t="n">
        <v>0</v>
      </c>
      <c r="F533" s="44" t="n">
        <v>0</v>
      </c>
      <c r="G533" s="44" t="n">
        <v>0</v>
      </c>
      <c r="H533" s="44" t="n">
        <v>0</v>
      </c>
      <c r="I533" s="44" t="n">
        <v>-1673.29741186638</v>
      </c>
      <c r="J533" s="44" t="n">
        <v>0</v>
      </c>
      <c r="K533" s="44" t="n">
        <v>0</v>
      </c>
      <c r="L533" s="44" t="n">
        <v>0</v>
      </c>
      <c r="M533" s="44" t="n">
        <v>0</v>
      </c>
      <c r="N533" s="44" t="n">
        <v>0</v>
      </c>
      <c r="O533" s="44" t="n">
        <v>0</v>
      </c>
      <c r="P533" s="44" t="n">
        <v>0</v>
      </c>
      <c r="Q533" s="44" t="n">
        <v>0</v>
      </c>
      <c r="R533" s="44" t="n">
        <v>0</v>
      </c>
      <c r="S533" s="44" t="n">
        <v>0</v>
      </c>
      <c r="T533" s="44" t="n">
        <v>0</v>
      </c>
    </row>
    <row r="534" customFormat="false" ht="12.75" hidden="false" customHeight="false" outlineLevel="0" collapsed="false">
      <c r="B534" s="45" t="n">
        <v>37742</v>
      </c>
      <c r="C534" s="43" t="n">
        <v>-1684.59064590035</v>
      </c>
      <c r="D534" s="44" t="n">
        <v>0</v>
      </c>
      <c r="E534" s="44" t="n">
        <v>0</v>
      </c>
      <c r="F534" s="44" t="n">
        <v>0</v>
      </c>
      <c r="G534" s="44" t="n">
        <v>0</v>
      </c>
      <c r="H534" s="44" t="n">
        <v>0</v>
      </c>
      <c r="I534" s="44" t="n">
        <v>-1684.59064590035</v>
      </c>
      <c r="J534" s="44" t="n">
        <v>0</v>
      </c>
      <c r="K534" s="44" t="n">
        <v>0</v>
      </c>
      <c r="L534" s="44" t="n">
        <v>0</v>
      </c>
      <c r="M534" s="44" t="n">
        <v>0</v>
      </c>
      <c r="N534" s="44" t="n">
        <v>0</v>
      </c>
      <c r="O534" s="44" t="n">
        <v>0</v>
      </c>
      <c r="P534" s="44" t="n">
        <v>0</v>
      </c>
      <c r="Q534" s="44" t="n">
        <v>0</v>
      </c>
      <c r="R534" s="44" t="n">
        <v>0</v>
      </c>
      <c r="S534" s="44" t="n">
        <v>0</v>
      </c>
      <c r="T534" s="44" t="n">
        <v>0</v>
      </c>
    </row>
    <row r="535" customFormat="false" ht="12.75" hidden="false" customHeight="false" outlineLevel="0" collapsed="false">
      <c r="B535" s="45" t="n">
        <v>37773</v>
      </c>
      <c r="C535" s="43" t="n">
        <v>-1726.50517399945</v>
      </c>
      <c r="D535" s="44" t="n">
        <v>0</v>
      </c>
      <c r="E535" s="44" t="n">
        <v>0</v>
      </c>
      <c r="F535" s="44" t="n">
        <v>0</v>
      </c>
      <c r="G535" s="44" t="n">
        <v>0</v>
      </c>
      <c r="H535" s="44" t="n">
        <v>0</v>
      </c>
      <c r="I535" s="44" t="n">
        <v>-1726.50517399945</v>
      </c>
      <c r="J535" s="44" t="n">
        <v>0</v>
      </c>
      <c r="K535" s="44" t="n">
        <v>0</v>
      </c>
      <c r="L535" s="44" t="n">
        <v>0</v>
      </c>
      <c r="M535" s="44" t="n">
        <v>0</v>
      </c>
      <c r="N535" s="44" t="n">
        <v>0</v>
      </c>
      <c r="O535" s="44" t="n">
        <v>0</v>
      </c>
      <c r="P535" s="44" t="n">
        <v>0</v>
      </c>
      <c r="Q535" s="44" t="n">
        <v>0</v>
      </c>
      <c r="R535" s="44" t="n">
        <v>0</v>
      </c>
      <c r="S535" s="44" t="n">
        <v>0</v>
      </c>
      <c r="T535" s="44" t="n">
        <v>0</v>
      </c>
    </row>
    <row r="536" customFormat="false" ht="12.75" hidden="false" customHeight="false" outlineLevel="0" collapsed="false">
      <c r="B536" s="45" t="n">
        <v>37803</v>
      </c>
      <c r="C536" s="43" t="n">
        <v>-1755.75617542295</v>
      </c>
      <c r="D536" s="44" t="n">
        <v>0</v>
      </c>
      <c r="E536" s="44" t="n">
        <v>0</v>
      </c>
      <c r="F536" s="44" t="n">
        <v>0</v>
      </c>
      <c r="G536" s="44" t="n">
        <v>0</v>
      </c>
      <c r="H536" s="44" t="n">
        <v>0</v>
      </c>
      <c r="I536" s="44" t="n">
        <v>-1755.75617542295</v>
      </c>
      <c r="J536" s="44" t="n">
        <v>0</v>
      </c>
      <c r="K536" s="44" t="n">
        <v>0</v>
      </c>
      <c r="L536" s="44" t="n">
        <v>0</v>
      </c>
      <c r="M536" s="44" t="n">
        <v>0</v>
      </c>
      <c r="N536" s="44" t="n">
        <v>0</v>
      </c>
      <c r="O536" s="44" t="n">
        <v>0</v>
      </c>
      <c r="P536" s="44" t="n">
        <v>0</v>
      </c>
      <c r="Q536" s="44" t="n">
        <v>0</v>
      </c>
      <c r="R536" s="44" t="n">
        <v>0</v>
      </c>
      <c r="S536" s="44" t="n">
        <v>0</v>
      </c>
      <c r="T536" s="44" t="n">
        <v>0</v>
      </c>
    </row>
    <row r="537" customFormat="false" ht="12.75" hidden="false" customHeight="false" outlineLevel="0" collapsed="false">
      <c r="B537" s="45" t="n">
        <v>37834</v>
      </c>
      <c r="C537" s="43" t="n">
        <v>-1784.16516895757</v>
      </c>
      <c r="D537" s="44" t="n">
        <v>0</v>
      </c>
      <c r="E537" s="44" t="n">
        <v>0</v>
      </c>
      <c r="F537" s="44" t="n">
        <v>0</v>
      </c>
      <c r="G537" s="44" t="n">
        <v>0</v>
      </c>
      <c r="H537" s="44" t="n">
        <v>0</v>
      </c>
      <c r="I537" s="44" t="n">
        <v>-1784.16516895757</v>
      </c>
      <c r="J537" s="44" t="n">
        <v>0</v>
      </c>
      <c r="K537" s="44" t="n">
        <v>0</v>
      </c>
      <c r="L537" s="44" t="n">
        <v>0</v>
      </c>
      <c r="M537" s="44" t="n">
        <v>0</v>
      </c>
      <c r="N537" s="44" t="n">
        <v>0</v>
      </c>
      <c r="O537" s="44" t="n">
        <v>0</v>
      </c>
      <c r="P537" s="44" t="n">
        <v>0</v>
      </c>
      <c r="Q537" s="44" t="n">
        <v>0</v>
      </c>
      <c r="R537" s="44" t="n">
        <v>0</v>
      </c>
      <c r="S537" s="44" t="n">
        <v>0</v>
      </c>
      <c r="T537" s="44" t="n">
        <v>0</v>
      </c>
    </row>
    <row r="538" customFormat="false" ht="12.75" hidden="false" customHeight="false" outlineLevel="0" collapsed="false">
      <c r="B538" s="45" t="n">
        <v>37865</v>
      </c>
      <c r="C538" s="43" t="n">
        <v>-1813.92119150856</v>
      </c>
      <c r="D538" s="44" t="n">
        <v>0</v>
      </c>
      <c r="E538" s="44" t="n">
        <v>0</v>
      </c>
      <c r="F538" s="44" t="n">
        <v>0</v>
      </c>
      <c r="G538" s="44" t="n">
        <v>0</v>
      </c>
      <c r="H538" s="44" t="n">
        <v>0</v>
      </c>
      <c r="I538" s="44" t="n">
        <v>-1813.92119150856</v>
      </c>
      <c r="J538" s="44" t="n">
        <v>0</v>
      </c>
      <c r="K538" s="44" t="n">
        <v>0</v>
      </c>
      <c r="L538" s="44" t="n">
        <v>0</v>
      </c>
      <c r="M538" s="44" t="n">
        <v>0</v>
      </c>
      <c r="N538" s="44" t="n">
        <v>0</v>
      </c>
      <c r="O538" s="44" t="n">
        <v>0</v>
      </c>
      <c r="P538" s="44" t="n">
        <v>0</v>
      </c>
      <c r="Q538" s="44" t="n">
        <v>0</v>
      </c>
      <c r="R538" s="44" t="n">
        <v>0</v>
      </c>
      <c r="S538" s="44" t="n">
        <v>0</v>
      </c>
      <c r="T538" s="44" t="n">
        <v>0</v>
      </c>
    </row>
    <row r="539" customFormat="false" ht="12.75" hidden="false" customHeight="false" outlineLevel="0" collapsed="false">
      <c r="B539" s="45" t="n">
        <v>37895</v>
      </c>
      <c r="C539" s="43" t="n">
        <v>-1844.67797577106</v>
      </c>
      <c r="D539" s="44" t="n">
        <v>0</v>
      </c>
      <c r="E539" s="44" t="n">
        <v>0</v>
      </c>
      <c r="F539" s="44" t="n">
        <v>0</v>
      </c>
      <c r="G539" s="44" t="n">
        <v>0</v>
      </c>
      <c r="H539" s="44" t="n">
        <v>0</v>
      </c>
      <c r="I539" s="44" t="n">
        <v>-1844.67797577106</v>
      </c>
      <c r="J539" s="44" t="n">
        <v>0</v>
      </c>
      <c r="K539" s="44" t="n">
        <v>0</v>
      </c>
      <c r="L539" s="44" t="n">
        <v>0</v>
      </c>
      <c r="M539" s="44" t="n">
        <v>0</v>
      </c>
      <c r="N539" s="44" t="n">
        <v>0</v>
      </c>
      <c r="O539" s="44" t="n">
        <v>0</v>
      </c>
      <c r="P539" s="44" t="n">
        <v>0</v>
      </c>
      <c r="Q539" s="44" t="n">
        <v>0</v>
      </c>
      <c r="R539" s="44" t="n">
        <v>0</v>
      </c>
      <c r="S539" s="44" t="n">
        <v>0</v>
      </c>
      <c r="T539" s="44" t="n">
        <v>0</v>
      </c>
    </row>
    <row r="540" customFormat="false" ht="12.75" hidden="false" customHeight="false" outlineLevel="0" collapsed="false">
      <c r="B540" s="45" t="n">
        <v>37926</v>
      </c>
      <c r="C540" s="43" t="n">
        <v>-2094.36011406896</v>
      </c>
      <c r="D540" s="44" t="n">
        <v>0</v>
      </c>
      <c r="E540" s="44" t="n">
        <v>0</v>
      </c>
      <c r="F540" s="44" t="n">
        <v>0</v>
      </c>
      <c r="G540" s="44" t="n">
        <v>0</v>
      </c>
      <c r="H540" s="44" t="n">
        <v>0</v>
      </c>
      <c r="I540" s="44" t="n">
        <v>-2094.36011406896</v>
      </c>
      <c r="J540" s="44" t="n">
        <v>0</v>
      </c>
      <c r="K540" s="44" t="n">
        <v>0</v>
      </c>
      <c r="L540" s="44" t="n">
        <v>0</v>
      </c>
      <c r="M540" s="44" t="n">
        <v>0</v>
      </c>
      <c r="N540" s="44" t="n">
        <v>0</v>
      </c>
      <c r="O540" s="44" t="n">
        <v>0</v>
      </c>
      <c r="P540" s="44" t="n">
        <v>0</v>
      </c>
      <c r="Q540" s="44" t="n">
        <v>0</v>
      </c>
      <c r="R540" s="44" t="n">
        <v>0</v>
      </c>
      <c r="S540" s="44" t="n">
        <v>0</v>
      </c>
      <c r="T540" s="44" t="n">
        <v>0</v>
      </c>
    </row>
    <row r="541" customFormat="false" ht="12.75" hidden="false" customHeight="false" outlineLevel="0" collapsed="false">
      <c r="B541" s="45" t="n">
        <v>37956</v>
      </c>
      <c r="C541" s="43" t="n">
        <v>-2150.59268900695</v>
      </c>
      <c r="D541" s="44" t="n">
        <v>0</v>
      </c>
      <c r="E541" s="44" t="n">
        <v>0</v>
      </c>
      <c r="F541" s="44" t="n">
        <v>0</v>
      </c>
      <c r="G541" s="44" t="n">
        <v>0</v>
      </c>
      <c r="H541" s="44" t="n">
        <v>0</v>
      </c>
      <c r="I541" s="44" t="n">
        <v>-2150.59268900695</v>
      </c>
      <c r="J541" s="44" t="n">
        <v>0</v>
      </c>
      <c r="K541" s="44" t="n">
        <v>0</v>
      </c>
      <c r="L541" s="44" t="n">
        <v>0</v>
      </c>
      <c r="M541" s="44" t="n">
        <v>0</v>
      </c>
      <c r="N541" s="44" t="n">
        <v>0</v>
      </c>
      <c r="O541" s="44" t="n">
        <v>0</v>
      </c>
      <c r="P541" s="44" t="n">
        <v>0</v>
      </c>
      <c r="Q541" s="44" t="n">
        <v>0</v>
      </c>
      <c r="R541" s="44" t="n">
        <v>0</v>
      </c>
      <c r="S541" s="44" t="n">
        <v>0</v>
      </c>
      <c r="T541" s="44" t="n">
        <v>0</v>
      </c>
    </row>
    <row r="542" customFormat="false" ht="12.75" hidden="false" customHeight="false" outlineLevel="0" collapsed="false">
      <c r="B542" s="45" t="n">
        <v>37987</v>
      </c>
      <c r="C542" s="43" t="n">
        <v>0</v>
      </c>
      <c r="D542" s="44" t="n">
        <v>0</v>
      </c>
      <c r="E542" s="44" t="n">
        <v>0</v>
      </c>
      <c r="F542" s="44" t="n">
        <v>0</v>
      </c>
      <c r="G542" s="44" t="n">
        <v>0</v>
      </c>
      <c r="H542" s="44" t="n">
        <v>0</v>
      </c>
      <c r="I542" s="44" t="n">
        <v>0</v>
      </c>
      <c r="J542" s="44" t="n">
        <v>0</v>
      </c>
      <c r="K542" s="44" t="n">
        <v>0</v>
      </c>
      <c r="L542" s="44" t="n">
        <v>0</v>
      </c>
      <c r="M542" s="44" t="n">
        <v>0</v>
      </c>
      <c r="N542" s="44" t="n">
        <v>0</v>
      </c>
      <c r="O542" s="44" t="n">
        <v>0</v>
      </c>
      <c r="P542" s="44" t="n">
        <v>0</v>
      </c>
      <c r="Q542" s="44" t="n">
        <v>0</v>
      </c>
      <c r="R542" s="44" t="n">
        <v>0</v>
      </c>
      <c r="S542" s="44" t="n">
        <v>0</v>
      </c>
      <c r="T542" s="44" t="n">
        <v>0</v>
      </c>
    </row>
    <row r="543" customFormat="false" ht="12.75" hidden="false" customHeight="false" outlineLevel="0" collapsed="false">
      <c r="B543" s="45" t="n">
        <v>38018</v>
      </c>
      <c r="C543" s="43" t="n">
        <v>0</v>
      </c>
      <c r="D543" s="44" t="n">
        <v>0</v>
      </c>
      <c r="E543" s="44" t="n">
        <v>0</v>
      </c>
      <c r="F543" s="44" t="n">
        <v>0</v>
      </c>
      <c r="G543" s="44" t="n">
        <v>0</v>
      </c>
      <c r="H543" s="44" t="n">
        <v>0</v>
      </c>
      <c r="I543" s="44" t="n">
        <v>0</v>
      </c>
      <c r="J543" s="44" t="n">
        <v>0</v>
      </c>
      <c r="K543" s="44" t="n">
        <v>0</v>
      </c>
      <c r="L543" s="44" t="n">
        <v>0</v>
      </c>
      <c r="M543" s="44" t="n">
        <v>0</v>
      </c>
      <c r="N543" s="44" t="n">
        <v>0</v>
      </c>
      <c r="O543" s="44" t="n">
        <v>0</v>
      </c>
      <c r="P543" s="44" t="n">
        <v>0</v>
      </c>
      <c r="Q543" s="44" t="n">
        <v>0</v>
      </c>
      <c r="R543" s="44" t="n">
        <v>0</v>
      </c>
      <c r="S543" s="44" t="n">
        <v>0</v>
      </c>
      <c r="T543" s="44" t="n">
        <v>0</v>
      </c>
    </row>
    <row r="544" customFormat="false" ht="12.75" hidden="false" customHeight="false" outlineLevel="0" collapsed="false">
      <c r="B544" s="45" t="n">
        <v>38047</v>
      </c>
      <c r="C544" s="43" t="n">
        <v>0</v>
      </c>
      <c r="D544" s="44" t="n">
        <v>0</v>
      </c>
      <c r="E544" s="44" t="n">
        <v>0</v>
      </c>
      <c r="F544" s="44" t="n">
        <v>0</v>
      </c>
      <c r="G544" s="44" t="n">
        <v>0</v>
      </c>
      <c r="H544" s="44" t="n">
        <v>0</v>
      </c>
      <c r="I544" s="44" t="n">
        <v>0</v>
      </c>
      <c r="J544" s="44" t="n">
        <v>0</v>
      </c>
      <c r="K544" s="44" t="n">
        <v>0</v>
      </c>
      <c r="L544" s="44" t="n">
        <v>0</v>
      </c>
      <c r="M544" s="44" t="n">
        <v>0</v>
      </c>
      <c r="N544" s="44" t="n">
        <v>0</v>
      </c>
      <c r="O544" s="44" t="n">
        <v>0</v>
      </c>
      <c r="P544" s="44" t="n">
        <v>0</v>
      </c>
      <c r="Q544" s="44" t="n">
        <v>0</v>
      </c>
      <c r="R544" s="44" t="n">
        <v>0</v>
      </c>
      <c r="S544" s="44" t="n">
        <v>0</v>
      </c>
      <c r="T544" s="44" t="n">
        <v>0</v>
      </c>
    </row>
    <row r="545" customFormat="false" ht="12.75" hidden="false" customHeight="false" outlineLevel="0" collapsed="false">
      <c r="B545" s="45" t="n">
        <v>38078</v>
      </c>
      <c r="C545" s="43" t="n">
        <v>0</v>
      </c>
      <c r="D545" s="44" t="n">
        <v>0</v>
      </c>
      <c r="E545" s="44" t="n">
        <v>0</v>
      </c>
      <c r="F545" s="44" t="n">
        <v>0</v>
      </c>
      <c r="G545" s="44" t="n">
        <v>0</v>
      </c>
      <c r="H545" s="44" t="n">
        <v>0</v>
      </c>
      <c r="I545" s="44" t="n">
        <v>0</v>
      </c>
      <c r="J545" s="44" t="n">
        <v>0</v>
      </c>
      <c r="K545" s="44" t="n">
        <v>0</v>
      </c>
      <c r="L545" s="44" t="n">
        <v>0</v>
      </c>
      <c r="M545" s="44" t="n">
        <v>0</v>
      </c>
      <c r="N545" s="44" t="n">
        <v>0</v>
      </c>
      <c r="O545" s="44" t="n">
        <v>0</v>
      </c>
      <c r="P545" s="44" t="n">
        <v>0</v>
      </c>
      <c r="Q545" s="44" t="n">
        <v>0</v>
      </c>
      <c r="R545" s="44" t="n">
        <v>0</v>
      </c>
      <c r="S545" s="44" t="n">
        <v>0</v>
      </c>
      <c r="T545" s="44" t="n">
        <v>0</v>
      </c>
    </row>
    <row r="546" customFormat="false" ht="12.75" hidden="false" customHeight="false" outlineLevel="0" collapsed="false">
      <c r="B546" s="45" t="n">
        <v>38108</v>
      </c>
      <c r="C546" s="43" t="n">
        <v>0</v>
      </c>
      <c r="D546" s="44" t="n">
        <v>0</v>
      </c>
      <c r="E546" s="44" t="n">
        <v>0</v>
      </c>
      <c r="F546" s="44" t="n">
        <v>0</v>
      </c>
      <c r="G546" s="44" t="n">
        <v>0</v>
      </c>
      <c r="H546" s="44" t="n">
        <v>0</v>
      </c>
      <c r="I546" s="44" t="n">
        <v>0</v>
      </c>
      <c r="J546" s="44" t="n">
        <v>0</v>
      </c>
      <c r="K546" s="44" t="n">
        <v>0</v>
      </c>
      <c r="L546" s="44" t="n">
        <v>0</v>
      </c>
      <c r="M546" s="44" t="n">
        <v>0</v>
      </c>
      <c r="N546" s="44" t="n">
        <v>0</v>
      </c>
      <c r="O546" s="44" t="n">
        <v>0</v>
      </c>
      <c r="P546" s="44" t="n">
        <v>0</v>
      </c>
      <c r="Q546" s="44" t="n">
        <v>0</v>
      </c>
      <c r="R546" s="44" t="n">
        <v>0</v>
      </c>
      <c r="S546" s="44" t="n">
        <v>0</v>
      </c>
      <c r="T546" s="44" t="n">
        <v>0</v>
      </c>
    </row>
    <row r="547" customFormat="false" ht="12.75" hidden="false" customHeight="false" outlineLevel="0" collapsed="false">
      <c r="B547" s="45" t="n">
        <v>38139</v>
      </c>
      <c r="C547" s="43" t="n">
        <v>0</v>
      </c>
      <c r="D547" s="44" t="n">
        <v>0</v>
      </c>
      <c r="E547" s="44" t="n">
        <v>0</v>
      </c>
      <c r="F547" s="44" t="n">
        <v>0</v>
      </c>
      <c r="G547" s="44" t="n">
        <v>0</v>
      </c>
      <c r="H547" s="44" t="n">
        <v>0</v>
      </c>
      <c r="I547" s="44" t="n">
        <v>0</v>
      </c>
      <c r="J547" s="44" t="n">
        <v>0</v>
      </c>
      <c r="K547" s="44" t="n">
        <v>0</v>
      </c>
      <c r="L547" s="44" t="n">
        <v>0</v>
      </c>
      <c r="M547" s="44" t="n">
        <v>0</v>
      </c>
      <c r="N547" s="44" t="n">
        <v>0</v>
      </c>
      <c r="O547" s="44" t="n">
        <v>0</v>
      </c>
      <c r="P547" s="44" t="n">
        <v>0</v>
      </c>
      <c r="Q547" s="44" t="n">
        <v>0</v>
      </c>
      <c r="R547" s="44" t="n">
        <v>0</v>
      </c>
      <c r="S547" s="44" t="n">
        <v>0</v>
      </c>
      <c r="T547" s="44" t="n">
        <v>0</v>
      </c>
    </row>
    <row r="548" customFormat="false" ht="12.75" hidden="false" customHeight="false" outlineLevel="0" collapsed="false">
      <c r="B548" s="45" t="n">
        <v>38169</v>
      </c>
      <c r="C548" s="43" t="n">
        <v>0</v>
      </c>
      <c r="D548" s="44" t="n">
        <v>0</v>
      </c>
      <c r="E548" s="44" t="n">
        <v>0</v>
      </c>
      <c r="F548" s="44" t="n">
        <v>0</v>
      </c>
      <c r="G548" s="44" t="n">
        <v>0</v>
      </c>
      <c r="H548" s="44" t="n">
        <v>0</v>
      </c>
      <c r="I548" s="44" t="n">
        <v>0</v>
      </c>
      <c r="J548" s="44" t="n">
        <v>0</v>
      </c>
      <c r="K548" s="44" t="n">
        <v>0</v>
      </c>
      <c r="L548" s="44" t="n">
        <v>0</v>
      </c>
      <c r="M548" s="44" t="n">
        <v>0</v>
      </c>
      <c r="N548" s="44" t="n">
        <v>0</v>
      </c>
      <c r="O548" s="44" t="n">
        <v>0</v>
      </c>
      <c r="P548" s="44" t="n">
        <v>0</v>
      </c>
      <c r="Q548" s="44" t="n">
        <v>0</v>
      </c>
      <c r="R548" s="44" t="n">
        <v>0</v>
      </c>
      <c r="S548" s="44" t="n">
        <v>0</v>
      </c>
      <c r="T548" s="44" t="n">
        <v>0</v>
      </c>
    </row>
    <row r="549" customFormat="false" ht="12.75" hidden="false" customHeight="false" outlineLevel="0" collapsed="false">
      <c r="B549" s="45" t="n">
        <v>38200</v>
      </c>
      <c r="C549" s="43" t="n">
        <v>0</v>
      </c>
      <c r="D549" s="44" t="n">
        <v>0</v>
      </c>
      <c r="E549" s="44" t="n">
        <v>0</v>
      </c>
      <c r="F549" s="44" t="n">
        <v>0</v>
      </c>
      <c r="G549" s="44" t="n">
        <v>0</v>
      </c>
      <c r="H549" s="44" t="n">
        <v>0</v>
      </c>
      <c r="I549" s="44" t="n">
        <v>0</v>
      </c>
      <c r="J549" s="44" t="n">
        <v>0</v>
      </c>
      <c r="K549" s="44" t="n">
        <v>0</v>
      </c>
      <c r="L549" s="44" t="n">
        <v>0</v>
      </c>
      <c r="M549" s="44" t="n">
        <v>0</v>
      </c>
      <c r="N549" s="44" t="n">
        <v>0</v>
      </c>
      <c r="O549" s="44" t="n">
        <v>0</v>
      </c>
      <c r="P549" s="44" t="n">
        <v>0</v>
      </c>
      <c r="Q549" s="44" t="n">
        <v>0</v>
      </c>
      <c r="R549" s="44" t="n">
        <v>0</v>
      </c>
      <c r="S549" s="44" t="n">
        <v>0</v>
      </c>
      <c r="T549" s="44" t="n">
        <v>0</v>
      </c>
    </row>
    <row r="550" customFormat="false" ht="12.75" hidden="false" customHeight="false" outlineLevel="0" collapsed="false">
      <c r="B550" s="45" t="n">
        <v>38231</v>
      </c>
      <c r="C550" s="43" t="n">
        <v>0</v>
      </c>
      <c r="D550" s="44" t="n">
        <v>0</v>
      </c>
      <c r="E550" s="44" t="n">
        <v>0</v>
      </c>
      <c r="F550" s="44" t="n">
        <v>0</v>
      </c>
      <c r="G550" s="44" t="n">
        <v>0</v>
      </c>
      <c r="H550" s="44" t="n">
        <v>0</v>
      </c>
      <c r="I550" s="44" t="n">
        <v>0</v>
      </c>
      <c r="J550" s="44" t="n">
        <v>0</v>
      </c>
      <c r="K550" s="44" t="n">
        <v>0</v>
      </c>
      <c r="L550" s="44" t="n">
        <v>0</v>
      </c>
      <c r="M550" s="44" t="n">
        <v>0</v>
      </c>
      <c r="N550" s="44" t="n">
        <v>0</v>
      </c>
      <c r="O550" s="44" t="n">
        <v>0</v>
      </c>
      <c r="P550" s="44" t="n">
        <v>0</v>
      </c>
      <c r="Q550" s="44" t="n">
        <v>0</v>
      </c>
      <c r="R550" s="44" t="n">
        <v>0</v>
      </c>
      <c r="S550" s="44" t="n">
        <v>0</v>
      </c>
      <c r="T550" s="44" t="n">
        <v>0</v>
      </c>
    </row>
    <row r="551" customFormat="false" ht="12.75" hidden="false" customHeight="false" outlineLevel="0" collapsed="false">
      <c r="B551" s="45" t="n">
        <v>38261</v>
      </c>
      <c r="C551" s="43" t="n">
        <v>0</v>
      </c>
      <c r="D551" s="44" t="n">
        <v>0</v>
      </c>
      <c r="E551" s="44" t="n">
        <v>0</v>
      </c>
      <c r="F551" s="44" t="n">
        <v>0</v>
      </c>
      <c r="G551" s="44" t="n">
        <v>0</v>
      </c>
      <c r="H551" s="44" t="n">
        <v>0</v>
      </c>
      <c r="I551" s="44" t="n">
        <v>0</v>
      </c>
      <c r="J551" s="44" t="n">
        <v>0</v>
      </c>
      <c r="K551" s="44" t="n">
        <v>0</v>
      </c>
      <c r="L551" s="44" t="n">
        <v>0</v>
      </c>
      <c r="M551" s="44" t="n">
        <v>0</v>
      </c>
      <c r="N551" s="44" t="n">
        <v>0</v>
      </c>
      <c r="O551" s="44" t="n">
        <v>0</v>
      </c>
      <c r="P551" s="44" t="n">
        <v>0</v>
      </c>
      <c r="Q551" s="44" t="n">
        <v>0</v>
      </c>
      <c r="R551" s="44" t="n">
        <v>0</v>
      </c>
      <c r="S551" s="44" t="n">
        <v>0</v>
      </c>
      <c r="T551" s="44" t="n">
        <v>0</v>
      </c>
    </row>
    <row r="552" customFormat="false" ht="12.75" hidden="false" customHeight="false" outlineLevel="0" collapsed="false">
      <c r="B552" s="45" t="n">
        <v>38292</v>
      </c>
      <c r="C552" s="43" t="n">
        <v>0</v>
      </c>
      <c r="D552" s="44" t="n">
        <v>0</v>
      </c>
      <c r="E552" s="44" t="n">
        <v>0</v>
      </c>
      <c r="F552" s="44" t="n">
        <v>0</v>
      </c>
      <c r="G552" s="44" t="n">
        <v>0</v>
      </c>
      <c r="H552" s="44" t="n">
        <v>0</v>
      </c>
      <c r="I552" s="44" t="n">
        <v>0</v>
      </c>
      <c r="J552" s="44" t="n">
        <v>0</v>
      </c>
      <c r="K552" s="44" t="n">
        <v>0</v>
      </c>
      <c r="L552" s="44" t="n">
        <v>0</v>
      </c>
      <c r="M552" s="44" t="n">
        <v>0</v>
      </c>
      <c r="N552" s="44" t="n">
        <v>0</v>
      </c>
      <c r="O552" s="44" t="n">
        <v>0</v>
      </c>
      <c r="P552" s="44" t="n">
        <v>0</v>
      </c>
      <c r="Q552" s="44" t="n">
        <v>0</v>
      </c>
      <c r="R552" s="44" t="n">
        <v>0</v>
      </c>
      <c r="S552" s="44" t="n">
        <v>0</v>
      </c>
      <c r="T552" s="44" t="n">
        <v>0</v>
      </c>
    </row>
    <row r="553" customFormat="false" ht="12.75" hidden="false" customHeight="false" outlineLevel="0" collapsed="false">
      <c r="B553" s="45" t="n">
        <v>38322</v>
      </c>
      <c r="C553" s="43" t="n">
        <v>0</v>
      </c>
      <c r="D553" s="44" t="n">
        <v>0</v>
      </c>
      <c r="E553" s="44" t="n">
        <v>0</v>
      </c>
      <c r="F553" s="44" t="n">
        <v>0</v>
      </c>
      <c r="G553" s="44" t="n">
        <v>0</v>
      </c>
      <c r="H553" s="44" t="n">
        <v>0</v>
      </c>
      <c r="I553" s="44" t="n">
        <v>0</v>
      </c>
      <c r="J553" s="44" t="n">
        <v>0</v>
      </c>
      <c r="K553" s="44" t="n">
        <v>0</v>
      </c>
      <c r="L553" s="44" t="n">
        <v>0</v>
      </c>
      <c r="M553" s="44" t="n">
        <v>0</v>
      </c>
      <c r="N553" s="44" t="n">
        <v>0</v>
      </c>
      <c r="O553" s="44" t="n">
        <v>0</v>
      </c>
      <c r="P553" s="44" t="n">
        <v>0</v>
      </c>
      <c r="Q553" s="44" t="n">
        <v>0</v>
      </c>
      <c r="R553" s="44" t="n">
        <v>0</v>
      </c>
      <c r="S553" s="44" t="n">
        <v>0</v>
      </c>
      <c r="T553" s="44" t="n">
        <v>0</v>
      </c>
    </row>
    <row r="554" customFormat="false" ht="12.75" hidden="false" customHeight="false" outlineLevel="0" collapsed="false">
      <c r="B554" s="45" t="n">
        <v>38353</v>
      </c>
      <c r="C554" s="43" t="n">
        <v>0</v>
      </c>
      <c r="D554" s="44" t="n">
        <v>0</v>
      </c>
      <c r="E554" s="44" t="n">
        <v>0</v>
      </c>
      <c r="F554" s="44" t="n">
        <v>0</v>
      </c>
      <c r="G554" s="44" t="n">
        <v>0</v>
      </c>
      <c r="H554" s="44" t="n">
        <v>0</v>
      </c>
      <c r="I554" s="44" t="n">
        <v>0</v>
      </c>
      <c r="J554" s="44" t="n">
        <v>0</v>
      </c>
      <c r="K554" s="44" t="n">
        <v>0</v>
      </c>
      <c r="L554" s="44" t="n">
        <v>0</v>
      </c>
      <c r="M554" s="44" t="n">
        <v>0</v>
      </c>
      <c r="N554" s="44" t="n">
        <v>0</v>
      </c>
      <c r="O554" s="44" t="n">
        <v>0</v>
      </c>
      <c r="P554" s="44" t="n">
        <v>0</v>
      </c>
      <c r="Q554" s="44" t="n">
        <v>0</v>
      </c>
      <c r="R554" s="44" t="n">
        <v>0</v>
      </c>
      <c r="S554" s="44" t="n">
        <v>0</v>
      </c>
      <c r="T554" s="44" t="n">
        <v>0</v>
      </c>
    </row>
    <row r="555" customFormat="false" ht="12.75" hidden="false" customHeight="false" outlineLevel="0" collapsed="false">
      <c r="B555" s="45" t="n">
        <v>38384</v>
      </c>
      <c r="C555" s="43" t="n">
        <v>0</v>
      </c>
      <c r="D555" s="44" t="n">
        <v>0</v>
      </c>
      <c r="E555" s="44" t="n">
        <v>0</v>
      </c>
      <c r="F555" s="44" t="n">
        <v>0</v>
      </c>
      <c r="G555" s="44" t="n">
        <v>0</v>
      </c>
      <c r="H555" s="44" t="n">
        <v>0</v>
      </c>
      <c r="I555" s="44" t="n">
        <v>0</v>
      </c>
      <c r="J555" s="44" t="n">
        <v>0</v>
      </c>
      <c r="K555" s="44" t="n">
        <v>0</v>
      </c>
      <c r="L555" s="44" t="n">
        <v>0</v>
      </c>
      <c r="M555" s="44" t="n">
        <v>0</v>
      </c>
      <c r="N555" s="44" t="n">
        <v>0</v>
      </c>
      <c r="O555" s="44" t="n">
        <v>0</v>
      </c>
      <c r="P555" s="44" t="n">
        <v>0</v>
      </c>
      <c r="Q555" s="44" t="n">
        <v>0</v>
      </c>
      <c r="R555" s="44" t="n">
        <v>0</v>
      </c>
      <c r="S555" s="44" t="n">
        <v>0</v>
      </c>
      <c r="T555" s="44" t="n">
        <v>0</v>
      </c>
    </row>
    <row r="556" customFormat="false" ht="12.75" hidden="false" customHeight="false" outlineLevel="0" collapsed="false">
      <c r="B556" s="45" t="n">
        <v>38412</v>
      </c>
      <c r="C556" s="43" t="n">
        <v>0</v>
      </c>
      <c r="D556" s="44" t="n">
        <v>0</v>
      </c>
      <c r="E556" s="44" t="n">
        <v>0</v>
      </c>
      <c r="F556" s="44" t="n">
        <v>0</v>
      </c>
      <c r="G556" s="44" t="n">
        <v>0</v>
      </c>
      <c r="H556" s="44" t="n">
        <v>0</v>
      </c>
      <c r="I556" s="44" t="n">
        <v>0</v>
      </c>
      <c r="J556" s="44" t="n">
        <v>0</v>
      </c>
      <c r="K556" s="44" t="n">
        <v>0</v>
      </c>
      <c r="L556" s="44" t="n">
        <v>0</v>
      </c>
      <c r="M556" s="44" t="n">
        <v>0</v>
      </c>
      <c r="N556" s="44" t="n">
        <v>0</v>
      </c>
      <c r="O556" s="44" t="n">
        <v>0</v>
      </c>
      <c r="P556" s="44" t="n">
        <v>0</v>
      </c>
      <c r="Q556" s="44" t="n">
        <v>0</v>
      </c>
      <c r="R556" s="44" t="n">
        <v>0</v>
      </c>
      <c r="S556" s="44" t="n">
        <v>0</v>
      </c>
      <c r="T556" s="44" t="n">
        <v>0</v>
      </c>
    </row>
    <row r="557" customFormat="false" ht="12.75" hidden="false" customHeight="false" outlineLevel="0" collapsed="false">
      <c r="B557" s="45" t="n">
        <v>38443</v>
      </c>
      <c r="C557" s="43" t="n">
        <v>0</v>
      </c>
      <c r="D557" s="44" t="n">
        <v>0</v>
      </c>
      <c r="E557" s="44" t="n">
        <v>0</v>
      </c>
      <c r="F557" s="44" t="n">
        <v>0</v>
      </c>
      <c r="G557" s="44" t="n">
        <v>0</v>
      </c>
      <c r="H557" s="44" t="n">
        <v>0</v>
      </c>
      <c r="I557" s="44" t="n">
        <v>0</v>
      </c>
      <c r="J557" s="44" t="n">
        <v>0</v>
      </c>
      <c r="K557" s="44" t="n">
        <v>0</v>
      </c>
      <c r="L557" s="44" t="n">
        <v>0</v>
      </c>
      <c r="M557" s="44" t="n">
        <v>0</v>
      </c>
      <c r="N557" s="44" t="n">
        <v>0</v>
      </c>
      <c r="O557" s="44" t="n">
        <v>0</v>
      </c>
      <c r="P557" s="44" t="n">
        <v>0</v>
      </c>
      <c r="Q557" s="44" t="n">
        <v>0</v>
      </c>
      <c r="R557" s="44" t="n">
        <v>0</v>
      </c>
      <c r="S557" s="44" t="n">
        <v>0</v>
      </c>
      <c r="T557" s="44" t="n">
        <v>0</v>
      </c>
    </row>
    <row r="558" customFormat="false" ht="12.75" hidden="false" customHeight="false" outlineLevel="0" collapsed="false">
      <c r="B558" s="45" t="n">
        <v>38473</v>
      </c>
      <c r="C558" s="43" t="n">
        <v>0</v>
      </c>
      <c r="D558" s="44" t="n">
        <v>0</v>
      </c>
      <c r="E558" s="44" t="n">
        <v>0</v>
      </c>
      <c r="F558" s="44" t="n">
        <v>0</v>
      </c>
      <c r="G558" s="44" t="n">
        <v>0</v>
      </c>
      <c r="H558" s="44" t="n">
        <v>0</v>
      </c>
      <c r="I558" s="44" t="n">
        <v>0</v>
      </c>
      <c r="J558" s="44" t="n">
        <v>0</v>
      </c>
      <c r="K558" s="44" t="n">
        <v>0</v>
      </c>
      <c r="L558" s="44" t="n">
        <v>0</v>
      </c>
      <c r="M558" s="44" t="n">
        <v>0</v>
      </c>
      <c r="N558" s="44" t="n">
        <v>0</v>
      </c>
      <c r="O558" s="44" t="n">
        <v>0</v>
      </c>
      <c r="P558" s="44" t="n">
        <v>0</v>
      </c>
      <c r="Q558" s="44" t="n">
        <v>0</v>
      </c>
      <c r="R558" s="44" t="n">
        <v>0</v>
      </c>
      <c r="S558" s="44" t="n">
        <v>0</v>
      </c>
      <c r="T558" s="44" t="n">
        <v>0</v>
      </c>
    </row>
    <row r="559" customFormat="false" ht="12.75" hidden="false" customHeight="false" outlineLevel="0" collapsed="false">
      <c r="B559" s="45" t="n">
        <v>38504</v>
      </c>
      <c r="C559" s="43" t="n">
        <v>0</v>
      </c>
      <c r="D559" s="44" t="n">
        <v>0</v>
      </c>
      <c r="E559" s="44" t="n">
        <v>0</v>
      </c>
      <c r="F559" s="44" t="n">
        <v>0</v>
      </c>
      <c r="G559" s="44" t="n">
        <v>0</v>
      </c>
      <c r="H559" s="44" t="n">
        <v>0</v>
      </c>
      <c r="I559" s="44" t="n">
        <v>0</v>
      </c>
      <c r="J559" s="44" t="n">
        <v>0</v>
      </c>
      <c r="K559" s="44" t="n">
        <v>0</v>
      </c>
      <c r="L559" s="44" t="n">
        <v>0</v>
      </c>
      <c r="M559" s="44" t="n">
        <v>0</v>
      </c>
      <c r="N559" s="44" t="n">
        <v>0</v>
      </c>
      <c r="O559" s="44" t="n">
        <v>0</v>
      </c>
      <c r="P559" s="44" t="n">
        <v>0</v>
      </c>
      <c r="Q559" s="44" t="n">
        <v>0</v>
      </c>
      <c r="R559" s="44" t="n">
        <v>0</v>
      </c>
      <c r="S559" s="44" t="n">
        <v>0</v>
      </c>
      <c r="T559" s="44" t="n">
        <v>0</v>
      </c>
    </row>
    <row r="560" customFormat="false" ht="12.75" hidden="false" customHeight="false" outlineLevel="0" collapsed="false">
      <c r="B560" s="45" t="n">
        <v>38534</v>
      </c>
      <c r="C560" s="43" t="n">
        <v>0</v>
      </c>
      <c r="D560" s="44" t="n">
        <v>0</v>
      </c>
      <c r="E560" s="44" t="n">
        <v>0</v>
      </c>
      <c r="F560" s="44" t="n">
        <v>0</v>
      </c>
      <c r="G560" s="44" t="n">
        <v>0</v>
      </c>
      <c r="H560" s="44" t="n">
        <v>0</v>
      </c>
      <c r="I560" s="44" t="n">
        <v>0</v>
      </c>
      <c r="J560" s="44" t="n">
        <v>0</v>
      </c>
      <c r="K560" s="44" t="n">
        <v>0</v>
      </c>
      <c r="L560" s="44" t="n">
        <v>0</v>
      </c>
      <c r="M560" s="44" t="n">
        <v>0</v>
      </c>
      <c r="N560" s="44" t="n">
        <v>0</v>
      </c>
      <c r="O560" s="44" t="n">
        <v>0</v>
      </c>
      <c r="P560" s="44" t="n">
        <v>0</v>
      </c>
      <c r="Q560" s="44" t="n">
        <v>0</v>
      </c>
      <c r="R560" s="44" t="n">
        <v>0</v>
      </c>
      <c r="S560" s="44" t="n">
        <v>0</v>
      </c>
      <c r="T560" s="44" t="n">
        <v>0</v>
      </c>
    </row>
    <row r="561" customFormat="false" ht="12.75" hidden="false" customHeight="false" outlineLevel="0" collapsed="false">
      <c r="B561" s="45" t="n">
        <v>38565</v>
      </c>
      <c r="C561" s="43" t="n">
        <v>0</v>
      </c>
      <c r="D561" s="44" t="n">
        <v>0</v>
      </c>
      <c r="E561" s="44" t="n">
        <v>0</v>
      </c>
      <c r="F561" s="44" t="n">
        <v>0</v>
      </c>
      <c r="G561" s="44" t="n">
        <v>0</v>
      </c>
      <c r="H561" s="44" t="n">
        <v>0</v>
      </c>
      <c r="I561" s="44" t="n">
        <v>0</v>
      </c>
      <c r="J561" s="44" t="n">
        <v>0</v>
      </c>
      <c r="K561" s="44" t="n">
        <v>0</v>
      </c>
      <c r="L561" s="44" t="n">
        <v>0</v>
      </c>
      <c r="M561" s="44" t="n">
        <v>0</v>
      </c>
      <c r="N561" s="44" t="n">
        <v>0</v>
      </c>
      <c r="O561" s="44" t="n">
        <v>0</v>
      </c>
      <c r="P561" s="44" t="n">
        <v>0</v>
      </c>
      <c r="Q561" s="44" t="n">
        <v>0</v>
      </c>
      <c r="R561" s="44" t="n">
        <v>0</v>
      </c>
      <c r="S561" s="44" t="n">
        <v>0</v>
      </c>
      <c r="T561" s="44" t="n">
        <v>0</v>
      </c>
    </row>
    <row r="562" customFormat="false" ht="12.75" hidden="false" customHeight="false" outlineLevel="0" collapsed="false">
      <c r="B562" s="45" t="n">
        <v>38596</v>
      </c>
      <c r="C562" s="43" t="n">
        <v>0</v>
      </c>
      <c r="D562" s="44" t="n">
        <v>0</v>
      </c>
      <c r="E562" s="44" t="n">
        <v>0</v>
      </c>
      <c r="F562" s="44" t="n">
        <v>0</v>
      </c>
      <c r="G562" s="44" t="n">
        <v>0</v>
      </c>
      <c r="H562" s="44" t="n">
        <v>0</v>
      </c>
      <c r="I562" s="44" t="n">
        <v>0</v>
      </c>
      <c r="J562" s="44" t="n">
        <v>0</v>
      </c>
      <c r="K562" s="44" t="n">
        <v>0</v>
      </c>
      <c r="L562" s="44" t="n">
        <v>0</v>
      </c>
      <c r="M562" s="44" t="n">
        <v>0</v>
      </c>
      <c r="N562" s="44" t="n">
        <v>0</v>
      </c>
      <c r="O562" s="44" t="n">
        <v>0</v>
      </c>
      <c r="P562" s="44" t="n">
        <v>0</v>
      </c>
      <c r="Q562" s="44" t="n">
        <v>0</v>
      </c>
      <c r="R562" s="44" t="n">
        <v>0</v>
      </c>
      <c r="S562" s="44" t="n">
        <v>0</v>
      </c>
      <c r="T562" s="44" t="n">
        <v>0</v>
      </c>
    </row>
    <row r="563" customFormat="false" ht="12.75" hidden="false" customHeight="false" outlineLevel="0" collapsed="false">
      <c r="B563" s="45" t="n">
        <v>38626</v>
      </c>
      <c r="C563" s="43" t="n">
        <v>0</v>
      </c>
      <c r="D563" s="44" t="n">
        <v>0</v>
      </c>
      <c r="E563" s="44" t="n">
        <v>0</v>
      </c>
      <c r="F563" s="44" t="n">
        <v>0</v>
      </c>
      <c r="G563" s="44" t="n">
        <v>0</v>
      </c>
      <c r="H563" s="44" t="n">
        <v>0</v>
      </c>
      <c r="I563" s="44" t="n">
        <v>0</v>
      </c>
      <c r="J563" s="44" t="n">
        <v>0</v>
      </c>
      <c r="K563" s="44" t="n">
        <v>0</v>
      </c>
      <c r="L563" s="44" t="n">
        <v>0</v>
      </c>
      <c r="M563" s="44" t="n">
        <v>0</v>
      </c>
      <c r="N563" s="44" t="n">
        <v>0</v>
      </c>
      <c r="O563" s="44" t="n">
        <v>0</v>
      </c>
      <c r="P563" s="44" t="n">
        <v>0</v>
      </c>
      <c r="Q563" s="44" t="n">
        <v>0</v>
      </c>
      <c r="R563" s="44" t="n">
        <v>0</v>
      </c>
      <c r="S563" s="44" t="n">
        <v>0</v>
      </c>
      <c r="T563" s="44" t="n">
        <v>0</v>
      </c>
    </row>
    <row r="564" customFormat="false" ht="12.75" hidden="false" customHeight="false" outlineLevel="0" collapsed="false">
      <c r="B564" s="45" t="n">
        <v>38657</v>
      </c>
      <c r="C564" s="43" t="n">
        <v>0</v>
      </c>
      <c r="D564" s="44" t="n">
        <v>0</v>
      </c>
      <c r="E564" s="44" t="n">
        <v>0</v>
      </c>
      <c r="F564" s="44" t="n">
        <v>0</v>
      </c>
      <c r="G564" s="44" t="n">
        <v>0</v>
      </c>
      <c r="H564" s="44" t="n">
        <v>0</v>
      </c>
      <c r="I564" s="44" t="n">
        <v>0</v>
      </c>
      <c r="J564" s="44" t="n">
        <v>0</v>
      </c>
      <c r="K564" s="44" t="n">
        <v>0</v>
      </c>
      <c r="L564" s="44" t="n">
        <v>0</v>
      </c>
      <c r="M564" s="44" t="n">
        <v>0</v>
      </c>
      <c r="N564" s="44" t="n">
        <v>0</v>
      </c>
      <c r="O564" s="44" t="n">
        <v>0</v>
      </c>
      <c r="P564" s="44" t="n">
        <v>0</v>
      </c>
      <c r="Q564" s="44" t="n">
        <v>0</v>
      </c>
      <c r="R564" s="44" t="n">
        <v>0</v>
      </c>
      <c r="S564" s="44" t="n">
        <v>0</v>
      </c>
      <c r="T564" s="44" t="n">
        <v>0</v>
      </c>
    </row>
    <row r="565" customFormat="false" ht="12.75" hidden="false" customHeight="false" outlineLevel="0" collapsed="false">
      <c r="B565" s="45" t="n">
        <v>38687</v>
      </c>
      <c r="C565" s="43" t="n">
        <v>0</v>
      </c>
      <c r="D565" s="44" t="n">
        <v>0</v>
      </c>
      <c r="E565" s="44" t="n">
        <v>0</v>
      </c>
      <c r="F565" s="44" t="n">
        <v>0</v>
      </c>
      <c r="G565" s="44" t="n">
        <v>0</v>
      </c>
      <c r="H565" s="44" t="n">
        <v>0</v>
      </c>
      <c r="I565" s="44" t="n">
        <v>0</v>
      </c>
      <c r="J565" s="44" t="n">
        <v>0</v>
      </c>
      <c r="K565" s="44" t="n">
        <v>0</v>
      </c>
      <c r="L565" s="44" t="n">
        <v>0</v>
      </c>
      <c r="M565" s="44" t="n">
        <v>0</v>
      </c>
      <c r="N565" s="44" t="n">
        <v>0</v>
      </c>
      <c r="O565" s="44" t="n">
        <v>0</v>
      </c>
      <c r="P565" s="44" t="n">
        <v>0</v>
      </c>
      <c r="Q565" s="44" t="n">
        <v>0</v>
      </c>
      <c r="R565" s="44" t="n">
        <v>0</v>
      </c>
      <c r="S565" s="44" t="n">
        <v>0</v>
      </c>
      <c r="T565" s="44" t="n">
        <v>0</v>
      </c>
    </row>
    <row r="566" customFormat="false" ht="12.75" hidden="false" customHeight="false" outlineLevel="0" collapsed="false">
      <c r="B566" s="45" t="n">
        <v>38718</v>
      </c>
      <c r="C566" s="43" t="n">
        <v>0</v>
      </c>
      <c r="D566" s="44" t="n">
        <v>0</v>
      </c>
      <c r="E566" s="44" t="n">
        <v>0</v>
      </c>
      <c r="F566" s="44" t="n">
        <v>0</v>
      </c>
      <c r="G566" s="44" t="n">
        <v>0</v>
      </c>
      <c r="H566" s="44" t="n">
        <v>0</v>
      </c>
      <c r="I566" s="44" t="n">
        <v>0</v>
      </c>
      <c r="J566" s="44" t="n">
        <v>0</v>
      </c>
      <c r="K566" s="44" t="n">
        <v>0</v>
      </c>
      <c r="L566" s="44" t="n">
        <v>0</v>
      </c>
      <c r="M566" s="44" t="n">
        <v>0</v>
      </c>
      <c r="N566" s="44" t="n">
        <v>0</v>
      </c>
      <c r="O566" s="44" t="n">
        <v>0</v>
      </c>
      <c r="P566" s="44" t="n">
        <v>0</v>
      </c>
      <c r="Q566" s="44" t="n">
        <v>0</v>
      </c>
      <c r="R566" s="44" t="n">
        <v>0</v>
      </c>
      <c r="S566" s="44" t="n">
        <v>0</v>
      </c>
      <c r="T566" s="44" t="n">
        <v>0</v>
      </c>
    </row>
    <row r="567" customFormat="false" ht="12.75" hidden="false" customHeight="false" outlineLevel="0" collapsed="false">
      <c r="B567" s="45" t="n">
        <v>38749</v>
      </c>
      <c r="C567" s="43" t="n">
        <v>0</v>
      </c>
      <c r="D567" s="44" t="n">
        <v>0</v>
      </c>
      <c r="E567" s="44" t="n">
        <v>0</v>
      </c>
      <c r="F567" s="44" t="n">
        <v>0</v>
      </c>
      <c r="G567" s="44" t="n">
        <v>0</v>
      </c>
      <c r="H567" s="44" t="n">
        <v>0</v>
      </c>
      <c r="I567" s="44" t="n">
        <v>0</v>
      </c>
      <c r="J567" s="44" t="n">
        <v>0</v>
      </c>
      <c r="K567" s="44" t="n">
        <v>0</v>
      </c>
      <c r="L567" s="44" t="n">
        <v>0</v>
      </c>
      <c r="M567" s="44" t="n">
        <v>0</v>
      </c>
      <c r="N567" s="44" t="n">
        <v>0</v>
      </c>
      <c r="O567" s="44" t="n">
        <v>0</v>
      </c>
      <c r="P567" s="44" t="n">
        <v>0</v>
      </c>
      <c r="Q567" s="44" t="n">
        <v>0</v>
      </c>
      <c r="R567" s="44" t="n">
        <v>0</v>
      </c>
      <c r="S567" s="44" t="n">
        <v>0</v>
      </c>
      <c r="T567" s="44" t="n">
        <v>0</v>
      </c>
    </row>
    <row r="568" customFormat="false" ht="12.75" hidden="false" customHeight="false" outlineLevel="0" collapsed="false">
      <c r="B568" s="45" t="n">
        <v>38777</v>
      </c>
      <c r="C568" s="43" t="n">
        <v>0</v>
      </c>
      <c r="D568" s="44" t="n">
        <v>0</v>
      </c>
      <c r="E568" s="44" t="n">
        <v>0</v>
      </c>
      <c r="F568" s="44" t="n">
        <v>0</v>
      </c>
      <c r="G568" s="44" t="n">
        <v>0</v>
      </c>
      <c r="H568" s="44" t="n">
        <v>0</v>
      </c>
      <c r="I568" s="44" t="n">
        <v>0</v>
      </c>
      <c r="J568" s="44" t="n">
        <v>0</v>
      </c>
      <c r="K568" s="44" t="n">
        <v>0</v>
      </c>
      <c r="L568" s="44" t="n">
        <v>0</v>
      </c>
      <c r="M568" s="44" t="n">
        <v>0</v>
      </c>
      <c r="N568" s="44" t="n">
        <v>0</v>
      </c>
      <c r="O568" s="44" t="n">
        <v>0</v>
      </c>
      <c r="P568" s="44" t="n">
        <v>0</v>
      </c>
      <c r="Q568" s="44" t="n">
        <v>0</v>
      </c>
      <c r="R568" s="44" t="n">
        <v>0</v>
      </c>
      <c r="S568" s="44" t="n">
        <v>0</v>
      </c>
      <c r="T568" s="44" t="n">
        <v>0</v>
      </c>
    </row>
    <row r="569" customFormat="false" ht="12.75" hidden="false" customHeight="false" outlineLevel="0" collapsed="false">
      <c r="B569" s="45" t="n">
        <v>38808</v>
      </c>
      <c r="C569" s="43" t="n">
        <v>0</v>
      </c>
      <c r="D569" s="44" t="n">
        <v>0</v>
      </c>
      <c r="E569" s="44" t="n">
        <v>0</v>
      </c>
      <c r="F569" s="44" t="n">
        <v>0</v>
      </c>
      <c r="G569" s="44" t="n">
        <v>0</v>
      </c>
      <c r="H569" s="44" t="n">
        <v>0</v>
      </c>
      <c r="I569" s="44" t="n">
        <v>0</v>
      </c>
      <c r="J569" s="44" t="n">
        <v>0</v>
      </c>
      <c r="K569" s="44" t="n">
        <v>0</v>
      </c>
      <c r="L569" s="44" t="n">
        <v>0</v>
      </c>
      <c r="M569" s="44" t="n">
        <v>0</v>
      </c>
      <c r="N569" s="44" t="n">
        <v>0</v>
      </c>
      <c r="O569" s="44" t="n">
        <v>0</v>
      </c>
      <c r="P569" s="44" t="n">
        <v>0</v>
      </c>
      <c r="Q569" s="44" t="n">
        <v>0</v>
      </c>
      <c r="R569" s="44" t="n">
        <v>0</v>
      </c>
      <c r="S569" s="44" t="n">
        <v>0</v>
      </c>
      <c r="T569" s="44" t="n">
        <v>0</v>
      </c>
    </row>
    <row r="570" customFormat="false" ht="12.75" hidden="false" customHeight="false" outlineLevel="0" collapsed="false">
      <c r="B570" s="45" t="n">
        <v>38838</v>
      </c>
      <c r="C570" s="43" t="n">
        <v>0</v>
      </c>
      <c r="D570" s="44" t="n">
        <v>0</v>
      </c>
      <c r="E570" s="44" t="n">
        <v>0</v>
      </c>
      <c r="F570" s="44" t="n">
        <v>0</v>
      </c>
      <c r="G570" s="44" t="n">
        <v>0</v>
      </c>
      <c r="H570" s="44" t="n">
        <v>0</v>
      </c>
      <c r="I570" s="44" t="n">
        <v>0</v>
      </c>
      <c r="J570" s="44" t="n">
        <v>0</v>
      </c>
      <c r="K570" s="44" t="n">
        <v>0</v>
      </c>
      <c r="L570" s="44" t="n">
        <v>0</v>
      </c>
      <c r="M570" s="44" t="n">
        <v>0</v>
      </c>
      <c r="N570" s="44" t="n">
        <v>0</v>
      </c>
      <c r="O570" s="44" t="n">
        <v>0</v>
      </c>
      <c r="P570" s="44" t="n">
        <v>0</v>
      </c>
      <c r="Q570" s="44" t="n">
        <v>0</v>
      </c>
      <c r="R570" s="44" t="n">
        <v>0</v>
      </c>
      <c r="S570" s="44" t="n">
        <v>0</v>
      </c>
      <c r="T570" s="44" t="n">
        <v>0</v>
      </c>
    </row>
    <row r="571" customFormat="false" ht="12.75" hidden="false" customHeight="false" outlineLevel="0" collapsed="false">
      <c r="B571" s="45" t="n">
        <v>38869</v>
      </c>
      <c r="C571" s="43" t="n">
        <v>0</v>
      </c>
      <c r="D571" s="44" t="n">
        <v>0</v>
      </c>
      <c r="E571" s="44" t="n">
        <v>0</v>
      </c>
      <c r="F571" s="44" t="n">
        <v>0</v>
      </c>
      <c r="G571" s="44" t="n">
        <v>0</v>
      </c>
      <c r="H571" s="44" t="n">
        <v>0</v>
      </c>
      <c r="I571" s="44" t="n">
        <v>0</v>
      </c>
      <c r="J571" s="44" t="n">
        <v>0</v>
      </c>
      <c r="K571" s="44" t="n">
        <v>0</v>
      </c>
      <c r="L571" s="44" t="n">
        <v>0</v>
      </c>
      <c r="M571" s="44" t="n">
        <v>0</v>
      </c>
      <c r="N571" s="44" t="n">
        <v>0</v>
      </c>
      <c r="O571" s="44" t="n">
        <v>0</v>
      </c>
      <c r="P571" s="44" t="n">
        <v>0</v>
      </c>
      <c r="Q571" s="44" t="n">
        <v>0</v>
      </c>
      <c r="R571" s="44" t="n">
        <v>0</v>
      </c>
      <c r="S571" s="44" t="n">
        <v>0</v>
      </c>
      <c r="T571" s="44" t="n">
        <v>0</v>
      </c>
    </row>
    <row r="572" customFormat="false" ht="12.75" hidden="false" customHeight="false" outlineLevel="0" collapsed="false">
      <c r="B572" s="45" t="n">
        <v>38899</v>
      </c>
      <c r="C572" s="43" t="n">
        <v>0</v>
      </c>
      <c r="D572" s="44" t="n">
        <v>0</v>
      </c>
      <c r="E572" s="44" t="n">
        <v>0</v>
      </c>
      <c r="F572" s="44" t="n">
        <v>0</v>
      </c>
      <c r="G572" s="44" t="n">
        <v>0</v>
      </c>
      <c r="H572" s="44" t="n">
        <v>0</v>
      </c>
      <c r="I572" s="44" t="n">
        <v>0</v>
      </c>
      <c r="J572" s="44" t="n">
        <v>0</v>
      </c>
      <c r="K572" s="44" t="n">
        <v>0</v>
      </c>
      <c r="L572" s="44" t="n">
        <v>0</v>
      </c>
      <c r="M572" s="44" t="n">
        <v>0</v>
      </c>
      <c r="N572" s="44" t="n">
        <v>0</v>
      </c>
      <c r="O572" s="44" t="n">
        <v>0</v>
      </c>
      <c r="P572" s="44" t="n">
        <v>0</v>
      </c>
      <c r="Q572" s="44" t="n">
        <v>0</v>
      </c>
      <c r="R572" s="44" t="n">
        <v>0</v>
      </c>
      <c r="S572" s="44" t="n">
        <v>0</v>
      </c>
      <c r="T572" s="44" t="n">
        <v>0</v>
      </c>
    </row>
    <row r="573" customFormat="false" ht="12.75" hidden="false" customHeight="false" outlineLevel="0" collapsed="false">
      <c r="B573" s="45" t="n">
        <v>38930</v>
      </c>
      <c r="C573" s="43" t="n">
        <v>0</v>
      </c>
      <c r="D573" s="44" t="n">
        <v>0</v>
      </c>
      <c r="E573" s="44" t="n">
        <v>0</v>
      </c>
      <c r="F573" s="44" t="n">
        <v>0</v>
      </c>
      <c r="G573" s="44" t="n">
        <v>0</v>
      </c>
      <c r="H573" s="44" t="n">
        <v>0</v>
      </c>
      <c r="I573" s="44" t="n">
        <v>0</v>
      </c>
      <c r="J573" s="44" t="n">
        <v>0</v>
      </c>
      <c r="K573" s="44" t="n">
        <v>0</v>
      </c>
      <c r="L573" s="44" t="n">
        <v>0</v>
      </c>
      <c r="M573" s="44" t="n">
        <v>0</v>
      </c>
      <c r="N573" s="44" t="n">
        <v>0</v>
      </c>
      <c r="O573" s="44" t="n">
        <v>0</v>
      </c>
      <c r="P573" s="44" t="n">
        <v>0</v>
      </c>
      <c r="Q573" s="44" t="n">
        <v>0</v>
      </c>
      <c r="R573" s="44" t="n">
        <v>0</v>
      </c>
      <c r="S573" s="44" t="n">
        <v>0</v>
      </c>
      <c r="T573" s="44" t="n">
        <v>0</v>
      </c>
    </row>
    <row r="574" customFormat="false" ht="12.75" hidden="false" customHeight="false" outlineLevel="0" collapsed="false">
      <c r="B574" s="45" t="n">
        <v>38961</v>
      </c>
      <c r="C574" s="43" t="n">
        <v>0</v>
      </c>
      <c r="D574" s="44" t="n">
        <v>0</v>
      </c>
      <c r="E574" s="44" t="n">
        <v>0</v>
      </c>
      <c r="F574" s="44" t="n">
        <v>0</v>
      </c>
      <c r="G574" s="44" t="n">
        <v>0</v>
      </c>
      <c r="H574" s="44" t="n">
        <v>0</v>
      </c>
      <c r="I574" s="44" t="n">
        <v>0</v>
      </c>
      <c r="J574" s="44" t="n">
        <v>0</v>
      </c>
      <c r="K574" s="44" t="n">
        <v>0</v>
      </c>
      <c r="L574" s="44" t="n">
        <v>0</v>
      </c>
      <c r="M574" s="44" t="n">
        <v>0</v>
      </c>
      <c r="N574" s="44" t="n">
        <v>0</v>
      </c>
      <c r="O574" s="44" t="n">
        <v>0</v>
      </c>
      <c r="P574" s="44" t="n">
        <v>0</v>
      </c>
      <c r="Q574" s="44" t="n">
        <v>0</v>
      </c>
      <c r="R574" s="44" t="n">
        <v>0</v>
      </c>
      <c r="S574" s="44" t="n">
        <v>0</v>
      </c>
      <c r="T574" s="44" t="n">
        <v>0</v>
      </c>
    </row>
    <row r="575" customFormat="false" ht="12.75" hidden="false" customHeight="false" outlineLevel="0" collapsed="false">
      <c r="B575" s="45" t="n">
        <v>38991</v>
      </c>
      <c r="C575" s="43" t="n">
        <v>0</v>
      </c>
      <c r="D575" s="44" t="n">
        <v>0</v>
      </c>
      <c r="E575" s="44" t="n">
        <v>0</v>
      </c>
      <c r="F575" s="44" t="n">
        <v>0</v>
      </c>
      <c r="G575" s="44" t="n">
        <v>0</v>
      </c>
      <c r="H575" s="44" t="n">
        <v>0</v>
      </c>
      <c r="I575" s="44" t="n">
        <v>0</v>
      </c>
      <c r="J575" s="44" t="n">
        <v>0</v>
      </c>
      <c r="K575" s="44" t="n">
        <v>0</v>
      </c>
      <c r="L575" s="44" t="n">
        <v>0</v>
      </c>
      <c r="M575" s="44" t="n">
        <v>0</v>
      </c>
      <c r="N575" s="44" t="n">
        <v>0</v>
      </c>
      <c r="O575" s="44" t="n">
        <v>0</v>
      </c>
      <c r="P575" s="44" t="n">
        <v>0</v>
      </c>
      <c r="Q575" s="44" t="n">
        <v>0</v>
      </c>
      <c r="R575" s="44" t="n">
        <v>0</v>
      </c>
      <c r="S575" s="44" t="n">
        <v>0</v>
      </c>
      <c r="T575" s="44" t="n">
        <v>0</v>
      </c>
    </row>
    <row r="576" customFormat="false" ht="12.75" hidden="false" customHeight="false" outlineLevel="0" collapsed="false">
      <c r="B576" s="45" t="n">
        <v>39022</v>
      </c>
      <c r="C576" s="43" t="n">
        <v>0</v>
      </c>
      <c r="D576" s="44" t="n">
        <v>0</v>
      </c>
      <c r="E576" s="44" t="n">
        <v>0</v>
      </c>
      <c r="F576" s="44" t="n">
        <v>0</v>
      </c>
      <c r="G576" s="44" t="n">
        <v>0</v>
      </c>
      <c r="H576" s="44" t="n">
        <v>0</v>
      </c>
      <c r="I576" s="44" t="n">
        <v>0</v>
      </c>
      <c r="J576" s="44" t="n">
        <v>0</v>
      </c>
      <c r="K576" s="44" t="n">
        <v>0</v>
      </c>
      <c r="L576" s="44" t="n">
        <v>0</v>
      </c>
      <c r="M576" s="44" t="n">
        <v>0</v>
      </c>
      <c r="N576" s="44" t="n">
        <v>0</v>
      </c>
      <c r="O576" s="44" t="n">
        <v>0</v>
      </c>
      <c r="P576" s="44" t="n">
        <v>0</v>
      </c>
      <c r="Q576" s="44" t="n">
        <v>0</v>
      </c>
      <c r="R576" s="44" t="n">
        <v>0</v>
      </c>
      <c r="S576" s="44" t="n">
        <v>0</v>
      </c>
      <c r="T576" s="44" t="n">
        <v>0</v>
      </c>
    </row>
    <row r="577" customFormat="false" ht="12.75" hidden="false" customHeight="false" outlineLevel="0" collapsed="false">
      <c r="B577" s="45" t="n">
        <v>39052</v>
      </c>
      <c r="C577" s="43" t="n">
        <v>0</v>
      </c>
      <c r="D577" s="44" t="n">
        <v>0</v>
      </c>
      <c r="E577" s="44" t="n">
        <v>0</v>
      </c>
      <c r="F577" s="44" t="n">
        <v>0</v>
      </c>
      <c r="G577" s="44" t="n">
        <v>0</v>
      </c>
      <c r="H577" s="44" t="n">
        <v>0</v>
      </c>
      <c r="I577" s="44" t="n">
        <v>0</v>
      </c>
      <c r="J577" s="44" t="n">
        <v>0</v>
      </c>
      <c r="K577" s="44" t="n">
        <v>0</v>
      </c>
      <c r="L577" s="44" t="n">
        <v>0</v>
      </c>
      <c r="M577" s="44" t="n">
        <v>0</v>
      </c>
      <c r="N577" s="44" t="n">
        <v>0</v>
      </c>
      <c r="O577" s="44" t="n">
        <v>0</v>
      </c>
      <c r="P577" s="44" t="n">
        <v>0</v>
      </c>
      <c r="Q577" s="44" t="n">
        <v>0</v>
      </c>
      <c r="R577" s="44" t="n">
        <v>0</v>
      </c>
      <c r="S577" s="44" t="n">
        <v>0</v>
      </c>
      <c r="T577" s="44" t="n">
        <v>0</v>
      </c>
    </row>
    <row r="578" customFormat="false" ht="12.75" hidden="false" customHeight="false" outlineLevel="0" collapsed="false">
      <c r="B578" s="45" t="n">
        <v>39083</v>
      </c>
      <c r="C578" s="43" t="n">
        <v>0</v>
      </c>
      <c r="D578" s="44" t="n">
        <v>0</v>
      </c>
      <c r="E578" s="44" t="n">
        <v>0</v>
      </c>
      <c r="F578" s="44" t="n">
        <v>0</v>
      </c>
      <c r="G578" s="44" t="n">
        <v>0</v>
      </c>
      <c r="H578" s="44" t="n">
        <v>0</v>
      </c>
      <c r="I578" s="44" t="n">
        <v>0</v>
      </c>
      <c r="J578" s="44" t="n">
        <v>0</v>
      </c>
      <c r="K578" s="44" t="n">
        <v>0</v>
      </c>
      <c r="L578" s="44" t="n">
        <v>0</v>
      </c>
      <c r="M578" s="44" t="n">
        <v>0</v>
      </c>
      <c r="N578" s="44" t="n">
        <v>0</v>
      </c>
      <c r="O578" s="44" t="n">
        <v>0</v>
      </c>
      <c r="P578" s="44" t="n">
        <v>0</v>
      </c>
      <c r="Q578" s="44" t="n">
        <v>0</v>
      </c>
      <c r="R578" s="44" t="n">
        <v>0</v>
      </c>
      <c r="S578" s="44" t="n">
        <v>0</v>
      </c>
      <c r="T578" s="44" t="n">
        <v>0</v>
      </c>
    </row>
    <row r="579" customFormat="false" ht="12.75" hidden="false" customHeight="false" outlineLevel="0" collapsed="false">
      <c r="B579" s="45" t="n">
        <v>39114</v>
      </c>
      <c r="C579" s="43" t="n">
        <v>0</v>
      </c>
      <c r="D579" s="44" t="n">
        <v>0</v>
      </c>
      <c r="E579" s="44" t="n">
        <v>0</v>
      </c>
      <c r="F579" s="44" t="n">
        <v>0</v>
      </c>
      <c r="G579" s="44" t="n">
        <v>0</v>
      </c>
      <c r="H579" s="44" t="n">
        <v>0</v>
      </c>
      <c r="I579" s="44" t="n">
        <v>0</v>
      </c>
      <c r="J579" s="44" t="n">
        <v>0</v>
      </c>
      <c r="K579" s="44" t="n">
        <v>0</v>
      </c>
      <c r="L579" s="44" t="n">
        <v>0</v>
      </c>
      <c r="M579" s="44" t="n">
        <v>0</v>
      </c>
      <c r="N579" s="44" t="n">
        <v>0</v>
      </c>
      <c r="O579" s="44" t="n">
        <v>0</v>
      </c>
      <c r="P579" s="44" t="n">
        <v>0</v>
      </c>
      <c r="Q579" s="44" t="n">
        <v>0</v>
      </c>
      <c r="R579" s="44" t="n">
        <v>0</v>
      </c>
      <c r="S579" s="44" t="n">
        <v>0</v>
      </c>
      <c r="T579" s="44" t="n">
        <v>0</v>
      </c>
    </row>
    <row r="580" customFormat="false" ht="12.75" hidden="false" customHeight="false" outlineLevel="0" collapsed="false">
      <c r="B580" s="45" t="n">
        <v>39142</v>
      </c>
      <c r="C580" s="43" t="n">
        <v>0</v>
      </c>
      <c r="D580" s="44" t="n">
        <v>0</v>
      </c>
      <c r="E580" s="44" t="n">
        <v>0</v>
      </c>
      <c r="F580" s="44" t="n">
        <v>0</v>
      </c>
      <c r="G580" s="44" t="n">
        <v>0</v>
      </c>
      <c r="H580" s="44" t="n">
        <v>0</v>
      </c>
      <c r="I580" s="44" t="n">
        <v>0</v>
      </c>
      <c r="J580" s="44" t="n">
        <v>0</v>
      </c>
      <c r="K580" s="44" t="n">
        <v>0</v>
      </c>
      <c r="L580" s="44" t="n">
        <v>0</v>
      </c>
      <c r="M580" s="44" t="n">
        <v>0</v>
      </c>
      <c r="N580" s="44" t="n">
        <v>0</v>
      </c>
      <c r="O580" s="44" t="n">
        <v>0</v>
      </c>
      <c r="P580" s="44" t="n">
        <v>0</v>
      </c>
      <c r="Q580" s="44" t="n">
        <v>0</v>
      </c>
      <c r="R580" s="44" t="n">
        <v>0</v>
      </c>
      <c r="S580" s="44" t="n">
        <v>0</v>
      </c>
      <c r="T580" s="44" t="n">
        <v>0</v>
      </c>
    </row>
    <row r="581" customFormat="false" ht="12.75" hidden="false" customHeight="false" outlineLevel="0" collapsed="false">
      <c r="B581" s="45" t="n">
        <v>39173</v>
      </c>
      <c r="C581" s="43" t="n">
        <v>0</v>
      </c>
      <c r="D581" s="44" t="n">
        <v>0</v>
      </c>
      <c r="E581" s="44" t="n">
        <v>0</v>
      </c>
      <c r="F581" s="44" t="n">
        <v>0</v>
      </c>
      <c r="G581" s="44" t="n">
        <v>0</v>
      </c>
      <c r="H581" s="44" t="n">
        <v>0</v>
      </c>
      <c r="I581" s="44" t="n">
        <v>0</v>
      </c>
      <c r="J581" s="44" t="n">
        <v>0</v>
      </c>
      <c r="K581" s="44" t="n">
        <v>0</v>
      </c>
      <c r="L581" s="44" t="n">
        <v>0</v>
      </c>
      <c r="M581" s="44" t="n">
        <v>0</v>
      </c>
      <c r="N581" s="44" t="n">
        <v>0</v>
      </c>
      <c r="O581" s="44" t="n">
        <v>0</v>
      </c>
      <c r="P581" s="44" t="n">
        <v>0</v>
      </c>
      <c r="Q581" s="44" t="n">
        <v>0</v>
      </c>
      <c r="R581" s="44" t="n">
        <v>0</v>
      </c>
      <c r="S581" s="44" t="n">
        <v>0</v>
      </c>
      <c r="T581" s="44" t="n">
        <v>0</v>
      </c>
    </row>
    <row r="582" customFormat="false" ht="12.75" hidden="false" customHeight="false" outlineLevel="0" collapsed="false">
      <c r="B582" s="45" t="n">
        <v>39203</v>
      </c>
      <c r="C582" s="43" t="n">
        <v>0</v>
      </c>
      <c r="D582" s="44" t="n">
        <v>0</v>
      </c>
      <c r="E582" s="44" t="n">
        <v>0</v>
      </c>
      <c r="F582" s="44" t="n">
        <v>0</v>
      </c>
      <c r="G582" s="44" t="n">
        <v>0</v>
      </c>
      <c r="H582" s="44" t="n">
        <v>0</v>
      </c>
      <c r="I582" s="44" t="n">
        <v>0</v>
      </c>
      <c r="J582" s="44" t="n">
        <v>0</v>
      </c>
      <c r="K582" s="44" t="n">
        <v>0</v>
      </c>
      <c r="L582" s="44" t="n">
        <v>0</v>
      </c>
      <c r="M582" s="44" t="n">
        <v>0</v>
      </c>
      <c r="N582" s="44" t="n">
        <v>0</v>
      </c>
      <c r="O582" s="44" t="n">
        <v>0</v>
      </c>
      <c r="P582" s="44" t="n">
        <v>0</v>
      </c>
      <c r="Q582" s="44" t="n">
        <v>0</v>
      </c>
      <c r="R582" s="44" t="n">
        <v>0</v>
      </c>
      <c r="S582" s="44" t="n">
        <v>0</v>
      </c>
      <c r="T582" s="44" t="n">
        <v>0</v>
      </c>
    </row>
    <row r="583" customFormat="false" ht="12.75" hidden="false" customHeight="false" outlineLevel="0" collapsed="false">
      <c r="B583" s="45" t="n">
        <v>39234</v>
      </c>
      <c r="C583" s="43" t="n">
        <v>0</v>
      </c>
      <c r="D583" s="44" t="n">
        <v>0</v>
      </c>
      <c r="E583" s="44" t="n">
        <v>0</v>
      </c>
      <c r="F583" s="44" t="n">
        <v>0</v>
      </c>
      <c r="G583" s="44" t="n">
        <v>0</v>
      </c>
      <c r="H583" s="44" t="n">
        <v>0</v>
      </c>
      <c r="I583" s="44" t="n">
        <v>0</v>
      </c>
      <c r="J583" s="44" t="n">
        <v>0</v>
      </c>
      <c r="K583" s="44" t="n">
        <v>0</v>
      </c>
      <c r="L583" s="44" t="n">
        <v>0</v>
      </c>
      <c r="M583" s="44" t="n">
        <v>0</v>
      </c>
      <c r="N583" s="44" t="n">
        <v>0</v>
      </c>
      <c r="O583" s="44" t="n">
        <v>0</v>
      </c>
      <c r="P583" s="44" t="n">
        <v>0</v>
      </c>
      <c r="Q583" s="44" t="n">
        <v>0</v>
      </c>
      <c r="R583" s="44" t="n">
        <v>0</v>
      </c>
      <c r="S583" s="44" t="n">
        <v>0</v>
      </c>
      <c r="T583" s="44" t="n">
        <v>0</v>
      </c>
    </row>
    <row r="584" customFormat="false" ht="12.75" hidden="false" customHeight="false" outlineLevel="0" collapsed="false">
      <c r="B584" s="45" t="n">
        <v>39264</v>
      </c>
      <c r="C584" s="43" t="n">
        <v>0</v>
      </c>
      <c r="D584" s="44" t="n">
        <v>0</v>
      </c>
      <c r="E584" s="44" t="n">
        <v>0</v>
      </c>
      <c r="F584" s="44" t="n">
        <v>0</v>
      </c>
      <c r="G584" s="44" t="n">
        <v>0</v>
      </c>
      <c r="H584" s="44" t="n">
        <v>0</v>
      </c>
      <c r="I584" s="44" t="n">
        <v>0</v>
      </c>
      <c r="J584" s="44" t="n">
        <v>0</v>
      </c>
      <c r="K584" s="44" t="n">
        <v>0</v>
      </c>
      <c r="L584" s="44" t="n">
        <v>0</v>
      </c>
      <c r="M584" s="44" t="n">
        <v>0</v>
      </c>
      <c r="N584" s="44" t="n">
        <v>0</v>
      </c>
      <c r="O584" s="44" t="n">
        <v>0</v>
      </c>
      <c r="P584" s="44" t="n">
        <v>0</v>
      </c>
      <c r="Q584" s="44" t="n">
        <v>0</v>
      </c>
      <c r="R584" s="44" t="n">
        <v>0</v>
      </c>
      <c r="S584" s="44" t="n">
        <v>0</v>
      </c>
      <c r="T584" s="44" t="n">
        <v>0</v>
      </c>
    </row>
    <row r="585" customFormat="false" ht="12.75" hidden="false" customHeight="false" outlineLevel="0" collapsed="false">
      <c r="B585" s="45" t="n">
        <v>39295</v>
      </c>
      <c r="C585" s="43" t="n">
        <v>0</v>
      </c>
      <c r="D585" s="44" t="n">
        <v>0</v>
      </c>
      <c r="E585" s="44" t="n">
        <v>0</v>
      </c>
      <c r="F585" s="44" t="n">
        <v>0</v>
      </c>
      <c r="G585" s="44" t="n">
        <v>0</v>
      </c>
      <c r="H585" s="44" t="n">
        <v>0</v>
      </c>
      <c r="I585" s="44" t="n">
        <v>0</v>
      </c>
      <c r="J585" s="44" t="n">
        <v>0</v>
      </c>
      <c r="K585" s="44" t="n">
        <v>0</v>
      </c>
      <c r="L585" s="44" t="n">
        <v>0</v>
      </c>
      <c r="M585" s="44" t="n">
        <v>0</v>
      </c>
      <c r="N585" s="44" t="n">
        <v>0</v>
      </c>
      <c r="O585" s="44" t="n">
        <v>0</v>
      </c>
      <c r="P585" s="44" t="n">
        <v>0</v>
      </c>
      <c r="Q585" s="44" t="n">
        <v>0</v>
      </c>
      <c r="R585" s="44" t="n">
        <v>0</v>
      </c>
      <c r="S585" s="44" t="n">
        <v>0</v>
      </c>
      <c r="T585" s="44" t="n">
        <v>0</v>
      </c>
    </row>
    <row r="586" customFormat="false" ht="12.75" hidden="false" customHeight="false" outlineLevel="0" collapsed="false">
      <c r="B586" s="45" t="n">
        <v>39326</v>
      </c>
      <c r="C586" s="43" t="n">
        <v>0</v>
      </c>
      <c r="D586" s="44" t="n">
        <v>0</v>
      </c>
      <c r="E586" s="44" t="n">
        <v>0</v>
      </c>
      <c r="F586" s="44" t="n">
        <v>0</v>
      </c>
      <c r="G586" s="44" t="n">
        <v>0</v>
      </c>
      <c r="H586" s="44" t="n">
        <v>0</v>
      </c>
      <c r="I586" s="44" t="n">
        <v>0</v>
      </c>
      <c r="J586" s="44" t="n">
        <v>0</v>
      </c>
      <c r="K586" s="44" t="n">
        <v>0</v>
      </c>
      <c r="L586" s="44" t="n">
        <v>0</v>
      </c>
      <c r="M586" s="44" t="n">
        <v>0</v>
      </c>
      <c r="N586" s="44" t="n">
        <v>0</v>
      </c>
      <c r="O586" s="44" t="n">
        <v>0</v>
      </c>
      <c r="P586" s="44" t="n">
        <v>0</v>
      </c>
      <c r="Q586" s="44" t="n">
        <v>0</v>
      </c>
      <c r="R586" s="44" t="n">
        <v>0</v>
      </c>
      <c r="S586" s="44" t="n">
        <v>0</v>
      </c>
      <c r="T586" s="44" t="n">
        <v>0</v>
      </c>
    </row>
    <row r="587" customFormat="false" ht="12.75" hidden="false" customHeight="false" outlineLevel="0" collapsed="false">
      <c r="B587" s="45" t="n">
        <v>39356</v>
      </c>
      <c r="C587" s="43" t="n">
        <v>0</v>
      </c>
      <c r="D587" s="44" t="n">
        <v>0</v>
      </c>
      <c r="E587" s="44" t="n">
        <v>0</v>
      </c>
      <c r="F587" s="44" t="n">
        <v>0</v>
      </c>
      <c r="G587" s="44" t="n">
        <v>0</v>
      </c>
      <c r="H587" s="44" t="n">
        <v>0</v>
      </c>
      <c r="I587" s="44" t="n">
        <v>0</v>
      </c>
      <c r="J587" s="44" t="n">
        <v>0</v>
      </c>
      <c r="K587" s="44" t="n">
        <v>0</v>
      </c>
      <c r="L587" s="44" t="n">
        <v>0</v>
      </c>
      <c r="M587" s="44" t="n">
        <v>0</v>
      </c>
      <c r="N587" s="44" t="n">
        <v>0</v>
      </c>
      <c r="O587" s="44" t="n">
        <v>0</v>
      </c>
      <c r="P587" s="44" t="n">
        <v>0</v>
      </c>
      <c r="Q587" s="44" t="n">
        <v>0</v>
      </c>
      <c r="R587" s="44" t="n">
        <v>0</v>
      </c>
      <c r="S587" s="44" t="n">
        <v>0</v>
      </c>
      <c r="T587" s="44" t="n">
        <v>0</v>
      </c>
    </row>
    <row r="588" customFormat="false" ht="12.75" hidden="false" customHeight="false" outlineLevel="0" collapsed="false">
      <c r="B588" s="45" t="n">
        <v>39387</v>
      </c>
      <c r="C588" s="43" t="n">
        <v>0</v>
      </c>
      <c r="D588" s="44" t="n">
        <v>0</v>
      </c>
      <c r="E588" s="44" t="n">
        <v>0</v>
      </c>
      <c r="F588" s="44" t="n">
        <v>0</v>
      </c>
      <c r="G588" s="44" t="n">
        <v>0</v>
      </c>
      <c r="H588" s="44" t="n">
        <v>0</v>
      </c>
      <c r="I588" s="44" t="n">
        <v>0</v>
      </c>
      <c r="J588" s="44" t="n">
        <v>0</v>
      </c>
      <c r="K588" s="44" t="n">
        <v>0</v>
      </c>
      <c r="L588" s="44" t="n">
        <v>0</v>
      </c>
      <c r="M588" s="44" t="n">
        <v>0</v>
      </c>
      <c r="N588" s="44" t="n">
        <v>0</v>
      </c>
      <c r="O588" s="44" t="n">
        <v>0</v>
      </c>
      <c r="P588" s="44" t="n">
        <v>0</v>
      </c>
      <c r="Q588" s="44" t="n">
        <v>0</v>
      </c>
      <c r="R588" s="44" t="n">
        <v>0</v>
      </c>
      <c r="S588" s="44" t="n">
        <v>0</v>
      </c>
      <c r="T588" s="44" t="n">
        <v>0</v>
      </c>
    </row>
    <row r="589" customFormat="false" ht="12.75" hidden="false" customHeight="false" outlineLevel="0" collapsed="false">
      <c r="B589" s="45" t="n">
        <v>39417</v>
      </c>
      <c r="C589" s="43" t="n">
        <v>0</v>
      </c>
      <c r="D589" s="44" t="n">
        <v>0</v>
      </c>
      <c r="E589" s="44" t="n">
        <v>0</v>
      </c>
      <c r="F589" s="44" t="n">
        <v>0</v>
      </c>
      <c r="G589" s="44" t="n">
        <v>0</v>
      </c>
      <c r="H589" s="44" t="n">
        <v>0</v>
      </c>
      <c r="I589" s="44" t="n">
        <v>0</v>
      </c>
      <c r="J589" s="44" t="n">
        <v>0</v>
      </c>
      <c r="K589" s="44" t="n">
        <v>0</v>
      </c>
      <c r="L589" s="44" t="n">
        <v>0</v>
      </c>
      <c r="M589" s="44" t="n">
        <v>0</v>
      </c>
      <c r="N589" s="44" t="n">
        <v>0</v>
      </c>
      <c r="O589" s="44" t="n">
        <v>0</v>
      </c>
      <c r="P589" s="44" t="n">
        <v>0</v>
      </c>
      <c r="Q589" s="44" t="n">
        <v>0</v>
      </c>
      <c r="R589" s="44" t="n">
        <v>0</v>
      </c>
      <c r="S589" s="44" t="n">
        <v>0</v>
      </c>
      <c r="T589" s="44" t="n">
        <v>0</v>
      </c>
    </row>
    <row r="590" customFormat="false" ht="12.75" hidden="false" customHeight="false" outlineLevel="0" collapsed="false">
      <c r="B590" s="45" t="n">
        <v>39448</v>
      </c>
      <c r="C590" s="43" t="n">
        <v>0</v>
      </c>
      <c r="D590" s="44" t="n">
        <v>0</v>
      </c>
      <c r="E590" s="44" t="n">
        <v>0</v>
      </c>
      <c r="F590" s="44" t="n">
        <v>0</v>
      </c>
      <c r="G590" s="44" t="n">
        <v>0</v>
      </c>
      <c r="H590" s="44" t="n">
        <v>0</v>
      </c>
      <c r="I590" s="44" t="n">
        <v>0</v>
      </c>
      <c r="J590" s="44" t="n">
        <v>0</v>
      </c>
      <c r="K590" s="44" t="n">
        <v>0</v>
      </c>
      <c r="L590" s="44" t="n">
        <v>0</v>
      </c>
      <c r="M590" s="44" t="n">
        <v>0</v>
      </c>
      <c r="N590" s="44" t="n">
        <v>0</v>
      </c>
      <c r="O590" s="44" t="n">
        <v>0</v>
      </c>
      <c r="P590" s="44" t="n">
        <v>0</v>
      </c>
      <c r="Q590" s="44" t="n">
        <v>0</v>
      </c>
      <c r="R590" s="44" t="n">
        <v>0</v>
      </c>
      <c r="S590" s="44" t="n">
        <v>0</v>
      </c>
      <c r="T590" s="44" t="n">
        <v>0</v>
      </c>
    </row>
    <row r="591" customFormat="false" ht="12.75" hidden="false" customHeight="false" outlineLevel="0" collapsed="false">
      <c r="B591" s="45" t="n">
        <v>39479</v>
      </c>
      <c r="C591" s="43" t="n">
        <v>0</v>
      </c>
      <c r="D591" s="44" t="n">
        <v>0</v>
      </c>
      <c r="E591" s="44" t="n">
        <v>0</v>
      </c>
      <c r="F591" s="44" t="n">
        <v>0</v>
      </c>
      <c r="G591" s="44" t="n">
        <v>0</v>
      </c>
      <c r="H591" s="44" t="n">
        <v>0</v>
      </c>
      <c r="I591" s="44" t="n">
        <v>0</v>
      </c>
      <c r="J591" s="44" t="n">
        <v>0</v>
      </c>
      <c r="K591" s="44" t="n">
        <v>0</v>
      </c>
      <c r="L591" s="44" t="n">
        <v>0</v>
      </c>
      <c r="M591" s="44" t="n">
        <v>0</v>
      </c>
      <c r="N591" s="44" t="n">
        <v>0</v>
      </c>
      <c r="O591" s="44" t="n">
        <v>0</v>
      </c>
      <c r="P591" s="44" t="n">
        <v>0</v>
      </c>
      <c r="Q591" s="44" t="n">
        <v>0</v>
      </c>
      <c r="R591" s="44" t="n">
        <v>0</v>
      </c>
      <c r="S591" s="44" t="n">
        <v>0</v>
      </c>
      <c r="T591" s="44" t="n">
        <v>0</v>
      </c>
    </row>
    <row r="592" customFormat="false" ht="12.75" hidden="false" customHeight="false" outlineLevel="0" collapsed="false">
      <c r="B592" s="45" t="n">
        <v>39508</v>
      </c>
      <c r="C592" s="43" t="n">
        <v>0</v>
      </c>
      <c r="D592" s="44" t="n">
        <v>0</v>
      </c>
      <c r="E592" s="44" t="n">
        <v>0</v>
      </c>
      <c r="F592" s="44" t="n">
        <v>0</v>
      </c>
      <c r="G592" s="44" t="n">
        <v>0</v>
      </c>
      <c r="H592" s="44" t="n">
        <v>0</v>
      </c>
      <c r="I592" s="44" t="n">
        <v>0</v>
      </c>
      <c r="J592" s="44" t="n">
        <v>0</v>
      </c>
      <c r="K592" s="44" t="n">
        <v>0</v>
      </c>
      <c r="L592" s="44" t="n">
        <v>0</v>
      </c>
      <c r="M592" s="44" t="n">
        <v>0</v>
      </c>
      <c r="N592" s="44" t="n">
        <v>0</v>
      </c>
      <c r="O592" s="44" t="n">
        <v>0</v>
      </c>
      <c r="P592" s="44" t="n">
        <v>0</v>
      </c>
      <c r="Q592" s="44" t="n">
        <v>0</v>
      </c>
      <c r="R592" s="44" t="n">
        <v>0</v>
      </c>
      <c r="S592" s="44" t="n">
        <v>0</v>
      </c>
      <c r="T592" s="44" t="n">
        <v>0</v>
      </c>
    </row>
    <row r="593" customFormat="false" ht="12.75" hidden="false" customHeight="false" outlineLevel="0" collapsed="false">
      <c r="B593" s="45" t="n">
        <v>39539</v>
      </c>
      <c r="C593" s="43" t="n">
        <v>0</v>
      </c>
      <c r="D593" s="44" t="n">
        <v>0</v>
      </c>
      <c r="E593" s="44" t="n">
        <v>0</v>
      </c>
      <c r="F593" s="44" t="n">
        <v>0</v>
      </c>
      <c r="G593" s="44" t="n">
        <v>0</v>
      </c>
      <c r="H593" s="44" t="n">
        <v>0</v>
      </c>
      <c r="I593" s="44" t="n">
        <v>0</v>
      </c>
      <c r="J593" s="44" t="n">
        <v>0</v>
      </c>
      <c r="K593" s="44" t="n">
        <v>0</v>
      </c>
      <c r="L593" s="44" t="n">
        <v>0</v>
      </c>
      <c r="M593" s="44" t="n">
        <v>0</v>
      </c>
      <c r="N593" s="44" t="n">
        <v>0</v>
      </c>
      <c r="O593" s="44" t="n">
        <v>0</v>
      </c>
      <c r="P593" s="44" t="n">
        <v>0</v>
      </c>
      <c r="Q593" s="44" t="n">
        <v>0</v>
      </c>
      <c r="R593" s="44" t="n">
        <v>0</v>
      </c>
      <c r="S593" s="44" t="n">
        <v>0</v>
      </c>
      <c r="T593" s="44" t="n">
        <v>0</v>
      </c>
    </row>
    <row r="594" customFormat="false" ht="12.75" hidden="false" customHeight="false" outlineLevel="0" collapsed="false">
      <c r="B594" s="45" t="n">
        <v>39569</v>
      </c>
      <c r="C594" s="43" t="n">
        <v>0</v>
      </c>
      <c r="D594" s="44" t="n">
        <v>0</v>
      </c>
      <c r="E594" s="44" t="n">
        <v>0</v>
      </c>
      <c r="F594" s="44" t="n">
        <v>0</v>
      </c>
      <c r="G594" s="44" t="n">
        <v>0</v>
      </c>
      <c r="H594" s="44" t="n">
        <v>0</v>
      </c>
      <c r="I594" s="44" t="n">
        <v>0</v>
      </c>
      <c r="J594" s="44" t="n">
        <v>0</v>
      </c>
      <c r="K594" s="44" t="n">
        <v>0</v>
      </c>
      <c r="L594" s="44" t="n">
        <v>0</v>
      </c>
      <c r="M594" s="44" t="n">
        <v>0</v>
      </c>
      <c r="N594" s="44" t="n">
        <v>0</v>
      </c>
      <c r="O594" s="44" t="n">
        <v>0</v>
      </c>
      <c r="P594" s="44" t="n">
        <v>0</v>
      </c>
      <c r="Q594" s="44" t="n">
        <v>0</v>
      </c>
      <c r="R594" s="44" t="n">
        <v>0</v>
      </c>
      <c r="S594" s="44" t="n">
        <v>0</v>
      </c>
      <c r="T594" s="44" t="n">
        <v>0</v>
      </c>
    </row>
    <row r="595" customFormat="false" ht="12.75" hidden="false" customHeight="false" outlineLevel="0" collapsed="false">
      <c r="B595" s="45" t="n">
        <v>39600</v>
      </c>
      <c r="C595" s="43" t="n">
        <v>0</v>
      </c>
      <c r="D595" s="44" t="n">
        <v>0</v>
      </c>
      <c r="E595" s="44" t="n">
        <v>0</v>
      </c>
      <c r="F595" s="44" t="n">
        <v>0</v>
      </c>
      <c r="G595" s="44" t="n">
        <v>0</v>
      </c>
      <c r="H595" s="44" t="n">
        <v>0</v>
      </c>
      <c r="I595" s="44" t="n">
        <v>0</v>
      </c>
      <c r="J595" s="44" t="n">
        <v>0</v>
      </c>
      <c r="K595" s="44" t="n">
        <v>0</v>
      </c>
      <c r="L595" s="44" t="n">
        <v>0</v>
      </c>
      <c r="M595" s="44" t="n">
        <v>0</v>
      </c>
      <c r="N595" s="44" t="n">
        <v>0</v>
      </c>
      <c r="O595" s="44" t="n">
        <v>0</v>
      </c>
      <c r="P595" s="44" t="n">
        <v>0</v>
      </c>
      <c r="Q595" s="44" t="n">
        <v>0</v>
      </c>
      <c r="R595" s="44" t="n">
        <v>0</v>
      </c>
      <c r="S595" s="44" t="n">
        <v>0</v>
      </c>
      <c r="T595" s="44" t="n">
        <v>0</v>
      </c>
    </row>
    <row r="596" customFormat="false" ht="12.75" hidden="false" customHeight="false" outlineLevel="0" collapsed="false">
      <c r="B596" s="45" t="n">
        <v>39630</v>
      </c>
      <c r="C596" s="43" t="n">
        <v>0</v>
      </c>
      <c r="D596" s="44" t="n">
        <v>0</v>
      </c>
      <c r="E596" s="44" t="n">
        <v>0</v>
      </c>
      <c r="F596" s="44" t="n">
        <v>0</v>
      </c>
      <c r="G596" s="44" t="n">
        <v>0</v>
      </c>
      <c r="H596" s="44" t="n">
        <v>0</v>
      </c>
      <c r="I596" s="44" t="n">
        <v>0</v>
      </c>
      <c r="J596" s="44" t="n">
        <v>0</v>
      </c>
      <c r="K596" s="44" t="n">
        <v>0</v>
      </c>
      <c r="L596" s="44" t="n">
        <v>0</v>
      </c>
      <c r="M596" s="44" t="n">
        <v>0</v>
      </c>
      <c r="N596" s="44" t="n">
        <v>0</v>
      </c>
      <c r="O596" s="44" t="n">
        <v>0</v>
      </c>
      <c r="P596" s="44" t="n">
        <v>0</v>
      </c>
      <c r="Q596" s="44" t="n">
        <v>0</v>
      </c>
      <c r="R596" s="44" t="n">
        <v>0</v>
      </c>
      <c r="S596" s="44" t="n">
        <v>0</v>
      </c>
      <c r="T596" s="44" t="n">
        <v>0</v>
      </c>
    </row>
    <row r="597" customFormat="false" ht="12.75" hidden="false" customHeight="false" outlineLevel="0" collapsed="false">
      <c r="B597" s="45" t="n">
        <v>39661</v>
      </c>
      <c r="C597" s="43" t="n">
        <v>0</v>
      </c>
      <c r="D597" s="44" t="n">
        <v>0</v>
      </c>
      <c r="E597" s="44" t="n">
        <v>0</v>
      </c>
      <c r="F597" s="44" t="n">
        <v>0</v>
      </c>
      <c r="G597" s="44" t="n">
        <v>0</v>
      </c>
      <c r="H597" s="44" t="n">
        <v>0</v>
      </c>
      <c r="I597" s="44" t="n">
        <v>0</v>
      </c>
      <c r="J597" s="44" t="n">
        <v>0</v>
      </c>
      <c r="K597" s="44" t="n">
        <v>0</v>
      </c>
      <c r="L597" s="44" t="n">
        <v>0</v>
      </c>
      <c r="M597" s="44" t="n">
        <v>0</v>
      </c>
      <c r="N597" s="44" t="n">
        <v>0</v>
      </c>
      <c r="O597" s="44" t="n">
        <v>0</v>
      </c>
      <c r="P597" s="44" t="n">
        <v>0</v>
      </c>
      <c r="Q597" s="44" t="n">
        <v>0</v>
      </c>
      <c r="R597" s="44" t="n">
        <v>0</v>
      </c>
      <c r="S597" s="44" t="n">
        <v>0</v>
      </c>
      <c r="T597" s="44" t="n">
        <v>0</v>
      </c>
    </row>
    <row r="598" customFormat="false" ht="12.75" hidden="false" customHeight="false" outlineLevel="0" collapsed="false">
      <c r="B598" s="45" t="n">
        <v>39692</v>
      </c>
      <c r="C598" s="43" t="n">
        <v>0</v>
      </c>
      <c r="D598" s="44" t="n">
        <v>0</v>
      </c>
      <c r="E598" s="44" t="n">
        <v>0</v>
      </c>
      <c r="F598" s="44" t="n">
        <v>0</v>
      </c>
      <c r="G598" s="44" t="n">
        <v>0</v>
      </c>
      <c r="H598" s="44" t="n">
        <v>0</v>
      </c>
      <c r="I598" s="44" t="n">
        <v>0</v>
      </c>
      <c r="J598" s="44" t="n">
        <v>0</v>
      </c>
      <c r="K598" s="44" t="n">
        <v>0</v>
      </c>
      <c r="L598" s="44" t="n">
        <v>0</v>
      </c>
      <c r="M598" s="44" t="n">
        <v>0</v>
      </c>
      <c r="N598" s="44" t="n">
        <v>0</v>
      </c>
      <c r="O598" s="44" t="n">
        <v>0</v>
      </c>
      <c r="P598" s="44" t="n">
        <v>0</v>
      </c>
      <c r="Q598" s="44" t="n">
        <v>0</v>
      </c>
      <c r="R598" s="44" t="n">
        <v>0</v>
      </c>
      <c r="S598" s="44" t="n">
        <v>0</v>
      </c>
      <c r="T598" s="44" t="n">
        <v>0</v>
      </c>
    </row>
    <row r="599" customFormat="false" ht="12.75" hidden="false" customHeight="false" outlineLevel="0" collapsed="false">
      <c r="B599" s="45" t="n">
        <v>39722</v>
      </c>
      <c r="C599" s="43" t="n">
        <v>0</v>
      </c>
      <c r="D599" s="44" t="n">
        <v>0</v>
      </c>
      <c r="E599" s="44" t="n">
        <v>0</v>
      </c>
      <c r="F599" s="44" t="n">
        <v>0</v>
      </c>
      <c r="G599" s="44" t="n">
        <v>0</v>
      </c>
      <c r="H599" s="44" t="n">
        <v>0</v>
      </c>
      <c r="I599" s="44" t="n">
        <v>0</v>
      </c>
      <c r="J599" s="44" t="n">
        <v>0</v>
      </c>
      <c r="K599" s="44" t="n">
        <v>0</v>
      </c>
      <c r="L599" s="44" t="n">
        <v>0</v>
      </c>
      <c r="M599" s="44" t="n">
        <v>0</v>
      </c>
      <c r="N599" s="44" t="n">
        <v>0</v>
      </c>
      <c r="O599" s="44" t="n">
        <v>0</v>
      </c>
      <c r="P599" s="44" t="n">
        <v>0</v>
      </c>
      <c r="Q599" s="44" t="n">
        <v>0</v>
      </c>
      <c r="R599" s="44" t="n">
        <v>0</v>
      </c>
      <c r="S599" s="44" t="n">
        <v>0</v>
      </c>
      <c r="T599" s="44" t="n">
        <v>0</v>
      </c>
    </row>
    <row r="600" customFormat="false" ht="12.75" hidden="false" customHeight="false" outlineLevel="0" collapsed="false">
      <c r="B600" s="45" t="n">
        <v>39753</v>
      </c>
      <c r="C600" s="43" t="n">
        <v>0</v>
      </c>
      <c r="D600" s="44" t="n">
        <v>0</v>
      </c>
      <c r="E600" s="44" t="n">
        <v>0</v>
      </c>
      <c r="F600" s="44" t="n">
        <v>0</v>
      </c>
      <c r="G600" s="44" t="n">
        <v>0</v>
      </c>
      <c r="H600" s="44" t="n">
        <v>0</v>
      </c>
      <c r="I600" s="44" t="n">
        <v>0</v>
      </c>
      <c r="J600" s="44" t="n">
        <v>0</v>
      </c>
      <c r="K600" s="44" t="n">
        <v>0</v>
      </c>
      <c r="L600" s="44" t="n">
        <v>0</v>
      </c>
      <c r="M600" s="44" t="n">
        <v>0</v>
      </c>
      <c r="N600" s="44" t="n">
        <v>0</v>
      </c>
      <c r="O600" s="44" t="n">
        <v>0</v>
      </c>
      <c r="P600" s="44" t="n">
        <v>0</v>
      </c>
      <c r="Q600" s="44" t="n">
        <v>0</v>
      </c>
      <c r="R600" s="44" t="n">
        <v>0</v>
      </c>
      <c r="S600" s="44" t="n">
        <v>0</v>
      </c>
      <c r="T600" s="44" t="n">
        <v>0</v>
      </c>
    </row>
    <row r="601" customFormat="false" ht="12.75" hidden="false" customHeight="false" outlineLevel="0" collapsed="false">
      <c r="B601" s="45" t="n">
        <v>39783</v>
      </c>
      <c r="C601" s="43" t="n">
        <v>0</v>
      </c>
      <c r="D601" s="44" t="n">
        <v>0</v>
      </c>
      <c r="E601" s="44" t="n">
        <v>0</v>
      </c>
      <c r="F601" s="44" t="n">
        <v>0</v>
      </c>
      <c r="G601" s="44" t="n">
        <v>0</v>
      </c>
      <c r="H601" s="44" t="n">
        <v>0</v>
      </c>
      <c r="I601" s="44" t="n">
        <v>0</v>
      </c>
      <c r="J601" s="44" t="n">
        <v>0</v>
      </c>
      <c r="K601" s="44" t="n">
        <v>0</v>
      </c>
      <c r="L601" s="44" t="n">
        <v>0</v>
      </c>
      <c r="M601" s="44" t="n">
        <v>0</v>
      </c>
      <c r="N601" s="44" t="n">
        <v>0</v>
      </c>
      <c r="O601" s="44" t="n">
        <v>0</v>
      </c>
      <c r="P601" s="44" t="n">
        <v>0</v>
      </c>
      <c r="Q601" s="44" t="n">
        <v>0</v>
      </c>
      <c r="R601" s="44" t="n">
        <v>0</v>
      </c>
      <c r="S601" s="44" t="n">
        <v>0</v>
      </c>
      <c r="T601" s="44" t="n">
        <v>0</v>
      </c>
    </row>
    <row r="602" customFormat="false" ht="12.75" hidden="false" customHeight="false" outlineLevel="0" collapsed="false">
      <c r="B602" s="45" t="n">
        <v>39814</v>
      </c>
      <c r="C602" s="43" t="n">
        <v>0</v>
      </c>
      <c r="D602" s="44" t="n">
        <v>0</v>
      </c>
      <c r="E602" s="44" t="n">
        <v>0</v>
      </c>
      <c r="F602" s="44" t="n">
        <v>0</v>
      </c>
      <c r="G602" s="44" t="n">
        <v>0</v>
      </c>
      <c r="H602" s="44" t="n">
        <v>0</v>
      </c>
      <c r="I602" s="44" t="n">
        <v>0</v>
      </c>
      <c r="J602" s="44" t="n">
        <v>0</v>
      </c>
      <c r="K602" s="44" t="n">
        <v>0</v>
      </c>
      <c r="L602" s="44" t="n">
        <v>0</v>
      </c>
      <c r="M602" s="44" t="n">
        <v>0</v>
      </c>
      <c r="N602" s="44" t="n">
        <v>0</v>
      </c>
      <c r="O602" s="44" t="n">
        <v>0</v>
      </c>
      <c r="P602" s="44" t="n">
        <v>0</v>
      </c>
      <c r="Q602" s="44" t="n">
        <v>0</v>
      </c>
      <c r="R602" s="44" t="n">
        <v>0</v>
      </c>
      <c r="S602" s="44" t="n">
        <v>0</v>
      </c>
      <c r="T602" s="44" t="n">
        <v>0</v>
      </c>
    </row>
    <row r="603" customFormat="false" ht="12.75" hidden="false" customHeight="false" outlineLevel="0" collapsed="false">
      <c r="B603" s="45" t="n">
        <v>39845</v>
      </c>
      <c r="C603" s="43" t="n">
        <v>0</v>
      </c>
      <c r="D603" s="44" t="n">
        <v>0</v>
      </c>
      <c r="E603" s="44" t="n">
        <v>0</v>
      </c>
      <c r="F603" s="44" t="n">
        <v>0</v>
      </c>
      <c r="G603" s="44" t="n">
        <v>0</v>
      </c>
      <c r="H603" s="44" t="n">
        <v>0</v>
      </c>
      <c r="I603" s="44" t="n">
        <v>0</v>
      </c>
      <c r="J603" s="44" t="n">
        <v>0</v>
      </c>
      <c r="K603" s="44" t="n">
        <v>0</v>
      </c>
      <c r="L603" s="44" t="n">
        <v>0</v>
      </c>
      <c r="M603" s="44" t="n">
        <v>0</v>
      </c>
      <c r="N603" s="44" t="n">
        <v>0</v>
      </c>
      <c r="O603" s="44" t="n">
        <v>0</v>
      </c>
      <c r="P603" s="44" t="n">
        <v>0</v>
      </c>
      <c r="Q603" s="44" t="n">
        <v>0</v>
      </c>
      <c r="R603" s="44" t="n">
        <v>0</v>
      </c>
      <c r="S603" s="44" t="n">
        <v>0</v>
      </c>
      <c r="T603" s="44" t="n">
        <v>0</v>
      </c>
    </row>
    <row r="604" customFormat="false" ht="12.75" hidden="false" customHeight="false" outlineLevel="0" collapsed="false">
      <c r="B604" s="45" t="n">
        <v>39873</v>
      </c>
      <c r="C604" s="43" t="n">
        <v>0</v>
      </c>
      <c r="D604" s="44" t="n">
        <v>0</v>
      </c>
      <c r="E604" s="44" t="n">
        <v>0</v>
      </c>
      <c r="F604" s="44" t="n">
        <v>0</v>
      </c>
      <c r="G604" s="44" t="n">
        <v>0</v>
      </c>
      <c r="H604" s="44" t="n">
        <v>0</v>
      </c>
      <c r="I604" s="44" t="n">
        <v>0</v>
      </c>
      <c r="J604" s="44" t="n">
        <v>0</v>
      </c>
      <c r="K604" s="44" t="n">
        <v>0</v>
      </c>
      <c r="L604" s="44" t="n">
        <v>0</v>
      </c>
      <c r="M604" s="44" t="n">
        <v>0</v>
      </c>
      <c r="N604" s="44" t="n">
        <v>0</v>
      </c>
      <c r="O604" s="44" t="n">
        <v>0</v>
      </c>
      <c r="P604" s="44" t="n">
        <v>0</v>
      </c>
      <c r="Q604" s="44" t="n">
        <v>0</v>
      </c>
      <c r="R604" s="44" t="n">
        <v>0</v>
      </c>
      <c r="S604" s="44" t="n">
        <v>0</v>
      </c>
      <c r="T604" s="44" t="n">
        <v>0</v>
      </c>
    </row>
    <row r="605" customFormat="false" ht="12.75" hidden="false" customHeight="false" outlineLevel="0" collapsed="false">
      <c r="B605" s="45" t="n">
        <v>39904</v>
      </c>
      <c r="C605" s="43" t="n">
        <v>0</v>
      </c>
      <c r="D605" s="44" t="n">
        <v>0</v>
      </c>
      <c r="E605" s="44" t="n">
        <v>0</v>
      </c>
      <c r="F605" s="44" t="n">
        <v>0</v>
      </c>
      <c r="G605" s="44" t="n">
        <v>0</v>
      </c>
      <c r="H605" s="44" t="n">
        <v>0</v>
      </c>
      <c r="I605" s="44" t="n">
        <v>0</v>
      </c>
      <c r="J605" s="44" t="n">
        <v>0</v>
      </c>
      <c r="K605" s="44" t="n">
        <v>0</v>
      </c>
      <c r="L605" s="44" t="n">
        <v>0</v>
      </c>
      <c r="M605" s="44" t="n">
        <v>0</v>
      </c>
      <c r="N605" s="44" t="n">
        <v>0</v>
      </c>
      <c r="O605" s="44" t="n">
        <v>0</v>
      </c>
      <c r="P605" s="44" t="n">
        <v>0</v>
      </c>
      <c r="Q605" s="44" t="n">
        <v>0</v>
      </c>
      <c r="R605" s="44" t="n">
        <v>0</v>
      </c>
      <c r="S605" s="44" t="n">
        <v>0</v>
      </c>
      <c r="T605" s="44" t="n">
        <v>0</v>
      </c>
    </row>
    <row r="606" customFormat="false" ht="12.75" hidden="false" customHeight="false" outlineLevel="0" collapsed="false">
      <c r="B606" s="45" t="n">
        <v>39934</v>
      </c>
      <c r="C606" s="43" t="n">
        <v>0</v>
      </c>
      <c r="D606" s="44" t="n">
        <v>0</v>
      </c>
      <c r="E606" s="44" t="n">
        <v>0</v>
      </c>
      <c r="F606" s="44" t="n">
        <v>0</v>
      </c>
      <c r="G606" s="44" t="n">
        <v>0</v>
      </c>
      <c r="H606" s="44" t="n">
        <v>0</v>
      </c>
      <c r="I606" s="44" t="n">
        <v>0</v>
      </c>
      <c r="J606" s="44" t="n">
        <v>0</v>
      </c>
      <c r="K606" s="44" t="n">
        <v>0</v>
      </c>
      <c r="L606" s="44" t="n">
        <v>0</v>
      </c>
      <c r="M606" s="44" t="n">
        <v>0</v>
      </c>
      <c r="N606" s="44" t="n">
        <v>0</v>
      </c>
      <c r="O606" s="44" t="n">
        <v>0</v>
      </c>
      <c r="P606" s="44" t="n">
        <v>0</v>
      </c>
      <c r="Q606" s="44" t="n">
        <v>0</v>
      </c>
      <c r="R606" s="44" t="n">
        <v>0</v>
      </c>
      <c r="S606" s="44" t="n">
        <v>0</v>
      </c>
      <c r="T606" s="44" t="n">
        <v>0</v>
      </c>
    </row>
    <row r="607" customFormat="false" ht="12.75" hidden="false" customHeight="false" outlineLevel="0" collapsed="false">
      <c r="B607" s="45" t="n">
        <v>39965</v>
      </c>
      <c r="C607" s="43" t="n">
        <v>0</v>
      </c>
      <c r="D607" s="44" t="n">
        <v>0</v>
      </c>
      <c r="E607" s="44" t="n">
        <v>0</v>
      </c>
      <c r="F607" s="44" t="n">
        <v>0</v>
      </c>
      <c r="G607" s="44" t="n">
        <v>0</v>
      </c>
      <c r="H607" s="44" t="n">
        <v>0</v>
      </c>
      <c r="I607" s="44" t="n">
        <v>0</v>
      </c>
      <c r="J607" s="44" t="n">
        <v>0</v>
      </c>
      <c r="K607" s="44" t="n">
        <v>0</v>
      </c>
      <c r="L607" s="44" t="n">
        <v>0</v>
      </c>
      <c r="M607" s="44" t="n">
        <v>0</v>
      </c>
      <c r="N607" s="44" t="n">
        <v>0</v>
      </c>
      <c r="O607" s="44" t="n">
        <v>0</v>
      </c>
      <c r="P607" s="44" t="n">
        <v>0</v>
      </c>
      <c r="Q607" s="44" t="n">
        <v>0</v>
      </c>
      <c r="R607" s="44" t="n">
        <v>0</v>
      </c>
      <c r="S607" s="44" t="n">
        <v>0</v>
      </c>
      <c r="T607" s="44" t="n">
        <v>0</v>
      </c>
    </row>
    <row r="608" customFormat="false" ht="12.75" hidden="false" customHeight="false" outlineLevel="0" collapsed="false">
      <c r="B608" s="45" t="n">
        <v>39995</v>
      </c>
      <c r="C608" s="43" t="n">
        <v>0</v>
      </c>
      <c r="D608" s="44" t="n">
        <v>0</v>
      </c>
      <c r="E608" s="44" t="n">
        <v>0</v>
      </c>
      <c r="F608" s="44" t="n">
        <v>0</v>
      </c>
      <c r="G608" s="44" t="n">
        <v>0</v>
      </c>
      <c r="H608" s="44" t="n">
        <v>0</v>
      </c>
      <c r="I608" s="44" t="n">
        <v>0</v>
      </c>
      <c r="J608" s="44" t="n">
        <v>0</v>
      </c>
      <c r="K608" s="44" t="n">
        <v>0</v>
      </c>
      <c r="L608" s="44" t="n">
        <v>0</v>
      </c>
      <c r="M608" s="44" t="n">
        <v>0</v>
      </c>
      <c r="N608" s="44" t="n">
        <v>0</v>
      </c>
      <c r="O608" s="44" t="n">
        <v>0</v>
      </c>
      <c r="P608" s="44" t="n">
        <v>0</v>
      </c>
      <c r="Q608" s="44" t="n">
        <v>0</v>
      </c>
      <c r="R608" s="44" t="n">
        <v>0</v>
      </c>
      <c r="S608" s="44" t="n">
        <v>0</v>
      </c>
      <c r="T608" s="44" t="n">
        <v>0</v>
      </c>
    </row>
    <row r="609" customFormat="false" ht="12.75" hidden="false" customHeight="false" outlineLevel="0" collapsed="false">
      <c r="B609" s="45" t="n">
        <v>40026</v>
      </c>
      <c r="C609" s="43" t="n">
        <v>0</v>
      </c>
      <c r="D609" s="44" t="n">
        <v>0</v>
      </c>
      <c r="E609" s="44" t="n">
        <v>0</v>
      </c>
      <c r="F609" s="44" t="n">
        <v>0</v>
      </c>
      <c r="G609" s="44" t="n">
        <v>0</v>
      </c>
      <c r="H609" s="44" t="n">
        <v>0</v>
      </c>
      <c r="I609" s="44" t="n">
        <v>0</v>
      </c>
      <c r="J609" s="44" t="n">
        <v>0</v>
      </c>
      <c r="K609" s="44" t="n">
        <v>0</v>
      </c>
      <c r="L609" s="44" t="n">
        <v>0</v>
      </c>
      <c r="M609" s="44" t="n">
        <v>0</v>
      </c>
      <c r="N609" s="44" t="n">
        <v>0</v>
      </c>
      <c r="O609" s="44" t="n">
        <v>0</v>
      </c>
      <c r="P609" s="44" t="n">
        <v>0</v>
      </c>
      <c r="Q609" s="44" t="n">
        <v>0</v>
      </c>
      <c r="R609" s="44" t="n">
        <v>0</v>
      </c>
      <c r="S609" s="44" t="n">
        <v>0</v>
      </c>
      <c r="T609" s="44" t="n">
        <v>0</v>
      </c>
    </row>
    <row r="610" customFormat="false" ht="12.75" hidden="false" customHeight="false" outlineLevel="0" collapsed="false">
      <c r="B610" s="45" t="n">
        <v>40057</v>
      </c>
      <c r="C610" s="43" t="n">
        <v>0</v>
      </c>
      <c r="D610" s="44" t="n">
        <v>0</v>
      </c>
      <c r="E610" s="44" t="n">
        <v>0</v>
      </c>
      <c r="F610" s="44" t="n">
        <v>0</v>
      </c>
      <c r="G610" s="44" t="n">
        <v>0</v>
      </c>
      <c r="H610" s="44" t="n">
        <v>0</v>
      </c>
      <c r="I610" s="44" t="n">
        <v>0</v>
      </c>
      <c r="J610" s="44" t="n">
        <v>0</v>
      </c>
      <c r="K610" s="44" t="n">
        <v>0</v>
      </c>
      <c r="L610" s="44" t="n">
        <v>0</v>
      </c>
      <c r="M610" s="44" t="n">
        <v>0</v>
      </c>
      <c r="N610" s="44" t="n">
        <v>0</v>
      </c>
      <c r="O610" s="44" t="n">
        <v>0</v>
      </c>
      <c r="P610" s="44" t="n">
        <v>0</v>
      </c>
      <c r="Q610" s="44" t="n">
        <v>0</v>
      </c>
      <c r="R610" s="44" t="n">
        <v>0</v>
      </c>
      <c r="S610" s="44" t="n">
        <v>0</v>
      </c>
      <c r="T610" s="44" t="n">
        <v>0</v>
      </c>
    </row>
    <row r="611" customFormat="false" ht="12.75" hidden="false" customHeight="false" outlineLevel="0" collapsed="false">
      <c r="B611" s="45" t="n">
        <v>40087</v>
      </c>
      <c r="C611" s="43" t="n">
        <v>0</v>
      </c>
      <c r="D611" s="44" t="n">
        <v>0</v>
      </c>
      <c r="E611" s="44" t="n">
        <v>0</v>
      </c>
      <c r="F611" s="44" t="n">
        <v>0</v>
      </c>
      <c r="G611" s="44" t="n">
        <v>0</v>
      </c>
      <c r="H611" s="44" t="n">
        <v>0</v>
      </c>
      <c r="I611" s="44" t="n">
        <v>0</v>
      </c>
      <c r="J611" s="44" t="n">
        <v>0</v>
      </c>
      <c r="K611" s="44" t="n">
        <v>0</v>
      </c>
      <c r="L611" s="44" t="n">
        <v>0</v>
      </c>
      <c r="M611" s="44" t="n">
        <v>0</v>
      </c>
      <c r="N611" s="44" t="n">
        <v>0</v>
      </c>
      <c r="O611" s="44" t="n">
        <v>0</v>
      </c>
      <c r="P611" s="44" t="n">
        <v>0</v>
      </c>
      <c r="Q611" s="44" t="n">
        <v>0</v>
      </c>
      <c r="R611" s="44" t="n">
        <v>0</v>
      </c>
      <c r="S611" s="44" t="n">
        <v>0</v>
      </c>
      <c r="T611" s="44" t="n">
        <v>0</v>
      </c>
    </row>
    <row r="612" customFormat="false" ht="12.75" hidden="false" customHeight="false" outlineLevel="0" collapsed="false">
      <c r="B612" s="45" t="n">
        <v>40118</v>
      </c>
      <c r="C612" s="43" t="n">
        <v>0</v>
      </c>
      <c r="D612" s="44" t="n">
        <v>0</v>
      </c>
      <c r="E612" s="44" t="n">
        <v>0</v>
      </c>
      <c r="F612" s="44" t="n">
        <v>0</v>
      </c>
      <c r="G612" s="44" t="n">
        <v>0</v>
      </c>
      <c r="H612" s="44" t="n">
        <v>0</v>
      </c>
      <c r="I612" s="44" t="n">
        <v>0</v>
      </c>
      <c r="J612" s="44" t="n">
        <v>0</v>
      </c>
      <c r="K612" s="44" t="n">
        <v>0</v>
      </c>
      <c r="L612" s="44" t="n">
        <v>0</v>
      </c>
      <c r="M612" s="44" t="n">
        <v>0</v>
      </c>
      <c r="N612" s="44" t="n">
        <v>0</v>
      </c>
      <c r="O612" s="44" t="n">
        <v>0</v>
      </c>
      <c r="P612" s="44" t="n">
        <v>0</v>
      </c>
      <c r="Q612" s="44" t="n">
        <v>0</v>
      </c>
      <c r="R612" s="44" t="n">
        <v>0</v>
      </c>
      <c r="S612" s="44" t="n">
        <v>0</v>
      </c>
      <c r="T612" s="44" t="n">
        <v>0</v>
      </c>
    </row>
    <row r="613" customFormat="false" ht="12.75" hidden="false" customHeight="false" outlineLevel="0" collapsed="false">
      <c r="B613" s="45" t="n">
        <v>40148</v>
      </c>
      <c r="C613" s="43" t="n">
        <v>0</v>
      </c>
      <c r="D613" s="44" t="n">
        <v>0</v>
      </c>
      <c r="E613" s="44" t="n">
        <v>0</v>
      </c>
      <c r="F613" s="44" t="n">
        <v>0</v>
      </c>
      <c r="G613" s="44" t="n">
        <v>0</v>
      </c>
      <c r="H613" s="44" t="n">
        <v>0</v>
      </c>
      <c r="I613" s="44" t="n">
        <v>0</v>
      </c>
      <c r="J613" s="44" t="n">
        <v>0</v>
      </c>
      <c r="K613" s="44" t="n">
        <v>0</v>
      </c>
      <c r="L613" s="44" t="n">
        <v>0</v>
      </c>
      <c r="M613" s="44" t="n">
        <v>0</v>
      </c>
      <c r="N613" s="44" t="n">
        <v>0</v>
      </c>
      <c r="O613" s="44" t="n">
        <v>0</v>
      </c>
      <c r="P613" s="44" t="n">
        <v>0</v>
      </c>
      <c r="Q613" s="44" t="n">
        <v>0</v>
      </c>
      <c r="R613" s="44" t="n">
        <v>0</v>
      </c>
      <c r="S613" s="44" t="n">
        <v>0</v>
      </c>
      <c r="T613" s="44" t="n">
        <v>0</v>
      </c>
    </row>
    <row r="614" customFormat="false" ht="12.75" hidden="false" customHeight="false" outlineLevel="0" collapsed="false">
      <c r="B614" s="45" t="n">
        <v>40179</v>
      </c>
      <c r="C614" s="43" t="n">
        <v>0</v>
      </c>
      <c r="D614" s="44" t="n">
        <v>0</v>
      </c>
      <c r="E614" s="44" t="n">
        <v>0</v>
      </c>
      <c r="F614" s="44" t="n">
        <v>0</v>
      </c>
      <c r="G614" s="44" t="n">
        <v>0</v>
      </c>
      <c r="H614" s="44" t="n">
        <v>0</v>
      </c>
      <c r="I614" s="44" t="n">
        <v>0</v>
      </c>
      <c r="J614" s="44" t="n">
        <v>0</v>
      </c>
      <c r="K614" s="44" t="n">
        <v>0</v>
      </c>
      <c r="L614" s="44" t="n">
        <v>0</v>
      </c>
      <c r="M614" s="44" t="n">
        <v>0</v>
      </c>
      <c r="N614" s="44" t="n">
        <v>0</v>
      </c>
      <c r="O614" s="44" t="n">
        <v>0</v>
      </c>
      <c r="P614" s="44" t="n">
        <v>0</v>
      </c>
      <c r="Q614" s="44" t="n">
        <v>0</v>
      </c>
      <c r="R614" s="44" t="n">
        <v>0</v>
      </c>
      <c r="S614" s="44" t="n">
        <v>0</v>
      </c>
      <c r="T614" s="44" t="n">
        <v>0</v>
      </c>
    </row>
    <row r="615" customFormat="false" ht="12.75" hidden="false" customHeight="false" outlineLevel="0" collapsed="false">
      <c r="B615" s="45" t="n">
        <v>40210</v>
      </c>
      <c r="C615" s="43" t="n">
        <v>0</v>
      </c>
      <c r="D615" s="44" t="n">
        <v>0</v>
      </c>
      <c r="E615" s="44" t="n">
        <v>0</v>
      </c>
      <c r="F615" s="44" t="n">
        <v>0</v>
      </c>
      <c r="G615" s="44" t="n">
        <v>0</v>
      </c>
      <c r="H615" s="44" t="n">
        <v>0</v>
      </c>
      <c r="I615" s="44" t="n">
        <v>0</v>
      </c>
      <c r="J615" s="44" t="n">
        <v>0</v>
      </c>
      <c r="K615" s="44" t="n">
        <v>0</v>
      </c>
      <c r="L615" s="44" t="n">
        <v>0</v>
      </c>
      <c r="M615" s="44" t="n">
        <v>0</v>
      </c>
      <c r="N615" s="44" t="n">
        <v>0</v>
      </c>
      <c r="O615" s="44" t="n">
        <v>0</v>
      </c>
      <c r="P615" s="44" t="n">
        <v>0</v>
      </c>
      <c r="Q615" s="44" t="n">
        <v>0</v>
      </c>
      <c r="R615" s="44" t="n">
        <v>0</v>
      </c>
      <c r="S615" s="44" t="n">
        <v>0</v>
      </c>
      <c r="T615" s="44" t="n">
        <v>0</v>
      </c>
    </row>
    <row r="616" customFormat="false" ht="12.75" hidden="false" customHeight="false" outlineLevel="0" collapsed="false">
      <c r="B616" s="45" t="n">
        <v>40238</v>
      </c>
      <c r="C616" s="43" t="n">
        <v>0</v>
      </c>
      <c r="D616" s="44" t="n">
        <v>0</v>
      </c>
      <c r="E616" s="44" t="n">
        <v>0</v>
      </c>
      <c r="F616" s="44" t="n">
        <v>0</v>
      </c>
      <c r="G616" s="44" t="n">
        <v>0</v>
      </c>
      <c r="H616" s="44" t="n">
        <v>0</v>
      </c>
      <c r="I616" s="44" t="n">
        <v>0</v>
      </c>
      <c r="J616" s="44" t="n">
        <v>0</v>
      </c>
      <c r="K616" s="44" t="n">
        <v>0</v>
      </c>
      <c r="L616" s="44" t="n">
        <v>0</v>
      </c>
      <c r="M616" s="44" t="n">
        <v>0</v>
      </c>
      <c r="N616" s="44" t="n">
        <v>0</v>
      </c>
      <c r="O616" s="44" t="n">
        <v>0</v>
      </c>
      <c r="P616" s="44" t="n">
        <v>0</v>
      </c>
      <c r="Q616" s="44" t="n">
        <v>0</v>
      </c>
      <c r="R616" s="44" t="n">
        <v>0</v>
      </c>
      <c r="S616" s="44" t="n">
        <v>0</v>
      </c>
      <c r="T616" s="44" t="n">
        <v>0</v>
      </c>
    </row>
    <row r="617" customFormat="false" ht="12.75" hidden="false" customHeight="false" outlineLevel="0" collapsed="false">
      <c r="B617" s="45" t="n">
        <v>40269</v>
      </c>
      <c r="C617" s="43" t="n">
        <v>0</v>
      </c>
      <c r="D617" s="44" t="n">
        <v>0</v>
      </c>
      <c r="E617" s="44" t="n">
        <v>0</v>
      </c>
      <c r="F617" s="44" t="n">
        <v>0</v>
      </c>
      <c r="G617" s="44" t="n">
        <v>0</v>
      </c>
      <c r="H617" s="44" t="n">
        <v>0</v>
      </c>
      <c r="I617" s="44" t="n">
        <v>0</v>
      </c>
      <c r="J617" s="44" t="n">
        <v>0</v>
      </c>
      <c r="K617" s="44" t="n">
        <v>0</v>
      </c>
      <c r="L617" s="44" t="n">
        <v>0</v>
      </c>
      <c r="M617" s="44" t="n">
        <v>0</v>
      </c>
      <c r="N617" s="44" t="n">
        <v>0</v>
      </c>
      <c r="O617" s="44" t="n">
        <v>0</v>
      </c>
      <c r="P617" s="44" t="n">
        <v>0</v>
      </c>
      <c r="Q617" s="44" t="n">
        <v>0</v>
      </c>
      <c r="R617" s="44" t="n">
        <v>0</v>
      </c>
      <c r="S617" s="44" t="n">
        <v>0</v>
      </c>
      <c r="T617" s="44" t="n">
        <v>0</v>
      </c>
    </row>
    <row r="618" customFormat="false" ht="12.75" hidden="false" customHeight="false" outlineLevel="0" collapsed="false">
      <c r="B618" s="45" t="n">
        <v>40299</v>
      </c>
      <c r="C618" s="43" t="n">
        <v>0</v>
      </c>
      <c r="D618" s="44" t="n">
        <v>0</v>
      </c>
      <c r="E618" s="44" t="n">
        <v>0</v>
      </c>
      <c r="F618" s="44" t="n">
        <v>0</v>
      </c>
      <c r="G618" s="44" t="n">
        <v>0</v>
      </c>
      <c r="H618" s="44" t="n">
        <v>0</v>
      </c>
      <c r="I618" s="44" t="n">
        <v>0</v>
      </c>
      <c r="J618" s="44" t="n">
        <v>0</v>
      </c>
      <c r="K618" s="44" t="n">
        <v>0</v>
      </c>
      <c r="L618" s="44" t="n">
        <v>0</v>
      </c>
      <c r="M618" s="44" t="n">
        <v>0</v>
      </c>
      <c r="N618" s="44" t="n">
        <v>0</v>
      </c>
      <c r="O618" s="44" t="n">
        <v>0</v>
      </c>
      <c r="P618" s="44" t="n">
        <v>0</v>
      </c>
      <c r="Q618" s="44" t="n">
        <v>0</v>
      </c>
      <c r="R618" s="44" t="n">
        <v>0</v>
      </c>
      <c r="S618" s="44" t="n">
        <v>0</v>
      </c>
      <c r="T618" s="44" t="n">
        <v>0</v>
      </c>
    </row>
    <row r="619" customFormat="false" ht="12.75" hidden="false" customHeight="false" outlineLevel="0" collapsed="false">
      <c r="B619" s="45" t="n">
        <v>40330</v>
      </c>
      <c r="C619" s="43" t="n">
        <v>0</v>
      </c>
      <c r="D619" s="44" t="n">
        <v>0</v>
      </c>
      <c r="E619" s="44" t="n">
        <v>0</v>
      </c>
      <c r="F619" s="44" t="n">
        <v>0</v>
      </c>
      <c r="G619" s="44" t="n">
        <v>0</v>
      </c>
      <c r="H619" s="44" t="n">
        <v>0</v>
      </c>
      <c r="I619" s="44" t="n">
        <v>0</v>
      </c>
      <c r="J619" s="44" t="n">
        <v>0</v>
      </c>
      <c r="K619" s="44" t="n">
        <v>0</v>
      </c>
      <c r="L619" s="44" t="n">
        <v>0</v>
      </c>
      <c r="M619" s="44" t="n">
        <v>0</v>
      </c>
      <c r="N619" s="44" t="n">
        <v>0</v>
      </c>
      <c r="O619" s="44" t="n">
        <v>0</v>
      </c>
      <c r="P619" s="44" t="n">
        <v>0</v>
      </c>
      <c r="Q619" s="44" t="n">
        <v>0</v>
      </c>
      <c r="R619" s="44" t="n">
        <v>0</v>
      </c>
      <c r="S619" s="44" t="n">
        <v>0</v>
      </c>
      <c r="T619" s="44" t="n">
        <v>0</v>
      </c>
    </row>
    <row r="620" customFormat="false" ht="12.75" hidden="false" customHeight="false" outlineLevel="0" collapsed="false">
      <c r="B620" s="45" t="n">
        <v>40360</v>
      </c>
      <c r="C620" s="43" t="n">
        <v>0</v>
      </c>
      <c r="D620" s="44" t="n">
        <v>0</v>
      </c>
      <c r="E620" s="44" t="n">
        <v>0</v>
      </c>
      <c r="F620" s="44" t="n">
        <v>0</v>
      </c>
      <c r="G620" s="44" t="n">
        <v>0</v>
      </c>
      <c r="H620" s="44" t="n">
        <v>0</v>
      </c>
      <c r="I620" s="44" t="n">
        <v>0</v>
      </c>
      <c r="J620" s="44" t="n">
        <v>0</v>
      </c>
      <c r="K620" s="44" t="n">
        <v>0</v>
      </c>
      <c r="L620" s="44" t="n">
        <v>0</v>
      </c>
      <c r="M620" s="44" t="n">
        <v>0</v>
      </c>
      <c r="N620" s="44" t="n">
        <v>0</v>
      </c>
      <c r="O620" s="44" t="n">
        <v>0</v>
      </c>
      <c r="P620" s="44" t="n">
        <v>0</v>
      </c>
      <c r="Q620" s="44" t="n">
        <v>0</v>
      </c>
      <c r="R620" s="44" t="n">
        <v>0</v>
      </c>
      <c r="S620" s="44" t="n">
        <v>0</v>
      </c>
      <c r="T620" s="44" t="n">
        <v>0</v>
      </c>
    </row>
    <row r="621" customFormat="false" ht="12.75" hidden="false" customHeight="false" outlineLevel="0" collapsed="false">
      <c r="B621" s="45" t="n">
        <v>40391</v>
      </c>
      <c r="C621" s="43" t="n">
        <v>0</v>
      </c>
      <c r="D621" s="44" t="n">
        <v>0</v>
      </c>
      <c r="E621" s="44" t="n">
        <v>0</v>
      </c>
      <c r="F621" s="44" t="n">
        <v>0</v>
      </c>
      <c r="G621" s="44" t="n">
        <v>0</v>
      </c>
      <c r="H621" s="44" t="n">
        <v>0</v>
      </c>
      <c r="I621" s="44" t="n">
        <v>0</v>
      </c>
      <c r="J621" s="44" t="n">
        <v>0</v>
      </c>
      <c r="K621" s="44" t="n">
        <v>0</v>
      </c>
      <c r="L621" s="44" t="n">
        <v>0</v>
      </c>
      <c r="M621" s="44" t="n">
        <v>0</v>
      </c>
      <c r="N621" s="44" t="n">
        <v>0</v>
      </c>
      <c r="O621" s="44" t="n">
        <v>0</v>
      </c>
      <c r="P621" s="44" t="n">
        <v>0</v>
      </c>
      <c r="Q621" s="44" t="n">
        <v>0</v>
      </c>
      <c r="R621" s="44" t="n">
        <v>0</v>
      </c>
      <c r="S621" s="44" t="n">
        <v>0</v>
      </c>
      <c r="T621" s="44" t="n">
        <v>0</v>
      </c>
    </row>
    <row r="622" customFormat="false" ht="12.75" hidden="false" customHeight="false" outlineLevel="0" collapsed="false">
      <c r="B622" s="45" t="n">
        <v>40422</v>
      </c>
      <c r="C622" s="43" t="n">
        <v>0</v>
      </c>
      <c r="D622" s="44" t="n">
        <v>0</v>
      </c>
      <c r="E622" s="44" t="n">
        <v>0</v>
      </c>
      <c r="F622" s="44" t="n">
        <v>0</v>
      </c>
      <c r="G622" s="44" t="n">
        <v>0</v>
      </c>
      <c r="H622" s="44" t="n">
        <v>0</v>
      </c>
      <c r="I622" s="44" t="n">
        <v>0</v>
      </c>
      <c r="J622" s="44" t="n">
        <v>0</v>
      </c>
      <c r="K622" s="44" t="n">
        <v>0</v>
      </c>
      <c r="L622" s="44" t="n">
        <v>0</v>
      </c>
      <c r="M622" s="44" t="n">
        <v>0</v>
      </c>
      <c r="N622" s="44" t="n">
        <v>0</v>
      </c>
      <c r="O622" s="44" t="n">
        <v>0</v>
      </c>
      <c r="P622" s="44" t="n">
        <v>0</v>
      </c>
      <c r="Q622" s="44" t="n">
        <v>0</v>
      </c>
      <c r="R622" s="44" t="n">
        <v>0</v>
      </c>
      <c r="S622" s="44" t="n">
        <v>0</v>
      </c>
      <c r="T622" s="44" t="n">
        <v>0</v>
      </c>
    </row>
    <row r="623" customFormat="false" ht="12.75" hidden="false" customHeight="false" outlineLevel="0" collapsed="false">
      <c r="B623" s="45" t="n">
        <v>40452</v>
      </c>
      <c r="C623" s="43" t="n">
        <v>0</v>
      </c>
      <c r="D623" s="44" t="n">
        <v>0</v>
      </c>
      <c r="E623" s="44" t="n">
        <v>0</v>
      </c>
      <c r="F623" s="44" t="n">
        <v>0</v>
      </c>
      <c r="G623" s="44" t="n">
        <v>0</v>
      </c>
      <c r="H623" s="44" t="n">
        <v>0</v>
      </c>
      <c r="I623" s="44" t="n">
        <v>0</v>
      </c>
      <c r="J623" s="44" t="n">
        <v>0</v>
      </c>
      <c r="K623" s="44" t="n">
        <v>0</v>
      </c>
      <c r="L623" s="44" t="n">
        <v>0</v>
      </c>
      <c r="M623" s="44" t="n">
        <v>0</v>
      </c>
      <c r="N623" s="44" t="n">
        <v>0</v>
      </c>
      <c r="O623" s="44" t="n">
        <v>0</v>
      </c>
      <c r="P623" s="44" t="n">
        <v>0</v>
      </c>
      <c r="Q623" s="44" t="n">
        <v>0</v>
      </c>
      <c r="R623" s="44" t="n">
        <v>0</v>
      </c>
      <c r="S623" s="44" t="n">
        <v>0</v>
      </c>
      <c r="T623" s="44" t="n">
        <v>0</v>
      </c>
    </row>
    <row r="624" customFormat="false" ht="12.75" hidden="false" customHeight="false" outlineLevel="0" collapsed="false">
      <c r="B624" s="45" t="n">
        <v>40483</v>
      </c>
      <c r="C624" s="43" t="n">
        <v>0</v>
      </c>
      <c r="D624" s="44" t="n">
        <v>0</v>
      </c>
      <c r="E624" s="44" t="n">
        <v>0</v>
      </c>
      <c r="F624" s="44" t="n">
        <v>0</v>
      </c>
      <c r="G624" s="44" t="n">
        <v>0</v>
      </c>
      <c r="H624" s="44" t="n">
        <v>0</v>
      </c>
      <c r="I624" s="44" t="n">
        <v>0</v>
      </c>
      <c r="J624" s="44" t="n">
        <v>0</v>
      </c>
      <c r="K624" s="44" t="n">
        <v>0</v>
      </c>
      <c r="L624" s="44" t="n">
        <v>0</v>
      </c>
      <c r="M624" s="44" t="n">
        <v>0</v>
      </c>
      <c r="N624" s="44" t="n">
        <v>0</v>
      </c>
      <c r="O624" s="44" t="n">
        <v>0</v>
      </c>
      <c r="P624" s="44" t="n">
        <v>0</v>
      </c>
      <c r="Q624" s="44" t="n">
        <v>0</v>
      </c>
      <c r="R624" s="44" t="n">
        <v>0</v>
      </c>
      <c r="S624" s="44" t="n">
        <v>0</v>
      </c>
      <c r="T624" s="44" t="n">
        <v>0</v>
      </c>
    </row>
    <row r="625" customFormat="false" ht="12.75" hidden="false" customHeight="false" outlineLevel="0" collapsed="false">
      <c r="B625" s="45" t="n">
        <v>40513</v>
      </c>
      <c r="C625" s="43" t="n">
        <v>0</v>
      </c>
      <c r="D625" s="44" t="n">
        <v>0</v>
      </c>
      <c r="E625" s="44" t="n">
        <v>0</v>
      </c>
      <c r="F625" s="44" t="n">
        <v>0</v>
      </c>
      <c r="G625" s="44" t="n">
        <v>0</v>
      </c>
      <c r="H625" s="44" t="n">
        <v>0</v>
      </c>
      <c r="I625" s="44" t="n">
        <v>0</v>
      </c>
      <c r="J625" s="44" t="n">
        <v>0</v>
      </c>
      <c r="K625" s="44" t="n">
        <v>0</v>
      </c>
      <c r="L625" s="44" t="n">
        <v>0</v>
      </c>
      <c r="M625" s="44" t="n">
        <v>0</v>
      </c>
      <c r="N625" s="44" t="n">
        <v>0</v>
      </c>
      <c r="O625" s="44" t="n">
        <v>0</v>
      </c>
      <c r="P625" s="44" t="n">
        <v>0</v>
      </c>
      <c r="Q625" s="44" t="n">
        <v>0</v>
      </c>
      <c r="R625" s="44" t="n">
        <v>0</v>
      </c>
      <c r="S625" s="44" t="n">
        <v>0</v>
      </c>
      <c r="T625" s="44" t="n">
        <v>0</v>
      </c>
    </row>
    <row r="626" customFormat="false" ht="12.75" hidden="false" customHeight="false" outlineLevel="0" collapsed="false">
      <c r="B626" s="45" t="n">
        <v>40544</v>
      </c>
      <c r="C626" s="43" t="n">
        <v>0</v>
      </c>
      <c r="D626" s="44" t="n">
        <v>0</v>
      </c>
      <c r="E626" s="44" t="n">
        <v>0</v>
      </c>
      <c r="F626" s="44" t="n">
        <v>0</v>
      </c>
      <c r="G626" s="44" t="n">
        <v>0</v>
      </c>
      <c r="H626" s="44" t="n">
        <v>0</v>
      </c>
      <c r="I626" s="44" t="n">
        <v>0</v>
      </c>
      <c r="J626" s="44" t="n">
        <v>0</v>
      </c>
      <c r="K626" s="44" t="n">
        <v>0</v>
      </c>
      <c r="L626" s="44" t="n">
        <v>0</v>
      </c>
      <c r="M626" s="44" t="n">
        <v>0</v>
      </c>
      <c r="N626" s="44" t="n">
        <v>0</v>
      </c>
      <c r="O626" s="44" t="n">
        <v>0</v>
      </c>
      <c r="P626" s="44" t="n">
        <v>0</v>
      </c>
      <c r="Q626" s="44" t="n">
        <v>0</v>
      </c>
      <c r="R626" s="44" t="n">
        <v>0</v>
      </c>
      <c r="S626" s="44" t="n">
        <v>0</v>
      </c>
      <c r="T626" s="44" t="n">
        <v>0</v>
      </c>
    </row>
    <row r="627" customFormat="false" ht="12.75" hidden="false" customHeight="false" outlineLevel="0" collapsed="false">
      <c r="B627" s="45" t="n">
        <v>40575</v>
      </c>
      <c r="C627" s="43" t="n">
        <v>0</v>
      </c>
      <c r="D627" s="44" t="n">
        <v>0</v>
      </c>
      <c r="E627" s="44" t="n">
        <v>0</v>
      </c>
      <c r="F627" s="44" t="n">
        <v>0</v>
      </c>
      <c r="G627" s="44" t="n">
        <v>0</v>
      </c>
      <c r="H627" s="44" t="n">
        <v>0</v>
      </c>
      <c r="I627" s="44" t="n">
        <v>0</v>
      </c>
      <c r="J627" s="44" t="n">
        <v>0</v>
      </c>
      <c r="K627" s="44" t="n">
        <v>0</v>
      </c>
      <c r="L627" s="44" t="n">
        <v>0</v>
      </c>
      <c r="M627" s="44" t="n">
        <v>0</v>
      </c>
      <c r="N627" s="44" t="n">
        <v>0</v>
      </c>
      <c r="O627" s="44" t="n">
        <v>0</v>
      </c>
      <c r="P627" s="44" t="n">
        <v>0</v>
      </c>
      <c r="Q627" s="44" t="n">
        <v>0</v>
      </c>
      <c r="R627" s="44" t="n">
        <v>0</v>
      </c>
      <c r="S627" s="44" t="n">
        <v>0</v>
      </c>
      <c r="T627" s="44" t="n">
        <v>0</v>
      </c>
    </row>
    <row r="628" customFormat="false" ht="12.75" hidden="false" customHeight="false" outlineLevel="0" collapsed="false">
      <c r="B628" s="45" t="n">
        <v>40603</v>
      </c>
      <c r="C628" s="43" t="n">
        <v>0</v>
      </c>
      <c r="D628" s="44" t="n">
        <v>0</v>
      </c>
      <c r="E628" s="44" t="n">
        <v>0</v>
      </c>
      <c r="F628" s="44" t="n">
        <v>0</v>
      </c>
      <c r="G628" s="44" t="n">
        <v>0</v>
      </c>
      <c r="H628" s="44" t="n">
        <v>0</v>
      </c>
      <c r="I628" s="44" t="n">
        <v>0</v>
      </c>
      <c r="J628" s="44" t="n">
        <v>0</v>
      </c>
      <c r="K628" s="44" t="n">
        <v>0</v>
      </c>
      <c r="L628" s="44" t="n">
        <v>0</v>
      </c>
      <c r="M628" s="44" t="n">
        <v>0</v>
      </c>
      <c r="N628" s="44" t="n">
        <v>0</v>
      </c>
      <c r="O628" s="44" t="n">
        <v>0</v>
      </c>
      <c r="P628" s="44" t="n">
        <v>0</v>
      </c>
      <c r="Q628" s="44" t="n">
        <v>0</v>
      </c>
      <c r="R628" s="44" t="n">
        <v>0</v>
      </c>
      <c r="S628" s="44" t="n">
        <v>0</v>
      </c>
      <c r="T628" s="44" t="n">
        <v>0</v>
      </c>
    </row>
    <row r="629" customFormat="false" ht="12.75" hidden="false" customHeight="false" outlineLevel="0" collapsed="false">
      <c r="B629" s="45" t="n">
        <v>40634</v>
      </c>
      <c r="C629" s="43" t="n">
        <v>0</v>
      </c>
      <c r="D629" s="44" t="n">
        <v>0</v>
      </c>
      <c r="E629" s="44" t="n">
        <v>0</v>
      </c>
      <c r="F629" s="44" t="n">
        <v>0</v>
      </c>
      <c r="G629" s="44" t="n">
        <v>0</v>
      </c>
      <c r="H629" s="44" t="n">
        <v>0</v>
      </c>
      <c r="I629" s="44" t="n">
        <v>0</v>
      </c>
      <c r="J629" s="44" t="n">
        <v>0</v>
      </c>
      <c r="K629" s="44" t="n">
        <v>0</v>
      </c>
      <c r="L629" s="44" t="n">
        <v>0</v>
      </c>
      <c r="M629" s="44" t="n">
        <v>0</v>
      </c>
      <c r="N629" s="44" t="n">
        <v>0</v>
      </c>
      <c r="O629" s="44" t="n">
        <v>0</v>
      </c>
      <c r="P629" s="44" t="n">
        <v>0</v>
      </c>
      <c r="Q629" s="44" t="n">
        <v>0</v>
      </c>
      <c r="R629" s="44" t="n">
        <v>0</v>
      </c>
      <c r="S629" s="44" t="n">
        <v>0</v>
      </c>
      <c r="T629" s="44" t="n">
        <v>0</v>
      </c>
    </row>
    <row r="630" customFormat="false" ht="12.75" hidden="false" customHeight="false" outlineLevel="0" collapsed="false">
      <c r="B630" s="45" t="n">
        <v>40664</v>
      </c>
      <c r="C630" s="43" t="n">
        <v>0</v>
      </c>
      <c r="D630" s="44" t="n">
        <v>0</v>
      </c>
      <c r="E630" s="44" t="n">
        <v>0</v>
      </c>
      <c r="F630" s="44" t="n">
        <v>0</v>
      </c>
      <c r="G630" s="44" t="n">
        <v>0</v>
      </c>
      <c r="H630" s="44" t="n">
        <v>0</v>
      </c>
      <c r="I630" s="44" t="n">
        <v>0</v>
      </c>
      <c r="J630" s="44" t="n">
        <v>0</v>
      </c>
      <c r="K630" s="44" t="n">
        <v>0</v>
      </c>
      <c r="L630" s="44" t="n">
        <v>0</v>
      </c>
      <c r="M630" s="44" t="n">
        <v>0</v>
      </c>
      <c r="N630" s="44" t="n">
        <v>0</v>
      </c>
      <c r="O630" s="44" t="n">
        <v>0</v>
      </c>
      <c r="P630" s="44" t="n">
        <v>0</v>
      </c>
      <c r="Q630" s="44" t="n">
        <v>0</v>
      </c>
      <c r="R630" s="44" t="n">
        <v>0</v>
      </c>
      <c r="S630" s="44" t="n">
        <v>0</v>
      </c>
      <c r="T630" s="44" t="n">
        <v>0</v>
      </c>
    </row>
    <row r="631" customFormat="false" ht="12.75" hidden="false" customHeight="false" outlineLevel="0" collapsed="false">
      <c r="B631" s="45" t="n">
        <v>40695</v>
      </c>
      <c r="C631" s="43" t="n">
        <v>0</v>
      </c>
      <c r="D631" s="44" t="n">
        <v>0</v>
      </c>
      <c r="E631" s="44" t="n">
        <v>0</v>
      </c>
      <c r="F631" s="44" t="n">
        <v>0</v>
      </c>
      <c r="G631" s="44" t="n">
        <v>0</v>
      </c>
      <c r="H631" s="44" t="n">
        <v>0</v>
      </c>
      <c r="I631" s="44" t="n">
        <v>0</v>
      </c>
      <c r="J631" s="44" t="n">
        <v>0</v>
      </c>
      <c r="K631" s="44" t="n">
        <v>0</v>
      </c>
      <c r="L631" s="44" t="n">
        <v>0</v>
      </c>
      <c r="M631" s="44" t="n">
        <v>0</v>
      </c>
      <c r="N631" s="44" t="n">
        <v>0</v>
      </c>
      <c r="O631" s="44" t="n">
        <v>0</v>
      </c>
      <c r="P631" s="44" t="n">
        <v>0</v>
      </c>
      <c r="Q631" s="44" t="n">
        <v>0</v>
      </c>
      <c r="R631" s="44" t="n">
        <v>0</v>
      </c>
      <c r="S631" s="44" t="n">
        <v>0</v>
      </c>
      <c r="T631" s="44" t="n">
        <v>0</v>
      </c>
    </row>
    <row r="632" customFormat="false" ht="12.75" hidden="false" customHeight="false" outlineLevel="0" collapsed="false">
      <c r="B632" s="45" t="n">
        <v>40725</v>
      </c>
      <c r="C632" s="43" t="n">
        <v>0</v>
      </c>
      <c r="D632" s="44" t="n">
        <v>0</v>
      </c>
      <c r="E632" s="44" t="n">
        <v>0</v>
      </c>
      <c r="F632" s="44" t="n">
        <v>0</v>
      </c>
      <c r="G632" s="44" t="n">
        <v>0</v>
      </c>
      <c r="H632" s="44" t="n">
        <v>0</v>
      </c>
      <c r="I632" s="44" t="n">
        <v>0</v>
      </c>
      <c r="J632" s="44" t="n">
        <v>0</v>
      </c>
      <c r="K632" s="44" t="n">
        <v>0</v>
      </c>
      <c r="L632" s="44" t="n">
        <v>0</v>
      </c>
      <c r="M632" s="44" t="n">
        <v>0</v>
      </c>
      <c r="N632" s="44" t="n">
        <v>0</v>
      </c>
      <c r="O632" s="44" t="n">
        <v>0</v>
      </c>
      <c r="P632" s="44" t="n">
        <v>0</v>
      </c>
      <c r="Q632" s="44" t="n">
        <v>0</v>
      </c>
      <c r="R632" s="44" t="n">
        <v>0</v>
      </c>
      <c r="S632" s="44" t="n">
        <v>0</v>
      </c>
      <c r="T632" s="44" t="n">
        <v>0</v>
      </c>
    </row>
    <row r="633" customFormat="false" ht="12.75" hidden="false" customHeight="false" outlineLevel="0" collapsed="false">
      <c r="B633" s="45" t="n">
        <v>40756</v>
      </c>
      <c r="C633" s="43" t="n">
        <v>0</v>
      </c>
      <c r="D633" s="44" t="n">
        <v>0</v>
      </c>
      <c r="E633" s="44" t="n">
        <v>0</v>
      </c>
      <c r="F633" s="44" t="n">
        <v>0</v>
      </c>
      <c r="G633" s="44" t="n">
        <v>0</v>
      </c>
      <c r="H633" s="44" t="n">
        <v>0</v>
      </c>
      <c r="I633" s="44" t="n">
        <v>0</v>
      </c>
      <c r="J633" s="44" t="n">
        <v>0</v>
      </c>
      <c r="K633" s="44" t="n">
        <v>0</v>
      </c>
      <c r="L633" s="44" t="n">
        <v>0</v>
      </c>
      <c r="M633" s="44" t="n">
        <v>0</v>
      </c>
      <c r="N633" s="44" t="n">
        <v>0</v>
      </c>
      <c r="O633" s="44" t="n">
        <v>0</v>
      </c>
      <c r="P633" s="44" t="n">
        <v>0</v>
      </c>
      <c r="Q633" s="44" t="n">
        <v>0</v>
      </c>
      <c r="R633" s="44" t="n">
        <v>0</v>
      </c>
      <c r="S633" s="44" t="n">
        <v>0</v>
      </c>
      <c r="T633" s="44" t="n">
        <v>0</v>
      </c>
    </row>
    <row r="634" customFormat="false" ht="12.75" hidden="false" customHeight="false" outlineLevel="0" collapsed="false">
      <c r="B634" s="45" t="n">
        <v>40787</v>
      </c>
      <c r="C634" s="43" t="n">
        <v>0</v>
      </c>
      <c r="D634" s="44" t="n">
        <v>0</v>
      </c>
      <c r="E634" s="44" t="n">
        <v>0</v>
      </c>
      <c r="F634" s="44" t="n">
        <v>0</v>
      </c>
      <c r="G634" s="44" t="n">
        <v>0</v>
      </c>
      <c r="H634" s="44" t="n">
        <v>0</v>
      </c>
      <c r="I634" s="44" t="n">
        <v>0</v>
      </c>
      <c r="J634" s="44" t="n">
        <v>0</v>
      </c>
      <c r="K634" s="44" t="n">
        <v>0</v>
      </c>
      <c r="L634" s="44" t="n">
        <v>0</v>
      </c>
      <c r="M634" s="44" t="n">
        <v>0</v>
      </c>
      <c r="N634" s="44" t="n">
        <v>0</v>
      </c>
      <c r="O634" s="44" t="n">
        <v>0</v>
      </c>
      <c r="P634" s="44" t="n">
        <v>0</v>
      </c>
      <c r="Q634" s="44" t="n">
        <v>0</v>
      </c>
      <c r="R634" s="44" t="n">
        <v>0</v>
      </c>
      <c r="S634" s="44" t="n">
        <v>0</v>
      </c>
      <c r="T634" s="44" t="n">
        <v>0</v>
      </c>
    </row>
    <row r="635" customFormat="false" ht="12.75" hidden="false" customHeight="false" outlineLevel="0" collapsed="false">
      <c r="B635" s="45" t="n">
        <v>40817</v>
      </c>
      <c r="C635" s="43" t="n">
        <v>0</v>
      </c>
      <c r="D635" s="44" t="n">
        <v>0</v>
      </c>
      <c r="E635" s="44" t="n">
        <v>0</v>
      </c>
      <c r="F635" s="44" t="n">
        <v>0</v>
      </c>
      <c r="G635" s="44" t="n">
        <v>0</v>
      </c>
      <c r="H635" s="44" t="n">
        <v>0</v>
      </c>
      <c r="I635" s="44" t="n">
        <v>0</v>
      </c>
      <c r="J635" s="44" t="n">
        <v>0</v>
      </c>
      <c r="K635" s="44" t="n">
        <v>0</v>
      </c>
      <c r="L635" s="44" t="n">
        <v>0</v>
      </c>
      <c r="M635" s="44" t="n">
        <v>0</v>
      </c>
      <c r="N635" s="44" t="n">
        <v>0</v>
      </c>
      <c r="O635" s="44" t="n">
        <v>0</v>
      </c>
      <c r="P635" s="44" t="n">
        <v>0</v>
      </c>
      <c r="Q635" s="44" t="n">
        <v>0</v>
      </c>
      <c r="R635" s="44" t="n">
        <v>0</v>
      </c>
      <c r="S635" s="44" t="n">
        <v>0</v>
      </c>
      <c r="T635" s="44" t="n">
        <v>0</v>
      </c>
    </row>
    <row r="636" customFormat="false" ht="12.75" hidden="false" customHeight="false" outlineLevel="0" collapsed="false">
      <c r="B636" s="45" t="n">
        <v>40848</v>
      </c>
      <c r="C636" s="43" t="n">
        <v>0</v>
      </c>
      <c r="D636" s="44" t="n">
        <v>0</v>
      </c>
      <c r="E636" s="44" t="n">
        <v>0</v>
      </c>
      <c r="F636" s="44" t="n">
        <v>0</v>
      </c>
      <c r="G636" s="44" t="n">
        <v>0</v>
      </c>
      <c r="H636" s="44" t="n">
        <v>0</v>
      </c>
      <c r="I636" s="44" t="n">
        <v>0</v>
      </c>
      <c r="J636" s="44" t="n">
        <v>0</v>
      </c>
      <c r="K636" s="44" t="n">
        <v>0</v>
      </c>
      <c r="L636" s="44" t="n">
        <v>0</v>
      </c>
      <c r="M636" s="44" t="n">
        <v>0</v>
      </c>
      <c r="N636" s="44" t="n">
        <v>0</v>
      </c>
      <c r="O636" s="44" t="n">
        <v>0</v>
      </c>
      <c r="P636" s="44" t="n">
        <v>0</v>
      </c>
      <c r="Q636" s="44" t="n">
        <v>0</v>
      </c>
      <c r="R636" s="44" t="n">
        <v>0</v>
      </c>
      <c r="S636" s="44" t="n">
        <v>0</v>
      </c>
      <c r="T636" s="44" t="n">
        <v>0</v>
      </c>
    </row>
    <row r="637" customFormat="false" ht="12.75" hidden="false" customHeight="false" outlineLevel="0" collapsed="false">
      <c r="B637" s="45" t="n">
        <v>40878</v>
      </c>
      <c r="C637" s="43" t="n">
        <v>0</v>
      </c>
      <c r="D637" s="44" t="n">
        <v>0</v>
      </c>
      <c r="E637" s="44" t="n">
        <v>0</v>
      </c>
      <c r="F637" s="44" t="n">
        <v>0</v>
      </c>
      <c r="G637" s="44" t="n">
        <v>0</v>
      </c>
      <c r="H637" s="44" t="n">
        <v>0</v>
      </c>
      <c r="I637" s="44" t="n">
        <v>0</v>
      </c>
      <c r="J637" s="44" t="n">
        <v>0</v>
      </c>
      <c r="K637" s="44" t="n">
        <v>0</v>
      </c>
      <c r="L637" s="44" t="n">
        <v>0</v>
      </c>
      <c r="M637" s="44" t="n">
        <v>0</v>
      </c>
      <c r="N637" s="44" t="n">
        <v>0</v>
      </c>
      <c r="O637" s="44" t="n">
        <v>0</v>
      </c>
      <c r="P637" s="44" t="n">
        <v>0</v>
      </c>
      <c r="Q637" s="44" t="n">
        <v>0</v>
      </c>
      <c r="R637" s="44" t="n">
        <v>0</v>
      </c>
      <c r="S637" s="44" t="n">
        <v>0</v>
      </c>
      <c r="T637" s="44" t="n">
        <v>0</v>
      </c>
    </row>
    <row r="638" customFormat="false" ht="12.75" hidden="false" customHeight="false" outlineLevel="0" collapsed="false">
      <c r="B638" s="47" t="n">
        <v>40909</v>
      </c>
      <c r="C638" s="43" t="n">
        <v>0</v>
      </c>
      <c r="D638" s="44" t="n">
        <v>0</v>
      </c>
      <c r="E638" s="44" t="n">
        <v>0</v>
      </c>
      <c r="F638" s="44" t="n">
        <v>0</v>
      </c>
      <c r="G638" s="44" t="n">
        <v>0</v>
      </c>
      <c r="H638" s="44" t="n">
        <v>0</v>
      </c>
      <c r="I638" s="44" t="n">
        <v>0</v>
      </c>
      <c r="J638" s="44" t="n">
        <v>0</v>
      </c>
      <c r="K638" s="44" t="n">
        <v>0</v>
      </c>
      <c r="L638" s="44" t="n">
        <v>0</v>
      </c>
      <c r="M638" s="44" t="n">
        <v>0</v>
      </c>
      <c r="N638" s="44" t="n">
        <v>0</v>
      </c>
      <c r="O638" s="44" t="n">
        <v>0</v>
      </c>
      <c r="P638" s="44" t="n">
        <v>0</v>
      </c>
      <c r="Q638" s="44" t="n">
        <v>0</v>
      </c>
      <c r="R638" s="44" t="n">
        <v>0</v>
      </c>
      <c r="S638" s="44" t="n">
        <v>0</v>
      </c>
      <c r="T638" s="44" t="n">
        <v>0</v>
      </c>
    </row>
    <row r="639" customFormat="false" ht="12.75" hidden="false" customHeight="false" outlineLevel="0" collapsed="false">
      <c r="B639" s="47" t="n">
        <v>40940</v>
      </c>
      <c r="C639" s="43" t="n">
        <v>0</v>
      </c>
      <c r="D639" s="44" t="n">
        <v>0</v>
      </c>
      <c r="E639" s="44" t="n">
        <v>0</v>
      </c>
      <c r="F639" s="44" t="n">
        <v>0</v>
      </c>
      <c r="G639" s="44" t="n">
        <v>0</v>
      </c>
      <c r="H639" s="44" t="n">
        <v>0</v>
      </c>
      <c r="I639" s="44" t="n">
        <v>0</v>
      </c>
      <c r="J639" s="44" t="n">
        <v>0</v>
      </c>
      <c r="K639" s="44" t="n">
        <v>0</v>
      </c>
      <c r="L639" s="44" t="n">
        <v>0</v>
      </c>
      <c r="M639" s="44" t="n">
        <v>0</v>
      </c>
      <c r="N639" s="44" t="n">
        <v>0</v>
      </c>
      <c r="O639" s="44" t="n">
        <v>0</v>
      </c>
      <c r="P639" s="44" t="n">
        <v>0</v>
      </c>
      <c r="Q639" s="44" t="n">
        <v>0</v>
      </c>
      <c r="R639" s="44" t="n">
        <v>0</v>
      </c>
      <c r="S639" s="44" t="n">
        <v>0</v>
      </c>
      <c r="T639" s="44" t="n">
        <v>0</v>
      </c>
    </row>
    <row r="640" customFormat="false" ht="12.75" hidden="false" customHeight="false" outlineLevel="0" collapsed="false">
      <c r="B640" s="47" t="n">
        <v>40969</v>
      </c>
      <c r="C640" s="43" t="n">
        <v>0</v>
      </c>
      <c r="D640" s="44" t="n">
        <v>0</v>
      </c>
      <c r="E640" s="44" t="n">
        <v>0</v>
      </c>
      <c r="F640" s="44" t="n">
        <v>0</v>
      </c>
      <c r="G640" s="44" t="n">
        <v>0</v>
      </c>
      <c r="H640" s="44" t="n">
        <v>0</v>
      </c>
      <c r="I640" s="44" t="n">
        <v>0</v>
      </c>
      <c r="J640" s="44" t="n">
        <v>0</v>
      </c>
      <c r="K640" s="44" t="n">
        <v>0</v>
      </c>
      <c r="L640" s="44" t="n">
        <v>0</v>
      </c>
      <c r="M640" s="44" t="n">
        <v>0</v>
      </c>
      <c r="N640" s="44" t="n">
        <v>0</v>
      </c>
      <c r="O640" s="44" t="n">
        <v>0</v>
      </c>
      <c r="P640" s="44" t="n">
        <v>0</v>
      </c>
      <c r="Q640" s="44" t="n">
        <v>0</v>
      </c>
      <c r="R640" s="44" t="n">
        <v>0</v>
      </c>
      <c r="S640" s="44" t="n">
        <v>0</v>
      </c>
      <c r="T640" s="44" t="n">
        <v>0</v>
      </c>
    </row>
    <row r="641" customFormat="false" ht="12.75" hidden="false" customHeight="false" outlineLevel="0" collapsed="false">
      <c r="B641" s="47" t="n">
        <v>41000</v>
      </c>
      <c r="C641" s="43" t="n">
        <v>0</v>
      </c>
      <c r="D641" s="44" t="n">
        <v>0</v>
      </c>
      <c r="E641" s="44" t="n">
        <v>0</v>
      </c>
      <c r="F641" s="44" t="n">
        <v>0</v>
      </c>
      <c r="G641" s="44" t="n">
        <v>0</v>
      </c>
      <c r="H641" s="44" t="n">
        <v>0</v>
      </c>
      <c r="I641" s="44" t="n">
        <v>0</v>
      </c>
      <c r="J641" s="44" t="n">
        <v>0</v>
      </c>
      <c r="K641" s="44" t="n">
        <v>0</v>
      </c>
      <c r="L641" s="44" t="n">
        <v>0</v>
      </c>
      <c r="M641" s="44" t="n">
        <v>0</v>
      </c>
      <c r="N641" s="44" t="n">
        <v>0</v>
      </c>
      <c r="O641" s="44" t="n">
        <v>0</v>
      </c>
      <c r="P641" s="44" t="n">
        <v>0</v>
      </c>
      <c r="Q641" s="44" t="n">
        <v>0</v>
      </c>
      <c r="R641" s="44" t="n">
        <v>0</v>
      </c>
      <c r="S641" s="44" t="n">
        <v>0</v>
      </c>
      <c r="T641" s="44" t="n">
        <v>0</v>
      </c>
    </row>
    <row r="642" customFormat="false" ht="12.75" hidden="false" customHeight="false" outlineLevel="0" collapsed="false">
      <c r="B642" s="47" t="n">
        <v>41030</v>
      </c>
      <c r="C642" s="43" t="n">
        <v>0</v>
      </c>
      <c r="D642" s="44" t="n">
        <v>0</v>
      </c>
      <c r="E642" s="44" t="n">
        <v>0</v>
      </c>
      <c r="F642" s="44" t="n">
        <v>0</v>
      </c>
      <c r="G642" s="44" t="n">
        <v>0</v>
      </c>
      <c r="H642" s="44" t="n">
        <v>0</v>
      </c>
      <c r="I642" s="44" t="n">
        <v>0</v>
      </c>
      <c r="J642" s="44" t="n">
        <v>0</v>
      </c>
      <c r="K642" s="44" t="n">
        <v>0</v>
      </c>
      <c r="L642" s="44" t="n">
        <v>0</v>
      </c>
      <c r="M642" s="44" t="n">
        <v>0</v>
      </c>
      <c r="N642" s="44" t="n">
        <v>0</v>
      </c>
      <c r="O642" s="44" t="n">
        <v>0</v>
      </c>
      <c r="P642" s="44" t="n">
        <v>0</v>
      </c>
      <c r="Q642" s="44" t="n">
        <v>0</v>
      </c>
      <c r="R642" s="44" t="n">
        <v>0</v>
      </c>
      <c r="S642" s="44" t="n">
        <v>0</v>
      </c>
      <c r="T642" s="44" t="n">
        <v>0</v>
      </c>
    </row>
    <row r="643" customFormat="false" ht="12.75" hidden="false" customHeight="false" outlineLevel="0" collapsed="false">
      <c r="B643" s="47" t="n">
        <v>41061</v>
      </c>
      <c r="C643" s="43" t="n">
        <v>0</v>
      </c>
      <c r="D643" s="44" t="n">
        <v>0</v>
      </c>
      <c r="E643" s="44" t="n">
        <v>0</v>
      </c>
      <c r="F643" s="44" t="n">
        <v>0</v>
      </c>
      <c r="G643" s="44" t="n">
        <v>0</v>
      </c>
      <c r="H643" s="44" t="n">
        <v>0</v>
      </c>
      <c r="I643" s="44" t="n">
        <v>0</v>
      </c>
      <c r="J643" s="44" t="n">
        <v>0</v>
      </c>
      <c r="K643" s="44" t="n">
        <v>0</v>
      </c>
      <c r="L643" s="44" t="n">
        <v>0</v>
      </c>
      <c r="M643" s="44" t="n">
        <v>0</v>
      </c>
      <c r="N643" s="44" t="n">
        <v>0</v>
      </c>
      <c r="O643" s="44" t="n">
        <v>0</v>
      </c>
      <c r="P643" s="44" t="n">
        <v>0</v>
      </c>
      <c r="Q643" s="44" t="n">
        <v>0</v>
      </c>
      <c r="R643" s="44" t="n">
        <v>0</v>
      </c>
      <c r="S643" s="44" t="n">
        <v>0</v>
      </c>
      <c r="T643" s="44" t="n">
        <v>0</v>
      </c>
    </row>
    <row r="644" customFormat="false" ht="12.75" hidden="false" customHeight="false" outlineLevel="0" collapsed="false">
      <c r="B644" s="47" t="n">
        <v>41091</v>
      </c>
      <c r="C644" s="43" t="n">
        <v>0</v>
      </c>
      <c r="D644" s="44" t="n">
        <v>0</v>
      </c>
      <c r="E644" s="44" t="n">
        <v>0</v>
      </c>
      <c r="F644" s="44" t="n">
        <v>0</v>
      </c>
      <c r="G644" s="44" t="n">
        <v>0</v>
      </c>
      <c r="H644" s="44" t="n">
        <v>0</v>
      </c>
      <c r="I644" s="44" t="n">
        <v>0</v>
      </c>
      <c r="J644" s="44" t="n">
        <v>0</v>
      </c>
      <c r="K644" s="44" t="n">
        <v>0</v>
      </c>
      <c r="L644" s="44" t="n">
        <v>0</v>
      </c>
      <c r="M644" s="44" t="n">
        <v>0</v>
      </c>
      <c r="N644" s="44" t="n">
        <v>0</v>
      </c>
      <c r="O644" s="44" t="n">
        <v>0</v>
      </c>
      <c r="P644" s="44" t="n">
        <v>0</v>
      </c>
      <c r="Q644" s="44" t="n">
        <v>0</v>
      </c>
      <c r="R644" s="44" t="n">
        <v>0</v>
      </c>
      <c r="S644" s="44" t="n">
        <v>0</v>
      </c>
      <c r="T644" s="44" t="n">
        <v>0</v>
      </c>
    </row>
    <row r="645" customFormat="false" ht="12.75" hidden="false" customHeight="false" outlineLevel="0" collapsed="false">
      <c r="B645" s="47" t="n">
        <v>41122</v>
      </c>
      <c r="C645" s="43" t="n">
        <v>0</v>
      </c>
      <c r="D645" s="44" t="n">
        <v>0</v>
      </c>
      <c r="E645" s="44" t="n">
        <v>0</v>
      </c>
      <c r="F645" s="44" t="n">
        <v>0</v>
      </c>
      <c r="G645" s="44" t="n">
        <v>0</v>
      </c>
      <c r="H645" s="44" t="n">
        <v>0</v>
      </c>
      <c r="I645" s="44" t="n">
        <v>0</v>
      </c>
      <c r="J645" s="44" t="n">
        <v>0</v>
      </c>
      <c r="K645" s="44" t="n">
        <v>0</v>
      </c>
      <c r="L645" s="44" t="n">
        <v>0</v>
      </c>
      <c r="M645" s="44" t="n">
        <v>0</v>
      </c>
      <c r="N645" s="44" t="n">
        <v>0</v>
      </c>
      <c r="O645" s="44" t="n">
        <v>0</v>
      </c>
      <c r="P645" s="44" t="n">
        <v>0</v>
      </c>
      <c r="Q645" s="44" t="n">
        <v>0</v>
      </c>
      <c r="R645" s="44" t="n">
        <v>0</v>
      </c>
      <c r="S645" s="44" t="n">
        <v>0</v>
      </c>
      <c r="T645" s="44" t="n">
        <v>0</v>
      </c>
    </row>
    <row r="646" customFormat="false" ht="12.75" hidden="false" customHeight="false" outlineLevel="0" collapsed="false">
      <c r="B646" s="47" t="n">
        <v>41153</v>
      </c>
      <c r="C646" s="43" t="n">
        <v>0</v>
      </c>
      <c r="D646" s="44" t="n">
        <v>0</v>
      </c>
      <c r="E646" s="44" t="n">
        <v>0</v>
      </c>
      <c r="F646" s="44" t="n">
        <v>0</v>
      </c>
      <c r="G646" s="44" t="n">
        <v>0</v>
      </c>
      <c r="H646" s="44" t="n">
        <v>0</v>
      </c>
      <c r="I646" s="44" t="n">
        <v>0</v>
      </c>
      <c r="J646" s="44" t="n">
        <v>0</v>
      </c>
      <c r="K646" s="44" t="n">
        <v>0</v>
      </c>
      <c r="L646" s="44" t="n">
        <v>0</v>
      </c>
      <c r="M646" s="44" t="n">
        <v>0</v>
      </c>
      <c r="N646" s="44" t="n">
        <v>0</v>
      </c>
      <c r="O646" s="44" t="n">
        <v>0</v>
      </c>
      <c r="P646" s="44" t="n">
        <v>0</v>
      </c>
      <c r="Q646" s="44" t="n">
        <v>0</v>
      </c>
      <c r="R646" s="44" t="n">
        <v>0</v>
      </c>
      <c r="S646" s="44" t="n">
        <v>0</v>
      </c>
      <c r="T646" s="44" t="n">
        <v>0</v>
      </c>
    </row>
    <row r="647" customFormat="false" ht="12.75" hidden="false" customHeight="false" outlineLevel="0" collapsed="false">
      <c r="B647" s="47" t="n">
        <v>41183</v>
      </c>
      <c r="C647" s="43" t="n">
        <v>0</v>
      </c>
      <c r="D647" s="44" t="n">
        <v>0</v>
      </c>
      <c r="E647" s="44" t="n">
        <v>0</v>
      </c>
      <c r="F647" s="44" t="n">
        <v>0</v>
      </c>
      <c r="G647" s="44" t="n">
        <v>0</v>
      </c>
      <c r="H647" s="44" t="n">
        <v>0</v>
      </c>
      <c r="I647" s="44" t="n">
        <v>0</v>
      </c>
      <c r="J647" s="44" t="n">
        <v>0</v>
      </c>
      <c r="K647" s="44" t="n">
        <v>0</v>
      </c>
      <c r="L647" s="44" t="n">
        <v>0</v>
      </c>
      <c r="M647" s="44" t="n">
        <v>0</v>
      </c>
      <c r="N647" s="44" t="n">
        <v>0</v>
      </c>
      <c r="O647" s="44" t="n">
        <v>0</v>
      </c>
      <c r="P647" s="44" t="n">
        <v>0</v>
      </c>
      <c r="Q647" s="44" t="n">
        <v>0</v>
      </c>
      <c r="R647" s="44" t="n">
        <v>0</v>
      </c>
      <c r="S647" s="44" t="n">
        <v>0</v>
      </c>
      <c r="T647" s="44" t="n">
        <v>0</v>
      </c>
    </row>
    <row r="648" customFormat="false" ht="12.75" hidden="false" customHeight="false" outlineLevel="0" collapsed="false">
      <c r="B648" s="47" t="n">
        <v>41214</v>
      </c>
      <c r="C648" s="43" t="n">
        <v>0</v>
      </c>
      <c r="D648" s="44" t="n">
        <v>0</v>
      </c>
      <c r="E648" s="44" t="n">
        <v>0</v>
      </c>
      <c r="F648" s="44" t="n">
        <v>0</v>
      </c>
      <c r="G648" s="44" t="n">
        <v>0</v>
      </c>
      <c r="H648" s="44" t="n">
        <v>0</v>
      </c>
      <c r="I648" s="44" t="n">
        <v>0</v>
      </c>
      <c r="J648" s="44" t="n">
        <v>0</v>
      </c>
      <c r="K648" s="44" t="n">
        <v>0</v>
      </c>
      <c r="L648" s="44" t="n">
        <v>0</v>
      </c>
      <c r="M648" s="44" t="n">
        <v>0</v>
      </c>
      <c r="N648" s="44" t="n">
        <v>0</v>
      </c>
      <c r="O648" s="44" t="n">
        <v>0</v>
      </c>
      <c r="P648" s="44" t="n">
        <v>0</v>
      </c>
      <c r="Q648" s="44" t="n">
        <v>0</v>
      </c>
      <c r="R648" s="44" t="n">
        <v>0</v>
      </c>
      <c r="S648" s="44" t="n">
        <v>0</v>
      </c>
      <c r="T648" s="44" t="n">
        <v>0</v>
      </c>
    </row>
    <row r="649" customFormat="false" ht="12.75" hidden="false" customHeight="false" outlineLevel="0" collapsed="false">
      <c r="B649" s="47" t="n">
        <v>41244</v>
      </c>
      <c r="C649" s="43" t="n">
        <v>0</v>
      </c>
      <c r="D649" s="44" t="n">
        <v>0</v>
      </c>
      <c r="E649" s="44" t="n">
        <v>0</v>
      </c>
      <c r="F649" s="44" t="n">
        <v>0</v>
      </c>
      <c r="G649" s="44" t="n">
        <v>0</v>
      </c>
      <c r="H649" s="44" t="n">
        <v>0</v>
      </c>
      <c r="I649" s="44" t="n">
        <v>0</v>
      </c>
      <c r="J649" s="44" t="n">
        <v>0</v>
      </c>
      <c r="K649" s="44" t="n">
        <v>0</v>
      </c>
      <c r="L649" s="44" t="n">
        <v>0</v>
      </c>
      <c r="M649" s="44" t="n">
        <v>0</v>
      </c>
      <c r="N649" s="44" t="n">
        <v>0</v>
      </c>
      <c r="O649" s="44" t="n">
        <v>0</v>
      </c>
      <c r="P649" s="44" t="n">
        <v>0</v>
      </c>
      <c r="Q649" s="44" t="n">
        <v>0</v>
      </c>
      <c r="R649" s="44" t="n">
        <v>0</v>
      </c>
      <c r="S649" s="44" t="n">
        <v>0</v>
      </c>
      <c r="T649" s="44" t="n">
        <v>0</v>
      </c>
    </row>
    <row r="650" customFormat="false" ht="12.75" hidden="false" customHeight="false" outlineLevel="0" collapsed="false">
      <c r="B650" s="47" t="n">
        <v>41275</v>
      </c>
      <c r="C650" s="43" t="n">
        <v>0</v>
      </c>
      <c r="D650" s="44" t="n">
        <v>0</v>
      </c>
      <c r="E650" s="44" t="n">
        <v>0</v>
      </c>
      <c r="F650" s="44" t="n">
        <v>0</v>
      </c>
      <c r="G650" s="44" t="n">
        <v>0</v>
      </c>
      <c r="H650" s="44" t="n">
        <v>0</v>
      </c>
      <c r="I650" s="44" t="n">
        <v>0</v>
      </c>
      <c r="J650" s="44" t="n">
        <v>0</v>
      </c>
      <c r="K650" s="44" t="n">
        <v>0</v>
      </c>
      <c r="L650" s="44" t="n">
        <v>0</v>
      </c>
      <c r="M650" s="44" t="n">
        <v>0</v>
      </c>
      <c r="N650" s="44" t="n">
        <v>0</v>
      </c>
      <c r="O650" s="44" t="n">
        <v>0</v>
      </c>
      <c r="P650" s="44" t="n">
        <v>0</v>
      </c>
      <c r="Q650" s="44" t="n">
        <v>0</v>
      </c>
      <c r="R650" s="44" t="n">
        <v>0</v>
      </c>
      <c r="S650" s="44" t="n">
        <v>0</v>
      </c>
      <c r="T650" s="44" t="n">
        <v>0</v>
      </c>
    </row>
    <row r="651" customFormat="false" ht="12.75" hidden="false" customHeight="false" outlineLevel="0" collapsed="false">
      <c r="B651" s="47" t="n">
        <v>41306</v>
      </c>
      <c r="C651" s="43" t="n">
        <v>0</v>
      </c>
      <c r="D651" s="44" t="n">
        <v>0</v>
      </c>
      <c r="E651" s="44" t="n">
        <v>0</v>
      </c>
      <c r="F651" s="44" t="n">
        <v>0</v>
      </c>
      <c r="G651" s="44" t="n">
        <v>0</v>
      </c>
      <c r="H651" s="44" t="n">
        <v>0</v>
      </c>
      <c r="I651" s="44" t="n">
        <v>0</v>
      </c>
      <c r="J651" s="44" t="n">
        <v>0</v>
      </c>
      <c r="K651" s="44" t="n">
        <v>0</v>
      </c>
      <c r="L651" s="44" t="n">
        <v>0</v>
      </c>
      <c r="M651" s="44" t="n">
        <v>0</v>
      </c>
      <c r="N651" s="44" t="n">
        <v>0</v>
      </c>
      <c r="O651" s="44" t="n">
        <v>0</v>
      </c>
      <c r="P651" s="44" t="n">
        <v>0</v>
      </c>
      <c r="Q651" s="44" t="n">
        <v>0</v>
      </c>
      <c r="R651" s="44" t="n">
        <v>0</v>
      </c>
      <c r="S651" s="44" t="n">
        <v>0</v>
      </c>
      <c r="T651" s="44" t="n">
        <v>0</v>
      </c>
    </row>
    <row r="652" customFormat="false" ht="12.75" hidden="false" customHeight="false" outlineLevel="0" collapsed="false">
      <c r="B652" s="47" t="n">
        <v>41334</v>
      </c>
      <c r="C652" s="43" t="n">
        <v>0</v>
      </c>
      <c r="D652" s="44" t="n">
        <v>0</v>
      </c>
      <c r="E652" s="44" t="n">
        <v>0</v>
      </c>
      <c r="F652" s="44" t="n">
        <v>0</v>
      </c>
      <c r="G652" s="44" t="n">
        <v>0</v>
      </c>
      <c r="H652" s="44" t="n">
        <v>0</v>
      </c>
      <c r="I652" s="44" t="n">
        <v>0</v>
      </c>
      <c r="J652" s="44" t="n">
        <v>0</v>
      </c>
      <c r="K652" s="44" t="n">
        <v>0</v>
      </c>
      <c r="L652" s="44" t="n">
        <v>0</v>
      </c>
      <c r="M652" s="44" t="n">
        <v>0</v>
      </c>
      <c r="N652" s="44" t="n">
        <v>0</v>
      </c>
      <c r="O652" s="44" t="n">
        <v>0</v>
      </c>
      <c r="P652" s="44" t="n">
        <v>0</v>
      </c>
      <c r="Q652" s="44" t="n">
        <v>0</v>
      </c>
      <c r="R652" s="44" t="n">
        <v>0</v>
      </c>
      <c r="S652" s="44" t="n">
        <v>0</v>
      </c>
      <c r="T652" s="44" t="n">
        <v>0</v>
      </c>
    </row>
    <row r="653" customFormat="false" ht="12.75" hidden="false" customHeight="false" outlineLevel="0" collapsed="false">
      <c r="B653" s="47" t="n">
        <v>41365</v>
      </c>
      <c r="C653" s="43" t="n">
        <v>0</v>
      </c>
      <c r="D653" s="44" t="n">
        <v>0</v>
      </c>
      <c r="E653" s="44" t="n">
        <v>0</v>
      </c>
      <c r="F653" s="44" t="n">
        <v>0</v>
      </c>
      <c r="G653" s="44" t="n">
        <v>0</v>
      </c>
      <c r="H653" s="44" t="n">
        <v>0</v>
      </c>
      <c r="I653" s="44" t="n">
        <v>0</v>
      </c>
      <c r="J653" s="44" t="n">
        <v>0</v>
      </c>
      <c r="K653" s="44" t="n">
        <v>0</v>
      </c>
      <c r="L653" s="44" t="n">
        <v>0</v>
      </c>
      <c r="M653" s="44" t="n">
        <v>0</v>
      </c>
      <c r="N653" s="44" t="n">
        <v>0</v>
      </c>
      <c r="O653" s="44" t="n">
        <v>0</v>
      </c>
      <c r="P653" s="44" t="n">
        <v>0</v>
      </c>
      <c r="Q653" s="44" t="n">
        <v>0</v>
      </c>
      <c r="R653" s="44" t="n">
        <v>0</v>
      </c>
      <c r="S653" s="44" t="n">
        <v>0</v>
      </c>
      <c r="T653" s="44" t="n">
        <v>0</v>
      </c>
    </row>
    <row r="654" customFormat="false" ht="12.75" hidden="false" customHeight="false" outlineLevel="0" collapsed="false">
      <c r="B654" s="47" t="n">
        <v>41395</v>
      </c>
      <c r="C654" s="43" t="n">
        <v>0</v>
      </c>
      <c r="D654" s="44" t="n">
        <v>0</v>
      </c>
      <c r="E654" s="44" t="n">
        <v>0</v>
      </c>
      <c r="F654" s="44" t="n">
        <v>0</v>
      </c>
      <c r="G654" s="44" t="n">
        <v>0</v>
      </c>
      <c r="H654" s="44" t="n">
        <v>0</v>
      </c>
      <c r="I654" s="44" t="n">
        <v>0</v>
      </c>
      <c r="J654" s="44" t="n">
        <v>0</v>
      </c>
      <c r="K654" s="44" t="n">
        <v>0</v>
      </c>
      <c r="L654" s="44" t="n">
        <v>0</v>
      </c>
      <c r="M654" s="44" t="n">
        <v>0</v>
      </c>
      <c r="N654" s="44" t="n">
        <v>0</v>
      </c>
      <c r="O654" s="44" t="n">
        <v>0</v>
      </c>
      <c r="P654" s="44" t="n">
        <v>0</v>
      </c>
      <c r="Q654" s="44" t="n">
        <v>0</v>
      </c>
      <c r="R654" s="44" t="n">
        <v>0</v>
      </c>
      <c r="S654" s="44" t="n">
        <v>0</v>
      </c>
      <c r="T654" s="44" t="n">
        <v>0</v>
      </c>
    </row>
    <row r="655" customFormat="false" ht="12.75" hidden="false" customHeight="false" outlineLevel="0" collapsed="false">
      <c r="B655" s="47" t="n">
        <v>41426</v>
      </c>
      <c r="C655" s="43" t="n">
        <v>0</v>
      </c>
      <c r="D655" s="44" t="n">
        <v>0</v>
      </c>
      <c r="E655" s="44" t="n">
        <v>0</v>
      </c>
      <c r="F655" s="44" t="n">
        <v>0</v>
      </c>
      <c r="G655" s="44" t="n">
        <v>0</v>
      </c>
      <c r="H655" s="44" t="n">
        <v>0</v>
      </c>
      <c r="I655" s="44" t="n">
        <v>0</v>
      </c>
      <c r="J655" s="44" t="n">
        <v>0</v>
      </c>
      <c r="K655" s="44" t="n">
        <v>0</v>
      </c>
      <c r="L655" s="44" t="n">
        <v>0</v>
      </c>
      <c r="M655" s="44" t="n">
        <v>0</v>
      </c>
      <c r="N655" s="44" t="n">
        <v>0</v>
      </c>
      <c r="O655" s="44" t="n">
        <v>0</v>
      </c>
      <c r="P655" s="44" t="n">
        <v>0</v>
      </c>
      <c r="Q655" s="44" t="n">
        <v>0</v>
      </c>
      <c r="R655" s="44" t="n">
        <v>0</v>
      </c>
      <c r="S655" s="44" t="n">
        <v>0</v>
      </c>
      <c r="T655" s="44" t="n">
        <v>0</v>
      </c>
    </row>
    <row r="656" customFormat="false" ht="12.75" hidden="false" customHeight="false" outlineLevel="0" collapsed="false">
      <c r="B656" s="47" t="n">
        <v>41456</v>
      </c>
      <c r="C656" s="43" t="n">
        <v>0</v>
      </c>
      <c r="D656" s="44" t="n">
        <v>0</v>
      </c>
      <c r="E656" s="44" t="n">
        <v>0</v>
      </c>
      <c r="F656" s="44" t="n">
        <v>0</v>
      </c>
      <c r="G656" s="44" t="n">
        <v>0</v>
      </c>
      <c r="H656" s="44" t="n">
        <v>0</v>
      </c>
      <c r="I656" s="44" t="n">
        <v>0</v>
      </c>
      <c r="J656" s="44" t="n">
        <v>0</v>
      </c>
      <c r="K656" s="44" t="n">
        <v>0</v>
      </c>
      <c r="L656" s="44" t="n">
        <v>0</v>
      </c>
      <c r="M656" s="44" t="n">
        <v>0</v>
      </c>
      <c r="N656" s="44" t="n">
        <v>0</v>
      </c>
      <c r="O656" s="44" t="n">
        <v>0</v>
      </c>
      <c r="P656" s="44" t="n">
        <v>0</v>
      </c>
      <c r="Q656" s="44" t="n">
        <v>0</v>
      </c>
      <c r="R656" s="44" t="n">
        <v>0</v>
      </c>
      <c r="S656" s="44" t="n">
        <v>0</v>
      </c>
      <c r="T656" s="44" t="n">
        <v>0</v>
      </c>
    </row>
    <row r="657" customFormat="false" ht="12.75" hidden="false" customHeight="false" outlineLevel="0" collapsed="false">
      <c r="B657" s="47" t="n">
        <v>41487</v>
      </c>
      <c r="C657" s="43" t="n">
        <v>0</v>
      </c>
      <c r="D657" s="44" t="n">
        <v>0</v>
      </c>
      <c r="E657" s="44" t="n">
        <v>0</v>
      </c>
      <c r="F657" s="44" t="n">
        <v>0</v>
      </c>
      <c r="G657" s="44" t="n">
        <v>0</v>
      </c>
      <c r="H657" s="44" t="n">
        <v>0</v>
      </c>
      <c r="I657" s="44" t="n">
        <v>0</v>
      </c>
      <c r="J657" s="44" t="n">
        <v>0</v>
      </c>
      <c r="K657" s="44" t="n">
        <v>0</v>
      </c>
      <c r="L657" s="44" t="n">
        <v>0</v>
      </c>
      <c r="M657" s="44" t="n">
        <v>0</v>
      </c>
      <c r="N657" s="44" t="n">
        <v>0</v>
      </c>
      <c r="O657" s="44" t="n">
        <v>0</v>
      </c>
      <c r="P657" s="44" t="n">
        <v>0</v>
      </c>
      <c r="Q657" s="44" t="n">
        <v>0</v>
      </c>
      <c r="R657" s="44" t="n">
        <v>0</v>
      </c>
      <c r="S657" s="44" t="n">
        <v>0</v>
      </c>
      <c r="T657" s="44" t="n">
        <v>0</v>
      </c>
    </row>
    <row r="658" customFormat="false" ht="12.75" hidden="false" customHeight="false" outlineLevel="0" collapsed="false">
      <c r="B658" s="47" t="n">
        <v>41518</v>
      </c>
      <c r="C658" s="43" t="n">
        <v>0</v>
      </c>
      <c r="D658" s="44" t="n">
        <v>0</v>
      </c>
      <c r="E658" s="44" t="n">
        <v>0</v>
      </c>
      <c r="F658" s="44" t="n">
        <v>0</v>
      </c>
      <c r="G658" s="44" t="n">
        <v>0</v>
      </c>
      <c r="H658" s="44" t="n">
        <v>0</v>
      </c>
      <c r="I658" s="44" t="n">
        <v>0</v>
      </c>
      <c r="J658" s="44" t="n">
        <v>0</v>
      </c>
      <c r="K658" s="44" t="n">
        <v>0</v>
      </c>
      <c r="L658" s="44" t="n">
        <v>0</v>
      </c>
      <c r="M658" s="44" t="n">
        <v>0</v>
      </c>
      <c r="N658" s="44" t="n">
        <v>0</v>
      </c>
      <c r="O658" s="44" t="n">
        <v>0</v>
      </c>
      <c r="P658" s="44" t="n">
        <v>0</v>
      </c>
      <c r="Q658" s="44" t="n">
        <v>0</v>
      </c>
      <c r="R658" s="44" t="n">
        <v>0</v>
      </c>
      <c r="S658" s="44" t="n">
        <v>0</v>
      </c>
      <c r="T658" s="44" t="n">
        <v>0</v>
      </c>
    </row>
    <row r="659" customFormat="false" ht="12.75" hidden="false" customHeight="false" outlineLevel="0" collapsed="false">
      <c r="B659" s="47" t="n">
        <v>41548</v>
      </c>
      <c r="C659" s="43" t="n">
        <v>0</v>
      </c>
      <c r="D659" s="44" t="n">
        <v>0</v>
      </c>
      <c r="E659" s="44" t="n">
        <v>0</v>
      </c>
      <c r="F659" s="44" t="n">
        <v>0</v>
      </c>
      <c r="G659" s="44" t="n">
        <v>0</v>
      </c>
      <c r="H659" s="44" t="n">
        <v>0</v>
      </c>
      <c r="I659" s="44" t="n">
        <v>0</v>
      </c>
      <c r="J659" s="44" t="n">
        <v>0</v>
      </c>
      <c r="K659" s="44" t="n">
        <v>0</v>
      </c>
      <c r="L659" s="44" t="n">
        <v>0</v>
      </c>
      <c r="M659" s="44" t="n">
        <v>0</v>
      </c>
      <c r="N659" s="44" t="n">
        <v>0</v>
      </c>
      <c r="O659" s="44" t="n">
        <v>0</v>
      </c>
      <c r="P659" s="44" t="n">
        <v>0</v>
      </c>
      <c r="Q659" s="44" t="n">
        <v>0</v>
      </c>
      <c r="R659" s="44" t="n">
        <v>0</v>
      </c>
      <c r="S659" s="44" t="n">
        <v>0</v>
      </c>
      <c r="T659" s="44" t="n">
        <v>0</v>
      </c>
    </row>
    <row r="660" customFormat="false" ht="12.75" hidden="false" customHeight="false" outlineLevel="0" collapsed="false">
      <c r="B660" s="47" t="n">
        <v>41579</v>
      </c>
      <c r="C660" s="43" t="n">
        <v>0</v>
      </c>
      <c r="D660" s="44" t="n">
        <v>0</v>
      </c>
      <c r="E660" s="44" t="n">
        <v>0</v>
      </c>
      <c r="F660" s="44" t="n">
        <v>0</v>
      </c>
      <c r="G660" s="44" t="n">
        <v>0</v>
      </c>
      <c r="H660" s="44" t="n">
        <v>0</v>
      </c>
      <c r="I660" s="44" t="n">
        <v>0</v>
      </c>
      <c r="J660" s="44" t="n">
        <v>0</v>
      </c>
      <c r="K660" s="44" t="n">
        <v>0</v>
      </c>
      <c r="L660" s="44" t="n">
        <v>0</v>
      </c>
      <c r="M660" s="44" t="n">
        <v>0</v>
      </c>
      <c r="N660" s="44" t="n">
        <v>0</v>
      </c>
      <c r="O660" s="44" t="n">
        <v>0</v>
      </c>
      <c r="P660" s="44" t="n">
        <v>0</v>
      </c>
      <c r="Q660" s="44" t="n">
        <v>0</v>
      </c>
      <c r="R660" s="44" t="n">
        <v>0</v>
      </c>
      <c r="S660" s="44" t="n">
        <v>0</v>
      </c>
      <c r="T660" s="44" t="n">
        <v>0</v>
      </c>
    </row>
    <row r="661" customFormat="false" ht="12.75" hidden="false" customHeight="false" outlineLevel="0" collapsed="false">
      <c r="B661" s="47" t="n">
        <v>41609</v>
      </c>
      <c r="C661" s="43" t="n">
        <v>0</v>
      </c>
      <c r="D661" s="44" t="n">
        <v>0</v>
      </c>
      <c r="E661" s="44" t="n">
        <v>0</v>
      </c>
      <c r="F661" s="44" t="n">
        <v>0</v>
      </c>
      <c r="G661" s="44" t="n">
        <v>0</v>
      </c>
      <c r="H661" s="44" t="n">
        <v>0</v>
      </c>
      <c r="I661" s="44" t="n">
        <v>0</v>
      </c>
      <c r="J661" s="44" t="n">
        <v>0</v>
      </c>
      <c r="K661" s="44" t="n">
        <v>0</v>
      </c>
      <c r="L661" s="44" t="n">
        <v>0</v>
      </c>
      <c r="M661" s="44" t="n">
        <v>0</v>
      </c>
      <c r="N661" s="44" t="n">
        <v>0</v>
      </c>
      <c r="O661" s="44" t="n">
        <v>0</v>
      </c>
      <c r="P661" s="44" t="n">
        <v>0</v>
      </c>
      <c r="Q661" s="44" t="n">
        <v>0</v>
      </c>
      <c r="R661" s="44" t="n">
        <v>0</v>
      </c>
      <c r="S661" s="44" t="n">
        <v>0</v>
      </c>
      <c r="T661" s="44" t="n">
        <v>0</v>
      </c>
    </row>
    <row r="662" customFormat="false" ht="12.75" hidden="false" customHeight="false" outlineLevel="0" collapsed="false">
      <c r="B662" s="47" t="n">
        <v>41640</v>
      </c>
      <c r="C662" s="43" t="n">
        <v>0</v>
      </c>
      <c r="D662" s="44" t="n">
        <v>0</v>
      </c>
      <c r="E662" s="44" t="n">
        <v>0</v>
      </c>
      <c r="F662" s="44" t="n">
        <v>0</v>
      </c>
      <c r="G662" s="44" t="n">
        <v>0</v>
      </c>
      <c r="H662" s="44" t="n">
        <v>0</v>
      </c>
      <c r="I662" s="44" t="n">
        <v>0</v>
      </c>
      <c r="J662" s="44" t="n">
        <v>0</v>
      </c>
      <c r="K662" s="44" t="n">
        <v>0</v>
      </c>
      <c r="L662" s="44" t="n">
        <v>0</v>
      </c>
      <c r="M662" s="44" t="n">
        <v>0</v>
      </c>
      <c r="N662" s="44" t="n">
        <v>0</v>
      </c>
      <c r="O662" s="44" t="n">
        <v>0</v>
      </c>
      <c r="P662" s="44" t="n">
        <v>0</v>
      </c>
      <c r="Q662" s="44" t="n">
        <v>0</v>
      </c>
      <c r="R662" s="44" t="n">
        <v>0</v>
      </c>
      <c r="S662" s="44" t="n">
        <v>0</v>
      </c>
      <c r="T662" s="44" t="n">
        <v>0</v>
      </c>
    </row>
    <row r="663" customFormat="false" ht="12.75" hidden="false" customHeight="false" outlineLevel="0" collapsed="false">
      <c r="B663" s="47" t="n">
        <v>41671</v>
      </c>
      <c r="C663" s="43" t="n">
        <v>0</v>
      </c>
      <c r="D663" s="44" t="n">
        <v>0</v>
      </c>
      <c r="E663" s="44" t="n">
        <v>0</v>
      </c>
      <c r="F663" s="44" t="n">
        <v>0</v>
      </c>
      <c r="G663" s="44" t="n">
        <v>0</v>
      </c>
      <c r="H663" s="44" t="n">
        <v>0</v>
      </c>
      <c r="I663" s="44" t="n">
        <v>0</v>
      </c>
      <c r="J663" s="44" t="n">
        <v>0</v>
      </c>
      <c r="K663" s="44" t="n">
        <v>0</v>
      </c>
      <c r="L663" s="44" t="n">
        <v>0</v>
      </c>
      <c r="M663" s="44" t="n">
        <v>0</v>
      </c>
      <c r="N663" s="44" t="n">
        <v>0</v>
      </c>
      <c r="O663" s="44" t="n">
        <v>0</v>
      </c>
      <c r="P663" s="44" t="n">
        <v>0</v>
      </c>
      <c r="Q663" s="44" t="n">
        <v>0</v>
      </c>
      <c r="R663" s="44" t="n">
        <v>0</v>
      </c>
      <c r="S663" s="44" t="n">
        <v>0</v>
      </c>
      <c r="T663" s="44" t="n">
        <v>0</v>
      </c>
    </row>
    <row r="664" customFormat="false" ht="12.75" hidden="false" customHeight="false" outlineLevel="0" collapsed="false">
      <c r="B664" s="47" t="n">
        <v>41699</v>
      </c>
      <c r="C664" s="43" t="n">
        <v>0</v>
      </c>
      <c r="D664" s="44" t="n">
        <v>0</v>
      </c>
      <c r="E664" s="44" t="n">
        <v>0</v>
      </c>
      <c r="F664" s="44" t="n">
        <v>0</v>
      </c>
      <c r="G664" s="44" t="n">
        <v>0</v>
      </c>
      <c r="H664" s="44" t="n">
        <v>0</v>
      </c>
      <c r="I664" s="44" t="n">
        <v>0</v>
      </c>
      <c r="J664" s="44" t="n">
        <v>0</v>
      </c>
      <c r="K664" s="44" t="n">
        <v>0</v>
      </c>
      <c r="L664" s="44" t="n">
        <v>0</v>
      </c>
      <c r="M664" s="44" t="n">
        <v>0</v>
      </c>
      <c r="N664" s="44" t="n">
        <v>0</v>
      </c>
      <c r="O664" s="44" t="n">
        <v>0</v>
      </c>
      <c r="P664" s="44" t="n">
        <v>0</v>
      </c>
      <c r="Q664" s="44" t="n">
        <v>0</v>
      </c>
      <c r="R664" s="44" t="n">
        <v>0</v>
      </c>
      <c r="S664" s="44" t="n">
        <v>0</v>
      </c>
      <c r="T664" s="44" t="n">
        <v>0</v>
      </c>
    </row>
    <row r="665" customFormat="false" ht="12.75" hidden="false" customHeight="false" outlineLevel="0" collapsed="false">
      <c r="B665" s="47" t="n">
        <v>41730</v>
      </c>
      <c r="C665" s="43" t="n">
        <v>0</v>
      </c>
      <c r="D665" s="44" t="n">
        <v>0</v>
      </c>
      <c r="E665" s="44" t="n">
        <v>0</v>
      </c>
      <c r="F665" s="44" t="n">
        <v>0</v>
      </c>
      <c r="G665" s="44" t="n">
        <v>0</v>
      </c>
      <c r="H665" s="44" t="n">
        <v>0</v>
      </c>
      <c r="I665" s="44" t="n">
        <v>0</v>
      </c>
      <c r="J665" s="44" t="n">
        <v>0</v>
      </c>
      <c r="K665" s="44" t="n">
        <v>0</v>
      </c>
      <c r="L665" s="44" t="n">
        <v>0</v>
      </c>
      <c r="M665" s="44" t="n">
        <v>0</v>
      </c>
      <c r="N665" s="44" t="n">
        <v>0</v>
      </c>
      <c r="O665" s="44" t="n">
        <v>0</v>
      </c>
      <c r="P665" s="44" t="n">
        <v>0</v>
      </c>
      <c r="Q665" s="44" t="n">
        <v>0</v>
      </c>
      <c r="R665" s="44" t="n">
        <v>0</v>
      </c>
      <c r="S665" s="44" t="n">
        <v>0</v>
      </c>
      <c r="T665" s="44" t="n">
        <v>0</v>
      </c>
    </row>
    <row r="666" customFormat="false" ht="13.5" hidden="false" customHeight="false" outlineLevel="0" collapsed="false">
      <c r="B666" s="48" t="n">
        <v>41760</v>
      </c>
      <c r="C666" s="43" t="n">
        <v>0</v>
      </c>
      <c r="D666" s="44" t="n">
        <v>0</v>
      </c>
      <c r="E666" s="44" t="n">
        <v>0</v>
      </c>
      <c r="F666" s="44" t="n">
        <v>0</v>
      </c>
      <c r="G666" s="44" t="n">
        <v>0</v>
      </c>
      <c r="H666" s="44" t="n">
        <v>0</v>
      </c>
      <c r="I666" s="44" t="n">
        <v>0</v>
      </c>
      <c r="J666" s="44" t="n">
        <v>0</v>
      </c>
      <c r="K666" s="44" t="n">
        <v>0</v>
      </c>
      <c r="L666" s="44" t="n">
        <v>0</v>
      </c>
      <c r="M666" s="44" t="n">
        <v>0</v>
      </c>
      <c r="N666" s="44" t="n">
        <v>0</v>
      </c>
      <c r="O666" s="44" t="n">
        <v>0</v>
      </c>
      <c r="P666" s="44" t="n">
        <v>0</v>
      </c>
      <c r="Q666" s="44" t="n">
        <v>0</v>
      </c>
      <c r="R666" s="44" t="n">
        <v>0</v>
      </c>
      <c r="S666" s="44" t="n">
        <v>0</v>
      </c>
      <c r="T666" s="44" t="n">
        <v>0</v>
      </c>
    </row>
    <row r="668" customFormat="false" ht="13.5" hidden="false" customHeight="false" outlineLevel="0" collapsed="false"/>
    <row r="669" customFormat="false" ht="13.5" hidden="false" customHeight="false" outlineLevel="0" collapsed="false">
      <c r="A669" s="30" t="s">
        <v>53</v>
      </c>
    </row>
    <row r="670" customFormat="false" ht="15.75" hidden="false" customHeight="false" outlineLevel="0" collapsed="false">
      <c r="B670" s="32" t="s">
        <v>30</v>
      </c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</row>
    <row r="671" customFormat="false" ht="14.25" hidden="false" customHeight="false" outlineLevel="0" collapsed="false">
      <c r="B671" s="33" t="s">
        <v>31</v>
      </c>
      <c r="C671" s="54" t="s">
        <v>32</v>
      </c>
      <c r="D671" s="36"/>
      <c r="E671" s="36"/>
      <c r="F671" s="36"/>
      <c r="G671" s="36"/>
      <c r="H671" s="36"/>
      <c r="I671" s="37" t="n">
        <v>0</v>
      </c>
      <c r="J671" s="36" t="s">
        <v>33</v>
      </c>
      <c r="K671" s="38" t="n">
        <v>36697</v>
      </c>
      <c r="L671" s="38"/>
      <c r="M671" s="38"/>
      <c r="N671" s="38"/>
      <c r="O671" s="36"/>
      <c r="P671" s="36"/>
      <c r="Q671" s="36"/>
      <c r="R671" s="36"/>
      <c r="S671" s="36"/>
      <c r="T671" s="36"/>
    </row>
    <row r="672" customFormat="false" ht="14.25" hidden="false" customHeight="false" outlineLevel="0" collapsed="false">
      <c r="B672" s="51"/>
      <c r="C672" s="56" t="n">
        <v>1.29488573508301</v>
      </c>
      <c r="D672" s="41" t="s">
        <v>34</v>
      </c>
      <c r="E672" s="41" t="s">
        <v>35</v>
      </c>
      <c r="F672" s="41" t="s">
        <v>36</v>
      </c>
      <c r="G672" s="41" t="s">
        <v>37</v>
      </c>
      <c r="H672" s="41" t="s">
        <v>38</v>
      </c>
      <c r="I672" s="41" t="s">
        <v>39</v>
      </c>
      <c r="J672" s="41" t="s">
        <v>40</v>
      </c>
      <c r="K672" s="41" t="s">
        <v>41</v>
      </c>
      <c r="L672" s="41" t="s">
        <v>42</v>
      </c>
      <c r="M672" s="41" t="s">
        <v>43</v>
      </c>
      <c r="N672" s="41" t="s">
        <v>44</v>
      </c>
      <c r="O672" s="41" t="s">
        <v>45</v>
      </c>
      <c r="P672" s="41" t="s">
        <v>46</v>
      </c>
      <c r="Q672" s="41" t="s">
        <v>47</v>
      </c>
      <c r="R672" s="41" t="s">
        <v>48</v>
      </c>
      <c r="S672" s="41" t="s">
        <v>49</v>
      </c>
      <c r="T672" s="41" t="n">
        <v>0</v>
      </c>
    </row>
    <row r="673" customFormat="false" ht="12.75" hidden="false" customHeight="false" outlineLevel="0" collapsed="false">
      <c r="B673" s="42" t="n">
        <v>36892</v>
      </c>
      <c r="C673" s="43" t="n">
        <v>0.538595262503609</v>
      </c>
      <c r="D673" s="44" t="n">
        <v>0.548204959004151</v>
      </c>
      <c r="E673" s="44" t="n">
        <v>0.00749307637569341</v>
      </c>
      <c r="F673" s="44" t="n">
        <v>-0.0427675924482546</v>
      </c>
      <c r="G673" s="44" t="n">
        <v>0.132615900143104</v>
      </c>
      <c r="H673" s="44" t="n">
        <v>-0.0867898174200512</v>
      </c>
      <c r="I673" s="44" t="n">
        <v>-0.0311916243460513</v>
      </c>
      <c r="J673" s="44" t="n">
        <v>-0.0631116746179199</v>
      </c>
      <c r="K673" s="44" t="n">
        <v>0</v>
      </c>
      <c r="L673" s="44" t="n">
        <v>0</v>
      </c>
      <c r="M673" s="44" t="n">
        <v>-0.0689436315878227</v>
      </c>
      <c r="N673" s="44" t="n">
        <v>0.0713964074234189</v>
      </c>
      <c r="O673" s="44" t="n">
        <v>0.0113871010063797</v>
      </c>
      <c r="P673" s="44" t="n">
        <v>0.0245151308019923</v>
      </c>
      <c r="Q673" s="44" t="n">
        <v>0</v>
      </c>
      <c r="R673" s="44" t="n">
        <v>0.0357870281689697</v>
      </c>
      <c r="S673" s="44" t="n">
        <v>0</v>
      </c>
      <c r="T673" s="44" t="n">
        <v>0</v>
      </c>
    </row>
    <row r="674" customFormat="false" ht="12.75" hidden="false" customHeight="false" outlineLevel="0" collapsed="false">
      <c r="B674" s="45" t="n">
        <v>36923</v>
      </c>
      <c r="C674" s="57" t="n">
        <v>0.58344844442709</v>
      </c>
      <c r="D674" s="44" t="n">
        <v>0.557830153729024</v>
      </c>
      <c r="E674" s="44" t="n">
        <v>0.0323582065627469</v>
      </c>
      <c r="F674" s="44" t="n">
        <v>-0.0487182182557741</v>
      </c>
      <c r="G674" s="44" t="n">
        <v>-0.185583523509422</v>
      </c>
      <c r="H674" s="44" t="n">
        <v>-0.0818134897815863</v>
      </c>
      <c r="I674" s="44" t="n">
        <v>0.203561265015202</v>
      </c>
      <c r="J674" s="44" t="n">
        <v>-0.0854360676363637</v>
      </c>
      <c r="K674" s="44" t="n">
        <v>0</v>
      </c>
      <c r="L674" s="44" t="n">
        <v>0</v>
      </c>
      <c r="M674" s="44" t="n">
        <v>-0.0810673934040846</v>
      </c>
      <c r="N674" s="44" t="n">
        <v>0.0376261125964686</v>
      </c>
      <c r="O674" s="44" t="n">
        <v>0.0114239389566645</v>
      </c>
      <c r="P674" s="44" t="n">
        <v>0.198179781205947</v>
      </c>
      <c r="Q674" s="44" t="n">
        <v>0</v>
      </c>
      <c r="R674" s="44" t="n">
        <v>0.0250876789482684</v>
      </c>
      <c r="S674" s="44" t="n">
        <v>0</v>
      </c>
      <c r="T674" s="44" t="n">
        <v>0</v>
      </c>
    </row>
    <row r="675" customFormat="false" ht="12.75" hidden="false" customHeight="false" outlineLevel="0" collapsed="false">
      <c r="B675" s="45" t="n">
        <v>36951</v>
      </c>
      <c r="C675" s="57" t="n">
        <v>0.00366623376369238</v>
      </c>
      <c r="D675" s="44" t="n">
        <v>0.307764088205527</v>
      </c>
      <c r="E675" s="44" t="n">
        <v>0.0055621778091135</v>
      </c>
      <c r="F675" s="44" t="n">
        <v>-0.0488512011662491</v>
      </c>
      <c r="G675" s="44" t="n">
        <v>-0.219749005669037</v>
      </c>
      <c r="H675" s="44" t="n">
        <v>-0.0832941700885455</v>
      </c>
      <c r="I675" s="44" t="n">
        <v>0.109333198337527</v>
      </c>
      <c r="J675" s="44" t="n">
        <v>-0.129058976883966</v>
      </c>
      <c r="K675" s="44" t="n">
        <v>0</v>
      </c>
      <c r="L675" s="44" t="n">
        <v>0</v>
      </c>
      <c r="M675" s="44" t="n">
        <v>-0.100080553049596</v>
      </c>
      <c r="N675" s="44" t="n">
        <v>0.0349612834557456</v>
      </c>
      <c r="O675" s="44" t="n">
        <v>0.0133856276878972</v>
      </c>
      <c r="P675" s="44" t="n">
        <v>0.113693765125276</v>
      </c>
      <c r="Q675" s="44" t="n">
        <v>0</v>
      </c>
      <c r="R675" s="44" t="n">
        <v>0</v>
      </c>
      <c r="S675" s="44" t="n">
        <v>0</v>
      </c>
      <c r="T675" s="44" t="n">
        <v>0</v>
      </c>
    </row>
    <row r="676" customFormat="false" ht="12.75" hidden="false" customHeight="false" outlineLevel="0" collapsed="false">
      <c r="B676" s="45" t="n">
        <v>36982</v>
      </c>
      <c r="C676" s="57" t="n">
        <v>0.286757808354335</v>
      </c>
      <c r="D676" s="44" t="n">
        <v>0.34254418597988</v>
      </c>
      <c r="E676" s="44" t="n">
        <v>0</v>
      </c>
      <c r="F676" s="44" t="n">
        <v>-0.114626129294015</v>
      </c>
      <c r="G676" s="44" t="n">
        <v>0.00634081486980409</v>
      </c>
      <c r="H676" s="44" t="n">
        <v>0</v>
      </c>
      <c r="I676" s="44" t="n">
        <v>0.0106973173895275</v>
      </c>
      <c r="J676" s="44" t="n">
        <v>0</v>
      </c>
      <c r="K676" s="44" t="n">
        <v>0</v>
      </c>
      <c r="L676" s="44" t="n">
        <v>0.0418016194091386</v>
      </c>
      <c r="M676" s="44" t="n">
        <v>0</v>
      </c>
      <c r="N676" s="44" t="n">
        <v>0</v>
      </c>
      <c r="O676" s="44" t="n">
        <v>0</v>
      </c>
      <c r="P676" s="44" t="n">
        <v>0</v>
      </c>
      <c r="Q676" s="44" t="n">
        <v>0</v>
      </c>
      <c r="R676" s="44" t="n">
        <v>0</v>
      </c>
      <c r="S676" s="44" t="n">
        <v>0</v>
      </c>
      <c r="T676" s="44" t="n">
        <v>0</v>
      </c>
    </row>
    <row r="677" customFormat="false" ht="12.75" hidden="false" customHeight="false" outlineLevel="0" collapsed="false">
      <c r="B677" s="45" t="n">
        <v>37012</v>
      </c>
      <c r="C677" s="57" t="n">
        <v>0.072362276397466</v>
      </c>
      <c r="D677" s="44" t="n">
        <v>0.12821633992386</v>
      </c>
      <c r="E677" s="44" t="n">
        <v>0</v>
      </c>
      <c r="F677" s="44" t="n">
        <v>-0.118051783032346</v>
      </c>
      <c r="G677" s="44" t="n">
        <v>0.00534056056878263</v>
      </c>
      <c r="H677" s="44" t="n">
        <v>0</v>
      </c>
      <c r="I677" s="44" t="n">
        <v>0.0099020836412181</v>
      </c>
      <c r="J677" s="44" t="n">
        <v>0</v>
      </c>
      <c r="K677" s="44" t="n">
        <v>0</v>
      </c>
      <c r="L677" s="44" t="n">
        <v>0.0469550752959511</v>
      </c>
      <c r="M677" s="44" t="n">
        <v>0</v>
      </c>
      <c r="N677" s="44" t="n">
        <v>0</v>
      </c>
      <c r="O677" s="44" t="n">
        <v>0</v>
      </c>
      <c r="P677" s="44" t="n">
        <v>0</v>
      </c>
      <c r="Q677" s="44" t="n">
        <v>0</v>
      </c>
      <c r="R677" s="44" t="n">
        <v>0</v>
      </c>
      <c r="S677" s="44" t="n">
        <v>0</v>
      </c>
      <c r="T677" s="44" t="n">
        <v>0</v>
      </c>
    </row>
    <row r="678" customFormat="false" ht="12.75" hidden="false" customHeight="false" outlineLevel="0" collapsed="false">
      <c r="B678" s="45" t="n">
        <v>37043</v>
      </c>
      <c r="C678" s="57" t="n">
        <v>0.0511792805362154</v>
      </c>
      <c r="D678" s="44" t="n">
        <v>0.110634617419975</v>
      </c>
      <c r="E678" s="44" t="n">
        <v>0</v>
      </c>
      <c r="F678" s="44" t="n">
        <v>-0.116249813249853</v>
      </c>
      <c r="G678" s="44" t="n">
        <v>0.00514679771839721</v>
      </c>
      <c r="H678" s="44" t="n">
        <v>0</v>
      </c>
      <c r="I678" s="44" t="n">
        <v>0.00515488697514983</v>
      </c>
      <c r="J678" s="44" t="n">
        <v>0</v>
      </c>
      <c r="K678" s="44" t="n">
        <v>0</v>
      </c>
      <c r="L678" s="44" t="n">
        <v>0.0464927916725466</v>
      </c>
      <c r="M678" s="44" t="n">
        <v>0</v>
      </c>
      <c r="N678" s="44" t="n">
        <v>0</v>
      </c>
      <c r="O678" s="44" t="n">
        <v>0</v>
      </c>
      <c r="P678" s="44" t="n">
        <v>0</v>
      </c>
      <c r="Q678" s="44" t="n">
        <v>0</v>
      </c>
      <c r="R678" s="44" t="n">
        <v>0</v>
      </c>
      <c r="S678" s="44" t="n">
        <v>0</v>
      </c>
      <c r="T678" s="44" t="n">
        <v>0</v>
      </c>
    </row>
    <row r="679" customFormat="false" ht="12.75" hidden="false" customHeight="false" outlineLevel="0" collapsed="false">
      <c r="B679" s="45" t="n">
        <v>37073</v>
      </c>
      <c r="C679" s="57" t="n">
        <v>0.105069146108668</v>
      </c>
      <c r="D679" s="44" t="n">
        <v>0.219381889536376</v>
      </c>
      <c r="E679" s="44" t="n">
        <v>0</v>
      </c>
      <c r="F679" s="44" t="n">
        <v>-0.147993861164251</v>
      </c>
      <c r="G679" s="44" t="n">
        <v>0.00255540467309245</v>
      </c>
      <c r="H679" s="44" t="n">
        <v>0</v>
      </c>
      <c r="I679" s="44" t="n">
        <v>-0.0212640429592078</v>
      </c>
      <c r="J679" s="44" t="n">
        <v>0</v>
      </c>
      <c r="K679" s="44" t="n">
        <v>0</v>
      </c>
      <c r="L679" s="44" t="n">
        <v>0.0523897560226592</v>
      </c>
      <c r="M679" s="44" t="n">
        <v>0</v>
      </c>
      <c r="N679" s="44" t="n">
        <v>0</v>
      </c>
      <c r="O679" s="44" t="n">
        <v>0</v>
      </c>
      <c r="P679" s="44" t="n">
        <v>0</v>
      </c>
      <c r="Q679" s="44" t="n">
        <v>0</v>
      </c>
      <c r="R679" s="44" t="n">
        <v>0</v>
      </c>
      <c r="S679" s="44" t="n">
        <v>0</v>
      </c>
      <c r="T679" s="44" t="n">
        <v>0</v>
      </c>
    </row>
    <row r="680" customFormat="false" ht="12.75" hidden="false" customHeight="false" outlineLevel="0" collapsed="false">
      <c r="B680" s="45" t="n">
        <v>37104</v>
      </c>
      <c r="C680" s="57" t="n">
        <v>0.109304567692744</v>
      </c>
      <c r="D680" s="44" t="n">
        <v>0.215583565390996</v>
      </c>
      <c r="E680" s="44" t="n">
        <v>0</v>
      </c>
      <c r="F680" s="44" t="n">
        <v>-0.138873708829989</v>
      </c>
      <c r="G680" s="44" t="n">
        <v>0.004693511589968</v>
      </c>
      <c r="H680" s="44" t="n">
        <v>0</v>
      </c>
      <c r="I680" s="44" t="n">
        <v>-0.0217756323318783</v>
      </c>
      <c r="J680" s="44" t="n">
        <v>0</v>
      </c>
      <c r="K680" s="44" t="n">
        <v>0</v>
      </c>
      <c r="L680" s="44" t="n">
        <v>0.049676831873648</v>
      </c>
      <c r="M680" s="44" t="n">
        <v>0</v>
      </c>
      <c r="N680" s="44" t="n">
        <v>0</v>
      </c>
      <c r="O680" s="44" t="n">
        <v>0</v>
      </c>
      <c r="P680" s="44" t="n">
        <v>0</v>
      </c>
      <c r="Q680" s="44" t="n">
        <v>0</v>
      </c>
      <c r="R680" s="44" t="n">
        <v>0</v>
      </c>
      <c r="S680" s="44" t="n">
        <v>0</v>
      </c>
      <c r="T680" s="44" t="n">
        <v>0</v>
      </c>
    </row>
    <row r="681" customFormat="false" ht="12.75" hidden="false" customHeight="false" outlineLevel="0" collapsed="false">
      <c r="B681" s="45" t="n">
        <v>37135</v>
      </c>
      <c r="C681" s="57" t="n">
        <v>0.0407544246864833</v>
      </c>
      <c r="D681" s="44" t="n">
        <v>0.135695606239638</v>
      </c>
      <c r="E681" s="44" t="n">
        <v>0</v>
      </c>
      <c r="F681" s="44" t="n">
        <v>-0.127325676862601</v>
      </c>
      <c r="G681" s="44" t="n">
        <v>0.00637110459689239</v>
      </c>
      <c r="H681" s="44" t="n">
        <v>0</v>
      </c>
      <c r="I681" s="44" t="n">
        <v>-0.0177477658793418</v>
      </c>
      <c r="J681" s="44" t="n">
        <v>0</v>
      </c>
      <c r="K681" s="44" t="n">
        <v>0</v>
      </c>
      <c r="L681" s="44" t="n">
        <v>0.0437611565918961</v>
      </c>
      <c r="M681" s="44" t="n">
        <v>0</v>
      </c>
      <c r="N681" s="44" t="n">
        <v>0</v>
      </c>
      <c r="O681" s="44" t="n">
        <v>0</v>
      </c>
      <c r="P681" s="44" t="n">
        <v>0</v>
      </c>
      <c r="Q681" s="44" t="n">
        <v>0</v>
      </c>
      <c r="R681" s="44" t="n">
        <v>0</v>
      </c>
      <c r="S681" s="44" t="n">
        <v>0</v>
      </c>
      <c r="T681" s="44" t="n">
        <v>0</v>
      </c>
    </row>
    <row r="682" customFormat="false" ht="12.75" hidden="false" customHeight="false" outlineLevel="0" collapsed="false">
      <c r="B682" s="45" t="n">
        <v>37165</v>
      </c>
      <c r="C682" s="57" t="n">
        <v>0.0846034122938644</v>
      </c>
      <c r="D682" s="44" t="n">
        <v>0.154626673776912</v>
      </c>
      <c r="E682" s="44" t="n">
        <v>0</v>
      </c>
      <c r="F682" s="44" t="n">
        <v>-0.127232969106458</v>
      </c>
      <c r="G682" s="44" t="n">
        <v>0.00830832074122756</v>
      </c>
      <c r="H682" s="44" t="n">
        <v>0</v>
      </c>
      <c r="I682" s="44" t="n">
        <v>0.00503266726844448</v>
      </c>
      <c r="J682" s="44" t="n">
        <v>0</v>
      </c>
      <c r="K682" s="44" t="n">
        <v>0</v>
      </c>
      <c r="L682" s="44" t="n">
        <v>0.0438687196137382</v>
      </c>
      <c r="M682" s="44" t="n">
        <v>0</v>
      </c>
      <c r="N682" s="44" t="n">
        <v>0</v>
      </c>
      <c r="O682" s="44" t="n">
        <v>0</v>
      </c>
      <c r="P682" s="44" t="n">
        <v>0</v>
      </c>
      <c r="Q682" s="44" t="n">
        <v>0</v>
      </c>
      <c r="R682" s="44" t="n">
        <v>0</v>
      </c>
      <c r="S682" s="44" t="n">
        <v>0</v>
      </c>
      <c r="T682" s="44" t="n">
        <v>0</v>
      </c>
    </row>
    <row r="683" customFormat="false" ht="12.75" hidden="false" customHeight="false" outlineLevel="0" collapsed="false">
      <c r="B683" s="45" t="n">
        <v>37196</v>
      </c>
      <c r="C683" s="57" t="n">
        <v>-0.0457445907445029</v>
      </c>
      <c r="D683" s="44" t="n">
        <v>-0.0457445907445029</v>
      </c>
      <c r="E683" s="44" t="n">
        <v>0</v>
      </c>
      <c r="F683" s="44" t="n">
        <v>0</v>
      </c>
      <c r="G683" s="44" t="n">
        <v>0</v>
      </c>
      <c r="H683" s="44" t="n">
        <v>0</v>
      </c>
      <c r="I683" s="44" t="n">
        <v>0</v>
      </c>
      <c r="J683" s="44" t="n">
        <v>0</v>
      </c>
      <c r="K683" s="44" t="n">
        <v>0</v>
      </c>
      <c r="L683" s="44" t="n">
        <v>0</v>
      </c>
      <c r="M683" s="44" t="n">
        <v>0</v>
      </c>
      <c r="N683" s="44" t="n">
        <v>0</v>
      </c>
      <c r="O683" s="44" t="n">
        <v>0</v>
      </c>
      <c r="P683" s="44" t="n">
        <v>0</v>
      </c>
      <c r="Q683" s="44" t="n">
        <v>0</v>
      </c>
      <c r="R683" s="44" t="n">
        <v>0</v>
      </c>
      <c r="S683" s="44" t="n">
        <v>0</v>
      </c>
      <c r="T683" s="44" t="n">
        <v>0</v>
      </c>
    </row>
    <row r="684" customFormat="false" ht="12.75" hidden="false" customHeight="false" outlineLevel="0" collapsed="false">
      <c r="B684" s="45" t="n">
        <v>37226</v>
      </c>
      <c r="C684" s="57" t="n">
        <v>-0.0575679433774735</v>
      </c>
      <c r="D684" s="44" t="n">
        <v>-0.0575679433774735</v>
      </c>
      <c r="E684" s="44" t="n">
        <v>0</v>
      </c>
      <c r="F684" s="44" t="n">
        <v>0</v>
      </c>
      <c r="G684" s="44" t="n">
        <v>0</v>
      </c>
      <c r="H684" s="44" t="n">
        <v>0</v>
      </c>
      <c r="I684" s="44" t="n">
        <v>0</v>
      </c>
      <c r="J684" s="44" t="n">
        <v>0</v>
      </c>
      <c r="K684" s="44" t="n">
        <v>0</v>
      </c>
      <c r="L684" s="44" t="n">
        <v>0</v>
      </c>
      <c r="M684" s="44" t="n">
        <v>0</v>
      </c>
      <c r="N684" s="44" t="n">
        <v>0</v>
      </c>
      <c r="O684" s="44" t="n">
        <v>0</v>
      </c>
      <c r="P684" s="44" t="n">
        <v>0</v>
      </c>
      <c r="Q684" s="44" t="n">
        <v>0</v>
      </c>
      <c r="R684" s="44" t="n">
        <v>0</v>
      </c>
      <c r="S684" s="44" t="n">
        <v>0</v>
      </c>
      <c r="T684" s="44" t="n">
        <v>0</v>
      </c>
    </row>
    <row r="685" customFormat="false" ht="12.75" hidden="false" customHeight="false" outlineLevel="0" collapsed="false">
      <c r="B685" s="45" t="n">
        <v>37257</v>
      </c>
      <c r="C685" s="57" t="n">
        <v>-0.0456823624640704</v>
      </c>
      <c r="D685" s="44" t="n">
        <v>-0.0456823624640704</v>
      </c>
      <c r="E685" s="44" t="n">
        <v>0</v>
      </c>
      <c r="F685" s="44" t="n">
        <v>0</v>
      </c>
      <c r="G685" s="44" t="n">
        <v>0</v>
      </c>
      <c r="H685" s="44" t="n">
        <v>0</v>
      </c>
      <c r="I685" s="44" t="n">
        <v>0</v>
      </c>
      <c r="J685" s="44" t="n">
        <v>0</v>
      </c>
      <c r="K685" s="44" t="n">
        <v>0</v>
      </c>
      <c r="L685" s="44" t="n">
        <v>0</v>
      </c>
      <c r="M685" s="44" t="n">
        <v>0</v>
      </c>
      <c r="N685" s="44" t="n">
        <v>0</v>
      </c>
      <c r="O685" s="44" t="n">
        <v>0</v>
      </c>
      <c r="P685" s="44" t="n">
        <v>0</v>
      </c>
      <c r="Q685" s="44" t="n">
        <v>0</v>
      </c>
      <c r="R685" s="44" t="n">
        <v>0</v>
      </c>
      <c r="S685" s="44" t="n">
        <v>0</v>
      </c>
      <c r="T685" s="44" t="n">
        <v>0</v>
      </c>
    </row>
    <row r="686" customFormat="false" ht="12.75" hidden="false" customHeight="false" outlineLevel="0" collapsed="false">
      <c r="B686" s="45" t="n">
        <v>37288</v>
      </c>
      <c r="C686" s="57" t="n">
        <v>-0.0360437046691186</v>
      </c>
      <c r="D686" s="44" t="n">
        <v>-0.0360437046691186</v>
      </c>
      <c r="E686" s="44" t="n">
        <v>0</v>
      </c>
      <c r="F686" s="44" t="n">
        <v>0</v>
      </c>
      <c r="G686" s="44" t="n">
        <v>0</v>
      </c>
      <c r="H686" s="44" t="n">
        <v>0</v>
      </c>
      <c r="I686" s="44" t="n">
        <v>0</v>
      </c>
      <c r="J686" s="44" t="n">
        <v>0</v>
      </c>
      <c r="K686" s="44" t="n">
        <v>0</v>
      </c>
      <c r="L686" s="44" t="n">
        <v>0</v>
      </c>
      <c r="M686" s="44" t="n">
        <v>0</v>
      </c>
      <c r="N686" s="44" t="n">
        <v>0</v>
      </c>
      <c r="O686" s="44" t="n">
        <v>0</v>
      </c>
      <c r="P686" s="44" t="n">
        <v>0</v>
      </c>
      <c r="Q686" s="44" t="n">
        <v>0</v>
      </c>
      <c r="R686" s="44" t="n">
        <v>0</v>
      </c>
      <c r="S686" s="44" t="n">
        <v>0</v>
      </c>
      <c r="T686" s="44" t="n">
        <v>0</v>
      </c>
    </row>
    <row r="687" customFormat="false" ht="12.75" hidden="false" customHeight="false" outlineLevel="0" collapsed="false">
      <c r="B687" s="45" t="n">
        <v>37316</v>
      </c>
      <c r="C687" s="57" t="n">
        <v>-0.0488017240788495</v>
      </c>
      <c r="D687" s="44" t="n">
        <v>-0.0488017240788495</v>
      </c>
      <c r="E687" s="44" t="n">
        <v>0</v>
      </c>
      <c r="F687" s="44" t="n">
        <v>0</v>
      </c>
      <c r="G687" s="44" t="n">
        <v>0</v>
      </c>
      <c r="H687" s="44" t="n">
        <v>0</v>
      </c>
      <c r="I687" s="44" t="n">
        <v>0</v>
      </c>
      <c r="J687" s="44" t="n">
        <v>0</v>
      </c>
      <c r="K687" s="44" t="n">
        <v>0</v>
      </c>
      <c r="L687" s="44" t="n">
        <v>0</v>
      </c>
      <c r="M687" s="44" t="n">
        <v>0</v>
      </c>
      <c r="N687" s="44" t="n">
        <v>0</v>
      </c>
      <c r="O687" s="44" t="n">
        <v>0</v>
      </c>
      <c r="P687" s="44" t="n">
        <v>0</v>
      </c>
      <c r="Q687" s="44" t="n">
        <v>0</v>
      </c>
      <c r="R687" s="44" t="n">
        <v>0</v>
      </c>
      <c r="S687" s="44" t="n">
        <v>0</v>
      </c>
      <c r="T687" s="44" t="n">
        <v>0</v>
      </c>
    </row>
    <row r="688" customFormat="false" ht="12.75" hidden="false" customHeight="false" outlineLevel="0" collapsed="false">
      <c r="B688" s="45" t="n">
        <v>37347</v>
      </c>
      <c r="C688" s="57" t="n">
        <v>0</v>
      </c>
      <c r="D688" s="44" t="n">
        <v>0</v>
      </c>
      <c r="E688" s="44" t="n">
        <v>0</v>
      </c>
      <c r="F688" s="44" t="n">
        <v>0</v>
      </c>
      <c r="G688" s="44" t="n">
        <v>0</v>
      </c>
      <c r="H688" s="44" t="n">
        <v>0</v>
      </c>
      <c r="I688" s="44" t="n">
        <v>0</v>
      </c>
      <c r="J688" s="44" t="n">
        <v>0</v>
      </c>
      <c r="K688" s="44" t="n">
        <v>0</v>
      </c>
      <c r="L688" s="44" t="n">
        <v>0</v>
      </c>
      <c r="M688" s="44" t="n">
        <v>0</v>
      </c>
      <c r="N688" s="44" t="n">
        <v>0</v>
      </c>
      <c r="O688" s="44" t="n">
        <v>0</v>
      </c>
      <c r="P688" s="44" t="n">
        <v>0</v>
      </c>
      <c r="Q688" s="44" t="n">
        <v>0</v>
      </c>
      <c r="R688" s="44" t="n">
        <v>0</v>
      </c>
      <c r="S688" s="44" t="n">
        <v>0</v>
      </c>
      <c r="T688" s="44" t="n">
        <v>0</v>
      </c>
    </row>
    <row r="689" customFormat="false" ht="12.75" hidden="false" customHeight="false" outlineLevel="0" collapsed="false">
      <c r="B689" s="45" t="n">
        <v>37377</v>
      </c>
      <c r="C689" s="57" t="n">
        <v>0</v>
      </c>
      <c r="D689" s="44" t="n">
        <v>0</v>
      </c>
      <c r="E689" s="44" t="n">
        <v>0</v>
      </c>
      <c r="F689" s="44" t="n">
        <v>0</v>
      </c>
      <c r="G689" s="44" t="n">
        <v>0</v>
      </c>
      <c r="H689" s="44" t="n">
        <v>0</v>
      </c>
      <c r="I689" s="44" t="n">
        <v>0</v>
      </c>
      <c r="J689" s="44" t="n">
        <v>0</v>
      </c>
      <c r="K689" s="44" t="n">
        <v>0</v>
      </c>
      <c r="L689" s="44" t="n">
        <v>0</v>
      </c>
      <c r="M689" s="44" t="n">
        <v>0</v>
      </c>
      <c r="N689" s="44" t="n">
        <v>0</v>
      </c>
      <c r="O689" s="44" t="n">
        <v>0</v>
      </c>
      <c r="P689" s="44" t="n">
        <v>0</v>
      </c>
      <c r="Q689" s="44" t="n">
        <v>0</v>
      </c>
      <c r="R689" s="44" t="n">
        <v>0</v>
      </c>
      <c r="S689" s="44" t="n">
        <v>0</v>
      </c>
      <c r="T689" s="44" t="n">
        <v>0</v>
      </c>
    </row>
    <row r="690" customFormat="false" ht="12.75" hidden="false" customHeight="false" outlineLevel="0" collapsed="false">
      <c r="B690" s="45" t="n">
        <v>37408</v>
      </c>
      <c r="C690" s="57" t="n">
        <v>0</v>
      </c>
      <c r="D690" s="44" t="n">
        <v>0</v>
      </c>
      <c r="E690" s="44" t="n">
        <v>0</v>
      </c>
      <c r="F690" s="44" t="n">
        <v>0</v>
      </c>
      <c r="G690" s="44" t="n">
        <v>0</v>
      </c>
      <c r="H690" s="44" t="n">
        <v>0</v>
      </c>
      <c r="I690" s="44" t="n">
        <v>0</v>
      </c>
      <c r="J690" s="44" t="n">
        <v>0</v>
      </c>
      <c r="K690" s="44" t="n">
        <v>0</v>
      </c>
      <c r="L690" s="44" t="n">
        <v>0</v>
      </c>
      <c r="M690" s="44" t="n">
        <v>0</v>
      </c>
      <c r="N690" s="44" t="n">
        <v>0</v>
      </c>
      <c r="O690" s="44" t="n">
        <v>0</v>
      </c>
      <c r="P690" s="44" t="n">
        <v>0</v>
      </c>
      <c r="Q690" s="44" t="n">
        <v>0</v>
      </c>
      <c r="R690" s="44" t="n">
        <v>0</v>
      </c>
      <c r="S690" s="44" t="n">
        <v>0</v>
      </c>
      <c r="T690" s="44" t="n">
        <v>0</v>
      </c>
    </row>
    <row r="691" customFormat="false" ht="12.75" hidden="false" customHeight="false" outlineLevel="0" collapsed="false">
      <c r="B691" s="45" t="n">
        <v>37438</v>
      </c>
      <c r="C691" s="57" t="n">
        <v>0</v>
      </c>
      <c r="D691" s="44" t="n">
        <v>0</v>
      </c>
      <c r="E691" s="44" t="n">
        <v>0</v>
      </c>
      <c r="F691" s="44" t="n">
        <v>0</v>
      </c>
      <c r="G691" s="44" t="n">
        <v>0</v>
      </c>
      <c r="H691" s="44" t="n">
        <v>0</v>
      </c>
      <c r="I691" s="44" t="n">
        <v>0</v>
      </c>
      <c r="J691" s="44" t="n">
        <v>0</v>
      </c>
      <c r="K691" s="44" t="n">
        <v>0</v>
      </c>
      <c r="L691" s="44" t="n">
        <v>0</v>
      </c>
      <c r="M691" s="44" t="n">
        <v>0</v>
      </c>
      <c r="N691" s="44" t="n">
        <v>0</v>
      </c>
      <c r="O691" s="44" t="n">
        <v>0</v>
      </c>
      <c r="P691" s="44" t="n">
        <v>0</v>
      </c>
      <c r="Q691" s="44" t="n">
        <v>0</v>
      </c>
      <c r="R691" s="44" t="n">
        <v>0</v>
      </c>
      <c r="S691" s="44" t="n">
        <v>0</v>
      </c>
      <c r="T691" s="44" t="n">
        <v>0</v>
      </c>
    </row>
    <row r="692" customFormat="false" ht="12.75" hidden="false" customHeight="false" outlineLevel="0" collapsed="false">
      <c r="B692" s="45" t="n">
        <v>37469</v>
      </c>
      <c r="C692" s="57" t="n">
        <v>0</v>
      </c>
      <c r="D692" s="44" t="n">
        <v>0</v>
      </c>
      <c r="E692" s="44" t="n">
        <v>0</v>
      </c>
      <c r="F692" s="44" t="n">
        <v>0</v>
      </c>
      <c r="G692" s="44" t="n">
        <v>0</v>
      </c>
      <c r="H692" s="44" t="n">
        <v>0</v>
      </c>
      <c r="I692" s="44" t="n">
        <v>0</v>
      </c>
      <c r="J692" s="44" t="n">
        <v>0</v>
      </c>
      <c r="K692" s="44" t="n">
        <v>0</v>
      </c>
      <c r="L692" s="44" t="n">
        <v>0</v>
      </c>
      <c r="M692" s="44" t="n">
        <v>0</v>
      </c>
      <c r="N692" s="44" t="n">
        <v>0</v>
      </c>
      <c r="O692" s="44" t="n">
        <v>0</v>
      </c>
      <c r="P692" s="44" t="n">
        <v>0</v>
      </c>
      <c r="Q692" s="44" t="n">
        <v>0</v>
      </c>
      <c r="R692" s="44" t="n">
        <v>0</v>
      </c>
      <c r="S692" s="44" t="n">
        <v>0</v>
      </c>
      <c r="T692" s="44" t="n">
        <v>0</v>
      </c>
    </row>
    <row r="693" customFormat="false" ht="12.75" hidden="false" customHeight="false" outlineLevel="0" collapsed="false">
      <c r="B693" s="45" t="n">
        <v>37500</v>
      </c>
      <c r="C693" s="57" t="n">
        <v>0</v>
      </c>
      <c r="D693" s="44" t="n">
        <v>0</v>
      </c>
      <c r="E693" s="44" t="n">
        <v>0</v>
      </c>
      <c r="F693" s="44" t="n">
        <v>0</v>
      </c>
      <c r="G693" s="44" t="n">
        <v>0</v>
      </c>
      <c r="H693" s="44" t="n">
        <v>0</v>
      </c>
      <c r="I693" s="44" t="n">
        <v>0</v>
      </c>
      <c r="J693" s="44" t="n">
        <v>0</v>
      </c>
      <c r="K693" s="44" t="n">
        <v>0</v>
      </c>
      <c r="L693" s="44" t="n">
        <v>0</v>
      </c>
      <c r="M693" s="44" t="n">
        <v>0</v>
      </c>
      <c r="N693" s="44" t="n">
        <v>0</v>
      </c>
      <c r="O693" s="44" t="n">
        <v>0</v>
      </c>
      <c r="P693" s="44" t="n">
        <v>0</v>
      </c>
      <c r="Q693" s="44" t="n">
        <v>0</v>
      </c>
      <c r="R693" s="44" t="n">
        <v>0</v>
      </c>
      <c r="S693" s="44" t="n">
        <v>0</v>
      </c>
      <c r="T693" s="44" t="n">
        <v>0</v>
      </c>
    </row>
    <row r="694" customFormat="false" ht="12.75" hidden="false" customHeight="false" outlineLevel="0" collapsed="false">
      <c r="B694" s="45" t="n">
        <v>37530</v>
      </c>
      <c r="C694" s="43" t="n">
        <v>0</v>
      </c>
      <c r="D694" s="44" t="n">
        <v>0</v>
      </c>
      <c r="E694" s="44" t="n">
        <v>0</v>
      </c>
      <c r="F694" s="44" t="n">
        <v>0</v>
      </c>
      <c r="G694" s="44" t="n">
        <v>0</v>
      </c>
      <c r="H694" s="44" t="n">
        <v>0</v>
      </c>
      <c r="I694" s="44" t="n">
        <v>0</v>
      </c>
      <c r="J694" s="44" t="n">
        <v>0</v>
      </c>
      <c r="K694" s="44" t="n">
        <v>0</v>
      </c>
      <c r="L694" s="44" t="n">
        <v>0</v>
      </c>
      <c r="M694" s="44" t="n">
        <v>0</v>
      </c>
      <c r="N694" s="44" t="n">
        <v>0</v>
      </c>
      <c r="O694" s="44" t="n">
        <v>0</v>
      </c>
      <c r="P694" s="44" t="n">
        <v>0</v>
      </c>
      <c r="Q694" s="44" t="n">
        <v>0</v>
      </c>
      <c r="R694" s="44" t="n">
        <v>0</v>
      </c>
      <c r="S694" s="44" t="n">
        <v>0</v>
      </c>
      <c r="T694" s="44" t="n">
        <v>0</v>
      </c>
    </row>
    <row r="695" customFormat="false" ht="12.75" hidden="false" customHeight="false" outlineLevel="0" collapsed="false">
      <c r="B695" s="45" t="n">
        <v>37561</v>
      </c>
      <c r="C695" s="43" t="n">
        <v>-0.00912137565211307</v>
      </c>
      <c r="D695" s="44" t="n">
        <v>0</v>
      </c>
      <c r="E695" s="44" t="n">
        <v>0</v>
      </c>
      <c r="F695" s="44" t="n">
        <v>0</v>
      </c>
      <c r="G695" s="44" t="n">
        <v>-0.00912137565211307</v>
      </c>
      <c r="H695" s="44" t="n">
        <v>0</v>
      </c>
      <c r="I695" s="44" t="n">
        <v>0</v>
      </c>
      <c r="J695" s="44" t="n">
        <v>0</v>
      </c>
      <c r="K695" s="44" t="n">
        <v>0</v>
      </c>
      <c r="L695" s="44" t="n">
        <v>0</v>
      </c>
      <c r="M695" s="44" t="n">
        <v>0</v>
      </c>
      <c r="N695" s="44" t="n">
        <v>0</v>
      </c>
      <c r="O695" s="44" t="n">
        <v>0</v>
      </c>
      <c r="P695" s="44" t="n">
        <v>0</v>
      </c>
      <c r="Q695" s="44" t="n">
        <v>0</v>
      </c>
      <c r="R695" s="44" t="n">
        <v>0</v>
      </c>
      <c r="S695" s="44" t="n">
        <v>0</v>
      </c>
      <c r="T695" s="44" t="n">
        <v>0</v>
      </c>
    </row>
    <row r="696" customFormat="false" ht="12.75" hidden="false" customHeight="false" outlineLevel="0" collapsed="false">
      <c r="B696" s="45" t="n">
        <v>37591</v>
      </c>
      <c r="C696" s="43" t="n">
        <v>-0.00722225845356361</v>
      </c>
      <c r="D696" s="44" t="n">
        <v>0</v>
      </c>
      <c r="E696" s="44" t="n">
        <v>0</v>
      </c>
      <c r="F696" s="44" t="n">
        <v>0</v>
      </c>
      <c r="G696" s="44" t="n">
        <v>-0.00722225845356361</v>
      </c>
      <c r="H696" s="44" t="n">
        <v>0</v>
      </c>
      <c r="I696" s="44" t="n">
        <v>0</v>
      </c>
      <c r="J696" s="44" t="n">
        <v>0</v>
      </c>
      <c r="K696" s="44" t="n">
        <v>0</v>
      </c>
      <c r="L696" s="44" t="n">
        <v>0</v>
      </c>
      <c r="M696" s="44" t="n">
        <v>0</v>
      </c>
      <c r="N696" s="44" t="n">
        <v>0</v>
      </c>
      <c r="O696" s="44" t="n">
        <v>0</v>
      </c>
      <c r="P696" s="44" t="n">
        <v>0</v>
      </c>
      <c r="Q696" s="44" t="n">
        <v>0</v>
      </c>
      <c r="R696" s="44" t="n">
        <v>0</v>
      </c>
      <c r="S696" s="44" t="n">
        <v>0</v>
      </c>
      <c r="T696" s="44" t="n">
        <v>0</v>
      </c>
    </row>
    <row r="697" customFormat="false" ht="12.75" hidden="false" customHeight="false" outlineLevel="0" collapsed="false">
      <c r="B697" s="45" t="n">
        <v>37622</v>
      </c>
      <c r="C697" s="43" t="n">
        <v>-0.0327632281979262</v>
      </c>
      <c r="D697" s="44" t="n">
        <v>0</v>
      </c>
      <c r="E697" s="44" t="n">
        <v>0</v>
      </c>
      <c r="F697" s="44" t="n">
        <v>0</v>
      </c>
      <c r="G697" s="44" t="n">
        <v>-0.00529669501383134</v>
      </c>
      <c r="H697" s="44" t="n">
        <v>0</v>
      </c>
      <c r="I697" s="44" t="n">
        <v>-0.0274665331840949</v>
      </c>
      <c r="J697" s="44" t="n">
        <v>0</v>
      </c>
      <c r="K697" s="44" t="n">
        <v>0</v>
      </c>
      <c r="L697" s="44" t="n">
        <v>0</v>
      </c>
      <c r="M697" s="44" t="n">
        <v>0</v>
      </c>
      <c r="N697" s="44" t="n">
        <v>0</v>
      </c>
      <c r="O697" s="44" t="n">
        <v>0</v>
      </c>
      <c r="P697" s="44" t="n">
        <v>0</v>
      </c>
      <c r="Q697" s="44" t="n">
        <v>0</v>
      </c>
      <c r="R697" s="44" t="n">
        <v>0</v>
      </c>
      <c r="S697" s="44" t="n">
        <v>0</v>
      </c>
      <c r="T697" s="44" t="n">
        <v>0</v>
      </c>
    </row>
    <row r="698" customFormat="false" ht="12.75" hidden="false" customHeight="false" outlineLevel="0" collapsed="false">
      <c r="B698" s="45" t="n">
        <v>37653</v>
      </c>
      <c r="C698" s="43" t="n">
        <v>-0.0347724809504106</v>
      </c>
      <c r="D698" s="44" t="n">
        <v>0</v>
      </c>
      <c r="E698" s="44" t="n">
        <v>0</v>
      </c>
      <c r="F698" s="44" t="n">
        <v>0</v>
      </c>
      <c r="G698" s="44" t="n">
        <v>-0.00614378543502667</v>
      </c>
      <c r="H698" s="44" t="n">
        <v>0</v>
      </c>
      <c r="I698" s="44" t="n">
        <v>-0.0286286955153839</v>
      </c>
      <c r="J698" s="44" t="n">
        <v>0</v>
      </c>
      <c r="K698" s="44" t="n">
        <v>0</v>
      </c>
      <c r="L698" s="44" t="n">
        <v>0</v>
      </c>
      <c r="M698" s="44" t="n">
        <v>0</v>
      </c>
      <c r="N698" s="44" t="n">
        <v>0</v>
      </c>
      <c r="O698" s="44" t="n">
        <v>0</v>
      </c>
      <c r="P698" s="44" t="n">
        <v>0</v>
      </c>
      <c r="Q698" s="44" t="n">
        <v>0</v>
      </c>
      <c r="R698" s="44" t="n">
        <v>0</v>
      </c>
      <c r="S698" s="44" t="n">
        <v>0</v>
      </c>
      <c r="T698" s="44" t="n">
        <v>0</v>
      </c>
    </row>
    <row r="699" customFormat="false" ht="12.75" hidden="false" customHeight="false" outlineLevel="0" collapsed="false">
      <c r="B699" s="45" t="n">
        <v>37681</v>
      </c>
      <c r="C699" s="43" t="n">
        <v>-0.0382920625486988</v>
      </c>
      <c r="D699" s="44" t="n">
        <v>0</v>
      </c>
      <c r="E699" s="44" t="n">
        <v>0</v>
      </c>
      <c r="F699" s="44" t="n">
        <v>0</v>
      </c>
      <c r="G699" s="44" t="n">
        <v>-0.00859841182777127</v>
      </c>
      <c r="H699" s="44" t="n">
        <v>0</v>
      </c>
      <c r="I699" s="44" t="n">
        <v>-0.0296936507209276</v>
      </c>
      <c r="J699" s="44" t="n">
        <v>0</v>
      </c>
      <c r="K699" s="44" t="n">
        <v>0</v>
      </c>
      <c r="L699" s="44" t="n">
        <v>0</v>
      </c>
      <c r="M699" s="44" t="n">
        <v>0</v>
      </c>
      <c r="N699" s="44" t="n">
        <v>0</v>
      </c>
      <c r="O699" s="44" t="n">
        <v>0</v>
      </c>
      <c r="P699" s="44" t="n">
        <v>0</v>
      </c>
      <c r="Q699" s="44" t="n">
        <v>0</v>
      </c>
      <c r="R699" s="44" t="n">
        <v>0</v>
      </c>
      <c r="S699" s="44" t="n">
        <v>0</v>
      </c>
      <c r="T699" s="44" t="n">
        <v>0</v>
      </c>
    </row>
    <row r="700" customFormat="false" ht="12.75" hidden="false" customHeight="false" outlineLevel="0" collapsed="false">
      <c r="B700" s="45" t="n">
        <v>37712</v>
      </c>
      <c r="C700" s="43" t="n">
        <v>-0.0311128448514942</v>
      </c>
      <c r="D700" s="44" t="n">
        <v>0</v>
      </c>
      <c r="E700" s="44" t="n">
        <v>0</v>
      </c>
      <c r="F700" s="44" t="n">
        <v>0</v>
      </c>
      <c r="G700" s="44" t="n">
        <v>0</v>
      </c>
      <c r="H700" s="44" t="n">
        <v>0</v>
      </c>
      <c r="I700" s="44" t="n">
        <v>-0.0311128448514942</v>
      </c>
      <c r="J700" s="44" t="n">
        <v>0</v>
      </c>
      <c r="K700" s="44" t="n">
        <v>0</v>
      </c>
      <c r="L700" s="44" t="n">
        <v>0</v>
      </c>
      <c r="M700" s="44" t="n">
        <v>0</v>
      </c>
      <c r="N700" s="44" t="n">
        <v>0</v>
      </c>
      <c r="O700" s="44" t="n">
        <v>0</v>
      </c>
      <c r="P700" s="44" t="n">
        <v>0</v>
      </c>
      <c r="Q700" s="44" t="n">
        <v>0</v>
      </c>
      <c r="R700" s="44" t="n">
        <v>0</v>
      </c>
      <c r="S700" s="44" t="n">
        <v>0</v>
      </c>
      <c r="T700" s="44" t="n">
        <v>0</v>
      </c>
    </row>
    <row r="701" customFormat="false" ht="12.75" hidden="false" customHeight="false" outlineLevel="0" collapsed="false">
      <c r="B701" s="45" t="n">
        <v>37742</v>
      </c>
      <c r="C701" s="43" t="n">
        <v>-0.0311450672648287</v>
      </c>
      <c r="D701" s="44" t="n">
        <v>0</v>
      </c>
      <c r="E701" s="44" t="n">
        <v>0</v>
      </c>
      <c r="F701" s="44" t="n">
        <v>0</v>
      </c>
      <c r="G701" s="44" t="n">
        <v>0</v>
      </c>
      <c r="H701" s="44" t="n">
        <v>0</v>
      </c>
      <c r="I701" s="44" t="n">
        <v>-0.0311450672648287</v>
      </c>
      <c r="J701" s="44" t="n">
        <v>0</v>
      </c>
      <c r="K701" s="44" t="n">
        <v>0</v>
      </c>
      <c r="L701" s="44" t="n">
        <v>0</v>
      </c>
      <c r="M701" s="44" t="n">
        <v>0</v>
      </c>
      <c r="N701" s="44" t="n">
        <v>0</v>
      </c>
      <c r="O701" s="44" t="n">
        <v>0</v>
      </c>
      <c r="P701" s="44" t="n">
        <v>0</v>
      </c>
      <c r="Q701" s="44" t="n">
        <v>0</v>
      </c>
      <c r="R701" s="44" t="n">
        <v>0</v>
      </c>
      <c r="S701" s="44" t="n">
        <v>0</v>
      </c>
      <c r="T701" s="44" t="n">
        <v>0</v>
      </c>
    </row>
    <row r="702" customFormat="false" ht="12.75" hidden="false" customHeight="false" outlineLevel="0" collapsed="false">
      <c r="B702" s="45" t="n">
        <v>37773</v>
      </c>
      <c r="C702" s="43" t="n">
        <v>-0.0306553485849713</v>
      </c>
      <c r="D702" s="44" t="n">
        <v>0</v>
      </c>
      <c r="E702" s="44" t="n">
        <v>0</v>
      </c>
      <c r="F702" s="44" t="n">
        <v>0</v>
      </c>
      <c r="G702" s="44" t="n">
        <v>0</v>
      </c>
      <c r="H702" s="44" t="n">
        <v>0</v>
      </c>
      <c r="I702" s="44" t="n">
        <v>-0.0306553485849713</v>
      </c>
      <c r="J702" s="44" t="n">
        <v>0</v>
      </c>
      <c r="K702" s="44" t="n">
        <v>0</v>
      </c>
      <c r="L702" s="44" t="n">
        <v>0</v>
      </c>
      <c r="M702" s="44" t="n">
        <v>0</v>
      </c>
      <c r="N702" s="44" t="n">
        <v>0</v>
      </c>
      <c r="O702" s="44" t="n">
        <v>0</v>
      </c>
      <c r="P702" s="44" t="n">
        <v>0</v>
      </c>
      <c r="Q702" s="44" t="n">
        <v>0</v>
      </c>
      <c r="R702" s="44" t="n">
        <v>0</v>
      </c>
      <c r="S702" s="44" t="n">
        <v>0</v>
      </c>
      <c r="T702" s="44" t="n">
        <v>0</v>
      </c>
    </row>
    <row r="703" customFormat="false" ht="12.75" hidden="false" customHeight="false" outlineLevel="0" collapsed="false">
      <c r="B703" s="45" t="n">
        <v>37803</v>
      </c>
      <c r="C703" s="43" t="n">
        <v>-0.0303543645346878</v>
      </c>
      <c r="D703" s="44" t="n">
        <v>0</v>
      </c>
      <c r="E703" s="44" t="n">
        <v>0</v>
      </c>
      <c r="F703" s="44" t="n">
        <v>0</v>
      </c>
      <c r="G703" s="44" t="n">
        <v>0</v>
      </c>
      <c r="H703" s="44" t="n">
        <v>0</v>
      </c>
      <c r="I703" s="44" t="n">
        <v>-0.0303543645346878</v>
      </c>
      <c r="J703" s="44" t="n">
        <v>0</v>
      </c>
      <c r="K703" s="44" t="n">
        <v>0</v>
      </c>
      <c r="L703" s="44" t="n">
        <v>0</v>
      </c>
      <c r="M703" s="44" t="n">
        <v>0</v>
      </c>
      <c r="N703" s="44" t="n">
        <v>0</v>
      </c>
      <c r="O703" s="44" t="n">
        <v>0</v>
      </c>
      <c r="P703" s="44" t="n">
        <v>0</v>
      </c>
      <c r="Q703" s="44" t="n">
        <v>0</v>
      </c>
      <c r="R703" s="44" t="n">
        <v>0</v>
      </c>
      <c r="S703" s="44" t="n">
        <v>0</v>
      </c>
      <c r="T703" s="44" t="n">
        <v>0</v>
      </c>
    </row>
    <row r="704" customFormat="false" ht="12.75" hidden="false" customHeight="false" outlineLevel="0" collapsed="false">
      <c r="B704" s="45" t="n">
        <v>37834</v>
      </c>
      <c r="C704" s="43" t="n">
        <v>-0.030086324343881</v>
      </c>
      <c r="D704" s="44" t="n">
        <v>0</v>
      </c>
      <c r="E704" s="44" t="n">
        <v>0</v>
      </c>
      <c r="F704" s="44" t="n">
        <v>0</v>
      </c>
      <c r="G704" s="44" t="n">
        <v>0</v>
      </c>
      <c r="H704" s="44" t="n">
        <v>0</v>
      </c>
      <c r="I704" s="44" t="n">
        <v>-0.030086324343881</v>
      </c>
      <c r="J704" s="44" t="n">
        <v>0</v>
      </c>
      <c r="K704" s="44" t="n">
        <v>0</v>
      </c>
      <c r="L704" s="44" t="n">
        <v>0</v>
      </c>
      <c r="M704" s="44" t="n">
        <v>0</v>
      </c>
      <c r="N704" s="44" t="n">
        <v>0</v>
      </c>
      <c r="O704" s="44" t="n">
        <v>0</v>
      </c>
      <c r="P704" s="44" t="n">
        <v>0</v>
      </c>
      <c r="Q704" s="44" t="n">
        <v>0</v>
      </c>
      <c r="R704" s="44" t="n">
        <v>0</v>
      </c>
      <c r="S704" s="44" t="n">
        <v>0</v>
      </c>
      <c r="T704" s="44" t="n">
        <v>0</v>
      </c>
    </row>
    <row r="705" customFormat="false" ht="12.75" hidden="false" customHeight="false" outlineLevel="0" collapsed="false">
      <c r="B705" s="45" t="n">
        <v>37865</v>
      </c>
      <c r="C705" s="43" t="n">
        <v>-0.0297495660905135</v>
      </c>
      <c r="D705" s="44" t="n">
        <v>0</v>
      </c>
      <c r="E705" s="44" t="n">
        <v>0</v>
      </c>
      <c r="F705" s="44" t="n">
        <v>0</v>
      </c>
      <c r="G705" s="44" t="n">
        <v>0</v>
      </c>
      <c r="H705" s="44" t="n">
        <v>0</v>
      </c>
      <c r="I705" s="44" t="n">
        <v>-0.0297495660905135</v>
      </c>
      <c r="J705" s="44" t="n">
        <v>0</v>
      </c>
      <c r="K705" s="44" t="n">
        <v>0</v>
      </c>
      <c r="L705" s="44" t="n">
        <v>0</v>
      </c>
      <c r="M705" s="44" t="n">
        <v>0</v>
      </c>
      <c r="N705" s="44" t="n">
        <v>0</v>
      </c>
      <c r="O705" s="44" t="n">
        <v>0</v>
      </c>
      <c r="P705" s="44" t="n">
        <v>0</v>
      </c>
      <c r="Q705" s="44" t="n">
        <v>0</v>
      </c>
      <c r="R705" s="44" t="n">
        <v>0</v>
      </c>
      <c r="S705" s="44" t="n">
        <v>0</v>
      </c>
      <c r="T705" s="44" t="n">
        <v>0</v>
      </c>
    </row>
    <row r="706" customFormat="false" ht="12.75" hidden="false" customHeight="false" outlineLevel="0" collapsed="false">
      <c r="B706" s="45" t="n">
        <v>37895</v>
      </c>
      <c r="C706" s="43" t="n">
        <v>-0.0294036620371448</v>
      </c>
      <c r="D706" s="44" t="n">
        <v>0</v>
      </c>
      <c r="E706" s="44" t="n">
        <v>0</v>
      </c>
      <c r="F706" s="44" t="n">
        <v>0</v>
      </c>
      <c r="G706" s="44" t="n">
        <v>0</v>
      </c>
      <c r="H706" s="44" t="n">
        <v>0</v>
      </c>
      <c r="I706" s="44" t="n">
        <v>-0.0294036620371448</v>
      </c>
      <c r="J706" s="44" t="n">
        <v>0</v>
      </c>
      <c r="K706" s="44" t="n">
        <v>0</v>
      </c>
      <c r="L706" s="44" t="n">
        <v>0</v>
      </c>
      <c r="M706" s="44" t="n">
        <v>0</v>
      </c>
      <c r="N706" s="44" t="n">
        <v>0</v>
      </c>
      <c r="O706" s="44" t="n">
        <v>0</v>
      </c>
      <c r="P706" s="44" t="n">
        <v>0</v>
      </c>
      <c r="Q706" s="44" t="n">
        <v>0</v>
      </c>
      <c r="R706" s="44" t="n">
        <v>0</v>
      </c>
      <c r="S706" s="44" t="n">
        <v>0</v>
      </c>
      <c r="T706" s="44" t="n">
        <v>0</v>
      </c>
    </row>
    <row r="707" customFormat="false" ht="12.75" hidden="false" customHeight="false" outlineLevel="0" collapsed="false">
      <c r="B707" s="45" t="n">
        <v>37926</v>
      </c>
      <c r="C707" s="43" t="n">
        <v>-0.00629189782883516</v>
      </c>
      <c r="D707" s="44" t="n">
        <v>0</v>
      </c>
      <c r="E707" s="44" t="n">
        <v>0</v>
      </c>
      <c r="F707" s="44" t="n">
        <v>0</v>
      </c>
      <c r="G707" s="44" t="n">
        <v>0</v>
      </c>
      <c r="H707" s="44" t="n">
        <v>0</v>
      </c>
      <c r="I707" s="44" t="n">
        <v>-0.00629189782883516</v>
      </c>
      <c r="J707" s="44" t="n">
        <v>0</v>
      </c>
      <c r="K707" s="44" t="n">
        <v>0</v>
      </c>
      <c r="L707" s="44" t="n">
        <v>0</v>
      </c>
      <c r="M707" s="44" t="n">
        <v>0</v>
      </c>
      <c r="N707" s="44" t="n">
        <v>0</v>
      </c>
      <c r="O707" s="44" t="n">
        <v>0</v>
      </c>
      <c r="P707" s="44" t="n">
        <v>0</v>
      </c>
      <c r="Q707" s="44" t="n">
        <v>0</v>
      </c>
      <c r="R707" s="44" t="n">
        <v>0</v>
      </c>
      <c r="S707" s="44" t="n">
        <v>0</v>
      </c>
      <c r="T707" s="44" t="n">
        <v>0</v>
      </c>
    </row>
    <row r="708" customFormat="false" ht="12.75" hidden="false" customHeight="false" outlineLevel="0" collapsed="false">
      <c r="B708" s="45" t="n">
        <v>37956</v>
      </c>
      <c r="C708" s="43" t="n">
        <v>-0.00604431500807706</v>
      </c>
      <c r="D708" s="44" t="n">
        <v>0</v>
      </c>
      <c r="E708" s="44" t="n">
        <v>0</v>
      </c>
      <c r="F708" s="44" t="n">
        <v>0</v>
      </c>
      <c r="G708" s="44" t="n">
        <v>0</v>
      </c>
      <c r="H708" s="44" t="n">
        <v>0</v>
      </c>
      <c r="I708" s="44" t="n">
        <v>-0.00604431500807706</v>
      </c>
      <c r="J708" s="44" t="n">
        <v>0</v>
      </c>
      <c r="K708" s="44" t="n">
        <v>0</v>
      </c>
      <c r="L708" s="44" t="n">
        <v>0</v>
      </c>
      <c r="M708" s="44" t="n">
        <v>0</v>
      </c>
      <c r="N708" s="44" t="n">
        <v>0</v>
      </c>
      <c r="O708" s="44" t="n">
        <v>0</v>
      </c>
      <c r="P708" s="44" t="n">
        <v>0</v>
      </c>
      <c r="Q708" s="44" t="n">
        <v>0</v>
      </c>
      <c r="R708" s="44" t="n">
        <v>0</v>
      </c>
      <c r="S708" s="44" t="n">
        <v>0</v>
      </c>
      <c r="T708" s="44" t="n">
        <v>0</v>
      </c>
    </row>
    <row r="709" customFormat="false" ht="12.75" hidden="false" customHeight="false" outlineLevel="0" collapsed="false">
      <c r="B709" s="45" t="n">
        <v>37987</v>
      </c>
      <c r="C709" s="43" t="n">
        <v>0</v>
      </c>
      <c r="D709" s="44" t="n">
        <v>0</v>
      </c>
      <c r="E709" s="44" t="n">
        <v>0</v>
      </c>
      <c r="F709" s="44" t="n">
        <v>0</v>
      </c>
      <c r="G709" s="44" t="n">
        <v>0</v>
      </c>
      <c r="H709" s="44" t="n">
        <v>0</v>
      </c>
      <c r="I709" s="44" t="n">
        <v>0</v>
      </c>
      <c r="J709" s="44" t="n">
        <v>0</v>
      </c>
      <c r="K709" s="44" t="n">
        <v>0</v>
      </c>
      <c r="L709" s="44" t="n">
        <v>0</v>
      </c>
      <c r="M709" s="44" t="n">
        <v>0</v>
      </c>
      <c r="N709" s="44" t="n">
        <v>0</v>
      </c>
      <c r="O709" s="44" t="n">
        <v>0</v>
      </c>
      <c r="P709" s="44" t="n">
        <v>0</v>
      </c>
      <c r="Q709" s="44" t="n">
        <v>0</v>
      </c>
      <c r="R709" s="44" t="n">
        <v>0</v>
      </c>
      <c r="S709" s="44" t="n">
        <v>0</v>
      </c>
      <c r="T709" s="44" t="n">
        <v>0</v>
      </c>
    </row>
    <row r="710" customFormat="false" ht="12.75" hidden="false" customHeight="false" outlineLevel="0" collapsed="false">
      <c r="B710" s="45" t="n">
        <v>38018</v>
      </c>
      <c r="C710" s="43" t="n">
        <v>0</v>
      </c>
      <c r="D710" s="44" t="n">
        <v>0</v>
      </c>
      <c r="E710" s="44" t="n">
        <v>0</v>
      </c>
      <c r="F710" s="44" t="n">
        <v>0</v>
      </c>
      <c r="G710" s="44" t="n">
        <v>0</v>
      </c>
      <c r="H710" s="44" t="n">
        <v>0</v>
      </c>
      <c r="I710" s="44" t="n">
        <v>0</v>
      </c>
      <c r="J710" s="44" t="n">
        <v>0</v>
      </c>
      <c r="K710" s="44" t="n">
        <v>0</v>
      </c>
      <c r="L710" s="44" t="n">
        <v>0</v>
      </c>
      <c r="M710" s="44" t="n">
        <v>0</v>
      </c>
      <c r="N710" s="44" t="n">
        <v>0</v>
      </c>
      <c r="O710" s="44" t="n">
        <v>0</v>
      </c>
      <c r="P710" s="44" t="n">
        <v>0</v>
      </c>
      <c r="Q710" s="44" t="n">
        <v>0</v>
      </c>
      <c r="R710" s="44" t="n">
        <v>0</v>
      </c>
      <c r="S710" s="44" t="n">
        <v>0</v>
      </c>
      <c r="T710" s="44" t="n">
        <v>0</v>
      </c>
    </row>
    <row r="711" customFormat="false" ht="12.75" hidden="false" customHeight="false" outlineLevel="0" collapsed="false">
      <c r="B711" s="45" t="n">
        <v>38047</v>
      </c>
      <c r="C711" s="43" t="n">
        <v>0</v>
      </c>
      <c r="D711" s="44" t="n">
        <v>0</v>
      </c>
      <c r="E711" s="44" t="n">
        <v>0</v>
      </c>
      <c r="F711" s="44" t="n">
        <v>0</v>
      </c>
      <c r="G711" s="44" t="n">
        <v>0</v>
      </c>
      <c r="H711" s="44" t="n">
        <v>0</v>
      </c>
      <c r="I711" s="44" t="n">
        <v>0</v>
      </c>
      <c r="J711" s="44" t="n">
        <v>0</v>
      </c>
      <c r="K711" s="44" t="n">
        <v>0</v>
      </c>
      <c r="L711" s="44" t="n">
        <v>0</v>
      </c>
      <c r="M711" s="44" t="n">
        <v>0</v>
      </c>
      <c r="N711" s="44" t="n">
        <v>0</v>
      </c>
      <c r="O711" s="44" t="n">
        <v>0</v>
      </c>
      <c r="P711" s="44" t="n">
        <v>0</v>
      </c>
      <c r="Q711" s="44" t="n">
        <v>0</v>
      </c>
      <c r="R711" s="44" t="n">
        <v>0</v>
      </c>
      <c r="S711" s="44" t="n">
        <v>0</v>
      </c>
      <c r="T711" s="44" t="n">
        <v>0</v>
      </c>
    </row>
    <row r="712" customFormat="false" ht="12.75" hidden="false" customHeight="false" outlineLevel="0" collapsed="false">
      <c r="B712" s="45" t="n">
        <v>38078</v>
      </c>
      <c r="C712" s="43" t="n">
        <v>0</v>
      </c>
      <c r="D712" s="44" t="n">
        <v>0</v>
      </c>
      <c r="E712" s="44" t="n">
        <v>0</v>
      </c>
      <c r="F712" s="44" t="n">
        <v>0</v>
      </c>
      <c r="G712" s="44" t="n">
        <v>0</v>
      </c>
      <c r="H712" s="44" t="n">
        <v>0</v>
      </c>
      <c r="I712" s="44" t="n">
        <v>0</v>
      </c>
      <c r="J712" s="44" t="n">
        <v>0</v>
      </c>
      <c r="K712" s="44" t="n">
        <v>0</v>
      </c>
      <c r="L712" s="44" t="n">
        <v>0</v>
      </c>
      <c r="M712" s="44" t="n">
        <v>0</v>
      </c>
      <c r="N712" s="44" t="n">
        <v>0</v>
      </c>
      <c r="O712" s="44" t="n">
        <v>0</v>
      </c>
      <c r="P712" s="44" t="n">
        <v>0</v>
      </c>
      <c r="Q712" s="44" t="n">
        <v>0</v>
      </c>
      <c r="R712" s="44" t="n">
        <v>0</v>
      </c>
      <c r="S712" s="44" t="n">
        <v>0</v>
      </c>
      <c r="T712" s="44" t="n">
        <v>0</v>
      </c>
    </row>
    <row r="713" customFormat="false" ht="12.75" hidden="false" customHeight="false" outlineLevel="0" collapsed="false">
      <c r="B713" s="45" t="n">
        <v>38108</v>
      </c>
      <c r="C713" s="43" t="n">
        <v>0</v>
      </c>
      <c r="D713" s="44" t="n">
        <v>0</v>
      </c>
      <c r="E713" s="44" t="n">
        <v>0</v>
      </c>
      <c r="F713" s="44" t="n">
        <v>0</v>
      </c>
      <c r="G713" s="44" t="n">
        <v>0</v>
      </c>
      <c r="H713" s="44" t="n">
        <v>0</v>
      </c>
      <c r="I713" s="44" t="n">
        <v>0</v>
      </c>
      <c r="J713" s="44" t="n">
        <v>0</v>
      </c>
      <c r="K713" s="44" t="n">
        <v>0</v>
      </c>
      <c r="L713" s="44" t="n">
        <v>0</v>
      </c>
      <c r="M713" s="44" t="n">
        <v>0</v>
      </c>
      <c r="N713" s="44" t="n">
        <v>0</v>
      </c>
      <c r="O713" s="44" t="n">
        <v>0</v>
      </c>
      <c r="P713" s="44" t="n">
        <v>0</v>
      </c>
      <c r="Q713" s="44" t="n">
        <v>0</v>
      </c>
      <c r="R713" s="44" t="n">
        <v>0</v>
      </c>
      <c r="S713" s="44" t="n">
        <v>0</v>
      </c>
      <c r="T713" s="44" t="n">
        <v>0</v>
      </c>
    </row>
    <row r="714" customFormat="false" ht="12.75" hidden="false" customHeight="false" outlineLevel="0" collapsed="false">
      <c r="B714" s="45" t="n">
        <v>38139</v>
      </c>
      <c r="C714" s="43" t="n">
        <v>0</v>
      </c>
      <c r="D714" s="44" t="n">
        <v>0</v>
      </c>
      <c r="E714" s="44" t="n">
        <v>0</v>
      </c>
      <c r="F714" s="44" t="n">
        <v>0</v>
      </c>
      <c r="G714" s="44" t="n">
        <v>0</v>
      </c>
      <c r="H714" s="44" t="n">
        <v>0</v>
      </c>
      <c r="I714" s="44" t="n">
        <v>0</v>
      </c>
      <c r="J714" s="44" t="n">
        <v>0</v>
      </c>
      <c r="K714" s="44" t="n">
        <v>0</v>
      </c>
      <c r="L714" s="44" t="n">
        <v>0</v>
      </c>
      <c r="M714" s="44" t="n">
        <v>0</v>
      </c>
      <c r="N714" s="44" t="n">
        <v>0</v>
      </c>
      <c r="O714" s="44" t="n">
        <v>0</v>
      </c>
      <c r="P714" s="44" t="n">
        <v>0</v>
      </c>
      <c r="Q714" s="44" t="n">
        <v>0</v>
      </c>
      <c r="R714" s="44" t="n">
        <v>0</v>
      </c>
      <c r="S714" s="44" t="n">
        <v>0</v>
      </c>
      <c r="T714" s="44" t="n">
        <v>0</v>
      </c>
    </row>
    <row r="715" customFormat="false" ht="12.75" hidden="false" customHeight="false" outlineLevel="0" collapsed="false">
      <c r="B715" s="45" t="n">
        <v>38169</v>
      </c>
      <c r="C715" s="43" t="n">
        <v>0</v>
      </c>
      <c r="D715" s="44" t="n">
        <v>0</v>
      </c>
      <c r="E715" s="44" t="n">
        <v>0</v>
      </c>
      <c r="F715" s="44" t="n">
        <v>0</v>
      </c>
      <c r="G715" s="44" t="n">
        <v>0</v>
      </c>
      <c r="H715" s="44" t="n">
        <v>0</v>
      </c>
      <c r="I715" s="44" t="n">
        <v>0</v>
      </c>
      <c r="J715" s="44" t="n">
        <v>0</v>
      </c>
      <c r="K715" s="44" t="n">
        <v>0</v>
      </c>
      <c r="L715" s="44" t="n">
        <v>0</v>
      </c>
      <c r="M715" s="44" t="n">
        <v>0</v>
      </c>
      <c r="N715" s="44" t="n">
        <v>0</v>
      </c>
      <c r="O715" s="44" t="n">
        <v>0</v>
      </c>
      <c r="P715" s="44" t="n">
        <v>0</v>
      </c>
      <c r="Q715" s="44" t="n">
        <v>0</v>
      </c>
      <c r="R715" s="44" t="n">
        <v>0</v>
      </c>
      <c r="S715" s="44" t="n">
        <v>0</v>
      </c>
      <c r="T715" s="44" t="n">
        <v>0</v>
      </c>
    </row>
    <row r="716" customFormat="false" ht="12.75" hidden="false" customHeight="false" outlineLevel="0" collapsed="false">
      <c r="B716" s="45" t="n">
        <v>38200</v>
      </c>
      <c r="C716" s="43" t="n">
        <v>0</v>
      </c>
      <c r="D716" s="44" t="n">
        <v>0</v>
      </c>
      <c r="E716" s="44" t="n">
        <v>0</v>
      </c>
      <c r="F716" s="44" t="n">
        <v>0</v>
      </c>
      <c r="G716" s="44" t="n">
        <v>0</v>
      </c>
      <c r="H716" s="44" t="n">
        <v>0</v>
      </c>
      <c r="I716" s="44" t="n">
        <v>0</v>
      </c>
      <c r="J716" s="44" t="n">
        <v>0</v>
      </c>
      <c r="K716" s="44" t="n">
        <v>0</v>
      </c>
      <c r="L716" s="44" t="n">
        <v>0</v>
      </c>
      <c r="M716" s="44" t="n">
        <v>0</v>
      </c>
      <c r="N716" s="44" t="n">
        <v>0</v>
      </c>
      <c r="O716" s="44" t="n">
        <v>0</v>
      </c>
      <c r="P716" s="44" t="n">
        <v>0</v>
      </c>
      <c r="Q716" s="44" t="n">
        <v>0</v>
      </c>
      <c r="R716" s="44" t="n">
        <v>0</v>
      </c>
      <c r="S716" s="44" t="n">
        <v>0</v>
      </c>
      <c r="T716" s="44" t="n">
        <v>0</v>
      </c>
    </row>
    <row r="717" customFormat="false" ht="12.75" hidden="false" customHeight="false" outlineLevel="0" collapsed="false">
      <c r="B717" s="45" t="n">
        <v>38231</v>
      </c>
      <c r="C717" s="43" t="n">
        <v>0</v>
      </c>
      <c r="D717" s="44" t="n">
        <v>0</v>
      </c>
      <c r="E717" s="44" t="n">
        <v>0</v>
      </c>
      <c r="F717" s="44" t="n">
        <v>0</v>
      </c>
      <c r="G717" s="44" t="n">
        <v>0</v>
      </c>
      <c r="H717" s="44" t="n">
        <v>0</v>
      </c>
      <c r="I717" s="44" t="n">
        <v>0</v>
      </c>
      <c r="J717" s="44" t="n">
        <v>0</v>
      </c>
      <c r="K717" s="44" t="n">
        <v>0</v>
      </c>
      <c r="L717" s="44" t="n">
        <v>0</v>
      </c>
      <c r="M717" s="44" t="n">
        <v>0</v>
      </c>
      <c r="N717" s="44" t="n">
        <v>0</v>
      </c>
      <c r="O717" s="44" t="n">
        <v>0</v>
      </c>
      <c r="P717" s="44" t="n">
        <v>0</v>
      </c>
      <c r="Q717" s="44" t="n">
        <v>0</v>
      </c>
      <c r="R717" s="44" t="n">
        <v>0</v>
      </c>
      <c r="S717" s="44" t="n">
        <v>0</v>
      </c>
      <c r="T717" s="44" t="n">
        <v>0</v>
      </c>
    </row>
    <row r="718" customFormat="false" ht="12.75" hidden="false" customHeight="false" outlineLevel="0" collapsed="false">
      <c r="B718" s="45" t="n">
        <v>38261</v>
      </c>
      <c r="C718" s="43" t="n">
        <v>0</v>
      </c>
      <c r="D718" s="44" t="n">
        <v>0</v>
      </c>
      <c r="E718" s="44" t="n">
        <v>0</v>
      </c>
      <c r="F718" s="44" t="n">
        <v>0</v>
      </c>
      <c r="G718" s="44" t="n">
        <v>0</v>
      </c>
      <c r="H718" s="44" t="n">
        <v>0</v>
      </c>
      <c r="I718" s="44" t="n">
        <v>0</v>
      </c>
      <c r="J718" s="44" t="n">
        <v>0</v>
      </c>
      <c r="K718" s="44" t="n">
        <v>0</v>
      </c>
      <c r="L718" s="44" t="n">
        <v>0</v>
      </c>
      <c r="M718" s="44" t="n">
        <v>0</v>
      </c>
      <c r="N718" s="44" t="n">
        <v>0</v>
      </c>
      <c r="O718" s="44" t="n">
        <v>0</v>
      </c>
      <c r="P718" s="44" t="n">
        <v>0</v>
      </c>
      <c r="Q718" s="44" t="n">
        <v>0</v>
      </c>
      <c r="R718" s="44" t="n">
        <v>0</v>
      </c>
      <c r="S718" s="44" t="n">
        <v>0</v>
      </c>
      <c r="T718" s="44" t="n">
        <v>0</v>
      </c>
    </row>
    <row r="719" customFormat="false" ht="12.75" hidden="false" customHeight="false" outlineLevel="0" collapsed="false">
      <c r="B719" s="45" t="n">
        <v>38292</v>
      </c>
      <c r="C719" s="43" t="n">
        <v>0</v>
      </c>
      <c r="D719" s="44" t="n">
        <v>0</v>
      </c>
      <c r="E719" s="44" t="n">
        <v>0</v>
      </c>
      <c r="F719" s="44" t="n">
        <v>0</v>
      </c>
      <c r="G719" s="44" t="n">
        <v>0</v>
      </c>
      <c r="H719" s="44" t="n">
        <v>0</v>
      </c>
      <c r="I719" s="44" t="n">
        <v>0</v>
      </c>
      <c r="J719" s="44" t="n">
        <v>0</v>
      </c>
      <c r="K719" s="44" t="n">
        <v>0</v>
      </c>
      <c r="L719" s="44" t="n">
        <v>0</v>
      </c>
      <c r="M719" s="44" t="n">
        <v>0</v>
      </c>
      <c r="N719" s="44" t="n">
        <v>0</v>
      </c>
      <c r="O719" s="44" t="n">
        <v>0</v>
      </c>
      <c r="P719" s="44" t="n">
        <v>0</v>
      </c>
      <c r="Q719" s="44" t="n">
        <v>0</v>
      </c>
      <c r="R719" s="44" t="n">
        <v>0</v>
      </c>
      <c r="S719" s="44" t="n">
        <v>0</v>
      </c>
      <c r="T719" s="44" t="n">
        <v>0</v>
      </c>
    </row>
    <row r="720" customFormat="false" ht="12.75" hidden="false" customHeight="false" outlineLevel="0" collapsed="false">
      <c r="B720" s="45" t="n">
        <v>38322</v>
      </c>
      <c r="C720" s="43" t="n">
        <v>0</v>
      </c>
      <c r="D720" s="44" t="n">
        <v>0</v>
      </c>
      <c r="E720" s="44" t="n">
        <v>0</v>
      </c>
      <c r="F720" s="44" t="n">
        <v>0</v>
      </c>
      <c r="G720" s="44" t="n">
        <v>0</v>
      </c>
      <c r="H720" s="44" t="n">
        <v>0</v>
      </c>
      <c r="I720" s="44" t="n">
        <v>0</v>
      </c>
      <c r="J720" s="44" t="n">
        <v>0</v>
      </c>
      <c r="K720" s="44" t="n">
        <v>0</v>
      </c>
      <c r="L720" s="44" t="n">
        <v>0</v>
      </c>
      <c r="M720" s="44" t="n">
        <v>0</v>
      </c>
      <c r="N720" s="44" t="n">
        <v>0</v>
      </c>
      <c r="O720" s="44" t="n">
        <v>0</v>
      </c>
      <c r="P720" s="44" t="n">
        <v>0</v>
      </c>
      <c r="Q720" s="44" t="n">
        <v>0</v>
      </c>
      <c r="R720" s="44" t="n">
        <v>0</v>
      </c>
      <c r="S720" s="44" t="n">
        <v>0</v>
      </c>
      <c r="T720" s="44" t="n">
        <v>0</v>
      </c>
    </row>
    <row r="721" customFormat="false" ht="12.75" hidden="false" customHeight="false" outlineLevel="0" collapsed="false">
      <c r="B721" s="45" t="n">
        <v>38353</v>
      </c>
      <c r="C721" s="43" t="n">
        <v>0</v>
      </c>
      <c r="D721" s="44" t="n">
        <v>0</v>
      </c>
      <c r="E721" s="44" t="n">
        <v>0</v>
      </c>
      <c r="F721" s="44" t="n">
        <v>0</v>
      </c>
      <c r="G721" s="44" t="n">
        <v>0</v>
      </c>
      <c r="H721" s="44" t="n">
        <v>0</v>
      </c>
      <c r="I721" s="44" t="n">
        <v>0</v>
      </c>
      <c r="J721" s="44" t="n">
        <v>0</v>
      </c>
      <c r="K721" s="44" t="n">
        <v>0</v>
      </c>
      <c r="L721" s="44" t="n">
        <v>0</v>
      </c>
      <c r="M721" s="44" t="n">
        <v>0</v>
      </c>
      <c r="N721" s="44" t="n">
        <v>0</v>
      </c>
      <c r="O721" s="44" t="n">
        <v>0</v>
      </c>
      <c r="P721" s="44" t="n">
        <v>0</v>
      </c>
      <c r="Q721" s="44" t="n">
        <v>0</v>
      </c>
      <c r="R721" s="44" t="n">
        <v>0</v>
      </c>
      <c r="S721" s="44" t="n">
        <v>0</v>
      </c>
      <c r="T721" s="44" t="n">
        <v>0</v>
      </c>
    </row>
    <row r="722" customFormat="false" ht="12.75" hidden="false" customHeight="false" outlineLevel="0" collapsed="false">
      <c r="B722" s="45" t="n">
        <v>38384</v>
      </c>
      <c r="C722" s="43" t="n">
        <v>0</v>
      </c>
      <c r="D722" s="44" t="n">
        <v>0</v>
      </c>
      <c r="E722" s="44" t="n">
        <v>0</v>
      </c>
      <c r="F722" s="44" t="n">
        <v>0</v>
      </c>
      <c r="G722" s="44" t="n">
        <v>0</v>
      </c>
      <c r="H722" s="44" t="n">
        <v>0</v>
      </c>
      <c r="I722" s="44" t="n">
        <v>0</v>
      </c>
      <c r="J722" s="44" t="n">
        <v>0</v>
      </c>
      <c r="K722" s="44" t="n">
        <v>0</v>
      </c>
      <c r="L722" s="44" t="n">
        <v>0</v>
      </c>
      <c r="M722" s="44" t="n">
        <v>0</v>
      </c>
      <c r="N722" s="44" t="n">
        <v>0</v>
      </c>
      <c r="O722" s="44" t="n">
        <v>0</v>
      </c>
      <c r="P722" s="44" t="n">
        <v>0</v>
      </c>
      <c r="Q722" s="44" t="n">
        <v>0</v>
      </c>
      <c r="R722" s="44" t="n">
        <v>0</v>
      </c>
      <c r="S722" s="44" t="n">
        <v>0</v>
      </c>
      <c r="T722" s="44" t="n">
        <v>0</v>
      </c>
    </row>
    <row r="723" customFormat="false" ht="12.75" hidden="false" customHeight="false" outlineLevel="0" collapsed="false">
      <c r="B723" s="45" t="n">
        <v>38412</v>
      </c>
      <c r="C723" s="43" t="n">
        <v>0</v>
      </c>
      <c r="D723" s="44" t="n">
        <v>0</v>
      </c>
      <c r="E723" s="44" t="n">
        <v>0</v>
      </c>
      <c r="F723" s="44" t="n">
        <v>0</v>
      </c>
      <c r="G723" s="44" t="n">
        <v>0</v>
      </c>
      <c r="H723" s="44" t="n">
        <v>0</v>
      </c>
      <c r="I723" s="44" t="n">
        <v>0</v>
      </c>
      <c r="J723" s="44" t="n">
        <v>0</v>
      </c>
      <c r="K723" s="44" t="n">
        <v>0</v>
      </c>
      <c r="L723" s="44" t="n">
        <v>0</v>
      </c>
      <c r="M723" s="44" t="n">
        <v>0</v>
      </c>
      <c r="N723" s="44" t="n">
        <v>0</v>
      </c>
      <c r="O723" s="44" t="n">
        <v>0</v>
      </c>
      <c r="P723" s="44" t="n">
        <v>0</v>
      </c>
      <c r="Q723" s="44" t="n">
        <v>0</v>
      </c>
      <c r="R723" s="44" t="n">
        <v>0</v>
      </c>
      <c r="S723" s="44" t="n">
        <v>0</v>
      </c>
      <c r="T723" s="44" t="n">
        <v>0</v>
      </c>
    </row>
    <row r="724" customFormat="false" ht="12.75" hidden="false" customHeight="false" outlineLevel="0" collapsed="false">
      <c r="B724" s="45" t="n">
        <v>38443</v>
      </c>
      <c r="C724" s="43" t="n">
        <v>0</v>
      </c>
      <c r="D724" s="44" t="n">
        <v>0</v>
      </c>
      <c r="E724" s="44" t="n">
        <v>0</v>
      </c>
      <c r="F724" s="44" t="n">
        <v>0</v>
      </c>
      <c r="G724" s="44" t="n">
        <v>0</v>
      </c>
      <c r="H724" s="44" t="n">
        <v>0</v>
      </c>
      <c r="I724" s="44" t="n">
        <v>0</v>
      </c>
      <c r="J724" s="44" t="n">
        <v>0</v>
      </c>
      <c r="K724" s="44" t="n">
        <v>0</v>
      </c>
      <c r="L724" s="44" t="n">
        <v>0</v>
      </c>
      <c r="M724" s="44" t="n">
        <v>0</v>
      </c>
      <c r="N724" s="44" t="n">
        <v>0</v>
      </c>
      <c r="O724" s="44" t="n">
        <v>0</v>
      </c>
      <c r="P724" s="44" t="n">
        <v>0</v>
      </c>
      <c r="Q724" s="44" t="n">
        <v>0</v>
      </c>
      <c r="R724" s="44" t="n">
        <v>0</v>
      </c>
      <c r="S724" s="44" t="n">
        <v>0</v>
      </c>
      <c r="T724" s="44" t="n">
        <v>0</v>
      </c>
    </row>
    <row r="725" customFormat="false" ht="12.75" hidden="false" customHeight="false" outlineLevel="0" collapsed="false">
      <c r="B725" s="45" t="n">
        <v>38473</v>
      </c>
      <c r="C725" s="43" t="n">
        <v>0</v>
      </c>
      <c r="D725" s="44" t="n">
        <v>0</v>
      </c>
      <c r="E725" s="44" t="n">
        <v>0</v>
      </c>
      <c r="F725" s="44" t="n">
        <v>0</v>
      </c>
      <c r="G725" s="44" t="n">
        <v>0</v>
      </c>
      <c r="H725" s="44" t="n">
        <v>0</v>
      </c>
      <c r="I725" s="44" t="n">
        <v>0</v>
      </c>
      <c r="J725" s="44" t="n">
        <v>0</v>
      </c>
      <c r="K725" s="44" t="n">
        <v>0</v>
      </c>
      <c r="L725" s="44" t="n">
        <v>0</v>
      </c>
      <c r="M725" s="44" t="n">
        <v>0</v>
      </c>
      <c r="N725" s="44" t="n">
        <v>0</v>
      </c>
      <c r="O725" s="44" t="n">
        <v>0</v>
      </c>
      <c r="P725" s="44" t="n">
        <v>0</v>
      </c>
      <c r="Q725" s="44" t="n">
        <v>0</v>
      </c>
      <c r="R725" s="44" t="n">
        <v>0</v>
      </c>
      <c r="S725" s="44" t="n">
        <v>0</v>
      </c>
      <c r="T725" s="44" t="n">
        <v>0</v>
      </c>
    </row>
    <row r="726" customFormat="false" ht="12.75" hidden="false" customHeight="false" outlineLevel="0" collapsed="false">
      <c r="B726" s="45" t="n">
        <v>38504</v>
      </c>
      <c r="C726" s="43" t="n">
        <v>0</v>
      </c>
      <c r="D726" s="44" t="n">
        <v>0</v>
      </c>
      <c r="E726" s="44" t="n">
        <v>0</v>
      </c>
      <c r="F726" s="44" t="n">
        <v>0</v>
      </c>
      <c r="G726" s="44" t="n">
        <v>0</v>
      </c>
      <c r="H726" s="44" t="n">
        <v>0</v>
      </c>
      <c r="I726" s="44" t="n">
        <v>0</v>
      </c>
      <c r="J726" s="44" t="n">
        <v>0</v>
      </c>
      <c r="K726" s="44" t="n">
        <v>0</v>
      </c>
      <c r="L726" s="44" t="n">
        <v>0</v>
      </c>
      <c r="M726" s="44" t="n">
        <v>0</v>
      </c>
      <c r="N726" s="44" t="n">
        <v>0</v>
      </c>
      <c r="O726" s="44" t="n">
        <v>0</v>
      </c>
      <c r="P726" s="44" t="n">
        <v>0</v>
      </c>
      <c r="Q726" s="44" t="n">
        <v>0</v>
      </c>
      <c r="R726" s="44" t="n">
        <v>0</v>
      </c>
      <c r="S726" s="44" t="n">
        <v>0</v>
      </c>
      <c r="T726" s="44" t="n">
        <v>0</v>
      </c>
    </row>
    <row r="727" customFormat="false" ht="12.75" hidden="false" customHeight="false" outlineLevel="0" collapsed="false">
      <c r="B727" s="45" t="n">
        <v>38534</v>
      </c>
      <c r="C727" s="43" t="n">
        <v>0</v>
      </c>
      <c r="D727" s="44" t="n">
        <v>0</v>
      </c>
      <c r="E727" s="44" t="n">
        <v>0</v>
      </c>
      <c r="F727" s="44" t="n">
        <v>0</v>
      </c>
      <c r="G727" s="44" t="n">
        <v>0</v>
      </c>
      <c r="H727" s="44" t="n">
        <v>0</v>
      </c>
      <c r="I727" s="44" t="n">
        <v>0</v>
      </c>
      <c r="J727" s="44" t="n">
        <v>0</v>
      </c>
      <c r="K727" s="44" t="n">
        <v>0</v>
      </c>
      <c r="L727" s="44" t="n">
        <v>0</v>
      </c>
      <c r="M727" s="44" t="n">
        <v>0</v>
      </c>
      <c r="N727" s="44" t="n">
        <v>0</v>
      </c>
      <c r="O727" s="44" t="n">
        <v>0</v>
      </c>
      <c r="P727" s="44" t="n">
        <v>0</v>
      </c>
      <c r="Q727" s="44" t="n">
        <v>0</v>
      </c>
      <c r="R727" s="44" t="n">
        <v>0</v>
      </c>
      <c r="S727" s="44" t="n">
        <v>0</v>
      </c>
      <c r="T727" s="44" t="n">
        <v>0</v>
      </c>
    </row>
    <row r="728" customFormat="false" ht="12.75" hidden="false" customHeight="false" outlineLevel="0" collapsed="false">
      <c r="B728" s="45" t="n">
        <v>38565</v>
      </c>
      <c r="C728" s="43" t="n">
        <v>0</v>
      </c>
      <c r="D728" s="44" t="n">
        <v>0</v>
      </c>
      <c r="E728" s="44" t="n">
        <v>0</v>
      </c>
      <c r="F728" s="44" t="n">
        <v>0</v>
      </c>
      <c r="G728" s="44" t="n">
        <v>0</v>
      </c>
      <c r="H728" s="44" t="n">
        <v>0</v>
      </c>
      <c r="I728" s="44" t="n">
        <v>0</v>
      </c>
      <c r="J728" s="44" t="n">
        <v>0</v>
      </c>
      <c r="K728" s="44" t="n">
        <v>0</v>
      </c>
      <c r="L728" s="44" t="n">
        <v>0</v>
      </c>
      <c r="M728" s="44" t="n">
        <v>0</v>
      </c>
      <c r="N728" s="44" t="n">
        <v>0</v>
      </c>
      <c r="O728" s="44" t="n">
        <v>0</v>
      </c>
      <c r="P728" s="44" t="n">
        <v>0</v>
      </c>
      <c r="Q728" s="44" t="n">
        <v>0</v>
      </c>
      <c r="R728" s="44" t="n">
        <v>0</v>
      </c>
      <c r="S728" s="44" t="n">
        <v>0</v>
      </c>
      <c r="T728" s="44" t="n">
        <v>0</v>
      </c>
    </row>
    <row r="729" customFormat="false" ht="12.75" hidden="false" customHeight="false" outlineLevel="0" collapsed="false">
      <c r="B729" s="45" t="n">
        <v>38596</v>
      </c>
      <c r="C729" s="43" t="n">
        <v>0</v>
      </c>
      <c r="D729" s="44" t="n">
        <v>0</v>
      </c>
      <c r="E729" s="44" t="n">
        <v>0</v>
      </c>
      <c r="F729" s="44" t="n">
        <v>0</v>
      </c>
      <c r="G729" s="44" t="n">
        <v>0</v>
      </c>
      <c r="H729" s="44" t="n">
        <v>0</v>
      </c>
      <c r="I729" s="44" t="n">
        <v>0</v>
      </c>
      <c r="J729" s="44" t="n">
        <v>0</v>
      </c>
      <c r="K729" s="44" t="n">
        <v>0</v>
      </c>
      <c r="L729" s="44" t="n">
        <v>0</v>
      </c>
      <c r="M729" s="44" t="n">
        <v>0</v>
      </c>
      <c r="N729" s="44" t="n">
        <v>0</v>
      </c>
      <c r="O729" s="44" t="n">
        <v>0</v>
      </c>
      <c r="P729" s="44" t="n">
        <v>0</v>
      </c>
      <c r="Q729" s="44" t="n">
        <v>0</v>
      </c>
      <c r="R729" s="44" t="n">
        <v>0</v>
      </c>
      <c r="S729" s="44" t="n">
        <v>0</v>
      </c>
      <c r="T729" s="44" t="n">
        <v>0</v>
      </c>
    </row>
    <row r="730" customFormat="false" ht="12.75" hidden="false" customHeight="false" outlineLevel="0" collapsed="false">
      <c r="B730" s="45" t="n">
        <v>38626</v>
      </c>
      <c r="C730" s="43" t="n">
        <v>0</v>
      </c>
      <c r="D730" s="44" t="n">
        <v>0</v>
      </c>
      <c r="E730" s="44" t="n">
        <v>0</v>
      </c>
      <c r="F730" s="44" t="n">
        <v>0</v>
      </c>
      <c r="G730" s="44" t="n">
        <v>0</v>
      </c>
      <c r="H730" s="44" t="n">
        <v>0</v>
      </c>
      <c r="I730" s="44" t="n">
        <v>0</v>
      </c>
      <c r="J730" s="44" t="n">
        <v>0</v>
      </c>
      <c r="K730" s="44" t="n">
        <v>0</v>
      </c>
      <c r="L730" s="44" t="n">
        <v>0</v>
      </c>
      <c r="M730" s="44" t="n">
        <v>0</v>
      </c>
      <c r="N730" s="44" t="n">
        <v>0</v>
      </c>
      <c r="O730" s="44" t="n">
        <v>0</v>
      </c>
      <c r="P730" s="44" t="n">
        <v>0</v>
      </c>
      <c r="Q730" s="44" t="n">
        <v>0</v>
      </c>
      <c r="R730" s="44" t="n">
        <v>0</v>
      </c>
      <c r="S730" s="44" t="n">
        <v>0</v>
      </c>
      <c r="T730" s="44" t="n">
        <v>0</v>
      </c>
    </row>
    <row r="731" customFormat="false" ht="12.75" hidden="false" customHeight="false" outlineLevel="0" collapsed="false">
      <c r="B731" s="45" t="n">
        <v>38657</v>
      </c>
      <c r="C731" s="43" t="n">
        <v>0</v>
      </c>
      <c r="D731" s="44" t="n">
        <v>0</v>
      </c>
      <c r="E731" s="44" t="n">
        <v>0</v>
      </c>
      <c r="F731" s="44" t="n">
        <v>0</v>
      </c>
      <c r="G731" s="44" t="n">
        <v>0</v>
      </c>
      <c r="H731" s="44" t="n">
        <v>0</v>
      </c>
      <c r="I731" s="44" t="n">
        <v>0</v>
      </c>
      <c r="J731" s="44" t="n">
        <v>0</v>
      </c>
      <c r="K731" s="44" t="n">
        <v>0</v>
      </c>
      <c r="L731" s="44" t="n">
        <v>0</v>
      </c>
      <c r="M731" s="44" t="n">
        <v>0</v>
      </c>
      <c r="N731" s="44" t="n">
        <v>0</v>
      </c>
      <c r="O731" s="44" t="n">
        <v>0</v>
      </c>
      <c r="P731" s="44" t="n">
        <v>0</v>
      </c>
      <c r="Q731" s="44" t="n">
        <v>0</v>
      </c>
      <c r="R731" s="44" t="n">
        <v>0</v>
      </c>
      <c r="S731" s="44" t="n">
        <v>0</v>
      </c>
      <c r="T731" s="44" t="n">
        <v>0</v>
      </c>
    </row>
    <row r="732" customFormat="false" ht="12.75" hidden="false" customHeight="false" outlineLevel="0" collapsed="false">
      <c r="B732" s="45" t="n">
        <v>38687</v>
      </c>
      <c r="C732" s="43" t="n">
        <v>0</v>
      </c>
      <c r="D732" s="44" t="n">
        <v>0</v>
      </c>
      <c r="E732" s="44" t="n">
        <v>0</v>
      </c>
      <c r="F732" s="44" t="n">
        <v>0</v>
      </c>
      <c r="G732" s="44" t="n">
        <v>0</v>
      </c>
      <c r="H732" s="44" t="n">
        <v>0</v>
      </c>
      <c r="I732" s="44" t="n">
        <v>0</v>
      </c>
      <c r="J732" s="44" t="n">
        <v>0</v>
      </c>
      <c r="K732" s="44" t="n">
        <v>0</v>
      </c>
      <c r="L732" s="44" t="n">
        <v>0</v>
      </c>
      <c r="M732" s="44" t="n">
        <v>0</v>
      </c>
      <c r="N732" s="44" t="n">
        <v>0</v>
      </c>
      <c r="O732" s="44" t="n">
        <v>0</v>
      </c>
      <c r="P732" s="44" t="n">
        <v>0</v>
      </c>
      <c r="Q732" s="44" t="n">
        <v>0</v>
      </c>
      <c r="R732" s="44" t="n">
        <v>0</v>
      </c>
      <c r="S732" s="44" t="n">
        <v>0</v>
      </c>
      <c r="T732" s="44" t="n">
        <v>0</v>
      </c>
    </row>
    <row r="733" customFormat="false" ht="12.75" hidden="false" customHeight="false" outlineLevel="0" collapsed="false">
      <c r="B733" s="45" t="n">
        <v>38718</v>
      </c>
      <c r="C733" s="43" t="n">
        <v>0</v>
      </c>
      <c r="D733" s="44" t="n">
        <v>0</v>
      </c>
      <c r="E733" s="44" t="n">
        <v>0</v>
      </c>
      <c r="F733" s="44" t="n">
        <v>0</v>
      </c>
      <c r="G733" s="44" t="n">
        <v>0</v>
      </c>
      <c r="H733" s="44" t="n">
        <v>0</v>
      </c>
      <c r="I733" s="44" t="n">
        <v>0</v>
      </c>
      <c r="J733" s="44" t="n">
        <v>0</v>
      </c>
      <c r="K733" s="44" t="n">
        <v>0</v>
      </c>
      <c r="L733" s="44" t="n">
        <v>0</v>
      </c>
      <c r="M733" s="44" t="n">
        <v>0</v>
      </c>
      <c r="N733" s="44" t="n">
        <v>0</v>
      </c>
      <c r="O733" s="44" t="n">
        <v>0</v>
      </c>
      <c r="P733" s="44" t="n">
        <v>0</v>
      </c>
      <c r="Q733" s="44" t="n">
        <v>0</v>
      </c>
      <c r="R733" s="44" t="n">
        <v>0</v>
      </c>
      <c r="S733" s="44" t="n">
        <v>0</v>
      </c>
      <c r="T733" s="44" t="n">
        <v>0</v>
      </c>
    </row>
    <row r="734" customFormat="false" ht="12.75" hidden="false" customHeight="false" outlineLevel="0" collapsed="false">
      <c r="B734" s="45" t="n">
        <v>38749</v>
      </c>
      <c r="C734" s="43" t="n">
        <v>0</v>
      </c>
      <c r="D734" s="44" t="n">
        <v>0</v>
      </c>
      <c r="E734" s="44" t="n">
        <v>0</v>
      </c>
      <c r="F734" s="44" t="n">
        <v>0</v>
      </c>
      <c r="G734" s="44" t="n">
        <v>0</v>
      </c>
      <c r="H734" s="44" t="n">
        <v>0</v>
      </c>
      <c r="I734" s="44" t="n">
        <v>0</v>
      </c>
      <c r="J734" s="44" t="n">
        <v>0</v>
      </c>
      <c r="K734" s="44" t="n">
        <v>0</v>
      </c>
      <c r="L734" s="44" t="n">
        <v>0</v>
      </c>
      <c r="M734" s="44" t="n">
        <v>0</v>
      </c>
      <c r="N734" s="44" t="n">
        <v>0</v>
      </c>
      <c r="O734" s="44" t="n">
        <v>0</v>
      </c>
      <c r="P734" s="44" t="n">
        <v>0</v>
      </c>
      <c r="Q734" s="44" t="n">
        <v>0</v>
      </c>
      <c r="R734" s="44" t="n">
        <v>0</v>
      </c>
      <c r="S734" s="44" t="n">
        <v>0</v>
      </c>
      <c r="T734" s="44" t="n">
        <v>0</v>
      </c>
    </row>
    <row r="735" customFormat="false" ht="12.75" hidden="false" customHeight="false" outlineLevel="0" collapsed="false">
      <c r="B735" s="45" t="n">
        <v>38777</v>
      </c>
      <c r="C735" s="43" t="n">
        <v>0</v>
      </c>
      <c r="D735" s="44" t="n">
        <v>0</v>
      </c>
      <c r="E735" s="44" t="n">
        <v>0</v>
      </c>
      <c r="F735" s="44" t="n">
        <v>0</v>
      </c>
      <c r="G735" s="44" t="n">
        <v>0</v>
      </c>
      <c r="H735" s="44" t="n">
        <v>0</v>
      </c>
      <c r="I735" s="44" t="n">
        <v>0</v>
      </c>
      <c r="J735" s="44" t="n">
        <v>0</v>
      </c>
      <c r="K735" s="44" t="n">
        <v>0</v>
      </c>
      <c r="L735" s="44" t="n">
        <v>0</v>
      </c>
      <c r="M735" s="44" t="n">
        <v>0</v>
      </c>
      <c r="N735" s="44" t="n">
        <v>0</v>
      </c>
      <c r="O735" s="44" t="n">
        <v>0</v>
      </c>
      <c r="P735" s="44" t="n">
        <v>0</v>
      </c>
      <c r="Q735" s="44" t="n">
        <v>0</v>
      </c>
      <c r="R735" s="44" t="n">
        <v>0</v>
      </c>
      <c r="S735" s="44" t="n">
        <v>0</v>
      </c>
      <c r="T735" s="44" t="n">
        <v>0</v>
      </c>
    </row>
    <row r="736" customFormat="false" ht="12.75" hidden="false" customHeight="false" outlineLevel="0" collapsed="false">
      <c r="B736" s="45" t="n">
        <v>38808</v>
      </c>
      <c r="C736" s="43" t="n">
        <v>0</v>
      </c>
      <c r="D736" s="44" t="n">
        <v>0</v>
      </c>
      <c r="E736" s="44" t="n">
        <v>0</v>
      </c>
      <c r="F736" s="44" t="n">
        <v>0</v>
      </c>
      <c r="G736" s="44" t="n">
        <v>0</v>
      </c>
      <c r="H736" s="44" t="n">
        <v>0</v>
      </c>
      <c r="I736" s="44" t="n">
        <v>0</v>
      </c>
      <c r="J736" s="44" t="n">
        <v>0</v>
      </c>
      <c r="K736" s="44" t="n">
        <v>0</v>
      </c>
      <c r="L736" s="44" t="n">
        <v>0</v>
      </c>
      <c r="M736" s="44" t="n">
        <v>0</v>
      </c>
      <c r="N736" s="44" t="n">
        <v>0</v>
      </c>
      <c r="O736" s="44" t="n">
        <v>0</v>
      </c>
      <c r="P736" s="44" t="n">
        <v>0</v>
      </c>
      <c r="Q736" s="44" t="n">
        <v>0</v>
      </c>
      <c r="R736" s="44" t="n">
        <v>0</v>
      </c>
      <c r="S736" s="44" t="n">
        <v>0</v>
      </c>
      <c r="T736" s="44" t="n">
        <v>0</v>
      </c>
    </row>
    <row r="737" customFormat="false" ht="12.75" hidden="false" customHeight="false" outlineLevel="0" collapsed="false">
      <c r="B737" s="45" t="n">
        <v>38838</v>
      </c>
      <c r="C737" s="43" t="n">
        <v>0</v>
      </c>
      <c r="D737" s="44" t="n">
        <v>0</v>
      </c>
      <c r="E737" s="44" t="n">
        <v>0</v>
      </c>
      <c r="F737" s="44" t="n">
        <v>0</v>
      </c>
      <c r="G737" s="44" t="n">
        <v>0</v>
      </c>
      <c r="H737" s="44" t="n">
        <v>0</v>
      </c>
      <c r="I737" s="44" t="n">
        <v>0</v>
      </c>
      <c r="J737" s="44" t="n">
        <v>0</v>
      </c>
      <c r="K737" s="44" t="n">
        <v>0</v>
      </c>
      <c r="L737" s="44" t="n">
        <v>0</v>
      </c>
      <c r="M737" s="44" t="n">
        <v>0</v>
      </c>
      <c r="N737" s="44" t="n">
        <v>0</v>
      </c>
      <c r="O737" s="44" t="n">
        <v>0</v>
      </c>
      <c r="P737" s="44" t="n">
        <v>0</v>
      </c>
      <c r="Q737" s="44" t="n">
        <v>0</v>
      </c>
      <c r="R737" s="44" t="n">
        <v>0</v>
      </c>
      <c r="S737" s="44" t="n">
        <v>0</v>
      </c>
      <c r="T737" s="44" t="n">
        <v>0</v>
      </c>
    </row>
    <row r="738" customFormat="false" ht="12.75" hidden="false" customHeight="false" outlineLevel="0" collapsed="false">
      <c r="B738" s="45" t="n">
        <v>38869</v>
      </c>
      <c r="C738" s="43" t="n">
        <v>0</v>
      </c>
      <c r="D738" s="44" t="n">
        <v>0</v>
      </c>
      <c r="E738" s="44" t="n">
        <v>0</v>
      </c>
      <c r="F738" s="44" t="n">
        <v>0</v>
      </c>
      <c r="G738" s="44" t="n">
        <v>0</v>
      </c>
      <c r="H738" s="44" t="n">
        <v>0</v>
      </c>
      <c r="I738" s="44" t="n">
        <v>0</v>
      </c>
      <c r="J738" s="44" t="n">
        <v>0</v>
      </c>
      <c r="K738" s="44" t="n">
        <v>0</v>
      </c>
      <c r="L738" s="44" t="n">
        <v>0</v>
      </c>
      <c r="M738" s="44" t="n">
        <v>0</v>
      </c>
      <c r="N738" s="44" t="n">
        <v>0</v>
      </c>
      <c r="O738" s="44" t="n">
        <v>0</v>
      </c>
      <c r="P738" s="44" t="n">
        <v>0</v>
      </c>
      <c r="Q738" s="44" t="n">
        <v>0</v>
      </c>
      <c r="R738" s="44" t="n">
        <v>0</v>
      </c>
      <c r="S738" s="44" t="n">
        <v>0</v>
      </c>
      <c r="T738" s="44" t="n">
        <v>0</v>
      </c>
    </row>
    <row r="739" customFormat="false" ht="12.75" hidden="false" customHeight="false" outlineLevel="0" collapsed="false">
      <c r="B739" s="45" t="n">
        <v>38899</v>
      </c>
      <c r="C739" s="43" t="n">
        <v>0</v>
      </c>
      <c r="D739" s="44" t="n">
        <v>0</v>
      </c>
      <c r="E739" s="44" t="n">
        <v>0</v>
      </c>
      <c r="F739" s="44" t="n">
        <v>0</v>
      </c>
      <c r="G739" s="44" t="n">
        <v>0</v>
      </c>
      <c r="H739" s="44" t="n">
        <v>0</v>
      </c>
      <c r="I739" s="44" t="n">
        <v>0</v>
      </c>
      <c r="J739" s="44" t="n">
        <v>0</v>
      </c>
      <c r="K739" s="44" t="n">
        <v>0</v>
      </c>
      <c r="L739" s="44" t="n">
        <v>0</v>
      </c>
      <c r="M739" s="44" t="n">
        <v>0</v>
      </c>
      <c r="N739" s="44" t="n">
        <v>0</v>
      </c>
      <c r="O739" s="44" t="n">
        <v>0</v>
      </c>
      <c r="P739" s="44" t="n">
        <v>0</v>
      </c>
      <c r="Q739" s="44" t="n">
        <v>0</v>
      </c>
      <c r="R739" s="44" t="n">
        <v>0</v>
      </c>
      <c r="S739" s="44" t="n">
        <v>0</v>
      </c>
      <c r="T739" s="44" t="n">
        <v>0</v>
      </c>
    </row>
    <row r="740" customFormat="false" ht="12.75" hidden="false" customHeight="false" outlineLevel="0" collapsed="false">
      <c r="B740" s="45" t="n">
        <v>38930</v>
      </c>
      <c r="C740" s="43" t="n">
        <v>0</v>
      </c>
      <c r="D740" s="44" t="n">
        <v>0</v>
      </c>
      <c r="E740" s="44" t="n">
        <v>0</v>
      </c>
      <c r="F740" s="44" t="n">
        <v>0</v>
      </c>
      <c r="G740" s="44" t="n">
        <v>0</v>
      </c>
      <c r="H740" s="44" t="n">
        <v>0</v>
      </c>
      <c r="I740" s="44" t="n">
        <v>0</v>
      </c>
      <c r="J740" s="44" t="n">
        <v>0</v>
      </c>
      <c r="K740" s="44" t="n">
        <v>0</v>
      </c>
      <c r="L740" s="44" t="n">
        <v>0</v>
      </c>
      <c r="M740" s="44" t="n">
        <v>0</v>
      </c>
      <c r="N740" s="44" t="n">
        <v>0</v>
      </c>
      <c r="O740" s="44" t="n">
        <v>0</v>
      </c>
      <c r="P740" s="44" t="n">
        <v>0</v>
      </c>
      <c r="Q740" s="44" t="n">
        <v>0</v>
      </c>
      <c r="R740" s="44" t="n">
        <v>0</v>
      </c>
      <c r="S740" s="44" t="n">
        <v>0</v>
      </c>
      <c r="T740" s="44" t="n">
        <v>0</v>
      </c>
    </row>
    <row r="741" customFormat="false" ht="12.75" hidden="false" customHeight="false" outlineLevel="0" collapsed="false">
      <c r="B741" s="45" t="n">
        <v>38961</v>
      </c>
      <c r="C741" s="43" t="n">
        <v>0</v>
      </c>
      <c r="D741" s="44" t="n">
        <v>0</v>
      </c>
      <c r="E741" s="44" t="n">
        <v>0</v>
      </c>
      <c r="F741" s="44" t="n">
        <v>0</v>
      </c>
      <c r="G741" s="44" t="n">
        <v>0</v>
      </c>
      <c r="H741" s="44" t="n">
        <v>0</v>
      </c>
      <c r="I741" s="44" t="n">
        <v>0</v>
      </c>
      <c r="J741" s="44" t="n">
        <v>0</v>
      </c>
      <c r="K741" s="44" t="n">
        <v>0</v>
      </c>
      <c r="L741" s="44" t="n">
        <v>0</v>
      </c>
      <c r="M741" s="44" t="n">
        <v>0</v>
      </c>
      <c r="N741" s="44" t="n">
        <v>0</v>
      </c>
      <c r="O741" s="44" t="n">
        <v>0</v>
      </c>
      <c r="P741" s="44" t="n">
        <v>0</v>
      </c>
      <c r="Q741" s="44" t="n">
        <v>0</v>
      </c>
      <c r="R741" s="44" t="n">
        <v>0</v>
      </c>
      <c r="S741" s="44" t="n">
        <v>0</v>
      </c>
      <c r="T741" s="44" t="n">
        <v>0</v>
      </c>
    </row>
    <row r="742" customFormat="false" ht="12.75" hidden="false" customHeight="false" outlineLevel="0" collapsed="false">
      <c r="B742" s="45" t="n">
        <v>38991</v>
      </c>
      <c r="C742" s="43" t="n">
        <v>0</v>
      </c>
      <c r="D742" s="44" t="n">
        <v>0</v>
      </c>
      <c r="E742" s="44" t="n">
        <v>0</v>
      </c>
      <c r="F742" s="44" t="n">
        <v>0</v>
      </c>
      <c r="G742" s="44" t="n">
        <v>0</v>
      </c>
      <c r="H742" s="44" t="n">
        <v>0</v>
      </c>
      <c r="I742" s="44" t="n">
        <v>0</v>
      </c>
      <c r="J742" s="44" t="n">
        <v>0</v>
      </c>
      <c r="K742" s="44" t="n">
        <v>0</v>
      </c>
      <c r="L742" s="44" t="n">
        <v>0</v>
      </c>
      <c r="M742" s="44" t="n">
        <v>0</v>
      </c>
      <c r="N742" s="44" t="n">
        <v>0</v>
      </c>
      <c r="O742" s="44" t="n">
        <v>0</v>
      </c>
      <c r="P742" s="44" t="n">
        <v>0</v>
      </c>
      <c r="Q742" s="44" t="n">
        <v>0</v>
      </c>
      <c r="R742" s="44" t="n">
        <v>0</v>
      </c>
      <c r="S742" s="44" t="n">
        <v>0</v>
      </c>
      <c r="T742" s="44" t="n">
        <v>0</v>
      </c>
    </row>
    <row r="743" customFormat="false" ht="12.75" hidden="false" customHeight="false" outlineLevel="0" collapsed="false">
      <c r="B743" s="45" t="n">
        <v>39022</v>
      </c>
      <c r="C743" s="43" t="n">
        <v>0</v>
      </c>
      <c r="D743" s="44" t="n">
        <v>0</v>
      </c>
      <c r="E743" s="44" t="n">
        <v>0</v>
      </c>
      <c r="F743" s="44" t="n">
        <v>0</v>
      </c>
      <c r="G743" s="44" t="n">
        <v>0</v>
      </c>
      <c r="H743" s="44" t="n">
        <v>0</v>
      </c>
      <c r="I743" s="44" t="n">
        <v>0</v>
      </c>
      <c r="J743" s="44" t="n">
        <v>0</v>
      </c>
      <c r="K743" s="44" t="n">
        <v>0</v>
      </c>
      <c r="L743" s="44" t="n">
        <v>0</v>
      </c>
      <c r="M743" s="44" t="n">
        <v>0</v>
      </c>
      <c r="N743" s="44" t="n">
        <v>0</v>
      </c>
      <c r="O743" s="44" t="n">
        <v>0</v>
      </c>
      <c r="P743" s="44" t="n">
        <v>0</v>
      </c>
      <c r="Q743" s="44" t="n">
        <v>0</v>
      </c>
      <c r="R743" s="44" t="n">
        <v>0</v>
      </c>
      <c r="S743" s="44" t="n">
        <v>0</v>
      </c>
      <c r="T743" s="44" t="n">
        <v>0</v>
      </c>
    </row>
    <row r="744" customFormat="false" ht="12.75" hidden="false" customHeight="false" outlineLevel="0" collapsed="false">
      <c r="B744" s="45" t="n">
        <v>39052</v>
      </c>
      <c r="C744" s="43" t="n">
        <v>0</v>
      </c>
      <c r="D744" s="44" t="n">
        <v>0</v>
      </c>
      <c r="E744" s="44" t="n">
        <v>0</v>
      </c>
      <c r="F744" s="44" t="n">
        <v>0</v>
      </c>
      <c r="G744" s="44" t="n">
        <v>0</v>
      </c>
      <c r="H744" s="44" t="n">
        <v>0</v>
      </c>
      <c r="I744" s="44" t="n">
        <v>0</v>
      </c>
      <c r="J744" s="44" t="n">
        <v>0</v>
      </c>
      <c r="K744" s="44" t="n">
        <v>0</v>
      </c>
      <c r="L744" s="44" t="n">
        <v>0</v>
      </c>
      <c r="M744" s="44" t="n">
        <v>0</v>
      </c>
      <c r="N744" s="44" t="n">
        <v>0</v>
      </c>
      <c r="O744" s="44" t="n">
        <v>0</v>
      </c>
      <c r="P744" s="44" t="n">
        <v>0</v>
      </c>
      <c r="Q744" s="44" t="n">
        <v>0</v>
      </c>
      <c r="R744" s="44" t="n">
        <v>0</v>
      </c>
      <c r="S744" s="44" t="n">
        <v>0</v>
      </c>
      <c r="T744" s="44" t="n">
        <v>0</v>
      </c>
    </row>
    <row r="745" customFormat="false" ht="12.75" hidden="false" customHeight="false" outlineLevel="0" collapsed="false">
      <c r="B745" s="45" t="n">
        <v>39083</v>
      </c>
      <c r="C745" s="43" t="n">
        <v>0</v>
      </c>
      <c r="D745" s="44" t="n">
        <v>0</v>
      </c>
      <c r="E745" s="44" t="n">
        <v>0</v>
      </c>
      <c r="F745" s="44" t="n">
        <v>0</v>
      </c>
      <c r="G745" s="44" t="n">
        <v>0</v>
      </c>
      <c r="H745" s="44" t="n">
        <v>0</v>
      </c>
      <c r="I745" s="44" t="n">
        <v>0</v>
      </c>
      <c r="J745" s="44" t="n">
        <v>0</v>
      </c>
      <c r="K745" s="44" t="n">
        <v>0</v>
      </c>
      <c r="L745" s="44" t="n">
        <v>0</v>
      </c>
      <c r="M745" s="44" t="n">
        <v>0</v>
      </c>
      <c r="N745" s="44" t="n">
        <v>0</v>
      </c>
      <c r="O745" s="44" t="n">
        <v>0</v>
      </c>
      <c r="P745" s="44" t="n">
        <v>0</v>
      </c>
      <c r="Q745" s="44" t="n">
        <v>0</v>
      </c>
      <c r="R745" s="44" t="n">
        <v>0</v>
      </c>
      <c r="S745" s="44" t="n">
        <v>0</v>
      </c>
      <c r="T745" s="44" t="n">
        <v>0</v>
      </c>
    </row>
    <row r="746" customFormat="false" ht="12.75" hidden="false" customHeight="false" outlineLevel="0" collapsed="false">
      <c r="B746" s="45" t="n">
        <v>39114</v>
      </c>
      <c r="C746" s="43" t="n">
        <v>0</v>
      </c>
      <c r="D746" s="44" t="n">
        <v>0</v>
      </c>
      <c r="E746" s="44" t="n">
        <v>0</v>
      </c>
      <c r="F746" s="44" t="n">
        <v>0</v>
      </c>
      <c r="G746" s="44" t="n">
        <v>0</v>
      </c>
      <c r="H746" s="44" t="n">
        <v>0</v>
      </c>
      <c r="I746" s="44" t="n">
        <v>0</v>
      </c>
      <c r="J746" s="44" t="n">
        <v>0</v>
      </c>
      <c r="K746" s="44" t="n">
        <v>0</v>
      </c>
      <c r="L746" s="44" t="n">
        <v>0</v>
      </c>
      <c r="M746" s="44" t="n">
        <v>0</v>
      </c>
      <c r="N746" s="44" t="n">
        <v>0</v>
      </c>
      <c r="O746" s="44" t="n">
        <v>0</v>
      </c>
      <c r="P746" s="44" t="n">
        <v>0</v>
      </c>
      <c r="Q746" s="44" t="n">
        <v>0</v>
      </c>
      <c r="R746" s="44" t="n">
        <v>0</v>
      </c>
      <c r="S746" s="44" t="n">
        <v>0</v>
      </c>
      <c r="T746" s="44" t="n">
        <v>0</v>
      </c>
    </row>
    <row r="747" customFormat="false" ht="12.75" hidden="false" customHeight="false" outlineLevel="0" collapsed="false">
      <c r="B747" s="45" t="n">
        <v>39142</v>
      </c>
      <c r="C747" s="43" t="n">
        <v>0</v>
      </c>
      <c r="D747" s="44" t="n">
        <v>0</v>
      </c>
      <c r="E747" s="44" t="n">
        <v>0</v>
      </c>
      <c r="F747" s="44" t="n">
        <v>0</v>
      </c>
      <c r="G747" s="44" t="n">
        <v>0</v>
      </c>
      <c r="H747" s="44" t="n">
        <v>0</v>
      </c>
      <c r="I747" s="44" t="n">
        <v>0</v>
      </c>
      <c r="J747" s="44" t="n">
        <v>0</v>
      </c>
      <c r="K747" s="44" t="n">
        <v>0</v>
      </c>
      <c r="L747" s="44" t="n">
        <v>0</v>
      </c>
      <c r="M747" s="44" t="n">
        <v>0</v>
      </c>
      <c r="N747" s="44" t="n">
        <v>0</v>
      </c>
      <c r="O747" s="44" t="n">
        <v>0</v>
      </c>
      <c r="P747" s="44" t="n">
        <v>0</v>
      </c>
      <c r="Q747" s="44" t="n">
        <v>0</v>
      </c>
      <c r="R747" s="44" t="n">
        <v>0</v>
      </c>
      <c r="S747" s="44" t="n">
        <v>0</v>
      </c>
      <c r="T747" s="44" t="n">
        <v>0</v>
      </c>
    </row>
    <row r="748" customFormat="false" ht="12.75" hidden="false" customHeight="false" outlineLevel="0" collapsed="false">
      <c r="B748" s="45" t="n">
        <v>39173</v>
      </c>
      <c r="C748" s="43" t="n">
        <v>0</v>
      </c>
      <c r="D748" s="44" t="n">
        <v>0</v>
      </c>
      <c r="E748" s="44" t="n">
        <v>0</v>
      </c>
      <c r="F748" s="44" t="n">
        <v>0</v>
      </c>
      <c r="G748" s="44" t="n">
        <v>0</v>
      </c>
      <c r="H748" s="44" t="n">
        <v>0</v>
      </c>
      <c r="I748" s="44" t="n">
        <v>0</v>
      </c>
      <c r="J748" s="44" t="n">
        <v>0</v>
      </c>
      <c r="K748" s="44" t="n">
        <v>0</v>
      </c>
      <c r="L748" s="44" t="n">
        <v>0</v>
      </c>
      <c r="M748" s="44" t="n">
        <v>0</v>
      </c>
      <c r="N748" s="44" t="n">
        <v>0</v>
      </c>
      <c r="O748" s="44" t="n">
        <v>0</v>
      </c>
      <c r="P748" s="44" t="n">
        <v>0</v>
      </c>
      <c r="Q748" s="44" t="n">
        <v>0</v>
      </c>
      <c r="R748" s="44" t="n">
        <v>0</v>
      </c>
      <c r="S748" s="44" t="n">
        <v>0</v>
      </c>
      <c r="T748" s="44" t="n">
        <v>0</v>
      </c>
    </row>
    <row r="749" customFormat="false" ht="12.75" hidden="false" customHeight="false" outlineLevel="0" collapsed="false">
      <c r="B749" s="45" t="n">
        <v>39203</v>
      </c>
      <c r="C749" s="43" t="n">
        <v>0</v>
      </c>
      <c r="D749" s="44" t="n">
        <v>0</v>
      </c>
      <c r="E749" s="44" t="n">
        <v>0</v>
      </c>
      <c r="F749" s="44" t="n">
        <v>0</v>
      </c>
      <c r="G749" s="44" t="n">
        <v>0</v>
      </c>
      <c r="H749" s="44" t="n">
        <v>0</v>
      </c>
      <c r="I749" s="44" t="n">
        <v>0</v>
      </c>
      <c r="J749" s="44" t="n">
        <v>0</v>
      </c>
      <c r="K749" s="44" t="n">
        <v>0</v>
      </c>
      <c r="L749" s="44" t="n">
        <v>0</v>
      </c>
      <c r="M749" s="44" t="n">
        <v>0</v>
      </c>
      <c r="N749" s="44" t="n">
        <v>0</v>
      </c>
      <c r="O749" s="44" t="n">
        <v>0</v>
      </c>
      <c r="P749" s="44" t="n">
        <v>0</v>
      </c>
      <c r="Q749" s="44" t="n">
        <v>0</v>
      </c>
      <c r="R749" s="44" t="n">
        <v>0</v>
      </c>
      <c r="S749" s="44" t="n">
        <v>0</v>
      </c>
      <c r="T749" s="44" t="n">
        <v>0</v>
      </c>
    </row>
    <row r="750" customFormat="false" ht="12.75" hidden="false" customHeight="false" outlineLevel="0" collapsed="false">
      <c r="B750" s="45" t="n">
        <v>39234</v>
      </c>
      <c r="C750" s="43" t="n">
        <v>0</v>
      </c>
      <c r="D750" s="44" t="n">
        <v>0</v>
      </c>
      <c r="E750" s="44" t="n">
        <v>0</v>
      </c>
      <c r="F750" s="44" t="n">
        <v>0</v>
      </c>
      <c r="G750" s="44" t="n">
        <v>0</v>
      </c>
      <c r="H750" s="44" t="n">
        <v>0</v>
      </c>
      <c r="I750" s="44" t="n">
        <v>0</v>
      </c>
      <c r="J750" s="44" t="n">
        <v>0</v>
      </c>
      <c r="K750" s="44" t="n">
        <v>0</v>
      </c>
      <c r="L750" s="44" t="n">
        <v>0</v>
      </c>
      <c r="M750" s="44" t="n">
        <v>0</v>
      </c>
      <c r="N750" s="44" t="n">
        <v>0</v>
      </c>
      <c r="O750" s="44" t="n">
        <v>0</v>
      </c>
      <c r="P750" s="44" t="n">
        <v>0</v>
      </c>
      <c r="Q750" s="44" t="n">
        <v>0</v>
      </c>
      <c r="R750" s="44" t="n">
        <v>0</v>
      </c>
      <c r="S750" s="44" t="n">
        <v>0</v>
      </c>
      <c r="T750" s="44" t="n">
        <v>0</v>
      </c>
    </row>
    <row r="751" customFormat="false" ht="12.75" hidden="false" customHeight="false" outlineLevel="0" collapsed="false">
      <c r="B751" s="45" t="n">
        <v>39264</v>
      </c>
      <c r="C751" s="43" t="n">
        <v>0</v>
      </c>
      <c r="D751" s="44" t="n">
        <v>0</v>
      </c>
      <c r="E751" s="44" t="n">
        <v>0</v>
      </c>
      <c r="F751" s="44" t="n">
        <v>0</v>
      </c>
      <c r="G751" s="44" t="n">
        <v>0</v>
      </c>
      <c r="H751" s="44" t="n">
        <v>0</v>
      </c>
      <c r="I751" s="44" t="n">
        <v>0</v>
      </c>
      <c r="J751" s="44" t="n">
        <v>0</v>
      </c>
      <c r="K751" s="44" t="n">
        <v>0</v>
      </c>
      <c r="L751" s="44" t="n">
        <v>0</v>
      </c>
      <c r="M751" s="44" t="n">
        <v>0</v>
      </c>
      <c r="N751" s="44" t="n">
        <v>0</v>
      </c>
      <c r="O751" s="44" t="n">
        <v>0</v>
      </c>
      <c r="P751" s="44" t="n">
        <v>0</v>
      </c>
      <c r="Q751" s="44" t="n">
        <v>0</v>
      </c>
      <c r="R751" s="44" t="n">
        <v>0</v>
      </c>
      <c r="S751" s="44" t="n">
        <v>0</v>
      </c>
      <c r="T751" s="44" t="n">
        <v>0</v>
      </c>
    </row>
    <row r="752" customFormat="false" ht="12.75" hidden="false" customHeight="false" outlineLevel="0" collapsed="false">
      <c r="B752" s="45" t="n">
        <v>39295</v>
      </c>
      <c r="C752" s="43" t="n">
        <v>0</v>
      </c>
      <c r="D752" s="44" t="n">
        <v>0</v>
      </c>
      <c r="E752" s="44" t="n">
        <v>0</v>
      </c>
      <c r="F752" s="44" t="n">
        <v>0</v>
      </c>
      <c r="G752" s="44" t="n">
        <v>0</v>
      </c>
      <c r="H752" s="44" t="n">
        <v>0</v>
      </c>
      <c r="I752" s="44" t="n">
        <v>0</v>
      </c>
      <c r="J752" s="44" t="n">
        <v>0</v>
      </c>
      <c r="K752" s="44" t="n">
        <v>0</v>
      </c>
      <c r="L752" s="44" t="n">
        <v>0</v>
      </c>
      <c r="M752" s="44" t="n">
        <v>0</v>
      </c>
      <c r="N752" s="44" t="n">
        <v>0</v>
      </c>
      <c r="O752" s="44" t="n">
        <v>0</v>
      </c>
      <c r="P752" s="44" t="n">
        <v>0</v>
      </c>
      <c r="Q752" s="44" t="n">
        <v>0</v>
      </c>
      <c r="R752" s="44" t="n">
        <v>0</v>
      </c>
      <c r="S752" s="44" t="n">
        <v>0</v>
      </c>
      <c r="T752" s="44" t="n">
        <v>0</v>
      </c>
    </row>
    <row r="753" customFormat="false" ht="12.75" hidden="false" customHeight="false" outlineLevel="0" collapsed="false">
      <c r="B753" s="45" t="n">
        <v>39326</v>
      </c>
      <c r="C753" s="43" t="n">
        <v>0</v>
      </c>
      <c r="D753" s="44" t="n">
        <v>0</v>
      </c>
      <c r="E753" s="44" t="n">
        <v>0</v>
      </c>
      <c r="F753" s="44" t="n">
        <v>0</v>
      </c>
      <c r="G753" s="44" t="n">
        <v>0</v>
      </c>
      <c r="H753" s="44" t="n">
        <v>0</v>
      </c>
      <c r="I753" s="44" t="n">
        <v>0</v>
      </c>
      <c r="J753" s="44" t="n">
        <v>0</v>
      </c>
      <c r="K753" s="44" t="n">
        <v>0</v>
      </c>
      <c r="L753" s="44" t="n">
        <v>0</v>
      </c>
      <c r="M753" s="44" t="n">
        <v>0</v>
      </c>
      <c r="N753" s="44" t="n">
        <v>0</v>
      </c>
      <c r="O753" s="44" t="n">
        <v>0</v>
      </c>
      <c r="P753" s="44" t="n">
        <v>0</v>
      </c>
      <c r="Q753" s="44" t="n">
        <v>0</v>
      </c>
      <c r="R753" s="44" t="n">
        <v>0</v>
      </c>
      <c r="S753" s="44" t="n">
        <v>0</v>
      </c>
      <c r="T753" s="44" t="n">
        <v>0</v>
      </c>
    </row>
    <row r="754" customFormat="false" ht="12.75" hidden="false" customHeight="false" outlineLevel="0" collapsed="false">
      <c r="B754" s="45" t="n">
        <v>39356</v>
      </c>
      <c r="C754" s="43" t="n">
        <v>0</v>
      </c>
      <c r="D754" s="44" t="n">
        <v>0</v>
      </c>
      <c r="E754" s="44" t="n">
        <v>0</v>
      </c>
      <c r="F754" s="44" t="n">
        <v>0</v>
      </c>
      <c r="G754" s="44" t="n">
        <v>0</v>
      </c>
      <c r="H754" s="44" t="n">
        <v>0</v>
      </c>
      <c r="I754" s="44" t="n">
        <v>0</v>
      </c>
      <c r="J754" s="44" t="n">
        <v>0</v>
      </c>
      <c r="K754" s="44" t="n">
        <v>0</v>
      </c>
      <c r="L754" s="44" t="n">
        <v>0</v>
      </c>
      <c r="M754" s="44" t="n">
        <v>0</v>
      </c>
      <c r="N754" s="44" t="n">
        <v>0</v>
      </c>
      <c r="O754" s="44" t="n">
        <v>0</v>
      </c>
      <c r="P754" s="44" t="n">
        <v>0</v>
      </c>
      <c r="Q754" s="44" t="n">
        <v>0</v>
      </c>
      <c r="R754" s="44" t="n">
        <v>0</v>
      </c>
      <c r="S754" s="44" t="n">
        <v>0</v>
      </c>
      <c r="T754" s="44" t="n">
        <v>0</v>
      </c>
    </row>
    <row r="755" customFormat="false" ht="12.75" hidden="false" customHeight="false" outlineLevel="0" collapsed="false">
      <c r="B755" s="45" t="n">
        <v>39387</v>
      </c>
      <c r="C755" s="43" t="n">
        <v>0</v>
      </c>
      <c r="D755" s="44" t="n">
        <v>0</v>
      </c>
      <c r="E755" s="44" t="n">
        <v>0</v>
      </c>
      <c r="F755" s="44" t="n">
        <v>0</v>
      </c>
      <c r="G755" s="44" t="n">
        <v>0</v>
      </c>
      <c r="H755" s="44" t="n">
        <v>0</v>
      </c>
      <c r="I755" s="44" t="n">
        <v>0</v>
      </c>
      <c r="J755" s="44" t="n">
        <v>0</v>
      </c>
      <c r="K755" s="44" t="n">
        <v>0</v>
      </c>
      <c r="L755" s="44" t="n">
        <v>0</v>
      </c>
      <c r="M755" s="44" t="n">
        <v>0</v>
      </c>
      <c r="N755" s="44" t="n">
        <v>0</v>
      </c>
      <c r="O755" s="44" t="n">
        <v>0</v>
      </c>
      <c r="P755" s="44" t="n">
        <v>0</v>
      </c>
      <c r="Q755" s="44" t="n">
        <v>0</v>
      </c>
      <c r="R755" s="44" t="n">
        <v>0</v>
      </c>
      <c r="S755" s="44" t="n">
        <v>0</v>
      </c>
      <c r="T755" s="44" t="n">
        <v>0</v>
      </c>
    </row>
    <row r="756" customFormat="false" ht="12.75" hidden="false" customHeight="false" outlineLevel="0" collapsed="false">
      <c r="B756" s="45" t="n">
        <v>39417</v>
      </c>
      <c r="C756" s="43" t="n">
        <v>0</v>
      </c>
      <c r="D756" s="44" t="n">
        <v>0</v>
      </c>
      <c r="E756" s="44" t="n">
        <v>0</v>
      </c>
      <c r="F756" s="44" t="n">
        <v>0</v>
      </c>
      <c r="G756" s="44" t="n">
        <v>0</v>
      </c>
      <c r="H756" s="44" t="n">
        <v>0</v>
      </c>
      <c r="I756" s="44" t="n">
        <v>0</v>
      </c>
      <c r="J756" s="44" t="n">
        <v>0</v>
      </c>
      <c r="K756" s="44" t="n">
        <v>0</v>
      </c>
      <c r="L756" s="44" t="n">
        <v>0</v>
      </c>
      <c r="M756" s="44" t="n">
        <v>0</v>
      </c>
      <c r="N756" s="44" t="n">
        <v>0</v>
      </c>
      <c r="O756" s="44" t="n">
        <v>0</v>
      </c>
      <c r="P756" s="44" t="n">
        <v>0</v>
      </c>
      <c r="Q756" s="44" t="n">
        <v>0</v>
      </c>
      <c r="R756" s="44" t="n">
        <v>0</v>
      </c>
      <c r="S756" s="44" t="n">
        <v>0</v>
      </c>
      <c r="T756" s="44" t="n">
        <v>0</v>
      </c>
    </row>
    <row r="757" customFormat="false" ht="12.75" hidden="false" customHeight="false" outlineLevel="0" collapsed="false">
      <c r="B757" s="45" t="n">
        <v>39448</v>
      </c>
      <c r="C757" s="43" t="n">
        <v>0</v>
      </c>
      <c r="D757" s="44" t="n">
        <v>0</v>
      </c>
      <c r="E757" s="44" t="n">
        <v>0</v>
      </c>
      <c r="F757" s="44" t="n">
        <v>0</v>
      </c>
      <c r="G757" s="44" t="n">
        <v>0</v>
      </c>
      <c r="H757" s="44" t="n">
        <v>0</v>
      </c>
      <c r="I757" s="44" t="n">
        <v>0</v>
      </c>
      <c r="J757" s="44" t="n">
        <v>0</v>
      </c>
      <c r="K757" s="44" t="n">
        <v>0</v>
      </c>
      <c r="L757" s="44" t="n">
        <v>0</v>
      </c>
      <c r="M757" s="44" t="n">
        <v>0</v>
      </c>
      <c r="N757" s="44" t="n">
        <v>0</v>
      </c>
      <c r="O757" s="44" t="n">
        <v>0</v>
      </c>
      <c r="P757" s="44" t="n">
        <v>0</v>
      </c>
      <c r="Q757" s="44" t="n">
        <v>0</v>
      </c>
      <c r="R757" s="44" t="n">
        <v>0</v>
      </c>
      <c r="S757" s="44" t="n">
        <v>0</v>
      </c>
      <c r="T757" s="44" t="n">
        <v>0</v>
      </c>
    </row>
    <row r="758" customFormat="false" ht="12.75" hidden="false" customHeight="false" outlineLevel="0" collapsed="false">
      <c r="B758" s="45" t="n">
        <v>39479</v>
      </c>
      <c r="C758" s="43" t="n">
        <v>0</v>
      </c>
      <c r="D758" s="44" t="n">
        <v>0</v>
      </c>
      <c r="E758" s="44" t="n">
        <v>0</v>
      </c>
      <c r="F758" s="44" t="n">
        <v>0</v>
      </c>
      <c r="G758" s="44" t="n">
        <v>0</v>
      </c>
      <c r="H758" s="44" t="n">
        <v>0</v>
      </c>
      <c r="I758" s="44" t="n">
        <v>0</v>
      </c>
      <c r="J758" s="44" t="n">
        <v>0</v>
      </c>
      <c r="K758" s="44" t="n">
        <v>0</v>
      </c>
      <c r="L758" s="44" t="n">
        <v>0</v>
      </c>
      <c r="M758" s="44" t="n">
        <v>0</v>
      </c>
      <c r="N758" s="44" t="n">
        <v>0</v>
      </c>
      <c r="O758" s="44" t="n">
        <v>0</v>
      </c>
      <c r="P758" s="44" t="n">
        <v>0</v>
      </c>
      <c r="Q758" s="44" t="n">
        <v>0</v>
      </c>
      <c r="R758" s="44" t="n">
        <v>0</v>
      </c>
      <c r="S758" s="44" t="n">
        <v>0</v>
      </c>
      <c r="T758" s="44" t="n">
        <v>0</v>
      </c>
    </row>
    <row r="759" customFormat="false" ht="12.75" hidden="false" customHeight="false" outlineLevel="0" collapsed="false">
      <c r="B759" s="45" t="n">
        <v>39508</v>
      </c>
      <c r="C759" s="43" t="n">
        <v>0</v>
      </c>
      <c r="D759" s="44" t="n">
        <v>0</v>
      </c>
      <c r="E759" s="44" t="n">
        <v>0</v>
      </c>
      <c r="F759" s="44" t="n">
        <v>0</v>
      </c>
      <c r="G759" s="44" t="n">
        <v>0</v>
      </c>
      <c r="H759" s="44" t="n">
        <v>0</v>
      </c>
      <c r="I759" s="44" t="n">
        <v>0</v>
      </c>
      <c r="J759" s="44" t="n">
        <v>0</v>
      </c>
      <c r="K759" s="44" t="n">
        <v>0</v>
      </c>
      <c r="L759" s="44" t="n">
        <v>0</v>
      </c>
      <c r="M759" s="44" t="n">
        <v>0</v>
      </c>
      <c r="N759" s="44" t="n">
        <v>0</v>
      </c>
      <c r="O759" s="44" t="n">
        <v>0</v>
      </c>
      <c r="P759" s="44" t="n">
        <v>0</v>
      </c>
      <c r="Q759" s="44" t="n">
        <v>0</v>
      </c>
      <c r="R759" s="44" t="n">
        <v>0</v>
      </c>
      <c r="S759" s="44" t="n">
        <v>0</v>
      </c>
      <c r="T759" s="44" t="n">
        <v>0</v>
      </c>
    </row>
    <row r="760" customFormat="false" ht="12.75" hidden="false" customHeight="false" outlineLevel="0" collapsed="false">
      <c r="B760" s="45" t="n">
        <v>39539</v>
      </c>
      <c r="C760" s="43" t="n">
        <v>0</v>
      </c>
      <c r="D760" s="44" t="n">
        <v>0</v>
      </c>
      <c r="E760" s="44" t="n">
        <v>0</v>
      </c>
      <c r="F760" s="44" t="n">
        <v>0</v>
      </c>
      <c r="G760" s="44" t="n">
        <v>0</v>
      </c>
      <c r="H760" s="44" t="n">
        <v>0</v>
      </c>
      <c r="I760" s="44" t="n">
        <v>0</v>
      </c>
      <c r="J760" s="44" t="n">
        <v>0</v>
      </c>
      <c r="K760" s="44" t="n">
        <v>0</v>
      </c>
      <c r="L760" s="44" t="n">
        <v>0</v>
      </c>
      <c r="M760" s="44" t="n">
        <v>0</v>
      </c>
      <c r="N760" s="44" t="n">
        <v>0</v>
      </c>
      <c r="O760" s="44" t="n">
        <v>0</v>
      </c>
      <c r="P760" s="44" t="n">
        <v>0</v>
      </c>
      <c r="Q760" s="44" t="n">
        <v>0</v>
      </c>
      <c r="R760" s="44" t="n">
        <v>0</v>
      </c>
      <c r="S760" s="44" t="n">
        <v>0</v>
      </c>
      <c r="T760" s="44" t="n">
        <v>0</v>
      </c>
    </row>
    <row r="761" customFormat="false" ht="12.75" hidden="false" customHeight="false" outlineLevel="0" collapsed="false">
      <c r="B761" s="45" t="n">
        <v>39569</v>
      </c>
      <c r="C761" s="43" t="n">
        <v>0</v>
      </c>
      <c r="D761" s="44" t="n">
        <v>0</v>
      </c>
      <c r="E761" s="44" t="n">
        <v>0</v>
      </c>
      <c r="F761" s="44" t="n">
        <v>0</v>
      </c>
      <c r="G761" s="44" t="n">
        <v>0</v>
      </c>
      <c r="H761" s="44" t="n">
        <v>0</v>
      </c>
      <c r="I761" s="44" t="n">
        <v>0</v>
      </c>
      <c r="J761" s="44" t="n">
        <v>0</v>
      </c>
      <c r="K761" s="44" t="n">
        <v>0</v>
      </c>
      <c r="L761" s="44" t="n">
        <v>0</v>
      </c>
      <c r="M761" s="44" t="n">
        <v>0</v>
      </c>
      <c r="N761" s="44" t="n">
        <v>0</v>
      </c>
      <c r="O761" s="44" t="n">
        <v>0</v>
      </c>
      <c r="P761" s="44" t="n">
        <v>0</v>
      </c>
      <c r="Q761" s="44" t="n">
        <v>0</v>
      </c>
      <c r="R761" s="44" t="n">
        <v>0</v>
      </c>
      <c r="S761" s="44" t="n">
        <v>0</v>
      </c>
      <c r="T761" s="44" t="n">
        <v>0</v>
      </c>
    </row>
    <row r="762" customFormat="false" ht="12.75" hidden="false" customHeight="false" outlineLevel="0" collapsed="false">
      <c r="B762" s="45" t="n">
        <v>39600</v>
      </c>
      <c r="C762" s="43" t="n">
        <v>0</v>
      </c>
      <c r="D762" s="44" t="n">
        <v>0</v>
      </c>
      <c r="E762" s="44" t="n">
        <v>0</v>
      </c>
      <c r="F762" s="44" t="n">
        <v>0</v>
      </c>
      <c r="G762" s="44" t="n">
        <v>0</v>
      </c>
      <c r="H762" s="44" t="n">
        <v>0</v>
      </c>
      <c r="I762" s="44" t="n">
        <v>0</v>
      </c>
      <c r="J762" s="44" t="n">
        <v>0</v>
      </c>
      <c r="K762" s="44" t="n">
        <v>0</v>
      </c>
      <c r="L762" s="44" t="n">
        <v>0</v>
      </c>
      <c r="M762" s="44" t="n">
        <v>0</v>
      </c>
      <c r="N762" s="44" t="n">
        <v>0</v>
      </c>
      <c r="O762" s="44" t="n">
        <v>0</v>
      </c>
      <c r="P762" s="44" t="n">
        <v>0</v>
      </c>
      <c r="Q762" s="44" t="n">
        <v>0</v>
      </c>
      <c r="R762" s="44" t="n">
        <v>0</v>
      </c>
      <c r="S762" s="44" t="n">
        <v>0</v>
      </c>
      <c r="T762" s="44" t="n">
        <v>0</v>
      </c>
    </row>
    <row r="763" customFormat="false" ht="12.75" hidden="false" customHeight="false" outlineLevel="0" collapsed="false">
      <c r="B763" s="45" t="n">
        <v>39630</v>
      </c>
      <c r="C763" s="43" t="n">
        <v>0</v>
      </c>
      <c r="D763" s="44" t="n">
        <v>0</v>
      </c>
      <c r="E763" s="44" t="n">
        <v>0</v>
      </c>
      <c r="F763" s="44" t="n">
        <v>0</v>
      </c>
      <c r="G763" s="44" t="n">
        <v>0</v>
      </c>
      <c r="H763" s="44" t="n">
        <v>0</v>
      </c>
      <c r="I763" s="44" t="n">
        <v>0</v>
      </c>
      <c r="J763" s="44" t="n">
        <v>0</v>
      </c>
      <c r="K763" s="44" t="n">
        <v>0</v>
      </c>
      <c r="L763" s="44" t="n">
        <v>0</v>
      </c>
      <c r="M763" s="44" t="n">
        <v>0</v>
      </c>
      <c r="N763" s="44" t="n">
        <v>0</v>
      </c>
      <c r="O763" s="44" t="n">
        <v>0</v>
      </c>
      <c r="P763" s="44" t="n">
        <v>0</v>
      </c>
      <c r="Q763" s="44" t="n">
        <v>0</v>
      </c>
      <c r="R763" s="44" t="n">
        <v>0</v>
      </c>
      <c r="S763" s="44" t="n">
        <v>0</v>
      </c>
      <c r="T763" s="44" t="n">
        <v>0</v>
      </c>
    </row>
    <row r="764" customFormat="false" ht="12.75" hidden="false" customHeight="false" outlineLevel="0" collapsed="false">
      <c r="B764" s="45" t="n">
        <v>39661</v>
      </c>
      <c r="C764" s="43" t="n">
        <v>0</v>
      </c>
      <c r="D764" s="44" t="n">
        <v>0</v>
      </c>
      <c r="E764" s="44" t="n">
        <v>0</v>
      </c>
      <c r="F764" s="44" t="n">
        <v>0</v>
      </c>
      <c r="G764" s="44" t="n">
        <v>0</v>
      </c>
      <c r="H764" s="44" t="n">
        <v>0</v>
      </c>
      <c r="I764" s="44" t="n">
        <v>0</v>
      </c>
      <c r="J764" s="44" t="n">
        <v>0</v>
      </c>
      <c r="K764" s="44" t="n">
        <v>0</v>
      </c>
      <c r="L764" s="44" t="n">
        <v>0</v>
      </c>
      <c r="M764" s="44" t="n">
        <v>0</v>
      </c>
      <c r="N764" s="44" t="n">
        <v>0</v>
      </c>
      <c r="O764" s="44" t="n">
        <v>0</v>
      </c>
      <c r="P764" s="44" t="n">
        <v>0</v>
      </c>
      <c r="Q764" s="44" t="n">
        <v>0</v>
      </c>
      <c r="R764" s="44" t="n">
        <v>0</v>
      </c>
      <c r="S764" s="44" t="n">
        <v>0</v>
      </c>
      <c r="T764" s="44" t="n">
        <v>0</v>
      </c>
    </row>
    <row r="765" customFormat="false" ht="12.75" hidden="false" customHeight="false" outlineLevel="0" collapsed="false">
      <c r="B765" s="45" t="n">
        <v>39692</v>
      </c>
      <c r="C765" s="43" t="n">
        <v>0</v>
      </c>
      <c r="D765" s="44" t="n">
        <v>0</v>
      </c>
      <c r="E765" s="44" t="n">
        <v>0</v>
      </c>
      <c r="F765" s="44" t="n">
        <v>0</v>
      </c>
      <c r="G765" s="44" t="n">
        <v>0</v>
      </c>
      <c r="H765" s="44" t="n">
        <v>0</v>
      </c>
      <c r="I765" s="44" t="n">
        <v>0</v>
      </c>
      <c r="J765" s="44" t="n">
        <v>0</v>
      </c>
      <c r="K765" s="44" t="n">
        <v>0</v>
      </c>
      <c r="L765" s="44" t="n">
        <v>0</v>
      </c>
      <c r="M765" s="44" t="n">
        <v>0</v>
      </c>
      <c r="N765" s="44" t="n">
        <v>0</v>
      </c>
      <c r="O765" s="44" t="n">
        <v>0</v>
      </c>
      <c r="P765" s="44" t="n">
        <v>0</v>
      </c>
      <c r="Q765" s="44" t="n">
        <v>0</v>
      </c>
      <c r="R765" s="44" t="n">
        <v>0</v>
      </c>
      <c r="S765" s="44" t="n">
        <v>0</v>
      </c>
      <c r="T765" s="44" t="n">
        <v>0</v>
      </c>
    </row>
    <row r="766" customFormat="false" ht="12.75" hidden="false" customHeight="false" outlineLevel="0" collapsed="false">
      <c r="B766" s="45" t="n">
        <v>39722</v>
      </c>
      <c r="C766" s="43" t="n">
        <v>0</v>
      </c>
      <c r="D766" s="44" t="n">
        <v>0</v>
      </c>
      <c r="E766" s="44" t="n">
        <v>0</v>
      </c>
      <c r="F766" s="44" t="n">
        <v>0</v>
      </c>
      <c r="G766" s="44" t="n">
        <v>0</v>
      </c>
      <c r="H766" s="44" t="n">
        <v>0</v>
      </c>
      <c r="I766" s="44" t="n">
        <v>0</v>
      </c>
      <c r="J766" s="44" t="n">
        <v>0</v>
      </c>
      <c r="K766" s="44" t="n">
        <v>0</v>
      </c>
      <c r="L766" s="44" t="n">
        <v>0</v>
      </c>
      <c r="M766" s="44" t="n">
        <v>0</v>
      </c>
      <c r="N766" s="44" t="n">
        <v>0</v>
      </c>
      <c r="O766" s="44" t="n">
        <v>0</v>
      </c>
      <c r="P766" s="44" t="n">
        <v>0</v>
      </c>
      <c r="Q766" s="44" t="n">
        <v>0</v>
      </c>
      <c r="R766" s="44" t="n">
        <v>0</v>
      </c>
      <c r="S766" s="44" t="n">
        <v>0</v>
      </c>
      <c r="T766" s="44" t="n">
        <v>0</v>
      </c>
    </row>
    <row r="767" customFormat="false" ht="12.75" hidden="false" customHeight="false" outlineLevel="0" collapsed="false">
      <c r="B767" s="45" t="n">
        <v>39753</v>
      </c>
      <c r="C767" s="43" t="n">
        <v>0</v>
      </c>
      <c r="D767" s="44" t="n">
        <v>0</v>
      </c>
      <c r="E767" s="44" t="n">
        <v>0</v>
      </c>
      <c r="F767" s="44" t="n">
        <v>0</v>
      </c>
      <c r="G767" s="44" t="n">
        <v>0</v>
      </c>
      <c r="H767" s="44" t="n">
        <v>0</v>
      </c>
      <c r="I767" s="44" t="n">
        <v>0</v>
      </c>
      <c r="J767" s="44" t="n">
        <v>0</v>
      </c>
      <c r="K767" s="44" t="n">
        <v>0</v>
      </c>
      <c r="L767" s="44" t="n">
        <v>0</v>
      </c>
      <c r="M767" s="44" t="n">
        <v>0</v>
      </c>
      <c r="N767" s="44" t="n">
        <v>0</v>
      </c>
      <c r="O767" s="44" t="n">
        <v>0</v>
      </c>
      <c r="P767" s="44" t="n">
        <v>0</v>
      </c>
      <c r="Q767" s="44" t="n">
        <v>0</v>
      </c>
      <c r="R767" s="44" t="n">
        <v>0</v>
      </c>
      <c r="S767" s="44" t="n">
        <v>0</v>
      </c>
      <c r="T767" s="44" t="n">
        <v>0</v>
      </c>
    </row>
    <row r="768" customFormat="false" ht="12.75" hidden="false" customHeight="false" outlineLevel="0" collapsed="false">
      <c r="B768" s="45" t="n">
        <v>39783</v>
      </c>
      <c r="C768" s="43" t="n">
        <v>0</v>
      </c>
      <c r="D768" s="44" t="n">
        <v>0</v>
      </c>
      <c r="E768" s="44" t="n">
        <v>0</v>
      </c>
      <c r="F768" s="44" t="n">
        <v>0</v>
      </c>
      <c r="G768" s="44" t="n">
        <v>0</v>
      </c>
      <c r="H768" s="44" t="n">
        <v>0</v>
      </c>
      <c r="I768" s="44" t="n">
        <v>0</v>
      </c>
      <c r="J768" s="44" t="n">
        <v>0</v>
      </c>
      <c r="K768" s="44" t="n">
        <v>0</v>
      </c>
      <c r="L768" s="44" t="n">
        <v>0</v>
      </c>
      <c r="M768" s="44" t="n">
        <v>0</v>
      </c>
      <c r="N768" s="44" t="n">
        <v>0</v>
      </c>
      <c r="O768" s="44" t="n">
        <v>0</v>
      </c>
      <c r="P768" s="44" t="n">
        <v>0</v>
      </c>
      <c r="Q768" s="44" t="n">
        <v>0</v>
      </c>
      <c r="R768" s="44" t="n">
        <v>0</v>
      </c>
      <c r="S768" s="44" t="n">
        <v>0</v>
      </c>
      <c r="T768" s="44" t="n">
        <v>0</v>
      </c>
    </row>
    <row r="769" customFormat="false" ht="12.75" hidden="false" customHeight="false" outlineLevel="0" collapsed="false">
      <c r="B769" s="45" t="n">
        <v>39814</v>
      </c>
      <c r="C769" s="43" t="n">
        <v>0</v>
      </c>
      <c r="D769" s="44" t="n">
        <v>0</v>
      </c>
      <c r="E769" s="44" t="n">
        <v>0</v>
      </c>
      <c r="F769" s="44" t="n">
        <v>0</v>
      </c>
      <c r="G769" s="44" t="n">
        <v>0</v>
      </c>
      <c r="H769" s="44" t="n">
        <v>0</v>
      </c>
      <c r="I769" s="44" t="n">
        <v>0</v>
      </c>
      <c r="J769" s="44" t="n">
        <v>0</v>
      </c>
      <c r="K769" s="44" t="n">
        <v>0</v>
      </c>
      <c r="L769" s="44" t="n">
        <v>0</v>
      </c>
      <c r="M769" s="44" t="n">
        <v>0</v>
      </c>
      <c r="N769" s="44" t="n">
        <v>0</v>
      </c>
      <c r="O769" s="44" t="n">
        <v>0</v>
      </c>
      <c r="P769" s="44" t="n">
        <v>0</v>
      </c>
      <c r="Q769" s="44" t="n">
        <v>0</v>
      </c>
      <c r="R769" s="44" t="n">
        <v>0</v>
      </c>
      <c r="S769" s="44" t="n">
        <v>0</v>
      </c>
      <c r="T769" s="44" t="n">
        <v>0</v>
      </c>
    </row>
    <row r="770" customFormat="false" ht="12.75" hidden="false" customHeight="false" outlineLevel="0" collapsed="false">
      <c r="B770" s="45" t="n">
        <v>39845</v>
      </c>
      <c r="C770" s="43" t="n">
        <v>0</v>
      </c>
      <c r="D770" s="44" t="n">
        <v>0</v>
      </c>
      <c r="E770" s="44" t="n">
        <v>0</v>
      </c>
      <c r="F770" s="44" t="n">
        <v>0</v>
      </c>
      <c r="G770" s="44" t="n">
        <v>0</v>
      </c>
      <c r="H770" s="44" t="n">
        <v>0</v>
      </c>
      <c r="I770" s="44" t="n">
        <v>0</v>
      </c>
      <c r="J770" s="44" t="n">
        <v>0</v>
      </c>
      <c r="K770" s="44" t="n">
        <v>0</v>
      </c>
      <c r="L770" s="44" t="n">
        <v>0</v>
      </c>
      <c r="M770" s="44" t="n">
        <v>0</v>
      </c>
      <c r="N770" s="44" t="n">
        <v>0</v>
      </c>
      <c r="O770" s="44" t="n">
        <v>0</v>
      </c>
      <c r="P770" s="44" t="n">
        <v>0</v>
      </c>
      <c r="Q770" s="44" t="n">
        <v>0</v>
      </c>
      <c r="R770" s="44" t="n">
        <v>0</v>
      </c>
      <c r="S770" s="44" t="n">
        <v>0</v>
      </c>
      <c r="T770" s="44" t="n">
        <v>0</v>
      </c>
    </row>
    <row r="771" customFormat="false" ht="12.75" hidden="false" customHeight="false" outlineLevel="0" collapsed="false">
      <c r="B771" s="45" t="n">
        <v>39873</v>
      </c>
      <c r="C771" s="43" t="n">
        <v>0</v>
      </c>
      <c r="D771" s="44" t="n">
        <v>0</v>
      </c>
      <c r="E771" s="44" t="n">
        <v>0</v>
      </c>
      <c r="F771" s="44" t="n">
        <v>0</v>
      </c>
      <c r="G771" s="44" t="n">
        <v>0</v>
      </c>
      <c r="H771" s="44" t="n">
        <v>0</v>
      </c>
      <c r="I771" s="44" t="n">
        <v>0</v>
      </c>
      <c r="J771" s="44" t="n">
        <v>0</v>
      </c>
      <c r="K771" s="44" t="n">
        <v>0</v>
      </c>
      <c r="L771" s="44" t="n">
        <v>0</v>
      </c>
      <c r="M771" s="44" t="n">
        <v>0</v>
      </c>
      <c r="N771" s="44" t="n">
        <v>0</v>
      </c>
      <c r="O771" s="44" t="n">
        <v>0</v>
      </c>
      <c r="P771" s="44" t="n">
        <v>0</v>
      </c>
      <c r="Q771" s="44" t="n">
        <v>0</v>
      </c>
      <c r="R771" s="44" t="n">
        <v>0</v>
      </c>
      <c r="S771" s="44" t="n">
        <v>0</v>
      </c>
      <c r="T771" s="44" t="n">
        <v>0</v>
      </c>
    </row>
    <row r="772" customFormat="false" ht="12.75" hidden="false" customHeight="false" outlineLevel="0" collapsed="false">
      <c r="B772" s="45" t="n">
        <v>39904</v>
      </c>
      <c r="C772" s="43" t="n">
        <v>0</v>
      </c>
      <c r="D772" s="44" t="n">
        <v>0</v>
      </c>
      <c r="E772" s="44" t="n">
        <v>0</v>
      </c>
      <c r="F772" s="44" t="n">
        <v>0</v>
      </c>
      <c r="G772" s="44" t="n">
        <v>0</v>
      </c>
      <c r="H772" s="44" t="n">
        <v>0</v>
      </c>
      <c r="I772" s="44" t="n">
        <v>0</v>
      </c>
      <c r="J772" s="44" t="n">
        <v>0</v>
      </c>
      <c r="K772" s="44" t="n">
        <v>0</v>
      </c>
      <c r="L772" s="44" t="n">
        <v>0</v>
      </c>
      <c r="M772" s="44" t="n">
        <v>0</v>
      </c>
      <c r="N772" s="44" t="n">
        <v>0</v>
      </c>
      <c r="O772" s="44" t="n">
        <v>0</v>
      </c>
      <c r="P772" s="44" t="n">
        <v>0</v>
      </c>
      <c r="Q772" s="44" t="n">
        <v>0</v>
      </c>
      <c r="R772" s="44" t="n">
        <v>0</v>
      </c>
      <c r="S772" s="44" t="n">
        <v>0</v>
      </c>
      <c r="T772" s="44" t="n">
        <v>0</v>
      </c>
    </row>
    <row r="773" customFormat="false" ht="12.75" hidden="false" customHeight="false" outlineLevel="0" collapsed="false">
      <c r="B773" s="45" t="n">
        <v>39934</v>
      </c>
      <c r="C773" s="43" t="n">
        <v>0</v>
      </c>
      <c r="D773" s="44" t="n">
        <v>0</v>
      </c>
      <c r="E773" s="44" t="n">
        <v>0</v>
      </c>
      <c r="F773" s="44" t="n">
        <v>0</v>
      </c>
      <c r="G773" s="44" t="n">
        <v>0</v>
      </c>
      <c r="H773" s="44" t="n">
        <v>0</v>
      </c>
      <c r="I773" s="44" t="n">
        <v>0</v>
      </c>
      <c r="J773" s="44" t="n">
        <v>0</v>
      </c>
      <c r="K773" s="44" t="n">
        <v>0</v>
      </c>
      <c r="L773" s="44" t="n">
        <v>0</v>
      </c>
      <c r="M773" s="44" t="n">
        <v>0</v>
      </c>
      <c r="N773" s="44" t="n">
        <v>0</v>
      </c>
      <c r="O773" s="44" t="n">
        <v>0</v>
      </c>
      <c r="P773" s="44" t="n">
        <v>0</v>
      </c>
      <c r="Q773" s="44" t="n">
        <v>0</v>
      </c>
      <c r="R773" s="44" t="n">
        <v>0</v>
      </c>
      <c r="S773" s="44" t="n">
        <v>0</v>
      </c>
      <c r="T773" s="44" t="n">
        <v>0</v>
      </c>
    </row>
    <row r="774" customFormat="false" ht="12.75" hidden="false" customHeight="false" outlineLevel="0" collapsed="false">
      <c r="B774" s="45" t="n">
        <v>39965</v>
      </c>
      <c r="C774" s="43" t="n">
        <v>0</v>
      </c>
      <c r="D774" s="44" t="n">
        <v>0</v>
      </c>
      <c r="E774" s="44" t="n">
        <v>0</v>
      </c>
      <c r="F774" s="44" t="n">
        <v>0</v>
      </c>
      <c r="G774" s="44" t="n">
        <v>0</v>
      </c>
      <c r="H774" s="44" t="n">
        <v>0</v>
      </c>
      <c r="I774" s="44" t="n">
        <v>0</v>
      </c>
      <c r="J774" s="44" t="n">
        <v>0</v>
      </c>
      <c r="K774" s="44" t="n">
        <v>0</v>
      </c>
      <c r="L774" s="44" t="n">
        <v>0</v>
      </c>
      <c r="M774" s="44" t="n">
        <v>0</v>
      </c>
      <c r="N774" s="44" t="n">
        <v>0</v>
      </c>
      <c r="O774" s="44" t="n">
        <v>0</v>
      </c>
      <c r="P774" s="44" t="n">
        <v>0</v>
      </c>
      <c r="Q774" s="44" t="n">
        <v>0</v>
      </c>
      <c r="R774" s="44" t="n">
        <v>0</v>
      </c>
      <c r="S774" s="44" t="n">
        <v>0</v>
      </c>
      <c r="T774" s="44" t="n">
        <v>0</v>
      </c>
    </row>
    <row r="775" customFormat="false" ht="12.75" hidden="false" customHeight="false" outlineLevel="0" collapsed="false">
      <c r="B775" s="45" t="n">
        <v>39995</v>
      </c>
      <c r="C775" s="43" t="n">
        <v>0</v>
      </c>
      <c r="D775" s="44" t="n">
        <v>0</v>
      </c>
      <c r="E775" s="44" t="n">
        <v>0</v>
      </c>
      <c r="F775" s="44" t="n">
        <v>0</v>
      </c>
      <c r="G775" s="44" t="n">
        <v>0</v>
      </c>
      <c r="H775" s="44" t="n">
        <v>0</v>
      </c>
      <c r="I775" s="44" t="n">
        <v>0</v>
      </c>
      <c r="J775" s="44" t="n">
        <v>0</v>
      </c>
      <c r="K775" s="44" t="n">
        <v>0</v>
      </c>
      <c r="L775" s="44" t="n">
        <v>0</v>
      </c>
      <c r="M775" s="44" t="n">
        <v>0</v>
      </c>
      <c r="N775" s="44" t="n">
        <v>0</v>
      </c>
      <c r="O775" s="44" t="n">
        <v>0</v>
      </c>
      <c r="P775" s="44" t="n">
        <v>0</v>
      </c>
      <c r="Q775" s="44" t="n">
        <v>0</v>
      </c>
      <c r="R775" s="44" t="n">
        <v>0</v>
      </c>
      <c r="S775" s="44" t="n">
        <v>0</v>
      </c>
      <c r="T775" s="44" t="n">
        <v>0</v>
      </c>
    </row>
    <row r="776" customFormat="false" ht="12.75" hidden="false" customHeight="false" outlineLevel="0" collapsed="false">
      <c r="B776" s="45" t="n">
        <v>40026</v>
      </c>
      <c r="C776" s="43" t="n">
        <v>0</v>
      </c>
      <c r="D776" s="44" t="n">
        <v>0</v>
      </c>
      <c r="E776" s="44" t="n">
        <v>0</v>
      </c>
      <c r="F776" s="44" t="n">
        <v>0</v>
      </c>
      <c r="G776" s="44" t="n">
        <v>0</v>
      </c>
      <c r="H776" s="44" t="n">
        <v>0</v>
      </c>
      <c r="I776" s="44" t="n">
        <v>0</v>
      </c>
      <c r="J776" s="44" t="n">
        <v>0</v>
      </c>
      <c r="K776" s="44" t="n">
        <v>0</v>
      </c>
      <c r="L776" s="44" t="n">
        <v>0</v>
      </c>
      <c r="M776" s="44" t="n">
        <v>0</v>
      </c>
      <c r="N776" s="44" t="n">
        <v>0</v>
      </c>
      <c r="O776" s="44" t="n">
        <v>0</v>
      </c>
      <c r="P776" s="44" t="n">
        <v>0</v>
      </c>
      <c r="Q776" s="44" t="n">
        <v>0</v>
      </c>
      <c r="R776" s="44" t="n">
        <v>0</v>
      </c>
      <c r="S776" s="44" t="n">
        <v>0</v>
      </c>
      <c r="T776" s="44" t="n">
        <v>0</v>
      </c>
    </row>
    <row r="777" customFormat="false" ht="12.75" hidden="false" customHeight="false" outlineLevel="0" collapsed="false">
      <c r="B777" s="45" t="n">
        <v>40057</v>
      </c>
      <c r="C777" s="43" t="n">
        <v>0</v>
      </c>
      <c r="D777" s="44" t="n">
        <v>0</v>
      </c>
      <c r="E777" s="44" t="n">
        <v>0</v>
      </c>
      <c r="F777" s="44" t="n">
        <v>0</v>
      </c>
      <c r="G777" s="44" t="n">
        <v>0</v>
      </c>
      <c r="H777" s="44" t="n">
        <v>0</v>
      </c>
      <c r="I777" s="44" t="n">
        <v>0</v>
      </c>
      <c r="J777" s="44" t="n">
        <v>0</v>
      </c>
      <c r="K777" s="44" t="n">
        <v>0</v>
      </c>
      <c r="L777" s="44" t="n">
        <v>0</v>
      </c>
      <c r="M777" s="44" t="n">
        <v>0</v>
      </c>
      <c r="N777" s="44" t="n">
        <v>0</v>
      </c>
      <c r="O777" s="44" t="n">
        <v>0</v>
      </c>
      <c r="P777" s="44" t="n">
        <v>0</v>
      </c>
      <c r="Q777" s="44" t="n">
        <v>0</v>
      </c>
      <c r="R777" s="44" t="n">
        <v>0</v>
      </c>
      <c r="S777" s="44" t="n">
        <v>0</v>
      </c>
      <c r="T777" s="44" t="n">
        <v>0</v>
      </c>
    </row>
    <row r="778" customFormat="false" ht="12.75" hidden="false" customHeight="false" outlineLevel="0" collapsed="false">
      <c r="B778" s="45" t="n">
        <v>40087</v>
      </c>
      <c r="C778" s="43" t="n">
        <v>0</v>
      </c>
      <c r="D778" s="44" t="n">
        <v>0</v>
      </c>
      <c r="E778" s="44" t="n">
        <v>0</v>
      </c>
      <c r="F778" s="44" t="n">
        <v>0</v>
      </c>
      <c r="G778" s="44" t="n">
        <v>0</v>
      </c>
      <c r="H778" s="44" t="n">
        <v>0</v>
      </c>
      <c r="I778" s="44" t="n">
        <v>0</v>
      </c>
      <c r="J778" s="44" t="n">
        <v>0</v>
      </c>
      <c r="K778" s="44" t="n">
        <v>0</v>
      </c>
      <c r="L778" s="44" t="n">
        <v>0</v>
      </c>
      <c r="M778" s="44" t="n">
        <v>0</v>
      </c>
      <c r="N778" s="44" t="n">
        <v>0</v>
      </c>
      <c r="O778" s="44" t="n">
        <v>0</v>
      </c>
      <c r="P778" s="44" t="n">
        <v>0</v>
      </c>
      <c r="Q778" s="44" t="n">
        <v>0</v>
      </c>
      <c r="R778" s="44" t="n">
        <v>0</v>
      </c>
      <c r="S778" s="44" t="n">
        <v>0</v>
      </c>
      <c r="T778" s="44" t="n">
        <v>0</v>
      </c>
    </row>
    <row r="779" customFormat="false" ht="12.75" hidden="false" customHeight="false" outlineLevel="0" collapsed="false">
      <c r="B779" s="45" t="n">
        <v>40118</v>
      </c>
      <c r="C779" s="43" t="n">
        <v>0</v>
      </c>
      <c r="D779" s="44" t="n">
        <v>0</v>
      </c>
      <c r="E779" s="44" t="n">
        <v>0</v>
      </c>
      <c r="F779" s="44" t="n">
        <v>0</v>
      </c>
      <c r="G779" s="44" t="n">
        <v>0</v>
      </c>
      <c r="H779" s="44" t="n">
        <v>0</v>
      </c>
      <c r="I779" s="44" t="n">
        <v>0</v>
      </c>
      <c r="J779" s="44" t="n">
        <v>0</v>
      </c>
      <c r="K779" s="44" t="n">
        <v>0</v>
      </c>
      <c r="L779" s="44" t="n">
        <v>0</v>
      </c>
      <c r="M779" s="44" t="n">
        <v>0</v>
      </c>
      <c r="N779" s="44" t="n">
        <v>0</v>
      </c>
      <c r="O779" s="44" t="n">
        <v>0</v>
      </c>
      <c r="P779" s="44" t="n">
        <v>0</v>
      </c>
      <c r="Q779" s="44" t="n">
        <v>0</v>
      </c>
      <c r="R779" s="44" t="n">
        <v>0</v>
      </c>
      <c r="S779" s="44" t="n">
        <v>0</v>
      </c>
      <c r="T779" s="44" t="n">
        <v>0</v>
      </c>
    </row>
    <row r="780" customFormat="false" ht="12.75" hidden="false" customHeight="false" outlineLevel="0" collapsed="false">
      <c r="B780" s="45" t="n">
        <v>40148</v>
      </c>
      <c r="C780" s="43" t="n">
        <v>0</v>
      </c>
      <c r="D780" s="44" t="n">
        <v>0</v>
      </c>
      <c r="E780" s="44" t="n">
        <v>0</v>
      </c>
      <c r="F780" s="44" t="n">
        <v>0</v>
      </c>
      <c r="G780" s="44" t="n">
        <v>0</v>
      </c>
      <c r="H780" s="44" t="n">
        <v>0</v>
      </c>
      <c r="I780" s="44" t="n">
        <v>0</v>
      </c>
      <c r="J780" s="44" t="n">
        <v>0</v>
      </c>
      <c r="K780" s="44" t="n">
        <v>0</v>
      </c>
      <c r="L780" s="44" t="n">
        <v>0</v>
      </c>
      <c r="M780" s="44" t="n">
        <v>0</v>
      </c>
      <c r="N780" s="44" t="n">
        <v>0</v>
      </c>
      <c r="O780" s="44" t="n">
        <v>0</v>
      </c>
      <c r="P780" s="44" t="n">
        <v>0</v>
      </c>
      <c r="Q780" s="44" t="n">
        <v>0</v>
      </c>
      <c r="R780" s="44" t="n">
        <v>0</v>
      </c>
      <c r="S780" s="44" t="n">
        <v>0</v>
      </c>
      <c r="T780" s="44" t="n">
        <v>0</v>
      </c>
    </row>
    <row r="781" customFormat="false" ht="12.75" hidden="false" customHeight="false" outlineLevel="0" collapsed="false">
      <c r="B781" s="45" t="n">
        <v>40179</v>
      </c>
      <c r="C781" s="43" t="n">
        <v>0</v>
      </c>
      <c r="D781" s="44" t="n">
        <v>0</v>
      </c>
      <c r="E781" s="44" t="n">
        <v>0</v>
      </c>
      <c r="F781" s="44" t="n">
        <v>0</v>
      </c>
      <c r="G781" s="44" t="n">
        <v>0</v>
      </c>
      <c r="H781" s="44" t="n">
        <v>0</v>
      </c>
      <c r="I781" s="44" t="n">
        <v>0</v>
      </c>
      <c r="J781" s="44" t="n">
        <v>0</v>
      </c>
      <c r="K781" s="44" t="n">
        <v>0</v>
      </c>
      <c r="L781" s="44" t="n">
        <v>0</v>
      </c>
      <c r="M781" s="44" t="n">
        <v>0</v>
      </c>
      <c r="N781" s="44" t="n">
        <v>0</v>
      </c>
      <c r="O781" s="44" t="n">
        <v>0</v>
      </c>
      <c r="P781" s="44" t="n">
        <v>0</v>
      </c>
      <c r="Q781" s="44" t="n">
        <v>0</v>
      </c>
      <c r="R781" s="44" t="n">
        <v>0</v>
      </c>
      <c r="S781" s="44" t="n">
        <v>0</v>
      </c>
      <c r="T781" s="44" t="n">
        <v>0</v>
      </c>
    </row>
    <row r="782" customFormat="false" ht="12.75" hidden="false" customHeight="false" outlineLevel="0" collapsed="false">
      <c r="B782" s="45" t="n">
        <v>40210</v>
      </c>
      <c r="C782" s="43" t="n">
        <v>0</v>
      </c>
      <c r="D782" s="44" t="n">
        <v>0</v>
      </c>
      <c r="E782" s="44" t="n">
        <v>0</v>
      </c>
      <c r="F782" s="44" t="n">
        <v>0</v>
      </c>
      <c r="G782" s="44" t="n">
        <v>0</v>
      </c>
      <c r="H782" s="44" t="n">
        <v>0</v>
      </c>
      <c r="I782" s="44" t="n">
        <v>0</v>
      </c>
      <c r="J782" s="44" t="n">
        <v>0</v>
      </c>
      <c r="K782" s="44" t="n">
        <v>0</v>
      </c>
      <c r="L782" s="44" t="n">
        <v>0</v>
      </c>
      <c r="M782" s="44" t="n">
        <v>0</v>
      </c>
      <c r="N782" s="44" t="n">
        <v>0</v>
      </c>
      <c r="O782" s="44" t="n">
        <v>0</v>
      </c>
      <c r="P782" s="44" t="n">
        <v>0</v>
      </c>
      <c r="Q782" s="44" t="n">
        <v>0</v>
      </c>
      <c r="R782" s="44" t="n">
        <v>0</v>
      </c>
      <c r="S782" s="44" t="n">
        <v>0</v>
      </c>
      <c r="T782" s="44" t="n">
        <v>0</v>
      </c>
    </row>
    <row r="783" customFormat="false" ht="12.75" hidden="false" customHeight="false" outlineLevel="0" collapsed="false">
      <c r="B783" s="45" t="n">
        <v>40238</v>
      </c>
      <c r="C783" s="43" t="n">
        <v>0</v>
      </c>
      <c r="D783" s="44" t="n">
        <v>0</v>
      </c>
      <c r="E783" s="44" t="n">
        <v>0</v>
      </c>
      <c r="F783" s="44" t="n">
        <v>0</v>
      </c>
      <c r="G783" s="44" t="n">
        <v>0</v>
      </c>
      <c r="H783" s="44" t="n">
        <v>0</v>
      </c>
      <c r="I783" s="44" t="n">
        <v>0</v>
      </c>
      <c r="J783" s="44" t="n">
        <v>0</v>
      </c>
      <c r="K783" s="44" t="n">
        <v>0</v>
      </c>
      <c r="L783" s="44" t="n">
        <v>0</v>
      </c>
      <c r="M783" s="44" t="n">
        <v>0</v>
      </c>
      <c r="N783" s="44" t="n">
        <v>0</v>
      </c>
      <c r="O783" s="44" t="n">
        <v>0</v>
      </c>
      <c r="P783" s="44" t="n">
        <v>0</v>
      </c>
      <c r="Q783" s="44" t="n">
        <v>0</v>
      </c>
      <c r="R783" s="44" t="n">
        <v>0</v>
      </c>
      <c r="S783" s="44" t="n">
        <v>0</v>
      </c>
      <c r="T783" s="44" t="n">
        <v>0</v>
      </c>
    </row>
    <row r="784" customFormat="false" ht="12.75" hidden="false" customHeight="false" outlineLevel="0" collapsed="false">
      <c r="B784" s="45" t="n">
        <v>40269</v>
      </c>
      <c r="C784" s="43" t="n">
        <v>0</v>
      </c>
      <c r="D784" s="44" t="n">
        <v>0</v>
      </c>
      <c r="E784" s="44" t="n">
        <v>0</v>
      </c>
      <c r="F784" s="44" t="n">
        <v>0</v>
      </c>
      <c r="G784" s="44" t="n">
        <v>0</v>
      </c>
      <c r="H784" s="44" t="n">
        <v>0</v>
      </c>
      <c r="I784" s="44" t="n">
        <v>0</v>
      </c>
      <c r="J784" s="44" t="n">
        <v>0</v>
      </c>
      <c r="K784" s="44" t="n">
        <v>0</v>
      </c>
      <c r="L784" s="44" t="n">
        <v>0</v>
      </c>
      <c r="M784" s="44" t="n">
        <v>0</v>
      </c>
      <c r="N784" s="44" t="n">
        <v>0</v>
      </c>
      <c r="O784" s="44" t="n">
        <v>0</v>
      </c>
      <c r="P784" s="44" t="n">
        <v>0</v>
      </c>
      <c r="Q784" s="44" t="n">
        <v>0</v>
      </c>
      <c r="R784" s="44" t="n">
        <v>0</v>
      </c>
      <c r="S784" s="44" t="n">
        <v>0</v>
      </c>
      <c r="T784" s="44" t="n">
        <v>0</v>
      </c>
    </row>
    <row r="785" customFormat="false" ht="12.75" hidden="false" customHeight="false" outlineLevel="0" collapsed="false">
      <c r="B785" s="45" t="n">
        <v>40299</v>
      </c>
      <c r="C785" s="43" t="n">
        <v>0</v>
      </c>
      <c r="D785" s="44" t="n">
        <v>0</v>
      </c>
      <c r="E785" s="44" t="n">
        <v>0</v>
      </c>
      <c r="F785" s="44" t="n">
        <v>0</v>
      </c>
      <c r="G785" s="44" t="n">
        <v>0</v>
      </c>
      <c r="H785" s="44" t="n">
        <v>0</v>
      </c>
      <c r="I785" s="44" t="n">
        <v>0</v>
      </c>
      <c r="J785" s="44" t="n">
        <v>0</v>
      </c>
      <c r="K785" s="44" t="n">
        <v>0</v>
      </c>
      <c r="L785" s="44" t="n">
        <v>0</v>
      </c>
      <c r="M785" s="44" t="n">
        <v>0</v>
      </c>
      <c r="N785" s="44" t="n">
        <v>0</v>
      </c>
      <c r="O785" s="44" t="n">
        <v>0</v>
      </c>
      <c r="P785" s="44" t="n">
        <v>0</v>
      </c>
      <c r="Q785" s="44" t="n">
        <v>0</v>
      </c>
      <c r="R785" s="44" t="n">
        <v>0</v>
      </c>
      <c r="S785" s="44" t="n">
        <v>0</v>
      </c>
      <c r="T785" s="44" t="n">
        <v>0</v>
      </c>
    </row>
    <row r="786" customFormat="false" ht="12.75" hidden="false" customHeight="false" outlineLevel="0" collapsed="false">
      <c r="B786" s="45" t="n">
        <v>40330</v>
      </c>
      <c r="C786" s="43" t="n">
        <v>0</v>
      </c>
      <c r="D786" s="44" t="n">
        <v>0</v>
      </c>
      <c r="E786" s="44" t="n">
        <v>0</v>
      </c>
      <c r="F786" s="44" t="n">
        <v>0</v>
      </c>
      <c r="G786" s="44" t="n">
        <v>0</v>
      </c>
      <c r="H786" s="44" t="n">
        <v>0</v>
      </c>
      <c r="I786" s="44" t="n">
        <v>0</v>
      </c>
      <c r="J786" s="44" t="n">
        <v>0</v>
      </c>
      <c r="K786" s="44" t="n">
        <v>0</v>
      </c>
      <c r="L786" s="44" t="n">
        <v>0</v>
      </c>
      <c r="M786" s="44" t="n">
        <v>0</v>
      </c>
      <c r="N786" s="44" t="n">
        <v>0</v>
      </c>
      <c r="O786" s="44" t="n">
        <v>0</v>
      </c>
      <c r="P786" s="44" t="n">
        <v>0</v>
      </c>
      <c r="Q786" s="44" t="n">
        <v>0</v>
      </c>
      <c r="R786" s="44" t="n">
        <v>0</v>
      </c>
      <c r="S786" s="44" t="n">
        <v>0</v>
      </c>
      <c r="T786" s="44" t="n">
        <v>0</v>
      </c>
    </row>
    <row r="787" customFormat="false" ht="12.75" hidden="false" customHeight="false" outlineLevel="0" collapsed="false">
      <c r="B787" s="45" t="n">
        <v>40360</v>
      </c>
      <c r="C787" s="43" t="n">
        <v>0</v>
      </c>
      <c r="D787" s="44" t="n">
        <v>0</v>
      </c>
      <c r="E787" s="44" t="n">
        <v>0</v>
      </c>
      <c r="F787" s="44" t="n">
        <v>0</v>
      </c>
      <c r="G787" s="44" t="n">
        <v>0</v>
      </c>
      <c r="H787" s="44" t="n">
        <v>0</v>
      </c>
      <c r="I787" s="44" t="n">
        <v>0</v>
      </c>
      <c r="J787" s="44" t="n">
        <v>0</v>
      </c>
      <c r="K787" s="44" t="n">
        <v>0</v>
      </c>
      <c r="L787" s="44" t="n">
        <v>0</v>
      </c>
      <c r="M787" s="44" t="n">
        <v>0</v>
      </c>
      <c r="N787" s="44" t="n">
        <v>0</v>
      </c>
      <c r="O787" s="44" t="n">
        <v>0</v>
      </c>
      <c r="P787" s="44" t="n">
        <v>0</v>
      </c>
      <c r="Q787" s="44" t="n">
        <v>0</v>
      </c>
      <c r="R787" s="44" t="n">
        <v>0</v>
      </c>
      <c r="S787" s="44" t="n">
        <v>0</v>
      </c>
      <c r="T787" s="44" t="n">
        <v>0</v>
      </c>
    </row>
    <row r="788" customFormat="false" ht="12.75" hidden="false" customHeight="false" outlineLevel="0" collapsed="false">
      <c r="B788" s="45" t="n">
        <v>40391</v>
      </c>
      <c r="C788" s="43" t="n">
        <v>0</v>
      </c>
      <c r="D788" s="44" t="n">
        <v>0</v>
      </c>
      <c r="E788" s="44" t="n">
        <v>0</v>
      </c>
      <c r="F788" s="44" t="n">
        <v>0</v>
      </c>
      <c r="G788" s="44" t="n">
        <v>0</v>
      </c>
      <c r="H788" s="44" t="n">
        <v>0</v>
      </c>
      <c r="I788" s="44" t="n">
        <v>0</v>
      </c>
      <c r="J788" s="44" t="n">
        <v>0</v>
      </c>
      <c r="K788" s="44" t="n">
        <v>0</v>
      </c>
      <c r="L788" s="44" t="n">
        <v>0</v>
      </c>
      <c r="M788" s="44" t="n">
        <v>0</v>
      </c>
      <c r="N788" s="44" t="n">
        <v>0</v>
      </c>
      <c r="O788" s="44" t="n">
        <v>0</v>
      </c>
      <c r="P788" s="44" t="n">
        <v>0</v>
      </c>
      <c r="Q788" s="44" t="n">
        <v>0</v>
      </c>
      <c r="R788" s="44" t="n">
        <v>0</v>
      </c>
      <c r="S788" s="44" t="n">
        <v>0</v>
      </c>
      <c r="T788" s="44" t="n">
        <v>0</v>
      </c>
    </row>
    <row r="789" customFormat="false" ht="12.75" hidden="false" customHeight="false" outlineLevel="0" collapsed="false">
      <c r="B789" s="45" t="n">
        <v>40422</v>
      </c>
      <c r="C789" s="43" t="n">
        <v>0</v>
      </c>
      <c r="D789" s="44" t="n">
        <v>0</v>
      </c>
      <c r="E789" s="44" t="n">
        <v>0</v>
      </c>
      <c r="F789" s="44" t="n">
        <v>0</v>
      </c>
      <c r="G789" s="44" t="n">
        <v>0</v>
      </c>
      <c r="H789" s="44" t="n">
        <v>0</v>
      </c>
      <c r="I789" s="44" t="n">
        <v>0</v>
      </c>
      <c r="J789" s="44" t="n">
        <v>0</v>
      </c>
      <c r="K789" s="44" t="n">
        <v>0</v>
      </c>
      <c r="L789" s="44" t="n">
        <v>0</v>
      </c>
      <c r="M789" s="44" t="n">
        <v>0</v>
      </c>
      <c r="N789" s="44" t="n">
        <v>0</v>
      </c>
      <c r="O789" s="44" t="n">
        <v>0</v>
      </c>
      <c r="P789" s="44" t="n">
        <v>0</v>
      </c>
      <c r="Q789" s="44" t="n">
        <v>0</v>
      </c>
      <c r="R789" s="44" t="n">
        <v>0</v>
      </c>
      <c r="S789" s="44" t="n">
        <v>0</v>
      </c>
      <c r="T789" s="44" t="n">
        <v>0</v>
      </c>
    </row>
    <row r="790" customFormat="false" ht="12.75" hidden="false" customHeight="false" outlineLevel="0" collapsed="false">
      <c r="B790" s="45" t="n">
        <v>40452</v>
      </c>
      <c r="C790" s="43" t="n">
        <v>0</v>
      </c>
      <c r="D790" s="44" t="n">
        <v>0</v>
      </c>
      <c r="E790" s="44" t="n">
        <v>0</v>
      </c>
      <c r="F790" s="44" t="n">
        <v>0</v>
      </c>
      <c r="G790" s="44" t="n">
        <v>0</v>
      </c>
      <c r="H790" s="44" t="n">
        <v>0</v>
      </c>
      <c r="I790" s="44" t="n">
        <v>0</v>
      </c>
      <c r="J790" s="44" t="n">
        <v>0</v>
      </c>
      <c r="K790" s="44" t="n">
        <v>0</v>
      </c>
      <c r="L790" s="44" t="n">
        <v>0</v>
      </c>
      <c r="M790" s="44" t="n">
        <v>0</v>
      </c>
      <c r="N790" s="44" t="n">
        <v>0</v>
      </c>
      <c r="O790" s="44" t="n">
        <v>0</v>
      </c>
      <c r="P790" s="44" t="n">
        <v>0</v>
      </c>
      <c r="Q790" s="44" t="n">
        <v>0</v>
      </c>
      <c r="R790" s="44" t="n">
        <v>0</v>
      </c>
      <c r="S790" s="44" t="n">
        <v>0</v>
      </c>
      <c r="T790" s="44" t="n">
        <v>0</v>
      </c>
    </row>
    <row r="791" customFormat="false" ht="12.75" hidden="false" customHeight="false" outlineLevel="0" collapsed="false">
      <c r="B791" s="45" t="n">
        <v>40483</v>
      </c>
      <c r="C791" s="43" t="n">
        <v>0</v>
      </c>
      <c r="D791" s="44" t="n">
        <v>0</v>
      </c>
      <c r="E791" s="44" t="n">
        <v>0</v>
      </c>
      <c r="F791" s="44" t="n">
        <v>0</v>
      </c>
      <c r="G791" s="44" t="n">
        <v>0</v>
      </c>
      <c r="H791" s="44" t="n">
        <v>0</v>
      </c>
      <c r="I791" s="44" t="n">
        <v>0</v>
      </c>
      <c r="J791" s="44" t="n">
        <v>0</v>
      </c>
      <c r="K791" s="44" t="n">
        <v>0</v>
      </c>
      <c r="L791" s="44" t="n">
        <v>0</v>
      </c>
      <c r="M791" s="44" t="n">
        <v>0</v>
      </c>
      <c r="N791" s="44" t="n">
        <v>0</v>
      </c>
      <c r="O791" s="44" t="n">
        <v>0</v>
      </c>
      <c r="P791" s="44" t="n">
        <v>0</v>
      </c>
      <c r="Q791" s="44" t="n">
        <v>0</v>
      </c>
      <c r="R791" s="44" t="n">
        <v>0</v>
      </c>
      <c r="S791" s="44" t="n">
        <v>0</v>
      </c>
      <c r="T791" s="44" t="n">
        <v>0</v>
      </c>
    </row>
    <row r="792" customFormat="false" ht="12.75" hidden="false" customHeight="false" outlineLevel="0" collapsed="false">
      <c r="B792" s="45" t="n">
        <v>40513</v>
      </c>
      <c r="C792" s="43" t="n">
        <v>0</v>
      </c>
      <c r="D792" s="44" t="n">
        <v>0</v>
      </c>
      <c r="E792" s="44" t="n">
        <v>0</v>
      </c>
      <c r="F792" s="44" t="n">
        <v>0</v>
      </c>
      <c r="G792" s="44" t="n">
        <v>0</v>
      </c>
      <c r="H792" s="44" t="n">
        <v>0</v>
      </c>
      <c r="I792" s="44" t="n">
        <v>0</v>
      </c>
      <c r="J792" s="44" t="n">
        <v>0</v>
      </c>
      <c r="K792" s="44" t="n">
        <v>0</v>
      </c>
      <c r="L792" s="44" t="n">
        <v>0</v>
      </c>
      <c r="M792" s="44" t="n">
        <v>0</v>
      </c>
      <c r="N792" s="44" t="n">
        <v>0</v>
      </c>
      <c r="O792" s="44" t="n">
        <v>0</v>
      </c>
      <c r="P792" s="44" t="n">
        <v>0</v>
      </c>
      <c r="Q792" s="44" t="n">
        <v>0</v>
      </c>
      <c r="R792" s="44" t="n">
        <v>0</v>
      </c>
      <c r="S792" s="44" t="n">
        <v>0</v>
      </c>
      <c r="T792" s="44" t="n">
        <v>0</v>
      </c>
    </row>
    <row r="793" customFormat="false" ht="12.75" hidden="false" customHeight="false" outlineLevel="0" collapsed="false">
      <c r="B793" s="45" t="n">
        <v>40544</v>
      </c>
      <c r="C793" s="43" t="n">
        <v>0</v>
      </c>
      <c r="D793" s="44" t="n">
        <v>0</v>
      </c>
      <c r="E793" s="44" t="n">
        <v>0</v>
      </c>
      <c r="F793" s="44" t="n">
        <v>0</v>
      </c>
      <c r="G793" s="44" t="n">
        <v>0</v>
      </c>
      <c r="H793" s="44" t="n">
        <v>0</v>
      </c>
      <c r="I793" s="44" t="n">
        <v>0</v>
      </c>
      <c r="J793" s="44" t="n">
        <v>0</v>
      </c>
      <c r="K793" s="44" t="n">
        <v>0</v>
      </c>
      <c r="L793" s="44" t="n">
        <v>0</v>
      </c>
      <c r="M793" s="44" t="n">
        <v>0</v>
      </c>
      <c r="N793" s="44" t="n">
        <v>0</v>
      </c>
      <c r="O793" s="44" t="n">
        <v>0</v>
      </c>
      <c r="P793" s="44" t="n">
        <v>0</v>
      </c>
      <c r="Q793" s="44" t="n">
        <v>0</v>
      </c>
      <c r="R793" s="44" t="n">
        <v>0</v>
      </c>
      <c r="S793" s="44" t="n">
        <v>0</v>
      </c>
      <c r="T793" s="44" t="n">
        <v>0</v>
      </c>
    </row>
    <row r="794" customFormat="false" ht="12.75" hidden="false" customHeight="false" outlineLevel="0" collapsed="false">
      <c r="B794" s="45" t="n">
        <v>40575</v>
      </c>
      <c r="C794" s="43" t="n">
        <v>0</v>
      </c>
      <c r="D794" s="44" t="n">
        <v>0</v>
      </c>
      <c r="E794" s="44" t="n">
        <v>0</v>
      </c>
      <c r="F794" s="44" t="n">
        <v>0</v>
      </c>
      <c r="G794" s="44" t="n">
        <v>0</v>
      </c>
      <c r="H794" s="44" t="n">
        <v>0</v>
      </c>
      <c r="I794" s="44" t="n">
        <v>0</v>
      </c>
      <c r="J794" s="44" t="n">
        <v>0</v>
      </c>
      <c r="K794" s="44" t="n">
        <v>0</v>
      </c>
      <c r="L794" s="44" t="n">
        <v>0</v>
      </c>
      <c r="M794" s="44" t="n">
        <v>0</v>
      </c>
      <c r="N794" s="44" t="n">
        <v>0</v>
      </c>
      <c r="O794" s="44" t="n">
        <v>0</v>
      </c>
      <c r="P794" s="44" t="n">
        <v>0</v>
      </c>
      <c r="Q794" s="44" t="n">
        <v>0</v>
      </c>
      <c r="R794" s="44" t="n">
        <v>0</v>
      </c>
      <c r="S794" s="44" t="n">
        <v>0</v>
      </c>
      <c r="T794" s="44" t="n">
        <v>0</v>
      </c>
    </row>
    <row r="795" customFormat="false" ht="12.75" hidden="false" customHeight="false" outlineLevel="0" collapsed="false">
      <c r="B795" s="45" t="n">
        <v>40603</v>
      </c>
      <c r="C795" s="43" t="n">
        <v>0</v>
      </c>
      <c r="D795" s="44" t="n">
        <v>0</v>
      </c>
      <c r="E795" s="44" t="n">
        <v>0</v>
      </c>
      <c r="F795" s="44" t="n">
        <v>0</v>
      </c>
      <c r="G795" s="44" t="n">
        <v>0</v>
      </c>
      <c r="H795" s="44" t="n">
        <v>0</v>
      </c>
      <c r="I795" s="44" t="n">
        <v>0</v>
      </c>
      <c r="J795" s="44" t="n">
        <v>0</v>
      </c>
      <c r="K795" s="44" t="n">
        <v>0</v>
      </c>
      <c r="L795" s="44" t="n">
        <v>0</v>
      </c>
      <c r="M795" s="44" t="n">
        <v>0</v>
      </c>
      <c r="N795" s="44" t="n">
        <v>0</v>
      </c>
      <c r="O795" s="44" t="n">
        <v>0</v>
      </c>
      <c r="P795" s="44" t="n">
        <v>0</v>
      </c>
      <c r="Q795" s="44" t="n">
        <v>0</v>
      </c>
      <c r="R795" s="44" t="n">
        <v>0</v>
      </c>
      <c r="S795" s="44" t="n">
        <v>0</v>
      </c>
      <c r="T795" s="44" t="n">
        <v>0</v>
      </c>
    </row>
    <row r="796" customFormat="false" ht="12.75" hidden="false" customHeight="false" outlineLevel="0" collapsed="false">
      <c r="B796" s="45" t="n">
        <v>40634</v>
      </c>
      <c r="C796" s="43" t="n">
        <v>0</v>
      </c>
      <c r="D796" s="44" t="n">
        <v>0</v>
      </c>
      <c r="E796" s="44" t="n">
        <v>0</v>
      </c>
      <c r="F796" s="44" t="n">
        <v>0</v>
      </c>
      <c r="G796" s="44" t="n">
        <v>0</v>
      </c>
      <c r="H796" s="44" t="n">
        <v>0</v>
      </c>
      <c r="I796" s="44" t="n">
        <v>0</v>
      </c>
      <c r="J796" s="44" t="n">
        <v>0</v>
      </c>
      <c r="K796" s="44" t="n">
        <v>0</v>
      </c>
      <c r="L796" s="44" t="n">
        <v>0</v>
      </c>
      <c r="M796" s="44" t="n">
        <v>0</v>
      </c>
      <c r="N796" s="44" t="n">
        <v>0</v>
      </c>
      <c r="O796" s="44" t="n">
        <v>0</v>
      </c>
      <c r="P796" s="44" t="n">
        <v>0</v>
      </c>
      <c r="Q796" s="44" t="n">
        <v>0</v>
      </c>
      <c r="R796" s="44" t="n">
        <v>0</v>
      </c>
      <c r="S796" s="44" t="n">
        <v>0</v>
      </c>
      <c r="T796" s="44" t="n">
        <v>0</v>
      </c>
    </row>
    <row r="797" customFormat="false" ht="12.75" hidden="false" customHeight="false" outlineLevel="0" collapsed="false">
      <c r="B797" s="45" t="n">
        <v>40664</v>
      </c>
      <c r="C797" s="43" t="n">
        <v>0</v>
      </c>
      <c r="D797" s="44" t="n">
        <v>0</v>
      </c>
      <c r="E797" s="44" t="n">
        <v>0</v>
      </c>
      <c r="F797" s="44" t="n">
        <v>0</v>
      </c>
      <c r="G797" s="44" t="n">
        <v>0</v>
      </c>
      <c r="H797" s="44" t="n">
        <v>0</v>
      </c>
      <c r="I797" s="44" t="n">
        <v>0</v>
      </c>
      <c r="J797" s="44" t="n">
        <v>0</v>
      </c>
      <c r="K797" s="44" t="n">
        <v>0</v>
      </c>
      <c r="L797" s="44" t="n">
        <v>0</v>
      </c>
      <c r="M797" s="44" t="n">
        <v>0</v>
      </c>
      <c r="N797" s="44" t="n">
        <v>0</v>
      </c>
      <c r="O797" s="44" t="n">
        <v>0</v>
      </c>
      <c r="P797" s="44" t="n">
        <v>0</v>
      </c>
      <c r="Q797" s="44" t="n">
        <v>0</v>
      </c>
      <c r="R797" s="44" t="n">
        <v>0</v>
      </c>
      <c r="S797" s="44" t="n">
        <v>0</v>
      </c>
      <c r="T797" s="44" t="n">
        <v>0</v>
      </c>
    </row>
    <row r="798" customFormat="false" ht="12.75" hidden="false" customHeight="false" outlineLevel="0" collapsed="false">
      <c r="B798" s="45" t="n">
        <v>40695</v>
      </c>
      <c r="C798" s="43" t="n">
        <v>0</v>
      </c>
      <c r="D798" s="44" t="n">
        <v>0</v>
      </c>
      <c r="E798" s="44" t="n">
        <v>0</v>
      </c>
      <c r="F798" s="44" t="n">
        <v>0</v>
      </c>
      <c r="G798" s="44" t="n">
        <v>0</v>
      </c>
      <c r="H798" s="44" t="n">
        <v>0</v>
      </c>
      <c r="I798" s="44" t="n">
        <v>0</v>
      </c>
      <c r="J798" s="44" t="n">
        <v>0</v>
      </c>
      <c r="K798" s="44" t="n">
        <v>0</v>
      </c>
      <c r="L798" s="44" t="n">
        <v>0</v>
      </c>
      <c r="M798" s="44" t="n">
        <v>0</v>
      </c>
      <c r="N798" s="44" t="n">
        <v>0</v>
      </c>
      <c r="O798" s="44" t="n">
        <v>0</v>
      </c>
      <c r="P798" s="44" t="n">
        <v>0</v>
      </c>
      <c r="Q798" s="44" t="n">
        <v>0</v>
      </c>
      <c r="R798" s="44" t="n">
        <v>0</v>
      </c>
      <c r="S798" s="44" t="n">
        <v>0</v>
      </c>
      <c r="T798" s="44" t="n">
        <v>0</v>
      </c>
    </row>
    <row r="799" customFormat="false" ht="12.75" hidden="false" customHeight="false" outlineLevel="0" collapsed="false">
      <c r="B799" s="45" t="n">
        <v>40725</v>
      </c>
      <c r="C799" s="43" t="n">
        <v>0</v>
      </c>
      <c r="D799" s="44" t="n">
        <v>0</v>
      </c>
      <c r="E799" s="44" t="n">
        <v>0</v>
      </c>
      <c r="F799" s="44" t="n">
        <v>0</v>
      </c>
      <c r="G799" s="44" t="n">
        <v>0</v>
      </c>
      <c r="H799" s="44" t="n">
        <v>0</v>
      </c>
      <c r="I799" s="44" t="n">
        <v>0</v>
      </c>
      <c r="J799" s="44" t="n">
        <v>0</v>
      </c>
      <c r="K799" s="44" t="n">
        <v>0</v>
      </c>
      <c r="L799" s="44" t="n">
        <v>0</v>
      </c>
      <c r="M799" s="44" t="n">
        <v>0</v>
      </c>
      <c r="N799" s="44" t="n">
        <v>0</v>
      </c>
      <c r="O799" s="44" t="n">
        <v>0</v>
      </c>
      <c r="P799" s="44" t="n">
        <v>0</v>
      </c>
      <c r="Q799" s="44" t="n">
        <v>0</v>
      </c>
      <c r="R799" s="44" t="n">
        <v>0</v>
      </c>
      <c r="S799" s="44" t="n">
        <v>0</v>
      </c>
      <c r="T799" s="44" t="n">
        <v>0</v>
      </c>
    </row>
    <row r="800" customFormat="false" ht="12.75" hidden="false" customHeight="false" outlineLevel="0" collapsed="false">
      <c r="B800" s="45" t="n">
        <v>40756</v>
      </c>
      <c r="C800" s="43" t="n">
        <v>0</v>
      </c>
      <c r="D800" s="44" t="n">
        <v>0</v>
      </c>
      <c r="E800" s="44" t="n">
        <v>0</v>
      </c>
      <c r="F800" s="44" t="n">
        <v>0</v>
      </c>
      <c r="G800" s="44" t="n">
        <v>0</v>
      </c>
      <c r="H800" s="44" t="n">
        <v>0</v>
      </c>
      <c r="I800" s="44" t="n">
        <v>0</v>
      </c>
      <c r="J800" s="44" t="n">
        <v>0</v>
      </c>
      <c r="K800" s="44" t="n">
        <v>0</v>
      </c>
      <c r="L800" s="44" t="n">
        <v>0</v>
      </c>
      <c r="M800" s="44" t="n">
        <v>0</v>
      </c>
      <c r="N800" s="44" t="n">
        <v>0</v>
      </c>
      <c r="O800" s="44" t="n">
        <v>0</v>
      </c>
      <c r="P800" s="44" t="n">
        <v>0</v>
      </c>
      <c r="Q800" s="44" t="n">
        <v>0</v>
      </c>
      <c r="R800" s="44" t="n">
        <v>0</v>
      </c>
      <c r="S800" s="44" t="n">
        <v>0</v>
      </c>
      <c r="T800" s="44" t="n">
        <v>0</v>
      </c>
    </row>
    <row r="801" customFormat="false" ht="12.75" hidden="false" customHeight="false" outlineLevel="0" collapsed="false">
      <c r="B801" s="45" t="n">
        <v>40787</v>
      </c>
      <c r="C801" s="43" t="n">
        <v>0</v>
      </c>
      <c r="D801" s="44" t="n">
        <v>0</v>
      </c>
      <c r="E801" s="44" t="n">
        <v>0</v>
      </c>
      <c r="F801" s="44" t="n">
        <v>0</v>
      </c>
      <c r="G801" s="44" t="n">
        <v>0</v>
      </c>
      <c r="H801" s="44" t="n">
        <v>0</v>
      </c>
      <c r="I801" s="44" t="n">
        <v>0</v>
      </c>
      <c r="J801" s="44" t="n">
        <v>0</v>
      </c>
      <c r="K801" s="44" t="n">
        <v>0</v>
      </c>
      <c r="L801" s="44" t="n">
        <v>0</v>
      </c>
      <c r="M801" s="44" t="n">
        <v>0</v>
      </c>
      <c r="N801" s="44" t="n">
        <v>0</v>
      </c>
      <c r="O801" s="44" t="n">
        <v>0</v>
      </c>
      <c r="P801" s="44" t="n">
        <v>0</v>
      </c>
      <c r="Q801" s="44" t="n">
        <v>0</v>
      </c>
      <c r="R801" s="44" t="n">
        <v>0</v>
      </c>
      <c r="S801" s="44" t="n">
        <v>0</v>
      </c>
      <c r="T801" s="44" t="n">
        <v>0</v>
      </c>
    </row>
    <row r="802" customFormat="false" ht="12.75" hidden="false" customHeight="false" outlineLevel="0" collapsed="false">
      <c r="B802" s="45" t="n">
        <v>40817</v>
      </c>
      <c r="C802" s="43" t="n">
        <v>0</v>
      </c>
      <c r="D802" s="44" t="n">
        <v>0</v>
      </c>
      <c r="E802" s="44" t="n">
        <v>0</v>
      </c>
      <c r="F802" s="44" t="n">
        <v>0</v>
      </c>
      <c r="G802" s="44" t="n">
        <v>0</v>
      </c>
      <c r="H802" s="44" t="n">
        <v>0</v>
      </c>
      <c r="I802" s="44" t="n">
        <v>0</v>
      </c>
      <c r="J802" s="44" t="n">
        <v>0</v>
      </c>
      <c r="K802" s="44" t="n">
        <v>0</v>
      </c>
      <c r="L802" s="44" t="n">
        <v>0</v>
      </c>
      <c r="M802" s="44" t="n">
        <v>0</v>
      </c>
      <c r="N802" s="44" t="n">
        <v>0</v>
      </c>
      <c r="O802" s="44" t="n">
        <v>0</v>
      </c>
      <c r="P802" s="44" t="n">
        <v>0</v>
      </c>
      <c r="Q802" s="44" t="n">
        <v>0</v>
      </c>
      <c r="R802" s="44" t="n">
        <v>0</v>
      </c>
      <c r="S802" s="44" t="n">
        <v>0</v>
      </c>
      <c r="T802" s="44" t="n">
        <v>0</v>
      </c>
    </row>
    <row r="803" customFormat="false" ht="12.75" hidden="false" customHeight="false" outlineLevel="0" collapsed="false">
      <c r="B803" s="45" t="n">
        <v>40848</v>
      </c>
      <c r="C803" s="43" t="n">
        <v>0</v>
      </c>
      <c r="D803" s="44" t="n">
        <v>0</v>
      </c>
      <c r="E803" s="44" t="n">
        <v>0</v>
      </c>
      <c r="F803" s="44" t="n">
        <v>0</v>
      </c>
      <c r="G803" s="44" t="n">
        <v>0</v>
      </c>
      <c r="H803" s="44" t="n">
        <v>0</v>
      </c>
      <c r="I803" s="44" t="n">
        <v>0</v>
      </c>
      <c r="J803" s="44" t="n">
        <v>0</v>
      </c>
      <c r="K803" s="44" t="n">
        <v>0</v>
      </c>
      <c r="L803" s="44" t="n">
        <v>0</v>
      </c>
      <c r="M803" s="44" t="n">
        <v>0</v>
      </c>
      <c r="N803" s="44" t="n">
        <v>0</v>
      </c>
      <c r="O803" s="44" t="n">
        <v>0</v>
      </c>
      <c r="P803" s="44" t="n">
        <v>0</v>
      </c>
      <c r="Q803" s="44" t="n">
        <v>0</v>
      </c>
      <c r="R803" s="44" t="n">
        <v>0</v>
      </c>
      <c r="S803" s="44" t="n">
        <v>0</v>
      </c>
      <c r="T803" s="44" t="n">
        <v>0</v>
      </c>
    </row>
    <row r="804" customFormat="false" ht="12.75" hidden="false" customHeight="false" outlineLevel="0" collapsed="false">
      <c r="B804" s="45" t="n">
        <v>40878</v>
      </c>
      <c r="C804" s="43" t="n">
        <v>0</v>
      </c>
      <c r="D804" s="44" t="n">
        <v>0</v>
      </c>
      <c r="E804" s="44" t="n">
        <v>0</v>
      </c>
      <c r="F804" s="44" t="n">
        <v>0</v>
      </c>
      <c r="G804" s="44" t="n">
        <v>0</v>
      </c>
      <c r="H804" s="44" t="n">
        <v>0</v>
      </c>
      <c r="I804" s="44" t="n">
        <v>0</v>
      </c>
      <c r="J804" s="44" t="n">
        <v>0</v>
      </c>
      <c r="K804" s="44" t="n">
        <v>0</v>
      </c>
      <c r="L804" s="44" t="n">
        <v>0</v>
      </c>
      <c r="M804" s="44" t="n">
        <v>0</v>
      </c>
      <c r="N804" s="44" t="n">
        <v>0</v>
      </c>
      <c r="O804" s="44" t="n">
        <v>0</v>
      </c>
      <c r="P804" s="44" t="n">
        <v>0</v>
      </c>
      <c r="Q804" s="44" t="n">
        <v>0</v>
      </c>
      <c r="R804" s="44" t="n">
        <v>0</v>
      </c>
      <c r="S804" s="44" t="n">
        <v>0</v>
      </c>
      <c r="T804" s="44" t="n">
        <v>0</v>
      </c>
    </row>
    <row r="805" customFormat="false" ht="12.75" hidden="false" customHeight="false" outlineLevel="0" collapsed="false">
      <c r="B805" s="47" t="n">
        <v>40909</v>
      </c>
      <c r="C805" s="43" t="n">
        <v>0</v>
      </c>
      <c r="D805" s="44" t="n">
        <v>0</v>
      </c>
      <c r="E805" s="44" t="n">
        <v>0</v>
      </c>
      <c r="F805" s="44" t="n">
        <v>0</v>
      </c>
      <c r="G805" s="44" t="n">
        <v>0</v>
      </c>
      <c r="H805" s="44" t="n">
        <v>0</v>
      </c>
      <c r="I805" s="44" t="n">
        <v>0</v>
      </c>
      <c r="J805" s="44" t="n">
        <v>0</v>
      </c>
      <c r="K805" s="44" t="n">
        <v>0</v>
      </c>
      <c r="L805" s="44" t="n">
        <v>0</v>
      </c>
      <c r="M805" s="44" t="n">
        <v>0</v>
      </c>
      <c r="N805" s="44" t="n">
        <v>0</v>
      </c>
      <c r="O805" s="44" t="n">
        <v>0</v>
      </c>
      <c r="P805" s="44" t="n">
        <v>0</v>
      </c>
      <c r="Q805" s="44" t="n">
        <v>0</v>
      </c>
      <c r="R805" s="44" t="n">
        <v>0</v>
      </c>
      <c r="S805" s="44" t="n">
        <v>0</v>
      </c>
      <c r="T805" s="44" t="n">
        <v>0</v>
      </c>
    </row>
    <row r="806" customFormat="false" ht="12.75" hidden="false" customHeight="false" outlineLevel="0" collapsed="false">
      <c r="B806" s="47" t="n">
        <v>40940</v>
      </c>
      <c r="C806" s="43" t="n">
        <v>0</v>
      </c>
      <c r="D806" s="44" t="n">
        <v>0</v>
      </c>
      <c r="E806" s="44" t="n">
        <v>0</v>
      </c>
      <c r="F806" s="44" t="n">
        <v>0</v>
      </c>
      <c r="G806" s="44" t="n">
        <v>0</v>
      </c>
      <c r="H806" s="44" t="n">
        <v>0</v>
      </c>
      <c r="I806" s="44" t="n">
        <v>0</v>
      </c>
      <c r="J806" s="44" t="n">
        <v>0</v>
      </c>
      <c r="K806" s="44" t="n">
        <v>0</v>
      </c>
      <c r="L806" s="44" t="n">
        <v>0</v>
      </c>
      <c r="M806" s="44" t="n">
        <v>0</v>
      </c>
      <c r="N806" s="44" t="n">
        <v>0</v>
      </c>
      <c r="O806" s="44" t="n">
        <v>0</v>
      </c>
      <c r="P806" s="44" t="n">
        <v>0</v>
      </c>
      <c r="Q806" s="44" t="n">
        <v>0</v>
      </c>
      <c r="R806" s="44" t="n">
        <v>0</v>
      </c>
      <c r="S806" s="44" t="n">
        <v>0</v>
      </c>
      <c r="T806" s="44" t="n">
        <v>0</v>
      </c>
    </row>
    <row r="807" customFormat="false" ht="12.75" hidden="false" customHeight="false" outlineLevel="0" collapsed="false">
      <c r="B807" s="47" t="n">
        <v>40969</v>
      </c>
      <c r="C807" s="43" t="n">
        <v>0</v>
      </c>
      <c r="D807" s="44" t="n">
        <v>0</v>
      </c>
      <c r="E807" s="44" t="n">
        <v>0</v>
      </c>
      <c r="F807" s="44" t="n">
        <v>0</v>
      </c>
      <c r="G807" s="44" t="n">
        <v>0</v>
      </c>
      <c r="H807" s="44" t="n">
        <v>0</v>
      </c>
      <c r="I807" s="44" t="n">
        <v>0</v>
      </c>
      <c r="J807" s="44" t="n">
        <v>0</v>
      </c>
      <c r="K807" s="44" t="n">
        <v>0</v>
      </c>
      <c r="L807" s="44" t="n">
        <v>0</v>
      </c>
      <c r="M807" s="44" t="n">
        <v>0</v>
      </c>
      <c r="N807" s="44" t="n">
        <v>0</v>
      </c>
      <c r="O807" s="44" t="n">
        <v>0</v>
      </c>
      <c r="P807" s="44" t="n">
        <v>0</v>
      </c>
      <c r="Q807" s="44" t="n">
        <v>0</v>
      </c>
      <c r="R807" s="44" t="n">
        <v>0</v>
      </c>
      <c r="S807" s="44" t="n">
        <v>0</v>
      </c>
      <c r="T807" s="44" t="n">
        <v>0</v>
      </c>
    </row>
    <row r="808" customFormat="false" ht="12.75" hidden="false" customHeight="false" outlineLevel="0" collapsed="false">
      <c r="B808" s="47" t="n">
        <v>41000</v>
      </c>
      <c r="C808" s="43" t="n">
        <v>0</v>
      </c>
      <c r="D808" s="44" t="n">
        <v>0</v>
      </c>
      <c r="E808" s="44" t="n">
        <v>0</v>
      </c>
      <c r="F808" s="44" t="n">
        <v>0</v>
      </c>
      <c r="G808" s="44" t="n">
        <v>0</v>
      </c>
      <c r="H808" s="44" t="n">
        <v>0</v>
      </c>
      <c r="I808" s="44" t="n">
        <v>0</v>
      </c>
      <c r="J808" s="44" t="n">
        <v>0</v>
      </c>
      <c r="K808" s="44" t="n">
        <v>0</v>
      </c>
      <c r="L808" s="44" t="n">
        <v>0</v>
      </c>
      <c r="M808" s="44" t="n">
        <v>0</v>
      </c>
      <c r="N808" s="44" t="n">
        <v>0</v>
      </c>
      <c r="O808" s="44" t="n">
        <v>0</v>
      </c>
      <c r="P808" s="44" t="n">
        <v>0</v>
      </c>
      <c r="Q808" s="44" t="n">
        <v>0</v>
      </c>
      <c r="R808" s="44" t="n">
        <v>0</v>
      </c>
      <c r="S808" s="44" t="n">
        <v>0</v>
      </c>
      <c r="T808" s="44" t="n">
        <v>0</v>
      </c>
    </row>
    <row r="809" customFormat="false" ht="12.75" hidden="false" customHeight="false" outlineLevel="0" collapsed="false">
      <c r="B809" s="47" t="n">
        <v>41030</v>
      </c>
      <c r="C809" s="43" t="n">
        <v>0</v>
      </c>
      <c r="D809" s="44" t="n">
        <v>0</v>
      </c>
      <c r="E809" s="44" t="n">
        <v>0</v>
      </c>
      <c r="F809" s="44" t="n">
        <v>0</v>
      </c>
      <c r="G809" s="44" t="n">
        <v>0</v>
      </c>
      <c r="H809" s="44" t="n">
        <v>0</v>
      </c>
      <c r="I809" s="44" t="n">
        <v>0</v>
      </c>
      <c r="J809" s="44" t="n">
        <v>0</v>
      </c>
      <c r="K809" s="44" t="n">
        <v>0</v>
      </c>
      <c r="L809" s="44" t="n">
        <v>0</v>
      </c>
      <c r="M809" s="44" t="n">
        <v>0</v>
      </c>
      <c r="N809" s="44" t="n">
        <v>0</v>
      </c>
      <c r="O809" s="44" t="n">
        <v>0</v>
      </c>
      <c r="P809" s="44" t="n">
        <v>0</v>
      </c>
      <c r="Q809" s="44" t="n">
        <v>0</v>
      </c>
      <c r="R809" s="44" t="n">
        <v>0</v>
      </c>
      <c r="S809" s="44" t="n">
        <v>0</v>
      </c>
      <c r="T809" s="44" t="n">
        <v>0</v>
      </c>
    </row>
    <row r="810" customFormat="false" ht="12.75" hidden="false" customHeight="false" outlineLevel="0" collapsed="false">
      <c r="B810" s="47" t="n">
        <v>41061</v>
      </c>
      <c r="C810" s="43" t="n">
        <v>0</v>
      </c>
      <c r="D810" s="44" t="n">
        <v>0</v>
      </c>
      <c r="E810" s="44" t="n">
        <v>0</v>
      </c>
      <c r="F810" s="44" t="n">
        <v>0</v>
      </c>
      <c r="G810" s="44" t="n">
        <v>0</v>
      </c>
      <c r="H810" s="44" t="n">
        <v>0</v>
      </c>
      <c r="I810" s="44" t="n">
        <v>0</v>
      </c>
      <c r="J810" s="44" t="n">
        <v>0</v>
      </c>
      <c r="K810" s="44" t="n">
        <v>0</v>
      </c>
      <c r="L810" s="44" t="n">
        <v>0</v>
      </c>
      <c r="M810" s="44" t="n">
        <v>0</v>
      </c>
      <c r="N810" s="44" t="n">
        <v>0</v>
      </c>
      <c r="O810" s="44" t="n">
        <v>0</v>
      </c>
      <c r="P810" s="44" t="n">
        <v>0</v>
      </c>
      <c r="Q810" s="44" t="n">
        <v>0</v>
      </c>
      <c r="R810" s="44" t="n">
        <v>0</v>
      </c>
      <c r="S810" s="44" t="n">
        <v>0</v>
      </c>
      <c r="T810" s="44" t="n">
        <v>0</v>
      </c>
    </row>
    <row r="811" customFormat="false" ht="12.75" hidden="false" customHeight="false" outlineLevel="0" collapsed="false">
      <c r="B811" s="47" t="n">
        <v>41091</v>
      </c>
      <c r="C811" s="43" t="n">
        <v>0</v>
      </c>
      <c r="D811" s="44" t="n">
        <v>0</v>
      </c>
      <c r="E811" s="44" t="n">
        <v>0</v>
      </c>
      <c r="F811" s="44" t="n">
        <v>0</v>
      </c>
      <c r="G811" s="44" t="n">
        <v>0</v>
      </c>
      <c r="H811" s="44" t="n">
        <v>0</v>
      </c>
      <c r="I811" s="44" t="n">
        <v>0</v>
      </c>
      <c r="J811" s="44" t="n">
        <v>0</v>
      </c>
      <c r="K811" s="44" t="n">
        <v>0</v>
      </c>
      <c r="L811" s="44" t="n">
        <v>0</v>
      </c>
      <c r="M811" s="44" t="n">
        <v>0</v>
      </c>
      <c r="N811" s="44" t="n">
        <v>0</v>
      </c>
      <c r="O811" s="44" t="n">
        <v>0</v>
      </c>
      <c r="P811" s="44" t="n">
        <v>0</v>
      </c>
      <c r="Q811" s="44" t="n">
        <v>0</v>
      </c>
      <c r="R811" s="44" t="n">
        <v>0</v>
      </c>
      <c r="S811" s="44" t="n">
        <v>0</v>
      </c>
      <c r="T811" s="44" t="n">
        <v>0</v>
      </c>
    </row>
    <row r="812" customFormat="false" ht="12.75" hidden="false" customHeight="false" outlineLevel="0" collapsed="false">
      <c r="B812" s="47" t="n">
        <v>41122</v>
      </c>
      <c r="C812" s="43" t="n">
        <v>0</v>
      </c>
      <c r="D812" s="44" t="n">
        <v>0</v>
      </c>
      <c r="E812" s="44" t="n">
        <v>0</v>
      </c>
      <c r="F812" s="44" t="n">
        <v>0</v>
      </c>
      <c r="G812" s="44" t="n">
        <v>0</v>
      </c>
      <c r="H812" s="44" t="n">
        <v>0</v>
      </c>
      <c r="I812" s="44" t="n">
        <v>0</v>
      </c>
      <c r="J812" s="44" t="n">
        <v>0</v>
      </c>
      <c r="K812" s="44" t="n">
        <v>0</v>
      </c>
      <c r="L812" s="44" t="n">
        <v>0</v>
      </c>
      <c r="M812" s="44" t="n">
        <v>0</v>
      </c>
      <c r="N812" s="44" t="n">
        <v>0</v>
      </c>
      <c r="O812" s="44" t="n">
        <v>0</v>
      </c>
      <c r="P812" s="44" t="n">
        <v>0</v>
      </c>
      <c r="Q812" s="44" t="n">
        <v>0</v>
      </c>
      <c r="R812" s="44" t="n">
        <v>0</v>
      </c>
      <c r="S812" s="44" t="n">
        <v>0</v>
      </c>
      <c r="T812" s="44" t="n">
        <v>0</v>
      </c>
    </row>
    <row r="813" customFormat="false" ht="12.75" hidden="false" customHeight="false" outlineLevel="0" collapsed="false">
      <c r="B813" s="47" t="n">
        <v>41153</v>
      </c>
      <c r="C813" s="43" t="n">
        <v>0</v>
      </c>
      <c r="D813" s="44" t="n">
        <v>0</v>
      </c>
      <c r="E813" s="44" t="n">
        <v>0</v>
      </c>
      <c r="F813" s="44" t="n">
        <v>0</v>
      </c>
      <c r="G813" s="44" t="n">
        <v>0</v>
      </c>
      <c r="H813" s="44" t="n">
        <v>0</v>
      </c>
      <c r="I813" s="44" t="n">
        <v>0</v>
      </c>
      <c r="J813" s="44" t="n">
        <v>0</v>
      </c>
      <c r="K813" s="44" t="n">
        <v>0</v>
      </c>
      <c r="L813" s="44" t="n">
        <v>0</v>
      </c>
      <c r="M813" s="44" t="n">
        <v>0</v>
      </c>
      <c r="N813" s="44" t="n">
        <v>0</v>
      </c>
      <c r="O813" s="44" t="n">
        <v>0</v>
      </c>
      <c r="P813" s="44" t="n">
        <v>0</v>
      </c>
      <c r="Q813" s="44" t="n">
        <v>0</v>
      </c>
      <c r="R813" s="44" t="n">
        <v>0</v>
      </c>
      <c r="S813" s="44" t="n">
        <v>0</v>
      </c>
      <c r="T813" s="44" t="n">
        <v>0</v>
      </c>
    </row>
    <row r="814" customFormat="false" ht="12.75" hidden="false" customHeight="false" outlineLevel="0" collapsed="false">
      <c r="B814" s="47" t="n">
        <v>41183</v>
      </c>
      <c r="C814" s="43" t="n">
        <v>0</v>
      </c>
      <c r="D814" s="44" t="n">
        <v>0</v>
      </c>
      <c r="E814" s="44" t="n">
        <v>0</v>
      </c>
      <c r="F814" s="44" t="n">
        <v>0</v>
      </c>
      <c r="G814" s="44" t="n">
        <v>0</v>
      </c>
      <c r="H814" s="44" t="n">
        <v>0</v>
      </c>
      <c r="I814" s="44" t="n">
        <v>0</v>
      </c>
      <c r="J814" s="44" t="n">
        <v>0</v>
      </c>
      <c r="K814" s="44" t="n">
        <v>0</v>
      </c>
      <c r="L814" s="44" t="n">
        <v>0</v>
      </c>
      <c r="M814" s="44" t="n">
        <v>0</v>
      </c>
      <c r="N814" s="44" t="n">
        <v>0</v>
      </c>
      <c r="O814" s="44" t="n">
        <v>0</v>
      </c>
      <c r="P814" s="44" t="n">
        <v>0</v>
      </c>
      <c r="Q814" s="44" t="n">
        <v>0</v>
      </c>
      <c r="R814" s="44" t="n">
        <v>0</v>
      </c>
      <c r="S814" s="44" t="n">
        <v>0</v>
      </c>
      <c r="T814" s="44" t="n">
        <v>0</v>
      </c>
    </row>
    <row r="815" customFormat="false" ht="12.75" hidden="false" customHeight="false" outlineLevel="0" collapsed="false">
      <c r="B815" s="47" t="n">
        <v>41214</v>
      </c>
      <c r="C815" s="43" t="n">
        <v>0</v>
      </c>
      <c r="D815" s="44" t="n">
        <v>0</v>
      </c>
      <c r="E815" s="44" t="n">
        <v>0</v>
      </c>
      <c r="F815" s="44" t="n">
        <v>0</v>
      </c>
      <c r="G815" s="44" t="n">
        <v>0</v>
      </c>
      <c r="H815" s="44" t="n">
        <v>0</v>
      </c>
      <c r="I815" s="44" t="n">
        <v>0</v>
      </c>
      <c r="J815" s="44" t="n">
        <v>0</v>
      </c>
      <c r="K815" s="44" t="n">
        <v>0</v>
      </c>
      <c r="L815" s="44" t="n">
        <v>0</v>
      </c>
      <c r="M815" s="44" t="n">
        <v>0</v>
      </c>
      <c r="N815" s="44" t="n">
        <v>0</v>
      </c>
      <c r="O815" s="44" t="n">
        <v>0</v>
      </c>
      <c r="P815" s="44" t="n">
        <v>0</v>
      </c>
      <c r="Q815" s="44" t="n">
        <v>0</v>
      </c>
      <c r="R815" s="44" t="n">
        <v>0</v>
      </c>
      <c r="S815" s="44" t="n">
        <v>0</v>
      </c>
      <c r="T815" s="44" t="n">
        <v>0</v>
      </c>
    </row>
    <row r="816" customFormat="false" ht="12.75" hidden="false" customHeight="false" outlineLevel="0" collapsed="false">
      <c r="B816" s="47" t="n">
        <v>41244</v>
      </c>
      <c r="C816" s="43" t="n">
        <v>0</v>
      </c>
      <c r="D816" s="44" t="n">
        <v>0</v>
      </c>
      <c r="E816" s="44" t="n">
        <v>0</v>
      </c>
      <c r="F816" s="44" t="n">
        <v>0</v>
      </c>
      <c r="G816" s="44" t="n">
        <v>0</v>
      </c>
      <c r="H816" s="44" t="n">
        <v>0</v>
      </c>
      <c r="I816" s="44" t="n">
        <v>0</v>
      </c>
      <c r="J816" s="44" t="n">
        <v>0</v>
      </c>
      <c r="K816" s="44" t="n">
        <v>0</v>
      </c>
      <c r="L816" s="44" t="n">
        <v>0</v>
      </c>
      <c r="M816" s="44" t="n">
        <v>0</v>
      </c>
      <c r="N816" s="44" t="n">
        <v>0</v>
      </c>
      <c r="O816" s="44" t="n">
        <v>0</v>
      </c>
      <c r="P816" s="44" t="n">
        <v>0</v>
      </c>
      <c r="Q816" s="44" t="n">
        <v>0</v>
      </c>
      <c r="R816" s="44" t="n">
        <v>0</v>
      </c>
      <c r="S816" s="44" t="n">
        <v>0</v>
      </c>
      <c r="T816" s="44" t="n">
        <v>0</v>
      </c>
    </row>
    <row r="817" customFormat="false" ht="12.75" hidden="false" customHeight="false" outlineLevel="0" collapsed="false">
      <c r="B817" s="47" t="n">
        <v>41275</v>
      </c>
      <c r="C817" s="43" t="n">
        <v>0</v>
      </c>
      <c r="D817" s="44" t="n">
        <v>0</v>
      </c>
      <c r="E817" s="44" t="n">
        <v>0</v>
      </c>
      <c r="F817" s="44" t="n">
        <v>0</v>
      </c>
      <c r="G817" s="44" t="n">
        <v>0</v>
      </c>
      <c r="H817" s="44" t="n">
        <v>0</v>
      </c>
      <c r="I817" s="44" t="n">
        <v>0</v>
      </c>
      <c r="J817" s="44" t="n">
        <v>0</v>
      </c>
      <c r="K817" s="44" t="n">
        <v>0</v>
      </c>
      <c r="L817" s="44" t="n">
        <v>0</v>
      </c>
      <c r="M817" s="44" t="n">
        <v>0</v>
      </c>
      <c r="N817" s="44" t="n">
        <v>0</v>
      </c>
      <c r="O817" s="44" t="n">
        <v>0</v>
      </c>
      <c r="P817" s="44" t="n">
        <v>0</v>
      </c>
      <c r="Q817" s="44" t="n">
        <v>0</v>
      </c>
      <c r="R817" s="44" t="n">
        <v>0</v>
      </c>
      <c r="S817" s="44" t="n">
        <v>0</v>
      </c>
      <c r="T817" s="44" t="n">
        <v>0</v>
      </c>
    </row>
    <row r="818" customFormat="false" ht="12.75" hidden="false" customHeight="false" outlineLevel="0" collapsed="false">
      <c r="B818" s="47" t="n">
        <v>41306</v>
      </c>
      <c r="C818" s="43" t="n">
        <v>0</v>
      </c>
      <c r="D818" s="44" t="n">
        <v>0</v>
      </c>
      <c r="E818" s="44" t="n">
        <v>0</v>
      </c>
      <c r="F818" s="44" t="n">
        <v>0</v>
      </c>
      <c r="G818" s="44" t="n">
        <v>0</v>
      </c>
      <c r="H818" s="44" t="n">
        <v>0</v>
      </c>
      <c r="I818" s="44" t="n">
        <v>0</v>
      </c>
      <c r="J818" s="44" t="n">
        <v>0</v>
      </c>
      <c r="K818" s="44" t="n">
        <v>0</v>
      </c>
      <c r="L818" s="44" t="n">
        <v>0</v>
      </c>
      <c r="M818" s="44" t="n">
        <v>0</v>
      </c>
      <c r="N818" s="44" t="n">
        <v>0</v>
      </c>
      <c r="O818" s="44" t="n">
        <v>0</v>
      </c>
      <c r="P818" s="44" t="n">
        <v>0</v>
      </c>
      <c r="Q818" s="44" t="n">
        <v>0</v>
      </c>
      <c r="R818" s="44" t="n">
        <v>0</v>
      </c>
      <c r="S818" s="44" t="n">
        <v>0</v>
      </c>
      <c r="T818" s="44" t="n">
        <v>0</v>
      </c>
    </row>
    <row r="819" customFormat="false" ht="12.75" hidden="false" customHeight="false" outlineLevel="0" collapsed="false">
      <c r="B819" s="47" t="n">
        <v>41334</v>
      </c>
      <c r="C819" s="43" t="n">
        <v>0</v>
      </c>
      <c r="D819" s="44" t="n">
        <v>0</v>
      </c>
      <c r="E819" s="44" t="n">
        <v>0</v>
      </c>
      <c r="F819" s="44" t="n">
        <v>0</v>
      </c>
      <c r="G819" s="44" t="n">
        <v>0</v>
      </c>
      <c r="H819" s="44" t="n">
        <v>0</v>
      </c>
      <c r="I819" s="44" t="n">
        <v>0</v>
      </c>
      <c r="J819" s="44" t="n">
        <v>0</v>
      </c>
      <c r="K819" s="44" t="n">
        <v>0</v>
      </c>
      <c r="L819" s="44" t="n">
        <v>0</v>
      </c>
      <c r="M819" s="44" t="n">
        <v>0</v>
      </c>
      <c r="N819" s="44" t="n">
        <v>0</v>
      </c>
      <c r="O819" s="44" t="n">
        <v>0</v>
      </c>
      <c r="P819" s="44" t="n">
        <v>0</v>
      </c>
      <c r="Q819" s="44" t="n">
        <v>0</v>
      </c>
      <c r="R819" s="44" t="n">
        <v>0</v>
      </c>
      <c r="S819" s="44" t="n">
        <v>0</v>
      </c>
      <c r="T819" s="44" t="n">
        <v>0</v>
      </c>
    </row>
    <row r="820" customFormat="false" ht="12.75" hidden="false" customHeight="false" outlineLevel="0" collapsed="false">
      <c r="B820" s="47" t="n">
        <v>41365</v>
      </c>
      <c r="C820" s="43" t="n">
        <v>0</v>
      </c>
      <c r="D820" s="44" t="n">
        <v>0</v>
      </c>
      <c r="E820" s="44" t="n">
        <v>0</v>
      </c>
      <c r="F820" s="44" t="n">
        <v>0</v>
      </c>
      <c r="G820" s="44" t="n">
        <v>0</v>
      </c>
      <c r="H820" s="44" t="n">
        <v>0</v>
      </c>
      <c r="I820" s="44" t="n">
        <v>0</v>
      </c>
      <c r="J820" s="44" t="n">
        <v>0</v>
      </c>
      <c r="K820" s="44" t="n">
        <v>0</v>
      </c>
      <c r="L820" s="44" t="n">
        <v>0</v>
      </c>
      <c r="M820" s="44" t="n">
        <v>0</v>
      </c>
      <c r="N820" s="44" t="n">
        <v>0</v>
      </c>
      <c r="O820" s="44" t="n">
        <v>0</v>
      </c>
      <c r="P820" s="44" t="n">
        <v>0</v>
      </c>
      <c r="Q820" s="44" t="n">
        <v>0</v>
      </c>
      <c r="R820" s="44" t="n">
        <v>0</v>
      </c>
      <c r="S820" s="44" t="n">
        <v>0</v>
      </c>
      <c r="T820" s="44" t="n">
        <v>0</v>
      </c>
    </row>
    <row r="821" customFormat="false" ht="12.75" hidden="false" customHeight="false" outlineLevel="0" collapsed="false">
      <c r="B821" s="47" t="n">
        <v>41395</v>
      </c>
      <c r="C821" s="43" t="n">
        <v>0</v>
      </c>
      <c r="D821" s="44" t="n">
        <v>0</v>
      </c>
      <c r="E821" s="44" t="n">
        <v>0</v>
      </c>
      <c r="F821" s="44" t="n">
        <v>0</v>
      </c>
      <c r="G821" s="44" t="n">
        <v>0</v>
      </c>
      <c r="H821" s="44" t="n">
        <v>0</v>
      </c>
      <c r="I821" s="44" t="n">
        <v>0</v>
      </c>
      <c r="J821" s="44" t="n">
        <v>0</v>
      </c>
      <c r="K821" s="44" t="n">
        <v>0</v>
      </c>
      <c r="L821" s="44" t="n">
        <v>0</v>
      </c>
      <c r="M821" s="44" t="n">
        <v>0</v>
      </c>
      <c r="N821" s="44" t="n">
        <v>0</v>
      </c>
      <c r="O821" s="44" t="n">
        <v>0</v>
      </c>
      <c r="P821" s="44" t="n">
        <v>0</v>
      </c>
      <c r="Q821" s="44" t="n">
        <v>0</v>
      </c>
      <c r="R821" s="44" t="n">
        <v>0</v>
      </c>
      <c r="S821" s="44" t="n">
        <v>0</v>
      </c>
      <c r="T821" s="44" t="n">
        <v>0</v>
      </c>
    </row>
    <row r="822" customFormat="false" ht="12.75" hidden="false" customHeight="false" outlineLevel="0" collapsed="false">
      <c r="B822" s="47" t="n">
        <v>41426</v>
      </c>
      <c r="C822" s="43" t="n">
        <v>0</v>
      </c>
      <c r="D822" s="44" t="n">
        <v>0</v>
      </c>
      <c r="E822" s="44" t="n">
        <v>0</v>
      </c>
      <c r="F822" s="44" t="n">
        <v>0</v>
      </c>
      <c r="G822" s="44" t="n">
        <v>0</v>
      </c>
      <c r="H822" s="44" t="n">
        <v>0</v>
      </c>
      <c r="I822" s="44" t="n">
        <v>0</v>
      </c>
      <c r="J822" s="44" t="n">
        <v>0</v>
      </c>
      <c r="K822" s="44" t="n">
        <v>0</v>
      </c>
      <c r="L822" s="44" t="n">
        <v>0</v>
      </c>
      <c r="M822" s="44" t="n">
        <v>0</v>
      </c>
      <c r="N822" s="44" t="n">
        <v>0</v>
      </c>
      <c r="O822" s="44" t="n">
        <v>0</v>
      </c>
      <c r="P822" s="44" t="n">
        <v>0</v>
      </c>
      <c r="Q822" s="44" t="n">
        <v>0</v>
      </c>
      <c r="R822" s="44" t="n">
        <v>0</v>
      </c>
      <c r="S822" s="44" t="n">
        <v>0</v>
      </c>
      <c r="T822" s="44" t="n">
        <v>0</v>
      </c>
    </row>
    <row r="823" customFormat="false" ht="12.75" hidden="false" customHeight="false" outlineLevel="0" collapsed="false">
      <c r="B823" s="47" t="n">
        <v>41456</v>
      </c>
      <c r="C823" s="43" t="n">
        <v>0</v>
      </c>
      <c r="D823" s="44" t="n">
        <v>0</v>
      </c>
      <c r="E823" s="44" t="n">
        <v>0</v>
      </c>
      <c r="F823" s="44" t="n">
        <v>0</v>
      </c>
      <c r="G823" s="44" t="n">
        <v>0</v>
      </c>
      <c r="H823" s="44" t="n">
        <v>0</v>
      </c>
      <c r="I823" s="44" t="n">
        <v>0</v>
      </c>
      <c r="J823" s="44" t="n">
        <v>0</v>
      </c>
      <c r="K823" s="44" t="n">
        <v>0</v>
      </c>
      <c r="L823" s="44" t="n">
        <v>0</v>
      </c>
      <c r="M823" s="44" t="n">
        <v>0</v>
      </c>
      <c r="N823" s="44" t="n">
        <v>0</v>
      </c>
      <c r="O823" s="44" t="n">
        <v>0</v>
      </c>
      <c r="P823" s="44" t="n">
        <v>0</v>
      </c>
      <c r="Q823" s="44" t="n">
        <v>0</v>
      </c>
      <c r="R823" s="44" t="n">
        <v>0</v>
      </c>
      <c r="S823" s="44" t="n">
        <v>0</v>
      </c>
      <c r="T823" s="44" t="n">
        <v>0</v>
      </c>
    </row>
    <row r="824" customFormat="false" ht="12.75" hidden="false" customHeight="false" outlineLevel="0" collapsed="false">
      <c r="B824" s="47" t="n">
        <v>41487</v>
      </c>
      <c r="C824" s="43" t="n">
        <v>0</v>
      </c>
      <c r="D824" s="44" t="n">
        <v>0</v>
      </c>
      <c r="E824" s="44" t="n">
        <v>0</v>
      </c>
      <c r="F824" s="44" t="n">
        <v>0</v>
      </c>
      <c r="G824" s="44" t="n">
        <v>0</v>
      </c>
      <c r="H824" s="44" t="n">
        <v>0</v>
      </c>
      <c r="I824" s="44" t="n">
        <v>0</v>
      </c>
      <c r="J824" s="44" t="n">
        <v>0</v>
      </c>
      <c r="K824" s="44" t="n">
        <v>0</v>
      </c>
      <c r="L824" s="44" t="n">
        <v>0</v>
      </c>
      <c r="M824" s="44" t="n">
        <v>0</v>
      </c>
      <c r="N824" s="44" t="n">
        <v>0</v>
      </c>
      <c r="O824" s="44" t="n">
        <v>0</v>
      </c>
      <c r="P824" s="44" t="n">
        <v>0</v>
      </c>
      <c r="Q824" s="44" t="n">
        <v>0</v>
      </c>
      <c r="R824" s="44" t="n">
        <v>0</v>
      </c>
      <c r="S824" s="44" t="n">
        <v>0</v>
      </c>
      <c r="T824" s="44" t="n">
        <v>0</v>
      </c>
    </row>
    <row r="825" customFormat="false" ht="12.75" hidden="false" customHeight="false" outlineLevel="0" collapsed="false">
      <c r="B825" s="47" t="n">
        <v>41518</v>
      </c>
      <c r="C825" s="43" t="n">
        <v>0</v>
      </c>
      <c r="D825" s="44" t="n">
        <v>0</v>
      </c>
      <c r="E825" s="44" t="n">
        <v>0</v>
      </c>
      <c r="F825" s="44" t="n">
        <v>0</v>
      </c>
      <c r="G825" s="44" t="n">
        <v>0</v>
      </c>
      <c r="H825" s="44" t="n">
        <v>0</v>
      </c>
      <c r="I825" s="44" t="n">
        <v>0</v>
      </c>
      <c r="J825" s="44" t="n">
        <v>0</v>
      </c>
      <c r="K825" s="44" t="n">
        <v>0</v>
      </c>
      <c r="L825" s="44" t="n">
        <v>0</v>
      </c>
      <c r="M825" s="44" t="n">
        <v>0</v>
      </c>
      <c r="N825" s="44" t="n">
        <v>0</v>
      </c>
      <c r="O825" s="44" t="n">
        <v>0</v>
      </c>
      <c r="P825" s="44" t="n">
        <v>0</v>
      </c>
      <c r="Q825" s="44" t="n">
        <v>0</v>
      </c>
      <c r="R825" s="44" t="n">
        <v>0</v>
      </c>
      <c r="S825" s="44" t="n">
        <v>0</v>
      </c>
      <c r="T825" s="44" t="n">
        <v>0</v>
      </c>
    </row>
    <row r="826" customFormat="false" ht="12.75" hidden="false" customHeight="false" outlineLevel="0" collapsed="false">
      <c r="B826" s="47" t="n">
        <v>41548</v>
      </c>
      <c r="C826" s="43" t="n">
        <v>0</v>
      </c>
      <c r="D826" s="44" t="n">
        <v>0</v>
      </c>
      <c r="E826" s="44" t="n">
        <v>0</v>
      </c>
      <c r="F826" s="44" t="n">
        <v>0</v>
      </c>
      <c r="G826" s="44" t="n">
        <v>0</v>
      </c>
      <c r="H826" s="44" t="n">
        <v>0</v>
      </c>
      <c r="I826" s="44" t="n">
        <v>0</v>
      </c>
      <c r="J826" s="44" t="n">
        <v>0</v>
      </c>
      <c r="K826" s="44" t="n">
        <v>0</v>
      </c>
      <c r="L826" s="44" t="n">
        <v>0</v>
      </c>
      <c r="M826" s="44" t="n">
        <v>0</v>
      </c>
      <c r="N826" s="44" t="n">
        <v>0</v>
      </c>
      <c r="O826" s="44" t="n">
        <v>0</v>
      </c>
      <c r="P826" s="44" t="n">
        <v>0</v>
      </c>
      <c r="Q826" s="44" t="n">
        <v>0</v>
      </c>
      <c r="R826" s="44" t="n">
        <v>0</v>
      </c>
      <c r="S826" s="44" t="n">
        <v>0</v>
      </c>
      <c r="T826" s="44" t="n">
        <v>0</v>
      </c>
    </row>
    <row r="827" customFormat="false" ht="12.75" hidden="false" customHeight="false" outlineLevel="0" collapsed="false">
      <c r="B827" s="47" t="n">
        <v>41579</v>
      </c>
      <c r="C827" s="43" t="n">
        <v>0</v>
      </c>
      <c r="D827" s="44" t="n">
        <v>0</v>
      </c>
      <c r="E827" s="44" t="n">
        <v>0</v>
      </c>
      <c r="F827" s="44" t="n">
        <v>0</v>
      </c>
      <c r="G827" s="44" t="n">
        <v>0</v>
      </c>
      <c r="H827" s="44" t="n">
        <v>0</v>
      </c>
      <c r="I827" s="44" t="n">
        <v>0</v>
      </c>
      <c r="J827" s="44" t="n">
        <v>0</v>
      </c>
      <c r="K827" s="44" t="n">
        <v>0</v>
      </c>
      <c r="L827" s="44" t="n">
        <v>0</v>
      </c>
      <c r="M827" s="44" t="n">
        <v>0</v>
      </c>
      <c r="N827" s="44" t="n">
        <v>0</v>
      </c>
      <c r="O827" s="44" t="n">
        <v>0</v>
      </c>
      <c r="P827" s="44" t="n">
        <v>0</v>
      </c>
      <c r="Q827" s="44" t="n">
        <v>0</v>
      </c>
      <c r="R827" s="44" t="n">
        <v>0</v>
      </c>
      <c r="S827" s="44" t="n">
        <v>0</v>
      </c>
      <c r="T827" s="44" t="n">
        <v>0</v>
      </c>
    </row>
    <row r="828" customFormat="false" ht="12.75" hidden="false" customHeight="false" outlineLevel="0" collapsed="false">
      <c r="B828" s="47" t="n">
        <v>41609</v>
      </c>
      <c r="C828" s="43" t="n">
        <v>0</v>
      </c>
      <c r="D828" s="44" t="n">
        <v>0</v>
      </c>
      <c r="E828" s="44" t="n">
        <v>0</v>
      </c>
      <c r="F828" s="44" t="n">
        <v>0</v>
      </c>
      <c r="G828" s="44" t="n">
        <v>0</v>
      </c>
      <c r="H828" s="44" t="n">
        <v>0</v>
      </c>
      <c r="I828" s="44" t="n">
        <v>0</v>
      </c>
      <c r="J828" s="44" t="n">
        <v>0</v>
      </c>
      <c r="K828" s="44" t="n">
        <v>0</v>
      </c>
      <c r="L828" s="44" t="n">
        <v>0</v>
      </c>
      <c r="M828" s="44" t="n">
        <v>0</v>
      </c>
      <c r="N828" s="44" t="n">
        <v>0</v>
      </c>
      <c r="O828" s="44" t="n">
        <v>0</v>
      </c>
      <c r="P828" s="44" t="n">
        <v>0</v>
      </c>
      <c r="Q828" s="44" t="n">
        <v>0</v>
      </c>
      <c r="R828" s="44" t="n">
        <v>0</v>
      </c>
      <c r="S828" s="44" t="n">
        <v>0</v>
      </c>
      <c r="T828" s="44" t="n">
        <v>0</v>
      </c>
    </row>
    <row r="829" customFormat="false" ht="12.75" hidden="false" customHeight="false" outlineLevel="0" collapsed="false">
      <c r="B829" s="47" t="n">
        <v>41640</v>
      </c>
      <c r="C829" s="43" t="n">
        <v>0</v>
      </c>
      <c r="D829" s="44" t="n">
        <v>0</v>
      </c>
      <c r="E829" s="44" t="n">
        <v>0</v>
      </c>
      <c r="F829" s="44" t="n">
        <v>0</v>
      </c>
      <c r="G829" s="44" t="n">
        <v>0</v>
      </c>
      <c r="H829" s="44" t="n">
        <v>0</v>
      </c>
      <c r="I829" s="44" t="n">
        <v>0</v>
      </c>
      <c r="J829" s="44" t="n">
        <v>0</v>
      </c>
      <c r="K829" s="44" t="n">
        <v>0</v>
      </c>
      <c r="L829" s="44" t="n">
        <v>0</v>
      </c>
      <c r="M829" s="44" t="n">
        <v>0</v>
      </c>
      <c r="N829" s="44" t="n">
        <v>0</v>
      </c>
      <c r="O829" s="44" t="n">
        <v>0</v>
      </c>
      <c r="P829" s="44" t="n">
        <v>0</v>
      </c>
      <c r="Q829" s="44" t="n">
        <v>0</v>
      </c>
      <c r="R829" s="44" t="n">
        <v>0</v>
      </c>
      <c r="S829" s="44" t="n">
        <v>0</v>
      </c>
      <c r="T829" s="44" t="n">
        <v>0</v>
      </c>
    </row>
    <row r="830" customFormat="false" ht="12.75" hidden="false" customHeight="false" outlineLevel="0" collapsed="false">
      <c r="B830" s="47" t="n">
        <v>41671</v>
      </c>
      <c r="C830" s="43" t="n">
        <v>0</v>
      </c>
      <c r="D830" s="44" t="n">
        <v>0</v>
      </c>
      <c r="E830" s="44" t="n">
        <v>0</v>
      </c>
      <c r="F830" s="44" t="n">
        <v>0</v>
      </c>
      <c r="G830" s="44" t="n">
        <v>0</v>
      </c>
      <c r="H830" s="44" t="n">
        <v>0</v>
      </c>
      <c r="I830" s="44" t="n">
        <v>0</v>
      </c>
      <c r="J830" s="44" t="n">
        <v>0</v>
      </c>
      <c r="K830" s="44" t="n">
        <v>0</v>
      </c>
      <c r="L830" s="44" t="n">
        <v>0</v>
      </c>
      <c r="M830" s="44" t="n">
        <v>0</v>
      </c>
      <c r="N830" s="44" t="n">
        <v>0</v>
      </c>
      <c r="O830" s="44" t="n">
        <v>0</v>
      </c>
      <c r="P830" s="44" t="n">
        <v>0</v>
      </c>
      <c r="Q830" s="44" t="n">
        <v>0</v>
      </c>
      <c r="R830" s="44" t="n">
        <v>0</v>
      </c>
      <c r="S830" s="44" t="n">
        <v>0</v>
      </c>
      <c r="T830" s="44" t="n">
        <v>0</v>
      </c>
    </row>
    <row r="831" customFormat="false" ht="12.75" hidden="false" customHeight="false" outlineLevel="0" collapsed="false">
      <c r="B831" s="47" t="n">
        <v>41699</v>
      </c>
      <c r="C831" s="43" t="n">
        <v>0</v>
      </c>
      <c r="D831" s="44" t="n">
        <v>0</v>
      </c>
      <c r="E831" s="44" t="n">
        <v>0</v>
      </c>
      <c r="F831" s="44" t="n">
        <v>0</v>
      </c>
      <c r="G831" s="44" t="n">
        <v>0</v>
      </c>
      <c r="H831" s="44" t="n">
        <v>0</v>
      </c>
      <c r="I831" s="44" t="n">
        <v>0</v>
      </c>
      <c r="J831" s="44" t="n">
        <v>0</v>
      </c>
      <c r="K831" s="44" t="n">
        <v>0</v>
      </c>
      <c r="L831" s="44" t="n">
        <v>0</v>
      </c>
      <c r="M831" s="44" t="n">
        <v>0</v>
      </c>
      <c r="N831" s="44" t="n">
        <v>0</v>
      </c>
      <c r="O831" s="44" t="n">
        <v>0</v>
      </c>
      <c r="P831" s="44" t="n">
        <v>0</v>
      </c>
      <c r="Q831" s="44" t="n">
        <v>0</v>
      </c>
      <c r="R831" s="44" t="n">
        <v>0</v>
      </c>
      <c r="S831" s="44" t="n">
        <v>0</v>
      </c>
      <c r="T831" s="44" t="n">
        <v>0</v>
      </c>
    </row>
    <row r="832" customFormat="false" ht="12.75" hidden="false" customHeight="false" outlineLevel="0" collapsed="false">
      <c r="B832" s="47" t="n">
        <v>41730</v>
      </c>
      <c r="C832" s="43" t="n">
        <v>0</v>
      </c>
      <c r="D832" s="44" t="n">
        <v>0</v>
      </c>
      <c r="E832" s="44" t="n">
        <v>0</v>
      </c>
      <c r="F832" s="44" t="n">
        <v>0</v>
      </c>
      <c r="G832" s="44" t="n">
        <v>0</v>
      </c>
      <c r="H832" s="44" t="n">
        <v>0</v>
      </c>
      <c r="I832" s="44" t="n">
        <v>0</v>
      </c>
      <c r="J832" s="44" t="n">
        <v>0</v>
      </c>
      <c r="K832" s="44" t="n">
        <v>0</v>
      </c>
      <c r="L832" s="44" t="n">
        <v>0</v>
      </c>
      <c r="M832" s="44" t="n">
        <v>0</v>
      </c>
      <c r="N832" s="44" t="n">
        <v>0</v>
      </c>
      <c r="O832" s="44" t="n">
        <v>0</v>
      </c>
      <c r="P832" s="44" t="n">
        <v>0</v>
      </c>
      <c r="Q832" s="44" t="n">
        <v>0</v>
      </c>
      <c r="R832" s="44" t="n">
        <v>0</v>
      </c>
      <c r="S832" s="44" t="n">
        <v>0</v>
      </c>
      <c r="T832" s="44" t="n">
        <v>0</v>
      </c>
    </row>
    <row r="833" customFormat="false" ht="13.5" hidden="false" customHeight="false" outlineLevel="0" collapsed="false">
      <c r="B833" s="48" t="n">
        <v>41760</v>
      </c>
      <c r="C833" s="43" t="n">
        <v>0</v>
      </c>
      <c r="D833" s="44" t="n">
        <v>0</v>
      </c>
      <c r="E833" s="44" t="n">
        <v>0</v>
      </c>
      <c r="F833" s="44" t="n">
        <v>0</v>
      </c>
      <c r="G833" s="44" t="n">
        <v>0</v>
      </c>
      <c r="H833" s="44" t="n">
        <v>0</v>
      </c>
      <c r="I833" s="44" t="n">
        <v>0</v>
      </c>
      <c r="J833" s="44" t="n">
        <v>0</v>
      </c>
      <c r="K833" s="44" t="n">
        <v>0</v>
      </c>
      <c r="L833" s="44" t="n">
        <v>0</v>
      </c>
      <c r="M833" s="44" t="n">
        <v>0</v>
      </c>
      <c r="N833" s="44" t="n">
        <v>0</v>
      </c>
      <c r="O833" s="44" t="n">
        <v>0</v>
      </c>
      <c r="P833" s="44" t="n">
        <v>0</v>
      </c>
      <c r="Q833" s="44" t="n">
        <v>0</v>
      </c>
      <c r="R833" s="44" t="n">
        <v>0</v>
      </c>
      <c r="S833" s="44" t="n">
        <v>0</v>
      </c>
      <c r="T833" s="44" t="n">
        <v>0</v>
      </c>
    </row>
  </sheetData>
  <mergeCells count="5">
    <mergeCell ref="B2:T2"/>
    <mergeCell ref="B169:T169"/>
    <mergeCell ref="B336:T336"/>
    <mergeCell ref="B503:T503"/>
    <mergeCell ref="B670:T67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369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J6" activeCellId="0" sqref="J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31" width="9.14"/>
    <col collapsed="false" customWidth="true" hidden="false" outlineLevel="0" max="2" min="2" style="232" width="11.56"/>
    <col collapsed="false" customWidth="true" hidden="false" outlineLevel="0" max="5" min="5" style="233" width="10.56"/>
    <col collapsed="false" customWidth="true" hidden="false" outlineLevel="0" max="11" min="9" style="234" width="9.14"/>
  </cols>
  <sheetData>
    <row r="1" customFormat="false" ht="12.75" hidden="false" customHeight="false" outlineLevel="0" collapsed="false">
      <c r="B1" s="235"/>
      <c r="J1" s="236"/>
    </row>
    <row r="2" customFormat="false" ht="12.75" hidden="false" customHeight="false" outlineLevel="0" collapsed="false">
      <c r="B2" s="235"/>
      <c r="J2" s="236"/>
    </row>
    <row r="3" customFormat="false" ht="12.75" hidden="false" customHeight="false" outlineLevel="0" collapsed="false">
      <c r="B3" s="235"/>
      <c r="C3" s="236"/>
      <c r="D3" s="237"/>
      <c r="E3" s="238" t="s">
        <v>286</v>
      </c>
      <c r="F3" s="237"/>
      <c r="G3" s="236"/>
      <c r="H3" s="237"/>
      <c r="I3" s="234" t="s">
        <v>287</v>
      </c>
      <c r="J3" s="236"/>
      <c r="K3" s="237"/>
    </row>
    <row r="4" customFormat="false" ht="12.75" hidden="false" customHeight="false" outlineLevel="0" collapsed="false">
      <c r="B4" s="235" t="n">
        <v>36861</v>
      </c>
      <c r="C4" s="236" t="n">
        <f aca="false">IF(SETTLE="options",J4,G4)</f>
        <v>6.675</v>
      </c>
      <c r="D4" s="237" t="n">
        <f aca="false">IF(SETTLE="options",K4,F4)</f>
        <v>0.82</v>
      </c>
      <c r="E4" s="238" t="n">
        <v>36857</v>
      </c>
      <c r="F4" s="237" t="n">
        <f aca="false">curves!I6</f>
        <v>0.82</v>
      </c>
      <c r="G4" s="236" t="n">
        <f aca="false">curves!H6</f>
        <v>6.673</v>
      </c>
      <c r="H4" s="237" t="n">
        <f aca="false">curves!J6</f>
        <v>0.069420808874716</v>
      </c>
      <c r="I4" s="238" t="n">
        <v>36858</v>
      </c>
      <c r="J4" s="236" t="n">
        <f aca="false">[7]STRADDLES!$F30</f>
        <v>6.675</v>
      </c>
      <c r="K4" s="237" t="n">
        <f aca="false">[7]STRADDLES!$I30</f>
        <v>0.82</v>
      </c>
    </row>
    <row r="5" customFormat="false" ht="12.75" hidden="false" customHeight="false" outlineLevel="0" collapsed="false">
      <c r="B5" s="235" t="n">
        <v>36892</v>
      </c>
      <c r="C5" s="236" t="n">
        <f aca="false">IF(SETTLE="options",J5,G5)</f>
        <v>6.675</v>
      </c>
      <c r="D5" s="237" t="n">
        <f aca="false">IF(SETTLE="options",K5,F5)</f>
        <v>0.82</v>
      </c>
      <c r="E5" s="238" t="n">
        <v>36886</v>
      </c>
      <c r="F5" s="237" t="n">
        <f aca="false">curves!I7</f>
        <v>0.83</v>
      </c>
      <c r="G5" s="236" t="n">
        <f aca="false">curves!H7</f>
        <v>6.533</v>
      </c>
      <c r="H5" s="237" t="n">
        <f aca="false">curves!J7</f>
        <v>0.068871456367479</v>
      </c>
      <c r="I5" s="238" t="n">
        <v>36887</v>
      </c>
      <c r="J5" s="236" t="n">
        <f aca="false">[7]STRADDLES!$F30</f>
        <v>6.675</v>
      </c>
      <c r="K5" s="237" t="n">
        <f aca="false">[7]STRADDLES!$I30</f>
        <v>0.82</v>
      </c>
    </row>
    <row r="6" customFormat="false" ht="12.75" hidden="false" customHeight="false" outlineLevel="0" collapsed="false">
      <c r="B6" s="235" t="n">
        <v>36923</v>
      </c>
      <c r="C6" s="236" t="n">
        <f aca="false">IF(SETTLE="options",J6,G6)</f>
        <v>6.54</v>
      </c>
      <c r="D6" s="237" t="n">
        <f aca="false">IF(SETTLE="options",K6,F6)</f>
        <v>0.78</v>
      </c>
      <c r="E6" s="238" t="n">
        <v>36917</v>
      </c>
      <c r="F6" s="237" t="n">
        <f aca="false">curves!I8</f>
        <v>0.78</v>
      </c>
      <c r="G6" s="236" t="n">
        <f aca="false">curves!H8</f>
        <v>6.043</v>
      </c>
      <c r="H6" s="237" t="n">
        <f aca="false">curves!J8</f>
        <v>0.068422514816258</v>
      </c>
      <c r="I6" s="238" t="n">
        <v>36920</v>
      </c>
      <c r="J6" s="236" t="n">
        <f aca="false">[7]STRADDLES!$F31</f>
        <v>6.54</v>
      </c>
      <c r="K6" s="237" t="n">
        <f aca="false">[7]STRADDLES!$I31</f>
        <v>0.78</v>
      </c>
    </row>
    <row r="7" customFormat="false" ht="12.75" hidden="false" customHeight="false" outlineLevel="0" collapsed="false">
      <c r="B7" s="235" t="n">
        <v>36951</v>
      </c>
      <c r="C7" s="236" t="n">
        <f aca="false">IF(SETTLE="options",J7,G7)</f>
        <v>6.05</v>
      </c>
      <c r="D7" s="237" t="n">
        <f aca="false">IF(SETTLE="options",K7,F7)</f>
        <v>0.615</v>
      </c>
      <c r="E7" s="238" t="n">
        <v>36945</v>
      </c>
      <c r="F7" s="237" t="n">
        <f aca="false">curves!I9</f>
        <v>0.615</v>
      </c>
      <c r="G7" s="236" t="n">
        <f aca="false">curves!H9</f>
        <v>5.323</v>
      </c>
      <c r="H7" s="237" t="n">
        <f aca="false">curves!J9</f>
        <v>0.067949221977425</v>
      </c>
      <c r="I7" s="238" t="n">
        <v>36948</v>
      </c>
      <c r="J7" s="236" t="n">
        <f aca="false">[7]STRADDLES!$F32</f>
        <v>6.05</v>
      </c>
      <c r="K7" s="237" t="n">
        <f aca="false">[7]STRADDLES!$I32</f>
        <v>0.615</v>
      </c>
    </row>
    <row r="8" customFormat="false" ht="12.75" hidden="false" customHeight="false" outlineLevel="0" collapsed="false">
      <c r="B8" s="235" t="n">
        <v>36982</v>
      </c>
      <c r="C8" s="236" t="n">
        <f aca="false">IF(SETTLE="options",J8,G8)</f>
        <v>5.32</v>
      </c>
      <c r="D8" s="237" t="n">
        <f aca="false">IF(SETTLE="options",K8,F8)</f>
        <v>0.5175</v>
      </c>
      <c r="E8" s="238" t="n">
        <v>36977</v>
      </c>
      <c r="F8" s="237" t="n">
        <f aca="false">curves!I10</f>
        <v>0.5075</v>
      </c>
      <c r="G8" s="236" t="n">
        <f aca="false">curves!H10</f>
        <v>5.008</v>
      </c>
      <c r="H8" s="237" t="n">
        <f aca="false">curves!J10</f>
        <v>0.067428261060615</v>
      </c>
      <c r="I8" s="238" t="n">
        <v>36978</v>
      </c>
      <c r="J8" s="236" t="n">
        <f aca="false">[7]STRADDLES!$F33</f>
        <v>5.32</v>
      </c>
      <c r="K8" s="237" t="n">
        <f aca="false">[7]STRADDLES!$I33</f>
        <v>0.5175</v>
      </c>
    </row>
    <row r="9" customFormat="false" ht="12.75" hidden="false" customHeight="false" outlineLevel="0" collapsed="false">
      <c r="B9" s="235" t="n">
        <v>37012</v>
      </c>
      <c r="C9" s="236" t="n">
        <f aca="false">IF(SETTLE="options",J9,G9)</f>
        <v>5.01</v>
      </c>
      <c r="D9" s="237" t="n">
        <f aca="false">IF(SETTLE="options",K9,F9)</f>
        <v>0.475</v>
      </c>
      <c r="E9" s="238" t="n">
        <v>37006</v>
      </c>
      <c r="F9" s="237" t="n">
        <f aca="false">curves!I11</f>
        <v>0.465</v>
      </c>
      <c r="G9" s="236" t="n">
        <f aca="false">curves!H11</f>
        <v>4.973</v>
      </c>
      <c r="H9" s="237" t="n">
        <f aca="false">curves!J11</f>
        <v>0.066889934874307</v>
      </c>
      <c r="I9" s="238" t="n">
        <v>37007</v>
      </c>
      <c r="J9" s="236" t="n">
        <f aca="false">[7]STRADDLES!$F34</f>
        <v>5.01</v>
      </c>
      <c r="K9" s="237" t="n">
        <f aca="false">[7]STRADDLES!$I34</f>
        <v>0.475</v>
      </c>
    </row>
    <row r="10" customFormat="false" ht="12.75" hidden="false" customHeight="false" outlineLevel="0" collapsed="false">
      <c r="B10" s="235" t="n">
        <v>37043</v>
      </c>
      <c r="C10" s="236" t="n">
        <f aca="false">IF(SETTLE="options",J10,G10)</f>
        <v>4.97</v>
      </c>
      <c r="D10" s="237" t="n">
        <f aca="false">IF(SETTLE="options",K10,F10)</f>
        <v>0.47</v>
      </c>
      <c r="E10" s="238" t="n">
        <v>37036</v>
      </c>
      <c r="F10" s="237" t="n">
        <f aca="false">curves!I12</f>
        <v>0.46</v>
      </c>
      <c r="G10" s="236" t="n">
        <f aca="false">curves!H12</f>
        <v>4.955</v>
      </c>
      <c r="H10" s="237" t="n">
        <f aca="false">curves!J12</f>
        <v>0.066422226839917</v>
      </c>
      <c r="I10" s="238" t="n">
        <v>37040</v>
      </c>
      <c r="J10" s="236" t="n">
        <f aca="false">[7]STRADDLES!$F35</f>
        <v>4.97</v>
      </c>
      <c r="K10" s="237" t="n">
        <f aca="false">[7]STRADDLES!$I35</f>
        <v>0.47</v>
      </c>
    </row>
    <row r="11" customFormat="false" ht="12.75" hidden="false" customHeight="false" outlineLevel="0" collapsed="false">
      <c r="B11" s="235" t="n">
        <v>37073</v>
      </c>
      <c r="C11" s="236" t="n">
        <f aca="false">IF(SETTLE="options",J11,G11)</f>
        <v>4.95</v>
      </c>
      <c r="D11" s="237" t="n">
        <f aca="false">IF(SETTLE="options",K11,F11)</f>
        <v>0.47</v>
      </c>
      <c r="E11" s="238" t="n">
        <v>37068</v>
      </c>
      <c r="F11" s="237" t="n">
        <f aca="false">curves!I13</f>
        <v>0.46</v>
      </c>
      <c r="G11" s="236" t="n">
        <f aca="false">curves!H13</f>
        <v>4.935</v>
      </c>
      <c r="H11" s="237" t="n">
        <f aca="false">curves!J13</f>
        <v>0.066037743397889</v>
      </c>
      <c r="I11" s="238" t="n">
        <v>37069</v>
      </c>
      <c r="J11" s="236" t="n">
        <f aca="false">[7]STRADDLES!$F36</f>
        <v>4.95</v>
      </c>
      <c r="K11" s="237" t="n">
        <f aca="false">[7]STRADDLES!$I36</f>
        <v>0.47</v>
      </c>
    </row>
    <row r="12" customFormat="false" ht="12.75" hidden="false" customHeight="false" outlineLevel="0" collapsed="false">
      <c r="B12" s="235" t="n">
        <v>37104</v>
      </c>
      <c r="C12" s="236" t="n">
        <f aca="false">IF(SETTLE="options",J12,G12)</f>
        <v>4.925</v>
      </c>
      <c r="D12" s="237" t="n">
        <f aca="false">IF(SETTLE="options",K12,F12)</f>
        <v>0.47</v>
      </c>
      <c r="E12" s="238" t="n">
        <v>37098</v>
      </c>
      <c r="F12" s="237" t="n">
        <f aca="false">curves!I14</f>
        <v>0.46</v>
      </c>
      <c r="G12" s="236" t="n">
        <f aca="false">curves!H14</f>
        <v>4.92</v>
      </c>
      <c r="H12" s="237" t="n">
        <f aca="false">curves!J14</f>
        <v>0.065653260004837</v>
      </c>
      <c r="I12" s="238" t="n">
        <v>37099</v>
      </c>
      <c r="J12" s="236" t="n">
        <f aca="false">[7]STRADDLES!$F37</f>
        <v>4.925</v>
      </c>
      <c r="K12" s="237" t="n">
        <f aca="false">[7]STRADDLES!$I37</f>
        <v>0.47</v>
      </c>
    </row>
    <row r="13" customFormat="false" ht="12.75" hidden="false" customHeight="false" outlineLevel="0" collapsed="false">
      <c r="B13" s="235" t="n">
        <v>37135</v>
      </c>
      <c r="C13" s="236" t="n">
        <f aca="false">IF(SETTLE="options",J13,G13)</f>
        <v>4.905</v>
      </c>
      <c r="D13" s="237" t="n">
        <f aca="false">IF(SETTLE="options",K13,F13)</f>
        <v>0.47</v>
      </c>
      <c r="E13" s="238" t="n">
        <v>37131</v>
      </c>
      <c r="F13" s="237" t="n">
        <f aca="false">curves!I15</f>
        <v>0.46</v>
      </c>
      <c r="G13" s="236" t="n">
        <f aca="false">curves!H15</f>
        <v>4.91</v>
      </c>
      <c r="H13" s="237" t="n">
        <f aca="false">curves!J15</f>
        <v>0.065322673879389</v>
      </c>
      <c r="I13" s="238" t="n">
        <v>37132</v>
      </c>
      <c r="J13" s="236" t="n">
        <f aca="false">[7]STRADDLES!$F38</f>
        <v>4.905</v>
      </c>
      <c r="K13" s="237" t="n">
        <f aca="false">[7]STRADDLES!$I38</f>
        <v>0.47</v>
      </c>
    </row>
    <row r="14" customFormat="false" ht="12.75" hidden="false" customHeight="false" outlineLevel="0" collapsed="false">
      <c r="B14" s="235" t="n">
        <v>37165</v>
      </c>
      <c r="C14" s="236" t="n">
        <f aca="false">IF(SETTLE="options",J14,G14)</f>
        <v>4.92</v>
      </c>
      <c r="D14" s="237" t="n">
        <f aca="false">IF(SETTLE="options",K14,F14)</f>
        <v>0.47</v>
      </c>
      <c r="E14" s="238" t="n">
        <v>37159</v>
      </c>
      <c r="F14" s="237" t="n">
        <f aca="false">curves!I16</f>
        <v>0.46</v>
      </c>
      <c r="G14" s="236" t="n">
        <f aca="false">curves!H16</f>
        <v>4.99</v>
      </c>
      <c r="H14" s="237" t="n">
        <f aca="false">curves!J16</f>
        <v>0.065048560562634</v>
      </c>
      <c r="I14" s="238" t="n">
        <v>37160</v>
      </c>
      <c r="J14" s="236" t="n">
        <f aca="false">[7]STRADDLES!$F39</f>
        <v>4.92</v>
      </c>
      <c r="K14" s="237" t="n">
        <f aca="false">[7]STRADDLES!$I39</f>
        <v>0.47</v>
      </c>
    </row>
    <row r="15" customFormat="false" ht="12.75" hidden="false" customHeight="false" outlineLevel="0" collapsed="false">
      <c r="B15" s="235" t="n">
        <v>37196</v>
      </c>
      <c r="C15" s="236" t="n">
        <f aca="false">IF(SETTLE="options",J15,G15)</f>
        <v>4.95</v>
      </c>
      <c r="D15" s="237" t="n">
        <f aca="false">IF(SETTLE="options",K15,F15)</f>
        <v>0.47</v>
      </c>
      <c r="E15" s="238" t="n">
        <v>37190</v>
      </c>
      <c r="F15" s="237" t="n">
        <f aca="false">curves!I17</f>
        <v>0.46</v>
      </c>
      <c r="G15" s="236" t="n">
        <f aca="false">curves!H17</f>
        <v>5.07</v>
      </c>
      <c r="H15" s="237" t="n">
        <f aca="false">curves!J17</f>
        <v>0.064783289634648</v>
      </c>
      <c r="I15" s="238" t="n">
        <v>37193</v>
      </c>
      <c r="J15" s="236" t="n">
        <f aca="false">[7]STRADDLES!$F40</f>
        <v>4.95</v>
      </c>
      <c r="K15" s="237" t="n">
        <f aca="false">[7]STRADDLES!$I40</f>
        <v>0.47</v>
      </c>
    </row>
    <row r="16" customFormat="false" ht="12.75" hidden="false" customHeight="false" outlineLevel="0" collapsed="false">
      <c r="A16" s="232"/>
      <c r="B16" s="235" t="n">
        <v>37226</v>
      </c>
      <c r="C16" s="236" t="n">
        <f aca="false">IF(SETTLE="options",J16,G16)</f>
        <v>5.03</v>
      </c>
      <c r="D16" s="237" t="n">
        <f aca="false">IF(SETTLE="options",K16,F16)</f>
        <v>0.47</v>
      </c>
      <c r="E16" s="238" t="n">
        <v>37222</v>
      </c>
      <c r="F16" s="237" t="n">
        <f aca="false">curves!I18</f>
        <v>0.46</v>
      </c>
      <c r="G16" s="236" t="n">
        <f aca="false">curves!H18</f>
        <v>5.075</v>
      </c>
      <c r="H16" s="237" t="n">
        <f aca="false">curves!J18</f>
        <v>0.06456938026367</v>
      </c>
      <c r="I16" s="238" t="n">
        <v>37223</v>
      </c>
      <c r="J16" s="236" t="n">
        <f aca="false">[7]STRADDLES!$F41</f>
        <v>5.03</v>
      </c>
      <c r="K16" s="237" t="n">
        <f aca="false">[7]STRADDLES!$I41</f>
        <v>0.47</v>
      </c>
    </row>
    <row r="17" customFormat="false" ht="12.75" hidden="false" customHeight="false" outlineLevel="0" collapsed="false">
      <c r="A17" s="232"/>
      <c r="B17" s="235" t="n">
        <v>37257</v>
      </c>
      <c r="C17" s="236" t="n">
        <f aca="false">IF(SETTLE="options",J17,G17)</f>
        <v>5.02</v>
      </c>
      <c r="D17" s="237" t="n">
        <f aca="false">IF(SETTLE="options",K17,F17)</f>
        <v>0.46</v>
      </c>
      <c r="E17" s="238" t="n">
        <v>37251</v>
      </c>
      <c r="F17" s="237" t="n">
        <f aca="false">curves!I19</f>
        <v>0.45</v>
      </c>
      <c r="G17" s="236" t="n">
        <f aca="false">curves!H19</f>
        <v>4.855</v>
      </c>
      <c r="H17" s="237" t="n">
        <f aca="false">curves!J19</f>
        <v>0.064438830145609</v>
      </c>
      <c r="I17" s="238" t="n">
        <v>37252</v>
      </c>
      <c r="J17" s="236" t="n">
        <f aca="false">[7]STRADDLES!$F42</f>
        <v>5.02</v>
      </c>
      <c r="K17" s="237" t="n">
        <f aca="false">[7]STRADDLES!$I42</f>
        <v>0.46</v>
      </c>
    </row>
    <row r="18" customFormat="false" ht="12.75" hidden="false" customHeight="false" outlineLevel="0" collapsed="false">
      <c r="B18" s="235" t="n">
        <v>37288</v>
      </c>
      <c r="C18" s="236" t="n">
        <f aca="false">IF(SETTLE="options",J18,G18)</f>
        <v>4.8</v>
      </c>
      <c r="D18" s="237" t="n">
        <f aca="false">IF(SETTLE="options",K18,F18)</f>
        <v>0.425</v>
      </c>
      <c r="E18" s="238" t="n">
        <v>37284</v>
      </c>
      <c r="F18" s="237" t="n">
        <f aca="false">curves!I20</f>
        <v>0.415</v>
      </c>
      <c r="G18" s="236" t="n">
        <f aca="false">curves!H20</f>
        <v>4.605</v>
      </c>
      <c r="H18" s="237" t="n">
        <f aca="false">curves!J20</f>
        <v>0.064320913914799</v>
      </c>
      <c r="I18" s="238" t="n">
        <v>37285</v>
      </c>
      <c r="J18" s="236" t="n">
        <f aca="false">[7]STRADDLES!$F43</f>
        <v>4.8</v>
      </c>
      <c r="K18" s="237" t="n">
        <f aca="false">[7]STRADDLES!$I43</f>
        <v>0.425</v>
      </c>
    </row>
    <row r="19" customFormat="false" ht="12.75" hidden="false" customHeight="false" outlineLevel="0" collapsed="false">
      <c r="B19" s="235" t="n">
        <v>37316</v>
      </c>
      <c r="C19" s="236" t="n">
        <f aca="false">IF(SETTLE="options",J19,G19)</f>
        <v>4.54</v>
      </c>
      <c r="D19" s="237" t="n">
        <f aca="false">IF(SETTLE="options",K19,F19)</f>
        <v>0.38</v>
      </c>
      <c r="E19" s="238" t="n">
        <v>37312</v>
      </c>
      <c r="F19" s="237" t="n">
        <f aca="false">curves!I21</f>
        <v>0.37</v>
      </c>
      <c r="G19" s="236" t="n">
        <f aca="false">curves!H21</f>
        <v>4.37</v>
      </c>
      <c r="H19" s="237" t="n">
        <f aca="false">curves!J21</f>
        <v>0.06419281200019</v>
      </c>
      <c r="I19" s="238" t="n">
        <v>37313</v>
      </c>
      <c r="J19" s="236" t="n">
        <f aca="false">[7]STRADDLES!$F44</f>
        <v>4.54</v>
      </c>
      <c r="K19" s="237" t="n">
        <f aca="false">[7]STRADDLES!$I44</f>
        <v>0.38</v>
      </c>
    </row>
    <row r="20" customFormat="false" ht="12.75" hidden="false" customHeight="false" outlineLevel="0" collapsed="false">
      <c r="B20" s="235" t="n">
        <v>37347</v>
      </c>
      <c r="C20" s="236" t="n">
        <f aca="false">IF(SETTLE="options",J20,G20)</f>
        <v>4.33</v>
      </c>
      <c r="D20" s="237" t="n">
        <f aca="false">IF(SETTLE="options",K20,F20)</f>
        <v>0.3575</v>
      </c>
      <c r="E20" s="238" t="n">
        <v>37340</v>
      </c>
      <c r="F20" s="237" t="n">
        <f aca="false">curves!I22</f>
        <v>0.3475</v>
      </c>
      <c r="G20" s="236" t="n">
        <f aca="false">curves!H22</f>
        <v>4.315</v>
      </c>
      <c r="H20" s="237" t="n">
        <f aca="false">curves!J22</f>
        <v>0.064071615720839</v>
      </c>
      <c r="I20" s="238" t="n">
        <v>37341</v>
      </c>
      <c r="J20" s="236" t="n">
        <f aca="false">[7]STRADDLES!$F45</f>
        <v>4.33</v>
      </c>
      <c r="K20" s="237" t="n">
        <f aca="false">[7]STRADDLES!$I45</f>
        <v>0.3575</v>
      </c>
    </row>
    <row r="21" customFormat="false" ht="12.75" hidden="false" customHeight="false" outlineLevel="0" collapsed="false">
      <c r="B21" s="235" t="n">
        <v>37377</v>
      </c>
      <c r="C21" s="236" t="n">
        <f aca="false">IF(SETTLE="options",J21,G21)</f>
        <v>4.295</v>
      </c>
      <c r="D21" s="237" t="n">
        <f aca="false">IF(SETTLE="options",K21,F21)</f>
        <v>0.355</v>
      </c>
      <c r="E21" s="238" t="n">
        <v>37371</v>
      </c>
      <c r="F21" s="237" t="n">
        <f aca="false">curves!I23</f>
        <v>0.345</v>
      </c>
      <c r="G21" s="236" t="n">
        <f aca="false">curves!H23</f>
        <v>4.295</v>
      </c>
      <c r="H21" s="237" t="n">
        <f aca="false">curves!J23</f>
        <v>0.063946379570628</v>
      </c>
      <c r="I21" s="238" t="n">
        <v>37372</v>
      </c>
      <c r="J21" s="236" t="n">
        <f aca="false">[7]STRADDLES!$F46</f>
        <v>4.295</v>
      </c>
      <c r="K21" s="237" t="n">
        <f aca="false">[7]STRADDLES!$I46</f>
        <v>0.355</v>
      </c>
    </row>
    <row r="22" customFormat="false" ht="12.75" hidden="false" customHeight="false" outlineLevel="0" collapsed="false">
      <c r="B22" s="235" t="n">
        <v>37408</v>
      </c>
      <c r="C22" s="236" t="n">
        <f aca="false">IF(SETTLE="options",J22,G22)</f>
        <v>4.295</v>
      </c>
      <c r="D22" s="237" t="n">
        <f aca="false">IF(SETTLE="options",K22,F22)</f>
        <v>0.355</v>
      </c>
      <c r="E22" s="238" t="n">
        <v>37404</v>
      </c>
      <c r="F22" s="237" t="n">
        <f aca="false">curves!I24</f>
        <v>0.345</v>
      </c>
      <c r="G22" s="236" t="n">
        <f aca="false">curves!H24</f>
        <v>4.295</v>
      </c>
      <c r="H22" s="237" t="n">
        <f aca="false">curves!J24</f>
        <v>0.063848480613323</v>
      </c>
      <c r="I22" s="238" t="n">
        <v>37405</v>
      </c>
      <c r="J22" s="236" t="n">
        <f aca="false">[7]STRADDLES!$F47</f>
        <v>4.295</v>
      </c>
      <c r="K22" s="237" t="n">
        <f aca="false">[7]STRADDLES!$I47</f>
        <v>0.355</v>
      </c>
    </row>
    <row r="23" customFormat="false" ht="12.75" hidden="false" customHeight="false" outlineLevel="0" collapsed="false">
      <c r="B23" s="235" t="n">
        <v>37438</v>
      </c>
      <c r="C23" s="236" t="n">
        <f aca="false">IF(SETTLE="options",J23,G23)</f>
        <v>4.25</v>
      </c>
      <c r="D23" s="237" t="n">
        <f aca="false">IF(SETTLE="options",K23,F23)</f>
        <v>0.355</v>
      </c>
      <c r="E23" s="238" t="n">
        <v>37432</v>
      </c>
      <c r="F23" s="237" t="n">
        <f aca="false">curves!I25</f>
        <v>0.345</v>
      </c>
      <c r="G23" s="236" t="n">
        <f aca="false">curves!H25</f>
        <v>4.295</v>
      </c>
      <c r="H23" s="237" t="n">
        <f aca="false">curves!J25</f>
        <v>0.063785596007665</v>
      </c>
      <c r="I23" s="238" t="n">
        <v>37433</v>
      </c>
      <c r="J23" s="236" t="n">
        <f aca="false">[7]STRADDLES!$F48</f>
        <v>4.25</v>
      </c>
      <c r="K23" s="237" t="n">
        <f aca="false">[7]STRADDLES!$I48</f>
        <v>0.355</v>
      </c>
    </row>
    <row r="24" customFormat="false" ht="12.75" hidden="false" customHeight="false" outlineLevel="0" collapsed="false">
      <c r="B24" s="235" t="n">
        <v>37469</v>
      </c>
      <c r="C24" s="236" t="n">
        <f aca="false">IF(SETTLE="options",J24,G24)</f>
        <v>4.29</v>
      </c>
      <c r="D24" s="237" t="n">
        <f aca="false">IF(SETTLE="options",K24,F24)</f>
        <v>0.355</v>
      </c>
      <c r="E24" s="238" t="n">
        <v>37463</v>
      </c>
      <c r="F24" s="237" t="n">
        <f aca="false">curves!I26</f>
        <v>0.345</v>
      </c>
      <c r="G24" s="236" t="n">
        <f aca="false">curves!H26</f>
        <v>4.29</v>
      </c>
      <c r="H24" s="237" t="n">
        <f aca="false">curves!J26</f>
        <v>0.063722711403319</v>
      </c>
      <c r="I24" s="238" t="n">
        <v>37466</v>
      </c>
      <c r="J24" s="236" t="n">
        <f aca="false">[7]STRADDLES!$F49</f>
        <v>4.29</v>
      </c>
      <c r="K24" s="237" t="n">
        <f aca="false">[7]STRADDLES!$I49</f>
        <v>0.355</v>
      </c>
    </row>
    <row r="25" customFormat="false" ht="12.75" hidden="false" customHeight="false" outlineLevel="0" collapsed="false">
      <c r="B25" s="235" t="n">
        <v>37500</v>
      </c>
      <c r="C25" s="236" t="n">
        <f aca="false">IF(SETTLE="options",J25,G25)</f>
        <v>4.28</v>
      </c>
      <c r="D25" s="237" t="n">
        <f aca="false">IF(SETTLE="options",K25,F25)</f>
        <v>0.3525</v>
      </c>
      <c r="E25" s="238" t="n">
        <v>37495</v>
      </c>
      <c r="F25" s="237" t="n">
        <f aca="false">curves!I27</f>
        <v>0.3425</v>
      </c>
      <c r="G25" s="236" t="n">
        <f aca="false">curves!H27</f>
        <v>4.28</v>
      </c>
      <c r="H25" s="237" t="n">
        <f aca="false">curves!J27</f>
        <v>0.063675986683024</v>
      </c>
      <c r="I25" s="238" t="n">
        <v>37496</v>
      </c>
      <c r="J25" s="236" t="n">
        <f aca="false">[7]STRADDLES!$F50</f>
        <v>4.28</v>
      </c>
      <c r="K25" s="237" t="n">
        <f aca="false">[7]STRADDLES!$I50</f>
        <v>0.3525</v>
      </c>
    </row>
    <row r="26" customFormat="false" ht="12.75" hidden="false" customHeight="false" outlineLevel="0" collapsed="false">
      <c r="B26" s="235" t="n">
        <v>37530</v>
      </c>
      <c r="C26" s="236" t="n">
        <f aca="false">IF(SETTLE="options",J26,G26)</f>
        <v>4.38</v>
      </c>
      <c r="D26" s="237" t="n">
        <f aca="false">IF(SETTLE="options",K26,F26)</f>
        <v>0.3525</v>
      </c>
      <c r="E26" s="238" t="n">
        <v>37524</v>
      </c>
      <c r="F26" s="237" t="n">
        <f aca="false">curves!I28</f>
        <v>0.3425</v>
      </c>
      <c r="G26" s="236" t="n">
        <f aca="false">curves!H28</f>
        <v>4.38</v>
      </c>
      <c r="H26" s="237" t="n">
        <f aca="false">curves!J28</f>
        <v>0.063647955565257</v>
      </c>
      <c r="I26" s="238" t="n">
        <v>37525</v>
      </c>
      <c r="J26" s="236" t="n">
        <f aca="false">[7]STRADDLES!$F51</f>
        <v>4.38</v>
      </c>
      <c r="K26" s="237" t="n">
        <f aca="false">[7]STRADDLES!$I51</f>
        <v>0.3525</v>
      </c>
    </row>
    <row r="27" customFormat="false" ht="12.75" hidden="false" customHeight="false" outlineLevel="0" collapsed="false">
      <c r="B27" s="235" t="n">
        <v>37561</v>
      </c>
      <c r="C27" s="236" t="n">
        <f aca="false">IF(SETTLE="options",J27,G27)</f>
        <v>4.47</v>
      </c>
      <c r="D27" s="237" t="n">
        <f aca="false">IF(SETTLE="options",K27,F27)</f>
        <v>0.355</v>
      </c>
      <c r="E27" s="238" t="n">
        <v>37557</v>
      </c>
      <c r="F27" s="237" t="n">
        <f aca="false">curves!I29</f>
        <v>0.345</v>
      </c>
      <c r="G27" s="236" t="n">
        <f aca="false">curves!H29</f>
        <v>4.47</v>
      </c>
      <c r="H27" s="237" t="n">
        <f aca="false">curves!J29</f>
        <v>0.063620828677344</v>
      </c>
      <c r="I27" s="238" t="n">
        <v>37558</v>
      </c>
      <c r="J27" s="236" t="n">
        <f aca="false">[7]STRADDLES!$F52</f>
        <v>4.47</v>
      </c>
      <c r="K27" s="237" t="n">
        <f aca="false">[7]STRADDLES!$I52</f>
        <v>0.355</v>
      </c>
    </row>
    <row r="28" customFormat="false" ht="12.75" hidden="false" customHeight="false" outlineLevel="0" collapsed="false">
      <c r="B28" s="235" t="n">
        <v>37591</v>
      </c>
      <c r="C28" s="236" t="n">
        <f aca="false">IF(SETTLE="options",J28,G28)</f>
        <v>4.43</v>
      </c>
      <c r="D28" s="237" t="n">
        <f aca="false">IF(SETTLE="options",K28,F28)</f>
        <v>0.3575</v>
      </c>
      <c r="E28" s="238" t="n">
        <v>37585</v>
      </c>
      <c r="F28" s="237" t="n">
        <f aca="false">curves!I30</f>
        <v>0.3475</v>
      </c>
      <c r="G28" s="236" t="n">
        <f aca="false">curves!H30</f>
        <v>4.485</v>
      </c>
      <c r="H28" s="237" t="n">
        <f aca="false">curves!J30</f>
        <v>0.063614361307947</v>
      </c>
      <c r="I28" s="238" t="n">
        <v>37586</v>
      </c>
      <c r="J28" s="236" t="n">
        <f aca="false">[7]STRADDLES!$F53</f>
        <v>4.43</v>
      </c>
      <c r="K28" s="237" t="n">
        <f aca="false">[7]STRADDLES!$I53</f>
        <v>0.3575</v>
      </c>
    </row>
    <row r="29" customFormat="false" ht="12.75" hidden="false" customHeight="false" outlineLevel="0" collapsed="false">
      <c r="B29" s="235" t="n">
        <v>37622</v>
      </c>
      <c r="C29" s="236" t="n">
        <f aca="false">IF(SETTLE="options",J29,G29)</f>
        <v>4.45</v>
      </c>
      <c r="D29" s="237" t="n">
        <f aca="false">IF(SETTLE="options",K29,F29)</f>
        <v>0.34</v>
      </c>
      <c r="E29" s="238" t="n">
        <v>37616</v>
      </c>
      <c r="F29" s="237" t="n">
        <f aca="false">curves!I31</f>
        <v>0.34</v>
      </c>
      <c r="G29" s="236" t="n">
        <f aca="false">curves!H31</f>
        <v>4.31</v>
      </c>
      <c r="H29" s="237" t="n">
        <f aca="false">curves!J31</f>
        <v>0.063634078489685</v>
      </c>
      <c r="I29" s="238" t="n">
        <v>37617</v>
      </c>
      <c r="J29" s="236" t="n">
        <f aca="false">[7]STRADDLES!$F54</f>
        <v>4.45</v>
      </c>
      <c r="K29" s="237" t="n">
        <f aca="false">[7]STRADDLES!$I54</f>
        <v>0.34</v>
      </c>
    </row>
    <row r="30" customFormat="false" ht="12.75" hidden="false" customHeight="false" outlineLevel="0" collapsed="false">
      <c r="B30" s="235" t="n">
        <v>37653</v>
      </c>
      <c r="C30" s="236" t="n">
        <f aca="false">IF(SETTLE="options",J30,G30)</f>
        <v>4.13</v>
      </c>
      <c r="D30" s="237" t="n">
        <f aca="false">IF(SETTLE="options",K30,F30)</f>
        <v>0.3275</v>
      </c>
      <c r="E30" s="238" t="n">
        <v>37649</v>
      </c>
      <c r="F30" s="237" t="n">
        <f aca="false">curves!I32</f>
        <v>0.3275</v>
      </c>
      <c r="G30" s="236" t="n">
        <f aca="false">curves!H32</f>
        <v>4.13</v>
      </c>
      <c r="H30" s="237" t="n">
        <f aca="false">curves!J32</f>
        <v>0.063651887557171</v>
      </c>
      <c r="I30" s="238" t="n">
        <v>37650</v>
      </c>
      <c r="J30" s="236" t="n">
        <f aca="false">[7]STRADDLES!$F55</f>
        <v>4.13</v>
      </c>
      <c r="K30" s="237" t="n">
        <f aca="false">[7]STRADDLES!$I55</f>
        <v>0.3275</v>
      </c>
    </row>
    <row r="31" customFormat="false" ht="12.75" hidden="false" customHeight="false" outlineLevel="0" collapsed="false">
      <c r="B31" s="235" t="n">
        <v>37681</v>
      </c>
      <c r="C31" s="236" t="n">
        <f aca="false">IF(SETTLE="options",J31,G31)</f>
        <v>3.96</v>
      </c>
      <c r="D31" s="237" t="n">
        <f aca="false">IF(SETTLE="options",K31,F31)</f>
        <v>0.31</v>
      </c>
      <c r="E31" s="238" t="n">
        <v>37677</v>
      </c>
      <c r="F31" s="237" t="n">
        <f aca="false">curves!I33</f>
        <v>0.31</v>
      </c>
      <c r="G31" s="236" t="n">
        <f aca="false">curves!H33</f>
        <v>3.96</v>
      </c>
      <c r="H31" s="237" t="n">
        <f aca="false">curves!J33</f>
        <v>0.063664827610209</v>
      </c>
      <c r="I31" s="238" t="n">
        <v>37678</v>
      </c>
      <c r="J31" s="236" t="n">
        <f aca="false">[7]STRADDLES!$F56</f>
        <v>3.96</v>
      </c>
      <c r="K31" s="237" t="n">
        <f aca="false">[7]STRADDLES!$I56</f>
        <v>0.31</v>
      </c>
    </row>
    <row r="32" customFormat="false" ht="12.75" hidden="false" customHeight="false" outlineLevel="0" collapsed="false">
      <c r="B32" s="235" t="n">
        <v>37712</v>
      </c>
      <c r="C32" s="236" t="n">
        <f aca="false">IF(SETTLE="options",J32,G32)</f>
        <v>3.925</v>
      </c>
      <c r="D32" s="237" t="n">
        <f aca="false">IF(SETTLE="options",K32,F32)</f>
        <v>0.305</v>
      </c>
      <c r="E32" s="238" t="n">
        <v>37706</v>
      </c>
      <c r="F32" s="237" t="n">
        <f aca="false">curves!I34</f>
        <v>0.305</v>
      </c>
      <c r="G32" s="236" t="n">
        <f aca="false">curves!H34</f>
        <v>3.925</v>
      </c>
      <c r="H32" s="237" t="n">
        <f aca="false">curves!J34</f>
        <v>0.063668072021421</v>
      </c>
      <c r="I32" s="238" t="n">
        <v>37707</v>
      </c>
      <c r="J32" s="236" t="n">
        <f aca="false">[7]STRADDLES!$F57</f>
        <v>3.925</v>
      </c>
      <c r="K32" s="237" t="n">
        <f aca="false">[7]STRADDLES!$I57</f>
        <v>0.305</v>
      </c>
    </row>
    <row r="33" customFormat="false" ht="12.75" hidden="false" customHeight="false" outlineLevel="0" collapsed="false">
      <c r="B33" s="235" t="n">
        <v>37742</v>
      </c>
      <c r="C33" s="236" t="n">
        <f aca="false">IF(SETTLE="options",J33,G33)</f>
        <v>3.938</v>
      </c>
      <c r="D33" s="237" t="n">
        <f aca="false">IF(SETTLE="options",K33,F33)</f>
        <v>0.3025</v>
      </c>
      <c r="E33" s="238" t="n">
        <v>37736</v>
      </c>
      <c r="F33" s="237" t="n">
        <f aca="false">curves!I35</f>
        <v>0.3025</v>
      </c>
      <c r="G33" s="236" t="n">
        <f aca="false">curves!H35</f>
        <v>3.938</v>
      </c>
      <c r="H33" s="237" t="n">
        <f aca="false">curves!J35</f>
        <v>0.063671424579677</v>
      </c>
      <c r="I33" s="238" t="n">
        <v>37739</v>
      </c>
      <c r="J33" s="236" t="n">
        <f aca="false">[7]STRADDLES!$F58</f>
        <v>3.938</v>
      </c>
      <c r="K33" s="237" t="n">
        <f aca="false">[7]STRADDLES!$I58</f>
        <v>0.3025</v>
      </c>
    </row>
    <row r="34" customFormat="false" ht="12.75" hidden="false" customHeight="false" outlineLevel="0" collapsed="false">
      <c r="B34" s="239" t="n">
        <v>37773</v>
      </c>
      <c r="C34" s="236" t="n">
        <f aca="false">IF(SETTLE="options",J34,G34)</f>
        <v>3.943</v>
      </c>
      <c r="D34" s="237" t="n">
        <f aca="false">IF(SETTLE="options",K34,F34)</f>
        <v>0.3025</v>
      </c>
      <c r="E34" s="233" t="n">
        <v>37768</v>
      </c>
      <c r="F34" s="237" t="n">
        <f aca="false">curves!I36</f>
        <v>0.3025</v>
      </c>
      <c r="G34" s="236" t="n">
        <f aca="false">curves!H36</f>
        <v>3.943</v>
      </c>
      <c r="H34" s="237" t="n">
        <f aca="false">curves!J36</f>
        <v>0.063679142600479</v>
      </c>
      <c r="I34" s="234" t="n">
        <v>37769</v>
      </c>
      <c r="J34" s="236" t="n">
        <f aca="false">[7]STRADDLES!$F59</f>
        <v>3.943</v>
      </c>
      <c r="K34" s="237" t="n">
        <f aca="false">[7]STRADDLES!$I59</f>
        <v>0.3025</v>
      </c>
    </row>
    <row r="35" customFormat="false" ht="12.75" hidden="false" customHeight="false" outlineLevel="0" collapsed="false">
      <c r="B35" s="239" t="n">
        <v>37803</v>
      </c>
      <c r="C35" s="236" t="n">
        <f aca="false">IF(SETTLE="options",J35,G35)</f>
        <v>3.938</v>
      </c>
      <c r="D35" s="237" t="n">
        <f aca="false">IF(SETTLE="options",K35,F35)</f>
        <v>0.3025</v>
      </c>
      <c r="E35" s="233" t="n">
        <v>37797</v>
      </c>
      <c r="F35" s="237" t="n">
        <f aca="false">curves!I37</f>
        <v>0.3025</v>
      </c>
      <c r="G35" s="236" t="n">
        <f aca="false">curves!H37</f>
        <v>3.938</v>
      </c>
      <c r="H35" s="237" t="n">
        <f aca="false">curves!J37</f>
        <v>0.063693544283071</v>
      </c>
      <c r="I35" s="234" t="n">
        <v>37798</v>
      </c>
      <c r="J35" s="236" t="n">
        <f aca="false">[7]STRADDLES!$F60</f>
        <v>3.938</v>
      </c>
      <c r="K35" s="237" t="n">
        <f aca="false">[7]STRADDLES!$I60</f>
        <v>0.3025</v>
      </c>
    </row>
    <row r="36" customFormat="false" ht="12.75" hidden="false" customHeight="false" outlineLevel="0" collapsed="false">
      <c r="B36" s="239" t="n">
        <v>37834</v>
      </c>
      <c r="C36" s="236" t="n">
        <f aca="false">IF(SETTLE="options",J36,G36)</f>
        <v>3.95</v>
      </c>
      <c r="D36" s="237" t="n">
        <f aca="false">IF(SETTLE="options",K36,F36)</f>
        <v>0.3025</v>
      </c>
      <c r="E36" s="233" t="n">
        <v>37797</v>
      </c>
      <c r="F36" s="237" t="n">
        <f aca="false">curves!I38</f>
        <v>0.3025</v>
      </c>
      <c r="G36" s="236" t="n">
        <f aca="false">curves!H38</f>
        <v>3.95</v>
      </c>
      <c r="H36" s="237" t="n">
        <f aca="false">curves!J38</f>
        <v>0.063707945965731</v>
      </c>
      <c r="I36" s="234" t="n">
        <v>37798</v>
      </c>
      <c r="J36" s="236" t="n">
        <f aca="false">[7]STRADDLES!$F61</f>
        <v>3.95</v>
      </c>
      <c r="K36" s="237" t="n">
        <f aca="false">[7]STRADDLES!$I61</f>
        <v>0.3025</v>
      </c>
    </row>
    <row r="37" customFormat="false" ht="12.75" hidden="false" customHeight="false" outlineLevel="0" collapsed="false">
      <c r="B37" s="239" t="n">
        <v>37865</v>
      </c>
      <c r="C37" s="236" t="n">
        <f aca="false">IF(SETTLE="options",J37,G37)</f>
        <v>3.96</v>
      </c>
      <c r="D37" s="237" t="n">
        <f aca="false">IF(SETTLE="options",K37,F37)</f>
        <v>0.3025</v>
      </c>
      <c r="E37" s="233" t="n">
        <v>37797</v>
      </c>
      <c r="F37" s="237" t="n">
        <f aca="false">curves!I39</f>
        <v>0.3025</v>
      </c>
      <c r="G37" s="236" t="n">
        <f aca="false">curves!H39</f>
        <v>3.96</v>
      </c>
      <c r="H37" s="237" t="n">
        <f aca="false">curves!J39</f>
        <v>0.063725086086835</v>
      </c>
      <c r="I37" s="234" t="n">
        <v>37798</v>
      </c>
      <c r="J37" s="236" t="n">
        <f aca="false">[7]STRADDLES!$F62</f>
        <v>3.96</v>
      </c>
      <c r="K37" s="237" t="n">
        <f aca="false">[7]STRADDLES!$I62</f>
        <v>0.3025</v>
      </c>
    </row>
    <row r="38" customFormat="false" ht="12.75" hidden="false" customHeight="false" outlineLevel="0" collapsed="false">
      <c r="B38" s="239" t="n">
        <v>37895</v>
      </c>
      <c r="C38" s="236" t="n">
        <f aca="false">IF(SETTLE="options",J38,G38)</f>
        <v>4.085</v>
      </c>
      <c r="D38" s="237" t="n">
        <f aca="false">IF(SETTLE="options",K38,F38)</f>
        <v>0.3025</v>
      </c>
      <c r="E38" s="233" t="n">
        <v>37797</v>
      </c>
      <c r="F38" s="237" t="n">
        <f aca="false">curves!I40</f>
        <v>0.3025</v>
      </c>
      <c r="G38" s="236" t="n">
        <f aca="false">curves!H40</f>
        <v>4.085</v>
      </c>
      <c r="H38" s="237" t="n">
        <f aca="false">curves!J40</f>
        <v>0.06374681875666</v>
      </c>
      <c r="I38" s="234" t="n">
        <v>37798</v>
      </c>
      <c r="J38" s="236" t="n">
        <f aca="false">[7]STRADDLES!$F63</f>
        <v>4.085</v>
      </c>
      <c r="K38" s="237" t="n">
        <f aca="false">[7]STRADDLES!$I63</f>
        <v>0.3025</v>
      </c>
    </row>
    <row r="39" customFormat="false" ht="12.75" hidden="false" customHeight="false" outlineLevel="0" collapsed="false">
      <c r="B39" s="239" t="n">
        <v>37926</v>
      </c>
      <c r="C39" s="236" t="n">
        <f aca="false">IF(SETTLE="options",J39,G39)</f>
        <v>4.193</v>
      </c>
      <c r="D39" s="237" t="n">
        <f aca="false">IF(SETTLE="options",K39,F39)</f>
        <v>0.3075</v>
      </c>
      <c r="E39" s="233" t="n">
        <v>37797</v>
      </c>
      <c r="F39" s="237" t="n">
        <f aca="false">curves!I41</f>
        <v>0.3075</v>
      </c>
      <c r="G39" s="236" t="n">
        <f aca="false">curves!H41</f>
        <v>4.193</v>
      </c>
      <c r="H39" s="237" t="n">
        <f aca="false">curves!J41</f>
        <v>0.06376785037277</v>
      </c>
      <c r="I39" s="234" t="n">
        <v>37798</v>
      </c>
      <c r="J39" s="236" t="n">
        <f aca="false">[7]STRADDLES!$F64</f>
        <v>4.193</v>
      </c>
      <c r="K39" s="237" t="n">
        <f aca="false">[7]STRADDLES!$I64</f>
        <v>0.3075</v>
      </c>
    </row>
    <row r="40" customFormat="false" ht="12.75" hidden="false" customHeight="false" outlineLevel="0" collapsed="false">
      <c r="B40" s="239" t="n">
        <v>37956</v>
      </c>
      <c r="C40" s="236" t="n">
        <f aca="false">IF(SETTLE="options",J40,G40)</f>
        <v>4.3</v>
      </c>
      <c r="D40" s="237" t="n">
        <f aca="false">IF(SETTLE="options",K40,F40)</f>
        <v>0.31</v>
      </c>
      <c r="E40" s="233" t="n">
        <v>37797</v>
      </c>
      <c r="F40" s="237" t="n">
        <f aca="false">curves!I42</f>
        <v>0.31</v>
      </c>
      <c r="G40" s="236" t="n">
        <f aca="false">curves!H42</f>
        <v>4.3</v>
      </c>
      <c r="H40" s="237" t="n">
        <f aca="false">curves!J42</f>
        <v>0.063800449190321</v>
      </c>
      <c r="I40" s="234" t="n">
        <v>37798</v>
      </c>
      <c r="J40" s="236" t="n">
        <f aca="false">[7]STRADDLES!$F65</f>
        <v>4.3</v>
      </c>
      <c r="K40" s="237" t="n">
        <f aca="false">[7]STRADDLES!$I65</f>
        <v>0.31</v>
      </c>
    </row>
    <row r="41" customFormat="false" ht="12.75" hidden="false" customHeight="false" outlineLevel="0" collapsed="false">
      <c r="B41" s="239" t="n">
        <v>37987</v>
      </c>
      <c r="C41" s="236" t="n">
        <f aca="false">IF(SETTLE="options",J41,G41)</f>
        <v>4.16</v>
      </c>
      <c r="D41" s="237" t="n">
        <f aca="false">IF(SETTLE="options",K41,F41)</f>
        <v>0.305</v>
      </c>
      <c r="E41" s="233" t="n">
        <v>37797</v>
      </c>
      <c r="F41" s="237" t="n">
        <f aca="false">curves!I43</f>
        <v>0.305</v>
      </c>
      <c r="G41" s="236" t="n">
        <f aca="false">curves!H43</f>
        <v>4.16</v>
      </c>
      <c r="H41" s="237" t="n">
        <f aca="false">curves!J43</f>
        <v>0.063844638565636</v>
      </c>
      <c r="I41" s="234" t="n">
        <v>37798</v>
      </c>
      <c r="J41" s="236" t="n">
        <f aca="false">[7]STRADDLES!$F66</f>
        <v>4.16</v>
      </c>
      <c r="K41" s="237" t="n">
        <f aca="false">[7]STRADDLES!$I66</f>
        <v>0.305</v>
      </c>
    </row>
    <row r="42" customFormat="false" ht="12.75" hidden="false" customHeight="false" outlineLevel="0" collapsed="false">
      <c r="B42" s="239" t="n">
        <v>38018</v>
      </c>
      <c r="C42" s="236" t="n">
        <f aca="false">IF(SETTLE="options",J42,G42)</f>
        <v>4.04</v>
      </c>
      <c r="D42" s="237" t="n">
        <f aca="false">IF(SETTLE="options",K42,F42)</f>
        <v>0.3025</v>
      </c>
      <c r="E42" s="233" t="n">
        <v>37797</v>
      </c>
      <c r="F42" s="237" t="n">
        <f aca="false">curves!I44</f>
        <v>0.3025</v>
      </c>
      <c r="G42" s="236" t="n">
        <f aca="false">curves!H44</f>
        <v>4.04</v>
      </c>
      <c r="H42" s="237" t="n">
        <f aca="false">curves!J44</f>
        <v>0.063885977014097</v>
      </c>
      <c r="I42" s="234" t="n">
        <v>37798</v>
      </c>
      <c r="J42" s="236" t="n">
        <f aca="false">[7]STRADDLES!$F67</f>
        <v>4.04</v>
      </c>
      <c r="K42" s="237" t="n">
        <f aca="false">[7]STRADDLES!$I67</f>
        <v>0.3025</v>
      </c>
    </row>
    <row r="43" customFormat="false" ht="12.75" hidden="false" customHeight="false" outlineLevel="0" collapsed="false">
      <c r="B43" s="239" t="n">
        <v>38047</v>
      </c>
      <c r="C43" s="236" t="n">
        <f aca="false">IF(SETTLE="options",J43,G43)</f>
        <v>3.91</v>
      </c>
      <c r="D43" s="237" t="n">
        <f aca="false">IF(SETTLE="options",K43,F43)</f>
        <v>0.285</v>
      </c>
      <c r="E43" s="233" t="n">
        <v>37797</v>
      </c>
      <c r="F43" s="237" t="n">
        <f aca="false">curves!I45</f>
        <v>0.285</v>
      </c>
      <c r="G43" s="236" t="n">
        <f aca="false">curves!H45</f>
        <v>3.91</v>
      </c>
      <c r="H43" s="237" t="n">
        <f aca="false">curves!J45</f>
        <v>0.063923125661281</v>
      </c>
      <c r="I43" s="234" t="n">
        <v>37798</v>
      </c>
      <c r="J43" s="236" t="n">
        <f aca="false">[7]STRADDLES!$F68</f>
        <v>3.91</v>
      </c>
      <c r="K43" s="237" t="n">
        <f aca="false">[7]STRADDLES!$I68</f>
        <v>0.285</v>
      </c>
    </row>
    <row r="44" customFormat="false" ht="12.75" hidden="false" customHeight="false" outlineLevel="0" collapsed="false">
      <c r="B44" s="239" t="n">
        <v>38078</v>
      </c>
      <c r="C44" s="236" t="n">
        <f aca="false">IF(SETTLE="options",J44,G44)</f>
        <v>3.88</v>
      </c>
      <c r="D44" s="237" t="n">
        <f aca="false">IF(SETTLE="options",K44,F44)</f>
        <v>0.2775</v>
      </c>
      <c r="E44" s="233" t="n">
        <v>37797</v>
      </c>
      <c r="F44" s="237" t="n">
        <f aca="false">curves!I46</f>
        <v>0.2775</v>
      </c>
      <c r="G44" s="236" t="n">
        <f aca="false">curves!H46</f>
        <v>3.88</v>
      </c>
      <c r="H44" s="237" t="n">
        <f aca="false">curves!J46</f>
        <v>0.063951808115687</v>
      </c>
      <c r="I44" s="234" t="n">
        <v>37798</v>
      </c>
      <c r="J44" s="236" t="n">
        <f aca="false">[7]STRADDLES!$F69</f>
        <v>3.88</v>
      </c>
      <c r="K44" s="237" t="n">
        <f aca="false">[7]STRADDLES!$I69</f>
        <v>0.2775</v>
      </c>
    </row>
    <row r="45" customFormat="false" ht="12.75" hidden="false" customHeight="false" outlineLevel="0" collapsed="false">
      <c r="B45" s="239" t="n">
        <v>38108</v>
      </c>
      <c r="C45" s="236" t="n">
        <f aca="false">IF(SETTLE="options",J45,G45)</f>
        <v>3.903</v>
      </c>
      <c r="D45" s="237" t="n">
        <f aca="false">IF(SETTLE="options",K45,F45)</f>
        <v>0.275</v>
      </c>
      <c r="E45" s="233" t="n">
        <v>37797</v>
      </c>
      <c r="F45" s="237" t="n">
        <f aca="false">curves!I47</f>
        <v>0.275</v>
      </c>
      <c r="G45" s="236" t="n">
        <f aca="false">curves!H47</f>
        <v>3.903</v>
      </c>
      <c r="H45" s="237" t="n">
        <f aca="false">curves!J47</f>
        <v>0.063981446652191</v>
      </c>
      <c r="I45" s="234" t="n">
        <v>37798</v>
      </c>
      <c r="J45" s="236" t="n">
        <f aca="false">[7]STRADDLES!$F70</f>
        <v>3.903</v>
      </c>
      <c r="K45" s="237" t="n">
        <f aca="false">[7]STRADDLES!$I70</f>
        <v>0.275</v>
      </c>
    </row>
    <row r="46" customFormat="false" ht="12.75" hidden="false" customHeight="false" outlineLevel="0" collapsed="false">
      <c r="B46" s="239" t="n">
        <v>38139</v>
      </c>
      <c r="C46" s="236" t="n">
        <f aca="false">IF(SETTLE="options",J46,G46)</f>
        <v>3.908</v>
      </c>
      <c r="D46" s="237" t="n">
        <f aca="false">IF(SETTLE="options",K46,F46)</f>
        <v>0.2725</v>
      </c>
      <c r="E46" s="233" t="n">
        <v>37797</v>
      </c>
      <c r="F46" s="237" t="n">
        <f aca="false">curves!I48</f>
        <v>0.2725</v>
      </c>
      <c r="G46" s="236" t="n">
        <f aca="false">curves!H48</f>
        <v>3.908</v>
      </c>
      <c r="H46" s="237" t="n">
        <f aca="false">curves!J48</f>
        <v>0.06401166463234</v>
      </c>
      <c r="I46" s="234" t="n">
        <v>37798</v>
      </c>
      <c r="J46" s="236" t="n">
        <f aca="false">[7]STRADDLES!$F71</f>
        <v>3.908</v>
      </c>
      <c r="K46" s="237" t="n">
        <f aca="false">[7]STRADDLES!$I71</f>
        <v>0.2725</v>
      </c>
    </row>
    <row r="47" customFormat="false" ht="12.75" hidden="false" customHeight="false" outlineLevel="0" collapsed="false">
      <c r="B47" s="239" t="n">
        <v>38169</v>
      </c>
      <c r="C47" s="236" t="n">
        <f aca="false">IF(SETTLE="options",J47,G47)</f>
        <v>3.918</v>
      </c>
      <c r="D47" s="237" t="n">
        <f aca="false">IF(SETTLE="options",K47,F47)</f>
        <v>0.2725</v>
      </c>
      <c r="E47" s="233" t="n">
        <v>37797</v>
      </c>
      <c r="F47" s="237" t="n">
        <f aca="false">curves!I49</f>
        <v>0.2725</v>
      </c>
      <c r="G47" s="236" t="n">
        <f aca="false">curves!H49</f>
        <v>3.918</v>
      </c>
      <c r="H47" s="237" t="n">
        <f aca="false">curves!J49</f>
        <v>0.06404457747726</v>
      </c>
      <c r="I47" s="234" t="n">
        <v>37798</v>
      </c>
      <c r="J47" s="236" t="n">
        <f aca="false">[7]STRADDLES!$F72</f>
        <v>3.918</v>
      </c>
      <c r="K47" s="237" t="n">
        <f aca="false">[7]STRADDLES!$I72</f>
        <v>0.2725</v>
      </c>
    </row>
    <row r="48" customFormat="false" ht="12.75" hidden="false" customHeight="false" outlineLevel="0" collapsed="false">
      <c r="B48" s="239" t="n">
        <v>38200</v>
      </c>
      <c r="C48" s="236" t="n">
        <f aca="false">IF(SETTLE="options",J48,G48)</f>
        <v>3.935</v>
      </c>
      <c r="D48" s="237" t="n">
        <f aca="false">IF(SETTLE="options",K48,F48)</f>
        <v>0.2725</v>
      </c>
      <c r="E48" s="233" t="n">
        <v>37797</v>
      </c>
      <c r="F48" s="237" t="n">
        <f aca="false">curves!I50</f>
        <v>0.2725</v>
      </c>
      <c r="G48" s="236" t="n">
        <f aca="false">curves!H50</f>
        <v>3.935</v>
      </c>
      <c r="H48" s="237" t="n">
        <f aca="false">curves!J50</f>
        <v>0.06407749032254</v>
      </c>
      <c r="I48" s="234" t="n">
        <v>37798</v>
      </c>
      <c r="J48" s="236" t="n">
        <f aca="false">[7]STRADDLES!$F73</f>
        <v>3.935</v>
      </c>
      <c r="K48" s="237" t="n">
        <f aca="false">[7]STRADDLES!$I73</f>
        <v>0.2725</v>
      </c>
    </row>
    <row r="49" customFormat="false" ht="12.75" hidden="false" customHeight="false" outlineLevel="0" collapsed="false">
      <c r="B49" s="239" t="n">
        <v>38231</v>
      </c>
      <c r="C49" s="236" t="n">
        <f aca="false">IF(SETTLE="options",J49,G49)</f>
        <v>3.945</v>
      </c>
      <c r="D49" s="237" t="n">
        <f aca="false">IF(SETTLE="options",K49,F49)</f>
        <v>0.2725</v>
      </c>
      <c r="E49" s="233" t="n">
        <v>37797</v>
      </c>
      <c r="F49" s="237" t="n">
        <f aca="false">curves!I51</f>
        <v>0.2725</v>
      </c>
      <c r="G49" s="236" t="n">
        <f aca="false">curves!H51</f>
        <v>3.945</v>
      </c>
      <c r="H49" s="237" t="n">
        <f aca="false">curves!J51</f>
        <v>0.064110641703613</v>
      </c>
      <c r="I49" s="234" t="n">
        <v>37798</v>
      </c>
      <c r="J49" s="236" t="n">
        <f aca="false">[7]STRADDLES!$F74</f>
        <v>3.945</v>
      </c>
      <c r="K49" s="237" t="n">
        <f aca="false">[7]STRADDLES!$I74</f>
        <v>0.2725</v>
      </c>
    </row>
    <row r="50" customFormat="false" ht="12.75" hidden="false" customHeight="false" outlineLevel="0" collapsed="false">
      <c r="B50" s="239" t="n">
        <v>38261</v>
      </c>
      <c r="C50" s="236" t="n">
        <f aca="false">IF(SETTLE="options",J50,G50)</f>
        <v>4.08</v>
      </c>
      <c r="D50" s="237" t="n">
        <f aca="false">IF(SETTLE="options",K50,F50)</f>
        <v>0.275</v>
      </c>
      <c r="E50" s="233" t="n">
        <v>37797</v>
      </c>
      <c r="F50" s="237" t="n">
        <f aca="false">curves!I52</f>
        <v>0.275</v>
      </c>
      <c r="G50" s="236" t="n">
        <f aca="false">curves!H52</f>
        <v>4.08</v>
      </c>
      <c r="H50" s="237" t="n">
        <f aca="false">curves!J52</f>
        <v>0.064146149565629</v>
      </c>
      <c r="I50" s="234" t="n">
        <v>37798</v>
      </c>
      <c r="J50" s="236" t="n">
        <f aca="false">[7]STRADDLES!$F75</f>
        <v>4.08</v>
      </c>
      <c r="K50" s="237" t="n">
        <f aca="false">[7]STRADDLES!$I75</f>
        <v>0.275</v>
      </c>
    </row>
    <row r="51" customFormat="false" ht="12.75" hidden="false" customHeight="false" outlineLevel="0" collapsed="false">
      <c r="B51" s="239" t="n">
        <v>38292</v>
      </c>
      <c r="C51" s="236" t="n">
        <f aca="false">IF(SETTLE="options",J51,G51)</f>
        <v>4.198</v>
      </c>
      <c r="D51" s="237" t="n">
        <f aca="false">IF(SETTLE="options",K51,F51)</f>
        <v>0.2775</v>
      </c>
      <c r="E51" s="233" t="n">
        <v>37797</v>
      </c>
      <c r="F51" s="237" t="n">
        <f aca="false">curves!I53</f>
        <v>0.2775</v>
      </c>
      <c r="G51" s="236" t="n">
        <f aca="false">curves!H53</f>
        <v>4.198</v>
      </c>
      <c r="H51" s="237" t="n">
        <f aca="false">curves!J53</f>
        <v>0.06418051201314</v>
      </c>
      <c r="I51" s="234" t="n">
        <v>37798</v>
      </c>
      <c r="J51" s="236" t="n">
        <f aca="false">[7]STRADDLES!$F76</f>
        <v>4.198</v>
      </c>
      <c r="K51" s="237" t="n">
        <f aca="false">[7]STRADDLES!$I76</f>
        <v>0.2775</v>
      </c>
    </row>
    <row r="52" customFormat="false" ht="12.75" hidden="false" customHeight="false" outlineLevel="0" collapsed="false">
      <c r="B52" s="239" t="n">
        <v>38322</v>
      </c>
      <c r="C52" s="236" t="n">
        <f aca="false">IF(SETTLE="options",J52,G52)</f>
        <v>4.29</v>
      </c>
      <c r="D52" s="237" t="n">
        <f aca="false">IF(SETTLE="options",K52,F52)</f>
        <v>0.28</v>
      </c>
      <c r="E52" s="233" t="n">
        <v>37797</v>
      </c>
      <c r="F52" s="237" t="n">
        <f aca="false">curves!I54</f>
        <v>0.28</v>
      </c>
      <c r="G52" s="236" t="n">
        <f aca="false">curves!H54</f>
        <v>4.29</v>
      </c>
      <c r="H52" s="237" t="n">
        <f aca="false">curves!J54</f>
        <v>0.064239562995925</v>
      </c>
      <c r="I52" s="234" t="n">
        <v>37798</v>
      </c>
      <c r="J52" s="236" t="n">
        <f aca="false">[7]STRADDLES!$F77</f>
        <v>4.29</v>
      </c>
      <c r="K52" s="237" t="n">
        <f aca="false">[7]STRADDLES!$I77</f>
        <v>0.28</v>
      </c>
    </row>
    <row r="53" customFormat="false" ht="12.75" hidden="false" customHeight="false" outlineLevel="0" collapsed="false">
      <c r="B53" s="239" t="n">
        <v>38353</v>
      </c>
      <c r="C53" s="236" t="n">
        <f aca="false">IF(SETTLE="options",J53,G53)</f>
        <v>4.15</v>
      </c>
      <c r="D53" s="237" t="n">
        <f aca="false">IF(SETTLE="options",K53,F53)</f>
        <v>0.2725</v>
      </c>
      <c r="E53" s="233" t="n">
        <v>37797</v>
      </c>
      <c r="F53" s="237" t="n">
        <f aca="false">curves!I55</f>
        <v>0.2725</v>
      </c>
      <c r="G53" s="236" t="n">
        <f aca="false">curves!H55</f>
        <v>4.15</v>
      </c>
      <c r="H53" s="237" t="n">
        <f aca="false">curves!J55</f>
        <v>0.064318002432104</v>
      </c>
      <c r="I53" s="234" t="n">
        <v>37798</v>
      </c>
      <c r="J53" s="236" t="n">
        <f aca="false">[7]STRADDLES!$F78</f>
        <v>4.15</v>
      </c>
      <c r="K53" s="237" t="n">
        <f aca="false">[7]STRADDLES!$I78</f>
        <v>0.2725</v>
      </c>
    </row>
    <row r="54" customFormat="false" ht="12.75" hidden="false" customHeight="false" outlineLevel="0" collapsed="false">
      <c r="B54" s="239" t="n">
        <v>38384</v>
      </c>
      <c r="C54" s="236" t="n">
        <f aca="false">IF(SETTLE="options",J54,G54)</f>
        <v>4.03</v>
      </c>
      <c r="D54" s="237" t="n">
        <f aca="false">IF(SETTLE="options",K54,F54)</f>
        <v>0.2625</v>
      </c>
      <c r="E54" s="233" t="n">
        <v>37797</v>
      </c>
      <c r="F54" s="237" t="n">
        <f aca="false">curves!I56</f>
        <v>0.2625</v>
      </c>
      <c r="G54" s="236" t="n">
        <f aca="false">curves!H56</f>
        <v>4.03</v>
      </c>
      <c r="H54" s="237" t="n">
        <f aca="false">curves!J56</f>
        <v>0.064388850956857</v>
      </c>
      <c r="I54" s="234" t="n">
        <v>37798</v>
      </c>
      <c r="J54" s="236" t="n">
        <f aca="false">[7]STRADDLES!$F79</f>
        <v>4.03</v>
      </c>
      <c r="K54" s="237" t="n">
        <f aca="false">[7]STRADDLES!$I79</f>
        <v>0.2625</v>
      </c>
    </row>
    <row r="55" customFormat="false" ht="12.75" hidden="false" customHeight="false" outlineLevel="0" collapsed="false">
      <c r="B55" s="239" t="n">
        <v>38412</v>
      </c>
      <c r="C55" s="236" t="n">
        <f aca="false">IF(SETTLE="options",J55,G55)</f>
        <v>3.9</v>
      </c>
      <c r="D55" s="237" t="n">
        <f aca="false">IF(SETTLE="options",K55,F55)</f>
        <v>0.25</v>
      </c>
      <c r="E55" s="233" t="n">
        <v>37797</v>
      </c>
      <c r="F55" s="237" t="n">
        <f aca="false">curves!I57</f>
        <v>0.25</v>
      </c>
      <c r="G55" s="236" t="n">
        <f aca="false">curves!H57</f>
        <v>3.9</v>
      </c>
      <c r="H55" s="237" t="n">
        <f aca="false">curves!J57</f>
        <v>0.064467290396919</v>
      </c>
      <c r="I55" s="234" t="n">
        <v>37798</v>
      </c>
      <c r="J55" s="236" t="n">
        <f aca="false">[7]STRADDLES!$F80</f>
        <v>3.9</v>
      </c>
      <c r="K55" s="237" t="n">
        <f aca="false">[7]STRADDLES!$I80</f>
        <v>0.25</v>
      </c>
    </row>
    <row r="56" customFormat="false" ht="12.75" hidden="false" customHeight="false" outlineLevel="0" collapsed="false">
      <c r="B56" s="239" t="n">
        <v>38443</v>
      </c>
      <c r="C56" s="236" t="n">
        <f aca="false">IF(SETTLE="options",J56,G56)</f>
        <v>3.87</v>
      </c>
      <c r="D56" s="237" t="n">
        <f aca="false">IF(SETTLE="options",K56,F56)</f>
        <v>0.245</v>
      </c>
      <c r="E56" s="233" t="n">
        <v>37797</v>
      </c>
      <c r="F56" s="237" t="n">
        <f aca="false">curves!I58</f>
        <v>0.245</v>
      </c>
      <c r="G56" s="236" t="n">
        <f aca="false">curves!H58</f>
        <v>3.87</v>
      </c>
      <c r="H56" s="237" t="n">
        <f aca="false">curves!J58</f>
        <v>0.064543199534405</v>
      </c>
      <c r="I56" s="234" t="n">
        <v>37798</v>
      </c>
      <c r="J56" s="236" t="n">
        <f aca="false">[7]STRADDLES!$F81</f>
        <v>3.87</v>
      </c>
      <c r="K56" s="237" t="n">
        <f aca="false">[7]STRADDLES!$I81</f>
        <v>0.245</v>
      </c>
    </row>
    <row r="57" customFormat="false" ht="12.75" hidden="false" customHeight="false" outlineLevel="0" collapsed="false">
      <c r="B57" s="239" t="n">
        <v>38473</v>
      </c>
      <c r="C57" s="236" t="n">
        <f aca="false">IF(SETTLE="options",J57,G57)</f>
        <v>3.893</v>
      </c>
      <c r="D57" s="237" t="n">
        <f aca="false">IF(SETTLE="options",K57,F57)</f>
        <v>0.2425</v>
      </c>
      <c r="E57" s="233" t="n">
        <v>37797</v>
      </c>
      <c r="F57" s="237" t="n">
        <f aca="false">curves!I59</f>
        <v>0.2425</v>
      </c>
      <c r="G57" s="236" t="n">
        <f aca="false">curves!H59</f>
        <v>3.893</v>
      </c>
      <c r="H57" s="237" t="n">
        <f aca="false">curves!J59</f>
        <v>0.064621638978481</v>
      </c>
      <c r="I57" s="234" t="n">
        <v>37798</v>
      </c>
      <c r="J57" s="236" t="n">
        <f aca="false">[7]STRADDLES!$F82</f>
        <v>3.893</v>
      </c>
      <c r="K57" s="237" t="n">
        <f aca="false">[7]STRADDLES!$I82</f>
        <v>0.2425</v>
      </c>
    </row>
    <row r="58" customFormat="false" ht="12.75" hidden="false" customHeight="false" outlineLevel="0" collapsed="false">
      <c r="B58" s="239" t="n">
        <v>38504</v>
      </c>
      <c r="C58" s="236" t="n">
        <f aca="false">IF(SETTLE="options",J58,G58)</f>
        <v>3.898</v>
      </c>
      <c r="D58" s="237" t="n">
        <f aca="false">IF(SETTLE="options",K58,F58)</f>
        <v>0.2425</v>
      </c>
      <c r="E58" s="233" t="n">
        <v>37797</v>
      </c>
      <c r="F58" s="237" t="n">
        <f aca="false">curves!I60</f>
        <v>0.2425</v>
      </c>
      <c r="G58" s="236" t="n">
        <f aca="false">curves!H60</f>
        <v>3.898</v>
      </c>
      <c r="H58" s="237" t="n">
        <f aca="false">curves!J60</f>
        <v>0.064697548119852</v>
      </c>
      <c r="I58" s="234" t="n">
        <v>37798</v>
      </c>
      <c r="J58" s="236" t="n">
        <f aca="false">[7]STRADDLES!$F83</f>
        <v>3.898</v>
      </c>
      <c r="K58" s="237" t="n">
        <f aca="false">[7]STRADDLES!$I83</f>
        <v>0.2425</v>
      </c>
    </row>
    <row r="59" customFormat="false" ht="12.75" hidden="false" customHeight="false" outlineLevel="0" collapsed="false">
      <c r="B59" s="232" t="n">
        <v>38534</v>
      </c>
      <c r="C59" s="236" t="n">
        <f aca="false">IF(SETTLE="options",J59,G59)</f>
        <v>3.908</v>
      </c>
      <c r="D59" s="237" t="n">
        <f aca="false">IF(SETTLE="options",K59,F59)</f>
        <v>0.2425</v>
      </c>
      <c r="E59" s="233" t="n">
        <v>37797</v>
      </c>
      <c r="F59" s="237" t="n">
        <f aca="false">curves!I61</f>
        <v>0.2425</v>
      </c>
      <c r="G59" s="236" t="n">
        <f aca="false">curves!H61</f>
        <v>3.908</v>
      </c>
      <c r="H59" s="237" t="n">
        <f aca="false">curves!J61</f>
        <v>0.064775987567941</v>
      </c>
      <c r="I59" s="234" t="n">
        <v>37798</v>
      </c>
      <c r="J59" s="236" t="n">
        <f aca="false">[7]STRADDLES!$F84</f>
        <v>3.908</v>
      </c>
      <c r="K59" s="237" t="n">
        <f aca="false">[7]STRADDLES!$I84</f>
        <v>0.2425</v>
      </c>
    </row>
    <row r="60" customFormat="false" ht="12.75" hidden="false" customHeight="false" outlineLevel="0" collapsed="false">
      <c r="B60" s="232" t="n">
        <v>38565</v>
      </c>
      <c r="C60" s="236" t="n">
        <f aca="false">IF(SETTLE="options",J60,G60)</f>
        <v>3.925</v>
      </c>
      <c r="D60" s="237" t="n">
        <f aca="false">IF(SETTLE="options",K60,F60)</f>
        <v>0.2425</v>
      </c>
      <c r="E60" s="233" t="n">
        <v>37797</v>
      </c>
      <c r="F60" s="237" t="n">
        <f aca="false">curves!I62</f>
        <v>0.2425</v>
      </c>
      <c r="G60" s="236" t="n">
        <f aca="false">curves!H62</f>
        <v>3.925</v>
      </c>
      <c r="H60" s="237" t="n">
        <f aca="false">curves!J62</f>
        <v>0.06485442701807</v>
      </c>
      <c r="I60" s="234" t="n">
        <v>37798</v>
      </c>
      <c r="J60" s="236" t="n">
        <f aca="false">[7]STRADDLES!$F85</f>
        <v>3.925</v>
      </c>
      <c r="K60" s="237" t="n">
        <f aca="false">[7]STRADDLES!$I85</f>
        <v>0.2425</v>
      </c>
    </row>
    <row r="61" customFormat="false" ht="12.75" hidden="false" customHeight="false" outlineLevel="0" collapsed="false">
      <c r="B61" s="232" t="n">
        <v>38596</v>
      </c>
      <c r="C61" s="236" t="n">
        <f aca="false">IF(SETTLE="options",J61,G61)</f>
        <v>3.935</v>
      </c>
      <c r="D61" s="237" t="n">
        <f aca="false">IF(SETTLE="options",K61,F61)</f>
        <v>0.2425</v>
      </c>
      <c r="E61" s="233" t="n">
        <v>37797</v>
      </c>
      <c r="F61" s="237" t="n">
        <f aca="false">curves!I63</f>
        <v>0.2425</v>
      </c>
      <c r="G61" s="236" t="n">
        <f aca="false">curves!H63</f>
        <v>3.935</v>
      </c>
      <c r="H61" s="237" t="n">
        <f aca="false">curves!J63</f>
        <v>0.064930336165298</v>
      </c>
      <c r="I61" s="234" t="n">
        <v>37798</v>
      </c>
      <c r="J61" s="236" t="n">
        <f aca="false">[7]STRADDLES!$F86</f>
        <v>3.935</v>
      </c>
      <c r="K61" s="237" t="n">
        <f aca="false">[7]STRADDLES!$I86</f>
        <v>0.2425</v>
      </c>
    </row>
    <row r="62" customFormat="false" ht="12.75" hidden="false" customHeight="false" outlineLevel="0" collapsed="false">
      <c r="B62" s="232" t="n">
        <v>38626</v>
      </c>
      <c r="C62" s="236" t="n">
        <f aca="false">IF(SETTLE="options",J62,G62)</f>
        <v>4.07</v>
      </c>
      <c r="D62" s="237" t="n">
        <f aca="false">IF(SETTLE="options",K62,F62)</f>
        <v>0.2425</v>
      </c>
      <c r="E62" s="233" t="n">
        <v>37797</v>
      </c>
      <c r="F62" s="237" t="n">
        <f aca="false">curves!I64</f>
        <v>0.2425</v>
      </c>
      <c r="G62" s="236" t="n">
        <f aca="false">curves!H64</f>
        <v>4.07</v>
      </c>
      <c r="H62" s="237" t="n">
        <f aca="false">curves!J64</f>
        <v>0.06500877561944</v>
      </c>
      <c r="I62" s="234" t="n">
        <v>37798</v>
      </c>
      <c r="J62" s="236" t="n">
        <f aca="false">[7]STRADDLES!$F87</f>
        <v>4.07</v>
      </c>
      <c r="K62" s="237" t="n">
        <f aca="false">[7]STRADDLES!$I87</f>
        <v>0.2425</v>
      </c>
    </row>
    <row r="63" customFormat="false" ht="12.75" hidden="false" customHeight="false" outlineLevel="0" collapsed="false">
      <c r="B63" s="232" t="n">
        <v>38657</v>
      </c>
      <c r="C63" s="236" t="n">
        <f aca="false">IF(SETTLE="options",J63,G63)</f>
        <v>4.188</v>
      </c>
      <c r="D63" s="237" t="n">
        <f aca="false">IF(SETTLE="options",K63,F63)</f>
        <v>0.245</v>
      </c>
      <c r="E63" s="233" t="n">
        <v>37797</v>
      </c>
      <c r="F63" s="237" t="n">
        <f aca="false">curves!I65</f>
        <v>0.245</v>
      </c>
      <c r="G63" s="236" t="n">
        <f aca="false">curves!H65</f>
        <v>4.188</v>
      </c>
      <c r="H63" s="237" t="n">
        <f aca="false">curves!J65</f>
        <v>0.065084684770551</v>
      </c>
      <c r="I63" s="234" t="n">
        <v>37798</v>
      </c>
      <c r="J63" s="236" t="n">
        <f aca="false">[7]STRADDLES!$F88</f>
        <v>4.188</v>
      </c>
      <c r="K63" s="237" t="n">
        <f aca="false">[7]STRADDLES!$I88</f>
        <v>0.245</v>
      </c>
    </row>
    <row r="64" customFormat="false" ht="12.75" hidden="false" customHeight="false" outlineLevel="0" collapsed="false">
      <c r="B64" s="232" t="n">
        <v>38687</v>
      </c>
      <c r="C64" s="236" t="n">
        <f aca="false">IF(SETTLE="options",J64,G64)</f>
        <v>4.3</v>
      </c>
      <c r="D64" s="237" t="n">
        <f aca="false">IF(SETTLE="options",K64,F64)</f>
        <v>0.245</v>
      </c>
      <c r="E64" s="233" t="n">
        <v>37797</v>
      </c>
      <c r="F64" s="237" t="n">
        <f aca="false">curves!I66</f>
        <v>0.245</v>
      </c>
      <c r="G64" s="236" t="n">
        <f aca="false">curves!H66</f>
        <v>4.3</v>
      </c>
      <c r="H64" s="237" t="n">
        <f aca="false">curves!J66</f>
        <v>0.065126368276268</v>
      </c>
      <c r="I64" s="234" t="n">
        <v>37798</v>
      </c>
      <c r="J64" s="236" t="n">
        <f aca="false">[7]STRADDLES!$F89</f>
        <v>4.3</v>
      </c>
      <c r="K64" s="237" t="n">
        <f aca="false">[7]STRADDLES!$I89</f>
        <v>0.245</v>
      </c>
    </row>
    <row r="65" customFormat="false" ht="12.75" hidden="false" customHeight="false" outlineLevel="0" collapsed="false">
      <c r="B65" s="232" t="n">
        <v>38718</v>
      </c>
      <c r="C65" s="236" t="n">
        <f aca="false">IF(SETTLE="options",J65,G65)</f>
        <v>4.16</v>
      </c>
      <c r="D65" s="237" t="n">
        <f aca="false">IF(SETTLE="options",K65,F65)</f>
        <v>0.2425</v>
      </c>
      <c r="E65" s="233" t="n">
        <v>37797</v>
      </c>
      <c r="F65" s="237" t="n">
        <f aca="false">curves!I67</f>
        <v>0.2425</v>
      </c>
      <c r="G65" s="236" t="n">
        <f aca="false">curves!H67</f>
        <v>4.16</v>
      </c>
      <c r="H65" s="237" t="n">
        <f aca="false">curves!J67</f>
        <v>0.065162606456237</v>
      </c>
      <c r="I65" s="234" t="n">
        <v>37798</v>
      </c>
      <c r="J65" s="236" t="n">
        <f aca="false">[7]STRADDLES!$F90</f>
        <v>4.16</v>
      </c>
      <c r="K65" s="237" t="n">
        <f aca="false">[7]STRADDLES!$I90</f>
        <v>0.2425</v>
      </c>
    </row>
    <row r="66" customFormat="false" ht="12.75" hidden="false" customHeight="false" outlineLevel="0" collapsed="false">
      <c r="B66" s="232" t="n">
        <v>38749</v>
      </c>
      <c r="C66" s="236" t="n">
        <f aca="false">IF(SETTLE="options",J66,G66)</f>
        <v>4.04</v>
      </c>
      <c r="D66" s="237" t="n">
        <f aca="false">IF(SETTLE="options",K66,F66)</f>
        <v>0.235</v>
      </c>
      <c r="E66" s="233" t="n">
        <v>37797</v>
      </c>
      <c r="F66" s="237" t="n">
        <f aca="false">curves!I68</f>
        <v>0.235</v>
      </c>
      <c r="G66" s="236" t="n">
        <f aca="false">curves!H68</f>
        <v>4.04</v>
      </c>
      <c r="H66" s="237" t="n">
        <f aca="false">curves!J68</f>
        <v>0.065195337715937</v>
      </c>
      <c r="I66" s="234" t="n">
        <v>37798</v>
      </c>
      <c r="J66" s="236" t="n">
        <f aca="false">[7]STRADDLES!$F91</f>
        <v>4.04</v>
      </c>
      <c r="K66" s="237" t="n">
        <f aca="false">[7]STRADDLES!$I91</f>
        <v>0.235</v>
      </c>
    </row>
    <row r="67" customFormat="false" ht="12.75" hidden="false" customHeight="false" outlineLevel="0" collapsed="false">
      <c r="B67" s="232" t="n">
        <v>38777</v>
      </c>
      <c r="C67" s="236" t="n">
        <f aca="false">IF(SETTLE="options",J67,G67)</f>
        <v>3.91</v>
      </c>
      <c r="D67" s="237" t="n">
        <f aca="false">IF(SETTLE="options",K67,F67)</f>
        <v>0.235</v>
      </c>
      <c r="E67" s="233" t="n">
        <v>37797</v>
      </c>
      <c r="F67" s="237" t="n">
        <f aca="false">curves!I69</f>
        <v>0.235</v>
      </c>
      <c r="G67" s="236" t="n">
        <f aca="false">curves!H69</f>
        <v>3.91</v>
      </c>
      <c r="H67" s="237" t="n">
        <f aca="false">curves!J69</f>
        <v>0.065231575896735</v>
      </c>
      <c r="I67" s="234" t="n">
        <v>37798</v>
      </c>
      <c r="J67" s="236" t="n">
        <f aca="false">[7]STRADDLES!$F92</f>
        <v>3.91</v>
      </c>
      <c r="K67" s="237" t="n">
        <f aca="false">[7]STRADDLES!$I92</f>
        <v>0.235</v>
      </c>
    </row>
    <row r="68" customFormat="false" ht="12.75" hidden="false" customHeight="false" outlineLevel="0" collapsed="false">
      <c r="B68" s="232" t="n">
        <v>38808</v>
      </c>
      <c r="C68" s="236" t="n">
        <f aca="false">IF(SETTLE="options",J68,G68)</f>
        <v>3.88</v>
      </c>
      <c r="D68" s="237" t="n">
        <f aca="false">IF(SETTLE="options",K68,F68)</f>
        <v>0.2325</v>
      </c>
      <c r="E68" s="233" t="n">
        <v>37797</v>
      </c>
      <c r="F68" s="237" t="n">
        <f aca="false">curves!I70</f>
        <v>0.2325</v>
      </c>
      <c r="G68" s="236" t="n">
        <f aca="false">curves!H70</f>
        <v>3.88</v>
      </c>
      <c r="H68" s="237" t="n">
        <f aca="false">curves!J70</f>
        <v>0.065266645104372</v>
      </c>
      <c r="I68" s="234" t="n">
        <v>37798</v>
      </c>
      <c r="J68" s="236" t="n">
        <f aca="false">[7]STRADDLES!$F93</f>
        <v>3.88</v>
      </c>
      <c r="K68" s="237" t="n">
        <f aca="false">[7]STRADDLES!$I93</f>
        <v>0.2325</v>
      </c>
    </row>
    <row r="69" customFormat="false" ht="12.75" hidden="false" customHeight="false" outlineLevel="0" collapsed="false">
      <c r="B69" s="232" t="n">
        <v>38838</v>
      </c>
      <c r="C69" s="236" t="n">
        <f aca="false">IF(SETTLE="options",J69,G69)</f>
        <v>3.903</v>
      </c>
      <c r="D69" s="237" t="n">
        <f aca="false">IF(SETTLE="options",K69,F69)</f>
        <v>0.2325</v>
      </c>
      <c r="E69" s="233" t="n">
        <v>37797</v>
      </c>
      <c r="F69" s="237" t="n">
        <f aca="false">curves!I71</f>
        <v>0.2325</v>
      </c>
      <c r="G69" s="236" t="n">
        <f aca="false">curves!H71</f>
        <v>3.903</v>
      </c>
      <c r="H69" s="237" t="n">
        <f aca="false">curves!J71</f>
        <v>0.065302883286025</v>
      </c>
      <c r="I69" s="234" t="n">
        <v>37798</v>
      </c>
      <c r="J69" s="236" t="n">
        <f aca="false">[7]STRADDLES!$F94</f>
        <v>3.903</v>
      </c>
      <c r="K69" s="237" t="n">
        <f aca="false">[7]STRADDLES!$I94</f>
        <v>0.2325</v>
      </c>
    </row>
    <row r="70" customFormat="false" ht="12.75" hidden="false" customHeight="false" outlineLevel="0" collapsed="false">
      <c r="B70" s="232" t="n">
        <v>38869</v>
      </c>
      <c r="C70" s="236" t="n">
        <f aca="false">IF(SETTLE="options",J70,G70)</f>
        <v>3.908</v>
      </c>
      <c r="D70" s="237" t="n">
        <f aca="false">IF(SETTLE="options",K70,F70)</f>
        <v>0.2325</v>
      </c>
      <c r="E70" s="233" t="n">
        <v>37797</v>
      </c>
      <c r="F70" s="237" t="n">
        <f aca="false">curves!I72</f>
        <v>0.2325</v>
      </c>
      <c r="G70" s="236" t="n">
        <f aca="false">curves!H72</f>
        <v>3.908</v>
      </c>
      <c r="H70" s="237" t="n">
        <f aca="false">curves!J72</f>
        <v>0.065337952494491</v>
      </c>
      <c r="I70" s="234" t="n">
        <v>37798</v>
      </c>
      <c r="J70" s="236" t="n">
        <f aca="false">[7]STRADDLES!$F95</f>
        <v>3.908</v>
      </c>
      <c r="K70" s="237" t="n">
        <f aca="false">[7]STRADDLES!$I95</f>
        <v>0.2325</v>
      </c>
    </row>
    <row r="71" customFormat="false" ht="12.75" hidden="false" customHeight="false" outlineLevel="0" collapsed="false">
      <c r="B71" s="232" t="n">
        <v>38899</v>
      </c>
      <c r="C71" s="236" t="n">
        <f aca="false">IF(SETTLE="options",J71,G71)</f>
        <v>3.918</v>
      </c>
      <c r="D71" s="237" t="n">
        <f aca="false">IF(SETTLE="options",K71,F71)</f>
        <v>0.2325</v>
      </c>
      <c r="E71" s="233" t="n">
        <v>37797</v>
      </c>
      <c r="F71" s="237" t="n">
        <f aca="false">curves!I73</f>
        <v>0.2325</v>
      </c>
      <c r="G71" s="236" t="n">
        <f aca="false">curves!H73</f>
        <v>3.918</v>
      </c>
      <c r="H71" s="237" t="n">
        <f aca="false">curves!J73</f>
        <v>0.065374190677</v>
      </c>
      <c r="I71" s="234" t="n">
        <v>37798</v>
      </c>
      <c r="J71" s="236" t="n">
        <f aca="false">[7]STRADDLES!$F96</f>
        <v>3.918</v>
      </c>
      <c r="K71" s="237" t="n">
        <f aca="false">[7]STRADDLES!$I96</f>
        <v>0.2325</v>
      </c>
    </row>
    <row r="72" customFormat="false" ht="12.75" hidden="false" customHeight="false" outlineLevel="0" collapsed="false">
      <c r="B72" s="232" t="n">
        <v>38930</v>
      </c>
      <c r="C72" s="236" t="n">
        <f aca="false">IF(SETTLE="options",J72,G72)</f>
        <v>3.935</v>
      </c>
      <c r="D72" s="237" t="n">
        <f aca="false">IF(SETTLE="options",K72,F72)</f>
        <v>0.2325</v>
      </c>
      <c r="E72" s="233" t="n">
        <v>37797</v>
      </c>
      <c r="F72" s="237" t="n">
        <f aca="false">curves!I74</f>
        <v>0.2325</v>
      </c>
      <c r="G72" s="236" t="n">
        <f aca="false">curves!H74</f>
        <v>3.935</v>
      </c>
      <c r="H72" s="237" t="n">
        <f aca="false">curves!J74</f>
        <v>0.065410428859946</v>
      </c>
      <c r="I72" s="234" t="n">
        <v>37798</v>
      </c>
      <c r="J72" s="236" t="n">
        <f aca="false">[7]STRADDLES!$F97</f>
        <v>3.935</v>
      </c>
      <c r="K72" s="237" t="n">
        <f aca="false">[7]STRADDLES!$I97</f>
        <v>0.2325</v>
      </c>
    </row>
    <row r="73" customFormat="false" ht="12.75" hidden="false" customHeight="false" outlineLevel="0" collapsed="false">
      <c r="B73" s="232" t="n">
        <v>38961</v>
      </c>
      <c r="C73" s="236" t="n">
        <f aca="false">IF(SETTLE="options",J73,G73)</f>
        <v>3.945</v>
      </c>
      <c r="D73" s="237" t="n">
        <f aca="false">IF(SETTLE="options",K73,F73)</f>
        <v>0.2325</v>
      </c>
      <c r="E73" s="233" t="n">
        <v>37797</v>
      </c>
      <c r="F73" s="237" t="n">
        <f aca="false">curves!I75</f>
        <v>0.2325</v>
      </c>
      <c r="G73" s="236" t="n">
        <f aca="false">curves!H75</f>
        <v>3.945</v>
      </c>
      <c r="H73" s="237" t="n">
        <f aca="false">curves!J75</f>
        <v>0.065445498069661</v>
      </c>
      <c r="I73" s="234" t="n">
        <v>37798</v>
      </c>
      <c r="J73" s="236" t="n">
        <f aca="false">[7]STRADDLES!$F98</f>
        <v>3.945</v>
      </c>
      <c r="K73" s="237" t="n">
        <f aca="false">[7]STRADDLES!$I98</f>
        <v>0.2325</v>
      </c>
    </row>
    <row r="74" customFormat="false" ht="12.75" hidden="false" customHeight="false" outlineLevel="0" collapsed="false">
      <c r="B74" s="232" t="n">
        <v>38991</v>
      </c>
      <c r="C74" s="236" t="n">
        <f aca="false">IF(SETTLE="options",J74,G74)</f>
        <v>4.08</v>
      </c>
      <c r="D74" s="237" t="n">
        <f aca="false">IF(SETTLE="options",K74,F74)</f>
        <v>0.235</v>
      </c>
      <c r="E74" s="233" t="n">
        <v>37797</v>
      </c>
      <c r="F74" s="237" t="n">
        <f aca="false">curves!I76</f>
        <v>0.235</v>
      </c>
      <c r="G74" s="236" t="n">
        <f aca="false">curves!H76</f>
        <v>4.08</v>
      </c>
      <c r="H74" s="237" t="n">
        <f aca="false">curves!J76</f>
        <v>0.065481736253463</v>
      </c>
      <c r="I74" s="234" t="n">
        <v>37798</v>
      </c>
      <c r="J74" s="236" t="n">
        <f aca="false">[7]STRADDLES!$F99</f>
        <v>4.08</v>
      </c>
      <c r="K74" s="237" t="n">
        <f aca="false">[7]STRADDLES!$I99</f>
        <v>0.235</v>
      </c>
    </row>
    <row r="75" customFormat="false" ht="12.75" hidden="false" customHeight="false" outlineLevel="0" collapsed="false">
      <c r="B75" s="232" t="n">
        <v>39022</v>
      </c>
      <c r="C75" s="236" t="n">
        <f aca="false">IF(SETTLE="options",J75,G75)</f>
        <v>4.198</v>
      </c>
      <c r="D75" s="237" t="n">
        <f aca="false">IF(SETTLE="options",K75,F75)</f>
        <v>0.245</v>
      </c>
      <c r="E75" s="233" t="n">
        <v>37797</v>
      </c>
      <c r="F75" s="237" t="n">
        <f aca="false">curves!I77</f>
        <v>0.245</v>
      </c>
      <c r="G75" s="236" t="n">
        <f aca="false">curves!H77</f>
        <v>4.198</v>
      </c>
      <c r="H75" s="237" t="n">
        <f aca="false">curves!J77</f>
        <v>0.065516805464007</v>
      </c>
      <c r="I75" s="234" t="n">
        <v>37798</v>
      </c>
      <c r="J75" s="236" t="n">
        <f aca="false">[7]STRADDLES!$F100</f>
        <v>4.198</v>
      </c>
      <c r="K75" s="237" t="n">
        <f aca="false">[7]STRADDLES!$I100</f>
        <v>0.245</v>
      </c>
    </row>
    <row r="76" customFormat="false" ht="12.75" hidden="false" customHeight="false" outlineLevel="0" collapsed="false">
      <c r="B76" s="232" t="n">
        <v>39052</v>
      </c>
      <c r="C76" s="236" t="n">
        <f aca="false">IF(SETTLE="options",J76,G76)</f>
        <v>4.33</v>
      </c>
      <c r="D76" s="237" t="n">
        <f aca="false">IF(SETTLE="options",K76,F76)</f>
        <v>0.2475</v>
      </c>
      <c r="E76" s="233" t="n">
        <v>37797</v>
      </c>
      <c r="F76" s="237" t="n">
        <f aca="false">curves!I78</f>
        <v>0.2475</v>
      </c>
      <c r="G76" s="236" t="n">
        <f aca="false">curves!H78</f>
        <v>4.33</v>
      </c>
      <c r="H76" s="237" t="n">
        <f aca="false">curves!J78</f>
        <v>0.065553043648665</v>
      </c>
      <c r="I76" s="234" t="n">
        <v>37798</v>
      </c>
      <c r="J76" s="236" t="n">
        <f aca="false">[7]STRADDLES!$F101</f>
        <v>4.33</v>
      </c>
      <c r="K76" s="237" t="n">
        <f aca="false">[7]STRADDLES!$I101</f>
        <v>0.2475</v>
      </c>
    </row>
    <row r="77" customFormat="false" ht="12.75" hidden="false" customHeight="false" outlineLevel="0" collapsed="false">
      <c r="B77" s="232" t="n">
        <v>39083</v>
      </c>
      <c r="C77" s="236" t="n">
        <f aca="false">IF(SETTLE="options",J77,G77)</f>
        <v>4.19</v>
      </c>
      <c r="D77" s="237" t="n">
        <f aca="false">IF(SETTLE="options",K77,F77)</f>
        <v>0.235</v>
      </c>
      <c r="E77" s="233" t="n">
        <v>37797</v>
      </c>
      <c r="F77" s="237" t="n">
        <f aca="false">curves!I79</f>
        <v>0.235</v>
      </c>
      <c r="G77" s="236" t="n">
        <f aca="false">curves!H79</f>
        <v>4.19</v>
      </c>
      <c r="H77" s="237" t="n">
        <f aca="false">curves!J79</f>
        <v>0.065589281833757</v>
      </c>
      <c r="I77" s="234" t="n">
        <v>37798</v>
      </c>
      <c r="J77" s="236" t="n">
        <f aca="false">[7]STRADDLES!$F102</f>
        <v>4.19</v>
      </c>
      <c r="K77" s="237" t="n">
        <f aca="false">[7]STRADDLES!$I102</f>
        <v>0.235</v>
      </c>
    </row>
    <row r="78" customFormat="false" ht="12.75" hidden="false" customHeight="false" outlineLevel="0" collapsed="false">
      <c r="B78" s="232" t="n">
        <v>39114</v>
      </c>
      <c r="C78" s="236" t="n">
        <f aca="false">IF(SETTLE="options",J78,G78)</f>
        <v>4.07</v>
      </c>
      <c r="D78" s="237" t="n">
        <f aca="false">IF(SETTLE="options",K78,F78)</f>
        <v>0.225</v>
      </c>
      <c r="E78" s="233" t="n">
        <v>37797</v>
      </c>
      <c r="F78" s="237" t="n">
        <f aca="false">curves!I80</f>
        <v>0.225</v>
      </c>
      <c r="G78" s="236" t="n">
        <f aca="false">curves!H80</f>
        <v>4.07</v>
      </c>
      <c r="H78" s="237" t="n">
        <f aca="false">curves!J80</f>
        <v>0.065622013098086</v>
      </c>
      <c r="I78" s="234" t="n">
        <v>37798</v>
      </c>
      <c r="J78" s="236" t="n">
        <f aca="false">[7]STRADDLES!$F103</f>
        <v>4.07</v>
      </c>
      <c r="K78" s="237" t="n">
        <f aca="false">[7]STRADDLES!$I103</f>
        <v>0.225</v>
      </c>
    </row>
    <row r="79" customFormat="false" ht="12.75" hidden="false" customHeight="false" outlineLevel="0" collapsed="false">
      <c r="B79" s="232" t="n">
        <v>39142</v>
      </c>
      <c r="C79" s="236" t="n">
        <f aca="false">IF(SETTLE="options",J79,G79)</f>
        <v>3.94</v>
      </c>
      <c r="D79" s="237" t="n">
        <f aca="false">IF(SETTLE="options",K79,F79)</f>
        <v>0.225</v>
      </c>
      <c r="E79" s="233" t="n">
        <v>37797</v>
      </c>
      <c r="F79" s="237" t="n">
        <f aca="false">curves!I81</f>
        <v>0.225</v>
      </c>
      <c r="G79" s="236" t="n">
        <f aca="false">curves!H81</f>
        <v>3.94</v>
      </c>
      <c r="H79" s="237" t="n">
        <f aca="false">curves!J81</f>
        <v>0.065658251284007</v>
      </c>
      <c r="I79" s="234" t="n">
        <v>37798</v>
      </c>
      <c r="J79" s="236" t="n">
        <f aca="false">[7]STRADDLES!$F104</f>
        <v>3.94</v>
      </c>
      <c r="K79" s="237" t="n">
        <f aca="false">[7]STRADDLES!$I104</f>
        <v>0.225</v>
      </c>
    </row>
    <row r="80" customFormat="false" ht="12.75" hidden="false" customHeight="false" outlineLevel="0" collapsed="false">
      <c r="B80" s="232" t="n">
        <v>39173</v>
      </c>
      <c r="C80" s="236" t="n">
        <f aca="false">IF(SETTLE="options",J80,G80)</f>
        <v>3.91</v>
      </c>
      <c r="D80" s="237" t="n">
        <f aca="false">IF(SETTLE="options",K80,F80)</f>
        <v>0.225</v>
      </c>
      <c r="E80" s="233" t="n">
        <v>37797</v>
      </c>
      <c r="F80" s="237" t="n">
        <f aca="false">curves!I82</f>
        <v>0.225</v>
      </c>
      <c r="G80" s="236" t="n">
        <f aca="false">curves!H82</f>
        <v>3.91</v>
      </c>
      <c r="H80" s="237" t="n">
        <f aca="false">curves!J82</f>
        <v>0.065693320496602</v>
      </c>
      <c r="I80" s="234" t="n">
        <v>37798</v>
      </c>
      <c r="J80" s="236" t="n">
        <f aca="false">[7]STRADDLES!$F105</f>
        <v>3.91</v>
      </c>
      <c r="K80" s="237" t="n">
        <f aca="false">[7]STRADDLES!$I105</f>
        <v>0.225</v>
      </c>
    </row>
    <row r="81" customFormat="false" ht="12.75" hidden="false" customHeight="false" outlineLevel="0" collapsed="false">
      <c r="B81" s="232" t="n">
        <v>39203</v>
      </c>
      <c r="C81" s="236" t="n">
        <f aca="false">IF(SETTLE="options",J81,G81)</f>
        <v>3.933</v>
      </c>
      <c r="D81" s="237" t="n">
        <f aca="false">IF(SETTLE="options",K81,F81)</f>
        <v>0.215</v>
      </c>
      <c r="E81" s="233" t="n">
        <v>37797</v>
      </c>
      <c r="F81" s="237" t="n">
        <f aca="false">curves!I83</f>
        <v>0.215</v>
      </c>
      <c r="G81" s="236" t="n">
        <f aca="false">curves!H83</f>
        <v>3.933</v>
      </c>
      <c r="H81" s="237" t="n">
        <f aca="false">curves!J83</f>
        <v>0.06572955868338</v>
      </c>
      <c r="I81" s="234" t="n">
        <v>37798</v>
      </c>
      <c r="J81" s="236" t="n">
        <f aca="false">[7]STRADDLES!$F106</f>
        <v>3.933</v>
      </c>
      <c r="K81" s="237" t="n">
        <f aca="false">[7]STRADDLES!$I106</f>
        <v>0.215</v>
      </c>
    </row>
    <row r="82" customFormat="false" ht="12.75" hidden="false" customHeight="false" outlineLevel="0" collapsed="false">
      <c r="B82" s="232" t="n">
        <v>39234</v>
      </c>
      <c r="C82" s="236" t="n">
        <f aca="false">IF(SETTLE="options",J82,G82)</f>
        <v>3.938</v>
      </c>
      <c r="D82" s="237" t="n">
        <f aca="false">IF(SETTLE="options",K82,F82)</f>
        <v>0.215</v>
      </c>
      <c r="E82" s="233" t="n">
        <v>39227</v>
      </c>
      <c r="F82" s="237" t="n">
        <f aca="false">curves!I84</f>
        <v>0.215</v>
      </c>
      <c r="G82" s="236" t="n">
        <f aca="false">curves!H84</f>
        <v>3.938</v>
      </c>
      <c r="H82" s="237" t="n">
        <f aca="false">curves!J84</f>
        <v>0.065764627896804</v>
      </c>
      <c r="I82" s="234" t="n">
        <v>39231</v>
      </c>
      <c r="J82" s="236" t="n">
        <f aca="false">[7]STRADDLES!$F107</f>
        <v>3.938</v>
      </c>
      <c r="K82" s="237" t="n">
        <f aca="false">[7]STRADDLES!$I107</f>
        <v>0.215</v>
      </c>
    </row>
    <row r="83" customFormat="false" ht="12.75" hidden="false" customHeight="false" outlineLevel="0" collapsed="false">
      <c r="B83" s="232" t="n">
        <v>39264</v>
      </c>
      <c r="C83" s="236" t="n">
        <f aca="false">IF(SETTLE="options",J83,G83)</f>
        <v>3.948</v>
      </c>
      <c r="D83" s="237" t="n">
        <f aca="false">IF(SETTLE="options",K83,F83)</f>
        <v>0.215</v>
      </c>
      <c r="E83" s="233" t="n">
        <v>39259</v>
      </c>
      <c r="F83" s="237" t="n">
        <f aca="false">curves!I85</f>
        <v>0.215</v>
      </c>
      <c r="G83" s="236" t="n">
        <f aca="false">curves!H85</f>
        <v>3.948</v>
      </c>
      <c r="H83" s="237" t="n">
        <f aca="false">curves!J85</f>
        <v>0.065800866084437</v>
      </c>
      <c r="I83" s="234" t="n">
        <v>39260</v>
      </c>
      <c r="J83" s="236" t="n">
        <f aca="false">[7]STRADDLES!$F108</f>
        <v>3.948</v>
      </c>
      <c r="K83" s="237" t="n">
        <f aca="false">[7]STRADDLES!$I108</f>
        <v>0.215</v>
      </c>
    </row>
    <row r="84" customFormat="false" ht="12.75" hidden="false" customHeight="false" outlineLevel="0" collapsed="false">
      <c r="B84" s="232" t="n">
        <v>39295</v>
      </c>
      <c r="C84" s="236" t="n">
        <f aca="false">IF(SETTLE="options",J84,G84)</f>
        <v>3.965</v>
      </c>
      <c r="D84" s="237" t="n">
        <f aca="false">IF(SETTLE="options",K84,F84)</f>
        <v>0.215</v>
      </c>
      <c r="E84" s="233" t="n">
        <v>39289</v>
      </c>
      <c r="F84" s="237" t="n">
        <f aca="false">curves!I86</f>
        <v>0.215</v>
      </c>
      <c r="G84" s="236" t="n">
        <f aca="false">curves!H86</f>
        <v>3.965</v>
      </c>
      <c r="H84" s="237" t="n">
        <f aca="false">curves!J86</f>
        <v>0.065837104272506</v>
      </c>
      <c r="I84" s="234" t="n">
        <v>39290</v>
      </c>
      <c r="J84" s="236" t="n">
        <f aca="false">[7]STRADDLES!$F109</f>
        <v>3.965</v>
      </c>
      <c r="K84" s="237" t="n">
        <f aca="false">[7]STRADDLES!$I109</f>
        <v>0.215</v>
      </c>
    </row>
    <row r="85" customFormat="false" ht="12.75" hidden="false" customHeight="false" outlineLevel="0" collapsed="false">
      <c r="B85" s="232" t="n">
        <v>39326</v>
      </c>
      <c r="E85" s="233" t="n">
        <v>39322</v>
      </c>
      <c r="F85" s="237" t="n">
        <f aca="false">curves!I87</f>
        <v>0.205</v>
      </c>
      <c r="G85" s="236" t="n">
        <f aca="false">curves!H87</f>
        <v>3.975</v>
      </c>
      <c r="H85" s="237" t="n">
        <f aca="false">curves!J87</f>
        <v>0.065872173487179</v>
      </c>
      <c r="I85" s="234" t="n">
        <v>39323</v>
      </c>
      <c r="J85" s="236" t="n">
        <f aca="false">[7]STRADDLES!$F110</f>
        <v>3.975</v>
      </c>
      <c r="K85" s="237" t="n">
        <f aca="false">[7]STRADDLES!$I110</f>
        <v>0.205</v>
      </c>
    </row>
    <row r="86" customFormat="false" ht="12.75" hidden="false" customHeight="false" outlineLevel="0" collapsed="false">
      <c r="B86" s="232" t="n">
        <v>39356</v>
      </c>
      <c r="E86" s="233" t="n">
        <v>39350</v>
      </c>
      <c r="F86" s="237" t="n">
        <f aca="false">curves!I88</f>
        <v>0.205</v>
      </c>
      <c r="G86" s="236" t="n">
        <f aca="false">curves!H88</f>
        <v>4.11</v>
      </c>
      <c r="H86" s="237" t="n">
        <f aca="false">curves!J88</f>
        <v>0.065908411676104</v>
      </c>
      <c r="I86" s="234" t="n">
        <v>39351</v>
      </c>
      <c r="J86" s="236" t="n">
        <f aca="false">[7]STRADDLES!$F111</f>
        <v>4.11</v>
      </c>
      <c r="K86" s="237" t="n">
        <f aca="false">[7]STRADDLES!$I111</f>
        <v>0.205</v>
      </c>
    </row>
    <row r="87" customFormat="false" ht="12.75" hidden="false" customHeight="false" outlineLevel="0" collapsed="false">
      <c r="B87" s="232" t="n">
        <v>39387</v>
      </c>
      <c r="E87" s="233" t="n">
        <v>39381</v>
      </c>
      <c r="F87" s="237" t="n">
        <f aca="false">curves!I89</f>
        <v>0.205</v>
      </c>
      <c r="G87" s="236" t="n">
        <f aca="false">curves!H89</f>
        <v>4.228</v>
      </c>
      <c r="H87" s="237" t="n">
        <f aca="false">curves!J89</f>
        <v>0.065943480891607</v>
      </c>
      <c r="I87" s="234" t="n">
        <v>39384</v>
      </c>
      <c r="J87" s="236" t="n">
        <f aca="false">[7]STRADDLES!$F112</f>
        <v>4.228</v>
      </c>
      <c r="K87" s="237" t="n">
        <f aca="false">[7]STRADDLES!$I112</f>
        <v>0.205</v>
      </c>
    </row>
    <row r="88" customFormat="false" ht="12.75" hidden="false" customHeight="false" outlineLevel="0" collapsed="false">
      <c r="B88" s="232" t="n">
        <v>39417</v>
      </c>
      <c r="E88" s="233" t="n">
        <v>39413</v>
      </c>
      <c r="F88" s="237" t="n">
        <f aca="false">curves!I90</f>
        <v>0.205</v>
      </c>
      <c r="G88" s="236" t="n">
        <f aca="false">curves!H90</f>
        <v>4.375</v>
      </c>
      <c r="H88" s="237" t="n">
        <f aca="false">curves!J90</f>
        <v>0.065971068737543</v>
      </c>
      <c r="I88" s="234" t="n">
        <v>39414</v>
      </c>
      <c r="J88" s="236" t="n">
        <f aca="false">[7]STRADDLES!$F113</f>
        <v>4.375</v>
      </c>
      <c r="K88" s="237" t="n">
        <f aca="false">[7]STRADDLES!$I113</f>
        <v>0.205</v>
      </c>
    </row>
    <row r="89" customFormat="false" ht="12.75" hidden="false" customHeight="false" outlineLevel="0" collapsed="false">
      <c r="B89" s="232" t="n">
        <v>39448</v>
      </c>
      <c r="E89" s="233" t="n">
        <v>39442</v>
      </c>
      <c r="F89" s="237" t="n">
        <f aca="false">curves!I91</f>
        <v>0.205</v>
      </c>
      <c r="G89" s="236" t="n">
        <f aca="false">curves!H91</f>
        <v>4.235</v>
      </c>
      <c r="H89" s="237" t="n">
        <f aca="false">curves!J91</f>
        <v>0.065997375051299</v>
      </c>
      <c r="I89" s="234" t="n">
        <v>39443</v>
      </c>
      <c r="J89" s="236" t="n">
        <f aca="false">[7]STRADDLES!$F114</f>
        <v>4.235</v>
      </c>
      <c r="K89" s="237" t="n">
        <f aca="false">[7]STRADDLES!$I114</f>
        <v>0.205</v>
      </c>
    </row>
    <row r="90" customFormat="false" ht="12.75" hidden="false" customHeight="false" outlineLevel="0" collapsed="false">
      <c r="B90" s="232" t="n">
        <v>39479</v>
      </c>
      <c r="E90" s="233" t="n">
        <v>39475</v>
      </c>
      <c r="F90" s="237" t="n">
        <f aca="false">curves!I92</f>
        <v>0.205</v>
      </c>
      <c r="G90" s="236" t="n">
        <f aca="false">curves!H92</f>
        <v>4.115</v>
      </c>
      <c r="H90" s="237" t="n">
        <f aca="false">curves!J92</f>
        <v>0.06602198418373</v>
      </c>
      <c r="I90" s="234" t="n">
        <v>39476</v>
      </c>
      <c r="J90" s="236" t="n">
        <f aca="false">[7]STRADDLES!$F115</f>
        <v>4.115</v>
      </c>
      <c r="K90" s="237" t="n">
        <f aca="false">[7]STRADDLES!$I115</f>
        <v>0.205</v>
      </c>
    </row>
    <row r="91" customFormat="false" ht="12.75" hidden="false" customHeight="false" outlineLevel="0" collapsed="false">
      <c r="B91" s="232" t="n">
        <v>39508</v>
      </c>
      <c r="E91" s="233" t="n">
        <v>39504</v>
      </c>
      <c r="F91" s="237" t="n">
        <f aca="false">curves!I93</f>
        <v>0.205</v>
      </c>
      <c r="G91" s="236" t="n">
        <f aca="false">curves!H93</f>
        <v>3.985</v>
      </c>
      <c r="H91" s="237" t="n">
        <f aca="false">curves!J93</f>
        <v>0.06604829049793</v>
      </c>
      <c r="I91" s="234" t="n">
        <v>39505</v>
      </c>
      <c r="J91" s="236" t="n">
        <f aca="false">[7]STRADDLES!$F116</f>
        <v>3.985</v>
      </c>
      <c r="K91" s="237" t="n">
        <f aca="false">[7]STRADDLES!$I116</f>
        <v>0.205</v>
      </c>
    </row>
    <row r="92" customFormat="false" ht="12.75" hidden="false" customHeight="false" outlineLevel="0" collapsed="false">
      <c r="B92" s="232" t="n">
        <v>39539</v>
      </c>
      <c r="E92" s="233" t="n">
        <v>39533</v>
      </c>
      <c r="F92" s="237" t="n">
        <f aca="false">curves!I94</f>
        <v>0.205</v>
      </c>
      <c r="G92" s="236" t="n">
        <f aca="false">curves!H94</f>
        <v>3.955</v>
      </c>
      <c r="H92" s="237" t="n">
        <f aca="false">curves!J94</f>
        <v>0.066073748221568</v>
      </c>
      <c r="I92" s="234" t="n">
        <v>39534</v>
      </c>
      <c r="J92" s="236" t="n">
        <f aca="false">[7]STRADDLES!$F117</f>
        <v>3.955</v>
      </c>
      <c r="K92" s="237" t="n">
        <f aca="false">[7]STRADDLES!$I117</f>
        <v>0.205</v>
      </c>
    </row>
    <row r="93" customFormat="false" ht="12.75" hidden="false" customHeight="false" outlineLevel="0" collapsed="false">
      <c r="B93" s="232" t="n">
        <v>39569</v>
      </c>
      <c r="E93" s="233" t="n">
        <v>39563</v>
      </c>
      <c r="F93" s="237" t="n">
        <f aca="false">curves!I95</f>
        <v>0.205</v>
      </c>
      <c r="G93" s="236" t="n">
        <f aca="false">curves!H95</f>
        <v>3.978</v>
      </c>
      <c r="H93" s="237" t="n">
        <f aca="false">curves!J95</f>
        <v>0.066100054536219</v>
      </c>
      <c r="I93" s="234" t="n">
        <v>39566</v>
      </c>
      <c r="J93" s="236" t="n">
        <f aca="false">[7]STRADDLES!$F118</f>
        <v>3.978</v>
      </c>
      <c r="K93" s="237" t="n">
        <f aca="false">[7]STRADDLES!$I118</f>
        <v>0.205</v>
      </c>
    </row>
    <row r="94" customFormat="false" ht="12.75" hidden="false" customHeight="false" outlineLevel="0" collapsed="false">
      <c r="B94" s="232" t="n">
        <v>39600</v>
      </c>
      <c r="E94" s="233" t="n">
        <v>39595</v>
      </c>
      <c r="F94" s="237" t="n">
        <f aca="false">curves!I96</f>
        <v>0.185</v>
      </c>
      <c r="G94" s="236" t="n">
        <f aca="false">curves!H96</f>
        <v>3.983</v>
      </c>
      <c r="H94" s="237" t="n">
        <f aca="false">curves!J96</f>
        <v>0.066125512260294</v>
      </c>
      <c r="I94" s="234" t="n">
        <v>39596</v>
      </c>
      <c r="J94" s="236" t="n">
        <f aca="false">[7]STRADDLES!$F119</f>
        <v>3.983</v>
      </c>
      <c r="K94" s="237" t="n">
        <f aca="false">[7]STRADDLES!$I119</f>
        <v>0.185</v>
      </c>
    </row>
    <row r="95" customFormat="false" ht="12.75" hidden="false" customHeight="false" outlineLevel="0" collapsed="false">
      <c r="B95" s="232" t="n">
        <v>39630</v>
      </c>
      <c r="E95" s="233" t="n">
        <v>39624</v>
      </c>
      <c r="F95" s="237" t="n">
        <f aca="false">curves!I97</f>
        <v>0.185</v>
      </c>
      <c r="G95" s="236" t="n">
        <f aca="false">curves!H97</f>
        <v>3.993</v>
      </c>
      <c r="H95" s="237" t="n">
        <f aca="false">curves!J97</f>
        <v>0.066151818575396</v>
      </c>
      <c r="I95" s="234" t="n">
        <v>39625</v>
      </c>
      <c r="J95" s="236" t="n">
        <f aca="false">[7]STRADDLES!$F120</f>
        <v>3.993</v>
      </c>
      <c r="K95" s="237" t="n">
        <f aca="false">[7]STRADDLES!$I120</f>
        <v>0.185</v>
      </c>
    </row>
    <row r="96" customFormat="false" ht="12.75" hidden="false" customHeight="false" outlineLevel="0" collapsed="false">
      <c r="B96" s="232" t="n">
        <v>39661</v>
      </c>
      <c r="E96" s="233" t="n">
        <v>39657</v>
      </c>
      <c r="F96" s="237" t="n">
        <f aca="false">curves!I98</f>
        <v>0.185</v>
      </c>
      <c r="G96" s="236" t="n">
        <f aca="false">curves!H98</f>
        <v>4.01</v>
      </c>
      <c r="H96" s="237" t="n">
        <f aca="false">curves!J98</f>
        <v>0.066178124890728</v>
      </c>
      <c r="I96" s="234" t="n">
        <v>39658</v>
      </c>
      <c r="J96" s="236" t="n">
        <f aca="false">[7]STRADDLES!$F121</f>
        <v>4.01</v>
      </c>
      <c r="K96" s="237" t="n">
        <f aca="false">[7]STRADDLES!$I121</f>
        <v>0.185</v>
      </c>
    </row>
    <row r="97" customFormat="false" ht="12.75" hidden="false" customHeight="false" outlineLevel="0" collapsed="false">
      <c r="B97" s="232" t="n">
        <v>39692</v>
      </c>
      <c r="E97" s="233" t="n">
        <v>39686</v>
      </c>
      <c r="F97" s="237" t="n">
        <f aca="false">curves!I99</f>
        <v>0.185</v>
      </c>
      <c r="G97" s="236" t="n">
        <f aca="false">curves!H99</f>
        <v>4.02</v>
      </c>
      <c r="H97" s="237" t="n">
        <f aca="false">curves!J99</f>
        <v>0.06620358261546</v>
      </c>
      <c r="I97" s="234" t="n">
        <v>39687</v>
      </c>
      <c r="J97" s="236" t="n">
        <f aca="false">[7]STRADDLES!$F122</f>
        <v>4.02</v>
      </c>
      <c r="K97" s="237" t="n">
        <f aca="false">[7]STRADDLES!$I122</f>
        <v>0.185</v>
      </c>
    </row>
    <row r="98" customFormat="false" ht="12.75" hidden="false" customHeight="false" outlineLevel="0" collapsed="false">
      <c r="B98" s="232" t="n">
        <v>39722</v>
      </c>
      <c r="E98" s="233" t="n">
        <v>39716</v>
      </c>
      <c r="F98" s="237" t="n">
        <f aca="false">curves!I100</f>
        <v>0.185</v>
      </c>
      <c r="G98" s="236" t="n">
        <f aca="false">curves!H100</f>
        <v>4.155</v>
      </c>
      <c r="H98" s="237" t="n">
        <f aca="false">curves!J100</f>
        <v>0.066229888931243</v>
      </c>
      <c r="I98" s="234" t="n">
        <v>39717</v>
      </c>
      <c r="J98" s="236" t="n">
        <f aca="false">[7]STRADDLES!$F123</f>
        <v>4.155</v>
      </c>
      <c r="K98" s="237" t="n">
        <f aca="false">[7]STRADDLES!$I123</f>
        <v>0.185</v>
      </c>
    </row>
    <row r="99" customFormat="false" ht="12.75" hidden="false" customHeight="false" outlineLevel="0" collapsed="false">
      <c r="B99" s="232" t="n">
        <v>39753</v>
      </c>
      <c r="E99" s="233" t="n">
        <v>39749</v>
      </c>
      <c r="F99" s="237" t="n">
        <f aca="false">curves!I101</f>
        <v>0.185</v>
      </c>
      <c r="G99" s="236" t="n">
        <f aca="false">curves!H101</f>
        <v>4.273</v>
      </c>
      <c r="H99" s="237" t="n">
        <f aca="false">curves!J101</f>
        <v>0.066255346656412</v>
      </c>
      <c r="I99" s="234" t="n">
        <v>39750</v>
      </c>
      <c r="J99" s="236" t="n">
        <f aca="false">[7]STRADDLES!$F124</f>
        <v>4.273</v>
      </c>
      <c r="K99" s="237" t="n">
        <f aca="false">[7]STRADDLES!$I124</f>
        <v>0.185</v>
      </c>
    </row>
    <row r="100" customFormat="false" ht="12.75" hidden="false" customHeight="false" outlineLevel="0" collapsed="false">
      <c r="B100" s="232" t="n">
        <v>39783</v>
      </c>
      <c r="E100" s="233" t="n">
        <v>39776</v>
      </c>
      <c r="F100" s="237" t="n">
        <f aca="false">curves!I102</f>
        <v>0.185</v>
      </c>
      <c r="G100" s="236" t="n">
        <f aca="false">curves!H102</f>
        <v>4.435</v>
      </c>
      <c r="H100" s="237" t="n">
        <f aca="false">curves!J102</f>
        <v>0.066281652972646</v>
      </c>
      <c r="I100" s="234" t="n">
        <v>39777</v>
      </c>
      <c r="J100" s="236" t="n">
        <f aca="false">[7]STRADDLES!$F125</f>
        <v>4.435</v>
      </c>
      <c r="K100" s="237" t="n">
        <f aca="false">[7]STRADDLES!$I125</f>
        <v>0.185</v>
      </c>
    </row>
    <row r="101" customFormat="false" ht="12.75" hidden="false" customHeight="false" outlineLevel="0" collapsed="false">
      <c r="B101" s="232" t="n">
        <v>39814</v>
      </c>
      <c r="E101" s="233" t="n">
        <v>39808</v>
      </c>
      <c r="F101" s="237" t="n">
        <f aca="false">curves!I103</f>
        <v>0.185</v>
      </c>
      <c r="G101" s="236" t="n">
        <f aca="false">curves!H103</f>
        <v>4.295</v>
      </c>
      <c r="H101" s="237" t="n">
        <f aca="false">curves!J103</f>
        <v>0.066307959289109</v>
      </c>
      <c r="I101" s="234" t="n">
        <v>39811</v>
      </c>
      <c r="J101" s="236" t="n">
        <f aca="false">[7]STRADDLES!$F126</f>
        <v>4.295</v>
      </c>
      <c r="K101" s="237" t="n">
        <f aca="false">[7]STRADDLES!$I126</f>
        <v>0.185</v>
      </c>
    </row>
    <row r="102" customFormat="false" ht="12.75" hidden="false" customHeight="false" outlineLevel="0" collapsed="false">
      <c r="B102" s="232" t="n">
        <v>39845</v>
      </c>
      <c r="E102" s="233" t="n">
        <v>39840</v>
      </c>
      <c r="F102" s="237" t="n">
        <f aca="false">curves!I104</f>
        <v>0.175</v>
      </c>
      <c r="G102" s="236" t="n">
        <f aca="false">curves!H104</f>
        <v>4.175</v>
      </c>
      <c r="H102" s="237" t="n">
        <f aca="false">curves!J104</f>
        <v>0.066331719833209</v>
      </c>
      <c r="I102" s="234" t="n">
        <v>39841</v>
      </c>
      <c r="J102" s="236" t="n">
        <f aca="false">[7]STRADDLES!$F127</f>
        <v>4.175</v>
      </c>
      <c r="K102" s="237" t="n">
        <f aca="false">[7]STRADDLES!$I127</f>
        <v>0.175</v>
      </c>
    </row>
    <row r="103" customFormat="false" ht="12.75" hidden="false" customHeight="false" outlineLevel="0" collapsed="false">
      <c r="B103" s="232" t="n">
        <v>39873</v>
      </c>
      <c r="E103" s="233" t="n">
        <v>39868</v>
      </c>
      <c r="F103" s="237" t="n">
        <f aca="false">curves!I105</f>
        <v>0.175</v>
      </c>
      <c r="G103" s="236" t="n">
        <f aca="false">curves!H105</f>
        <v>4.045</v>
      </c>
      <c r="H103" s="237" t="n">
        <f aca="false">curves!J105</f>
        <v>0.066358026150108</v>
      </c>
      <c r="I103" s="234" t="n">
        <v>39869</v>
      </c>
      <c r="J103" s="236" t="n">
        <f aca="false">[7]STRADDLES!$F128</f>
        <v>4.045</v>
      </c>
      <c r="K103" s="237" t="n">
        <f aca="false">[7]STRADDLES!$I128</f>
        <v>0.175</v>
      </c>
    </row>
    <row r="104" customFormat="false" ht="12.75" hidden="false" customHeight="false" outlineLevel="0" collapsed="false">
      <c r="B104" s="232" t="n">
        <v>39904</v>
      </c>
      <c r="E104" s="233" t="n">
        <v>39898</v>
      </c>
      <c r="F104" s="237" t="n">
        <f aca="false">curves!I106</f>
        <v>0.175</v>
      </c>
      <c r="G104" s="236" t="n">
        <f aca="false">curves!H106</f>
        <v>4.015</v>
      </c>
      <c r="H104" s="237" t="n">
        <f aca="false">curves!J106</f>
        <v>0.066383483876358</v>
      </c>
      <c r="I104" s="234" t="n">
        <v>39899</v>
      </c>
      <c r="J104" s="236" t="n">
        <f aca="false">[7]STRADDLES!$F129</f>
        <v>4.015</v>
      </c>
      <c r="K104" s="237" t="n">
        <f aca="false">[7]STRADDLES!$I129</f>
        <v>0.175</v>
      </c>
    </row>
    <row r="105" customFormat="false" ht="12.75" hidden="false" customHeight="false" outlineLevel="0" collapsed="false">
      <c r="B105" s="232" t="n">
        <v>39934</v>
      </c>
      <c r="E105" s="233" t="n">
        <v>39930</v>
      </c>
      <c r="F105" s="237" t="n">
        <f aca="false">curves!I107</f>
        <v>0.175</v>
      </c>
      <c r="G105" s="236" t="n">
        <f aca="false">curves!H107</f>
        <v>4.038</v>
      </c>
      <c r="H105" s="237" t="n">
        <f aca="false">curves!J107</f>
        <v>0.066409790193708</v>
      </c>
      <c r="I105" s="234" t="n">
        <v>39931</v>
      </c>
      <c r="J105" s="236" t="n">
        <f aca="false">[7]STRADDLES!$F130</f>
        <v>4.038</v>
      </c>
      <c r="K105" s="237" t="n">
        <f aca="false">[7]STRADDLES!$I130</f>
        <v>0.175</v>
      </c>
    </row>
    <row r="106" customFormat="false" ht="12.75" hidden="false" customHeight="false" outlineLevel="0" collapsed="false">
      <c r="B106" s="232" t="n">
        <v>39965</v>
      </c>
      <c r="E106" s="233" t="n">
        <v>39959</v>
      </c>
      <c r="F106" s="237" t="n">
        <f aca="false">curves!I108</f>
        <v>0.175</v>
      </c>
      <c r="G106" s="236" t="n">
        <f aca="false">curves!H108</f>
        <v>4.043</v>
      </c>
      <c r="H106" s="237" t="n">
        <f aca="false">curves!J108</f>
        <v>0.066435247920394</v>
      </c>
      <c r="I106" s="234" t="n">
        <v>39960</v>
      </c>
      <c r="J106" s="236" t="n">
        <f aca="false">[7]STRADDLES!$F131</f>
        <v>4.043</v>
      </c>
      <c r="K106" s="237" t="n">
        <f aca="false">[7]STRADDLES!$I131</f>
        <v>0.175</v>
      </c>
    </row>
    <row r="107" customFormat="false" ht="12.75" hidden="false" customHeight="false" outlineLevel="0" collapsed="false">
      <c r="B107" s="232" t="n">
        <v>39995</v>
      </c>
      <c r="E107" s="233" t="n">
        <v>39989</v>
      </c>
      <c r="F107" s="237" t="n">
        <f aca="false">curves!I109</f>
        <v>0.175</v>
      </c>
      <c r="G107" s="236" t="n">
        <f aca="false">curves!H109</f>
        <v>4.053</v>
      </c>
      <c r="H107" s="237" t="n">
        <f aca="false">curves!J109</f>
        <v>0.066461554238196</v>
      </c>
      <c r="I107" s="234" t="n">
        <v>39990</v>
      </c>
      <c r="J107" s="236" t="n">
        <f aca="false">[7]STRADDLES!$F132</f>
        <v>4.053</v>
      </c>
      <c r="K107" s="237" t="n">
        <f aca="false">[7]STRADDLES!$I132</f>
        <v>0.175</v>
      </c>
    </row>
    <row r="108" customFormat="false" ht="12.75" hidden="false" customHeight="false" outlineLevel="0" collapsed="false">
      <c r="B108" s="232" t="n">
        <v>40026</v>
      </c>
      <c r="E108" s="233" t="n">
        <v>40022</v>
      </c>
      <c r="F108" s="237" t="n">
        <f aca="false">curves!I110</f>
        <v>0.175</v>
      </c>
      <c r="G108" s="236" t="n">
        <f aca="false">curves!H110</f>
        <v>4.07</v>
      </c>
      <c r="H108" s="237" t="n">
        <f aca="false">curves!J110</f>
        <v>0.066487860556226</v>
      </c>
      <c r="I108" s="234" t="n">
        <v>40023</v>
      </c>
      <c r="J108" s="236" t="n">
        <f aca="false">[7]STRADDLES!$F133</f>
        <v>4.07</v>
      </c>
      <c r="K108" s="237" t="n">
        <f aca="false">[7]STRADDLES!$I133</f>
        <v>0.175</v>
      </c>
    </row>
    <row r="109" customFormat="false" ht="12.75" hidden="false" customHeight="false" outlineLevel="0" collapsed="false">
      <c r="B109" s="232" t="n">
        <v>40057</v>
      </c>
      <c r="E109" s="233" t="n">
        <v>40051</v>
      </c>
      <c r="F109" s="237" t="n">
        <f aca="false">curves!I111</f>
        <v>0.175</v>
      </c>
      <c r="G109" s="236" t="n">
        <f aca="false">curves!H111</f>
        <v>4.08</v>
      </c>
      <c r="H109" s="237" t="n">
        <f aca="false">curves!J111</f>
        <v>0.066513318283572</v>
      </c>
      <c r="I109" s="234" t="n">
        <v>40052</v>
      </c>
      <c r="J109" s="236" t="n">
        <f aca="false">[7]STRADDLES!$F134</f>
        <v>4.08</v>
      </c>
      <c r="K109" s="237" t="n">
        <f aca="false">[7]STRADDLES!$I134</f>
        <v>0.175</v>
      </c>
    </row>
    <row r="110" customFormat="false" ht="12.75" hidden="false" customHeight="false" outlineLevel="0" collapsed="false">
      <c r="B110" s="232" t="n">
        <v>40087</v>
      </c>
      <c r="E110" s="233" t="n">
        <v>40081</v>
      </c>
      <c r="F110" s="237" t="n">
        <f aca="false">curves!I112</f>
        <v>0.175</v>
      </c>
      <c r="G110" s="236" t="n">
        <f aca="false">curves!H112</f>
        <v>4.215</v>
      </c>
      <c r="H110" s="237" t="n">
        <f aca="false">curves!J112</f>
        <v>0.066539624602053</v>
      </c>
      <c r="I110" s="234" t="n">
        <v>40084</v>
      </c>
      <c r="J110" s="236" t="n">
        <f aca="false">[7]STRADDLES!$F135</f>
        <v>4.215</v>
      </c>
      <c r="K110" s="237" t="n">
        <f aca="false">[7]STRADDLES!$I135</f>
        <v>0.175</v>
      </c>
    </row>
    <row r="111" customFormat="false" ht="12.75" hidden="false" customHeight="false" outlineLevel="0" collapsed="false">
      <c r="B111" s="232" t="n">
        <v>40118</v>
      </c>
      <c r="E111" s="233" t="n">
        <v>40113</v>
      </c>
      <c r="F111" s="237" t="n">
        <f aca="false">curves!I113</f>
        <v>0.175</v>
      </c>
      <c r="G111" s="236" t="n">
        <f aca="false">curves!H113</f>
        <v>4.333</v>
      </c>
      <c r="H111" s="237" t="n">
        <f aca="false">curves!J113</f>
        <v>0.066565082329834</v>
      </c>
      <c r="I111" s="234" t="n">
        <v>40114</v>
      </c>
      <c r="J111" s="236" t="n">
        <f aca="false">[7]STRADDLES!$F136</f>
        <v>4.333</v>
      </c>
      <c r="K111" s="237" t="n">
        <f aca="false">[7]STRADDLES!$I136</f>
        <v>0.175</v>
      </c>
    </row>
    <row r="112" customFormat="false" ht="12.75" hidden="false" customHeight="false" outlineLevel="0" collapsed="false">
      <c r="B112" s="232" t="n">
        <v>40148</v>
      </c>
      <c r="E112" s="233" t="n">
        <v>40141</v>
      </c>
      <c r="F112" s="237" t="n">
        <f aca="false">curves!I114</f>
        <v>0.175</v>
      </c>
      <c r="G112" s="236" t="n">
        <f aca="false">curves!H114</f>
        <v>4.515</v>
      </c>
      <c r="H112" s="237" t="n">
        <f aca="false">curves!J114</f>
        <v>0.066591388648767</v>
      </c>
      <c r="I112" s="234" t="n">
        <v>40142</v>
      </c>
      <c r="J112" s="236" t="n">
        <f aca="false">[7]STRADDLES!$F137</f>
        <v>4.515</v>
      </c>
      <c r="K112" s="237" t="n">
        <f aca="false">[7]STRADDLES!$I137</f>
        <v>0.175</v>
      </c>
    </row>
    <row r="113" customFormat="false" ht="12.75" hidden="false" customHeight="false" outlineLevel="0" collapsed="false">
      <c r="B113" s="232" t="n">
        <v>40179</v>
      </c>
      <c r="E113" s="233" t="n">
        <v>40175</v>
      </c>
      <c r="F113" s="237" t="n">
        <f aca="false">curves!I115</f>
        <v>0.175</v>
      </c>
      <c r="G113" s="236" t="n">
        <f aca="false">curves!H115</f>
        <v>4.375</v>
      </c>
      <c r="H113" s="237" t="n">
        <f aca="false">curves!J115</f>
        <v>0.066617694967929</v>
      </c>
      <c r="I113" s="234" t="n">
        <v>40176</v>
      </c>
      <c r="J113" s="236" t="n">
        <f aca="false">[7]STRADDLES!$F138</f>
        <v>4.375</v>
      </c>
      <c r="K113" s="237" t="n">
        <f aca="false">[7]STRADDLES!$I138</f>
        <v>0.175</v>
      </c>
    </row>
    <row r="114" customFormat="false" ht="12.75" hidden="false" customHeight="false" outlineLevel="0" collapsed="false">
      <c r="B114" s="232" t="n">
        <v>40210</v>
      </c>
      <c r="E114" s="233" t="n">
        <v>40204</v>
      </c>
      <c r="F114" s="237" t="n">
        <f aca="false">curves!I116</f>
        <v>0.17</v>
      </c>
      <c r="G114" s="236" t="n">
        <f aca="false">curves!H116</f>
        <v>4.255</v>
      </c>
      <c r="H114" s="237" t="n">
        <f aca="false">curves!J116</f>
        <v>0.066641455514465</v>
      </c>
      <c r="I114" s="234" t="n">
        <v>40205</v>
      </c>
      <c r="J114" s="236" t="n">
        <f aca="false">[7]STRADDLES!$F139</f>
        <v>4.255</v>
      </c>
      <c r="K114" s="237" t="n">
        <f aca="false">[7]STRADDLES!$I139</f>
        <v>0.17</v>
      </c>
    </row>
    <row r="115" customFormat="false" ht="12.75" hidden="false" customHeight="false" outlineLevel="0" collapsed="false">
      <c r="B115" s="232" t="n">
        <v>40238</v>
      </c>
      <c r="E115" s="233" t="n">
        <v>40232</v>
      </c>
      <c r="F115" s="237" t="n">
        <f aca="false">curves!I117</f>
        <v>0.17</v>
      </c>
      <c r="G115" s="236" t="n">
        <f aca="false">curves!H117</f>
        <v>4.125</v>
      </c>
      <c r="H115" s="237" t="n">
        <f aca="false">curves!J117</f>
        <v>0.066667761834064</v>
      </c>
      <c r="I115" s="234" t="n">
        <v>40233</v>
      </c>
      <c r="J115" s="236" t="n">
        <f aca="false">[7]STRADDLES!$F140</f>
        <v>4.125</v>
      </c>
      <c r="K115" s="237" t="n">
        <f aca="false">[7]STRADDLES!$I140</f>
        <v>0.17</v>
      </c>
    </row>
    <row r="116" customFormat="false" ht="12.75" hidden="false" customHeight="false" outlineLevel="0" collapsed="false">
      <c r="B116" s="232" t="n">
        <v>40269</v>
      </c>
      <c r="E116" s="233" t="n">
        <v>40263</v>
      </c>
      <c r="F116" s="237" t="n">
        <f aca="false">curves!I118</f>
        <v>0.17</v>
      </c>
      <c r="G116" s="236" t="n">
        <f aca="false">curves!H118</f>
        <v>4.095</v>
      </c>
      <c r="H116" s="237" t="n">
        <f aca="false">curves!J118</f>
        <v>0.066693219562925</v>
      </c>
      <c r="I116" s="234" t="n">
        <v>40266</v>
      </c>
      <c r="J116" s="236" t="n">
        <f aca="false">[7]STRADDLES!$F141</f>
        <v>4.095</v>
      </c>
      <c r="K116" s="237" t="n">
        <f aca="false">[7]STRADDLES!$I141</f>
        <v>0.17</v>
      </c>
    </row>
    <row r="117" customFormat="false" ht="12.75" hidden="false" customHeight="false" outlineLevel="0" collapsed="false">
      <c r="B117" s="232" t="n">
        <v>40299</v>
      </c>
      <c r="E117" s="233" t="n">
        <v>40295</v>
      </c>
      <c r="F117" s="237" t="n">
        <f aca="false">curves!I119</f>
        <v>0.17</v>
      </c>
      <c r="G117" s="236" t="n">
        <f aca="false">curves!H119</f>
        <v>4.118</v>
      </c>
      <c r="H117" s="237" t="n">
        <f aca="false">curves!J119</f>
        <v>0.066719525882974</v>
      </c>
      <c r="I117" s="234" t="n">
        <v>40296</v>
      </c>
      <c r="J117" s="236" t="n">
        <f aca="false">[7]STRADDLES!$F142</f>
        <v>4.118</v>
      </c>
      <c r="K117" s="237" t="n">
        <f aca="false">[7]STRADDLES!$I142</f>
        <v>0.17</v>
      </c>
    </row>
    <row r="118" customFormat="false" ht="12.75" hidden="false" customHeight="false" outlineLevel="0" collapsed="false">
      <c r="B118" s="232" t="n">
        <v>40330</v>
      </c>
      <c r="E118" s="233" t="n">
        <v>40323</v>
      </c>
      <c r="F118" s="237" t="n">
        <f aca="false">curves!I120</f>
        <v>0.17</v>
      </c>
      <c r="G118" s="236" t="n">
        <f aca="false">curves!H120</f>
        <v>4.123</v>
      </c>
      <c r="H118" s="237" t="n">
        <f aca="false">curves!J120</f>
        <v>0.066744983612272</v>
      </c>
      <c r="I118" s="234" t="n">
        <v>40324</v>
      </c>
      <c r="J118" s="236" t="n">
        <f aca="false">[7]STRADDLES!$F143</f>
        <v>4.123</v>
      </c>
      <c r="K118" s="237" t="n">
        <f aca="false">[7]STRADDLES!$I143</f>
        <v>0.17</v>
      </c>
    </row>
    <row r="119" customFormat="false" ht="12.75" hidden="false" customHeight="false" outlineLevel="0" collapsed="false">
      <c r="B119" s="232" t="n">
        <v>40360</v>
      </c>
      <c r="E119" s="233" t="n">
        <v>40354</v>
      </c>
      <c r="F119" s="237" t="n">
        <f aca="false">curves!I121</f>
        <v>0.17</v>
      </c>
      <c r="G119" s="236" t="n">
        <f aca="false">curves!H121</f>
        <v>4.133</v>
      </c>
      <c r="H119" s="237" t="n">
        <f aca="false">curves!J121</f>
        <v>0.066771289932772</v>
      </c>
      <c r="I119" s="234" t="n">
        <v>40357</v>
      </c>
      <c r="J119" s="236" t="n">
        <f aca="false">[7]STRADDLES!$F144</f>
        <v>4.133</v>
      </c>
      <c r="K119" s="237" t="n">
        <f aca="false">[7]STRADDLES!$I144</f>
        <v>0.17</v>
      </c>
    </row>
    <row r="120" customFormat="false" ht="12.75" hidden="false" customHeight="false" outlineLevel="0" collapsed="false">
      <c r="B120" s="232" t="n">
        <v>40391</v>
      </c>
      <c r="E120" s="233" t="n">
        <v>40386</v>
      </c>
      <c r="F120" s="237" t="n">
        <f aca="false">curves!I122</f>
        <v>0.17</v>
      </c>
      <c r="G120" s="236" t="n">
        <f aca="false">curves!H122</f>
        <v>4.15</v>
      </c>
      <c r="H120" s="237" t="n">
        <f aca="false">curves!J122</f>
        <v>0.066797596253501</v>
      </c>
      <c r="I120" s="234" t="n">
        <v>40387</v>
      </c>
      <c r="J120" s="236" t="n">
        <f aca="false">[7]STRADDLES!$F145</f>
        <v>4.15</v>
      </c>
      <c r="K120" s="237" t="n">
        <f aca="false">[7]STRADDLES!$I145</f>
        <v>0.17</v>
      </c>
    </row>
    <row r="121" customFormat="false" ht="12.75" hidden="false" customHeight="false" outlineLevel="0" collapsed="false">
      <c r="B121" s="232" t="n">
        <v>40422</v>
      </c>
      <c r="E121" s="233" t="n">
        <v>40416</v>
      </c>
      <c r="F121" s="237" t="n">
        <f aca="false">curves!I123</f>
        <v>0.17</v>
      </c>
      <c r="G121" s="236" t="n">
        <f aca="false">curves!H123</f>
        <v>4.16</v>
      </c>
      <c r="H121" s="237" t="n">
        <f aca="false">curves!J123</f>
        <v>0.066823053983458</v>
      </c>
      <c r="I121" s="234" t="n">
        <v>40417</v>
      </c>
      <c r="J121" s="236" t="n">
        <f aca="false">[7]STRADDLES!$F146</f>
        <v>4.16</v>
      </c>
      <c r="K121" s="237" t="n">
        <f aca="false">[7]STRADDLES!$I146</f>
        <v>0.17</v>
      </c>
    </row>
    <row r="122" customFormat="false" ht="12.75" hidden="false" customHeight="false" outlineLevel="0" collapsed="false">
      <c r="B122" s="232" t="n">
        <v>40452</v>
      </c>
      <c r="E122" s="233" t="n">
        <v>40448</v>
      </c>
      <c r="F122" s="237" t="n">
        <f aca="false">curves!I124</f>
        <v>0.17</v>
      </c>
      <c r="G122" s="236" t="n">
        <f aca="false">curves!H124</f>
        <v>4.295</v>
      </c>
      <c r="H122" s="237" t="n">
        <f aca="false">curves!J124</f>
        <v>0.066849360304638</v>
      </c>
      <c r="I122" s="234" t="n">
        <v>40449</v>
      </c>
      <c r="J122" s="236" t="n">
        <f aca="false">[7]STRADDLES!$F147</f>
        <v>4.295</v>
      </c>
      <c r="K122" s="237" t="n">
        <f aca="false">[7]STRADDLES!$I147</f>
        <v>0.17</v>
      </c>
    </row>
    <row r="123" customFormat="false" ht="12.75" hidden="false" customHeight="false" outlineLevel="0" collapsed="false">
      <c r="B123" s="232" t="n">
        <v>40483</v>
      </c>
      <c r="E123" s="233" t="n">
        <v>40477</v>
      </c>
      <c r="F123" s="237" t="n">
        <f aca="false">curves!I125</f>
        <v>0.17</v>
      </c>
      <c r="G123" s="236" t="n">
        <f aca="false">curves!H125</f>
        <v>4.413</v>
      </c>
      <c r="H123" s="237" t="n">
        <f aca="false">curves!J125</f>
        <v>0.066874818035031</v>
      </c>
      <c r="I123" s="234" t="n">
        <v>40478</v>
      </c>
      <c r="J123" s="236" t="n">
        <f aca="false">[7]STRADDLES!$F148</f>
        <v>4.413</v>
      </c>
      <c r="K123" s="237" t="n">
        <f aca="false">[7]STRADDLES!$I148</f>
        <v>0.17</v>
      </c>
    </row>
    <row r="124" customFormat="false" ht="12.75" hidden="false" customHeight="false" outlineLevel="0" collapsed="false">
      <c r="B124" s="232" t="n">
        <v>40513</v>
      </c>
      <c r="E124" s="233" t="n">
        <v>40506</v>
      </c>
      <c r="F124" s="237" t="n">
        <f aca="false">curves!I126</f>
        <v>0.17</v>
      </c>
      <c r="G124" s="236" t="n">
        <f aca="false">curves!H126</f>
        <v>4.615</v>
      </c>
      <c r="H124" s="237" t="n">
        <f aca="false">curves!J126</f>
        <v>0.066890916655927</v>
      </c>
      <c r="I124" s="234" t="n">
        <v>40508</v>
      </c>
      <c r="J124" s="236" t="n">
        <f aca="false">[7]STRADDLES!$F149</f>
        <v>4.615</v>
      </c>
      <c r="K124" s="237" t="n">
        <f aca="false">[7]STRADDLES!$I149</f>
        <v>0.17</v>
      </c>
    </row>
    <row r="125" customFormat="false" ht="12.75" hidden="false" customHeight="false" outlineLevel="0" collapsed="false">
      <c r="B125" s="232" t="n">
        <v>40544</v>
      </c>
      <c r="E125" s="233" t="n">
        <v>40539</v>
      </c>
      <c r="F125" s="237" t="n">
        <f aca="false">curves!I127</f>
        <v>0.17</v>
      </c>
      <c r="G125" s="236" t="n">
        <f aca="false">curves!H127</f>
        <v>4.475</v>
      </c>
      <c r="H125" s="237" t="n">
        <f aca="false">curves!J127</f>
        <v>0.066905052257532</v>
      </c>
      <c r="I125" s="234" t="n">
        <v>40540</v>
      </c>
      <c r="J125" s="236" t="n">
        <f aca="false">[7]STRADDLES!$F150</f>
        <v>0</v>
      </c>
      <c r="K125" s="237" t="n">
        <f aca="false">[7]STRADDLES!$I150</f>
        <v>0</v>
      </c>
    </row>
    <row r="126" customFormat="false" ht="12.75" hidden="false" customHeight="false" outlineLevel="0" collapsed="false">
      <c r="B126" s="232" t="n">
        <v>40575</v>
      </c>
      <c r="E126" s="233" t="n">
        <v>40569</v>
      </c>
      <c r="F126" s="237" t="n">
        <f aca="false">curves!I128</f>
        <v>0.16</v>
      </c>
      <c r="G126" s="236" t="n">
        <f aca="false">curves!H128</f>
        <v>4.355</v>
      </c>
      <c r="H126" s="237" t="n">
        <f aca="false">curves!J128</f>
        <v>0.066917819897748</v>
      </c>
      <c r="I126" s="234" t="n">
        <v>40570</v>
      </c>
      <c r="J126" s="236" t="n">
        <f aca="false">[7]STRADDLES!$F151</f>
        <v>0</v>
      </c>
      <c r="K126" s="237" t="n">
        <f aca="false">[7]STRADDLES!$I151</f>
        <v>0</v>
      </c>
    </row>
    <row r="127" customFormat="false" ht="12.75" hidden="false" customHeight="false" outlineLevel="0" collapsed="false">
      <c r="B127" s="232" t="n">
        <v>40603</v>
      </c>
      <c r="E127" s="233" t="n">
        <v>40597</v>
      </c>
      <c r="F127" s="237" t="n">
        <f aca="false">curves!I129</f>
        <v>0.16</v>
      </c>
      <c r="G127" s="236" t="n">
        <f aca="false">curves!H129</f>
        <v>4.225</v>
      </c>
      <c r="H127" s="237" t="n">
        <f aca="false">curves!J129</f>
        <v>0.066931955499478</v>
      </c>
      <c r="I127" s="234" t="n">
        <v>40598</v>
      </c>
      <c r="J127" s="236" t="n">
        <f aca="false">[7]STRADDLES!$F152</f>
        <v>0</v>
      </c>
      <c r="K127" s="237" t="n">
        <f aca="false">[7]STRADDLES!$I152</f>
        <v>0</v>
      </c>
    </row>
    <row r="128" customFormat="false" ht="12.75" hidden="false" customHeight="false" outlineLevel="0" collapsed="false">
      <c r="B128" s="232" t="n">
        <v>40634</v>
      </c>
      <c r="E128" s="233" t="n">
        <v>40630</v>
      </c>
      <c r="F128" s="237" t="n">
        <f aca="false">curves!I130</f>
        <v>0.16</v>
      </c>
      <c r="G128" s="236" t="n">
        <f aca="false">curves!H130</f>
        <v>4.195</v>
      </c>
      <c r="H128" s="237" t="n">
        <f aca="false">curves!J130</f>
        <v>0.066945635114119</v>
      </c>
      <c r="I128" s="234" t="n">
        <v>40631</v>
      </c>
      <c r="J128" s="236" t="n">
        <f aca="false">[7]STRADDLES!$F153</f>
        <v>0</v>
      </c>
      <c r="K128" s="237" t="n">
        <f aca="false">[7]STRADDLES!$I153</f>
        <v>0</v>
      </c>
    </row>
    <row r="129" customFormat="false" ht="12.75" hidden="false" customHeight="false" outlineLevel="0" collapsed="false">
      <c r="B129" s="232" t="n">
        <v>40664</v>
      </c>
      <c r="E129" s="233" t="n">
        <v>40659</v>
      </c>
      <c r="F129" s="237" t="n">
        <f aca="false">curves!I131</f>
        <v>0.16</v>
      </c>
      <c r="G129" s="236" t="n">
        <f aca="false">curves!H131</f>
        <v>4.218</v>
      </c>
      <c r="H129" s="237" t="n">
        <f aca="false">curves!J131</f>
        <v>0.06695977071598</v>
      </c>
      <c r="I129" s="234" t="n">
        <v>40660</v>
      </c>
      <c r="J129" s="236" t="n">
        <f aca="false">[7]STRADDLES!$F154</f>
        <v>0</v>
      </c>
      <c r="K129" s="237" t="n">
        <f aca="false">[7]STRADDLES!$I154</f>
        <v>0</v>
      </c>
    </row>
    <row r="130" customFormat="false" ht="12.75" hidden="false" customHeight="false" outlineLevel="0" collapsed="false">
      <c r="B130" s="232" t="n">
        <v>40695</v>
      </c>
      <c r="E130" s="233" t="n">
        <v>40688</v>
      </c>
      <c r="F130" s="237" t="n">
        <f aca="false">curves!I132</f>
        <v>0.16</v>
      </c>
      <c r="G130" s="236" t="n">
        <f aca="false">curves!H132</f>
        <v>4.223</v>
      </c>
      <c r="H130" s="237" t="n">
        <f aca="false">curves!J132</f>
        <v>0.066973450330747</v>
      </c>
      <c r="I130" s="234" t="n">
        <v>40689</v>
      </c>
    </row>
    <row r="131" customFormat="false" ht="12.75" hidden="false" customHeight="false" outlineLevel="0" collapsed="false">
      <c r="B131" s="232" t="n">
        <v>40725</v>
      </c>
      <c r="E131" s="233" t="n">
        <v>40721</v>
      </c>
      <c r="F131" s="237" t="n">
        <f aca="false">curves!I133</f>
        <v>0.16</v>
      </c>
      <c r="G131" s="236" t="n">
        <f aca="false">curves!H133</f>
        <v>4.233</v>
      </c>
      <c r="H131" s="237" t="n">
        <f aca="false">curves!J133</f>
        <v>0.066987585932738</v>
      </c>
      <c r="I131" s="234" t="n">
        <v>40722</v>
      </c>
    </row>
    <row r="132" customFormat="false" ht="12.75" hidden="false" customHeight="false" outlineLevel="0" collapsed="false">
      <c r="B132" s="232" t="n">
        <v>40756</v>
      </c>
      <c r="E132" s="233" t="n">
        <v>40750</v>
      </c>
      <c r="F132" s="237" t="n">
        <f aca="false">curves!I134</f>
        <v>0.16</v>
      </c>
      <c r="G132" s="236" t="n">
        <f aca="false">curves!H134</f>
        <v>4.25</v>
      </c>
      <c r="H132" s="237" t="n">
        <f aca="false">curves!J134</f>
        <v>0.067001721534795</v>
      </c>
      <c r="I132" s="234" t="n">
        <v>40751</v>
      </c>
    </row>
    <row r="133" customFormat="false" ht="12.75" hidden="false" customHeight="false" outlineLevel="0" collapsed="false">
      <c r="B133" s="232" t="n">
        <v>40787</v>
      </c>
      <c r="E133" s="233" t="n">
        <v>40781</v>
      </c>
      <c r="F133" s="237" t="n">
        <f aca="false">curves!I135</f>
        <v>0.16</v>
      </c>
      <c r="G133" s="236" t="n">
        <f aca="false">curves!H135</f>
        <v>4.26</v>
      </c>
      <c r="H133" s="237" t="n">
        <f aca="false">curves!J135</f>
        <v>0.067015401149752</v>
      </c>
      <c r="I133" s="234" t="n">
        <v>40784</v>
      </c>
    </row>
    <row r="134" customFormat="false" ht="12.75" hidden="false" customHeight="false" outlineLevel="0" collapsed="false">
      <c r="B134" s="232" t="n">
        <v>40817</v>
      </c>
      <c r="E134" s="233" t="n">
        <v>40813</v>
      </c>
      <c r="F134" s="237" t="n">
        <f aca="false">curves!I136</f>
        <v>0.16</v>
      </c>
      <c r="G134" s="236" t="n">
        <f aca="false">curves!H136</f>
        <v>4.395</v>
      </c>
      <c r="H134" s="237" t="n">
        <f aca="false">curves!J136</f>
        <v>0.067029536751939</v>
      </c>
      <c r="I134" s="234" t="n">
        <v>40814</v>
      </c>
    </row>
    <row r="135" customFormat="false" ht="12.75" hidden="false" customHeight="false" outlineLevel="0" collapsed="false">
      <c r="B135" s="232" t="n">
        <v>40848</v>
      </c>
      <c r="E135" s="233" t="n">
        <v>40842</v>
      </c>
      <c r="F135" s="237" t="n">
        <f aca="false">curves!I137</f>
        <v>0.16</v>
      </c>
      <c r="G135" s="236" t="n">
        <f aca="false">curves!H137</f>
        <v>4.513</v>
      </c>
      <c r="H135" s="237" t="n">
        <f aca="false">curves!J137</f>
        <v>0.067043216367022</v>
      </c>
      <c r="I135" s="234" t="n">
        <v>40843</v>
      </c>
    </row>
    <row r="136" customFormat="false" ht="12.75" hidden="false" customHeight="false" outlineLevel="0" collapsed="false">
      <c r="B136" s="232" t="n">
        <v>40878</v>
      </c>
      <c r="E136" s="233" t="n">
        <v>40872</v>
      </c>
      <c r="F136" s="237" t="n">
        <f aca="false">curves!I138</f>
        <v>0.16</v>
      </c>
      <c r="G136" s="236" t="n">
        <f aca="false">curves!H138</f>
        <v>4.735</v>
      </c>
      <c r="H136" s="237" t="n">
        <f aca="false">curves!J138</f>
        <v>0.067057351969339</v>
      </c>
      <c r="I136" s="234" t="n">
        <v>40875</v>
      </c>
    </row>
    <row r="137" customFormat="false" ht="12.75" hidden="false" customHeight="false" outlineLevel="0" collapsed="false">
      <c r="B137" s="232" t="n">
        <v>40909</v>
      </c>
      <c r="E137" s="233" t="n">
        <v>40904</v>
      </c>
      <c r="F137" s="237" t="n">
        <f aca="false">curves!I139</f>
        <v>0.16</v>
      </c>
      <c r="G137" s="236" t="n">
        <f aca="false">curves!H139</f>
        <v>4.595</v>
      </c>
      <c r="H137" s="237" t="n">
        <f aca="false">curves!J139</f>
        <v>0.067071487571724</v>
      </c>
      <c r="I137" s="234" t="n">
        <v>40905</v>
      </c>
    </row>
    <row r="138" customFormat="false" ht="12.75" hidden="false" customHeight="false" outlineLevel="0" collapsed="false">
      <c r="B138" s="232" t="n">
        <v>40940</v>
      </c>
      <c r="E138" s="233" t="n">
        <v>40934</v>
      </c>
      <c r="F138" s="237" t="n">
        <f aca="false">curves!I140</f>
        <v>0.155</v>
      </c>
      <c r="G138" s="236" t="n">
        <f aca="false">curves!H140</f>
        <v>4.475</v>
      </c>
      <c r="H138" s="237" t="n">
        <f aca="false">curves!J140</f>
        <v>0.06708471119982</v>
      </c>
      <c r="I138" s="234" t="n">
        <v>40935</v>
      </c>
    </row>
    <row r="139" customFormat="false" ht="12.75" hidden="false" customHeight="false" outlineLevel="0" collapsed="false">
      <c r="B139" s="232" t="n">
        <v>40969</v>
      </c>
      <c r="E139" s="233" t="n">
        <v>40963</v>
      </c>
      <c r="F139" s="237" t="n">
        <f aca="false">curves!I141</f>
        <v>0.155</v>
      </c>
      <c r="G139" s="236" t="n">
        <f aca="false">curves!H141</f>
        <v>4.345</v>
      </c>
      <c r="H139" s="237" t="n">
        <f aca="false">curves!J141</f>
        <v>0.067098846802331</v>
      </c>
      <c r="I139" s="234" t="n">
        <v>40966</v>
      </c>
    </row>
    <row r="140" customFormat="false" ht="12.75" hidden="false" customHeight="false" outlineLevel="0" collapsed="false">
      <c r="B140" s="232" t="n">
        <v>41000</v>
      </c>
      <c r="E140" s="233" t="n">
        <v>40995</v>
      </c>
      <c r="F140" s="237" t="n">
        <f aca="false">curves!I142</f>
        <v>0.155</v>
      </c>
      <c r="G140" s="236" t="n">
        <f aca="false">curves!H142</f>
        <v>4.315</v>
      </c>
      <c r="H140" s="237" t="n">
        <f aca="false">curves!J142</f>
        <v>0.067112526417728</v>
      </c>
      <c r="I140" s="234" t="n">
        <v>40996</v>
      </c>
    </row>
    <row r="141" customFormat="false" ht="12.75" hidden="false" customHeight="false" outlineLevel="0" collapsed="false">
      <c r="B141" s="232" t="n">
        <v>41030</v>
      </c>
      <c r="E141" s="233" t="n">
        <v>41024</v>
      </c>
      <c r="F141" s="237" t="n">
        <f aca="false">curves!I143</f>
        <v>0.155</v>
      </c>
      <c r="G141" s="236" t="n">
        <f aca="false">curves!H143</f>
        <v>4.338</v>
      </c>
      <c r="H141" s="237" t="n">
        <f aca="false">curves!J143</f>
        <v>0.06712666202037</v>
      </c>
      <c r="I141" s="234" t="n">
        <v>41025</v>
      </c>
    </row>
    <row r="142" customFormat="false" ht="12.75" hidden="false" customHeight="false" outlineLevel="0" collapsed="false">
      <c r="B142" s="232" t="n">
        <v>41061</v>
      </c>
      <c r="E142" s="233" t="n">
        <v>41054</v>
      </c>
      <c r="F142" s="237" t="n">
        <f aca="false">curves!I144</f>
        <v>0.155</v>
      </c>
      <c r="G142" s="236" t="n">
        <f aca="false">curves!H144</f>
        <v>4.343</v>
      </c>
      <c r="H142" s="237" t="n">
        <f aca="false">curves!J144</f>
        <v>0.067140341635893</v>
      </c>
      <c r="I142" s="234" t="n">
        <v>41058</v>
      </c>
    </row>
    <row r="143" customFormat="false" ht="12.75" hidden="false" customHeight="false" outlineLevel="0" collapsed="false">
      <c r="B143" s="232" t="n">
        <v>41091</v>
      </c>
      <c r="E143" s="233" t="n">
        <v>41086</v>
      </c>
      <c r="F143" s="237" t="n">
        <f aca="false">curves!I145</f>
        <v>0.155</v>
      </c>
      <c r="G143" s="236" t="n">
        <f aca="false">curves!H145</f>
        <v>4.353</v>
      </c>
      <c r="H143" s="237" t="n">
        <f aca="false">curves!J145</f>
        <v>0.067154477238665</v>
      </c>
      <c r="I143" s="234" t="n">
        <v>41087</v>
      </c>
    </row>
    <row r="144" customFormat="false" ht="12.75" hidden="false" customHeight="false" outlineLevel="0" collapsed="false">
      <c r="B144" s="232" t="n">
        <v>41122</v>
      </c>
      <c r="E144" s="233" t="n">
        <v>41116</v>
      </c>
      <c r="F144" s="237" t="n">
        <f aca="false">curves!I146</f>
        <v>0.155</v>
      </c>
      <c r="G144" s="236" t="n">
        <f aca="false">curves!H146</f>
        <v>4.37</v>
      </c>
      <c r="H144" s="237" t="n">
        <f aca="false">curves!J146</f>
        <v>0.067168612841504</v>
      </c>
      <c r="I144" s="234" t="n">
        <v>41117</v>
      </c>
    </row>
    <row r="145" customFormat="false" ht="12.75" hidden="false" customHeight="false" outlineLevel="0" collapsed="false">
      <c r="B145" s="232" t="n">
        <v>41153</v>
      </c>
      <c r="E145" s="233" t="n">
        <v>41149</v>
      </c>
      <c r="F145" s="237" t="n">
        <f aca="false">curves!I147</f>
        <v>0.155</v>
      </c>
      <c r="G145" s="236" t="n">
        <f aca="false">curves!H147</f>
        <v>4.38</v>
      </c>
      <c r="H145" s="237" t="n">
        <f aca="false">curves!J147</f>
        <v>0.067182292457217</v>
      </c>
      <c r="I145" s="234" t="n">
        <v>41150</v>
      </c>
    </row>
    <row r="146" customFormat="false" ht="12.75" hidden="false" customHeight="false" outlineLevel="0" collapsed="false">
      <c r="B146" s="232" t="n">
        <v>41183</v>
      </c>
      <c r="E146" s="233" t="n">
        <v>41177</v>
      </c>
      <c r="F146" s="237" t="n">
        <f aca="false">curves!I148</f>
        <v>0.155</v>
      </c>
      <c r="G146" s="236" t="n">
        <f aca="false">curves!H148</f>
        <v>4.515</v>
      </c>
      <c r="H146" s="237" t="n">
        <f aca="false">curves!J148</f>
        <v>0.067196428060185</v>
      </c>
      <c r="I146" s="234" t="n">
        <v>41178</v>
      </c>
    </row>
    <row r="147" customFormat="false" ht="12.75" hidden="false" customHeight="false" outlineLevel="0" collapsed="false">
      <c r="B147" s="232" t="n">
        <v>41214</v>
      </c>
      <c r="E147" s="233" t="n">
        <v>41208</v>
      </c>
      <c r="F147" s="237" t="n">
        <f aca="false">curves!I149</f>
        <v>0.155</v>
      </c>
      <c r="G147" s="236" t="n">
        <f aca="false">curves!H149</f>
        <v>4.633</v>
      </c>
      <c r="H147" s="237" t="n">
        <f aca="false">curves!J149</f>
        <v>0.067210107676024</v>
      </c>
      <c r="I147" s="234" t="n">
        <v>41211</v>
      </c>
    </row>
    <row r="148" customFormat="false" ht="12.75" hidden="false" customHeight="false" outlineLevel="0" collapsed="false">
      <c r="B148" s="232" t="n">
        <v>41244</v>
      </c>
      <c r="E148" s="233" t="n">
        <v>41240</v>
      </c>
      <c r="F148" s="237" t="n">
        <f aca="false">curves!I150</f>
        <v>0.155</v>
      </c>
      <c r="G148" s="236" t="n">
        <f aca="false">curves!H150</f>
        <v>4.87</v>
      </c>
      <c r="H148" s="237" t="n">
        <f aca="false">curves!J150</f>
        <v>0.067224243279123</v>
      </c>
      <c r="I148" s="234" t="n">
        <v>41241</v>
      </c>
    </row>
    <row r="149" customFormat="false" ht="12.75" hidden="false" customHeight="false" outlineLevel="0" collapsed="false">
      <c r="B149" s="232" t="n">
        <v>41275</v>
      </c>
      <c r="E149" s="233" t="n">
        <v>41269</v>
      </c>
      <c r="F149" s="237" t="n">
        <f aca="false">curves!I151</f>
        <v>0.155</v>
      </c>
      <c r="G149" s="236" t="n">
        <f aca="false">curves!H151</f>
        <v>4.73</v>
      </c>
      <c r="H149" s="237" t="n">
        <f aca="false">curves!J151</f>
        <v>0.067238378882287</v>
      </c>
      <c r="I149" s="234" t="n">
        <v>41270</v>
      </c>
    </row>
    <row r="150" customFormat="false" ht="12.75" hidden="false" customHeight="false" outlineLevel="0" collapsed="false">
      <c r="B150" s="232" t="n">
        <v>41306</v>
      </c>
      <c r="E150" s="233" t="n">
        <v>41302</v>
      </c>
      <c r="F150" s="237" t="n">
        <f aca="false">curves!I152</f>
        <v>0.155</v>
      </c>
      <c r="G150" s="236" t="n">
        <f aca="false">curves!H152</f>
        <v>4.61</v>
      </c>
      <c r="H150" s="237" t="n">
        <f aca="false">curves!J152</f>
        <v>0.067251146523912</v>
      </c>
      <c r="I150" s="234" t="n">
        <v>41303</v>
      </c>
    </row>
    <row r="151" customFormat="false" ht="12.75" hidden="false" customHeight="false" outlineLevel="0" collapsed="false">
      <c r="B151" s="232" t="n">
        <v>41334</v>
      </c>
      <c r="E151" s="233" t="n">
        <v>41330</v>
      </c>
      <c r="F151" s="237" t="n">
        <f aca="false">curves!I153</f>
        <v>0.155</v>
      </c>
      <c r="G151" s="236" t="n">
        <f aca="false">curves!H153</f>
        <v>4.48</v>
      </c>
      <c r="H151" s="237" t="n">
        <f aca="false">curves!J153</f>
        <v>0.067265282127203</v>
      </c>
      <c r="I151" s="234" t="n">
        <v>41331</v>
      </c>
    </row>
    <row r="152" customFormat="false" ht="12.75" hidden="false" customHeight="false" outlineLevel="0" collapsed="false">
      <c r="B152" s="232" t="n">
        <v>41365</v>
      </c>
      <c r="E152" s="233" t="n">
        <v>41358</v>
      </c>
      <c r="F152" s="237" t="n">
        <f aca="false">curves!I154</f>
        <v>0.155</v>
      </c>
      <c r="G152" s="236" t="n">
        <f aca="false">curves!H154</f>
        <v>4.45</v>
      </c>
      <c r="H152" s="237" t="n">
        <f aca="false">curves!J154</f>
        <v>0.067278961743354</v>
      </c>
      <c r="I152" s="234" t="n">
        <v>41359</v>
      </c>
    </row>
    <row r="153" customFormat="false" ht="12.75" hidden="false" customHeight="false" outlineLevel="0" collapsed="false">
      <c r="B153" s="232" t="n">
        <v>41395</v>
      </c>
      <c r="E153" s="233" t="n">
        <v>41389</v>
      </c>
      <c r="F153" s="237" t="n">
        <f aca="false">curves!I155</f>
        <v>0.155</v>
      </c>
      <c r="G153" s="236" t="n">
        <f aca="false">curves!H155</f>
        <v>4.473</v>
      </c>
      <c r="H153" s="237" t="n">
        <f aca="false">curves!J155</f>
        <v>0.067293097346775</v>
      </c>
      <c r="I153" s="234" t="n">
        <v>41390</v>
      </c>
    </row>
    <row r="154" customFormat="false" ht="12.75" hidden="false" customHeight="false" outlineLevel="0" collapsed="false">
      <c r="B154" s="232" t="n">
        <v>41426</v>
      </c>
      <c r="E154" s="233" t="n">
        <v>41422</v>
      </c>
      <c r="F154" s="237" t="n">
        <f aca="false">curves!I156</f>
        <v>0.155</v>
      </c>
      <c r="G154" s="236" t="n">
        <f aca="false">curves!H156</f>
        <v>4.478</v>
      </c>
      <c r="H154" s="237" t="n">
        <f aca="false">curves!J156</f>
        <v>0.067306776963052</v>
      </c>
      <c r="I154" s="234" t="n">
        <v>41423</v>
      </c>
    </row>
    <row r="155" customFormat="false" ht="12.75" hidden="false" customHeight="false" outlineLevel="0" collapsed="false">
      <c r="B155" s="232" t="n">
        <v>41456</v>
      </c>
      <c r="E155" s="233" t="n">
        <v>41450</v>
      </c>
      <c r="F155" s="237" t="n">
        <f aca="false">curves!I157</f>
        <v>0.155</v>
      </c>
      <c r="G155" s="236" t="n">
        <f aca="false">curves!H157</f>
        <v>4.488</v>
      </c>
      <c r="H155" s="237" t="n">
        <f aca="false">curves!J157</f>
        <v>0.067320912566602</v>
      </c>
      <c r="I155" s="234" t="n">
        <v>41451</v>
      </c>
    </row>
    <row r="156" customFormat="false" ht="12.75" hidden="false" customHeight="false" outlineLevel="0" collapsed="false">
      <c r="B156" s="232" t="n">
        <v>41487</v>
      </c>
      <c r="E156" s="233" t="n">
        <v>41481</v>
      </c>
      <c r="F156" s="237" t="n">
        <f aca="false">curves!I158</f>
        <v>0.155</v>
      </c>
      <c r="G156" s="236" t="n">
        <f aca="false">curves!H158</f>
        <v>4.505</v>
      </c>
      <c r="H156" s="237" t="n">
        <f aca="false">curves!J158</f>
        <v>0.06733504817022</v>
      </c>
      <c r="I156" s="234" t="n">
        <v>41484</v>
      </c>
    </row>
    <row r="157" customFormat="false" ht="12.75" hidden="false" customHeight="false" outlineLevel="0" collapsed="false">
      <c r="B157" s="232" t="n">
        <v>41518</v>
      </c>
      <c r="E157" s="233" t="n">
        <v>41513</v>
      </c>
      <c r="F157" s="237" t="n">
        <f aca="false">curves!I159</f>
        <v>0.155</v>
      </c>
      <c r="G157" s="236" t="n">
        <f aca="false">curves!H159</f>
        <v>4.515</v>
      </c>
      <c r="H157" s="237" t="n">
        <f aca="false">curves!J159</f>
        <v>0.067348727786686</v>
      </c>
      <c r="I157" s="234" t="n">
        <v>41514</v>
      </c>
    </row>
    <row r="158" customFormat="false" ht="12.75" hidden="false" customHeight="false" outlineLevel="0" collapsed="false">
      <c r="B158" s="232" t="n">
        <v>41548</v>
      </c>
      <c r="E158" s="233" t="n">
        <v>41542</v>
      </c>
      <c r="F158" s="237" t="n">
        <f aca="false">curves!I160</f>
        <v>0.155</v>
      </c>
      <c r="G158" s="236" t="n">
        <f aca="false">curves!H160</f>
        <v>4.65</v>
      </c>
      <c r="H158" s="237" t="n">
        <f aca="false">curves!J160</f>
        <v>0.067362863390434</v>
      </c>
      <c r="I158" s="234" t="n">
        <v>41543</v>
      </c>
    </row>
    <row r="159" customFormat="false" ht="12.75" hidden="false" customHeight="false" outlineLevel="0" collapsed="false">
      <c r="B159" s="232" t="n">
        <v>41579</v>
      </c>
      <c r="E159" s="233" t="n">
        <v>41575</v>
      </c>
      <c r="F159" s="237" t="n">
        <f aca="false">curves!I161</f>
        <v>0.155</v>
      </c>
      <c r="G159" s="236" t="n">
        <f aca="false">curves!H161</f>
        <v>4.768</v>
      </c>
      <c r="H159" s="237" t="n">
        <f aca="false">curves!J161</f>
        <v>0.067376543007027</v>
      </c>
      <c r="I159" s="234" t="n">
        <v>41576</v>
      </c>
    </row>
    <row r="160" customFormat="false" ht="12.75" hidden="false" customHeight="false" outlineLevel="0" collapsed="false">
      <c r="B160" s="232" t="n">
        <v>41609</v>
      </c>
      <c r="E160" s="233" t="n">
        <v>41603</v>
      </c>
      <c r="F160" s="237" t="n">
        <f aca="false">curves!I162</f>
        <v>0.155</v>
      </c>
      <c r="G160" s="236" t="n">
        <f aca="false">curves!H162</f>
        <v>5.01</v>
      </c>
      <c r="H160" s="237" t="n">
        <f aca="false">curves!J162</f>
        <v>0.067390678610904</v>
      </c>
      <c r="I160" s="234" t="n">
        <v>41604</v>
      </c>
    </row>
    <row r="161" customFormat="false" ht="12.75" hidden="false" customHeight="false" outlineLevel="0" collapsed="false">
      <c r="B161" s="232" t="n">
        <v>41640</v>
      </c>
      <c r="E161" s="233" t="n">
        <v>41634</v>
      </c>
      <c r="F161" s="237" t="n">
        <f aca="false">curves!I163</f>
        <v>0.155</v>
      </c>
      <c r="G161" s="236" t="n">
        <f aca="false">curves!H163</f>
        <v>4.87</v>
      </c>
      <c r="H161" s="237" t="n">
        <f aca="false">curves!J163</f>
        <v>0.067404814214848</v>
      </c>
      <c r="I161" s="234" t="n">
        <v>41635</v>
      </c>
    </row>
    <row r="162" customFormat="false" ht="12.75" hidden="false" customHeight="false" outlineLevel="0" collapsed="false">
      <c r="B162" s="232" t="n">
        <v>41671</v>
      </c>
      <c r="E162" s="233" t="n">
        <v>41667</v>
      </c>
      <c r="F162" s="237" t="n">
        <f aca="false">curves!I164</f>
        <v>0.15</v>
      </c>
      <c r="G162" s="236" t="n">
        <f aca="false">curves!H164</f>
        <v>4.75</v>
      </c>
      <c r="H162" s="237" t="n">
        <f aca="false">curves!J164</f>
        <v>0.067417581857176</v>
      </c>
      <c r="I162" s="234" t="n">
        <v>41668</v>
      </c>
    </row>
    <row r="163" customFormat="false" ht="12.75" hidden="false" customHeight="false" outlineLevel="0" collapsed="false">
      <c r="B163" s="232" t="n">
        <v>41699</v>
      </c>
      <c r="E163" s="233" t="n">
        <v>41695</v>
      </c>
      <c r="F163" s="237" t="n">
        <f aca="false">curves!I165</f>
        <v>0.15</v>
      </c>
      <c r="G163" s="236" t="n">
        <f aca="false">curves!H165</f>
        <v>4.62</v>
      </c>
      <c r="H163" s="237" t="n">
        <f aca="false">curves!J165</f>
        <v>0.067431717461246</v>
      </c>
      <c r="I163" s="234" t="n">
        <v>41696</v>
      </c>
    </row>
    <row r="164" customFormat="false" ht="12.75" hidden="false" customHeight="false" outlineLevel="0" collapsed="false">
      <c r="B164" s="232" t="n">
        <v>41730</v>
      </c>
      <c r="E164" s="233" t="n">
        <v>41724</v>
      </c>
      <c r="F164" s="237" t="n">
        <f aca="false">curves!I166</f>
        <v>0.15</v>
      </c>
      <c r="G164" s="236" t="n">
        <f aca="false">curves!H166</f>
        <v>4.59</v>
      </c>
      <c r="H164" s="237" t="n">
        <f aca="false">curves!J166</f>
        <v>0.067445397078151</v>
      </c>
      <c r="I164" s="234" t="n">
        <v>41725</v>
      </c>
    </row>
    <row r="165" customFormat="false" ht="12.75" hidden="false" customHeight="false" outlineLevel="0" collapsed="false">
      <c r="B165" s="232" t="n">
        <v>41760</v>
      </c>
      <c r="E165" s="233" t="n">
        <v>41754</v>
      </c>
      <c r="F165" s="237" t="n">
        <f aca="false">curves!I167</f>
        <v>0.15</v>
      </c>
      <c r="G165" s="236" t="n">
        <f aca="false">curves!H167</f>
        <v>4.613</v>
      </c>
      <c r="H165" s="237" t="n">
        <f aca="false">curves!J167</f>
        <v>0.067459532682351</v>
      </c>
      <c r="I165" s="234" t="n">
        <v>41757</v>
      </c>
    </row>
    <row r="166" customFormat="false" ht="12.75" hidden="false" customHeight="false" outlineLevel="0" collapsed="false">
      <c r="B166" s="232" t="n">
        <v>41791</v>
      </c>
      <c r="E166" s="233" t="n">
        <v>41786</v>
      </c>
      <c r="F166" s="237" t="n">
        <f aca="false">curves!I168</f>
        <v>0.15</v>
      </c>
      <c r="G166" s="236" t="n">
        <f aca="false">curves!H168</f>
        <v>4.618</v>
      </c>
      <c r="H166" s="237" t="n">
        <f aca="false">curves!J168</f>
        <v>0.067473212299381</v>
      </c>
      <c r="I166" s="234" t="n">
        <v>41787</v>
      </c>
    </row>
    <row r="167" customFormat="false" ht="12.75" hidden="false" customHeight="false" outlineLevel="0" collapsed="false">
      <c r="B167" s="232" t="n">
        <v>41821</v>
      </c>
      <c r="E167" s="233" t="n">
        <v>41815</v>
      </c>
      <c r="F167" s="237" t="n">
        <f aca="false">curves!I169</f>
        <v>0.15</v>
      </c>
      <c r="G167" s="236" t="n">
        <f aca="false">curves!H169</f>
        <v>4.628</v>
      </c>
      <c r="H167" s="237" t="n">
        <f aca="false">curves!J169</f>
        <v>0.067487347903711</v>
      </c>
      <c r="I167" s="234" t="n">
        <v>41816</v>
      </c>
    </row>
    <row r="168" customFormat="false" ht="12.75" hidden="false" customHeight="false" outlineLevel="0" collapsed="false">
      <c r="B168" s="232" t="n">
        <v>41852</v>
      </c>
      <c r="E168" s="233" t="n">
        <v>41848</v>
      </c>
      <c r="F168" s="237" t="n">
        <f aca="false">curves!I170</f>
        <v>0.15</v>
      </c>
      <c r="G168" s="236" t="n">
        <f aca="false">curves!H170</f>
        <v>4.645</v>
      </c>
      <c r="H168" s="237" t="n">
        <f aca="false">curves!J170</f>
        <v>0.067501483508107</v>
      </c>
      <c r="I168" s="234" t="n">
        <v>41849</v>
      </c>
    </row>
    <row r="169" customFormat="false" ht="12.75" hidden="false" customHeight="false" outlineLevel="0" collapsed="false">
      <c r="B169" s="232" t="n">
        <v>41883</v>
      </c>
      <c r="E169" s="233" t="n">
        <v>41877</v>
      </c>
      <c r="F169" s="237" t="n">
        <f aca="false">curves!I171</f>
        <v>0.15</v>
      </c>
      <c r="G169" s="236" t="n">
        <f aca="false">curves!H171</f>
        <v>4.655</v>
      </c>
      <c r="H169" s="237" t="n">
        <f aca="false">curves!J171</f>
        <v>0.067515163125328</v>
      </c>
      <c r="I169" s="234" t="n">
        <v>41878</v>
      </c>
    </row>
    <row r="170" customFormat="false" ht="12.75" hidden="false" customHeight="false" outlineLevel="0" collapsed="false">
      <c r="B170" s="232" t="n">
        <v>41913</v>
      </c>
      <c r="E170" s="233" t="n">
        <v>41907</v>
      </c>
      <c r="F170" s="237" t="n">
        <f aca="false">curves!I172</f>
        <v>0.15</v>
      </c>
      <c r="G170" s="236" t="n">
        <f aca="false">curves!H172</f>
        <v>4.79</v>
      </c>
      <c r="H170" s="237" t="n">
        <f aca="false">curves!J172</f>
        <v>0.067529298729854</v>
      </c>
      <c r="I170" s="234" t="n">
        <v>41908</v>
      </c>
    </row>
    <row r="171" customFormat="false" ht="12.75" hidden="false" customHeight="false" outlineLevel="0" collapsed="false">
      <c r="B171" s="232" t="n">
        <v>41944</v>
      </c>
      <c r="E171" s="233" t="n">
        <v>41940</v>
      </c>
      <c r="F171" s="237" t="n">
        <f aca="false">curves!I173</f>
        <v>0.15</v>
      </c>
      <c r="G171" s="236" t="n">
        <f aca="false">curves!H173</f>
        <v>4.908</v>
      </c>
      <c r="H171" s="237" t="n">
        <f aca="false">curves!J173</f>
        <v>0.0675429783472</v>
      </c>
      <c r="I171" s="234" t="n">
        <v>41941</v>
      </c>
    </row>
    <row r="172" customFormat="false" ht="12.75" hidden="false" customHeight="false" outlineLevel="0" collapsed="false">
      <c r="B172" s="232" t="n">
        <v>41974</v>
      </c>
      <c r="E172" s="233" t="n">
        <v>41967</v>
      </c>
      <c r="F172" s="237" t="n">
        <f aca="false">curves!I174</f>
        <v>0.15</v>
      </c>
      <c r="G172" s="236" t="n">
        <f aca="false">curves!H174</f>
        <v>5.155</v>
      </c>
      <c r="H172" s="237" t="n">
        <f aca="false">curves!J174</f>
        <v>0.067557113951857</v>
      </c>
      <c r="I172" s="234" t="n">
        <v>41968</v>
      </c>
    </row>
    <row r="173" customFormat="false" ht="12.75" hidden="false" customHeight="false" outlineLevel="0" collapsed="false">
      <c r="B173" s="232" t="n">
        <v>42005</v>
      </c>
      <c r="E173" s="233" t="n">
        <v>41999</v>
      </c>
      <c r="F173" s="237" t="n">
        <f aca="false">curves!I175</f>
        <v>0.15</v>
      </c>
      <c r="G173" s="236" t="n">
        <f aca="false">curves!H175</f>
        <v>5.015</v>
      </c>
      <c r="H173" s="237" t="n">
        <f aca="false">curves!J175</f>
        <v>0.067571249556579</v>
      </c>
      <c r="I173" s="234" t="n">
        <v>42002</v>
      </c>
    </row>
    <row r="174" customFormat="false" ht="12.75" hidden="false" customHeight="false" outlineLevel="0" collapsed="false">
      <c r="B174" s="232" t="n">
        <v>42036</v>
      </c>
      <c r="E174" s="233" t="n">
        <v>42031</v>
      </c>
      <c r="F174" s="237" t="n">
        <f aca="false">curves!I176</f>
        <v>0.15</v>
      </c>
      <c r="G174" s="236" t="n">
        <f aca="false">curves!H176</f>
        <v>4.895</v>
      </c>
      <c r="H174" s="237" t="n">
        <f aca="false">curves!J176</f>
        <v>0.067584017199612</v>
      </c>
      <c r="I174" s="234" t="n">
        <v>42032</v>
      </c>
    </row>
    <row r="175" customFormat="false" ht="12.75" hidden="false" customHeight="false" outlineLevel="0" collapsed="false">
      <c r="B175" s="232" t="n">
        <v>42064</v>
      </c>
      <c r="E175" s="233" t="n">
        <v>42059</v>
      </c>
      <c r="F175" s="237" t="n">
        <f aca="false">curves!I177</f>
        <v>0.15</v>
      </c>
      <c r="G175" s="236" t="n">
        <f aca="false">curves!H177</f>
        <v>4.765</v>
      </c>
      <c r="H175" s="237" t="n">
        <f aca="false">curves!J177</f>
        <v>0.06759815280446</v>
      </c>
      <c r="I175" s="234" t="n">
        <v>42060</v>
      </c>
    </row>
    <row r="176" customFormat="false" ht="12.75" hidden="false" customHeight="false" outlineLevel="0" collapsed="false">
      <c r="B176" s="232" t="n">
        <v>42095</v>
      </c>
      <c r="E176" s="233" t="n">
        <v>42089</v>
      </c>
      <c r="F176" s="237" t="n">
        <f aca="false">curves!I178</f>
        <v>0.15</v>
      </c>
      <c r="G176" s="236" t="n">
        <f aca="false">curves!H178</f>
        <v>4.735</v>
      </c>
      <c r="H176" s="237" t="n">
        <f aca="false">curves!J178</f>
        <v>0.067611832422118</v>
      </c>
      <c r="I176" s="234" t="n">
        <v>42090</v>
      </c>
    </row>
    <row r="177" customFormat="false" ht="12.75" hidden="false" customHeight="false" outlineLevel="0" collapsed="false">
      <c r="B177" s="232" t="n">
        <v>42125</v>
      </c>
      <c r="E177" s="233" t="n">
        <v>42121</v>
      </c>
      <c r="F177" s="237" t="n">
        <f aca="false">curves!I179</f>
        <v>0.15</v>
      </c>
      <c r="G177" s="236" t="n">
        <f aca="false">curves!H179</f>
        <v>4.758</v>
      </c>
      <c r="H177" s="237" t="n">
        <f aca="false">curves!J179</f>
        <v>0.067625968027097</v>
      </c>
      <c r="I177" s="234" t="n">
        <v>42122</v>
      </c>
    </row>
    <row r="178" customFormat="false" ht="12.75" hidden="false" customHeight="false" outlineLevel="0" collapsed="false">
      <c r="B178" s="232" t="n">
        <v>42156</v>
      </c>
      <c r="E178" s="233" t="n">
        <v>42150</v>
      </c>
      <c r="F178" s="237" t="n">
        <f aca="false">curves!I180</f>
        <v>0.15</v>
      </c>
      <c r="G178" s="236" t="n">
        <f aca="false">curves!H180</f>
        <v>4.763</v>
      </c>
      <c r="H178" s="237" t="n">
        <f aca="false">curves!J180</f>
        <v>0.067639647644881</v>
      </c>
      <c r="I178" s="234" t="n">
        <v>42151</v>
      </c>
    </row>
    <row r="179" customFormat="false" ht="12.75" hidden="false" customHeight="false" outlineLevel="0" collapsed="false">
      <c r="B179" s="232" t="n">
        <v>42186</v>
      </c>
      <c r="E179" s="233" t="n">
        <v>42180</v>
      </c>
      <c r="F179" s="237" t="n">
        <f aca="false">curves!I181</f>
        <v>0.15</v>
      </c>
      <c r="G179" s="236" t="n">
        <f aca="false">curves!H181</f>
        <v>4.773</v>
      </c>
      <c r="H179" s="237" t="n">
        <f aca="false">curves!J181</f>
        <v>0.06765378325</v>
      </c>
      <c r="I179" s="234" t="n">
        <v>42181</v>
      </c>
    </row>
    <row r="180" customFormat="false" ht="12.75" hidden="false" customHeight="false" outlineLevel="0" collapsed="false">
      <c r="B180" s="232" t="n">
        <v>42217</v>
      </c>
      <c r="E180" s="233" t="n">
        <v>42213</v>
      </c>
      <c r="F180" s="237" t="n">
        <f aca="false">curves!I182</f>
        <v>0.15</v>
      </c>
      <c r="G180" s="236" t="n">
        <f aca="false">curves!H182</f>
        <v>4.79</v>
      </c>
      <c r="H180" s="237" t="n">
        <f aca="false">curves!J182</f>
        <v>0.067667918855165</v>
      </c>
      <c r="I180" s="234" t="n">
        <v>42214</v>
      </c>
    </row>
    <row r="181" customFormat="false" ht="12.75" hidden="false" customHeight="false" outlineLevel="0" collapsed="false">
      <c r="B181" s="232" t="n">
        <v>42248</v>
      </c>
      <c r="E181" s="233" t="n">
        <v>42242</v>
      </c>
      <c r="F181" s="237" t="n">
        <f aca="false">curves!I183</f>
        <v>0.15</v>
      </c>
      <c r="G181" s="236" t="n">
        <f aca="false">curves!H183</f>
        <v>4.8</v>
      </c>
      <c r="H181" s="237" t="n">
        <f aca="false">curves!J183</f>
        <v>0.067681598473139</v>
      </c>
      <c r="I181" s="234" t="n">
        <v>42243</v>
      </c>
    </row>
    <row r="182" customFormat="false" ht="12.75" hidden="false" customHeight="false" outlineLevel="0" collapsed="false">
      <c r="B182" s="232" t="n">
        <v>42278</v>
      </c>
      <c r="E182" s="233" t="n">
        <v>42272</v>
      </c>
      <c r="F182" s="237" t="n">
        <f aca="false">curves!I184</f>
        <v>0.15</v>
      </c>
      <c r="G182" s="236" t="n">
        <f aca="false">curves!H184</f>
        <v>4.935</v>
      </c>
      <c r="H182" s="237" t="n">
        <f aca="false">curves!J184</f>
        <v>0.067695734078444</v>
      </c>
      <c r="I182" s="234" t="n">
        <v>42275</v>
      </c>
    </row>
    <row r="183" customFormat="false" ht="12.75" hidden="false" customHeight="false" outlineLevel="0" collapsed="false">
      <c r="B183" s="232" t="n">
        <v>42309</v>
      </c>
      <c r="E183" s="233" t="n">
        <v>42304</v>
      </c>
      <c r="F183" s="237" t="n">
        <f aca="false">curves!I185</f>
        <v>0.15</v>
      </c>
      <c r="G183" s="236" t="n">
        <f aca="false">curves!H185</f>
        <v>5.053</v>
      </c>
      <c r="H183" s="237" t="n">
        <f aca="false">curves!J185</f>
        <v>0.067709413696544</v>
      </c>
      <c r="I183" s="234" t="n">
        <v>42305</v>
      </c>
    </row>
    <row r="184" customFormat="false" ht="12.75" hidden="false" customHeight="false" outlineLevel="0" collapsed="false">
      <c r="B184" s="232" t="n">
        <v>42339</v>
      </c>
      <c r="E184" s="233" t="n">
        <v>42332</v>
      </c>
      <c r="F184" s="237" t="n">
        <f aca="false">curves!I186</f>
        <v>0.15</v>
      </c>
      <c r="G184" s="236" t="n">
        <f aca="false">curves!H186</f>
        <v>5.305</v>
      </c>
      <c r="H184" s="237" t="n">
        <f aca="false">curves!J186</f>
        <v>0.067723549301979</v>
      </c>
      <c r="I184" s="234" t="n">
        <v>42333</v>
      </c>
    </row>
    <row r="185" customFormat="false" ht="12.75" hidden="false" customHeight="false" outlineLevel="0" collapsed="false">
      <c r="B185" s="232" t="n">
        <v>42370</v>
      </c>
      <c r="E185" s="233" t="n">
        <v>42366</v>
      </c>
      <c r="F185" s="237" t="n">
        <f aca="false">curves!I187</f>
        <v>0.15</v>
      </c>
      <c r="G185" s="236" t="n">
        <f aca="false">curves!H187</f>
        <v>5.165</v>
      </c>
      <c r="H185" s="237" t="n">
        <f aca="false">curves!J187</f>
        <v>0.067737684907481</v>
      </c>
      <c r="I185" s="234" t="n">
        <v>42367</v>
      </c>
    </row>
    <row r="186" customFormat="false" ht="12.75" hidden="false" customHeight="false" outlineLevel="0" collapsed="false">
      <c r="B186" s="232" t="n">
        <v>42401</v>
      </c>
      <c r="E186" s="233" t="n">
        <v>42395</v>
      </c>
      <c r="F186" s="237" t="n">
        <f aca="false">curves!I188</f>
        <v>0.15</v>
      </c>
      <c r="G186" s="236" t="n">
        <f aca="false">curves!H188</f>
        <v>5.045</v>
      </c>
      <c r="H186" s="237" t="n">
        <f aca="false">curves!J188</f>
        <v>0.067750908538494</v>
      </c>
      <c r="I186" s="234" t="n">
        <v>42396</v>
      </c>
    </row>
    <row r="187" customFormat="false" ht="12.75" hidden="false" customHeight="false" outlineLevel="0" collapsed="false">
      <c r="B187" s="232" t="n">
        <v>42430</v>
      </c>
      <c r="E187" s="233" t="n">
        <v>42424</v>
      </c>
      <c r="F187" s="237" t="n">
        <f aca="false">curves!I189</f>
        <v>0.15</v>
      </c>
      <c r="G187" s="236" t="n">
        <f aca="false">curves!H189</f>
        <v>4.915</v>
      </c>
      <c r="H187" s="237" t="n">
        <f aca="false">curves!J189</f>
        <v>0.067765044144123</v>
      </c>
      <c r="I187" s="234" t="n">
        <v>42425</v>
      </c>
    </row>
    <row r="188" customFormat="false" ht="12.75" hidden="false" customHeight="false" outlineLevel="0" collapsed="false">
      <c r="B188" s="232" t="n">
        <v>42461</v>
      </c>
      <c r="E188" s="233" t="n">
        <v>42457</v>
      </c>
      <c r="F188" s="237" t="n">
        <f aca="false">curves!I190</f>
        <v>0.15</v>
      </c>
      <c r="G188" s="236" t="n">
        <f aca="false">curves!H190</f>
        <v>4.885</v>
      </c>
      <c r="H188" s="237" t="n">
        <f aca="false">curves!J190</f>
        <v>0.067778723762537</v>
      </c>
      <c r="I188" s="234" t="n">
        <v>42458</v>
      </c>
    </row>
    <row r="189" customFormat="false" ht="12.75" hidden="false" customHeight="false" outlineLevel="0" collapsed="false">
      <c r="B189" s="232" t="n">
        <v>42491</v>
      </c>
      <c r="E189" s="233" t="n">
        <v>42486</v>
      </c>
      <c r="F189" s="237" t="n">
        <f aca="false">curves!I191</f>
        <v>0.15</v>
      </c>
      <c r="G189" s="236" t="n">
        <f aca="false">curves!H191</f>
        <v>4.908</v>
      </c>
      <c r="H189" s="237" t="n">
        <f aca="false">curves!J191</f>
        <v>0.067792859368297</v>
      </c>
      <c r="I189" s="234" t="n">
        <v>42487</v>
      </c>
    </row>
    <row r="190" customFormat="false" ht="12.75" hidden="false" customHeight="false" outlineLevel="0" collapsed="false">
      <c r="B190" s="232" t="n">
        <v>42522</v>
      </c>
      <c r="E190" s="233" t="n">
        <v>42515</v>
      </c>
      <c r="F190" s="237" t="n">
        <f aca="false">curves!I192</f>
        <v>0.15</v>
      </c>
      <c r="G190" s="236" t="n">
        <f aca="false">curves!H192</f>
        <v>4.913</v>
      </c>
      <c r="H190" s="237" t="n">
        <f aca="false">curves!J192</f>
        <v>0.067806538986836</v>
      </c>
      <c r="I190" s="234" t="n">
        <v>42516</v>
      </c>
    </row>
    <row r="191" customFormat="false" ht="12.75" hidden="false" customHeight="false" outlineLevel="0" collapsed="false">
      <c r="B191" s="232" t="n">
        <v>42552</v>
      </c>
      <c r="E191" s="233" t="n">
        <v>42548</v>
      </c>
      <c r="F191" s="237" t="n">
        <f aca="false">curves!I193</f>
        <v>0.15</v>
      </c>
      <c r="G191" s="236" t="n">
        <f aca="false">curves!H193</f>
        <v>4.923</v>
      </c>
      <c r="H191" s="237" t="n">
        <f aca="false">curves!J193</f>
        <v>0.067820674592726</v>
      </c>
      <c r="I191" s="234" t="n">
        <v>42549</v>
      </c>
    </row>
    <row r="192" customFormat="false" ht="12.75" hidden="false" customHeight="false" outlineLevel="0" collapsed="false">
      <c r="B192" s="232" t="n">
        <v>42583</v>
      </c>
      <c r="E192" s="233" t="n">
        <v>42577</v>
      </c>
      <c r="F192" s="237" t="n">
        <f aca="false">curves!I194</f>
        <v>0.15</v>
      </c>
      <c r="G192" s="236" t="n">
        <f aca="false">curves!H194</f>
        <v>4.94</v>
      </c>
      <c r="H192" s="237" t="n">
        <f aca="false">curves!J194</f>
        <v>0.067834810198682</v>
      </c>
      <c r="I192" s="234" t="n">
        <v>42578</v>
      </c>
    </row>
    <row r="193" customFormat="false" ht="12.75" hidden="false" customHeight="false" outlineLevel="0" collapsed="false">
      <c r="B193" s="232" t="n">
        <v>42614</v>
      </c>
      <c r="E193" s="233" t="n">
        <v>42608</v>
      </c>
      <c r="F193" s="237" t="n">
        <f aca="false">curves!I195</f>
        <v>0.15</v>
      </c>
      <c r="G193" s="236" t="n">
        <f aca="false">curves!H195</f>
        <v>4.95</v>
      </c>
      <c r="H193" s="237" t="n">
        <f aca="false">curves!J195</f>
        <v>0.067848489817412</v>
      </c>
      <c r="I193" s="234" t="n">
        <v>42611</v>
      </c>
    </row>
    <row r="194" customFormat="false" ht="12.75" hidden="false" customHeight="false" outlineLevel="0" collapsed="false">
      <c r="B194" s="232" t="n">
        <v>42644</v>
      </c>
      <c r="E194" s="233" t="n">
        <v>42640</v>
      </c>
      <c r="F194" s="237" t="n">
        <f aca="false">curves!I196</f>
        <v>0.15</v>
      </c>
      <c r="G194" s="236" t="n">
        <f aca="false">curves!H196</f>
        <v>5.085</v>
      </c>
      <c r="H194" s="237" t="n">
        <f aca="false">curves!J196</f>
        <v>0.067862625423498</v>
      </c>
      <c r="I194" s="234" t="n">
        <v>42641</v>
      </c>
    </row>
    <row r="195" customFormat="false" ht="12.75" hidden="false" customHeight="false" outlineLevel="0" collapsed="false">
      <c r="B195" s="232" t="n">
        <v>42675</v>
      </c>
      <c r="E195" s="233" t="n">
        <v>42669</v>
      </c>
      <c r="F195" s="237" t="n">
        <f aca="false">curves!I197</f>
        <v>0.15</v>
      </c>
      <c r="G195" s="236" t="n">
        <f aca="false">curves!H197</f>
        <v>5.203</v>
      </c>
      <c r="H195" s="237" t="n">
        <f aca="false">curves!J197</f>
        <v>0.067876305042354</v>
      </c>
      <c r="I195" s="234" t="n">
        <v>42670</v>
      </c>
    </row>
    <row r="196" customFormat="false" ht="12.75" hidden="false" customHeight="false" outlineLevel="0" collapsed="false">
      <c r="B196" s="232" t="n">
        <v>42705</v>
      </c>
      <c r="E196" s="233" t="n">
        <v>42699</v>
      </c>
      <c r="F196" s="237" t="n">
        <f aca="false">curves!I198</f>
        <v>0.15</v>
      </c>
      <c r="G196" s="236" t="n">
        <f aca="false">curves!H198</f>
        <v>5.4575</v>
      </c>
      <c r="H196" s="237" t="n">
        <f aca="false">curves!J198</f>
        <v>0.06789044064857</v>
      </c>
      <c r="I196" s="234" t="n">
        <v>42702</v>
      </c>
    </row>
    <row r="197" customFormat="false" ht="12.75" hidden="false" customHeight="false" outlineLevel="0" collapsed="false">
      <c r="B197" s="232" t="n">
        <v>42736</v>
      </c>
      <c r="E197" s="233" t="n">
        <v>42731</v>
      </c>
      <c r="F197" s="237" t="n">
        <f aca="false">curves!I199</f>
        <v>0.15</v>
      </c>
      <c r="G197" s="236" t="n">
        <f aca="false">curves!H199</f>
        <v>5.3175</v>
      </c>
      <c r="H197" s="237" t="n">
        <f aca="false">curves!J199</f>
        <v>0.067904576254853</v>
      </c>
      <c r="I197" s="234" t="n">
        <v>42732</v>
      </c>
    </row>
    <row r="198" customFormat="false" ht="12.75" hidden="false" customHeight="false" outlineLevel="0" collapsed="false">
      <c r="B198" s="232" t="n">
        <v>42767</v>
      </c>
      <c r="E198" s="233" t="n">
        <v>42761</v>
      </c>
      <c r="F198" s="237" t="n">
        <f aca="false">curves!I200</f>
        <v>0.15</v>
      </c>
      <c r="G198" s="236" t="n">
        <f aca="false">curves!H200</f>
        <v>5.1975</v>
      </c>
      <c r="H198" s="237" t="n">
        <f aca="false">curves!J200</f>
        <v>0.067917343899293</v>
      </c>
      <c r="I198" s="234" t="n">
        <v>42762</v>
      </c>
    </row>
    <row r="199" customFormat="false" ht="12.75" hidden="false" customHeight="false" outlineLevel="0" collapsed="false">
      <c r="B199" s="232" t="n">
        <v>42795</v>
      </c>
      <c r="E199" s="233" t="n">
        <v>42789</v>
      </c>
      <c r="F199" s="237" t="n">
        <f aca="false">curves!I201</f>
        <v>0.15</v>
      </c>
      <c r="G199" s="236" t="n">
        <f aca="false">curves!H201</f>
        <v>5.0675</v>
      </c>
      <c r="H199" s="237" t="n">
        <f aca="false">curves!J201</f>
        <v>0.067931479505701</v>
      </c>
      <c r="I199" s="234" t="n">
        <v>42790</v>
      </c>
    </row>
    <row r="200" customFormat="false" ht="12.75" hidden="false" customHeight="false" outlineLevel="0" collapsed="false">
      <c r="B200" s="232" t="n">
        <v>42826</v>
      </c>
      <c r="E200" s="233" t="n">
        <v>42822</v>
      </c>
      <c r="F200" s="237" t="n">
        <f aca="false">curves!I202</f>
        <v>0.15</v>
      </c>
      <c r="G200" s="236" t="n">
        <f aca="false">curves!H202</f>
        <v>5.0375</v>
      </c>
      <c r="H200" s="237" t="n">
        <f aca="false">curves!J202</f>
        <v>0.067945159124869</v>
      </c>
      <c r="I200" s="234" t="n">
        <v>42823</v>
      </c>
    </row>
    <row r="201" customFormat="false" ht="12.75" hidden="false" customHeight="false" outlineLevel="0" collapsed="false">
      <c r="B201" s="232" t="n">
        <v>42856</v>
      </c>
      <c r="E201" s="233" t="n">
        <v>42850</v>
      </c>
      <c r="F201" s="237" t="n">
        <f aca="false">curves!I203</f>
        <v>0.15</v>
      </c>
      <c r="G201" s="236" t="n">
        <f aca="false">curves!H203</f>
        <v>5.0605</v>
      </c>
      <c r="H201" s="237" t="n">
        <f aca="false">curves!J203</f>
        <v>0.067959294731407</v>
      </c>
      <c r="I201" s="234" t="n">
        <v>42851</v>
      </c>
    </row>
    <row r="202" customFormat="false" ht="12.75" hidden="false" customHeight="false" outlineLevel="0" collapsed="false">
      <c r="B202" s="232" t="n">
        <v>42887</v>
      </c>
      <c r="E202" s="233" t="n">
        <v>42880</v>
      </c>
      <c r="F202" s="237" t="n">
        <f aca="false">curves!I204</f>
        <v>0.15</v>
      </c>
      <c r="G202" s="236" t="n">
        <f aca="false">curves!H204</f>
        <v>5.0655</v>
      </c>
      <c r="H202" s="237" t="n">
        <f aca="false">curves!J204</f>
        <v>0.067972974350701</v>
      </c>
      <c r="I202" s="234" t="n">
        <v>42881</v>
      </c>
    </row>
    <row r="203" customFormat="false" ht="12.75" hidden="false" customHeight="false" outlineLevel="0" collapsed="false">
      <c r="B203" s="232" t="n">
        <v>42917</v>
      </c>
      <c r="E203" s="233" t="n">
        <v>42913</v>
      </c>
      <c r="F203" s="237" t="n">
        <f aca="false">curves!I205</f>
        <v>0.15</v>
      </c>
      <c r="G203" s="236" t="n">
        <f aca="false">curves!H205</f>
        <v>5.0755</v>
      </c>
      <c r="H203" s="237" t="n">
        <f aca="false">curves!J205</f>
        <v>0.067987109957369</v>
      </c>
      <c r="I203" s="234" t="n">
        <v>42914</v>
      </c>
    </row>
    <row r="204" customFormat="false" ht="12.75" hidden="false" customHeight="false" outlineLevel="0" collapsed="false">
      <c r="B204" s="232" t="n">
        <v>42948</v>
      </c>
      <c r="E204" s="233" t="n">
        <v>42942</v>
      </c>
      <c r="F204" s="237" t="n">
        <f aca="false">curves!I206</f>
        <v>0.15</v>
      </c>
      <c r="G204" s="236" t="n">
        <f aca="false">curves!H206</f>
        <v>5.0925</v>
      </c>
      <c r="H204" s="237" t="n">
        <f aca="false">curves!J206</f>
        <v>0.068001245564104</v>
      </c>
      <c r="I204" s="234" t="n">
        <v>42943</v>
      </c>
    </row>
    <row r="205" customFormat="false" ht="12.75" hidden="false" customHeight="false" outlineLevel="0" collapsed="false">
      <c r="B205" s="232" t="n">
        <v>42979</v>
      </c>
      <c r="E205" s="233" t="n">
        <v>42975</v>
      </c>
      <c r="F205" s="237" t="n">
        <f aca="false">curves!I207</f>
        <v>0.15</v>
      </c>
      <c r="G205" s="236" t="n">
        <f aca="false">curves!H207</f>
        <v>5.1025</v>
      </c>
      <c r="H205" s="237" t="n">
        <f aca="false">curves!J207</f>
        <v>0.068014925183588</v>
      </c>
      <c r="I205" s="234" t="n">
        <v>42976</v>
      </c>
    </row>
    <row r="206" customFormat="false" ht="12.75" hidden="false" customHeight="false" outlineLevel="0" collapsed="false">
      <c r="B206" s="232" t="n">
        <v>43009</v>
      </c>
      <c r="E206" s="233" t="n">
        <v>43004</v>
      </c>
      <c r="F206" s="237" t="n">
        <f aca="false">curves!I208</f>
        <v>0.15</v>
      </c>
      <c r="G206" s="236" t="n">
        <f aca="false">curves!H208</f>
        <v>5.2375</v>
      </c>
      <c r="H206" s="237" t="n">
        <f aca="false">curves!J208</f>
        <v>0.068029060790452</v>
      </c>
      <c r="I206" s="234" t="n">
        <v>43005</v>
      </c>
    </row>
    <row r="207" customFormat="false" ht="12.75" hidden="false" customHeight="false" outlineLevel="0" collapsed="false">
      <c r="B207" s="232" t="n">
        <v>43040</v>
      </c>
      <c r="E207" s="233" t="n">
        <v>43034</v>
      </c>
      <c r="F207" s="237" t="n">
        <f aca="false">curves!I209</f>
        <v>0.15</v>
      </c>
      <c r="G207" s="236" t="n">
        <f aca="false">curves!H209</f>
        <v>5.3555</v>
      </c>
      <c r="H207" s="237" t="n">
        <f aca="false">curves!J209</f>
        <v>0.068042740410062</v>
      </c>
      <c r="I207" s="234" t="n">
        <v>43035</v>
      </c>
    </row>
    <row r="208" customFormat="false" ht="12.75" hidden="false" customHeight="false" outlineLevel="0" collapsed="false">
      <c r="B208" s="232" t="n">
        <v>43070</v>
      </c>
      <c r="E208" s="233" t="n">
        <v>43066</v>
      </c>
      <c r="F208" s="237" t="n">
        <f aca="false">curves!I210</f>
        <v>0.15</v>
      </c>
      <c r="G208" s="236" t="n">
        <f aca="false">curves!H210</f>
        <v>5.6125</v>
      </c>
      <c r="H208" s="237" t="n">
        <f aca="false">curves!J210</f>
        <v>0.068056876017057</v>
      </c>
      <c r="I208" s="234" t="n">
        <v>43067</v>
      </c>
    </row>
    <row r="209" customFormat="false" ht="12.75" hidden="false" customHeight="false" outlineLevel="0" collapsed="false">
      <c r="B209" s="232" t="n">
        <v>43101</v>
      </c>
      <c r="E209" s="233" t="n">
        <v>43095</v>
      </c>
      <c r="F209" s="237" t="n">
        <f aca="false">curves!I211</f>
        <v>0.15</v>
      </c>
      <c r="G209" s="236" t="n">
        <f aca="false">curves!H211</f>
        <v>5.4725</v>
      </c>
      <c r="H209" s="237" t="n">
        <f aca="false">curves!J211</f>
        <v>0.068071011624118</v>
      </c>
      <c r="I209" s="234" t="n">
        <v>43096</v>
      </c>
    </row>
    <row r="210" customFormat="false" ht="12.75" hidden="false" customHeight="false" outlineLevel="0" collapsed="false">
      <c r="B210" s="232" t="n">
        <v>43132</v>
      </c>
      <c r="E210" s="233" t="n">
        <v>43126</v>
      </c>
      <c r="F210" s="237" t="n">
        <f aca="false">curves!I212</f>
        <v>0.15</v>
      </c>
      <c r="G210" s="236" t="n">
        <f aca="false">curves!H212</f>
        <v>5.3525</v>
      </c>
      <c r="H210" s="237" t="n">
        <f aca="false">curves!J212</f>
        <v>0.068083779269262</v>
      </c>
      <c r="I210" s="234" t="n">
        <v>43129</v>
      </c>
    </row>
    <row r="211" customFormat="false" ht="12.75" hidden="false" customHeight="false" outlineLevel="0" collapsed="false">
      <c r="B211" s="232" t="n">
        <v>43160</v>
      </c>
      <c r="E211" s="233" t="n">
        <v>43154</v>
      </c>
      <c r="F211" s="237" t="n">
        <f aca="false">curves!I213</f>
        <v>0.15</v>
      </c>
      <c r="G211" s="236" t="n">
        <f aca="false">curves!H213</f>
        <v>5.2225</v>
      </c>
      <c r="H211" s="237" t="n">
        <f aca="false">curves!J213</f>
        <v>0.068097914876449</v>
      </c>
      <c r="I211" s="234" t="n">
        <v>43157</v>
      </c>
    </row>
    <row r="212" customFormat="false" ht="12.75" hidden="false" customHeight="false" outlineLevel="0" collapsed="false">
      <c r="B212" s="232" t="n">
        <v>43191</v>
      </c>
      <c r="E212" s="233" t="n">
        <v>43185</v>
      </c>
      <c r="F212" s="237" t="n">
        <f aca="false">curves!I214</f>
        <v>0.15</v>
      </c>
      <c r="G212" s="236" t="n">
        <f aca="false">curves!H214</f>
        <v>5.1925</v>
      </c>
      <c r="H212" s="237" t="n">
        <f aca="false">curves!J214</f>
        <v>0.06811159449637</v>
      </c>
      <c r="I212" s="234" t="n">
        <v>43186</v>
      </c>
    </row>
    <row r="213" customFormat="false" ht="12.75" hidden="false" customHeight="false" outlineLevel="0" collapsed="false">
      <c r="B213" s="232" t="n">
        <v>43221</v>
      </c>
      <c r="E213" s="233" t="n">
        <v>43215</v>
      </c>
      <c r="F213" s="237" t="n">
        <f aca="false">curves!I215</f>
        <v>0.15</v>
      </c>
      <c r="G213" s="236" t="n">
        <f aca="false">curves!H215</f>
        <v>5.2155</v>
      </c>
      <c r="H213" s="237" t="n">
        <f aca="false">curves!J215</f>
        <v>0.068125730103687</v>
      </c>
      <c r="I213" s="234" t="n">
        <v>43216</v>
      </c>
    </row>
    <row r="214" customFormat="false" ht="12.75" hidden="false" customHeight="false" outlineLevel="0" collapsed="false">
      <c r="B214" s="232" t="n">
        <v>43252</v>
      </c>
      <c r="E214" s="233" t="n">
        <v>43245</v>
      </c>
      <c r="F214" s="237" t="n">
        <f aca="false">curves!I216</f>
        <v>0.15</v>
      </c>
      <c r="G214" s="236" t="n">
        <f aca="false">curves!H216</f>
        <v>5.2205</v>
      </c>
      <c r="H214" s="237" t="n">
        <f aca="false">curves!J216</f>
        <v>0.068139409723734</v>
      </c>
      <c r="I214" s="234" t="n">
        <v>43249</v>
      </c>
    </row>
    <row r="215" customFormat="false" ht="12.75" hidden="false" customHeight="false" outlineLevel="0" collapsed="false">
      <c r="B215" s="232" t="n">
        <v>43282</v>
      </c>
      <c r="E215" s="233" t="n">
        <v>43277</v>
      </c>
      <c r="F215" s="237" t="n">
        <f aca="false">curves!I217</f>
        <v>0.15</v>
      </c>
      <c r="G215" s="236" t="n">
        <f aca="false">curves!H217</f>
        <v>5.2305</v>
      </c>
      <c r="H215" s="237" t="n">
        <f aca="false">curves!J217</f>
        <v>0.068153545331181</v>
      </c>
      <c r="I215" s="234" t="n">
        <v>43278</v>
      </c>
    </row>
    <row r="216" customFormat="false" ht="12.75" hidden="false" customHeight="false" outlineLevel="0" collapsed="false">
      <c r="B216" s="232" t="n">
        <v>43313</v>
      </c>
      <c r="E216" s="233" t="n">
        <v>43307</v>
      </c>
      <c r="F216" s="237" t="n">
        <f aca="false">curves!I218</f>
        <v>0.15</v>
      </c>
      <c r="G216" s="236" t="n">
        <f aca="false">curves!H218</f>
        <v>5.2475</v>
      </c>
      <c r="H216" s="237" t="n">
        <f aca="false">curves!J218</f>
        <v>0.068167680938695</v>
      </c>
      <c r="I216" s="234" t="n">
        <v>43308</v>
      </c>
    </row>
    <row r="217" customFormat="false" ht="12.75" hidden="false" customHeight="false" outlineLevel="0" collapsed="false">
      <c r="B217" s="232" t="n">
        <v>43344</v>
      </c>
      <c r="E217" s="233" t="n">
        <v>43340</v>
      </c>
      <c r="F217" s="237" t="n">
        <f aca="false">curves!I219</f>
        <v>0.15</v>
      </c>
      <c r="G217" s="236" t="n">
        <f aca="false">curves!H219</f>
        <v>5.2575</v>
      </c>
      <c r="H217" s="237" t="n">
        <f aca="false">curves!J219</f>
        <v>0.068181360558932</v>
      </c>
      <c r="I217" s="234" t="n">
        <v>43341</v>
      </c>
    </row>
    <row r="218" customFormat="false" ht="12.75" hidden="false" customHeight="false" outlineLevel="0" collapsed="false">
      <c r="B218" s="232" t="n">
        <v>43374</v>
      </c>
      <c r="E218" s="233" t="n">
        <v>43368</v>
      </c>
      <c r="F218" s="237" t="n">
        <f aca="false">curves!I220</f>
        <v>0.15</v>
      </c>
      <c r="G218" s="236" t="n">
        <f aca="false">curves!H220</f>
        <v>5.3925</v>
      </c>
      <c r="H218" s="237" t="n">
        <f aca="false">curves!J220</f>
        <v>0.068195496166575</v>
      </c>
      <c r="I218" s="234" t="n">
        <v>43369</v>
      </c>
    </row>
    <row r="219" customFormat="false" ht="12.75" hidden="false" customHeight="false" outlineLevel="0" collapsed="false">
      <c r="B219" s="232" t="n">
        <v>43405</v>
      </c>
      <c r="E219" s="233" t="n">
        <v>43399</v>
      </c>
      <c r="F219" s="237" t="n">
        <f aca="false">curves!I221</f>
        <v>0.15</v>
      </c>
      <c r="G219" s="236" t="n">
        <f aca="false">curves!H221</f>
        <v>5.5105</v>
      </c>
      <c r="H219" s="237" t="n">
        <f aca="false">curves!J221</f>
        <v>0.068209175786938</v>
      </c>
      <c r="I219" s="234" t="n">
        <v>43402</v>
      </c>
    </row>
    <row r="220" customFormat="false" ht="12.75" hidden="false" customHeight="false" outlineLevel="0" collapsed="false">
      <c r="B220" s="232" t="n">
        <v>43435</v>
      </c>
      <c r="E220" s="233" t="n">
        <v>43431</v>
      </c>
      <c r="F220" s="237" t="n">
        <f aca="false">curves!I222</f>
        <v>0.15</v>
      </c>
      <c r="G220" s="236" t="n">
        <f aca="false">curves!H222</f>
        <v>5.77</v>
      </c>
      <c r="H220" s="237" t="n">
        <f aca="false">curves!J222</f>
        <v>0.068223311394711</v>
      </c>
      <c r="I220" s="234" t="n">
        <v>43432</v>
      </c>
    </row>
    <row r="221" customFormat="false" ht="12.75" hidden="false" customHeight="false" outlineLevel="0" collapsed="false">
      <c r="B221" s="232" t="n">
        <v>43466</v>
      </c>
      <c r="E221" s="233" t="n">
        <v>43460</v>
      </c>
      <c r="F221" s="237" t="n">
        <f aca="false">curves!I223</f>
        <v>0.15</v>
      </c>
      <c r="G221" s="236" t="n">
        <f aca="false">curves!H223</f>
        <v>5.63</v>
      </c>
      <c r="H221" s="237" t="n">
        <f aca="false">curves!J223</f>
        <v>0.068237447002551</v>
      </c>
      <c r="I221" s="234" t="n">
        <v>43461</v>
      </c>
    </row>
    <row r="222" customFormat="false" ht="12.75" hidden="false" customHeight="false" outlineLevel="0" collapsed="false">
      <c r="B222" s="232" t="n">
        <v>43497</v>
      </c>
      <c r="E222" s="233" t="n">
        <v>43493</v>
      </c>
      <c r="F222" s="237" t="n">
        <f aca="false">curves!I224</f>
        <v>0.15</v>
      </c>
      <c r="G222" s="236" t="n">
        <f aca="false">curves!H224</f>
        <v>5.51</v>
      </c>
      <c r="H222" s="237" t="n">
        <f aca="false">curves!J224</f>
        <v>0.068250214648398</v>
      </c>
      <c r="I222" s="234" t="n">
        <v>43494</v>
      </c>
    </row>
    <row r="223" customFormat="false" ht="12.75" hidden="false" customHeight="false" outlineLevel="0" collapsed="false">
      <c r="B223" s="232" t="n">
        <v>43525</v>
      </c>
      <c r="E223" s="233" t="n">
        <v>43521</v>
      </c>
      <c r="F223" s="237" t="n">
        <f aca="false">curves!I225</f>
        <v>0.15</v>
      </c>
      <c r="G223" s="236" t="n">
        <f aca="false">curves!H225</f>
        <v>5.38</v>
      </c>
      <c r="H223" s="237" t="n">
        <f aca="false">curves!J225</f>
        <v>0.068264350256364</v>
      </c>
      <c r="I223" s="234" t="n">
        <v>43522</v>
      </c>
    </row>
    <row r="224" customFormat="false" ht="12.75" hidden="false" customHeight="false" outlineLevel="0" collapsed="false">
      <c r="B224" s="232" t="n">
        <v>43556</v>
      </c>
      <c r="E224" s="233" t="n">
        <v>43550</v>
      </c>
      <c r="F224" s="237" t="n">
        <f aca="false">curves!I226</f>
        <v>0.15</v>
      </c>
      <c r="G224" s="236" t="n">
        <f aca="false">curves!H226</f>
        <v>5.35</v>
      </c>
      <c r="H224" s="237" t="n">
        <f aca="false">curves!J226</f>
        <v>0.068278029877038</v>
      </c>
      <c r="I224" s="234" t="n">
        <v>43551</v>
      </c>
    </row>
    <row r="225" customFormat="false" ht="12.75" hidden="false" customHeight="false" outlineLevel="0" collapsed="false">
      <c r="B225" s="232" t="n">
        <v>43586</v>
      </c>
      <c r="E225" s="233" t="n">
        <v>43580</v>
      </c>
      <c r="F225" s="237" t="n">
        <f aca="false">curves!I227</f>
        <v>0.15</v>
      </c>
      <c r="G225" s="236" t="n">
        <f aca="false">curves!H227</f>
        <v>5.373</v>
      </c>
      <c r="H225" s="237" t="n">
        <f aca="false">curves!J227</f>
        <v>0.068292165485134</v>
      </c>
      <c r="I225" s="234" t="n">
        <v>43581</v>
      </c>
    </row>
    <row r="226" customFormat="false" ht="12.75" hidden="false" customHeight="false" outlineLevel="0" collapsed="false">
      <c r="B226" s="232" t="n">
        <v>43617</v>
      </c>
      <c r="E226" s="233" t="n">
        <v>43613</v>
      </c>
      <c r="F226" s="237" t="n">
        <f aca="false">curves!I228</f>
        <v>0.15</v>
      </c>
      <c r="G226" s="236" t="n">
        <f aca="false">curves!H228</f>
        <v>5.378</v>
      </c>
      <c r="H226" s="237" t="n">
        <f aca="false">curves!J228</f>
        <v>0.068305845105935</v>
      </c>
      <c r="I226" s="234" t="n">
        <v>43614</v>
      </c>
    </row>
    <row r="227" customFormat="false" ht="12.75" hidden="false" customHeight="false" outlineLevel="0" collapsed="false">
      <c r="B227" s="232" t="n">
        <v>43647</v>
      </c>
      <c r="E227" s="233" t="n">
        <v>43641</v>
      </c>
      <c r="F227" s="237" t="n">
        <f aca="false">curves!I229</f>
        <v>0.15</v>
      </c>
      <c r="G227" s="236" t="n">
        <f aca="false">curves!H229</f>
        <v>5.388</v>
      </c>
      <c r="H227" s="237" t="n">
        <f aca="false">curves!J229</f>
        <v>0.06831998071416</v>
      </c>
      <c r="I227" s="234" t="n">
        <v>43642</v>
      </c>
    </row>
    <row r="228" customFormat="false" ht="12.75" hidden="false" customHeight="false" outlineLevel="0" collapsed="false">
      <c r="B228" s="232" t="n">
        <v>43678</v>
      </c>
      <c r="E228" s="233" t="n">
        <v>43672</v>
      </c>
      <c r="F228" s="237" t="n">
        <f aca="false">curves!I230</f>
        <v>0.15</v>
      </c>
      <c r="G228" s="236" t="n">
        <f aca="false">curves!H230</f>
        <v>5.405</v>
      </c>
      <c r="H228" s="237" t="n">
        <f aca="false">curves!J230</f>
        <v>0.068334116322452</v>
      </c>
      <c r="I228" s="234" t="n">
        <v>43675</v>
      </c>
    </row>
    <row r="229" customFormat="false" ht="12.75" hidden="false" customHeight="false" outlineLevel="0" collapsed="false">
      <c r="B229" s="232" t="n">
        <v>43709</v>
      </c>
      <c r="E229" s="233" t="n">
        <v>43704</v>
      </c>
      <c r="F229" s="237" t="n">
        <f aca="false">curves!I231</f>
        <v>0.15</v>
      </c>
      <c r="G229" s="236" t="n">
        <f aca="false">curves!H231</f>
        <v>5.415</v>
      </c>
      <c r="H229" s="237" t="n">
        <f aca="false">curves!J231</f>
        <v>0.068347795943443</v>
      </c>
      <c r="I229" s="234" t="n">
        <v>43705</v>
      </c>
    </row>
    <row r="230" customFormat="false" ht="12.75" hidden="false" customHeight="false" outlineLevel="0" collapsed="false">
      <c r="B230" s="232" t="n">
        <v>43739</v>
      </c>
      <c r="E230" s="233" t="n">
        <v>43733</v>
      </c>
      <c r="F230" s="237" t="n">
        <f aca="false">curves!I232</f>
        <v>0.15</v>
      </c>
      <c r="G230" s="236" t="n">
        <f aca="false">curves!H232</f>
        <v>5.55</v>
      </c>
      <c r="H230" s="237" t="n">
        <f aca="false">curves!J232</f>
        <v>0.068361931551865</v>
      </c>
      <c r="I230" s="234" t="n">
        <v>43734</v>
      </c>
    </row>
    <row r="231" customFormat="false" ht="12.75" hidden="false" customHeight="false" outlineLevel="0" collapsed="false">
      <c r="B231" s="232" t="n">
        <v>43770</v>
      </c>
      <c r="E231" s="233" t="n">
        <v>43766</v>
      </c>
      <c r="F231" s="237" t="n">
        <f aca="false">curves!I233</f>
        <v>0.15</v>
      </c>
      <c r="G231" s="236" t="n">
        <f aca="false">curves!H233</f>
        <v>5.668</v>
      </c>
      <c r="H231" s="237" t="n">
        <f aca="false">curves!J233</f>
        <v>0.068375611172981</v>
      </c>
      <c r="I231" s="234" t="n">
        <v>43767</v>
      </c>
    </row>
    <row r="232" customFormat="false" ht="12.75" hidden="false" customHeight="false" outlineLevel="0" collapsed="false">
      <c r="B232" s="232" t="n">
        <v>43800</v>
      </c>
      <c r="E232" s="233" t="n">
        <v>43794</v>
      </c>
      <c r="F232" s="237" t="n">
        <f aca="false">curves!I234</f>
        <v>0.15</v>
      </c>
      <c r="G232" s="236" t="n">
        <f aca="false">curves!H234</f>
        <v>5.93</v>
      </c>
      <c r="H232" s="237" t="n">
        <f aca="false">curves!J234</f>
        <v>0.068389746781533</v>
      </c>
      <c r="I232" s="234" t="n">
        <v>43795</v>
      </c>
    </row>
    <row r="233" customFormat="false" ht="12.75" hidden="false" customHeight="false" outlineLevel="0" collapsed="false">
      <c r="B233" s="232" t="n">
        <v>43831</v>
      </c>
      <c r="E233" s="233" t="n">
        <v>43825</v>
      </c>
      <c r="F233" s="237" t="n">
        <f aca="false">curves!I235</f>
        <v>0.15</v>
      </c>
      <c r="G233" s="236" t="n">
        <f aca="false">curves!H235</f>
        <v>5.79</v>
      </c>
      <c r="H233" s="237" t="n">
        <f aca="false">curves!J235</f>
        <v>0.068403882390151</v>
      </c>
      <c r="I233" s="234" t="n">
        <v>43826</v>
      </c>
    </row>
    <row r="234" customFormat="false" ht="12.75" hidden="false" customHeight="false" outlineLevel="0" collapsed="false">
      <c r="B234" s="232" t="n">
        <v>43862</v>
      </c>
      <c r="E234" s="233" t="n">
        <v>43858</v>
      </c>
      <c r="F234" s="237" t="n">
        <f aca="false">curves!I236</f>
        <v>0.15</v>
      </c>
      <c r="G234" s="236" t="n">
        <f aca="false">curves!H236</f>
        <v>5.67</v>
      </c>
      <c r="H234" s="237" t="n">
        <f aca="false">curves!J236</f>
        <v>0.06841710602408</v>
      </c>
      <c r="I234" s="234" t="n">
        <v>43859</v>
      </c>
    </row>
    <row r="235" customFormat="false" ht="12.75" hidden="false" customHeight="false" outlineLevel="0" collapsed="false">
      <c r="B235" s="232" t="n">
        <v>43891</v>
      </c>
      <c r="E235" s="233" t="n">
        <v>43886</v>
      </c>
      <c r="F235" s="237" t="n">
        <f aca="false">curves!I237</f>
        <v>0.15</v>
      </c>
      <c r="G235" s="236" t="n">
        <f aca="false">curves!H237</f>
        <v>5.54</v>
      </c>
      <c r="H235" s="237" t="n">
        <f aca="false">curves!J237</f>
        <v>0.068431241632826</v>
      </c>
      <c r="I235" s="234" t="n">
        <v>43887</v>
      </c>
    </row>
    <row r="236" customFormat="false" ht="12.75" hidden="false" customHeight="false" outlineLevel="0" collapsed="false">
      <c r="B236" s="232" t="n">
        <v>43922</v>
      </c>
      <c r="E236" s="233" t="n">
        <v>43916</v>
      </c>
      <c r="F236" s="237" t="n">
        <f aca="false">curves!I238</f>
        <v>0.15</v>
      </c>
      <c r="G236" s="236" t="n">
        <f aca="false">curves!H238</f>
        <v>5.51</v>
      </c>
      <c r="H236" s="237" t="n">
        <f aca="false">curves!J238</f>
        <v>0.068444921254256</v>
      </c>
      <c r="I236" s="234" t="n">
        <v>43917</v>
      </c>
    </row>
    <row r="237" customFormat="false" ht="12.75" hidden="false" customHeight="false" outlineLevel="0" collapsed="false">
      <c r="B237" s="232" t="n">
        <v>43952</v>
      </c>
      <c r="E237" s="233" t="n">
        <v>43948</v>
      </c>
      <c r="F237" s="237" t="n">
        <f aca="false">curves!I239</f>
        <v>0.15</v>
      </c>
      <c r="G237" s="236" t="n">
        <f aca="false">curves!H239</f>
        <v>5.533</v>
      </c>
      <c r="H237" s="237" t="n">
        <f aca="false">curves!J239</f>
        <v>0.068459056863132</v>
      </c>
      <c r="I237" s="234" t="n">
        <v>43949</v>
      </c>
    </row>
    <row r="238" customFormat="false" ht="12.75" hidden="false" customHeight="false" outlineLevel="0" collapsed="false">
      <c r="B238" s="232" t="n">
        <v>43983</v>
      </c>
      <c r="E238" s="233" t="n">
        <v>43977</v>
      </c>
      <c r="F238" s="237" t="n">
        <f aca="false">curves!I240</f>
        <v>0.15</v>
      </c>
      <c r="G238" s="236" t="n">
        <f aca="false">curves!H240</f>
        <v>5.538</v>
      </c>
      <c r="H238" s="237" t="n">
        <f aca="false">curves!J240</f>
        <v>0.068472736484689</v>
      </c>
      <c r="I238" s="234" t="n">
        <v>43978</v>
      </c>
    </row>
    <row r="239" customFormat="false" ht="12.75" hidden="false" customHeight="false" outlineLevel="0" collapsed="false">
      <c r="B239" s="232" t="n">
        <v>44013</v>
      </c>
      <c r="E239" s="233" t="n">
        <v>44007</v>
      </c>
      <c r="F239" s="237" t="n">
        <f aca="false">curves!I241</f>
        <v>0.15</v>
      </c>
      <c r="G239" s="236" t="n">
        <f aca="false">curves!H241</f>
        <v>5.548</v>
      </c>
      <c r="H239" s="237" t="n">
        <f aca="false">curves!J241</f>
        <v>0.068486872093695</v>
      </c>
      <c r="I239" s="234" t="n">
        <v>44008</v>
      </c>
    </row>
    <row r="240" customFormat="false" ht="12.75" hidden="false" customHeight="false" outlineLevel="0" collapsed="false">
      <c r="B240" s="232" t="n">
        <v>44044</v>
      </c>
      <c r="E240" s="233" t="n">
        <v>44040</v>
      </c>
      <c r="F240" s="237" t="n">
        <f aca="false">curves!I242</f>
        <v>0.15</v>
      </c>
      <c r="G240" s="236" t="n">
        <f aca="false">curves!H242</f>
        <v>5.565</v>
      </c>
      <c r="H240" s="237" t="n">
        <f aca="false">curves!J242</f>
        <v>0.068501007702767</v>
      </c>
      <c r="I240" s="234" t="n">
        <v>44041</v>
      </c>
    </row>
    <row r="241" customFormat="false" ht="12.75" hidden="false" customHeight="false" outlineLevel="0" collapsed="false">
      <c r="B241" s="232" t="n">
        <v>44075</v>
      </c>
      <c r="E241" s="233" t="n">
        <v>44069</v>
      </c>
      <c r="F241" s="237" t="n">
        <f aca="false">curves!I243</f>
        <v>0.15</v>
      </c>
      <c r="G241" s="236" t="n">
        <f aca="false">curves!H243</f>
        <v>5.575</v>
      </c>
      <c r="H241" s="237" t="n">
        <f aca="false">curves!J243</f>
        <v>0.068514687324513</v>
      </c>
      <c r="I241" s="234" t="n">
        <v>44070</v>
      </c>
    </row>
    <row r="242" customFormat="false" ht="12.75" hidden="false" customHeight="false" outlineLevel="0" collapsed="false">
      <c r="B242" s="232" t="n">
        <v>44105</v>
      </c>
      <c r="E242" s="233" t="n">
        <v>44099</v>
      </c>
      <c r="F242" s="237" t="n">
        <f aca="false">curves!I244</f>
        <v>0.15</v>
      </c>
      <c r="G242" s="236" t="n">
        <f aca="false">curves!H244</f>
        <v>5.71</v>
      </c>
      <c r="H242" s="237" t="n">
        <f aca="false">curves!J244</f>
        <v>0.068528822933716</v>
      </c>
      <c r="I242" s="234" t="n">
        <v>44102</v>
      </c>
    </row>
    <row r="243" customFormat="false" ht="12.75" hidden="false" customHeight="false" outlineLevel="0" collapsed="false">
      <c r="B243" s="232" t="n">
        <v>44136</v>
      </c>
      <c r="E243" s="233" t="n">
        <v>44131</v>
      </c>
      <c r="F243" s="237" t="n">
        <f aca="false">curves!I245</f>
        <v>0.15</v>
      </c>
      <c r="G243" s="236" t="n">
        <f aca="false">curves!H245</f>
        <v>5.828</v>
      </c>
      <c r="H243" s="237" t="n">
        <f aca="false">curves!J245</f>
        <v>0.068542502555588</v>
      </c>
      <c r="I243" s="234" t="n">
        <v>44132</v>
      </c>
    </row>
    <row r="244" customFormat="false" ht="12.75" hidden="false" customHeight="false" outlineLevel="0" collapsed="false">
      <c r="B244" s="232" t="n">
        <v>44166</v>
      </c>
      <c r="E244" s="233" t="n">
        <v>44159</v>
      </c>
      <c r="F244" s="237" t="n">
        <f aca="false">curves!I246</f>
        <v>0.15</v>
      </c>
      <c r="G244" s="236" t="n">
        <f aca="false">curves!H246</f>
        <v>6.0925</v>
      </c>
      <c r="H244" s="237" t="n">
        <f aca="false">curves!J246</f>
        <v>0.068541656419212</v>
      </c>
      <c r="I244" s="234" t="n">
        <v>44160</v>
      </c>
    </row>
    <row r="245" customFormat="false" ht="12.75" hidden="false" customHeight="false" outlineLevel="0" collapsed="false">
      <c r="B245" s="232" t="n">
        <v>44197</v>
      </c>
      <c r="E245" s="233" t="n">
        <v>44193</v>
      </c>
      <c r="F245" s="237" t="n">
        <f aca="false">curves!I247</f>
        <v>0.15</v>
      </c>
      <c r="G245" s="236" t="n">
        <f aca="false">curves!H247</f>
        <v>5.9525</v>
      </c>
      <c r="H245" s="237" t="n">
        <f aca="false">curves!J247</f>
        <v>0.068537214663877</v>
      </c>
      <c r="I245" s="234" t="n">
        <v>44194</v>
      </c>
    </row>
    <row r="246" customFormat="false" ht="12.75" hidden="false" customHeight="false" outlineLevel="0" collapsed="false">
      <c r="B246" s="232" t="n">
        <v>44228</v>
      </c>
      <c r="E246" s="233" t="n">
        <v>44222</v>
      </c>
      <c r="F246" s="237" t="n">
        <f aca="false">curves!I248</f>
        <v>0.15</v>
      </c>
      <c r="G246" s="236" t="n">
        <f aca="false">curves!H248</f>
        <v>5.8325</v>
      </c>
      <c r="H246" s="237" t="n">
        <f aca="false">curves!J248</f>
        <v>0.068533202755839</v>
      </c>
      <c r="I246" s="234" t="n">
        <v>44223</v>
      </c>
    </row>
    <row r="247" customFormat="false" ht="12.75" hidden="false" customHeight="false" outlineLevel="0" collapsed="false">
      <c r="B247" s="232" t="n">
        <v>44256</v>
      </c>
      <c r="E247" s="233" t="n">
        <v>44250</v>
      </c>
      <c r="F247" s="237" t="n">
        <f aca="false">curves!I249</f>
        <v>0.15</v>
      </c>
      <c r="G247" s="236" t="n">
        <f aca="false">curves!H249</f>
        <v>5.7025</v>
      </c>
      <c r="H247" s="237" t="n">
        <f aca="false">curves!J249</f>
        <v>0.068528761000518</v>
      </c>
      <c r="I247" s="234" t="n">
        <v>44251</v>
      </c>
    </row>
    <row r="248" customFormat="false" ht="12.75" hidden="false" customHeight="false" outlineLevel="0" collapsed="false">
      <c r="B248" s="232" t="n">
        <v>44287</v>
      </c>
      <c r="E248" s="233" t="n">
        <v>44281</v>
      </c>
      <c r="F248" s="237" t="n">
        <f aca="false">curves!I250</f>
        <v>0.15</v>
      </c>
      <c r="G248" s="236" t="n">
        <f aca="false">curves!H250</f>
        <v>5.6725</v>
      </c>
      <c r="H248" s="237" t="n">
        <f aca="false">curves!J250</f>
        <v>0.068524462527632</v>
      </c>
      <c r="I248" s="234" t="n">
        <v>44284</v>
      </c>
    </row>
    <row r="249" customFormat="false" ht="12.75" hidden="false" customHeight="false" outlineLevel="0" collapsed="false">
      <c r="B249" s="232" t="n">
        <v>44317</v>
      </c>
      <c r="E249" s="233" t="n">
        <v>44313</v>
      </c>
      <c r="F249" s="237" t="n">
        <f aca="false">curves!I251</f>
        <v>0.15</v>
      </c>
      <c r="G249" s="236" t="n">
        <f aca="false">curves!H251</f>
        <v>5.6955</v>
      </c>
      <c r="H249" s="237" t="n">
        <f aca="false">curves!J251</f>
        <v>0.068520020772323</v>
      </c>
      <c r="I249" s="234" t="n">
        <v>44314</v>
      </c>
    </row>
    <row r="250" customFormat="false" ht="12.75" hidden="false" customHeight="false" outlineLevel="0" collapsed="false">
      <c r="B250" s="232" t="n">
        <v>44348</v>
      </c>
      <c r="E250" s="233" t="n">
        <v>44341</v>
      </c>
      <c r="F250" s="237" t="n">
        <f aca="false">curves!I252</f>
        <v>0.15</v>
      </c>
      <c r="G250" s="236" t="n">
        <f aca="false">curves!H252</f>
        <v>5.7005</v>
      </c>
      <c r="H250" s="237" t="n">
        <f aca="false">curves!J252</f>
        <v>0.06851572229945</v>
      </c>
      <c r="I250" s="234" t="n">
        <v>44342</v>
      </c>
    </row>
    <row r="251" customFormat="false" ht="12.75" hidden="false" customHeight="false" outlineLevel="0" collapsed="false">
      <c r="B251" s="232" t="n">
        <v>44378</v>
      </c>
      <c r="E251" s="233" t="n">
        <v>44372</v>
      </c>
      <c r="F251" s="237" t="n">
        <f aca="false">curves!I253</f>
        <v>0.15</v>
      </c>
      <c r="G251" s="236" t="n">
        <f aca="false">curves!H253</f>
        <v>5.7105</v>
      </c>
      <c r="H251" s="237" t="n">
        <f aca="false">curves!J253</f>
        <v>0.068511280544155</v>
      </c>
      <c r="I251" s="234" t="n">
        <v>44375</v>
      </c>
    </row>
    <row r="252" customFormat="false" ht="12.75" hidden="false" customHeight="false" outlineLevel="0" collapsed="false">
      <c r="B252" s="232" t="n">
        <v>44409</v>
      </c>
      <c r="E252" s="233" t="n">
        <v>44404</v>
      </c>
      <c r="F252" s="237" t="n">
        <f aca="false">curves!I254</f>
        <v>0.15</v>
      </c>
      <c r="G252" s="236" t="n">
        <f aca="false">curves!H254</f>
        <v>5.7275</v>
      </c>
      <c r="H252" s="237" t="n">
        <f aca="false">curves!J254</f>
        <v>0.068506838788865</v>
      </c>
      <c r="I252" s="234" t="n">
        <v>44405</v>
      </c>
    </row>
    <row r="253" customFormat="false" ht="12.75" hidden="false" customHeight="false" outlineLevel="0" collapsed="false">
      <c r="B253" s="232" t="n">
        <v>44440</v>
      </c>
      <c r="E253" s="233" t="n">
        <v>44434</v>
      </c>
      <c r="F253" s="237" t="n">
        <f aca="false">curves!I255</f>
        <v>0.15</v>
      </c>
      <c r="G253" s="236" t="n">
        <f aca="false">curves!H255</f>
        <v>5.7375</v>
      </c>
      <c r="H253" s="237" t="n">
        <f aca="false">curves!J255</f>
        <v>0.068502540316011</v>
      </c>
      <c r="I253" s="234" t="n">
        <v>44435</v>
      </c>
    </row>
    <row r="254" customFormat="false" ht="12.75" hidden="false" customHeight="false" outlineLevel="0" collapsed="false">
      <c r="B254" s="232" t="n">
        <v>44470</v>
      </c>
      <c r="E254" s="233" t="n">
        <v>44466</v>
      </c>
      <c r="F254" s="237" t="n">
        <f aca="false">curves!I256</f>
        <v>0.15</v>
      </c>
      <c r="G254" s="236" t="n">
        <f aca="false">curves!H256</f>
        <v>5.8725</v>
      </c>
      <c r="H254" s="237" t="n">
        <f aca="false">curves!J256</f>
        <v>0.068498098560734</v>
      </c>
      <c r="I254" s="234" t="n">
        <v>44467</v>
      </c>
    </row>
    <row r="255" customFormat="false" ht="12.75" hidden="false" customHeight="false" outlineLevel="0" collapsed="false">
      <c r="B255" s="232" t="n">
        <v>44501</v>
      </c>
      <c r="E255" s="233" t="n">
        <v>44495</v>
      </c>
      <c r="F255" s="237" t="n">
        <f aca="false">curves!I257</f>
        <v>0.15</v>
      </c>
      <c r="G255" s="236" t="n">
        <f aca="false">curves!H257</f>
        <v>5.9905</v>
      </c>
      <c r="H255" s="237" t="n">
        <f aca="false">curves!J257</f>
        <v>0.068493800087892</v>
      </c>
      <c r="I255" s="234" t="n">
        <v>44496</v>
      </c>
    </row>
    <row r="256" customFormat="false" ht="12.75" hidden="false" customHeight="false" outlineLevel="0" collapsed="false">
      <c r="B256" s="232" t="n">
        <v>44531</v>
      </c>
      <c r="E256" s="233" t="n">
        <v>44524</v>
      </c>
      <c r="F256" s="237" t="n">
        <f aca="false">curves!I258</f>
        <v>0.15</v>
      </c>
      <c r="G256" s="236" t="n">
        <f aca="false">curves!H258</f>
        <v>6.2575</v>
      </c>
      <c r="H256" s="237" t="n">
        <f aca="false">curves!J258</f>
        <v>0.068489358332628</v>
      </c>
      <c r="I256" s="234" t="n">
        <v>44526</v>
      </c>
    </row>
    <row r="257" customFormat="false" ht="12.75" hidden="false" customHeight="false" outlineLevel="0" collapsed="false">
      <c r="B257" s="232" t="n">
        <v>44562</v>
      </c>
      <c r="E257" s="233" t="n">
        <v>44557</v>
      </c>
      <c r="F257" s="237" t="n">
        <f aca="false">curves!I259</f>
        <v>0.15</v>
      </c>
      <c r="G257" s="236" t="n">
        <f aca="false">curves!H259</f>
        <v>6.1175</v>
      </c>
      <c r="H257" s="237" t="n">
        <f aca="false">curves!J259</f>
        <v>0.068484916577372</v>
      </c>
      <c r="I257" s="234" t="n">
        <v>44558</v>
      </c>
    </row>
    <row r="258" customFormat="false" ht="12.75" hidden="false" customHeight="false" outlineLevel="0" collapsed="false">
      <c r="B258" s="232" t="n">
        <v>44593</v>
      </c>
      <c r="E258" s="233" t="n">
        <v>44587</v>
      </c>
      <c r="F258" s="237" t="n">
        <f aca="false">curves!I260</f>
        <v>0.15</v>
      </c>
      <c r="G258" s="236" t="n">
        <f aca="false">curves!H260</f>
        <v>5.9975</v>
      </c>
      <c r="H258" s="237" t="n">
        <f aca="false">curves!J260</f>
        <v>0.068480904669402</v>
      </c>
      <c r="I258" s="234" t="n">
        <v>44588</v>
      </c>
    </row>
    <row r="259" customFormat="false" ht="12.75" hidden="false" customHeight="false" outlineLevel="0" collapsed="false">
      <c r="B259" s="232" t="n">
        <v>44621</v>
      </c>
      <c r="E259" s="233" t="n">
        <v>44615</v>
      </c>
      <c r="F259" s="237" t="n">
        <f aca="false">curves!I261</f>
        <v>0.15</v>
      </c>
      <c r="G259" s="236" t="n">
        <f aca="false">curves!H261</f>
        <v>5.8675</v>
      </c>
      <c r="H259" s="237" t="n">
        <f aca="false">curves!J261</f>
        <v>0.068476462914158</v>
      </c>
      <c r="I259" s="234" t="n">
        <v>44616</v>
      </c>
    </row>
    <row r="260" customFormat="false" ht="12.75" hidden="false" customHeight="false" outlineLevel="0" collapsed="false">
      <c r="B260" s="232" t="n">
        <v>44652</v>
      </c>
      <c r="E260" s="233" t="n">
        <v>44648</v>
      </c>
      <c r="F260" s="237" t="n">
        <f aca="false">curves!I262</f>
        <v>0.15</v>
      </c>
      <c r="G260" s="236" t="n">
        <f aca="false">curves!H262</f>
        <v>5.8375</v>
      </c>
      <c r="H260" s="237" t="n">
        <f aca="false">curves!J262</f>
        <v>0.068472164441347</v>
      </c>
      <c r="I260" s="234" t="n">
        <v>44649</v>
      </c>
    </row>
    <row r="261" customFormat="false" ht="12.75" hidden="false" customHeight="false" outlineLevel="0" collapsed="false">
      <c r="B261" s="232" t="n">
        <v>44682</v>
      </c>
      <c r="E261" s="233" t="n">
        <v>44677</v>
      </c>
      <c r="F261" s="237" t="n">
        <f aca="false">curves!I263</f>
        <v>0.15</v>
      </c>
      <c r="G261" s="236" t="n">
        <f aca="false">curves!H263</f>
        <v>5.8605</v>
      </c>
      <c r="H261" s="237" t="n">
        <f aca="false">curves!J263</f>
        <v>0.068467722686115</v>
      </c>
      <c r="I261" s="234" t="n">
        <v>44678</v>
      </c>
    </row>
    <row r="262" customFormat="false" ht="12.75" hidden="false" customHeight="false" outlineLevel="0" collapsed="false">
      <c r="B262" s="232" t="n">
        <v>44713</v>
      </c>
      <c r="E262" s="233" t="n">
        <v>44706</v>
      </c>
      <c r="F262" s="237" t="n">
        <f aca="false">curves!I264</f>
        <v>0.15</v>
      </c>
      <c r="G262" s="236" t="n">
        <f aca="false">curves!H264</f>
        <v>5.8655</v>
      </c>
      <c r="H262" s="237" t="n">
        <f aca="false">curves!J264</f>
        <v>0.068463424213316</v>
      </c>
      <c r="I262" s="234" t="n">
        <v>44707</v>
      </c>
    </row>
    <row r="263" customFormat="false" ht="12.75" hidden="false" customHeight="false" outlineLevel="0" collapsed="false">
      <c r="B263" s="232" t="n">
        <v>44743</v>
      </c>
      <c r="E263" s="233" t="n">
        <v>44739</v>
      </c>
      <c r="F263" s="237" t="n">
        <f aca="false">curves!I265</f>
        <v>0.15</v>
      </c>
      <c r="G263" s="236" t="n">
        <f aca="false">curves!H265</f>
        <v>5.8755</v>
      </c>
      <c r="H263" s="237" t="n">
        <f aca="false">curves!J265</f>
        <v>0.068458982458097</v>
      </c>
      <c r="I263" s="234" t="n">
        <v>44740</v>
      </c>
    </row>
    <row r="264" customFormat="false" ht="12.75" hidden="false" customHeight="false" outlineLevel="0" collapsed="false">
      <c r="B264" s="232" t="n">
        <v>44774</v>
      </c>
      <c r="E264" s="233" t="n">
        <v>44768</v>
      </c>
      <c r="F264" s="237" t="n">
        <f aca="false">curves!I266</f>
        <v>0.15</v>
      </c>
      <c r="G264" s="236" t="n">
        <f aca="false">curves!H266</f>
        <v>5.8925</v>
      </c>
      <c r="H264" s="237" t="n">
        <f aca="false">curves!J266</f>
        <v>0.068454540702884</v>
      </c>
      <c r="I264" s="234" t="n">
        <v>44769</v>
      </c>
    </row>
    <row r="265" customFormat="false" ht="12.75" hidden="false" customHeight="false" outlineLevel="0" collapsed="false">
      <c r="B265" s="232" t="n">
        <v>44805</v>
      </c>
      <c r="E265" s="233" t="n">
        <v>44799</v>
      </c>
      <c r="F265" s="237" t="n">
        <f aca="false">curves!I267</f>
        <v>0.15</v>
      </c>
      <c r="G265" s="236" t="n">
        <f aca="false">curves!H267</f>
        <v>5.9025</v>
      </c>
      <c r="H265" s="237" t="n">
        <f aca="false">curves!J267</f>
        <v>0.068450242230104</v>
      </c>
      <c r="I265" s="234" t="n">
        <v>44802</v>
      </c>
    </row>
    <row r="266" customFormat="false" ht="12.75" hidden="false" customHeight="false" outlineLevel="0" collapsed="false">
      <c r="B266" s="232" t="n">
        <v>44835</v>
      </c>
      <c r="E266" s="233" t="n">
        <v>44831</v>
      </c>
      <c r="F266" s="237" t="n">
        <f aca="false">curves!I268</f>
        <v>0.15</v>
      </c>
      <c r="G266" s="236" t="n">
        <f aca="false">curves!H268</f>
        <v>6.0375</v>
      </c>
      <c r="H266" s="237" t="n">
        <f aca="false">curves!J268</f>
        <v>0.068445800474905</v>
      </c>
      <c r="I266" s="234" t="n">
        <v>44832</v>
      </c>
    </row>
    <row r="267" customFormat="false" ht="12.75" hidden="false" customHeight="false" outlineLevel="0" collapsed="false">
      <c r="B267" s="232" t="n">
        <v>44866</v>
      </c>
      <c r="E267" s="233" t="n">
        <v>44860</v>
      </c>
      <c r="F267" s="237" t="n">
        <f aca="false">curves!I269</f>
        <v>0.15</v>
      </c>
      <c r="G267" s="236" t="n">
        <f aca="false">curves!H269</f>
        <v>6.1555</v>
      </c>
      <c r="H267" s="237" t="n">
        <f aca="false">curves!J269</f>
        <v>0.068441502002137</v>
      </c>
      <c r="I267" s="234" t="n">
        <v>44861</v>
      </c>
    </row>
    <row r="268" customFormat="false" ht="12.75" hidden="false" customHeight="false" outlineLevel="0" collapsed="false">
      <c r="B268" s="232" t="n">
        <v>44896</v>
      </c>
      <c r="E268" s="233" t="n">
        <v>44890</v>
      </c>
      <c r="F268" s="237" t="n">
        <f aca="false">curves!I270</f>
        <v>0.15</v>
      </c>
      <c r="G268" s="236" t="n">
        <f aca="false">curves!H270</f>
        <v>6.425</v>
      </c>
      <c r="H268" s="237" t="n">
        <f aca="false">curves!J270</f>
        <v>0.06843706024695</v>
      </c>
      <c r="I268" s="234" t="n">
        <v>44893</v>
      </c>
    </row>
    <row r="269" customFormat="false" ht="12.75" hidden="false" customHeight="false" outlineLevel="0" collapsed="false">
      <c r="B269" s="232" t="n">
        <v>44927</v>
      </c>
      <c r="E269" s="233" t="n">
        <v>44922</v>
      </c>
      <c r="F269" s="237" t="n">
        <f aca="false">curves!I271</f>
        <v>0.15</v>
      </c>
      <c r="G269" s="236" t="n">
        <f aca="false">curves!H271</f>
        <v>6.285</v>
      </c>
      <c r="H269" s="237" t="n">
        <f aca="false">curves!J271</f>
        <v>0.06843261849177</v>
      </c>
      <c r="I269" s="234" t="n">
        <v>44923</v>
      </c>
    </row>
    <row r="270" customFormat="false" ht="12.75" hidden="false" customHeight="false" outlineLevel="0" collapsed="false">
      <c r="B270" s="232" t="n">
        <v>44958</v>
      </c>
      <c r="E270" s="233" t="n">
        <v>44952</v>
      </c>
      <c r="F270" s="237" t="n">
        <f aca="false">curves!I272</f>
        <v>0.15</v>
      </c>
      <c r="G270" s="236" t="n">
        <f aca="false">curves!H272</f>
        <v>6.165</v>
      </c>
      <c r="H270" s="237" t="n">
        <f aca="false">curves!J272</f>
        <v>0.068428606583871</v>
      </c>
      <c r="I270" s="234" t="n">
        <v>44953</v>
      </c>
    </row>
    <row r="271" customFormat="false" ht="12.75" hidden="false" customHeight="false" outlineLevel="0" collapsed="false">
      <c r="B271" s="232" t="n">
        <v>44986</v>
      </c>
      <c r="E271" s="233" t="n">
        <v>44980</v>
      </c>
      <c r="F271" s="237" t="n">
        <f aca="false">curves!I273</f>
        <v>0.15</v>
      </c>
      <c r="G271" s="236" t="n">
        <f aca="false">curves!H273</f>
        <v>6.035</v>
      </c>
      <c r="H271" s="237" t="n">
        <f aca="false">curves!J273</f>
        <v>0.068424164828703</v>
      </c>
      <c r="I271" s="234" t="n">
        <v>44981</v>
      </c>
    </row>
    <row r="272" customFormat="false" ht="12.75" hidden="false" customHeight="false" outlineLevel="0" collapsed="false">
      <c r="B272" s="232" t="n">
        <v>45017</v>
      </c>
      <c r="E272" s="233" t="n">
        <v>45013</v>
      </c>
      <c r="F272" s="237" t="n">
        <f aca="false">curves!I274</f>
        <v>0.15</v>
      </c>
      <c r="G272" s="236" t="n">
        <f aca="false">curves!H274</f>
        <v>6.005</v>
      </c>
      <c r="H272" s="237" t="n">
        <f aca="false">curves!J274</f>
        <v>0.068419866355966</v>
      </c>
      <c r="I272" s="234" t="n">
        <v>45014</v>
      </c>
    </row>
    <row r="273" customFormat="false" ht="12.75" hidden="false" customHeight="false" outlineLevel="0" collapsed="false">
      <c r="B273" s="232" t="n">
        <v>45047</v>
      </c>
      <c r="E273" s="233" t="n">
        <v>45041</v>
      </c>
      <c r="F273" s="237" t="n">
        <f aca="false">curves!I275</f>
        <v>0.15</v>
      </c>
      <c r="G273" s="236" t="n">
        <f aca="false">curves!H275</f>
        <v>6.028</v>
      </c>
      <c r="H273" s="237" t="n">
        <f aca="false">curves!J275</f>
        <v>0.068415424600811</v>
      </c>
      <c r="I273" s="234" t="n">
        <v>45042</v>
      </c>
    </row>
    <row r="274" customFormat="false" ht="12.75" hidden="false" customHeight="false" outlineLevel="0" collapsed="false">
      <c r="B274" s="232" t="n">
        <v>45078</v>
      </c>
      <c r="E274" s="233" t="n">
        <v>45071</v>
      </c>
      <c r="F274" s="237" t="n">
        <f aca="false">curves!I276</f>
        <v>0.15</v>
      </c>
      <c r="G274" s="236" t="n">
        <f aca="false">curves!H276</f>
        <v>6.033</v>
      </c>
      <c r="H274" s="237" t="n">
        <f aca="false">curves!J276</f>
        <v>0.068411126128086</v>
      </c>
      <c r="I274" s="234" t="n">
        <v>45072</v>
      </c>
    </row>
    <row r="275" customFormat="false" ht="12.75" hidden="false" customHeight="false" outlineLevel="0" collapsed="false">
      <c r="B275" s="232" t="n">
        <v>45108</v>
      </c>
      <c r="E275" s="233" t="n">
        <v>45104</v>
      </c>
      <c r="F275" s="237" t="n">
        <f aca="false">curves!I277</f>
        <v>0.15</v>
      </c>
      <c r="G275" s="236" t="n">
        <f aca="false">curves!H277</f>
        <v>6.043</v>
      </c>
      <c r="H275" s="237" t="n">
        <f aca="false">curves!J277</f>
        <v>0.068406684372945</v>
      </c>
      <c r="I275" s="234" t="n">
        <v>45105</v>
      </c>
    </row>
    <row r="276" customFormat="false" ht="12.75" hidden="false" customHeight="false" outlineLevel="0" collapsed="false">
      <c r="B276" s="232" t="n">
        <v>45139</v>
      </c>
      <c r="E276" s="233" t="n">
        <v>45133</v>
      </c>
      <c r="F276" s="237" t="n">
        <f aca="false">curves!I278</f>
        <v>0.15</v>
      </c>
      <c r="G276" s="236" t="n">
        <f aca="false">curves!H278</f>
        <v>6.06</v>
      </c>
      <c r="H276" s="237" t="n">
        <f aca="false">curves!J278</f>
        <v>0.068402242617809</v>
      </c>
      <c r="I276" s="234" t="n">
        <v>45134</v>
      </c>
    </row>
    <row r="277" customFormat="false" ht="12.75" hidden="false" customHeight="false" outlineLevel="0" collapsed="false">
      <c r="B277" s="232" t="n">
        <v>45170</v>
      </c>
      <c r="E277" s="233" t="n">
        <v>45166</v>
      </c>
      <c r="F277" s="237" t="n">
        <f aca="false">curves!I279</f>
        <v>0.15</v>
      </c>
      <c r="G277" s="236" t="n">
        <f aca="false">curves!H279</f>
        <v>6.07</v>
      </c>
      <c r="H277" s="237" t="n">
        <f aca="false">curves!J279</f>
        <v>0.068397944145103</v>
      </c>
      <c r="I277" s="234" t="n">
        <v>45167</v>
      </c>
    </row>
    <row r="278" customFormat="false" ht="12.75" hidden="false" customHeight="false" outlineLevel="0" collapsed="false">
      <c r="B278" s="232" t="n">
        <v>45200</v>
      </c>
      <c r="E278" s="233" t="n">
        <v>45195</v>
      </c>
      <c r="F278" s="237" t="n">
        <f aca="false">curves!I280</f>
        <v>0.15</v>
      </c>
      <c r="G278" s="236" t="n">
        <f aca="false">curves!H280</f>
        <v>6.205</v>
      </c>
      <c r="H278" s="237" t="n">
        <f aca="false">curves!J280</f>
        <v>0.068393502389981</v>
      </c>
      <c r="I278" s="234" t="n">
        <v>45196</v>
      </c>
    </row>
    <row r="279" customFormat="false" ht="12.75" hidden="false" customHeight="false" outlineLevel="0" collapsed="false">
      <c r="B279" s="232" t="n">
        <v>45231</v>
      </c>
      <c r="E279" s="233" t="n">
        <v>45225</v>
      </c>
      <c r="F279" s="237" t="n">
        <f aca="false">curves!I281</f>
        <v>0.15</v>
      </c>
      <c r="G279" s="236" t="n">
        <f aca="false">curves!H281</f>
        <v>6.323</v>
      </c>
      <c r="H279" s="237" t="n">
        <f aca="false">curves!J281</f>
        <v>0.068389203917287</v>
      </c>
      <c r="I279" s="234" t="n">
        <v>45226</v>
      </c>
    </row>
    <row r="280" customFormat="false" ht="12.75" hidden="false" customHeight="false" outlineLevel="0" collapsed="false">
      <c r="B280" s="232" t="n">
        <v>45261</v>
      </c>
      <c r="E280" s="233" t="n">
        <v>45257</v>
      </c>
      <c r="F280" s="237" t="n">
        <f aca="false">curves!I282</f>
        <v>0</v>
      </c>
      <c r="G280" s="236" t="n">
        <f aca="false">curves!H282</f>
        <v>0</v>
      </c>
      <c r="H280" s="237" t="n">
        <f aca="false">curves!J282</f>
        <v>0.068384762162177</v>
      </c>
      <c r="I280" s="234" t="n">
        <v>45258</v>
      </c>
    </row>
    <row r="281" customFormat="false" ht="12.75" hidden="false" customHeight="false" outlineLevel="0" collapsed="false">
      <c r="B281" s="232" t="n">
        <v>45292</v>
      </c>
      <c r="E281" s="233" t="n">
        <v>45286</v>
      </c>
      <c r="F281" s="237" t="n">
        <f aca="false">curves!I283</f>
        <v>0</v>
      </c>
      <c r="G281" s="236" t="n">
        <f aca="false">curves!H283</f>
        <v>0</v>
      </c>
      <c r="H281" s="237" t="n">
        <f aca="false">curves!J283</f>
        <v>0.068380320407074</v>
      </c>
      <c r="I281" s="234" t="n">
        <v>45287</v>
      </c>
    </row>
    <row r="282" customFormat="false" ht="12.75" hidden="false" customHeight="false" outlineLevel="0" collapsed="false">
      <c r="B282" s="232" t="n">
        <v>45323</v>
      </c>
      <c r="E282" s="233" t="n">
        <v>45317</v>
      </c>
      <c r="F282" s="237" t="n">
        <f aca="false">curves!I284</f>
        <v>0</v>
      </c>
      <c r="G282" s="236" t="n">
        <f aca="false">curves!H284</f>
        <v>0</v>
      </c>
      <c r="H282" s="237" t="n">
        <f aca="false">curves!J284</f>
        <v>0.068376165216821</v>
      </c>
      <c r="I282" s="234" t="n">
        <v>45320</v>
      </c>
    </row>
    <row r="283" customFormat="false" ht="12.75" hidden="false" customHeight="false" outlineLevel="0" collapsed="false">
      <c r="B283" s="232" t="n">
        <v>45352</v>
      </c>
      <c r="E283" s="233" t="n">
        <v>45348</v>
      </c>
      <c r="F283" s="237" t="n">
        <f aca="false">curves!I285</f>
        <v>0</v>
      </c>
      <c r="G283" s="236" t="n">
        <f aca="false">curves!H285</f>
        <v>0</v>
      </c>
      <c r="H283" s="237" t="n">
        <f aca="false">curves!J285</f>
        <v>0.06837172346173</v>
      </c>
      <c r="I283" s="234" t="n">
        <v>45349</v>
      </c>
    </row>
    <row r="284" customFormat="false" ht="12.75" hidden="false" customHeight="false" outlineLevel="0" collapsed="false">
      <c r="B284" s="232" t="n">
        <v>45383</v>
      </c>
      <c r="E284" s="233" t="n">
        <v>45376</v>
      </c>
      <c r="F284" s="237" t="n">
        <f aca="false">curves!I286</f>
        <v>0</v>
      </c>
      <c r="G284" s="236" t="n">
        <f aca="false">curves!H286</f>
        <v>0</v>
      </c>
      <c r="H284" s="237" t="n">
        <f aca="false">curves!J286</f>
        <v>0.068367424989068</v>
      </c>
      <c r="I284" s="234" t="n">
        <v>45377</v>
      </c>
    </row>
    <row r="285" customFormat="false" ht="12.75" hidden="false" customHeight="false" outlineLevel="0" collapsed="false">
      <c r="B285" s="232" t="n">
        <v>45413</v>
      </c>
      <c r="E285" s="233" t="n">
        <v>45407</v>
      </c>
      <c r="F285" s="237" t="n">
        <f aca="false">curves!I287</f>
        <v>0</v>
      </c>
      <c r="G285" s="236" t="n">
        <f aca="false">curves!H287</f>
        <v>0</v>
      </c>
      <c r="H285" s="237" t="n">
        <f aca="false">curves!J287</f>
        <v>0.068362983234</v>
      </c>
      <c r="I285" s="234" t="n">
        <v>45408</v>
      </c>
    </row>
    <row r="286" customFormat="false" ht="12.75" hidden="false" customHeight="false" outlineLevel="0" collapsed="false">
      <c r="B286" s="232" t="n">
        <v>45444</v>
      </c>
      <c r="E286" s="233" t="n">
        <v>45440</v>
      </c>
      <c r="F286" s="237" t="n">
        <f aca="false">curves!I288</f>
        <v>0</v>
      </c>
      <c r="G286" s="236" t="n">
        <f aca="false">curves!H288</f>
        <v>0</v>
      </c>
      <c r="H286" s="237" t="n">
        <f aca="false">curves!J288</f>
        <v>0.06835868476134</v>
      </c>
      <c r="I286" s="234" t="n">
        <v>45441</v>
      </c>
    </row>
    <row r="287" customFormat="false" ht="12.75" hidden="false" customHeight="false" outlineLevel="0" collapsed="false">
      <c r="B287" s="232" t="n">
        <v>45474</v>
      </c>
      <c r="E287" s="233" t="n">
        <v>45468</v>
      </c>
      <c r="F287" s="237" t="n">
        <f aca="false">curves!I289</f>
        <v>0</v>
      </c>
      <c r="G287" s="236" t="n">
        <f aca="false">curves!H289</f>
        <v>0</v>
      </c>
      <c r="H287" s="237" t="n">
        <f aca="false">curves!J289</f>
        <v>0.068354243006276</v>
      </c>
      <c r="I287" s="234" t="n">
        <v>45469</v>
      </c>
    </row>
    <row r="288" customFormat="false" ht="12.75" hidden="false" customHeight="false" outlineLevel="0" collapsed="false">
      <c r="B288" s="232" t="n">
        <v>45505</v>
      </c>
      <c r="E288" s="233" t="n">
        <v>45499</v>
      </c>
      <c r="F288" s="237" t="n">
        <f aca="false">curves!I290</f>
        <v>0</v>
      </c>
      <c r="G288" s="236" t="n">
        <f aca="false">curves!H290</f>
        <v>0</v>
      </c>
      <c r="H288" s="237" t="n">
        <f aca="false">curves!J290</f>
        <v>0.068349801251217</v>
      </c>
      <c r="I288" s="234" t="n">
        <v>45502</v>
      </c>
    </row>
    <row r="289" customFormat="false" ht="12.75" hidden="false" customHeight="false" outlineLevel="0" collapsed="false">
      <c r="B289" s="232" t="n">
        <v>45536</v>
      </c>
      <c r="E289" s="233" t="n">
        <v>45531</v>
      </c>
      <c r="F289" s="237" t="n">
        <f aca="false">curves!I291</f>
        <v>0</v>
      </c>
      <c r="G289" s="236" t="n">
        <f aca="false">curves!H291</f>
        <v>0</v>
      </c>
      <c r="H289" s="237" t="n">
        <f aca="false">curves!J291</f>
        <v>0.068345502778586</v>
      </c>
      <c r="I289" s="234" t="n">
        <v>45532</v>
      </c>
    </row>
    <row r="290" customFormat="false" ht="12.75" hidden="false" customHeight="false" outlineLevel="0" collapsed="false">
      <c r="B290" s="232" t="n">
        <v>45566</v>
      </c>
      <c r="E290" s="233" t="n">
        <v>45560</v>
      </c>
      <c r="F290" s="237" t="n">
        <f aca="false">curves!I292</f>
        <v>0</v>
      </c>
      <c r="G290" s="236" t="n">
        <f aca="false">curves!H292</f>
        <v>0</v>
      </c>
      <c r="H290" s="237" t="n">
        <f aca="false">curves!J292</f>
        <v>0.06834106102354</v>
      </c>
      <c r="I290" s="234" t="n">
        <v>45561</v>
      </c>
    </row>
    <row r="291" customFormat="false" ht="12.75" hidden="false" customHeight="false" outlineLevel="0" collapsed="false">
      <c r="B291" s="232" t="n">
        <v>45597</v>
      </c>
      <c r="E291" s="233" t="n">
        <v>45593</v>
      </c>
      <c r="F291" s="237" t="n">
        <f aca="false">curves!I293</f>
        <v>0</v>
      </c>
      <c r="G291" s="236" t="n">
        <f aca="false">curves!H293</f>
        <v>0</v>
      </c>
      <c r="H291" s="237" t="n">
        <f aca="false">curves!J293</f>
        <v>0.068336762550921</v>
      </c>
      <c r="I291" s="234" t="n">
        <v>45594</v>
      </c>
    </row>
    <row r="292" customFormat="false" ht="12.75" hidden="false" customHeight="false" outlineLevel="0" collapsed="false">
      <c r="B292" s="232" t="n">
        <v>45627</v>
      </c>
      <c r="E292" s="233" t="n">
        <v>45621</v>
      </c>
      <c r="F292" s="237" t="n">
        <f aca="false">curves!I294</f>
        <v>0</v>
      </c>
      <c r="G292" s="236" t="n">
        <f aca="false">curves!H294</f>
        <v>0</v>
      </c>
      <c r="H292" s="237" t="n">
        <f aca="false">curves!J294</f>
        <v>0.068332320795889</v>
      </c>
      <c r="I292" s="234" t="n">
        <v>45622</v>
      </c>
    </row>
    <row r="293" customFormat="false" ht="12.75" hidden="false" customHeight="false" outlineLevel="0" collapsed="false">
      <c r="B293" s="232" t="n">
        <v>45658</v>
      </c>
      <c r="E293" s="233" t="n">
        <v>45652</v>
      </c>
      <c r="F293" s="237" t="n">
        <f aca="false">curves!I295</f>
        <v>0</v>
      </c>
      <c r="G293" s="236" t="n">
        <f aca="false">curves!H295</f>
        <v>0</v>
      </c>
      <c r="H293" s="237" t="n">
        <f aca="false">curves!J295</f>
        <v>0.068327879040862</v>
      </c>
      <c r="I293" s="234" t="n">
        <v>45653</v>
      </c>
    </row>
    <row r="294" customFormat="false" ht="12.75" hidden="false" customHeight="false" outlineLevel="0" collapsed="false">
      <c r="B294" s="232" t="n">
        <v>45689</v>
      </c>
      <c r="E294" s="233" t="n">
        <v>45685</v>
      </c>
      <c r="F294" s="237" t="n">
        <f aca="false">curves!I296</f>
        <v>0</v>
      </c>
      <c r="G294" s="236" t="n">
        <f aca="false">curves!H296</f>
        <v>0</v>
      </c>
      <c r="H294" s="237" t="n">
        <f aca="false">curves!J296</f>
        <v>0.068323867133102</v>
      </c>
      <c r="I294" s="234" t="n">
        <v>45686</v>
      </c>
    </row>
    <row r="295" customFormat="false" ht="12.75" hidden="false" customHeight="false" outlineLevel="0" collapsed="false">
      <c r="B295" s="232" t="n">
        <v>45717</v>
      </c>
      <c r="E295" s="233" t="n">
        <v>45713</v>
      </c>
      <c r="F295" s="237" t="n">
        <f aca="false">curves!I297</f>
        <v>0</v>
      </c>
      <c r="G295" s="236" t="n">
        <f aca="false">curves!H297</f>
        <v>0</v>
      </c>
      <c r="H295" s="237" t="n">
        <f aca="false">curves!J297</f>
        <v>0.068319425378088</v>
      </c>
      <c r="I295" s="234" t="n">
        <v>45714</v>
      </c>
    </row>
    <row r="296" customFormat="false" ht="12.75" hidden="false" customHeight="false" outlineLevel="0" collapsed="false">
      <c r="B296" s="232" t="n">
        <v>45748</v>
      </c>
      <c r="E296" s="233" t="n">
        <v>45742</v>
      </c>
      <c r="F296" s="237" t="n">
        <f aca="false">curves!I298</f>
        <v>0</v>
      </c>
      <c r="G296" s="236" t="n">
        <f aca="false">curves!H298</f>
        <v>0</v>
      </c>
      <c r="H296" s="237" t="n">
        <f aca="false">curves!J298</f>
        <v>0.0683151269055</v>
      </c>
      <c r="I296" s="234" t="n">
        <v>45743</v>
      </c>
    </row>
    <row r="297" customFormat="false" ht="12.75" hidden="false" customHeight="false" outlineLevel="0" collapsed="false">
      <c r="B297" s="232" t="n">
        <v>45778</v>
      </c>
      <c r="E297" s="233" t="n">
        <v>45772</v>
      </c>
      <c r="F297" s="237" t="n">
        <f aca="false">curves!I299</f>
        <v>0</v>
      </c>
      <c r="G297" s="236" t="n">
        <f aca="false">curves!H299</f>
        <v>0</v>
      </c>
      <c r="H297" s="237" t="n">
        <f aca="false">curves!J299</f>
        <v>0.0683106851505</v>
      </c>
      <c r="I297" s="234" t="n">
        <v>45775</v>
      </c>
    </row>
    <row r="298" customFormat="false" ht="12.75" hidden="false" customHeight="false" outlineLevel="0" collapsed="false">
      <c r="B298" s="232" t="n">
        <v>45809</v>
      </c>
      <c r="E298" s="233" t="n">
        <v>45804</v>
      </c>
      <c r="F298" s="237" t="n">
        <f aca="false">curves!I300</f>
        <v>0</v>
      </c>
      <c r="G298" s="236" t="n">
        <f aca="false">curves!H300</f>
        <v>0</v>
      </c>
      <c r="H298" s="237" t="n">
        <f aca="false">curves!J300</f>
        <v>0.068306386677924</v>
      </c>
      <c r="I298" s="234" t="n">
        <v>45805</v>
      </c>
    </row>
    <row r="299" customFormat="false" ht="12.75" hidden="false" customHeight="false" outlineLevel="0" collapsed="false">
      <c r="B299" s="232" t="n">
        <v>45839</v>
      </c>
      <c r="E299" s="233" t="n">
        <v>45833</v>
      </c>
      <c r="F299" s="237" t="n">
        <f aca="false">curves!I301</f>
        <v>0</v>
      </c>
      <c r="G299" s="236" t="n">
        <f aca="false">curves!H301</f>
        <v>0</v>
      </c>
      <c r="H299" s="237" t="n">
        <f aca="false">curves!J301</f>
        <v>0.068301944922936</v>
      </c>
      <c r="I299" s="234" t="n">
        <v>45834</v>
      </c>
    </row>
    <row r="300" customFormat="false" ht="12.75" hidden="false" customHeight="false" outlineLevel="0" collapsed="false">
      <c r="B300" s="232" t="n">
        <v>45870</v>
      </c>
      <c r="E300" s="233" t="n">
        <v>45866</v>
      </c>
      <c r="F300" s="237" t="n">
        <f aca="false">curves!I302</f>
        <v>0</v>
      </c>
      <c r="G300" s="236" t="n">
        <f aca="false">curves!H302</f>
        <v>0</v>
      </c>
      <c r="H300" s="237" t="n">
        <f aca="false">curves!J302</f>
        <v>0.068297503167954</v>
      </c>
      <c r="I300" s="234" t="n">
        <v>45867</v>
      </c>
    </row>
    <row r="301" customFormat="false" ht="12.75" hidden="false" customHeight="false" outlineLevel="0" collapsed="false">
      <c r="B301" s="232" t="n">
        <v>45901</v>
      </c>
      <c r="E301" s="233" t="n">
        <v>45895</v>
      </c>
      <c r="F301" s="237" t="n">
        <f aca="false">curves!I303</f>
        <v>0</v>
      </c>
      <c r="G301" s="236" t="n">
        <f aca="false">curves!H303</f>
        <v>0</v>
      </c>
      <c r="H301" s="237" t="n">
        <f aca="false">curves!J303</f>
        <v>0.068293204695397</v>
      </c>
      <c r="I301" s="234" t="n">
        <v>45896</v>
      </c>
    </row>
    <row r="302" customFormat="false" ht="12.75" hidden="false" customHeight="false" outlineLevel="0" collapsed="false">
      <c r="B302" s="232" t="n">
        <v>45931</v>
      </c>
      <c r="E302" s="233" t="n">
        <v>45925</v>
      </c>
      <c r="F302" s="237" t="n">
        <f aca="false">curves!I304</f>
        <v>0</v>
      </c>
      <c r="G302" s="236" t="n">
        <f aca="false">curves!H304</f>
        <v>0</v>
      </c>
      <c r="H302" s="237" t="n">
        <f aca="false">curves!J304</f>
        <v>0.068288762940429</v>
      </c>
      <c r="I302" s="234" t="n">
        <v>45926</v>
      </c>
    </row>
    <row r="303" customFormat="false" ht="12.75" hidden="false" customHeight="false" outlineLevel="0" collapsed="false">
      <c r="B303" s="232" t="n">
        <v>45962</v>
      </c>
      <c r="E303" s="233" t="n">
        <v>45958</v>
      </c>
      <c r="F303" s="237" t="n">
        <f aca="false">curves!I305</f>
        <v>0</v>
      </c>
      <c r="G303" s="236" t="n">
        <f aca="false">curves!H305</f>
        <v>0</v>
      </c>
      <c r="H303" s="237" t="n">
        <f aca="false">curves!J305</f>
        <v>0.068284464467884</v>
      </c>
      <c r="I303" s="234" t="n">
        <v>45959</v>
      </c>
    </row>
    <row r="304" customFormat="false" ht="12.75" hidden="false" customHeight="false" outlineLevel="0" collapsed="false">
      <c r="B304" s="232" t="n">
        <v>45992</v>
      </c>
      <c r="E304" s="233" t="n">
        <v>45985</v>
      </c>
      <c r="F304" s="237" t="n">
        <f aca="false">curves!I306</f>
        <v>0</v>
      </c>
      <c r="G304" s="236" t="n">
        <f aca="false">curves!H306</f>
        <v>0</v>
      </c>
      <c r="H304" s="237" t="n">
        <f aca="false">curves!J306</f>
        <v>0.068280022712928</v>
      </c>
      <c r="I304" s="234" t="n">
        <v>45986</v>
      </c>
    </row>
    <row r="305" customFormat="false" ht="12.75" hidden="false" customHeight="false" outlineLevel="0" collapsed="false">
      <c r="B305" s="232" t="n">
        <v>46023</v>
      </c>
      <c r="E305" s="233" t="n">
        <v>46017</v>
      </c>
      <c r="F305" s="237" t="n">
        <f aca="false">curves!I307</f>
        <v>0</v>
      </c>
      <c r="G305" s="236" t="n">
        <f aca="false">curves!H307</f>
        <v>0</v>
      </c>
      <c r="H305" s="237" t="n">
        <f aca="false">curves!J307</f>
        <v>0.068275580957979</v>
      </c>
      <c r="I305" s="234" t="n">
        <v>46020</v>
      </c>
    </row>
    <row r="306" customFormat="false" ht="12.75" hidden="false" customHeight="false" outlineLevel="0" collapsed="false">
      <c r="B306" s="232" t="n">
        <v>46054</v>
      </c>
      <c r="E306" s="233" t="n">
        <v>46049</v>
      </c>
      <c r="F306" s="237" t="n">
        <f aca="false">curves!I308</f>
        <v>0</v>
      </c>
      <c r="G306" s="236" t="n">
        <f aca="false">curves!H308</f>
        <v>0</v>
      </c>
      <c r="H306" s="237" t="n">
        <f aca="false">curves!J308</f>
        <v>0.068271569050288</v>
      </c>
      <c r="I306" s="234" t="n">
        <v>46050</v>
      </c>
    </row>
    <row r="307" customFormat="false" ht="12.75" hidden="false" customHeight="false" outlineLevel="0" collapsed="false">
      <c r="B307" s="232" t="n">
        <v>46082</v>
      </c>
      <c r="E307" s="233" t="n">
        <v>46077</v>
      </c>
      <c r="F307" s="237" t="n">
        <f aca="false">curves!I309</f>
        <v>0</v>
      </c>
      <c r="G307" s="236" t="n">
        <f aca="false">curves!H309</f>
        <v>0</v>
      </c>
      <c r="H307" s="237" t="n">
        <f aca="false">curves!J309</f>
        <v>0.068267127295351</v>
      </c>
      <c r="I307" s="234" t="n">
        <v>46078</v>
      </c>
    </row>
    <row r="308" customFormat="false" ht="12.75" hidden="false" customHeight="false" outlineLevel="0" collapsed="false">
      <c r="B308" s="232" t="n">
        <v>46113</v>
      </c>
      <c r="E308" s="233" t="n">
        <v>46107</v>
      </c>
      <c r="F308" s="237" t="n">
        <f aca="false">curves!I310</f>
        <v>0</v>
      </c>
      <c r="G308" s="236" t="n">
        <f aca="false">curves!H310</f>
        <v>0</v>
      </c>
      <c r="H308" s="237" t="n">
        <f aca="false">curves!J310</f>
        <v>0.068262828822838</v>
      </c>
      <c r="I308" s="234" t="n">
        <v>46108</v>
      </c>
    </row>
    <row r="309" customFormat="false" ht="12.75" hidden="false" customHeight="false" outlineLevel="0" collapsed="false">
      <c r="B309" s="232" t="n">
        <v>46143</v>
      </c>
      <c r="E309" s="233" t="n">
        <v>46139</v>
      </c>
      <c r="F309" s="237" t="n">
        <f aca="false">curves!I311</f>
        <v>0</v>
      </c>
      <c r="G309" s="236" t="n">
        <f aca="false">curves!H311</f>
        <v>0</v>
      </c>
      <c r="H309" s="237" t="n">
        <f aca="false">curves!J311</f>
        <v>0.068258387067913</v>
      </c>
      <c r="I309" s="234" t="n">
        <v>46140</v>
      </c>
    </row>
    <row r="310" customFormat="false" ht="12.75" hidden="false" customHeight="false" outlineLevel="0" collapsed="false">
      <c r="B310" s="232" t="n">
        <v>46174</v>
      </c>
      <c r="E310" s="233" t="n">
        <v>46168</v>
      </c>
      <c r="F310" s="237" t="n">
        <f aca="false">curves!I312</f>
        <v>0</v>
      </c>
      <c r="G310" s="236" t="n">
        <f aca="false">curves!H312</f>
        <v>0</v>
      </c>
      <c r="H310" s="237" t="n">
        <f aca="false">curves!J312</f>
        <v>0.068254088595412</v>
      </c>
      <c r="I310" s="234" t="n">
        <v>46169</v>
      </c>
    </row>
    <row r="311" customFormat="false" ht="12.75" hidden="false" customHeight="false" outlineLevel="0" collapsed="false">
      <c r="B311" s="232" t="n">
        <v>46204</v>
      </c>
      <c r="E311" s="233" t="n">
        <v>46198</v>
      </c>
      <c r="F311" s="237" t="n">
        <f aca="false">curves!I313</f>
        <v>0</v>
      </c>
      <c r="G311" s="236" t="n">
        <f aca="false">curves!H313</f>
        <v>0</v>
      </c>
      <c r="H311" s="237" t="n">
        <f aca="false">curves!J313</f>
        <v>0.068249646840501</v>
      </c>
      <c r="I311" s="234" t="n">
        <v>46199</v>
      </c>
    </row>
    <row r="312" customFormat="false" ht="12.75" hidden="false" customHeight="false" outlineLevel="0" collapsed="false">
      <c r="B312" s="232" t="n">
        <v>46235</v>
      </c>
      <c r="E312" s="233" t="n">
        <v>46231</v>
      </c>
      <c r="F312" s="237" t="n">
        <f aca="false">curves!I314</f>
        <v>0</v>
      </c>
      <c r="G312" s="236" t="n">
        <f aca="false">curves!H314</f>
        <v>0</v>
      </c>
      <c r="H312" s="237" t="n">
        <f aca="false">curves!J314</f>
        <v>0.068245205085596</v>
      </c>
      <c r="I312" s="234" t="n">
        <v>46232</v>
      </c>
    </row>
    <row r="313" customFormat="false" ht="12.75" hidden="false" customHeight="false" outlineLevel="0" collapsed="false">
      <c r="B313" s="232" t="n">
        <v>46266</v>
      </c>
      <c r="E313" s="233" t="n">
        <v>46260</v>
      </c>
      <c r="F313" s="237" t="n">
        <f aca="false">curves!I315</f>
        <v>0</v>
      </c>
      <c r="G313" s="236" t="n">
        <f aca="false">curves!H315</f>
        <v>0</v>
      </c>
      <c r="H313" s="237" t="n">
        <f aca="false">curves!J315</f>
        <v>0.068240906613114</v>
      </c>
      <c r="I313" s="234" t="n">
        <v>46261</v>
      </c>
    </row>
    <row r="314" customFormat="false" ht="12.75" hidden="false" customHeight="false" outlineLevel="0" collapsed="false">
      <c r="B314" s="232" t="n">
        <v>46296</v>
      </c>
      <c r="E314" s="233" t="n">
        <v>46290</v>
      </c>
      <c r="F314" s="237" t="n">
        <f aca="false">curves!I316</f>
        <v>0</v>
      </c>
      <c r="G314" s="236" t="n">
        <f aca="false">curves!H316</f>
        <v>0</v>
      </c>
      <c r="H314" s="237" t="n">
        <f aca="false">curves!J316</f>
        <v>0.068236464858222</v>
      </c>
      <c r="I314" s="234" t="n">
        <v>46293</v>
      </c>
    </row>
    <row r="315" customFormat="false" ht="12.75" hidden="false" customHeight="false" outlineLevel="0" collapsed="false">
      <c r="B315" s="232" t="n">
        <v>46327</v>
      </c>
      <c r="E315" s="233" t="n">
        <v>46322</v>
      </c>
      <c r="F315" s="237" t="n">
        <f aca="false">curves!I317</f>
        <v>0</v>
      </c>
      <c r="G315" s="236" t="n">
        <f aca="false">curves!H317</f>
        <v>0</v>
      </c>
      <c r="H315" s="237" t="n">
        <f aca="false">curves!J317</f>
        <v>0.068232166385752</v>
      </c>
      <c r="I315" s="234" t="n">
        <v>46323</v>
      </c>
    </row>
    <row r="316" customFormat="false" ht="12.75" hidden="false" customHeight="false" outlineLevel="0" collapsed="false">
      <c r="B316" s="232" t="n">
        <v>46357</v>
      </c>
      <c r="E316" s="233" t="n">
        <v>46350</v>
      </c>
      <c r="F316" s="237" t="n">
        <f aca="false">curves!I318</f>
        <v>0</v>
      </c>
      <c r="G316" s="236" t="n">
        <f aca="false">curves!H318</f>
        <v>0</v>
      </c>
      <c r="H316" s="237" t="n">
        <f aca="false">curves!J318</f>
        <v>0.068227724630873</v>
      </c>
      <c r="I316" s="234" t="n">
        <v>46351</v>
      </c>
    </row>
    <row r="317" customFormat="false" ht="12.75" hidden="false" customHeight="false" outlineLevel="0" collapsed="false">
      <c r="B317" s="232" t="n">
        <v>46388</v>
      </c>
      <c r="E317" s="233" t="n">
        <v>46384</v>
      </c>
      <c r="F317" s="237" t="n">
        <f aca="false">curves!I319</f>
        <v>0</v>
      </c>
      <c r="G317" s="236" t="n">
        <f aca="false">curves!H319</f>
        <v>0</v>
      </c>
      <c r="H317" s="237" t="n">
        <f aca="false">curves!J319</f>
        <v>0.068223282876001</v>
      </c>
      <c r="I317" s="234" t="n">
        <v>46385</v>
      </c>
    </row>
    <row r="318" customFormat="false" ht="12.75" hidden="false" customHeight="false" outlineLevel="0" collapsed="false">
      <c r="B318" s="232" t="n">
        <v>46419</v>
      </c>
      <c r="E318" s="233" t="n">
        <v>46413</v>
      </c>
      <c r="F318" s="237" t="n">
        <f aca="false">curves!I320</f>
        <v>0</v>
      </c>
      <c r="G318" s="236" t="n">
        <f aca="false">curves!H320</f>
        <v>0</v>
      </c>
      <c r="H318" s="237" t="n">
        <f aca="false">curves!J320</f>
        <v>0.068219270968379</v>
      </c>
      <c r="I318" s="234" t="n">
        <v>46414</v>
      </c>
    </row>
    <row r="319" customFormat="false" ht="12.75" hidden="false" customHeight="false" outlineLevel="0" collapsed="false">
      <c r="B319" s="232" t="n">
        <v>46447</v>
      </c>
      <c r="E319" s="233" t="n">
        <v>46441</v>
      </c>
      <c r="F319" s="237" t="n">
        <f aca="false">curves!I321</f>
        <v>0</v>
      </c>
      <c r="G319" s="236" t="n">
        <f aca="false">curves!H321</f>
        <v>0</v>
      </c>
      <c r="H319" s="237" t="n">
        <f aca="false">curves!J321</f>
        <v>0.068214829213519</v>
      </c>
      <c r="I319" s="234" t="n">
        <v>46442</v>
      </c>
    </row>
    <row r="320" customFormat="false" ht="12.75" hidden="false" customHeight="false" outlineLevel="0" collapsed="false">
      <c r="B320" s="232" t="n">
        <v>46478</v>
      </c>
      <c r="E320" s="233" t="n">
        <v>46471</v>
      </c>
      <c r="F320" s="237" t="n">
        <f aca="false">curves!I322</f>
        <v>0</v>
      </c>
      <c r="G320" s="236" t="n">
        <f aca="false">curves!H322</f>
        <v>0</v>
      </c>
      <c r="H320" s="237" t="n">
        <f aca="false">curves!J322</f>
        <v>0.06821053074108</v>
      </c>
      <c r="I320" s="234" t="n">
        <v>46475</v>
      </c>
    </row>
    <row r="321" customFormat="false" ht="12.75" hidden="false" customHeight="false" outlineLevel="0" collapsed="false">
      <c r="B321" s="232" t="n">
        <v>46508</v>
      </c>
      <c r="E321" s="233" t="n">
        <v>46504</v>
      </c>
      <c r="F321" s="237" t="n">
        <f aca="false">curves!I323</f>
        <v>0</v>
      </c>
      <c r="G321" s="236" t="n">
        <f aca="false">curves!H323</f>
        <v>0</v>
      </c>
      <c r="H321" s="237" t="n">
        <f aca="false">curves!J323</f>
        <v>0.068206088986232</v>
      </c>
      <c r="I321" s="234" t="n">
        <v>46505</v>
      </c>
    </row>
    <row r="322" customFormat="false" ht="12.75" hidden="false" customHeight="false" outlineLevel="0" collapsed="false">
      <c r="B322" s="232" t="n">
        <v>46539</v>
      </c>
      <c r="E322" s="233" t="n">
        <v>46532</v>
      </c>
      <c r="F322" s="237" t="n">
        <f aca="false">curves!I324</f>
        <v>0</v>
      </c>
      <c r="G322" s="236" t="n">
        <f aca="false">curves!H324</f>
        <v>0</v>
      </c>
      <c r="H322" s="237" t="n">
        <f aca="false">curves!J324</f>
        <v>0.068201790513806</v>
      </c>
      <c r="I322" s="234" t="n">
        <v>46533</v>
      </c>
    </row>
    <row r="323" customFormat="false" ht="12.75" hidden="false" customHeight="false" outlineLevel="0" collapsed="false">
      <c r="B323" s="232" t="n">
        <v>46569</v>
      </c>
      <c r="E323" s="233" t="n">
        <v>46563</v>
      </c>
      <c r="F323" s="237" t="n">
        <f aca="false">curves!I325</f>
        <v>0</v>
      </c>
      <c r="G323" s="236" t="n">
        <f aca="false">curves!H325</f>
        <v>0</v>
      </c>
      <c r="H323" s="237" t="n">
        <f aca="false">curves!J325</f>
        <v>0.068197348758972</v>
      </c>
      <c r="I323" s="234" t="n">
        <v>46566</v>
      </c>
    </row>
    <row r="324" customFormat="false" ht="12.75" hidden="false" customHeight="false" outlineLevel="0" collapsed="false">
      <c r="B324" s="232" t="n">
        <v>46600</v>
      </c>
      <c r="E324" s="233" t="n">
        <v>46595</v>
      </c>
      <c r="F324" s="237" t="n">
        <f aca="false">curves!I326</f>
        <v>0</v>
      </c>
      <c r="G324" s="236" t="n">
        <f aca="false">curves!H326</f>
        <v>0</v>
      </c>
      <c r="H324" s="237" t="n">
        <f aca="false">curves!J326</f>
        <v>0.068192907004143</v>
      </c>
      <c r="I324" s="234" t="n">
        <v>46596</v>
      </c>
    </row>
    <row r="325" customFormat="false" ht="12.75" hidden="false" customHeight="false" outlineLevel="0" collapsed="false">
      <c r="B325" s="232" t="n">
        <v>46631</v>
      </c>
      <c r="E325" s="233" t="n">
        <v>46625</v>
      </c>
      <c r="F325" s="237" t="n">
        <f aca="false">curves!I327</f>
        <v>0</v>
      </c>
      <c r="G325" s="236" t="n">
        <f aca="false">curves!H327</f>
        <v>0</v>
      </c>
      <c r="H325" s="237" t="n">
        <f aca="false">curves!J327</f>
        <v>0.068188608531736</v>
      </c>
      <c r="I325" s="234" t="n">
        <v>46626</v>
      </c>
    </row>
    <row r="326" customFormat="false" ht="12.75" hidden="false" customHeight="false" outlineLevel="0" collapsed="false">
      <c r="B326" s="232" t="n">
        <v>46661</v>
      </c>
      <c r="E326" s="233" t="n">
        <v>46657</v>
      </c>
      <c r="F326" s="237" t="n">
        <f aca="false">curves!I328</f>
        <v>0</v>
      </c>
      <c r="G326" s="236" t="n">
        <f aca="false">curves!H328</f>
        <v>0</v>
      </c>
      <c r="H326" s="237" t="n">
        <f aca="false">curves!J328</f>
        <v>0.068184166776921</v>
      </c>
      <c r="I326" s="234" t="n">
        <v>46658</v>
      </c>
    </row>
    <row r="327" customFormat="false" ht="12.75" hidden="false" customHeight="false" outlineLevel="0" collapsed="false">
      <c r="B327" s="232" t="n">
        <v>46692</v>
      </c>
      <c r="E327" s="233" t="n">
        <v>46686</v>
      </c>
      <c r="F327" s="237" t="n">
        <f aca="false">curves!I329</f>
        <v>0</v>
      </c>
      <c r="G327" s="236" t="n">
        <f aca="false">curves!H329</f>
        <v>0</v>
      </c>
      <c r="H327" s="237" t="n">
        <f aca="false">curves!J329</f>
        <v>0.068179868304525</v>
      </c>
      <c r="I327" s="234" t="n">
        <v>46687</v>
      </c>
    </row>
    <row r="328" customFormat="false" ht="12.75" hidden="false" customHeight="false" outlineLevel="0" collapsed="false">
      <c r="B328" s="232" t="n">
        <v>46722</v>
      </c>
      <c r="E328" s="233" t="n">
        <v>46715</v>
      </c>
      <c r="F328" s="237" t="n">
        <f aca="false">curves!I330</f>
        <v>0</v>
      </c>
      <c r="G328" s="236" t="n">
        <f aca="false">curves!H330</f>
        <v>0</v>
      </c>
      <c r="H328" s="237" t="n">
        <f aca="false">curves!J330</f>
        <v>0.068175426549723</v>
      </c>
      <c r="I328" s="234" t="n">
        <v>46717</v>
      </c>
    </row>
    <row r="329" customFormat="false" ht="12.75" hidden="false" customHeight="false" outlineLevel="0" collapsed="false">
      <c r="B329" s="232" t="n">
        <v>46753</v>
      </c>
      <c r="E329" s="233" t="n">
        <v>46748</v>
      </c>
      <c r="F329" s="237" t="n">
        <f aca="false">curves!I331</f>
        <v>0</v>
      </c>
      <c r="G329" s="236" t="n">
        <f aca="false">curves!H331</f>
        <v>0</v>
      </c>
      <c r="H329" s="237" t="n">
        <f aca="false">curves!J331</f>
        <v>0.068170984794927</v>
      </c>
      <c r="I329" s="234" t="n">
        <v>46749</v>
      </c>
    </row>
    <row r="330" customFormat="false" ht="12.75" hidden="false" customHeight="false" outlineLevel="0" collapsed="false">
      <c r="B330" s="232" t="n">
        <v>46784</v>
      </c>
      <c r="E330" s="233" t="n">
        <v>46778</v>
      </c>
      <c r="F330" s="237" t="n">
        <f aca="false">curves!I332</f>
        <v>0</v>
      </c>
      <c r="G330" s="236" t="n">
        <f aca="false">curves!H332</f>
        <v>0</v>
      </c>
      <c r="H330" s="237" t="n">
        <f aca="false">curves!J332</f>
        <v>0.068166829604963</v>
      </c>
      <c r="I330" s="234" t="n">
        <v>46779</v>
      </c>
    </row>
    <row r="331" customFormat="false" ht="12.75" hidden="false" customHeight="false" outlineLevel="0" collapsed="false">
      <c r="B331" s="232" t="n">
        <v>46813</v>
      </c>
      <c r="E331" s="233" t="n">
        <v>46807</v>
      </c>
      <c r="F331" s="237" t="n">
        <f aca="false">curves!I333</f>
        <v>0</v>
      </c>
      <c r="G331" s="236" t="n">
        <f aca="false">curves!H333</f>
        <v>0</v>
      </c>
      <c r="H331" s="237" t="n">
        <f aca="false">curves!J333</f>
        <v>0.06816238785018</v>
      </c>
      <c r="I331" s="234" t="n">
        <v>46808</v>
      </c>
    </row>
    <row r="332" customFormat="false" ht="12.75" hidden="false" customHeight="false" outlineLevel="0" collapsed="false">
      <c r="B332" s="232" t="n">
        <v>46844</v>
      </c>
      <c r="E332" s="233" t="n">
        <v>46840</v>
      </c>
      <c r="F332" s="237" t="n">
        <f aca="false">curves!I334</f>
        <v>0</v>
      </c>
      <c r="G332" s="236" t="n">
        <f aca="false">curves!H334</f>
        <v>0</v>
      </c>
      <c r="H332" s="237" t="n">
        <f aca="false">curves!J334</f>
        <v>0.068158089377815</v>
      </c>
      <c r="I332" s="234" t="n">
        <v>46841</v>
      </c>
    </row>
    <row r="333" customFormat="false" ht="12.75" hidden="false" customHeight="false" outlineLevel="0" collapsed="false">
      <c r="B333" s="232" t="n">
        <v>46874</v>
      </c>
      <c r="E333" s="233" t="n">
        <v>46868</v>
      </c>
      <c r="F333" s="237" t="n">
        <f aca="false">curves!I335</f>
        <v>0</v>
      </c>
      <c r="G333" s="236" t="n">
        <f aca="false">curves!H335</f>
        <v>0</v>
      </c>
      <c r="H333" s="237" t="n">
        <f aca="false">curves!J335</f>
        <v>0.068153647623045</v>
      </c>
      <c r="I333" s="234" t="n">
        <v>46869</v>
      </c>
    </row>
    <row r="334" customFormat="false" ht="12.75" hidden="false" customHeight="false" outlineLevel="0" collapsed="false">
      <c r="B334" s="232" t="n">
        <v>46905</v>
      </c>
      <c r="E334" s="233" t="n">
        <v>46898</v>
      </c>
      <c r="F334" s="237" t="n">
        <f aca="false">curves!I336</f>
        <v>0</v>
      </c>
      <c r="G334" s="236" t="n">
        <f aca="false">curves!H336</f>
        <v>0</v>
      </c>
      <c r="H334" s="237" t="n">
        <f aca="false">curves!J336</f>
        <v>0.068149349150693</v>
      </c>
      <c r="I334" s="234" t="n">
        <v>46899</v>
      </c>
    </row>
    <row r="335" customFormat="false" ht="12.75" hidden="false" customHeight="false" outlineLevel="0" collapsed="false">
      <c r="B335" s="232" t="n">
        <v>46935</v>
      </c>
      <c r="E335" s="233" t="n">
        <v>46931</v>
      </c>
      <c r="F335" s="237" t="n">
        <f aca="false">curves!I337</f>
        <v>0</v>
      </c>
      <c r="G335" s="236" t="n">
        <f aca="false">curves!H337</f>
        <v>0</v>
      </c>
      <c r="H335" s="237" t="n">
        <f aca="false">curves!J337</f>
        <v>0.068144907395936</v>
      </c>
      <c r="I335" s="234" t="n">
        <v>46932</v>
      </c>
    </row>
    <row r="336" customFormat="false" ht="12.75" hidden="false" customHeight="false" outlineLevel="0" collapsed="false">
      <c r="B336" s="232" t="n">
        <v>46966</v>
      </c>
      <c r="E336" s="233" t="n">
        <v>46960</v>
      </c>
      <c r="F336" s="237" t="n">
        <f aca="false">curves!I338</f>
        <v>0</v>
      </c>
      <c r="G336" s="236" t="n">
        <f aca="false">curves!H338</f>
        <v>0</v>
      </c>
      <c r="H336" s="237" t="n">
        <f aca="false">curves!J338</f>
        <v>0.068140465641185</v>
      </c>
      <c r="I336" s="234" t="n">
        <v>46961</v>
      </c>
    </row>
    <row r="337" customFormat="false" ht="12.75" hidden="false" customHeight="false" outlineLevel="0" collapsed="false">
      <c r="B337" s="232" t="n">
        <v>46997</v>
      </c>
      <c r="E337" s="233" t="n">
        <v>46993</v>
      </c>
      <c r="F337" s="237" t="n">
        <f aca="false">curves!I339</f>
        <v>0</v>
      </c>
      <c r="G337" s="236" t="n">
        <f aca="false">curves!H339</f>
        <v>0</v>
      </c>
      <c r="H337" s="237" t="n">
        <f aca="false">curves!J339</f>
        <v>0.068136167168852</v>
      </c>
      <c r="I337" s="234" t="n">
        <v>46994</v>
      </c>
    </row>
    <row r="338" customFormat="false" ht="12.75" hidden="false" customHeight="false" outlineLevel="0" collapsed="false">
      <c r="B338" s="232" t="n">
        <v>47027</v>
      </c>
      <c r="E338" s="233" t="n">
        <v>47022</v>
      </c>
      <c r="F338" s="237" t="n">
        <f aca="false">curves!I340</f>
        <v>0</v>
      </c>
      <c r="G338" s="236" t="n">
        <f aca="false">curves!H340</f>
        <v>0</v>
      </c>
      <c r="H338" s="237" t="n">
        <f aca="false">curves!J340</f>
        <v>0.068131725414113</v>
      </c>
      <c r="I338" s="234" t="n">
        <v>47023</v>
      </c>
    </row>
    <row r="339" customFormat="false" ht="12.75" hidden="false" customHeight="false" outlineLevel="0" collapsed="false">
      <c r="B339" s="232" t="n">
        <v>47058</v>
      </c>
      <c r="E339" s="233" t="n">
        <v>47052</v>
      </c>
      <c r="F339" s="237" t="n">
        <f aca="false">curves!I341</f>
        <v>0</v>
      </c>
      <c r="G339" s="236" t="n">
        <f aca="false">curves!H341</f>
        <v>0</v>
      </c>
      <c r="H339" s="237" t="n">
        <f aca="false">curves!J341</f>
        <v>0.068127426941793</v>
      </c>
      <c r="I339" s="234" t="n">
        <v>47053</v>
      </c>
    </row>
    <row r="340" customFormat="false" ht="12.75" hidden="false" customHeight="false" outlineLevel="0" collapsed="false">
      <c r="B340" s="232" t="n">
        <v>47088</v>
      </c>
      <c r="E340" s="233" t="n">
        <v>47084</v>
      </c>
      <c r="F340" s="237" t="n">
        <f aca="false">curves!I342</f>
        <v>0</v>
      </c>
      <c r="G340" s="236" t="n">
        <f aca="false">curves!H342</f>
        <v>0</v>
      </c>
      <c r="H340" s="237" t="n">
        <f aca="false">curves!J342</f>
        <v>0.068122985187067</v>
      </c>
      <c r="I340" s="234" t="n">
        <v>47085</v>
      </c>
    </row>
    <row r="341" customFormat="false" ht="12.75" hidden="false" customHeight="false" outlineLevel="0" collapsed="false">
      <c r="B341" s="232" t="n">
        <v>47119</v>
      </c>
      <c r="E341" s="233" t="n">
        <v>47113</v>
      </c>
      <c r="F341" s="237" t="n">
        <f aca="false">curves!I343</f>
        <v>0</v>
      </c>
      <c r="G341" s="236" t="n">
        <f aca="false">curves!H343</f>
        <v>0</v>
      </c>
      <c r="H341" s="237" t="n">
        <f aca="false">curves!J343</f>
        <v>0.068118543432349</v>
      </c>
      <c r="I341" s="234" t="n">
        <v>47114</v>
      </c>
    </row>
    <row r="342" customFormat="false" ht="12.75" hidden="false" customHeight="false" outlineLevel="0" collapsed="false">
      <c r="B342" s="232" t="n">
        <v>47150</v>
      </c>
      <c r="E342" s="233" t="n">
        <v>47144</v>
      </c>
      <c r="F342" s="237" t="n">
        <f aca="false">curves!I344</f>
        <v>0</v>
      </c>
      <c r="G342" s="236" t="n">
        <f aca="false">curves!H344</f>
        <v>0</v>
      </c>
      <c r="H342" s="237" t="n">
        <f aca="false">curves!J344</f>
        <v>0.068114531524867</v>
      </c>
      <c r="I342" s="234" t="n">
        <v>47147</v>
      </c>
    </row>
    <row r="343" customFormat="false" ht="12.75" hidden="false" customHeight="false" outlineLevel="0" collapsed="false">
      <c r="B343" s="232" t="n">
        <v>47178</v>
      </c>
      <c r="E343" s="233" t="n">
        <v>47172</v>
      </c>
      <c r="F343" s="237" t="n">
        <f aca="false">curves!I345</f>
        <v>0</v>
      </c>
      <c r="G343" s="236" t="n">
        <f aca="false">curves!H345</f>
        <v>0</v>
      </c>
      <c r="H343" s="237" t="n">
        <f aca="false">curves!J345</f>
        <v>0.068110089770161</v>
      </c>
      <c r="I343" s="234" t="n">
        <v>47175</v>
      </c>
    </row>
    <row r="344" customFormat="false" ht="12.75" hidden="false" customHeight="false" outlineLevel="0" collapsed="false">
      <c r="B344" s="232" t="n">
        <v>47178</v>
      </c>
      <c r="E344" s="233" t="n">
        <v>47203</v>
      </c>
      <c r="F344" s="237" t="n">
        <f aca="false">curves!I346</f>
        <v>0</v>
      </c>
      <c r="G344" s="236" t="n">
        <f aca="false">curves!H346</f>
        <v>0</v>
      </c>
      <c r="H344" s="237" t="n">
        <f aca="false">curves!J346</f>
        <v>0.06810579129787</v>
      </c>
      <c r="I344" s="234" t="n">
        <v>47204</v>
      </c>
    </row>
    <row r="345" customFormat="false" ht="12.75" hidden="false" customHeight="false" outlineLevel="0" collapsed="false">
      <c r="B345" s="232" t="n">
        <v>47178</v>
      </c>
      <c r="E345" s="233" t="n">
        <v>47233</v>
      </c>
      <c r="F345" s="237" t="n">
        <f aca="false">curves!I347</f>
        <v>0</v>
      </c>
      <c r="G345" s="236" t="n">
        <f aca="false">curves!H347</f>
        <v>0</v>
      </c>
      <c r="H345" s="237" t="n">
        <f aca="false">curves!J347</f>
        <v>0.068101349543177</v>
      </c>
      <c r="I345" s="234" t="n">
        <v>47234</v>
      </c>
    </row>
    <row r="346" customFormat="false" ht="12.75" hidden="false" customHeight="false" outlineLevel="0" collapsed="false">
      <c r="B346" s="232" t="n">
        <v>47178</v>
      </c>
      <c r="E346" s="233" t="n">
        <v>47263</v>
      </c>
      <c r="F346" s="237" t="n">
        <f aca="false">curves!I348</f>
        <v>0</v>
      </c>
      <c r="G346" s="236" t="n">
        <f aca="false">curves!H348</f>
        <v>0</v>
      </c>
      <c r="H346" s="237" t="n">
        <f aca="false">curves!J348</f>
        <v>0.068097051070899</v>
      </c>
      <c r="I346" s="234" t="n">
        <v>47267</v>
      </c>
    </row>
    <row r="347" customFormat="false" ht="12.75" hidden="false" customHeight="false" outlineLevel="0" collapsed="false">
      <c r="B347" s="232" t="n">
        <v>47178</v>
      </c>
      <c r="E347" s="233" t="n">
        <v>47295</v>
      </c>
      <c r="F347" s="237" t="n">
        <f aca="false">curves!I349</f>
        <v>0</v>
      </c>
      <c r="G347" s="236" t="n">
        <f aca="false">curves!H349</f>
        <v>0</v>
      </c>
      <c r="H347" s="237" t="n">
        <f aca="false">curves!J349</f>
        <v>0.068092609316219</v>
      </c>
      <c r="I347" s="234" t="n">
        <v>47296</v>
      </c>
    </row>
    <row r="348" customFormat="false" ht="12.75" hidden="false" customHeight="false" outlineLevel="0" collapsed="false">
      <c r="B348" s="232" t="n">
        <v>47178</v>
      </c>
      <c r="E348" s="233" t="n">
        <v>47325</v>
      </c>
      <c r="F348" s="237" t="n">
        <f aca="false">curves!I350</f>
        <v>0</v>
      </c>
      <c r="G348" s="236" t="n">
        <f aca="false">curves!H350</f>
        <v>0</v>
      </c>
      <c r="H348" s="237" t="n">
        <f aca="false">curves!J350</f>
        <v>0.068088167561545</v>
      </c>
      <c r="I348" s="234" t="n">
        <v>47326</v>
      </c>
    </row>
    <row r="349" customFormat="false" ht="12.75" hidden="false" customHeight="false" outlineLevel="0" collapsed="false">
      <c r="E349" s="233" t="n">
        <v>47358</v>
      </c>
      <c r="I349" s="234" t="n">
        <v>47359</v>
      </c>
    </row>
    <row r="350" customFormat="false" ht="12.75" hidden="false" customHeight="false" outlineLevel="0" collapsed="false">
      <c r="E350" s="233" t="n">
        <v>47386</v>
      </c>
      <c r="I350" s="234" t="n">
        <v>47387</v>
      </c>
    </row>
    <row r="351" customFormat="false" ht="12.75" hidden="false" customHeight="false" outlineLevel="0" collapsed="false">
      <c r="E351" s="233" t="n">
        <v>47417</v>
      </c>
      <c r="I351" s="234" t="n">
        <v>47420</v>
      </c>
    </row>
    <row r="352" customFormat="false" ht="12.75" hidden="false" customHeight="false" outlineLevel="0" collapsed="false">
      <c r="E352" s="233" t="n">
        <v>47449</v>
      </c>
      <c r="I352" s="234" t="n">
        <v>47450</v>
      </c>
    </row>
    <row r="353" customFormat="false" ht="12.75" hidden="false" customHeight="false" outlineLevel="0" collapsed="false">
      <c r="E353" s="233" t="n">
        <v>47478</v>
      </c>
      <c r="I353" s="234" t="n">
        <v>47479</v>
      </c>
    </row>
    <row r="354" customFormat="false" ht="12.75" hidden="false" customHeight="false" outlineLevel="0" collapsed="false">
      <c r="E354" s="233" t="n">
        <v>47511</v>
      </c>
      <c r="I354" s="234" t="n">
        <v>47512</v>
      </c>
    </row>
    <row r="355" customFormat="false" ht="12.75" hidden="false" customHeight="false" outlineLevel="0" collapsed="false">
      <c r="E355" s="233" t="n">
        <v>47539</v>
      </c>
      <c r="I355" s="234" t="n">
        <v>47540</v>
      </c>
    </row>
    <row r="356" customFormat="false" ht="12.75" hidden="false" customHeight="false" outlineLevel="0" collapsed="false">
      <c r="E356" s="233" t="n">
        <v>47568</v>
      </c>
      <c r="I356" s="234" t="n">
        <v>47569</v>
      </c>
    </row>
    <row r="357" customFormat="false" ht="12.75" hidden="false" customHeight="false" outlineLevel="0" collapsed="false">
      <c r="E357" s="233" t="n">
        <v>47598</v>
      </c>
      <c r="I357" s="234" t="n">
        <v>47599</v>
      </c>
    </row>
    <row r="358" customFormat="false" ht="12.75" hidden="false" customHeight="false" outlineLevel="0" collapsed="false">
      <c r="E358" s="233" t="n">
        <v>47631</v>
      </c>
      <c r="I358" s="234" t="n">
        <v>47632</v>
      </c>
    </row>
    <row r="359" customFormat="false" ht="12.75" hidden="false" customHeight="false" outlineLevel="0" collapsed="false">
      <c r="E359" s="233" t="n">
        <v>47659</v>
      </c>
      <c r="I359" s="234" t="n">
        <v>47660</v>
      </c>
    </row>
    <row r="360" customFormat="false" ht="12.75" hidden="false" customHeight="false" outlineLevel="0" collapsed="false">
      <c r="E360" s="233" t="n">
        <v>47690</v>
      </c>
      <c r="I360" s="234" t="n">
        <v>47693</v>
      </c>
    </row>
    <row r="361" customFormat="false" ht="12.75" hidden="false" customHeight="false" outlineLevel="0" collapsed="false">
      <c r="E361" s="233" t="n">
        <v>47722</v>
      </c>
      <c r="I361" s="234" t="n">
        <v>47723</v>
      </c>
    </row>
    <row r="362" customFormat="false" ht="12.75" hidden="false" customHeight="false" outlineLevel="0" collapsed="false">
      <c r="E362" s="233" t="n">
        <v>47751</v>
      </c>
      <c r="I362" s="234" t="n">
        <v>47752</v>
      </c>
    </row>
    <row r="363" customFormat="false" ht="12.75" hidden="false" customHeight="false" outlineLevel="0" collapsed="false">
      <c r="E363" s="233" t="n">
        <v>47784</v>
      </c>
      <c r="I363" s="234" t="n">
        <v>47785</v>
      </c>
    </row>
    <row r="364" customFormat="false" ht="12.75" hidden="false" customHeight="false" outlineLevel="0" collapsed="false">
      <c r="E364" s="233" t="n">
        <v>47812</v>
      </c>
      <c r="I364" s="234" t="n">
        <v>47813</v>
      </c>
    </row>
    <row r="365" customFormat="false" ht="12.75" hidden="false" customHeight="false" outlineLevel="0" collapsed="false">
      <c r="E365" s="233" t="n">
        <v>47812</v>
      </c>
      <c r="I365" s="234" t="n">
        <v>47813</v>
      </c>
    </row>
    <row r="366" customFormat="false" ht="12.75" hidden="false" customHeight="false" outlineLevel="0" collapsed="false">
      <c r="E366" s="233" t="n">
        <v>47812</v>
      </c>
      <c r="I366" s="234" t="n">
        <v>47813</v>
      </c>
    </row>
    <row r="367" customFormat="false" ht="12.75" hidden="false" customHeight="false" outlineLevel="0" collapsed="false">
      <c r="E367" s="233" t="n">
        <v>47812</v>
      </c>
      <c r="I367" s="234" t="n">
        <v>47813</v>
      </c>
    </row>
    <row r="368" customFormat="false" ht="12.75" hidden="false" customHeight="false" outlineLevel="0" collapsed="false">
      <c r="E368" s="233" t="n">
        <v>47812</v>
      </c>
      <c r="I368" s="234" t="n">
        <v>47813</v>
      </c>
    </row>
    <row r="369" customFormat="false" ht="12.75" hidden="false" customHeight="false" outlineLevel="0" collapsed="false">
      <c r="E369" s="233" t="n">
        <v>47812</v>
      </c>
      <c r="I369" s="234" t="n">
        <v>47813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3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8" activeCellId="0" sqref="H8"/>
    </sheetView>
  </sheetViews>
  <sheetFormatPr defaultColWidth="9.13671875" defaultRowHeight="12" customHeight="true" zeroHeight="false" outlineLevelRow="0" outlineLevelCol="0"/>
  <cols>
    <col collapsed="false" customWidth="false" hidden="false" outlineLevel="0" max="7" min="1" style="74" width="9.14"/>
    <col collapsed="false" customWidth="true" hidden="false" outlineLevel="0" max="8" min="8" style="74" width="12.56"/>
    <col collapsed="false" customWidth="false" hidden="false" outlineLevel="0" max="11" min="9" style="74" width="9.14"/>
    <col collapsed="false" customWidth="true" hidden="false" outlineLevel="0" max="12" min="12" style="74" width="12.99"/>
    <col collapsed="false" customWidth="false" hidden="false" outlineLevel="0" max="15" min="13" style="74" width="9.14"/>
    <col collapsed="false" customWidth="true" hidden="false" outlineLevel="0" max="16" min="16" style="74" width="9.56"/>
    <col collapsed="false" customWidth="true" hidden="false" outlineLevel="0" max="17" min="17" style="74" width="9.99"/>
    <col collapsed="false" customWidth="false" hidden="false" outlineLevel="0" max="257" min="18" style="74" width="9.14"/>
  </cols>
  <sheetData>
    <row r="1" customFormat="false" ht="12" hidden="false" customHeight="false" outlineLevel="0" collapsed="false">
      <c r="B1" s="74" t="n">
        <f aca="false">AVERAGE(B18:B29)</f>
        <v>4.66541666666667</v>
      </c>
    </row>
    <row r="2" customFormat="false" ht="12" hidden="false" customHeight="false" outlineLevel="0" collapsed="false">
      <c r="B2" s="74" t="n">
        <f aca="false">AVERAGE(B19:B30)</f>
        <v>4.61208333333333</v>
      </c>
    </row>
    <row r="3" customFormat="false" ht="12" hidden="false" customHeight="false" outlineLevel="0" collapsed="false">
      <c r="B3" s="74" t="n">
        <f aca="false">AVERAGE(B20:B31)</f>
        <v>4.56058333333333</v>
      </c>
    </row>
    <row r="4" customFormat="false" ht="12" hidden="false" customHeight="false" outlineLevel="0" collapsed="false">
      <c r="B4" s="74" t="n">
        <f aca="false">AVERAGE(B21:B32)</f>
        <v>4.50991666666667</v>
      </c>
    </row>
    <row r="5" customFormat="false" ht="12" hidden="false" customHeight="false" outlineLevel="0" collapsed="false">
      <c r="B5" s="74" t="n">
        <f aca="false">AVERAGE(B22:B33)</f>
        <v>4.45966666666667</v>
      </c>
    </row>
    <row r="6" customFormat="false" ht="12" hidden="false" customHeight="false" outlineLevel="0" collapsed="false">
      <c r="B6" s="74" t="n">
        <f aca="false">AVERAGE(B23:B34)</f>
        <v>4.41066666666667</v>
      </c>
    </row>
    <row r="7" customFormat="false" ht="13.5" hidden="false" customHeight="true" outlineLevel="0" collapsed="false"/>
    <row r="8" customFormat="false" ht="12" hidden="false" customHeight="false" outlineLevel="0" collapsed="false">
      <c r="F8" s="74" t="n">
        <f aca="false">SUM(F12:F46)</f>
        <v>178.57898511</v>
      </c>
      <c r="H8" s="240" t="n">
        <f aca="false">SUM(H12:H221)</f>
        <v>919910.440119701</v>
      </c>
      <c r="L8" s="240" t="n">
        <f aca="false">SUM(L12:L45)</f>
        <v>190328.41087048</v>
      </c>
      <c r="Q8" s="240" t="n">
        <f aca="false">SUM(Q12:Q146)</f>
        <v>557503.020470956</v>
      </c>
    </row>
    <row r="10" customFormat="false" ht="12" hidden="false" customHeight="false" outlineLevel="0" collapsed="false">
      <c r="F10" s="74" t="s">
        <v>288</v>
      </c>
    </row>
    <row r="11" customFormat="false" ht="12" hidden="false" customHeight="false" outlineLevel="0" collapsed="false">
      <c r="A11" s="74" t="s">
        <v>289</v>
      </c>
      <c r="B11" s="74" t="s">
        <v>290</v>
      </c>
      <c r="F11" s="74" t="s">
        <v>291</v>
      </c>
      <c r="H11" s="74" t="s">
        <v>292</v>
      </c>
      <c r="J11" s="74" t="s">
        <v>22</v>
      </c>
      <c r="L11" s="74" t="s">
        <v>293</v>
      </c>
    </row>
    <row r="12" customFormat="false" ht="12" hidden="false" customHeight="false" outlineLevel="0" collapsed="false">
      <c r="A12" s="74" t="n">
        <v>6.181</v>
      </c>
      <c r="B12" s="74" t="n">
        <v>6.589</v>
      </c>
      <c r="D12" s="74" t="n">
        <f aca="false">B12-A12</f>
        <v>0.408</v>
      </c>
      <c r="E12" s="14" t="n">
        <v>36708</v>
      </c>
      <c r="F12" s="74" t="n">
        <v>164.61256652</v>
      </c>
      <c r="H12" s="240" t="n">
        <f aca="false">F12*$D12*10000</f>
        <v>671619.271401601</v>
      </c>
      <c r="J12" s="74" t="n">
        <v>44.945468224</v>
      </c>
      <c r="L12" s="240" t="n">
        <f aca="false">J12*D12*10000*0.5</f>
        <v>91688.7551769601</v>
      </c>
      <c r="O12" s="240"/>
      <c r="P12" s="240" t="n">
        <f aca="false">O12+'basis opt greeks'!C6</f>
        <v>49048.3609614307</v>
      </c>
      <c r="Q12" s="240" t="n">
        <f aca="false">O12*N12*100</f>
        <v>0</v>
      </c>
      <c r="V12" s="74" t="n">
        <v>2.29437948030964</v>
      </c>
      <c r="X12" s="240" t="n">
        <f aca="false">V12*$D12*10000</f>
        <v>9361.06827966335</v>
      </c>
    </row>
    <row r="13" customFormat="false" ht="12.75" hidden="false" customHeight="false" outlineLevel="0" collapsed="false">
      <c r="A13" s="74" t="n">
        <v>6.026</v>
      </c>
      <c r="B13" s="74" t="n">
        <v>6.418</v>
      </c>
      <c r="D13" s="74" t="n">
        <f aca="false">B13-A13</f>
        <v>0.392</v>
      </c>
      <c r="E13" s="14" t="n">
        <v>36739</v>
      </c>
      <c r="F13" s="74" t="n">
        <v>117.56803087</v>
      </c>
      <c r="H13" s="240" t="n">
        <f aca="false">F13*D13*10000</f>
        <v>460866.6810104</v>
      </c>
      <c r="J13" s="74" t="n">
        <v>33.006329574</v>
      </c>
      <c r="L13" s="240" t="n">
        <f aca="false">J13*D13*10000*0.5</f>
        <v>64692.4059650401</v>
      </c>
      <c r="O13" s="225"/>
      <c r="P13" s="240" t="n">
        <f aca="false">O13+'basis opt greeks'!C7</f>
        <v>0</v>
      </c>
      <c r="Q13" s="240" t="n">
        <f aca="false">O13*N13*100</f>
        <v>0</v>
      </c>
      <c r="V13" s="74" t="n">
        <v>0.271089514889881</v>
      </c>
      <c r="X13" s="240" t="n">
        <f aca="false">V13*$D13*10000</f>
        <v>1062.67089836833</v>
      </c>
    </row>
    <row r="14" customFormat="false" ht="12.75" hidden="false" customHeight="false" outlineLevel="0" collapsed="false">
      <c r="A14" s="74" t="n">
        <v>5.536</v>
      </c>
      <c r="B14" s="74" t="n">
        <v>5.836</v>
      </c>
      <c r="D14" s="74" t="n">
        <f aca="false">B14-A14</f>
        <v>0.3</v>
      </c>
      <c r="E14" s="14" t="n">
        <v>36770</v>
      </c>
      <c r="F14" s="74" t="n">
        <v>-45.132495</v>
      </c>
      <c r="H14" s="240" t="n">
        <f aca="false">F14*D14*10000</f>
        <v>-135397.485</v>
      </c>
      <c r="J14" s="74" t="n">
        <v>38.010685203</v>
      </c>
      <c r="L14" s="240" t="n">
        <f aca="false">J14*D14*10000*0.5</f>
        <v>57016.0278045</v>
      </c>
      <c r="N14" s="74" t="n">
        <v>0.0299999999999999</v>
      </c>
      <c r="O14" s="225" t="n">
        <v>126329.263972266</v>
      </c>
      <c r="P14" s="240" t="n">
        <f aca="false">O14+'basis opt greeks'!C8</f>
        <v>121219.688179214</v>
      </c>
      <c r="Q14" s="240" t="n">
        <f aca="false">O14*N14*100</f>
        <v>378987.791916797</v>
      </c>
      <c r="V14" s="74" t="n">
        <v>-8.96463832225831</v>
      </c>
      <c r="X14" s="240" t="n">
        <f aca="false">V14*$D14*10000</f>
        <v>-26893.9149667749</v>
      </c>
    </row>
    <row r="15" customFormat="false" ht="12.75" hidden="false" customHeight="false" outlineLevel="0" collapsed="false">
      <c r="A15" s="74" t="n">
        <v>4.916</v>
      </c>
      <c r="B15" s="74" t="n">
        <v>5.17</v>
      </c>
      <c r="D15" s="74" t="n">
        <f aca="false">B15-A15</f>
        <v>0.254</v>
      </c>
      <c r="E15" s="14" t="n">
        <v>36800</v>
      </c>
      <c r="F15" s="74" t="n">
        <v>13.55799627</v>
      </c>
      <c r="H15" s="240" t="n">
        <f aca="false">F15*D15*10000</f>
        <v>34437.3105257999</v>
      </c>
      <c r="J15" s="74" t="n">
        <v>-1.013956016</v>
      </c>
      <c r="L15" s="240" t="n">
        <f aca="false">J15*D15*10000*0.5</f>
        <v>-1287.72414032</v>
      </c>
      <c r="N15" s="74" t="n">
        <v>0.0149999999999999</v>
      </c>
      <c r="O15" s="225" t="n">
        <v>30063.1305854114</v>
      </c>
      <c r="P15" s="240" t="n">
        <f aca="false">O15+'basis opt greeks'!C9</f>
        <v>20643.6697563513</v>
      </c>
      <c r="Q15" s="240" t="n">
        <f aca="false">O15*N15*100</f>
        <v>45094.6958781168</v>
      </c>
      <c r="V15" s="74" t="n">
        <v>34.3146724008488</v>
      </c>
      <c r="X15" s="240" t="n">
        <f aca="false">V15*$D15*10000</f>
        <v>87159.2678981557</v>
      </c>
    </row>
    <row r="16" customFormat="false" ht="12.75" hidden="false" customHeight="false" outlineLevel="0" collapsed="false">
      <c r="A16" s="74" t="n">
        <v>4.7</v>
      </c>
      <c r="B16" s="74" t="n">
        <v>4.895</v>
      </c>
      <c r="D16" s="74" t="n">
        <f aca="false">B16-A16</f>
        <v>0.194999999999999</v>
      </c>
      <c r="E16" s="14" t="n">
        <v>36831</v>
      </c>
      <c r="F16" s="74" t="n">
        <v>0.357374610000001</v>
      </c>
      <c r="H16" s="240" t="n">
        <f aca="false">F16*D16*10000</f>
        <v>696.880489499999</v>
      </c>
      <c r="J16" s="74" t="n">
        <v>-5.39337534</v>
      </c>
      <c r="L16" s="240" t="n">
        <f aca="false">J16*D16*10000*0.5</f>
        <v>-5258.54095649999</v>
      </c>
      <c r="N16" s="74" t="n">
        <v>0.0125000000000001</v>
      </c>
      <c r="O16" s="225" t="n">
        <v>30745.0863798235</v>
      </c>
      <c r="P16" s="240" t="n">
        <f aca="false">O16+'basis opt greeks'!C10</f>
        <v>68825.6286385961</v>
      </c>
      <c r="Q16" s="240" t="n">
        <f aca="false">O16*N16*100</f>
        <v>38431.3579747796</v>
      </c>
      <c r="V16" s="74" t="n">
        <v>20.348599263147</v>
      </c>
      <c r="X16" s="240" t="n">
        <f aca="false">V16*$D16*10000</f>
        <v>39679.7685631365</v>
      </c>
    </row>
    <row r="17" customFormat="false" ht="12.75" hidden="false" customHeight="false" outlineLevel="0" collapsed="false">
      <c r="A17" s="74" t="n">
        <v>4.675</v>
      </c>
      <c r="B17" s="74" t="n">
        <v>4.86</v>
      </c>
      <c r="D17" s="74" t="n">
        <f aca="false">B17-A17</f>
        <v>0.185000000000001</v>
      </c>
      <c r="E17" s="14" t="n">
        <v>36861</v>
      </c>
      <c r="F17" s="74" t="n">
        <v>-31.13785033</v>
      </c>
      <c r="H17" s="240" t="n">
        <f aca="false">F17*D17*10000</f>
        <v>-57605.0231105002</v>
      </c>
      <c r="J17" s="74" t="n">
        <v>-12.012683918</v>
      </c>
      <c r="L17" s="240" t="n">
        <f aca="false">J17*D17*10000*0.5</f>
        <v>-11111.73262415</v>
      </c>
      <c r="N17" s="74" t="n">
        <v>0.01</v>
      </c>
      <c r="O17" s="225" t="n">
        <v>10147.4533688481</v>
      </c>
      <c r="P17" s="240" t="n">
        <f aca="false">O17+'basis opt greeks'!C11</f>
        <v>3722.22284061501</v>
      </c>
      <c r="Q17" s="240" t="n">
        <f aca="false">O17*N17*100</f>
        <v>10147.4533688481</v>
      </c>
      <c r="V17" s="74" t="n">
        <v>9.91075530222872</v>
      </c>
      <c r="X17" s="240" t="n">
        <f aca="false">V17*$D17*10000</f>
        <v>18334.8973091232</v>
      </c>
    </row>
    <row r="18" customFormat="false" ht="12.75" hidden="false" customHeight="false" outlineLevel="0" collapsed="false">
      <c r="A18" s="74" t="n">
        <v>4.66</v>
      </c>
      <c r="B18" s="74" t="n">
        <v>4.84</v>
      </c>
      <c r="D18" s="74" t="n">
        <f aca="false">B18-A18</f>
        <v>0.18</v>
      </c>
      <c r="E18" s="14" t="n">
        <v>36892</v>
      </c>
      <c r="F18" s="74" t="n">
        <v>12.35756128</v>
      </c>
      <c r="H18" s="240" t="n">
        <f aca="false">F18*D18*10000</f>
        <v>22243.610304</v>
      </c>
      <c r="J18" s="74" t="n">
        <v>-6.618855522</v>
      </c>
      <c r="L18" s="240" t="n">
        <f aca="false">J18*D18*10000*0.5</f>
        <v>-5956.96996979999</v>
      </c>
      <c r="N18" s="74" t="n">
        <v>0.00999999999999995</v>
      </c>
      <c r="O18" s="225" t="n">
        <v>21605.1477766268</v>
      </c>
      <c r="P18" s="240" t="n">
        <f aca="false">O18+'basis opt greeks'!C12</f>
        <v>24166.534878485</v>
      </c>
      <c r="Q18" s="240" t="n">
        <f aca="false">O18*N18*100</f>
        <v>21605.1477766267</v>
      </c>
      <c r="V18" s="74" t="n">
        <v>9.25833647026236</v>
      </c>
      <c r="X18" s="240" t="n">
        <f aca="false">V18*$D18*10000</f>
        <v>16665.0056464722</v>
      </c>
    </row>
    <row r="19" customFormat="false" ht="12.75" hidden="false" customHeight="false" outlineLevel="0" collapsed="false">
      <c r="A19" s="74" t="n">
        <v>4.645</v>
      </c>
      <c r="B19" s="74" t="n">
        <v>4.82</v>
      </c>
      <c r="D19" s="74" t="n">
        <f aca="false">B19-A19</f>
        <v>0.175000000000001</v>
      </c>
      <c r="E19" s="14" t="n">
        <v>36923</v>
      </c>
      <c r="F19" s="74" t="n">
        <v>14.59345109</v>
      </c>
      <c r="H19" s="240" t="n">
        <f aca="false">F19*D19*10000</f>
        <v>25538.5394075001</v>
      </c>
      <c r="J19" s="74" t="n">
        <v>0.824643224</v>
      </c>
      <c r="L19" s="240" t="n">
        <f aca="false">J19*D19*10000*0.5</f>
        <v>721.562821000003</v>
      </c>
      <c r="N19" s="74" t="n">
        <v>0.01</v>
      </c>
      <c r="O19" s="225" t="n">
        <v>16820.7445686015</v>
      </c>
      <c r="P19" s="240" t="n">
        <f aca="false">O19+'basis opt greeks'!C13</f>
        <v>19449.7735271885</v>
      </c>
      <c r="Q19" s="240" t="n">
        <f aca="false">O19*N19*100</f>
        <v>16820.7445686015</v>
      </c>
      <c r="V19" s="74" t="n">
        <v>59.400735002617</v>
      </c>
      <c r="X19" s="240" t="n">
        <f aca="false">V19*$D19*10000</f>
        <v>103951.28625458</v>
      </c>
    </row>
    <row r="20" customFormat="false" ht="12.75" hidden="false" customHeight="false" outlineLevel="0" collapsed="false">
      <c r="A20" s="74" t="n">
        <v>4.63</v>
      </c>
      <c r="B20" s="74" t="n">
        <v>4.805</v>
      </c>
      <c r="D20" s="74" t="n">
        <f aca="false">B20-A20</f>
        <v>0.175</v>
      </c>
      <c r="E20" s="14" t="n">
        <v>36951</v>
      </c>
      <c r="F20" s="74" t="n">
        <v>-14.03574129</v>
      </c>
      <c r="H20" s="240" t="n">
        <f aca="false">F20*D20*10000</f>
        <v>-24562.5472575</v>
      </c>
      <c r="J20" s="74" t="n">
        <v>0.947020334</v>
      </c>
      <c r="L20" s="240" t="n">
        <f aca="false">J20*D20*10000*0.5</f>
        <v>828.642792249999</v>
      </c>
      <c r="N20" s="74" t="n">
        <v>0.01</v>
      </c>
      <c r="O20" s="225" t="n">
        <v>17806.184073809</v>
      </c>
      <c r="P20" s="240" t="n">
        <f aca="false">O20+'basis opt greeks'!C14</f>
        <v>17821.674198913</v>
      </c>
      <c r="Q20" s="240" t="n">
        <f aca="false">O20*N20*100</f>
        <v>17806.184073809</v>
      </c>
      <c r="V20" s="74" t="n">
        <v>-12.1589580432447</v>
      </c>
      <c r="X20" s="240" t="n">
        <f aca="false">V20*$D20*10000</f>
        <v>-21278.1765756782</v>
      </c>
    </row>
    <row r="21" customFormat="false" ht="12.75" hidden="false" customHeight="false" outlineLevel="0" collapsed="false">
      <c r="A21" s="74" t="n">
        <v>4.62</v>
      </c>
      <c r="B21" s="74" t="n">
        <v>4.795</v>
      </c>
      <c r="D21" s="74" t="n">
        <f aca="false">B21-A21</f>
        <v>0.175</v>
      </c>
      <c r="E21" s="14" t="n">
        <v>36982</v>
      </c>
      <c r="F21" s="74" t="n">
        <v>-14.37717319</v>
      </c>
      <c r="H21" s="240" t="n">
        <f aca="false">F21*D21*10000</f>
        <v>-25160.0530825</v>
      </c>
      <c r="J21" s="74" t="n">
        <v>0.668521186</v>
      </c>
      <c r="L21" s="240" t="n">
        <f aca="false">J21*D21*10000*0.5</f>
        <v>584.956037749999</v>
      </c>
      <c r="N21" s="74" t="n">
        <v>0.01</v>
      </c>
      <c r="O21" s="225" t="n">
        <v>17849.4603779783</v>
      </c>
      <c r="P21" s="240" t="n">
        <f aca="false">O21+'basis opt greeks'!C15</f>
        <v>18007.2708413461</v>
      </c>
      <c r="Q21" s="240" t="n">
        <f aca="false">O21*N21*100</f>
        <v>17849.4603779783</v>
      </c>
      <c r="V21" s="74" t="n">
        <v>1.33915522894444</v>
      </c>
      <c r="X21" s="240" t="n">
        <f aca="false">V21*$D21*10000</f>
        <v>2343.52165065277</v>
      </c>
    </row>
    <row r="22" customFormat="false" ht="12.75" hidden="false" customHeight="false" outlineLevel="0" collapsed="false">
      <c r="A22" s="74" t="n">
        <v>4.71</v>
      </c>
      <c r="B22" s="74" t="n">
        <v>4.88</v>
      </c>
      <c r="D22" s="74" t="n">
        <f aca="false">B22-A22</f>
        <v>0.17</v>
      </c>
      <c r="E22" s="14" t="n">
        <v>37012</v>
      </c>
      <c r="F22" s="74" t="n">
        <v>26.48603643</v>
      </c>
      <c r="H22" s="240" t="n">
        <f aca="false">F22*D22*10000</f>
        <v>45026.261931</v>
      </c>
      <c r="J22" s="74" t="n">
        <v>0.067273446</v>
      </c>
      <c r="L22" s="240" t="n">
        <f aca="false">J22*D22*10000*0.5</f>
        <v>57.1824290999999</v>
      </c>
      <c r="N22" s="74" t="n">
        <v>0.01</v>
      </c>
      <c r="O22" s="225" t="n">
        <v>18705.9929405247</v>
      </c>
      <c r="P22" s="240" t="n">
        <f aca="false">O22+'basis opt greeks'!C16</f>
        <v>19206.0067813189</v>
      </c>
      <c r="Q22" s="240" t="n">
        <f aca="false">O22*N22*100</f>
        <v>18705.9929405247</v>
      </c>
      <c r="V22" s="74" t="n">
        <v>1.36984159123437</v>
      </c>
      <c r="X22" s="240" t="n">
        <f aca="false">V22*$D22*10000</f>
        <v>2328.73070509842</v>
      </c>
    </row>
    <row r="23" customFormat="false" ht="12.75" hidden="false" customHeight="false" outlineLevel="0" collapsed="false">
      <c r="A23" s="74" t="n">
        <v>4.8</v>
      </c>
      <c r="B23" s="74" t="n">
        <v>4.955</v>
      </c>
      <c r="D23" s="74" t="n">
        <f aca="false">B23-A23</f>
        <v>0.155</v>
      </c>
      <c r="E23" s="14" t="n">
        <v>37043</v>
      </c>
      <c r="F23" s="74" t="n">
        <v>12.80063274</v>
      </c>
      <c r="H23" s="240" t="n">
        <f aca="false">F23*D23*10000</f>
        <v>19840.980747</v>
      </c>
      <c r="J23" s="74" t="n">
        <v>-0.030426174</v>
      </c>
      <c r="L23" s="240" t="n">
        <f aca="false">J23*D23*10000*0.5</f>
        <v>-23.5802848500001</v>
      </c>
      <c r="N23" s="74" t="n">
        <v>0.01</v>
      </c>
      <c r="O23" s="225" t="n">
        <v>19022.9966487354</v>
      </c>
      <c r="P23" s="240" t="n">
        <f aca="false">O23+'basis opt greeks'!C17</f>
        <v>20384.1491505924</v>
      </c>
      <c r="Q23" s="240" t="n">
        <f aca="false">O23*N23*100</f>
        <v>19022.9966487354</v>
      </c>
      <c r="V23" s="74" t="n">
        <v>1.23712315807592</v>
      </c>
      <c r="X23" s="240" t="n">
        <f aca="false">V23*$D23*10000</f>
        <v>1917.54089501768</v>
      </c>
    </row>
    <row r="24" customFormat="false" ht="12.75" hidden="false" customHeight="false" outlineLevel="0" collapsed="false">
      <c r="A24" s="74" t="n">
        <v>4.81</v>
      </c>
      <c r="B24" s="74" t="n">
        <v>4.965</v>
      </c>
      <c r="D24" s="74" t="n">
        <f aca="false">B24-A24</f>
        <v>0.155</v>
      </c>
      <c r="E24" s="14" t="n">
        <v>37073</v>
      </c>
      <c r="F24" s="74" t="n">
        <v>-6.48689354</v>
      </c>
      <c r="H24" s="240" t="n">
        <f aca="false">F24*D24*10000</f>
        <v>-10054.684987</v>
      </c>
      <c r="J24" s="74" t="n">
        <v>-0.169264528</v>
      </c>
      <c r="L24" s="240" t="n">
        <f aca="false">J24*D24*10000*0.5</f>
        <v>-131.1800092</v>
      </c>
      <c r="N24" s="74" t="n">
        <v>0.00750000000000001</v>
      </c>
      <c r="O24" s="225" t="n">
        <v>14651.3813351678</v>
      </c>
      <c r="P24" s="240" t="n">
        <f aca="false">O24+'basis opt greeks'!C18</f>
        <v>13814.1312894708</v>
      </c>
      <c r="Q24" s="240" t="n">
        <f aca="false">O24*N24*100</f>
        <v>10988.5360013759</v>
      </c>
      <c r="V24" s="74" t="n">
        <v>1.29924566763777</v>
      </c>
      <c r="X24" s="240" t="n">
        <f aca="false">V24*$D24*10000</f>
        <v>2013.83078483854</v>
      </c>
    </row>
    <row r="25" customFormat="false" ht="12.75" hidden="false" customHeight="false" outlineLevel="0" collapsed="false">
      <c r="A25" s="74" t="n">
        <v>4.58</v>
      </c>
      <c r="B25" s="74" t="n">
        <v>4.735</v>
      </c>
      <c r="D25" s="74" t="n">
        <f aca="false">B25-A25</f>
        <v>0.155</v>
      </c>
      <c r="E25" s="14" t="n">
        <v>37104</v>
      </c>
      <c r="F25" s="74" t="n">
        <v>-6.61029007</v>
      </c>
      <c r="H25" s="240" t="n">
        <f aca="false">F25*D25*10000</f>
        <v>-10245.9496085</v>
      </c>
      <c r="J25" s="74" t="n">
        <v>0.00361031799999995</v>
      </c>
      <c r="L25" s="240" t="n">
        <f aca="false">J25*D25*10000*0.5</f>
        <v>2.79799644999996</v>
      </c>
      <c r="N25" s="74" t="n">
        <v>0.00750000000000001</v>
      </c>
      <c r="O25" s="225" t="n">
        <v>16965.0523666663</v>
      </c>
      <c r="P25" s="240" t="n">
        <f aca="false">O25+'basis opt greeks'!C19</f>
        <v>19109.6110514942</v>
      </c>
      <c r="Q25" s="240" t="n">
        <f aca="false">O25*N25*100</f>
        <v>12723.7892749997</v>
      </c>
      <c r="V25" s="74" t="n">
        <v>1.48672749837272</v>
      </c>
      <c r="X25" s="240" t="n">
        <f aca="false">V25*$D25*10000</f>
        <v>2304.42762247772</v>
      </c>
    </row>
    <row r="26" customFormat="false" ht="12.75" hidden="false" customHeight="false" outlineLevel="0" collapsed="false">
      <c r="A26" s="74" t="n">
        <v>4.385</v>
      </c>
      <c r="B26" s="74" t="n">
        <v>4.5</v>
      </c>
      <c r="D26" s="74" t="n">
        <f aca="false">B26-A26</f>
        <v>0.115</v>
      </c>
      <c r="E26" s="14" t="n">
        <v>37135</v>
      </c>
      <c r="F26" s="74" t="n">
        <v>-7.87265461</v>
      </c>
      <c r="H26" s="240" t="n">
        <f aca="false">F26*D26*10000</f>
        <v>-9053.55280150002</v>
      </c>
      <c r="J26" s="74" t="n">
        <v>-0.61179464</v>
      </c>
      <c r="L26" s="240" t="n">
        <f aca="false">J26*D26*10000*0.5</f>
        <v>-351.781918000001</v>
      </c>
      <c r="N26" s="74" t="n">
        <v>0.00750000000000001</v>
      </c>
      <c r="O26" s="225" t="n">
        <v>489.782235475982</v>
      </c>
      <c r="P26" s="240" t="n">
        <f aca="false">O26+'basis opt greeks'!C20</f>
        <v>2718.5274732913</v>
      </c>
      <c r="Q26" s="240" t="n">
        <f aca="false">O26*N26*100</f>
        <v>367.336676606987</v>
      </c>
      <c r="V26" s="74" t="n">
        <v>1.39782308841447</v>
      </c>
      <c r="X26" s="240" t="n">
        <f aca="false">V26*$D26*10000</f>
        <v>1607.49655167664</v>
      </c>
    </row>
    <row r="27" customFormat="false" ht="12.75" hidden="false" customHeight="false" outlineLevel="0" collapsed="false">
      <c r="A27" s="74" t="n">
        <v>4.155</v>
      </c>
      <c r="B27" s="74" t="n">
        <v>4.27</v>
      </c>
      <c r="D27" s="74" t="n">
        <f aca="false">B27-A27</f>
        <v>0.114999999999999</v>
      </c>
      <c r="E27" s="14" t="n">
        <v>37165</v>
      </c>
      <c r="F27" s="74" t="n">
        <v>4.02752826</v>
      </c>
      <c r="H27" s="240" t="n">
        <f aca="false">F27*D27*10000</f>
        <v>4631.65749899997</v>
      </c>
      <c r="J27" s="74" t="n">
        <v>-0.63794321</v>
      </c>
      <c r="L27" s="240" t="n">
        <f aca="false">J27*D27*10000*0.5</f>
        <v>-366.817345749998</v>
      </c>
      <c r="N27" s="74" t="n">
        <v>0.00750000000000001</v>
      </c>
      <c r="O27" s="225" t="n">
        <v>5147.84843105534</v>
      </c>
      <c r="P27" s="240" t="n">
        <f aca="false">O27+'basis opt greeks'!C21</f>
        <v>8672.71434082525</v>
      </c>
      <c r="Q27" s="240" t="n">
        <f aca="false">O27*N27*100</f>
        <v>3860.88632329151</v>
      </c>
      <c r="V27" s="74" t="n">
        <v>-0.511337032966584</v>
      </c>
      <c r="X27" s="240" t="n">
        <f aca="false">V27*$D27*10000</f>
        <v>-588.037587911568</v>
      </c>
    </row>
    <row r="28" customFormat="false" ht="12.75" hidden="false" customHeight="false" outlineLevel="0" collapsed="false">
      <c r="A28" s="74" t="n">
        <v>4.105</v>
      </c>
      <c r="B28" s="74" t="n">
        <v>4.22</v>
      </c>
      <c r="D28" s="74" t="n">
        <f aca="false">B28-A28</f>
        <v>0.114999999999999</v>
      </c>
      <c r="E28" s="14" t="n">
        <v>37196</v>
      </c>
      <c r="F28" s="74" t="n">
        <v>6.2486168</v>
      </c>
      <c r="H28" s="240" t="n">
        <f aca="false">F28*D28*10000</f>
        <v>7185.90931999996</v>
      </c>
      <c r="J28" s="74" t="n">
        <v>-0.37596095</v>
      </c>
      <c r="L28" s="240" t="n">
        <f aca="false">J28*D28*10000*0.5</f>
        <v>-216.177546249999</v>
      </c>
      <c r="N28" s="74" t="n">
        <v>0.005</v>
      </c>
      <c r="O28" s="225" t="n">
        <v>7200.41852452412</v>
      </c>
      <c r="P28" s="240" t="n">
        <f aca="false">O28+'basis opt greeks'!C22</f>
        <v>6696.48926242169</v>
      </c>
      <c r="Q28" s="240" t="n">
        <f aca="false">O28*N28*100</f>
        <v>3600.20926226206</v>
      </c>
      <c r="V28" s="74" t="n">
        <v>0.450181466945756</v>
      </c>
      <c r="X28" s="240" t="n">
        <f aca="false">V28*$D28*10000</f>
        <v>517.708686987616</v>
      </c>
    </row>
    <row r="29" customFormat="false" ht="12.75" hidden="false" customHeight="false" outlineLevel="0" collapsed="false">
      <c r="A29" s="74" t="n">
        <v>4.09</v>
      </c>
      <c r="B29" s="74" t="n">
        <v>4.2</v>
      </c>
      <c r="D29" s="74" t="n">
        <f aca="false">B29-A29</f>
        <v>0.11</v>
      </c>
      <c r="E29" s="14" t="n">
        <v>37226</v>
      </c>
      <c r="F29" s="74" t="n">
        <v>1.77633104</v>
      </c>
      <c r="H29" s="240" t="n">
        <f aca="false">F29*D29*10000</f>
        <v>1953.96414400001</v>
      </c>
      <c r="J29" s="74" t="n">
        <v>-0.292043792</v>
      </c>
      <c r="L29" s="240" t="n">
        <f aca="false">J29*D29*10000*0.5</f>
        <v>-160.6240856</v>
      </c>
      <c r="N29" s="74" t="n">
        <v>0.005</v>
      </c>
      <c r="O29" s="225" t="n">
        <v>-2767.51228</v>
      </c>
      <c r="P29" s="240" t="n">
        <f aca="false">O29+'basis opt greeks'!C23</f>
        <v>-2767.51228</v>
      </c>
      <c r="Q29" s="240" t="n">
        <f aca="false">O29*N29*100</f>
        <v>-1383.75614</v>
      </c>
      <c r="V29" s="74" t="n">
        <v>0.848779537794506</v>
      </c>
      <c r="X29" s="240" t="n">
        <f aca="false">V29*$D29*10000</f>
        <v>933.65749157396</v>
      </c>
    </row>
    <row r="30" customFormat="false" ht="12.75" hidden="false" customHeight="false" outlineLevel="0" collapsed="false">
      <c r="A30" s="74" t="n">
        <v>4.093</v>
      </c>
      <c r="B30" s="74" t="n">
        <v>4.2</v>
      </c>
      <c r="D30" s="74" t="n">
        <f aca="false">B30-A30</f>
        <v>0.107</v>
      </c>
      <c r="E30" s="14" t="n">
        <v>37257</v>
      </c>
      <c r="F30" s="74" t="n">
        <v>0.54138431</v>
      </c>
      <c r="H30" s="240" t="n">
        <f aca="false">F30*D30*10000</f>
        <v>579.281211700001</v>
      </c>
      <c r="J30" s="74" t="n">
        <v>-0.182708832</v>
      </c>
      <c r="L30" s="240" t="n">
        <f aca="false">J30*D30*10000*0.5</f>
        <v>-97.7492251200002</v>
      </c>
      <c r="N30" s="74" t="n">
        <v>0.00499999999999995</v>
      </c>
      <c r="O30" s="225" t="n">
        <v>-1168.23937</v>
      </c>
      <c r="P30" s="240" t="n">
        <f aca="false">O30+'basis opt greeks'!C24</f>
        <v>-1168.23937</v>
      </c>
      <c r="Q30" s="240" t="n">
        <f aca="false">O30*N30*100</f>
        <v>-584.119684999994</v>
      </c>
      <c r="V30" s="74" t="n">
        <v>0.766968403575555</v>
      </c>
      <c r="X30" s="240" t="n">
        <f aca="false">V30*$D30*10000</f>
        <v>820.656191825845</v>
      </c>
    </row>
    <row r="31" customFormat="false" ht="12.75" hidden="false" customHeight="false" outlineLevel="0" collapsed="false">
      <c r="A31" s="74" t="n">
        <v>4.095</v>
      </c>
      <c r="B31" s="74" t="n">
        <v>4.202</v>
      </c>
      <c r="D31" s="74" t="n">
        <f aca="false">B31-A31</f>
        <v>0.107</v>
      </c>
      <c r="E31" s="14" t="n">
        <v>37288</v>
      </c>
      <c r="F31" s="74" t="n">
        <v>-1.58216098</v>
      </c>
      <c r="H31" s="240" t="n">
        <f aca="false">F31*D31*10000</f>
        <v>-1692.9122486</v>
      </c>
      <c r="J31" s="74" t="n">
        <v>-0.035561792</v>
      </c>
      <c r="L31" s="240" t="n">
        <f aca="false">J31*D31*10000*0.5</f>
        <v>-19.02555872</v>
      </c>
      <c r="N31" s="74" t="n">
        <v>0.00499999999999995</v>
      </c>
      <c r="O31" s="225" t="n">
        <v>-1619.688584</v>
      </c>
      <c r="P31" s="240" t="n">
        <f aca="false">O31+'basis opt greeks'!C25</f>
        <v>-1619.688584</v>
      </c>
      <c r="Q31" s="240" t="n">
        <f aca="false">O31*N31*100</f>
        <v>-809.844291999992</v>
      </c>
      <c r="V31" s="74" t="n">
        <v>-0.164463946357675</v>
      </c>
      <c r="X31" s="240" t="n">
        <f aca="false">V31*$D31*10000</f>
        <v>-175.976422602713</v>
      </c>
    </row>
    <row r="32" customFormat="false" ht="12.75" hidden="false" customHeight="false" outlineLevel="0" collapsed="false">
      <c r="A32" s="74" t="n">
        <v>4.09</v>
      </c>
      <c r="B32" s="74" t="n">
        <v>4.197</v>
      </c>
      <c r="D32" s="74" t="n">
        <f aca="false">B32-A32</f>
        <v>0.107</v>
      </c>
      <c r="E32" s="14" t="n">
        <v>37316</v>
      </c>
      <c r="F32" s="74" t="n">
        <v>-5.14132905</v>
      </c>
      <c r="H32" s="240" t="n">
        <f aca="false">F32*D32*10000</f>
        <v>-5501.22208350001</v>
      </c>
      <c r="J32" s="74" t="n">
        <v>-0.034242396</v>
      </c>
      <c r="L32" s="240" t="n">
        <f aca="false">J32*D32*10000*0.5</f>
        <v>-18.31968186</v>
      </c>
      <c r="N32" s="74" t="n">
        <v>0.00499999999999995</v>
      </c>
      <c r="O32" s="225" t="n">
        <v>-1964.117923</v>
      </c>
      <c r="P32" s="240" t="n">
        <f aca="false">O32+'basis opt greeks'!C26</f>
        <v>-1964.117923</v>
      </c>
      <c r="Q32" s="240" t="n">
        <f aca="false">O32*N32*100</f>
        <v>-982.05896149999</v>
      </c>
    </row>
    <row r="33" customFormat="false" ht="12.75" hidden="false" customHeight="false" outlineLevel="0" collapsed="false">
      <c r="A33" s="74" t="n">
        <v>4.085</v>
      </c>
      <c r="B33" s="74" t="n">
        <v>4.192</v>
      </c>
      <c r="D33" s="74" t="n">
        <f aca="false">B33-A33</f>
        <v>0.107</v>
      </c>
      <c r="E33" s="14" t="n">
        <v>37347</v>
      </c>
      <c r="F33" s="74" t="n">
        <v>-5.69345801</v>
      </c>
      <c r="H33" s="240" t="n">
        <f aca="false">F33*D33*10000</f>
        <v>-6092.00007070001</v>
      </c>
      <c r="J33" s="74" t="n">
        <v>-0.041484792</v>
      </c>
      <c r="L33" s="240" t="n">
        <f aca="false">J33*D33*10000*0.5</f>
        <v>-22.19436372</v>
      </c>
      <c r="N33" s="74" t="n">
        <v>0.00499999999999995</v>
      </c>
      <c r="O33" s="225" t="n">
        <v>-2486.218185</v>
      </c>
      <c r="P33" s="240"/>
      <c r="Q33" s="240" t="n">
        <f aca="false">O33*N33*100</f>
        <v>-1243.10909249999</v>
      </c>
    </row>
    <row r="34" customFormat="false" ht="12.75" hidden="false" customHeight="false" outlineLevel="0" collapsed="false">
      <c r="A34" s="74" t="n">
        <v>4.185</v>
      </c>
      <c r="B34" s="74" t="n">
        <v>4.292</v>
      </c>
      <c r="D34" s="74" t="n">
        <f aca="false">B34-A34</f>
        <v>0.107</v>
      </c>
      <c r="E34" s="14" t="n">
        <v>37377</v>
      </c>
      <c r="F34" s="74" t="n">
        <v>10.93216459</v>
      </c>
      <c r="H34" s="240" t="n">
        <f aca="false">F34*D34*10000</f>
        <v>11697.4161113</v>
      </c>
      <c r="J34" s="74" t="n">
        <v>-0.040638216</v>
      </c>
      <c r="L34" s="240" t="n">
        <f aca="false">J34*D34*10000*0.5</f>
        <v>-21.7414455600001</v>
      </c>
      <c r="N34" s="74" t="n">
        <v>0.00499999999999995</v>
      </c>
      <c r="O34" s="225" t="n">
        <v>-3073.773547</v>
      </c>
      <c r="Q34" s="240" t="n">
        <f aca="false">O34*N34*100</f>
        <v>-1536.88677349998</v>
      </c>
    </row>
    <row r="35" customFormat="false" ht="12.75" hidden="false" customHeight="false" outlineLevel="0" collapsed="false">
      <c r="A35" s="74" t="n">
        <v>4.285</v>
      </c>
      <c r="B35" s="74" t="n">
        <v>4.392</v>
      </c>
      <c r="D35" s="74" t="n">
        <f aca="false">B35-A35</f>
        <v>0.107</v>
      </c>
      <c r="E35" s="14" t="n">
        <v>37408</v>
      </c>
      <c r="F35" s="74" t="n">
        <v>-52.2318397</v>
      </c>
      <c r="H35" s="240" t="n">
        <f aca="false">F35*D35*10000</f>
        <v>-55888.0684790001</v>
      </c>
      <c r="J35" s="74" t="n">
        <v>-0.03943086</v>
      </c>
      <c r="L35" s="240" t="n">
        <f aca="false">J35*D35*10000*0.5</f>
        <v>-21.0955101</v>
      </c>
      <c r="N35" s="74" t="n">
        <v>0.0025</v>
      </c>
      <c r="O35" s="225" t="n">
        <v>-3034.960144</v>
      </c>
      <c r="Q35" s="240" t="n">
        <f aca="false">O35*N35*100</f>
        <v>-758.740036</v>
      </c>
    </row>
    <row r="36" customFormat="false" ht="12.75" hidden="false" customHeight="false" outlineLevel="0" collapsed="false">
      <c r="A36" s="74" t="n">
        <v>4.3</v>
      </c>
      <c r="B36" s="74" t="n">
        <v>4.402</v>
      </c>
      <c r="D36" s="74" t="n">
        <f aca="false">B36-A36</f>
        <v>0.102</v>
      </c>
      <c r="E36" s="14" t="n">
        <v>37438</v>
      </c>
      <c r="F36" s="74" t="n">
        <v>11.05508928</v>
      </c>
      <c r="H36" s="240" t="n">
        <f aca="false">F36*D36*10000</f>
        <v>11276.1910656</v>
      </c>
      <c r="J36" s="74" t="n">
        <v>-0.051836274</v>
      </c>
      <c r="L36" s="240" t="n">
        <f aca="false">J36*D36*10000*0.5</f>
        <v>-26.4364997400001</v>
      </c>
      <c r="N36" s="74" t="n">
        <v>0.0025</v>
      </c>
      <c r="O36" s="225" t="n">
        <v>-6616.9562215021</v>
      </c>
      <c r="Q36" s="240" t="n">
        <f aca="false">O36*N36*100</f>
        <v>-1654.23905537553</v>
      </c>
    </row>
    <row r="37" customFormat="false" ht="12.75" hidden="false" customHeight="false" outlineLevel="0" collapsed="false">
      <c r="A37" s="74" t="n">
        <v>4.13</v>
      </c>
      <c r="B37" s="74" t="n">
        <v>4.232</v>
      </c>
      <c r="D37" s="74" t="n">
        <f aca="false">B37-A37</f>
        <v>0.102</v>
      </c>
      <c r="E37" s="14" t="n">
        <v>37469</v>
      </c>
      <c r="F37" s="74" t="n">
        <v>8.44896063</v>
      </c>
      <c r="H37" s="240" t="n">
        <f aca="false">F37*D37*10000</f>
        <v>8617.93984260003</v>
      </c>
      <c r="J37" s="74" t="n">
        <v>-0.05402679</v>
      </c>
      <c r="L37" s="240" t="n">
        <f aca="false">J37*D37*10000*0.5</f>
        <v>-27.5536629000001</v>
      </c>
      <c r="N37" s="74" t="n">
        <v>0.00249999999999995</v>
      </c>
      <c r="O37" s="225" t="n">
        <v>-35277.3058814816</v>
      </c>
      <c r="Q37" s="240" t="n">
        <f aca="false">O37*N37*100</f>
        <v>-8819.32647037021</v>
      </c>
    </row>
    <row r="38" customFormat="false" ht="12.75" hidden="false" customHeight="false" outlineLevel="0" collapsed="false">
      <c r="A38" s="74" t="n">
        <v>3.96</v>
      </c>
      <c r="B38" s="74" t="n">
        <v>4.057</v>
      </c>
      <c r="D38" s="74" t="n">
        <f aca="false">B38-A38</f>
        <v>0.0970000000000004</v>
      </c>
      <c r="E38" s="14" t="n">
        <v>37500</v>
      </c>
      <c r="F38" s="74" t="n">
        <v>-44.88024327</v>
      </c>
      <c r="H38" s="240" t="n">
        <f aca="false">F38*D38*10000</f>
        <v>-43533.8359719002</v>
      </c>
      <c r="J38" s="74" t="n">
        <v>0.02874396</v>
      </c>
      <c r="L38" s="240" t="n">
        <f aca="false">J38*D38*10000*0.5</f>
        <v>13.9408206000001</v>
      </c>
      <c r="N38" s="74" t="n">
        <v>0.0025</v>
      </c>
      <c r="O38" s="225" t="n">
        <v>75393.1256674473</v>
      </c>
      <c r="Q38" s="240" t="n">
        <f aca="false">O38*N38*100</f>
        <v>18848.2814168618</v>
      </c>
    </row>
    <row r="39" customFormat="false" ht="12.75" hidden="false" customHeight="false" outlineLevel="0" collapsed="false">
      <c r="A39" s="74" t="n">
        <v>3.798</v>
      </c>
      <c r="B39" s="74" t="n">
        <v>3.895</v>
      </c>
      <c r="D39" s="74" t="n">
        <f aca="false">B39-A39</f>
        <v>0.097</v>
      </c>
      <c r="E39" s="14" t="n">
        <v>37530</v>
      </c>
      <c r="F39" s="74" t="n">
        <v>1.73419047</v>
      </c>
      <c r="H39" s="240" t="n">
        <f aca="false">F39*D39*10000</f>
        <v>1682.1647559</v>
      </c>
      <c r="J39" s="74" t="n">
        <v>-0.327043598</v>
      </c>
      <c r="L39" s="240" t="n">
        <f aca="false">J39*D39*10000*0.5</f>
        <v>-158.61614503</v>
      </c>
      <c r="N39" s="74" t="n">
        <v>0.0025</v>
      </c>
      <c r="O39" s="225" t="n">
        <v>-13223.7955615022</v>
      </c>
      <c r="Q39" s="240" t="n">
        <f aca="false">O39*N39*100</f>
        <v>-3305.94889037555</v>
      </c>
    </row>
    <row r="40" customFormat="false" ht="12.75" hidden="false" customHeight="false" outlineLevel="0" collapsed="false">
      <c r="A40" s="74" t="n">
        <v>3.772</v>
      </c>
      <c r="B40" s="74" t="n">
        <v>3.869</v>
      </c>
      <c r="D40" s="74" t="n">
        <f aca="false">B40-A40</f>
        <v>0.097</v>
      </c>
      <c r="E40" s="14" t="n">
        <v>37561</v>
      </c>
      <c r="F40" s="74" t="n">
        <v>2.61716351</v>
      </c>
      <c r="H40" s="240" t="n">
        <f aca="false">F40*D40*10000</f>
        <v>2538.6486047</v>
      </c>
      <c r="J40" s="74" t="n">
        <v>0</v>
      </c>
      <c r="L40" s="240" t="n">
        <f aca="false">J40*D40*10000*0.5</f>
        <v>0</v>
      </c>
      <c r="N40" s="74" t="n">
        <v>0.0025</v>
      </c>
      <c r="O40" s="225" t="n">
        <v>-37332.0752370132</v>
      </c>
      <c r="Q40" s="240" t="n">
        <f aca="false">O40*N40*100</f>
        <v>-9333.0188092533</v>
      </c>
    </row>
    <row r="41" customFormat="false" ht="12.75" hidden="false" customHeight="false" outlineLevel="0" collapsed="false">
      <c r="A41" s="74" t="n">
        <v>3.792</v>
      </c>
      <c r="B41" s="74" t="n">
        <v>3.887</v>
      </c>
      <c r="D41" s="74" t="n">
        <f aca="false">B41-A41</f>
        <v>0.0950000000000006</v>
      </c>
      <c r="E41" s="14" t="n">
        <v>37591</v>
      </c>
      <c r="F41" s="74" t="n">
        <v>1.18738714</v>
      </c>
      <c r="H41" s="240" t="n">
        <f aca="false">F41*D41*10000</f>
        <v>1128.01778300001</v>
      </c>
      <c r="J41" s="74" t="n">
        <v>0</v>
      </c>
      <c r="L41" s="240" t="n">
        <f aca="false">J41*D41*10000*0.5</f>
        <v>0</v>
      </c>
      <c r="N41" s="74" t="n">
        <v>0.0025</v>
      </c>
      <c r="O41" s="225" t="n">
        <v>-13463.7112554938</v>
      </c>
      <c r="Q41" s="240" t="n">
        <f aca="false">O41*N41*100</f>
        <v>-3365.92781387344</v>
      </c>
    </row>
    <row r="42" customFormat="false" ht="12.75" hidden="false" customHeight="false" outlineLevel="0" collapsed="false">
      <c r="A42" s="74" t="n">
        <v>3.807</v>
      </c>
      <c r="B42" s="74" t="n">
        <v>3.892</v>
      </c>
      <c r="D42" s="74" t="n">
        <f aca="false">B42-A42</f>
        <v>0.085</v>
      </c>
      <c r="E42" s="14" t="n">
        <v>37622</v>
      </c>
      <c r="F42" s="74" t="n">
        <v>1.2699991</v>
      </c>
      <c r="H42" s="240" t="n">
        <f aca="false">F42*D42*10000</f>
        <v>1079.499235</v>
      </c>
      <c r="J42" s="74" t="n">
        <v>0</v>
      </c>
      <c r="L42" s="240" t="n">
        <f aca="false">J42*D42*10000*0.5</f>
        <v>0</v>
      </c>
      <c r="N42" s="74" t="n">
        <v>0.0025</v>
      </c>
      <c r="O42" s="225" t="n">
        <v>-13672.000230044</v>
      </c>
      <c r="Q42" s="240" t="n">
        <f aca="false">O42*N42*100</f>
        <v>-3418.00005751101</v>
      </c>
    </row>
    <row r="43" customFormat="false" ht="12.75" hidden="false" customHeight="false" outlineLevel="0" collapsed="false">
      <c r="A43" s="74" t="n">
        <v>3.807</v>
      </c>
      <c r="B43" s="74" t="n">
        <v>3.887</v>
      </c>
      <c r="D43" s="74" t="n">
        <f aca="false">B43-A43</f>
        <v>0.0800000000000001</v>
      </c>
      <c r="E43" s="14" t="n">
        <v>37653</v>
      </c>
      <c r="F43" s="74" t="n">
        <v>1.39203381</v>
      </c>
      <c r="H43" s="240" t="n">
        <f aca="false">F43*D43*10000</f>
        <v>1113.627048</v>
      </c>
      <c r="J43" s="74" t="n">
        <v>0</v>
      </c>
      <c r="L43" s="240" t="n">
        <f aca="false">J43*D43*10000*0.5</f>
        <v>0</v>
      </c>
      <c r="N43" s="74" t="n">
        <v>0.0025</v>
      </c>
      <c r="O43" s="225" t="n">
        <v>-12161.878018</v>
      </c>
      <c r="Q43" s="240" t="n">
        <f aca="false">O43*N43*100</f>
        <v>-3040.4695045</v>
      </c>
    </row>
    <row r="44" customFormat="false" ht="12.75" hidden="false" customHeight="false" outlineLevel="0" collapsed="false">
      <c r="A44" s="74" t="n">
        <v>3.827</v>
      </c>
      <c r="B44" s="74" t="n">
        <v>3.899</v>
      </c>
      <c r="D44" s="74" t="n">
        <f aca="false">B44-A44</f>
        <v>0.0720000000000001</v>
      </c>
      <c r="E44" s="14" t="n">
        <v>37681</v>
      </c>
      <c r="F44" s="74" t="n">
        <v>0.481127</v>
      </c>
      <c r="H44" s="240" t="n">
        <f aca="false">F44*D44*10000</f>
        <v>346.41144</v>
      </c>
      <c r="J44" s="74" t="n">
        <v>0</v>
      </c>
      <c r="L44" s="240" t="n">
        <f aca="false">J44*D44*10000*0.5</f>
        <v>0</v>
      </c>
      <c r="N44" s="74" t="n">
        <v>0.0025</v>
      </c>
      <c r="O44" s="225" t="n">
        <v>-12337.806793</v>
      </c>
      <c r="Q44" s="240" t="n">
        <f aca="false">O44*N44*100</f>
        <v>-3084.45169825</v>
      </c>
    </row>
    <row r="45" customFormat="false" ht="12.75" hidden="false" customHeight="false" outlineLevel="0" collapsed="false">
      <c r="A45" s="74" t="n">
        <v>3.837</v>
      </c>
      <c r="B45" s="74" t="n">
        <v>3.909</v>
      </c>
      <c r="D45" s="74" t="n">
        <f aca="false">B45-A45</f>
        <v>0.0720000000000001</v>
      </c>
      <c r="E45" s="14" t="n">
        <v>37712</v>
      </c>
      <c r="F45" s="74" t="n">
        <v>0.82011996</v>
      </c>
      <c r="H45" s="240" t="n">
        <f aca="false">F45*D45*10000</f>
        <v>590.4863712</v>
      </c>
      <c r="J45" s="74" t="n">
        <v>0</v>
      </c>
      <c r="L45" s="240" t="n">
        <f aca="false">J45*D45*10000*0.5</f>
        <v>0</v>
      </c>
      <c r="N45" s="74" t="n">
        <v>0.0025</v>
      </c>
      <c r="O45" s="225" t="n">
        <v>-12430.120435</v>
      </c>
      <c r="Q45" s="240" t="n">
        <f aca="false">O45*N45*100</f>
        <v>-3107.53010875</v>
      </c>
    </row>
    <row r="46" customFormat="false" ht="12.75" hidden="false" customHeight="false" outlineLevel="0" collapsed="false">
      <c r="A46" s="74" t="n">
        <v>3.962</v>
      </c>
      <c r="B46" s="74" t="n">
        <v>4.034</v>
      </c>
      <c r="D46" s="74" t="n">
        <f aca="false">B46-A46</f>
        <v>0.0719999999999996</v>
      </c>
      <c r="E46" s="14" t="n">
        <v>37742</v>
      </c>
      <c r="F46" s="74" t="n">
        <v>-1.10463156</v>
      </c>
      <c r="H46" s="240" t="n">
        <f aca="false">F46*D46*10000</f>
        <v>-795.334723199996</v>
      </c>
      <c r="J46" s="74" t="n">
        <v>0</v>
      </c>
      <c r="N46" s="74" t="n">
        <v>0.0025</v>
      </c>
      <c r="O46" s="225" t="n">
        <v>-12503.184388</v>
      </c>
      <c r="Q46" s="240" t="n">
        <f aca="false">O46*N46*100</f>
        <v>-3125.796097</v>
      </c>
    </row>
    <row r="47" customFormat="false" ht="12.75" hidden="false" customHeight="false" outlineLevel="0" collapsed="false">
      <c r="A47" s="74" t="n">
        <v>4.07</v>
      </c>
      <c r="B47" s="74" t="n">
        <v>4.07</v>
      </c>
      <c r="D47" s="74" t="n">
        <f aca="false">B47-A47</f>
        <v>0</v>
      </c>
      <c r="E47" s="14" t="n">
        <v>37773</v>
      </c>
      <c r="F47" s="74" t="n">
        <v>-4.56949954</v>
      </c>
      <c r="H47" s="240" t="n">
        <f aca="false">F47*D47*10000</f>
        <v>-0</v>
      </c>
      <c r="J47" s="74" t="n">
        <v>0</v>
      </c>
      <c r="N47" s="74" t="n">
        <v>0.0025</v>
      </c>
      <c r="O47" s="225" t="n">
        <v>-13205.429528</v>
      </c>
      <c r="Q47" s="240" t="n">
        <f aca="false">O47*N47*100</f>
        <v>-3301.357382</v>
      </c>
    </row>
    <row r="48" customFormat="false" ht="12.75" hidden="false" customHeight="false" outlineLevel="0" collapsed="false">
      <c r="A48" s="74" t="n">
        <v>4.11</v>
      </c>
      <c r="B48" s="74" t="n">
        <v>4.217</v>
      </c>
      <c r="D48" s="74" t="n">
        <f aca="false">B48-A48</f>
        <v>0.107</v>
      </c>
      <c r="E48" s="14" t="n">
        <v>37803</v>
      </c>
      <c r="F48" s="74" t="n">
        <v>7.60906553</v>
      </c>
      <c r="H48" s="240" t="n">
        <f aca="false">F48*D48*10000</f>
        <v>8141.70011710002</v>
      </c>
      <c r="J48" s="74" t="n">
        <v>0</v>
      </c>
      <c r="N48" s="74" t="n">
        <v>0.0025</v>
      </c>
      <c r="O48" s="225" t="n">
        <v>-12847.980787</v>
      </c>
      <c r="Q48" s="240" t="n">
        <f aca="false">O48*N48*100</f>
        <v>-3211.99519675</v>
      </c>
    </row>
    <row r="49" customFormat="false" ht="12.75" hidden="false" customHeight="false" outlineLevel="0" collapsed="false">
      <c r="A49" s="74" t="n">
        <v>3.975</v>
      </c>
      <c r="B49" s="74" t="n">
        <v>4.082</v>
      </c>
      <c r="D49" s="74" t="n">
        <f aca="false">B49-A49</f>
        <v>0.107</v>
      </c>
      <c r="E49" s="14" t="n">
        <v>37834</v>
      </c>
      <c r="F49" s="74" t="n">
        <v>7.45287011</v>
      </c>
      <c r="H49" s="240" t="n">
        <f aca="false">F49*D49*10000</f>
        <v>7974.57101769998</v>
      </c>
      <c r="J49" s="74" t="n">
        <v>0</v>
      </c>
      <c r="N49" s="74" t="n">
        <v>0.0025</v>
      </c>
      <c r="O49" s="225" t="n">
        <v>-14383.085714</v>
      </c>
      <c r="Q49" s="240" t="n">
        <f aca="false">O49*N49*100</f>
        <v>-3595.7714285</v>
      </c>
    </row>
    <row r="50" customFormat="false" ht="12.75" hidden="false" customHeight="false" outlineLevel="0" collapsed="false">
      <c r="A50" s="74" t="n">
        <v>3.865</v>
      </c>
      <c r="B50" s="74" t="n">
        <v>3.967</v>
      </c>
      <c r="D50" s="74" t="n">
        <f aca="false">B50-A50</f>
        <v>0.102</v>
      </c>
      <c r="E50" s="14" t="n">
        <v>37865</v>
      </c>
      <c r="F50" s="74" t="n">
        <v>6.80524216</v>
      </c>
      <c r="H50" s="240" t="n">
        <f aca="false">F50*D50*10000</f>
        <v>6941.34700320002</v>
      </c>
      <c r="J50" s="74" t="n">
        <v>0</v>
      </c>
      <c r="N50" s="74" t="n">
        <v>0.0025</v>
      </c>
      <c r="O50" s="225" t="n">
        <v>-2214.220123</v>
      </c>
      <c r="Q50" s="240" t="n">
        <f aca="false">O50*N50*100</f>
        <v>-553.55503075</v>
      </c>
    </row>
    <row r="51" customFormat="false" ht="12.75" hidden="false" customHeight="false" outlineLevel="0" collapsed="false">
      <c r="A51" s="74" t="n">
        <v>3.743</v>
      </c>
      <c r="B51" s="74" t="n">
        <v>3.845</v>
      </c>
      <c r="D51" s="74" t="n">
        <f aca="false">B51-A51</f>
        <v>0.102</v>
      </c>
      <c r="E51" s="14" t="n">
        <v>37895</v>
      </c>
      <c r="F51" s="74" t="n">
        <v>0.0377673300000002</v>
      </c>
      <c r="H51" s="240" t="n">
        <f aca="false">F51*D51*10000</f>
        <v>38.5226766000003</v>
      </c>
      <c r="J51" s="74" t="n">
        <v>0</v>
      </c>
      <c r="N51" s="74" t="n">
        <v>0.0025</v>
      </c>
      <c r="O51" s="225" t="n">
        <v>-2042.252808</v>
      </c>
      <c r="Q51" s="240" t="n">
        <f aca="false">O51*N51*100</f>
        <v>-510.563202</v>
      </c>
    </row>
    <row r="52" customFormat="false" ht="12.75" hidden="false" customHeight="false" outlineLevel="0" collapsed="false">
      <c r="A52" s="74" t="n">
        <v>3.722</v>
      </c>
      <c r="B52" s="74" t="n">
        <v>3.824</v>
      </c>
      <c r="D52" s="74" t="n">
        <f aca="false">B52-A52</f>
        <v>0.102</v>
      </c>
      <c r="E52" s="14" t="n">
        <v>37926</v>
      </c>
      <c r="F52" s="74" t="n">
        <v>0.22597798</v>
      </c>
      <c r="H52" s="240" t="n">
        <f aca="false">F52*D52*10000</f>
        <v>230.4975396</v>
      </c>
      <c r="J52" s="74" t="n">
        <v>0</v>
      </c>
      <c r="N52" s="74" t="n">
        <v>0.0025</v>
      </c>
      <c r="O52" s="225" t="n">
        <v>-983.199149</v>
      </c>
      <c r="Q52" s="240" t="n">
        <f aca="false">O52*N52*100</f>
        <v>-245.79978725</v>
      </c>
    </row>
    <row r="53" customFormat="false" ht="12.75" hidden="false" customHeight="false" outlineLevel="0" collapsed="false">
      <c r="A53" s="74" t="n">
        <v>3.757</v>
      </c>
      <c r="B53" s="74" t="n">
        <v>3.852</v>
      </c>
      <c r="D53" s="74" t="n">
        <f aca="false">B53-A53</f>
        <v>0.0950000000000002</v>
      </c>
      <c r="E53" s="14" t="n">
        <v>37956</v>
      </c>
      <c r="F53" s="74" t="n">
        <v>0.24629072</v>
      </c>
      <c r="H53" s="240" t="n">
        <f aca="false">F53*D53*10000</f>
        <v>233.976184</v>
      </c>
      <c r="J53" s="74" t="n">
        <v>0</v>
      </c>
      <c r="N53" s="74" t="n">
        <v>0.0025</v>
      </c>
      <c r="O53" s="225" t="n">
        <v>-3393.969297</v>
      </c>
      <c r="Q53" s="240" t="n">
        <f aca="false">O53*N53*100</f>
        <v>-848.49232425</v>
      </c>
    </row>
    <row r="54" customFormat="false" ht="12.75" hidden="false" customHeight="false" outlineLevel="0" collapsed="false">
      <c r="A54" s="74" t="n">
        <v>3.772</v>
      </c>
      <c r="B54" s="74" t="n">
        <v>3.857</v>
      </c>
      <c r="D54" s="74" t="n">
        <f aca="false">B54-A54</f>
        <v>0.085</v>
      </c>
      <c r="E54" s="14" t="n">
        <v>37987</v>
      </c>
      <c r="F54" s="74" t="n">
        <v>-0.168933760000001</v>
      </c>
      <c r="H54" s="240" t="n">
        <f aca="false">F54*D54*10000</f>
        <v>-143.593696</v>
      </c>
      <c r="J54" s="74" t="n">
        <v>0</v>
      </c>
      <c r="N54" s="74" t="n">
        <v>0.0025</v>
      </c>
      <c r="O54" s="225" t="n">
        <v>-3508.517047</v>
      </c>
      <c r="Q54" s="240" t="n">
        <f aca="false">O54*N54*100</f>
        <v>-877.12926175</v>
      </c>
    </row>
    <row r="55" customFormat="false" ht="12.75" hidden="false" customHeight="false" outlineLevel="0" collapsed="false">
      <c r="A55" s="74" t="n">
        <v>3.787</v>
      </c>
      <c r="B55" s="74" t="n">
        <v>3.867</v>
      </c>
      <c r="D55" s="74" t="n">
        <f aca="false">B55-A55</f>
        <v>0.0800000000000001</v>
      </c>
      <c r="E55" s="14" t="n">
        <v>38018</v>
      </c>
      <c r="F55" s="74" t="n">
        <v>-0.12318223</v>
      </c>
      <c r="H55" s="240" t="n">
        <f aca="false">F55*D55*10000</f>
        <v>-98.5457839999999</v>
      </c>
      <c r="J55" s="74" t="n">
        <v>0</v>
      </c>
      <c r="N55" s="74" t="n">
        <v>0.0025</v>
      </c>
      <c r="O55" s="225" t="n">
        <v>-3437.38276</v>
      </c>
      <c r="Q55" s="240" t="n">
        <f aca="false">O55*N55*100</f>
        <v>-859.34569</v>
      </c>
    </row>
    <row r="56" customFormat="false" ht="12.75" hidden="false" customHeight="false" outlineLevel="0" collapsed="false">
      <c r="A56" s="74" t="n">
        <v>3.812</v>
      </c>
      <c r="B56" s="74" t="n">
        <v>3.884</v>
      </c>
      <c r="D56" s="74" t="n">
        <f aca="false">B56-A56</f>
        <v>0.0720000000000001</v>
      </c>
      <c r="E56" s="14" t="n">
        <v>38047</v>
      </c>
      <c r="F56" s="74" t="n">
        <v>-0.00316862999999992</v>
      </c>
      <c r="H56" s="240" t="n">
        <f aca="false">F56*D56*10000</f>
        <v>-2.28141359999995</v>
      </c>
      <c r="J56" s="74" t="n">
        <v>0</v>
      </c>
      <c r="N56" s="74" t="n">
        <v>0.0025</v>
      </c>
      <c r="O56" s="225" t="n">
        <v>-3594.091583</v>
      </c>
      <c r="Q56" s="240" t="n">
        <f aca="false">O56*N56*100</f>
        <v>-898.52289575</v>
      </c>
    </row>
    <row r="57" customFormat="false" ht="12.75" hidden="false" customHeight="false" outlineLevel="0" collapsed="false">
      <c r="A57" s="74" t="n">
        <v>3.822</v>
      </c>
      <c r="B57" s="74" t="n">
        <v>3.894</v>
      </c>
      <c r="D57" s="74" t="n">
        <f aca="false">B57-A57</f>
        <v>0.0720000000000001</v>
      </c>
      <c r="E57" s="14" t="n">
        <v>38078</v>
      </c>
      <c r="F57" s="74" t="n">
        <v>-0.115033430000001</v>
      </c>
      <c r="H57" s="240" t="n">
        <f aca="false">F57*D57*10000</f>
        <v>-82.8240696000005</v>
      </c>
      <c r="J57" s="74" t="n">
        <v>0</v>
      </c>
      <c r="N57" s="74" t="n">
        <v>0.0025</v>
      </c>
      <c r="O57" s="225" t="n">
        <v>-3634.366303</v>
      </c>
      <c r="Q57" s="240" t="n">
        <f aca="false">O57*N57*100</f>
        <v>-908.59157575</v>
      </c>
    </row>
    <row r="58" customFormat="false" ht="12.75" hidden="false" customHeight="false" outlineLevel="0" collapsed="false">
      <c r="A58" s="74" t="n">
        <v>3.957</v>
      </c>
      <c r="B58" s="74" t="n">
        <v>4.029</v>
      </c>
      <c r="D58" s="74" t="n">
        <f aca="false">B58-A58</f>
        <v>0.0720000000000001</v>
      </c>
      <c r="E58" s="14" t="n">
        <v>38108</v>
      </c>
      <c r="F58" s="74" t="n">
        <v>-0.72188908</v>
      </c>
      <c r="H58" s="240" t="n">
        <f aca="false">F58*D58*10000</f>
        <v>-519.760137600001</v>
      </c>
      <c r="J58" s="74" t="n">
        <v>0</v>
      </c>
      <c r="N58" s="74" t="n">
        <v>0.0025</v>
      </c>
      <c r="O58" s="225" t="n">
        <v>-3555.209477</v>
      </c>
      <c r="Q58" s="240" t="n">
        <f aca="false">O58*N58*100</f>
        <v>-888.80236925</v>
      </c>
    </row>
    <row r="59" customFormat="false" ht="12.75" hidden="false" customHeight="false" outlineLevel="0" collapsed="false">
      <c r="A59" s="74" t="n">
        <v>4.075</v>
      </c>
      <c r="B59" s="74" t="n">
        <v>4.075</v>
      </c>
      <c r="D59" s="74" t="n">
        <f aca="false">B59-A59</f>
        <v>0</v>
      </c>
      <c r="E59" s="14" t="n">
        <v>38139</v>
      </c>
      <c r="F59" s="74" t="n">
        <v>-1.86770261</v>
      </c>
      <c r="H59" s="240" t="n">
        <f aca="false">F59*D59*10000</f>
        <v>-0</v>
      </c>
      <c r="J59" s="74" t="n">
        <v>0</v>
      </c>
      <c r="N59" s="74" t="n">
        <v>0.0025</v>
      </c>
      <c r="O59" s="225" t="n">
        <v>-3633.534919</v>
      </c>
      <c r="Q59" s="240" t="n">
        <f aca="false">O59*N59*100</f>
        <v>-908.38372975</v>
      </c>
    </row>
    <row r="60" customFormat="false" ht="12.75" hidden="false" customHeight="false" outlineLevel="0" collapsed="false">
      <c r="A60" s="74" t="n">
        <v>4.11</v>
      </c>
      <c r="B60" s="74" t="n">
        <v>4.217</v>
      </c>
      <c r="D60" s="74" t="n">
        <f aca="false">B60-A60</f>
        <v>0.107</v>
      </c>
      <c r="E60" s="14" t="n">
        <v>38169</v>
      </c>
      <c r="F60" s="74" t="n">
        <v>-3.50836069</v>
      </c>
      <c r="H60" s="240" t="n">
        <f aca="false">F60*D60*10000</f>
        <v>-3753.94593830001</v>
      </c>
      <c r="J60" s="74" t="n">
        <v>0</v>
      </c>
      <c r="N60" s="74" t="n">
        <v>0.0025</v>
      </c>
      <c r="O60" s="225" t="n">
        <v>-3406.983236</v>
      </c>
      <c r="Q60" s="240" t="n">
        <f aca="false">O60*N60*100</f>
        <v>-851.745809</v>
      </c>
    </row>
    <row r="61" customFormat="false" ht="12.75" hidden="false" customHeight="false" outlineLevel="0" collapsed="false">
      <c r="A61" s="74" t="n">
        <v>3.975</v>
      </c>
      <c r="B61" s="74" t="n">
        <v>4.082</v>
      </c>
      <c r="D61" s="74" t="n">
        <f aca="false">B61-A61</f>
        <v>0.107</v>
      </c>
      <c r="E61" s="14" t="n">
        <v>38200</v>
      </c>
      <c r="F61" s="74" t="n">
        <v>-2.01229243</v>
      </c>
      <c r="H61" s="240" t="n">
        <f aca="false">F61*D61*10000</f>
        <v>-2153.1529001</v>
      </c>
      <c r="J61" s="74" t="n">
        <v>0</v>
      </c>
      <c r="N61" s="74" t="n">
        <v>0.0025</v>
      </c>
      <c r="O61" s="225" t="n">
        <v>-4637.037158</v>
      </c>
      <c r="Q61" s="240" t="n">
        <f aca="false">O61*N61*100</f>
        <v>-1159.2592895</v>
      </c>
    </row>
    <row r="62" customFormat="false" ht="12.75" hidden="false" customHeight="false" outlineLevel="0" collapsed="false">
      <c r="A62" s="74" t="n">
        <v>3.865</v>
      </c>
      <c r="B62" s="74" t="n">
        <v>3.967</v>
      </c>
      <c r="D62" s="74" t="n">
        <f aca="false">B62-A62</f>
        <v>0.102</v>
      </c>
      <c r="E62" s="14" t="n">
        <v>38231</v>
      </c>
      <c r="F62" s="74" t="n">
        <v>-2.33145445</v>
      </c>
      <c r="H62" s="240" t="n">
        <f aca="false">F62*D62*10000</f>
        <v>-2378.08353900001</v>
      </c>
      <c r="J62" s="74" t="n">
        <v>0</v>
      </c>
      <c r="N62" s="74" t="n">
        <v>0.0025</v>
      </c>
      <c r="O62" s="225" t="n">
        <v>-8012.664472</v>
      </c>
      <c r="Q62" s="240" t="n">
        <f aca="false">O62*N62*100</f>
        <v>-2003.166118</v>
      </c>
    </row>
    <row r="63" customFormat="false" ht="12.75" hidden="false" customHeight="false" outlineLevel="0" collapsed="false">
      <c r="A63" s="74" t="n">
        <v>3.743</v>
      </c>
      <c r="B63" s="74" t="n">
        <v>3.845</v>
      </c>
      <c r="D63" s="74" t="n">
        <f aca="false">B63-A63</f>
        <v>0.102</v>
      </c>
      <c r="E63" s="14" t="n">
        <v>38261</v>
      </c>
      <c r="F63" s="74" t="n">
        <v>-0.12534801</v>
      </c>
      <c r="H63" s="240" t="n">
        <f aca="false">F63*D63*10000</f>
        <v>-127.854970200001</v>
      </c>
      <c r="J63" s="74" t="n">
        <v>0</v>
      </c>
      <c r="N63" s="74" t="n">
        <v>0.0025</v>
      </c>
      <c r="O63" s="225" t="n">
        <v>-7678.151796</v>
      </c>
      <c r="Q63" s="240" t="n">
        <f aca="false">O63*N63*100</f>
        <v>-1919.537949</v>
      </c>
    </row>
    <row r="64" customFormat="false" ht="12.75" hidden="false" customHeight="false" outlineLevel="0" collapsed="false">
      <c r="A64" s="74" t="n">
        <v>3.722</v>
      </c>
      <c r="B64" s="74" t="n">
        <v>3.824</v>
      </c>
      <c r="D64" s="74" t="n">
        <f aca="false">B64-A64</f>
        <v>0.102</v>
      </c>
      <c r="E64" s="14" t="n">
        <v>38292</v>
      </c>
      <c r="F64" s="74" t="n">
        <v>-1.72782123</v>
      </c>
      <c r="H64" s="240" t="n">
        <f aca="false">F64*D64*10000</f>
        <v>-1762.3776546</v>
      </c>
      <c r="J64" s="74" t="n">
        <v>0</v>
      </c>
      <c r="N64" s="74" t="n">
        <v>0.0025</v>
      </c>
      <c r="O64" s="225" t="n">
        <v>-6903.073353</v>
      </c>
      <c r="Q64" s="240" t="n">
        <f aca="false">O64*N64*100</f>
        <v>-1725.76833825</v>
      </c>
    </row>
    <row r="65" customFormat="false" ht="12.75" hidden="false" customHeight="false" outlineLevel="0" collapsed="false">
      <c r="A65" s="74" t="n">
        <v>3.757</v>
      </c>
      <c r="B65" s="74" t="n">
        <v>3.852</v>
      </c>
      <c r="D65" s="74" t="n">
        <f aca="false">B65-A65</f>
        <v>0.0950000000000002</v>
      </c>
      <c r="E65" s="14" t="n">
        <v>38322</v>
      </c>
      <c r="F65" s="74" t="n">
        <v>-1.54049642</v>
      </c>
      <c r="H65" s="240" t="n">
        <f aca="false">F65*D65*10000</f>
        <v>-1463.471599</v>
      </c>
      <c r="J65" s="74" t="n">
        <v>0</v>
      </c>
      <c r="N65" s="74" t="n">
        <v>0.0025</v>
      </c>
      <c r="O65" s="225" t="n">
        <v>-6869.251528</v>
      </c>
      <c r="Q65" s="240" t="n">
        <f aca="false">O65*N65*100</f>
        <v>-1717.312882</v>
      </c>
    </row>
    <row r="66" customFormat="false" ht="12.75" hidden="false" customHeight="false" outlineLevel="0" collapsed="false">
      <c r="A66" s="74" t="n">
        <v>3.772</v>
      </c>
      <c r="B66" s="74" t="n">
        <v>3.857</v>
      </c>
      <c r="D66" s="74" t="n">
        <f aca="false">B66-A66</f>
        <v>0.085</v>
      </c>
      <c r="E66" s="14" t="n">
        <v>38353</v>
      </c>
      <c r="F66" s="74" t="n">
        <v>-2.07130644</v>
      </c>
      <c r="H66" s="240" t="n">
        <f aca="false">F66*D66*10000</f>
        <v>-1760.610474</v>
      </c>
      <c r="J66" s="74" t="n">
        <v>0</v>
      </c>
      <c r="N66" s="74" t="n">
        <v>0.0025</v>
      </c>
      <c r="O66" s="225" t="n">
        <v>-3278.081056</v>
      </c>
      <c r="Q66" s="240" t="n">
        <f aca="false">O66*N66*100</f>
        <v>-819.520264</v>
      </c>
    </row>
    <row r="67" customFormat="false" ht="12.75" hidden="false" customHeight="false" outlineLevel="0" collapsed="false">
      <c r="A67" s="74" t="n">
        <v>3.787</v>
      </c>
      <c r="B67" s="74" t="n">
        <v>3.867</v>
      </c>
      <c r="D67" s="74" t="n">
        <f aca="false">B67-A67</f>
        <v>0.0800000000000001</v>
      </c>
      <c r="E67" s="14" t="n">
        <v>38384</v>
      </c>
      <c r="F67" s="74" t="n">
        <v>-2.15948345</v>
      </c>
      <c r="H67" s="240" t="n">
        <f aca="false">F67*D67*10000</f>
        <v>-1727.58676</v>
      </c>
      <c r="J67" s="74" t="n">
        <v>0</v>
      </c>
      <c r="N67" s="74" t="n">
        <v>0</v>
      </c>
      <c r="O67" s="225" t="n">
        <v>-3169.419861</v>
      </c>
      <c r="Q67" s="240" t="n">
        <f aca="false">O67*N67*100</f>
        <v>-0</v>
      </c>
    </row>
    <row r="68" customFormat="false" ht="12.75" hidden="false" customHeight="false" outlineLevel="0" collapsed="false">
      <c r="A68" s="74" t="n">
        <v>3.812</v>
      </c>
      <c r="B68" s="74" t="n">
        <v>3.884</v>
      </c>
      <c r="D68" s="74" t="n">
        <f aca="false">B68-A68</f>
        <v>0.0720000000000001</v>
      </c>
      <c r="E68" s="14" t="n">
        <v>38412</v>
      </c>
      <c r="F68" s="74" t="n">
        <v>-2.16280066</v>
      </c>
      <c r="H68" s="240" t="n">
        <f aca="false">F68*D68*10000</f>
        <v>-1557.2164752</v>
      </c>
      <c r="J68" s="74" t="n">
        <v>0</v>
      </c>
      <c r="N68" s="74" t="n">
        <v>0</v>
      </c>
      <c r="O68" s="225" t="n">
        <v>-3294.071324</v>
      </c>
      <c r="Q68" s="240" t="n">
        <f aca="false">O68*N68*100</f>
        <v>-0</v>
      </c>
    </row>
    <row r="69" customFormat="false" ht="12.75" hidden="false" customHeight="false" outlineLevel="0" collapsed="false">
      <c r="A69" s="74" t="n">
        <v>3.822</v>
      </c>
      <c r="B69" s="74" t="n">
        <v>3.894</v>
      </c>
      <c r="D69" s="74" t="n">
        <f aca="false">B69-A69</f>
        <v>0.0720000000000001</v>
      </c>
      <c r="E69" s="14" t="n">
        <v>38443</v>
      </c>
      <c r="F69" s="74" t="n">
        <v>-2.27823564</v>
      </c>
      <c r="H69" s="240" t="n">
        <f aca="false">F69*D69*10000</f>
        <v>-1640.3296608</v>
      </c>
      <c r="J69" s="74" t="n">
        <v>0</v>
      </c>
      <c r="N69" s="74" t="n">
        <v>0</v>
      </c>
      <c r="O69" s="225" t="n">
        <v>-3311.720574</v>
      </c>
      <c r="Q69" s="240" t="n">
        <f aca="false">O69*N69*100</f>
        <v>-0</v>
      </c>
    </row>
    <row r="70" customFormat="false" ht="12.75" hidden="false" customHeight="false" outlineLevel="0" collapsed="false">
      <c r="A70" s="74" t="n">
        <v>3.957</v>
      </c>
      <c r="B70" s="74" t="n">
        <v>4.029</v>
      </c>
      <c r="D70" s="74" t="n">
        <f aca="false">B70-A70</f>
        <v>0.0720000000000001</v>
      </c>
      <c r="E70" s="14" t="n">
        <v>38443</v>
      </c>
      <c r="F70" s="74" t="n">
        <v>-2.92946041</v>
      </c>
      <c r="H70" s="240" t="n">
        <f aca="false">F70*D70*10000</f>
        <v>-2109.2114952</v>
      </c>
      <c r="J70" s="74" t="n">
        <v>0</v>
      </c>
      <c r="N70" s="74" t="n">
        <v>0</v>
      </c>
      <c r="O70" s="225" t="n">
        <v>-1347.38668</v>
      </c>
      <c r="Q70" s="240" t="n">
        <f aca="false">O70*N70*100</f>
        <v>-0</v>
      </c>
    </row>
    <row r="71" customFormat="false" ht="12.75" hidden="false" customHeight="false" outlineLevel="0" collapsed="false">
      <c r="A71" s="74" t="n">
        <v>4.075</v>
      </c>
      <c r="B71" s="74" t="n">
        <v>4.075</v>
      </c>
      <c r="D71" s="74" t="n">
        <f aca="false">B71-A71</f>
        <v>0</v>
      </c>
      <c r="F71" s="74" t="n">
        <v>-4.62102346</v>
      </c>
      <c r="H71" s="240" t="n">
        <f aca="false">F71*D71*10000</f>
        <v>-0</v>
      </c>
      <c r="J71" s="74" t="n">
        <v>0</v>
      </c>
      <c r="N71" s="74" t="n">
        <v>0</v>
      </c>
      <c r="O71" s="225" t="n">
        <v>-1363.800659</v>
      </c>
      <c r="Q71" s="240" t="n">
        <f aca="false">O71*N71*100</f>
        <v>-0</v>
      </c>
    </row>
    <row r="72" customFormat="false" ht="12.75" hidden="false" customHeight="false" outlineLevel="0" collapsed="false">
      <c r="A72" s="74" t="n">
        <v>4.125</v>
      </c>
      <c r="B72" s="74" t="n">
        <v>4.232</v>
      </c>
      <c r="D72" s="74" t="n">
        <f aca="false">B72-A72</f>
        <v>0.107</v>
      </c>
      <c r="F72" s="74" t="n">
        <v>-4.51655952</v>
      </c>
      <c r="H72" s="240" t="n">
        <f aca="false">F72*D72*10000</f>
        <v>-4832.71868640001</v>
      </c>
      <c r="J72" s="74" t="n">
        <v>0</v>
      </c>
      <c r="N72" s="74" t="n">
        <v>0</v>
      </c>
      <c r="O72" s="225" t="n">
        <v>-1404.552587</v>
      </c>
      <c r="Q72" s="240" t="n">
        <f aca="false">O72*N72*100</f>
        <v>-0</v>
      </c>
    </row>
    <row r="73" customFormat="false" ht="12.75" hidden="false" customHeight="false" outlineLevel="0" collapsed="false">
      <c r="A73" s="74" t="n">
        <v>3.99</v>
      </c>
      <c r="B73" s="74" t="n">
        <v>4.097</v>
      </c>
      <c r="D73" s="74" t="n">
        <f aca="false">B73-A73</f>
        <v>0.106999999999999</v>
      </c>
      <c r="F73" s="74" t="n">
        <v>-3.11827617</v>
      </c>
      <c r="H73" s="240" t="n">
        <f aca="false">F73*D73*10000</f>
        <v>-3336.55550189998</v>
      </c>
      <c r="J73" s="74" t="n">
        <v>0</v>
      </c>
      <c r="N73" s="74" t="n">
        <v>0</v>
      </c>
      <c r="O73" s="225" t="n">
        <v>-2805.616979</v>
      </c>
      <c r="Q73" s="240" t="n">
        <f aca="false">O73*N73*100</f>
        <v>-0</v>
      </c>
    </row>
    <row r="74" customFormat="false" ht="12.75" hidden="false" customHeight="false" outlineLevel="0" collapsed="false">
      <c r="A74" s="74" t="n">
        <v>3.88</v>
      </c>
      <c r="B74" s="74" t="n">
        <v>3.982</v>
      </c>
      <c r="D74" s="74" t="n">
        <f aca="false">B74-A74</f>
        <v>0.102000000000001</v>
      </c>
      <c r="F74" s="74" t="n">
        <v>-2.83083937</v>
      </c>
      <c r="H74" s="240" t="n">
        <f aca="false">F74*D74*10000</f>
        <v>-2887.45615740002</v>
      </c>
      <c r="J74" s="74" t="n">
        <v>0</v>
      </c>
      <c r="N74" s="74" t="n">
        <v>0</v>
      </c>
      <c r="O74" s="225" t="n">
        <v>-2755.146242</v>
      </c>
      <c r="Q74" s="240" t="n">
        <f aca="false">O74*N74*100</f>
        <v>-0</v>
      </c>
    </row>
    <row r="75" customFormat="false" ht="12.75" hidden="false" customHeight="false" outlineLevel="0" collapsed="false">
      <c r="A75" s="74" t="n">
        <v>3.758</v>
      </c>
      <c r="B75" s="74" t="n">
        <v>3.86</v>
      </c>
      <c r="D75" s="74" t="n">
        <f aca="false">B75-A75</f>
        <v>0.102</v>
      </c>
      <c r="F75" s="74" t="n">
        <v>-1.53493536</v>
      </c>
      <c r="H75" s="240" t="n">
        <f aca="false">F75*D75*10000</f>
        <v>-1565.6340672</v>
      </c>
      <c r="J75" s="74" t="n">
        <v>0</v>
      </c>
      <c r="N75" s="74" t="n">
        <v>0</v>
      </c>
      <c r="O75" s="225" t="n">
        <v>-2360.634868</v>
      </c>
      <c r="Q75" s="240" t="n">
        <f aca="false">O75*N75*100</f>
        <v>-0</v>
      </c>
    </row>
    <row r="76" customFormat="false" ht="12.75" hidden="false" customHeight="false" outlineLevel="0" collapsed="false">
      <c r="A76" s="74" t="n">
        <v>3.737</v>
      </c>
      <c r="B76" s="74" t="n">
        <v>3.839</v>
      </c>
      <c r="D76" s="74" t="n">
        <f aca="false">B76-A76</f>
        <v>0.102</v>
      </c>
      <c r="F76" s="74" t="n">
        <v>-1.51416484</v>
      </c>
      <c r="H76" s="240" t="n">
        <f aca="false">F76*D76*10000</f>
        <v>-1544.4481368</v>
      </c>
      <c r="J76" s="74" t="n">
        <v>0</v>
      </c>
      <c r="N76" s="74" t="n">
        <v>0</v>
      </c>
      <c r="O76" s="225" t="n">
        <v>-1305.228812</v>
      </c>
      <c r="Q76" s="240" t="n">
        <f aca="false">O76*N76*100</f>
        <v>-0</v>
      </c>
    </row>
    <row r="77" customFormat="false" ht="12.75" hidden="false" customHeight="false" outlineLevel="0" collapsed="false">
      <c r="A77" s="74" t="n">
        <v>3.772</v>
      </c>
      <c r="B77" s="74" t="n">
        <v>3.867</v>
      </c>
      <c r="D77" s="74" t="n">
        <f aca="false">B77-A77</f>
        <v>0.0950000000000006</v>
      </c>
      <c r="F77" s="74" t="n">
        <v>-1.35648948</v>
      </c>
      <c r="H77" s="240" t="n">
        <f aca="false">F77*D77*10000</f>
        <v>-1288.66500600001</v>
      </c>
      <c r="J77" s="74" t="n">
        <v>0</v>
      </c>
      <c r="N77" s="74" t="n">
        <v>0</v>
      </c>
      <c r="O77" s="225" t="n">
        <v>-1216.921703</v>
      </c>
      <c r="Q77" s="240" t="n">
        <f aca="false">O77*N77*100</f>
        <v>-0</v>
      </c>
    </row>
    <row r="78" customFormat="false" ht="12.75" hidden="false" customHeight="false" outlineLevel="0" collapsed="false">
      <c r="A78" s="74" t="n">
        <v>3.787</v>
      </c>
      <c r="B78" s="74" t="n">
        <v>3.872</v>
      </c>
      <c r="D78" s="74" t="n">
        <f aca="false">B78-A78</f>
        <v>0.085</v>
      </c>
      <c r="F78" s="74" t="n">
        <v>-1.87660169</v>
      </c>
      <c r="H78" s="240" t="n">
        <f aca="false">F78*D78*10000</f>
        <v>-1595.1114365</v>
      </c>
      <c r="J78" s="74" t="n">
        <v>0</v>
      </c>
      <c r="N78" s="74" t="n">
        <v>0</v>
      </c>
      <c r="O78" s="225" t="n">
        <v>-1300.509675</v>
      </c>
      <c r="Q78" s="240" t="n">
        <f aca="false">O78*N78*100</f>
        <v>-0</v>
      </c>
    </row>
    <row r="79" customFormat="false" ht="12.75" hidden="false" customHeight="false" outlineLevel="0" collapsed="false">
      <c r="A79" s="74" t="n">
        <v>3.802</v>
      </c>
      <c r="B79" s="74" t="n">
        <v>3.882</v>
      </c>
      <c r="D79" s="74" t="n">
        <f aca="false">B79-A79</f>
        <v>0.0800000000000001</v>
      </c>
      <c r="F79" s="74" t="n">
        <v>-1.94092348</v>
      </c>
      <c r="H79" s="240" t="n">
        <f aca="false">F79*D79*10000</f>
        <v>-1552.738784</v>
      </c>
      <c r="J79" s="74" t="n">
        <v>0</v>
      </c>
      <c r="N79" s="74" t="n">
        <v>0</v>
      </c>
      <c r="O79" s="225" t="n">
        <v>-1257.772533</v>
      </c>
      <c r="Q79" s="240" t="n">
        <f aca="false">O79*N79*100</f>
        <v>-0</v>
      </c>
    </row>
    <row r="80" customFormat="false" ht="12.75" hidden="false" customHeight="false" outlineLevel="0" collapsed="false">
      <c r="A80" s="74" t="n">
        <v>3.827</v>
      </c>
      <c r="B80" s="74" t="n">
        <v>3.899</v>
      </c>
      <c r="D80" s="74" t="n">
        <f aca="false">B80-A80</f>
        <v>0.0720000000000001</v>
      </c>
      <c r="F80" s="74" t="n">
        <v>-2.2053172</v>
      </c>
      <c r="H80" s="240" t="n">
        <f aca="false">F80*D80*10000</f>
        <v>-1587.828384</v>
      </c>
      <c r="J80" s="74" t="n">
        <v>0</v>
      </c>
      <c r="N80" s="74" t="n">
        <v>0</v>
      </c>
      <c r="O80" s="225" t="n">
        <v>-1316.098691</v>
      </c>
      <c r="Q80" s="240" t="n">
        <f aca="false">O80*N80*100</f>
        <v>-0</v>
      </c>
    </row>
    <row r="81" customFormat="false" ht="12.75" hidden="false" customHeight="false" outlineLevel="0" collapsed="false">
      <c r="A81" s="74" t="n">
        <v>3.837</v>
      </c>
      <c r="B81" s="74" t="n">
        <v>3.909</v>
      </c>
      <c r="D81" s="74" t="n">
        <f aca="false">B81-A81</f>
        <v>0.0720000000000001</v>
      </c>
      <c r="F81" s="74" t="n">
        <v>-2.06767988</v>
      </c>
      <c r="H81" s="240" t="n">
        <f aca="false">F81*D81*10000</f>
        <v>-1488.7295136</v>
      </c>
      <c r="J81" s="74" t="n">
        <v>0</v>
      </c>
      <c r="N81" s="74" t="n">
        <v>0</v>
      </c>
      <c r="O81" s="225" t="n">
        <v>-1333.08873</v>
      </c>
      <c r="Q81" s="240" t="n">
        <f aca="false">O81*N81*100</f>
        <v>-0</v>
      </c>
    </row>
    <row r="82" customFormat="false" ht="12.75" hidden="false" customHeight="false" outlineLevel="0" collapsed="false">
      <c r="A82" s="74" t="n">
        <v>3.972</v>
      </c>
      <c r="B82" s="74" t="n">
        <v>4.044</v>
      </c>
      <c r="D82" s="74" t="n">
        <f aca="false">B82-A82</f>
        <v>0.0719999999999996</v>
      </c>
      <c r="F82" s="74" t="n">
        <v>-2.47024219</v>
      </c>
      <c r="H82" s="240" t="n">
        <f aca="false">F82*D82*10000</f>
        <v>-1778.57437679999</v>
      </c>
      <c r="J82" s="74" t="n">
        <v>0</v>
      </c>
      <c r="N82" s="74" t="n">
        <v>0</v>
      </c>
      <c r="O82" s="225" t="n">
        <v>-1330.629716</v>
      </c>
      <c r="Q82" s="240" t="n">
        <f aca="false">O82*N82*100</f>
        <v>-0</v>
      </c>
    </row>
    <row r="83" customFormat="false" ht="12.75" hidden="false" customHeight="false" outlineLevel="0" collapsed="false">
      <c r="A83" s="74" t="n">
        <v>4.09</v>
      </c>
      <c r="B83" s="74" t="n">
        <v>4.09</v>
      </c>
      <c r="D83" s="74" t="n">
        <f aca="false">B83-A83</f>
        <v>0</v>
      </c>
      <c r="F83" s="74" t="n">
        <v>-3.55109555</v>
      </c>
      <c r="H83" s="240" t="n">
        <f aca="false">F83*D83*10000</f>
        <v>-0</v>
      </c>
      <c r="J83" s="74" t="n">
        <v>0</v>
      </c>
      <c r="N83" s="74" t="n">
        <v>0</v>
      </c>
      <c r="O83" s="225" t="n">
        <v>-1344.066453</v>
      </c>
      <c r="Q83" s="240" t="n">
        <f aca="false">O83*N83*100</f>
        <v>-0</v>
      </c>
    </row>
    <row r="84" customFormat="false" ht="12.75" hidden="false" customHeight="false" outlineLevel="0" collapsed="false">
      <c r="A84" s="74" t="n">
        <v>4.155</v>
      </c>
      <c r="B84" s="74" t="n">
        <v>4.262</v>
      </c>
      <c r="D84" s="74" t="n">
        <f aca="false">B84-A84</f>
        <v>0.107</v>
      </c>
      <c r="F84" s="74" t="n">
        <v>-3.23579409</v>
      </c>
      <c r="H84" s="240" t="n">
        <f aca="false">F84*D84*10000</f>
        <v>-3462.29967630001</v>
      </c>
      <c r="J84" s="74" t="n">
        <v>0</v>
      </c>
      <c r="N84" s="74" t="n">
        <v>0</v>
      </c>
      <c r="O84" s="225" t="n">
        <v>-1393.417839</v>
      </c>
      <c r="Q84" s="240" t="n">
        <f aca="false">O84*N84*100</f>
        <v>-0</v>
      </c>
    </row>
    <row r="85" customFormat="false" ht="12.75" hidden="false" customHeight="false" outlineLevel="0" collapsed="false">
      <c r="A85" s="74" t="n">
        <v>4.02</v>
      </c>
      <c r="B85" s="74" t="n">
        <v>4.127</v>
      </c>
      <c r="D85" s="74" t="n">
        <f aca="false">B85-A85</f>
        <v>0.107</v>
      </c>
      <c r="F85" s="74" t="n">
        <v>-1.6948126</v>
      </c>
      <c r="H85" s="240" t="n">
        <f aca="false">F85*D85*10000</f>
        <v>-1813.449482</v>
      </c>
      <c r="J85" s="74" t="n">
        <v>0</v>
      </c>
      <c r="N85" s="74" t="n">
        <v>0</v>
      </c>
      <c r="O85" s="225" t="n">
        <v>-2834.618188</v>
      </c>
      <c r="Q85" s="240" t="n">
        <f aca="false">O85*N85*100</f>
        <v>-0</v>
      </c>
    </row>
    <row r="86" customFormat="false" ht="12.75" hidden="false" customHeight="false" outlineLevel="0" collapsed="false">
      <c r="A86" s="74" t="n">
        <v>3.91</v>
      </c>
      <c r="B86" s="74" t="n">
        <v>4.012</v>
      </c>
      <c r="D86" s="74" t="n">
        <f aca="false">B86-A86</f>
        <v>0.102</v>
      </c>
      <c r="F86" s="74" t="n">
        <v>-1.14439233</v>
      </c>
      <c r="H86" s="240" t="n">
        <f aca="false">F86*D86*10000</f>
        <v>-1167.2801766</v>
      </c>
      <c r="J86" s="74" t="n">
        <v>0</v>
      </c>
      <c r="N86" s="74" t="n">
        <v>0</v>
      </c>
      <c r="O86" s="225" t="n">
        <v>-2808.376232</v>
      </c>
      <c r="Q86" s="240" t="n">
        <f aca="false">O86*N86*100</f>
        <v>-0</v>
      </c>
    </row>
    <row r="87" customFormat="false" ht="12.75" hidden="false" customHeight="false" outlineLevel="0" collapsed="false">
      <c r="A87" s="74" t="n">
        <v>3.788</v>
      </c>
      <c r="B87" s="74" t="n">
        <v>3.89</v>
      </c>
      <c r="D87" s="74" t="n">
        <f aca="false">B87-A87</f>
        <v>0.102</v>
      </c>
      <c r="F87" s="74" t="n">
        <v>0.30999248</v>
      </c>
      <c r="H87" s="240" t="n">
        <f aca="false">F87*D87*10000</f>
        <v>316.192329600001</v>
      </c>
      <c r="J87" s="74" t="n">
        <v>0</v>
      </c>
      <c r="N87" s="74" t="n">
        <v>0</v>
      </c>
      <c r="O87" s="225" t="n">
        <v>-2354.512994</v>
      </c>
      <c r="Q87" s="240" t="n">
        <f aca="false">O87*N87*100</f>
        <v>-0</v>
      </c>
    </row>
    <row r="88" customFormat="false" ht="12.75" hidden="false" customHeight="false" outlineLevel="0" collapsed="false">
      <c r="A88" s="74" t="n">
        <v>3.767</v>
      </c>
      <c r="B88" s="74" t="n">
        <v>3.869</v>
      </c>
      <c r="D88" s="74" t="n">
        <f aca="false">B88-A88</f>
        <v>0.102</v>
      </c>
      <c r="F88" s="74" t="n">
        <v>0.30751071</v>
      </c>
      <c r="H88" s="240" t="n">
        <f aca="false">F88*D88*10000</f>
        <v>313.660924199999</v>
      </c>
      <c r="J88" s="74" t="n">
        <v>0</v>
      </c>
      <c r="N88" s="74" t="n">
        <v>0</v>
      </c>
      <c r="O88" s="225" t="n">
        <v>-1274.12833</v>
      </c>
      <c r="Q88" s="240" t="n">
        <f aca="false">O88*N88*100</f>
        <v>-0</v>
      </c>
    </row>
    <row r="89" customFormat="false" ht="12.75" hidden="false" customHeight="false" outlineLevel="0" collapsed="false">
      <c r="A89" s="74" t="n">
        <v>3.802</v>
      </c>
      <c r="B89" s="74" t="n">
        <v>3.897</v>
      </c>
      <c r="D89" s="74" t="n">
        <f aca="false">B89-A89</f>
        <v>0.0950000000000002</v>
      </c>
      <c r="F89" s="74" t="n">
        <v>0.4177499</v>
      </c>
      <c r="H89" s="240" t="n">
        <f aca="false">F89*D89*10000</f>
        <v>396.862405</v>
      </c>
      <c r="J89" s="74" t="n">
        <v>0</v>
      </c>
      <c r="N89" s="74" t="n">
        <v>0</v>
      </c>
      <c r="O89" s="225" t="n">
        <v>-1196.382559</v>
      </c>
      <c r="Q89" s="240" t="n">
        <f aca="false">O89*N89*100</f>
        <v>-0</v>
      </c>
    </row>
    <row r="90" customFormat="false" ht="12.75" hidden="false" customHeight="false" outlineLevel="0" collapsed="false">
      <c r="A90" s="74" t="n">
        <v>3.817</v>
      </c>
      <c r="B90" s="74" t="n">
        <v>3.902</v>
      </c>
      <c r="D90" s="74" t="n">
        <f aca="false">B90-A90</f>
        <v>0.0849999999999995</v>
      </c>
      <c r="F90" s="74" t="n">
        <v>-0.0631802099999998</v>
      </c>
      <c r="H90" s="240" t="n">
        <f aca="false">F90*D90*10000</f>
        <v>-53.7031784999995</v>
      </c>
      <c r="J90" s="74" t="n">
        <v>0</v>
      </c>
      <c r="N90" s="74" t="n">
        <v>0</v>
      </c>
      <c r="O90" s="225" t="n">
        <v>-1283.475488</v>
      </c>
      <c r="Q90" s="240" t="n">
        <f aca="false">O90*N90*100</f>
        <v>-0</v>
      </c>
    </row>
    <row r="91" customFormat="false" ht="12.75" hidden="false" customHeight="false" outlineLevel="0" collapsed="false">
      <c r="A91" s="74" t="n">
        <v>3.832</v>
      </c>
      <c r="B91" s="74" t="n">
        <v>3.912</v>
      </c>
      <c r="D91" s="74" t="n">
        <f aca="false">B91-A91</f>
        <v>0.0800000000000001</v>
      </c>
      <c r="F91" s="74" t="n">
        <v>-0.12219229</v>
      </c>
      <c r="H91" s="240" t="n">
        <f aca="false">F91*D91*10000</f>
        <v>-97.7538320000001</v>
      </c>
      <c r="J91" s="74" t="n">
        <v>0</v>
      </c>
      <c r="N91" s="74" t="n">
        <v>0</v>
      </c>
      <c r="O91" s="225" t="n">
        <v>-1187.127394</v>
      </c>
      <c r="Q91" s="240" t="n">
        <f aca="false">O91*N91*100</f>
        <v>-0</v>
      </c>
    </row>
    <row r="92" customFormat="false" ht="12.75" hidden="false" customHeight="false" outlineLevel="0" collapsed="false">
      <c r="A92" s="74" t="n">
        <v>3.857</v>
      </c>
      <c r="B92" s="74" t="n">
        <v>3.929</v>
      </c>
      <c r="D92" s="74" t="n">
        <f aca="false">B92-A92</f>
        <v>0.0719999999999996</v>
      </c>
      <c r="F92" s="74" t="n">
        <v>-0.0433438200000003</v>
      </c>
      <c r="H92" s="240" t="n">
        <f aca="false">F92*D92*10000</f>
        <v>-31.2075504</v>
      </c>
      <c r="J92" s="74" t="n">
        <v>0</v>
      </c>
      <c r="N92" s="74" t="n">
        <v>0</v>
      </c>
      <c r="O92" s="225" t="n">
        <v>-1240.835767</v>
      </c>
      <c r="Q92" s="240" t="n">
        <f aca="false">O92*N92*100</f>
        <v>-0</v>
      </c>
    </row>
    <row r="93" customFormat="false" ht="12.75" hidden="false" customHeight="false" outlineLevel="0" collapsed="false">
      <c r="A93" s="74" t="n">
        <v>3.867</v>
      </c>
      <c r="B93" s="74" t="n">
        <v>3.939</v>
      </c>
      <c r="D93" s="74" t="n">
        <f aca="false">B93-A93</f>
        <v>0.0720000000000001</v>
      </c>
      <c r="F93" s="74" t="n">
        <v>-0.0472480599999998</v>
      </c>
      <c r="H93" s="240" t="n">
        <f aca="false">F93*D93*10000</f>
        <v>-34.0186031999999</v>
      </c>
      <c r="J93" s="74" t="n">
        <v>0</v>
      </c>
      <c r="N93" s="74" t="n">
        <v>0</v>
      </c>
      <c r="O93" s="225" t="n">
        <v>-1262.798054</v>
      </c>
      <c r="Q93" s="240" t="n">
        <f aca="false">O93*N93*100</f>
        <v>-0</v>
      </c>
    </row>
    <row r="94" customFormat="false" ht="12.75" hidden="false" customHeight="false" outlineLevel="0" collapsed="false">
      <c r="A94" s="74" t="n">
        <v>4.002</v>
      </c>
      <c r="B94" s="74" t="n">
        <v>4.074</v>
      </c>
      <c r="D94" s="74" t="n">
        <f aca="false">B94-A94</f>
        <v>0.0720000000000001</v>
      </c>
      <c r="F94" s="74" t="n">
        <v>-0.76248126</v>
      </c>
      <c r="H94" s="240" t="n">
        <f aca="false">F94*D94*10000</f>
        <v>-548.986507200001</v>
      </c>
      <c r="J94" s="74" t="n">
        <v>0</v>
      </c>
      <c r="N94" s="74" t="n">
        <v>0</v>
      </c>
      <c r="O94" s="225" t="n">
        <v>-1281.787556</v>
      </c>
      <c r="Q94" s="240" t="n">
        <f aca="false">O94*N94*100</f>
        <v>-0</v>
      </c>
    </row>
    <row r="95" customFormat="false" ht="12.75" hidden="false" customHeight="false" outlineLevel="0" collapsed="false">
      <c r="A95" s="74" t="n">
        <v>4.12</v>
      </c>
      <c r="B95" s="74" t="n">
        <v>4.12</v>
      </c>
      <c r="D95" s="74" t="n">
        <f aca="false">B95-A95</f>
        <v>0</v>
      </c>
      <c r="F95" s="74" t="n">
        <v>-2.33858261</v>
      </c>
      <c r="H95" s="240" t="n">
        <f aca="false">F95*D95*10000</f>
        <v>-0</v>
      </c>
      <c r="J95" s="74" t="n">
        <v>0</v>
      </c>
      <c r="N95" s="74" t="n">
        <v>0</v>
      </c>
      <c r="O95" s="225" t="n">
        <v>-1224.592291</v>
      </c>
      <c r="Q95" s="240" t="n">
        <f aca="false">O95*N95*100</f>
        <v>-0</v>
      </c>
    </row>
    <row r="96" customFormat="false" ht="12.75" hidden="false" customHeight="false" outlineLevel="0" collapsed="false">
      <c r="A96" s="74" t="n">
        <v>4.2</v>
      </c>
      <c r="B96" s="74" t="n">
        <v>4.307</v>
      </c>
      <c r="D96" s="74" t="n">
        <f aca="false">B96-A96</f>
        <v>0.107</v>
      </c>
      <c r="F96" s="74" t="n">
        <v>-0.62599372</v>
      </c>
      <c r="H96" s="240" t="n">
        <f aca="false">F96*D96*10000</f>
        <v>-669.813280400001</v>
      </c>
      <c r="J96" s="74" t="n">
        <v>0</v>
      </c>
      <c r="N96" s="74" t="n">
        <v>0</v>
      </c>
      <c r="O96" s="225" t="n">
        <v>-1279.809674</v>
      </c>
      <c r="Q96" s="240" t="n">
        <f aca="false">O96*N96*100</f>
        <v>-0</v>
      </c>
    </row>
    <row r="97" customFormat="false" ht="12.75" hidden="false" customHeight="false" outlineLevel="0" collapsed="false">
      <c r="A97" s="74" t="n">
        <v>4.065</v>
      </c>
      <c r="B97" s="74" t="n">
        <v>4.172</v>
      </c>
      <c r="D97" s="74" t="n">
        <f aca="false">B97-A97</f>
        <v>0.106999999999999</v>
      </c>
      <c r="F97" s="74" t="n">
        <v>-0.00675776</v>
      </c>
      <c r="H97" s="240" t="n">
        <f aca="false">F97*D97*10000</f>
        <v>-7.23080319999995</v>
      </c>
      <c r="J97" s="74" t="n">
        <v>0</v>
      </c>
      <c r="N97" s="74" t="n">
        <v>0</v>
      </c>
      <c r="O97" s="225" t="n">
        <v>-2604.690974</v>
      </c>
      <c r="Q97" s="240" t="n">
        <f aca="false">O97*N97*100</f>
        <v>-0</v>
      </c>
    </row>
    <row r="98" customFormat="false" ht="12.75" hidden="false" customHeight="false" outlineLevel="0" collapsed="false">
      <c r="A98" s="74" t="n">
        <v>3.955</v>
      </c>
      <c r="B98" s="74" t="n">
        <v>4.057</v>
      </c>
      <c r="D98" s="74" t="n">
        <f aca="false">B98-A98</f>
        <v>0.102</v>
      </c>
      <c r="F98" s="74" t="n">
        <v>-0.22531377</v>
      </c>
      <c r="H98" s="240" t="n">
        <f aca="false">F98*D98*10000</f>
        <v>-229.820045400001</v>
      </c>
      <c r="J98" s="74" t="n">
        <v>0</v>
      </c>
      <c r="N98" s="74" t="n">
        <v>0</v>
      </c>
      <c r="O98" s="225" t="n">
        <v>-2604.690974</v>
      </c>
      <c r="Q98" s="240" t="n">
        <f aca="false">O98*N98*100</f>
        <v>-0</v>
      </c>
    </row>
    <row r="99" customFormat="false" ht="12.75" hidden="false" customHeight="false" outlineLevel="0" collapsed="false">
      <c r="A99" s="74" t="n">
        <v>3.833</v>
      </c>
      <c r="B99" s="74" t="n">
        <v>3.935</v>
      </c>
      <c r="D99" s="74" t="n">
        <f aca="false">B99-A99</f>
        <v>0.102</v>
      </c>
      <c r="F99" s="74" t="n">
        <v>-0.09518856</v>
      </c>
      <c r="H99" s="240" t="n">
        <f aca="false">F99*D99*10000</f>
        <v>-97.0923311999999</v>
      </c>
      <c r="J99" s="74" t="n">
        <v>0</v>
      </c>
      <c r="N99" s="74" t="n">
        <v>0</v>
      </c>
      <c r="O99" s="225" t="n">
        <v>-2604.690974</v>
      </c>
      <c r="Q99" s="240" t="n">
        <f aca="false">O99*N99*100</f>
        <v>-0</v>
      </c>
    </row>
    <row r="100" customFormat="false" ht="12.75" hidden="false" customHeight="false" outlineLevel="0" collapsed="false">
      <c r="A100" s="74" t="n">
        <v>3.812</v>
      </c>
      <c r="B100" s="74" t="n">
        <v>3.914</v>
      </c>
      <c r="D100" s="74" t="n">
        <f aca="false">B100-A100</f>
        <v>0.102</v>
      </c>
      <c r="F100" s="74" t="n">
        <v>-0.20337429</v>
      </c>
      <c r="H100" s="240" t="n">
        <f aca="false">F100*D100*10000</f>
        <v>-207.4417758</v>
      </c>
      <c r="J100" s="74" t="n">
        <v>0</v>
      </c>
      <c r="N100" s="74" t="n">
        <v>0</v>
      </c>
      <c r="O100" s="225" t="n">
        <v>-2604.690974</v>
      </c>
      <c r="Q100" s="240" t="n">
        <f aca="false">O100*N100*100</f>
        <v>-0</v>
      </c>
    </row>
    <row r="101" customFormat="false" ht="12.75" hidden="false" customHeight="false" outlineLevel="0" collapsed="false">
      <c r="A101" s="74" t="n">
        <v>3.847</v>
      </c>
      <c r="B101" s="74" t="n">
        <v>3.942</v>
      </c>
      <c r="D101" s="74" t="n">
        <f aca="false">B101-A101</f>
        <v>0.0950000000000002</v>
      </c>
      <c r="F101" s="74" t="n">
        <v>-0.1317007</v>
      </c>
      <c r="H101" s="240" t="n">
        <f aca="false">F101*D101*10000</f>
        <v>-125.115665</v>
      </c>
      <c r="J101" s="74" t="n">
        <v>0</v>
      </c>
      <c r="N101" s="74" t="n">
        <v>0</v>
      </c>
      <c r="O101" s="225" t="n">
        <v>-2604.690974</v>
      </c>
      <c r="Q101" s="240" t="n">
        <f aca="false">O101*N101*100</f>
        <v>-0</v>
      </c>
    </row>
    <row r="102" customFormat="false" ht="12.75" hidden="false" customHeight="false" outlineLevel="0" collapsed="false">
      <c r="A102" s="74" t="n">
        <v>3.862</v>
      </c>
      <c r="B102" s="74" t="n">
        <v>3.947</v>
      </c>
      <c r="D102" s="74" t="n">
        <f aca="false">B102-A102</f>
        <v>0.0849999999999995</v>
      </c>
      <c r="F102" s="74" t="n">
        <v>-0.20704824</v>
      </c>
      <c r="H102" s="240" t="n">
        <f aca="false">F102*D102*10000</f>
        <v>-175.991003999999</v>
      </c>
      <c r="J102" s="74" t="n">
        <v>0</v>
      </c>
      <c r="N102" s="74" t="n">
        <v>0</v>
      </c>
      <c r="O102" s="225" t="n">
        <v>-2249.316127</v>
      </c>
      <c r="Q102" s="240" t="n">
        <f aca="false">O102*N102*100</f>
        <v>-0</v>
      </c>
    </row>
    <row r="103" customFormat="false" ht="12.75" hidden="false" customHeight="false" outlineLevel="0" collapsed="false">
      <c r="A103" s="74" t="n">
        <v>3.877</v>
      </c>
      <c r="B103" s="74" t="n">
        <v>3.957</v>
      </c>
      <c r="D103" s="74" t="n">
        <f aca="false">B103-A103</f>
        <v>0.0800000000000001</v>
      </c>
      <c r="F103" s="74" t="n">
        <v>-0.21193398</v>
      </c>
      <c r="H103" s="240" t="n">
        <f aca="false">F103*D103*10000</f>
        <v>-169.547184</v>
      </c>
      <c r="J103" s="74" t="n">
        <v>0</v>
      </c>
      <c r="N103" s="74" t="n">
        <v>0</v>
      </c>
      <c r="O103" s="225"/>
      <c r="Q103" s="240" t="n">
        <f aca="false">O103*N103*100</f>
        <v>0</v>
      </c>
    </row>
    <row r="104" customFormat="false" ht="12.75" hidden="false" customHeight="false" outlineLevel="0" collapsed="false">
      <c r="A104" s="74" t="n">
        <v>3.902</v>
      </c>
      <c r="B104" s="74" t="n">
        <v>3.974</v>
      </c>
      <c r="D104" s="74" t="n">
        <f aca="false">B104-A104</f>
        <v>0.0719999999999996</v>
      </c>
      <c r="F104" s="74" t="n">
        <v>-0.10268866</v>
      </c>
      <c r="H104" s="240" t="n">
        <f aca="false">F104*D104*10000</f>
        <v>-73.9358351999996</v>
      </c>
      <c r="J104" s="74" t="n">
        <v>0</v>
      </c>
      <c r="N104" s="74" t="n">
        <v>0</v>
      </c>
      <c r="O104" s="225"/>
      <c r="Q104" s="240" t="n">
        <f aca="false">O104*N104*100</f>
        <v>0</v>
      </c>
    </row>
    <row r="105" customFormat="false" ht="12.75" hidden="false" customHeight="false" outlineLevel="0" collapsed="false">
      <c r="A105" s="74" t="n">
        <v>3.912</v>
      </c>
      <c r="B105" s="74" t="n">
        <v>3.984</v>
      </c>
      <c r="D105" s="74" t="n">
        <f aca="false">B105-A105</f>
        <v>0.0720000000000001</v>
      </c>
      <c r="F105" s="74" t="n">
        <v>-0.09131557</v>
      </c>
      <c r="H105" s="240" t="n">
        <f aca="false">F105*D105*10000</f>
        <v>-65.7472104000001</v>
      </c>
      <c r="J105" s="74" t="n">
        <v>0</v>
      </c>
      <c r="N105" s="74" t="n">
        <v>0</v>
      </c>
      <c r="O105" s="225"/>
      <c r="Q105" s="240" t="n">
        <f aca="false">O105*N105*100</f>
        <v>0</v>
      </c>
    </row>
    <row r="106" customFormat="false" ht="12.75" hidden="false" customHeight="false" outlineLevel="0" collapsed="false">
      <c r="A106" s="74" t="n">
        <v>4.047</v>
      </c>
      <c r="B106" s="74" t="n">
        <v>4.119</v>
      </c>
      <c r="D106" s="74" t="n">
        <f aca="false">B106-A106</f>
        <v>0.0720000000000001</v>
      </c>
      <c r="F106" s="74" t="n">
        <v>6.603E-005</v>
      </c>
      <c r="H106" s="240" t="n">
        <f aca="false">F106*D106*10000</f>
        <v>0.0475416</v>
      </c>
      <c r="J106" s="74" t="n">
        <v>0</v>
      </c>
      <c r="N106" s="74" t="n">
        <v>0</v>
      </c>
      <c r="O106" s="225"/>
      <c r="Q106" s="240" t="n">
        <f aca="false">O106*N106*100</f>
        <v>0</v>
      </c>
    </row>
    <row r="107" customFormat="false" ht="12.75" hidden="false" customHeight="false" outlineLevel="0" collapsed="false">
      <c r="A107" s="74" t="n">
        <v>4.165</v>
      </c>
      <c r="B107" s="74" t="n">
        <v>4.165</v>
      </c>
      <c r="D107" s="74" t="n">
        <f aca="false">B107-A107</f>
        <v>0</v>
      </c>
      <c r="F107" s="74" t="n">
        <v>-0.00120947</v>
      </c>
      <c r="H107" s="240" t="n">
        <f aca="false">F107*D107*10000</f>
        <v>-0</v>
      </c>
      <c r="J107" s="74" t="n">
        <v>0</v>
      </c>
      <c r="N107" s="74" t="n">
        <v>0</v>
      </c>
      <c r="O107" s="225"/>
      <c r="Q107" s="240" t="n">
        <f aca="false">O107*N107*100</f>
        <v>0</v>
      </c>
    </row>
    <row r="108" customFormat="false" ht="12.75" hidden="false" customHeight="false" outlineLevel="0" collapsed="false">
      <c r="A108" s="74" t="n">
        <v>4.26</v>
      </c>
      <c r="B108" s="74" t="n">
        <v>4.367</v>
      </c>
      <c r="D108" s="74" t="n">
        <f aca="false">B108-A108</f>
        <v>0.107</v>
      </c>
      <c r="F108" s="74" t="n">
        <v>-0.01427821</v>
      </c>
      <c r="H108" s="240" t="n">
        <f aca="false">F108*D108*10000</f>
        <v>-15.2776847</v>
      </c>
      <c r="J108" s="74" t="n">
        <v>0</v>
      </c>
      <c r="N108" s="74" t="n">
        <v>0</v>
      </c>
      <c r="O108" s="225"/>
      <c r="Q108" s="240" t="n">
        <f aca="false">O108*N108*100</f>
        <v>0</v>
      </c>
    </row>
    <row r="109" customFormat="false" ht="12.75" hidden="false" customHeight="false" outlineLevel="0" collapsed="false">
      <c r="A109" s="74" t="n">
        <v>4.125</v>
      </c>
      <c r="B109" s="74" t="n">
        <v>4.232</v>
      </c>
      <c r="D109" s="74" t="n">
        <f aca="false">B109-A109</f>
        <v>0.106999999999999</v>
      </c>
      <c r="H109" s="240" t="n">
        <f aca="false">F109*D109*10000</f>
        <v>0</v>
      </c>
      <c r="J109" s="74" t="n">
        <v>0</v>
      </c>
      <c r="N109" s="74" t="n">
        <v>0</v>
      </c>
      <c r="O109" s="225"/>
      <c r="Q109" s="240" t="n">
        <f aca="false">O109*N109*100</f>
        <v>0</v>
      </c>
    </row>
    <row r="110" customFormat="false" ht="12.75" hidden="false" customHeight="false" outlineLevel="0" collapsed="false">
      <c r="A110" s="74" t="n">
        <v>4.015</v>
      </c>
      <c r="B110" s="74" t="n">
        <v>4.117</v>
      </c>
      <c r="D110" s="74" t="n">
        <f aca="false">B110-A110</f>
        <v>0.102</v>
      </c>
      <c r="H110" s="240" t="n">
        <f aca="false">F110*D110*10000</f>
        <v>0</v>
      </c>
      <c r="J110" s="74" t="n">
        <v>0</v>
      </c>
      <c r="N110" s="74" t="n">
        <v>0</v>
      </c>
      <c r="O110" s="225"/>
      <c r="Q110" s="240" t="n">
        <f aca="false">O110*N110*100</f>
        <v>0</v>
      </c>
    </row>
    <row r="111" customFormat="false" ht="12.75" hidden="false" customHeight="false" outlineLevel="0" collapsed="false">
      <c r="A111" s="74" t="n">
        <v>3.893</v>
      </c>
      <c r="B111" s="74" t="n">
        <v>3.995</v>
      </c>
      <c r="D111" s="74" t="n">
        <f aca="false">B111-A111</f>
        <v>0.102</v>
      </c>
      <c r="H111" s="240" t="n">
        <f aca="false">F111*D111*10000</f>
        <v>0</v>
      </c>
      <c r="N111" s="74" t="n">
        <v>0</v>
      </c>
      <c r="O111" s="225"/>
      <c r="Q111" s="240" t="n">
        <f aca="false">O111*N111*100</f>
        <v>0</v>
      </c>
    </row>
    <row r="112" customFormat="false" ht="12.75" hidden="false" customHeight="false" outlineLevel="0" collapsed="false">
      <c r="A112" s="74" t="n">
        <v>3.872</v>
      </c>
      <c r="B112" s="74" t="n">
        <v>3.974</v>
      </c>
      <c r="D112" s="74" t="n">
        <f aca="false">B112-A112</f>
        <v>0.102</v>
      </c>
      <c r="H112" s="240" t="n">
        <f aca="false">F112*D112*10000</f>
        <v>0</v>
      </c>
      <c r="N112" s="74" t="n">
        <v>0</v>
      </c>
      <c r="O112" s="225"/>
      <c r="Q112" s="240" t="n">
        <f aca="false">O112*N112*100</f>
        <v>0</v>
      </c>
    </row>
    <row r="113" customFormat="false" ht="12.75" hidden="false" customHeight="false" outlineLevel="0" collapsed="false">
      <c r="A113" s="74" t="n">
        <v>3.907</v>
      </c>
      <c r="B113" s="74" t="n">
        <v>4.002</v>
      </c>
      <c r="D113" s="74" t="n">
        <f aca="false">B113-A113</f>
        <v>0.0949999999999998</v>
      </c>
      <c r="H113" s="240" t="n">
        <f aca="false">F113*D113*10000</f>
        <v>0</v>
      </c>
      <c r="N113" s="74" t="n">
        <v>0</v>
      </c>
      <c r="O113" s="225"/>
      <c r="Q113" s="240" t="n">
        <f aca="false">O113*N113*100</f>
        <v>0</v>
      </c>
    </row>
    <row r="114" customFormat="false" ht="12.75" hidden="false" customHeight="false" outlineLevel="0" collapsed="false">
      <c r="A114" s="74" t="n">
        <v>3.922</v>
      </c>
      <c r="B114" s="74" t="n">
        <v>4.007</v>
      </c>
      <c r="D114" s="74" t="n">
        <f aca="false">B114-A114</f>
        <v>0.0849999999999995</v>
      </c>
      <c r="H114" s="240" t="n">
        <f aca="false">F114*D114*10000</f>
        <v>0</v>
      </c>
      <c r="N114" s="74" t="n">
        <v>0</v>
      </c>
      <c r="O114" s="225"/>
      <c r="Q114" s="240" t="n">
        <f aca="false">O114*N114*100</f>
        <v>0</v>
      </c>
    </row>
    <row r="115" customFormat="false" ht="12.75" hidden="false" customHeight="false" outlineLevel="0" collapsed="false">
      <c r="A115" s="74" t="n">
        <v>3.937</v>
      </c>
      <c r="B115" s="74" t="n">
        <v>4.017</v>
      </c>
      <c r="D115" s="74" t="n">
        <f aca="false">B115-A115</f>
        <v>0.0799999999999996</v>
      </c>
      <c r="H115" s="240" t="n">
        <f aca="false">F115*D115*10000</f>
        <v>0</v>
      </c>
      <c r="N115" s="74" t="n">
        <v>0</v>
      </c>
      <c r="O115" s="225"/>
      <c r="Q115" s="240" t="n">
        <f aca="false">O115*N115*100</f>
        <v>0</v>
      </c>
    </row>
    <row r="116" customFormat="false" ht="12.75" hidden="false" customHeight="false" outlineLevel="0" collapsed="false">
      <c r="A116" s="74" t="n">
        <v>3.962</v>
      </c>
      <c r="B116" s="74" t="n">
        <v>4.034</v>
      </c>
      <c r="D116" s="74" t="n">
        <f aca="false">B116-A116</f>
        <v>0.0719999999999996</v>
      </c>
      <c r="H116" s="240" t="n">
        <f aca="false">F116*D116*10000</f>
        <v>0</v>
      </c>
      <c r="N116" s="74" t="n">
        <v>0</v>
      </c>
      <c r="O116" s="225"/>
      <c r="Q116" s="240" t="n">
        <f aca="false">O116*N116*100</f>
        <v>0</v>
      </c>
    </row>
    <row r="117" customFormat="false" ht="12.75" hidden="false" customHeight="false" outlineLevel="0" collapsed="false">
      <c r="A117" s="74" t="n">
        <v>3.972</v>
      </c>
      <c r="B117" s="74" t="n">
        <v>4.044</v>
      </c>
      <c r="D117" s="74" t="n">
        <f aca="false">B117-A117</f>
        <v>0.0719999999999996</v>
      </c>
      <c r="H117" s="240" t="n">
        <f aca="false">F117*D117*10000</f>
        <v>0</v>
      </c>
      <c r="N117" s="74" t="n">
        <v>0</v>
      </c>
      <c r="O117" s="225"/>
      <c r="Q117" s="240" t="n">
        <f aca="false">O117*N117*100</f>
        <v>0</v>
      </c>
    </row>
    <row r="118" customFormat="false" ht="12.75" hidden="false" customHeight="false" outlineLevel="0" collapsed="false">
      <c r="A118" s="74" t="n">
        <v>4.107</v>
      </c>
      <c r="B118" s="74" t="n">
        <v>4.179</v>
      </c>
      <c r="D118" s="74" t="n">
        <f aca="false">B118-A118</f>
        <v>0.0719999999999992</v>
      </c>
      <c r="H118" s="240" t="n">
        <f aca="false">F118*D118*10000</f>
        <v>0</v>
      </c>
      <c r="N118" s="74" t="n">
        <v>0</v>
      </c>
      <c r="O118" s="225"/>
      <c r="Q118" s="240" t="n">
        <f aca="false">O118*N118*100</f>
        <v>0</v>
      </c>
    </row>
    <row r="119" customFormat="false" ht="12.75" hidden="false" customHeight="false" outlineLevel="0" collapsed="false">
      <c r="A119" s="74" t="n">
        <v>4.225</v>
      </c>
      <c r="B119" s="74" t="n">
        <v>4.225</v>
      </c>
      <c r="D119" s="74" t="n">
        <f aca="false">B119-A119</f>
        <v>0</v>
      </c>
      <c r="H119" s="240" t="n">
        <f aca="false">F119*D119*10000</f>
        <v>0</v>
      </c>
      <c r="N119" s="74" t="n">
        <v>0</v>
      </c>
      <c r="O119" s="225"/>
      <c r="Q119" s="240" t="n">
        <f aca="false">O119*N119*100</f>
        <v>0</v>
      </c>
    </row>
    <row r="120" customFormat="false" ht="12.75" hidden="false" customHeight="false" outlineLevel="0" collapsed="false">
      <c r="A120" s="74" t="n">
        <v>4.34</v>
      </c>
      <c r="B120" s="74" t="n">
        <v>4.447</v>
      </c>
      <c r="D120" s="74" t="n">
        <f aca="false">B120-A120</f>
        <v>0.107</v>
      </c>
      <c r="H120" s="240" t="n">
        <f aca="false">F120*D120*10000</f>
        <v>0</v>
      </c>
      <c r="N120" s="74" t="n">
        <v>0</v>
      </c>
      <c r="O120" s="225"/>
      <c r="Q120" s="240" t="n">
        <f aca="false">O120*N120*100</f>
        <v>0</v>
      </c>
    </row>
    <row r="121" customFormat="false" ht="12.75" hidden="false" customHeight="false" outlineLevel="0" collapsed="false">
      <c r="A121" s="74" t="n">
        <v>4.205</v>
      </c>
      <c r="B121" s="74" t="n">
        <v>4.312</v>
      </c>
      <c r="D121" s="74" t="n">
        <f aca="false">B121-A121</f>
        <v>0.106999999999999</v>
      </c>
      <c r="H121" s="240" t="n">
        <f aca="false">F121*D121*10000</f>
        <v>0</v>
      </c>
      <c r="N121" s="74" t="n">
        <v>0</v>
      </c>
      <c r="O121" s="225"/>
      <c r="Q121" s="240" t="n">
        <f aca="false">O121*N121*100</f>
        <v>0</v>
      </c>
    </row>
    <row r="122" customFormat="false" ht="12.75" hidden="false" customHeight="false" outlineLevel="0" collapsed="false">
      <c r="A122" s="74" t="n">
        <v>4.095</v>
      </c>
      <c r="B122" s="74" t="n">
        <v>4.197</v>
      </c>
      <c r="D122" s="74" t="n">
        <f aca="false">B122-A122</f>
        <v>0.102</v>
      </c>
      <c r="H122" s="240" t="n">
        <f aca="false">F122*D122*10000</f>
        <v>0</v>
      </c>
      <c r="N122" s="74" t="n">
        <v>0</v>
      </c>
      <c r="O122" s="225"/>
      <c r="Q122" s="240" t="n">
        <f aca="false">O122*N122*100</f>
        <v>0</v>
      </c>
    </row>
    <row r="123" customFormat="false" ht="12.75" hidden="false" customHeight="false" outlineLevel="0" collapsed="false">
      <c r="A123" s="74" t="n">
        <v>3.973</v>
      </c>
      <c r="B123" s="74" t="n">
        <v>4.075</v>
      </c>
      <c r="D123" s="74" t="n">
        <f aca="false">B123-A123</f>
        <v>0.102</v>
      </c>
      <c r="H123" s="240" t="n">
        <f aca="false">F123*D123*10000</f>
        <v>0</v>
      </c>
      <c r="N123" s="74" t="n">
        <v>0</v>
      </c>
      <c r="O123" s="225"/>
      <c r="Q123" s="240" t="n">
        <f aca="false">O123*N123*100</f>
        <v>0</v>
      </c>
    </row>
    <row r="124" customFormat="false" ht="12.75" hidden="false" customHeight="false" outlineLevel="0" collapsed="false">
      <c r="A124" s="74" t="n">
        <v>3.952</v>
      </c>
      <c r="B124" s="74" t="n">
        <v>4.054</v>
      </c>
      <c r="D124" s="74" t="n">
        <f aca="false">B124-A124</f>
        <v>0.101999999999999</v>
      </c>
      <c r="H124" s="240" t="n">
        <f aca="false">F124*D124*10000</f>
        <v>0</v>
      </c>
      <c r="N124" s="74" t="n">
        <v>0</v>
      </c>
      <c r="O124" s="225"/>
      <c r="Q124" s="240" t="n">
        <f aca="false">O124*N124*100</f>
        <v>0</v>
      </c>
    </row>
    <row r="125" customFormat="false" ht="12.75" hidden="false" customHeight="false" outlineLevel="0" collapsed="false">
      <c r="A125" s="74" t="n">
        <v>3.987</v>
      </c>
      <c r="B125" s="74" t="n">
        <v>4.082</v>
      </c>
      <c r="D125" s="74" t="n">
        <f aca="false">B125-A125</f>
        <v>0.0949999999999998</v>
      </c>
      <c r="H125" s="240" t="n">
        <f aca="false">F125*D125*10000</f>
        <v>0</v>
      </c>
      <c r="N125" s="74" t="n">
        <v>0</v>
      </c>
      <c r="O125" s="225"/>
      <c r="Q125" s="240" t="n">
        <f aca="false">O125*N125*100</f>
        <v>0</v>
      </c>
    </row>
    <row r="126" customFormat="false" ht="12.75" hidden="false" customHeight="false" outlineLevel="0" collapsed="false">
      <c r="A126" s="74" t="n">
        <v>4.002</v>
      </c>
      <c r="B126" s="74" t="n">
        <v>4.087</v>
      </c>
      <c r="D126" s="74" t="n">
        <f aca="false">B126-A126</f>
        <v>0.085</v>
      </c>
      <c r="H126" s="240" t="n">
        <f aca="false">F126*D126*10000</f>
        <v>0</v>
      </c>
      <c r="N126" s="74" t="n">
        <v>0</v>
      </c>
      <c r="O126" s="225"/>
      <c r="Q126" s="240" t="n">
        <f aca="false">O126*N126*100</f>
        <v>0</v>
      </c>
    </row>
    <row r="127" customFormat="false" ht="12.75" hidden="false" customHeight="false" outlineLevel="0" collapsed="false">
      <c r="A127" s="74" t="n">
        <v>4.017</v>
      </c>
      <c r="B127" s="74" t="n">
        <v>4.097</v>
      </c>
      <c r="D127" s="74" t="n">
        <f aca="false">B127-A127</f>
        <v>0.0799999999999992</v>
      </c>
      <c r="H127" s="240" t="n">
        <f aca="false">F127*D127*10000</f>
        <v>0</v>
      </c>
      <c r="N127" s="74" t="n">
        <v>0</v>
      </c>
      <c r="O127" s="225"/>
      <c r="Q127" s="240" t="n">
        <f aca="false">O127*N127*100</f>
        <v>0</v>
      </c>
    </row>
    <row r="128" customFormat="false" ht="12.75" hidden="false" customHeight="false" outlineLevel="0" collapsed="false">
      <c r="A128" s="74" t="n">
        <v>4.042</v>
      </c>
      <c r="B128" s="74" t="n">
        <v>4.114</v>
      </c>
      <c r="D128" s="74" t="n">
        <f aca="false">B128-A128</f>
        <v>0.0720000000000001</v>
      </c>
      <c r="H128" s="240" t="n">
        <f aca="false">F128*D128*10000</f>
        <v>0</v>
      </c>
      <c r="N128" s="74" t="n">
        <v>0</v>
      </c>
      <c r="O128" s="225"/>
      <c r="Q128" s="240" t="n">
        <f aca="false">O128*N128*100</f>
        <v>0</v>
      </c>
    </row>
    <row r="129" customFormat="false" ht="12.75" hidden="false" customHeight="false" outlineLevel="0" collapsed="false">
      <c r="A129" s="74" t="n">
        <v>4.052</v>
      </c>
      <c r="B129" s="74" t="n">
        <v>4.124</v>
      </c>
      <c r="D129" s="74" t="n">
        <f aca="false">B129-A129</f>
        <v>0.0720000000000001</v>
      </c>
      <c r="H129" s="240" t="n">
        <f aca="false">F129*D129*10000</f>
        <v>0</v>
      </c>
      <c r="N129" s="74" t="n">
        <v>0</v>
      </c>
      <c r="O129" s="225"/>
      <c r="Q129" s="240" t="n">
        <f aca="false">O129*N129*100</f>
        <v>0</v>
      </c>
    </row>
    <row r="130" customFormat="false" ht="12.75" hidden="false" customHeight="false" outlineLevel="0" collapsed="false">
      <c r="A130" s="74" t="n">
        <v>4.187</v>
      </c>
      <c r="B130" s="74" t="n">
        <v>4.259</v>
      </c>
      <c r="D130" s="74" t="n">
        <f aca="false">B130-A130</f>
        <v>0.0719999999999992</v>
      </c>
      <c r="H130" s="240" t="n">
        <f aca="false">F130*D130*10000</f>
        <v>0</v>
      </c>
      <c r="N130" s="74" t="n">
        <v>0</v>
      </c>
      <c r="O130" s="225"/>
      <c r="Q130" s="240" t="n">
        <f aca="false">O130*N130*100</f>
        <v>0</v>
      </c>
    </row>
    <row r="131" customFormat="false" ht="12.75" hidden="false" customHeight="false" outlineLevel="0" collapsed="false">
      <c r="A131" s="74" t="n">
        <v>4.305</v>
      </c>
      <c r="B131" s="74" t="n">
        <v>4.305</v>
      </c>
      <c r="D131" s="74" t="n">
        <f aca="false">B131-A131</f>
        <v>0</v>
      </c>
      <c r="H131" s="240" t="n">
        <f aca="false">F131*D131*10000</f>
        <v>0</v>
      </c>
      <c r="N131" s="74" t="n">
        <v>0</v>
      </c>
      <c r="O131" s="225"/>
      <c r="Q131" s="240" t="n">
        <f aca="false">O131*N131*100</f>
        <v>0</v>
      </c>
    </row>
    <row r="132" customFormat="false" ht="12.75" hidden="false" customHeight="false" outlineLevel="0" collapsed="false">
      <c r="A132" s="74" t="n">
        <v>4.44</v>
      </c>
      <c r="B132" s="74" t="n">
        <v>4.547</v>
      </c>
      <c r="D132" s="74" t="n">
        <f aca="false">B132-A132</f>
        <v>0.106999999999999</v>
      </c>
      <c r="H132" s="240" t="n">
        <f aca="false">F132*D132*10000</f>
        <v>0</v>
      </c>
      <c r="N132" s="74" t="n">
        <v>0</v>
      </c>
      <c r="O132" s="225"/>
      <c r="Q132" s="240" t="n">
        <f aca="false">O132*N132*100</f>
        <v>0</v>
      </c>
    </row>
    <row r="133" customFormat="false" ht="12.75" hidden="false" customHeight="false" outlineLevel="0" collapsed="false">
      <c r="A133" s="74" t="n">
        <v>4.305</v>
      </c>
      <c r="B133" s="74" t="n">
        <v>4.412</v>
      </c>
      <c r="D133" s="74" t="n">
        <f aca="false">B133-A133</f>
        <v>0.106999999999999</v>
      </c>
      <c r="H133" s="240" t="n">
        <f aca="false">F133*D133*10000</f>
        <v>0</v>
      </c>
      <c r="N133" s="74" t="n">
        <v>0</v>
      </c>
      <c r="O133" s="225"/>
      <c r="Q133" s="240" t="n">
        <f aca="false">O133*N133*100</f>
        <v>0</v>
      </c>
    </row>
    <row r="134" customFormat="false" ht="12.75" hidden="false" customHeight="false" outlineLevel="0" collapsed="false">
      <c r="A134" s="74" t="n">
        <v>4.195</v>
      </c>
      <c r="B134" s="74" t="n">
        <v>4.297</v>
      </c>
      <c r="D134" s="74" t="n">
        <f aca="false">B134-A134</f>
        <v>0.101999999999999</v>
      </c>
      <c r="H134" s="240" t="n">
        <f aca="false">F134*D134*10000</f>
        <v>0</v>
      </c>
      <c r="N134" s="74" t="n">
        <v>0</v>
      </c>
      <c r="O134" s="225"/>
      <c r="Q134" s="240" t="n">
        <f aca="false">O134*N134*100</f>
        <v>0</v>
      </c>
    </row>
    <row r="135" customFormat="false" ht="12.75" hidden="false" customHeight="false" outlineLevel="0" collapsed="false">
      <c r="A135" s="74" t="n">
        <v>4.073</v>
      </c>
      <c r="B135" s="74" t="n">
        <v>4.175</v>
      </c>
      <c r="D135" s="74" t="n">
        <f aca="false">B135-A135</f>
        <v>0.101999999999999</v>
      </c>
      <c r="H135" s="240" t="n">
        <f aca="false">F135*D135*10000</f>
        <v>0</v>
      </c>
      <c r="N135" s="74" t="n">
        <v>0</v>
      </c>
      <c r="O135" s="225"/>
      <c r="Q135" s="240" t="n">
        <f aca="false">O135*N135*100</f>
        <v>0</v>
      </c>
    </row>
    <row r="136" customFormat="false" ht="12.75" hidden="false" customHeight="false" outlineLevel="0" collapsed="false">
      <c r="A136" s="74" t="n">
        <v>4.052</v>
      </c>
      <c r="B136" s="74" t="n">
        <v>4.154</v>
      </c>
      <c r="D136" s="74" t="n">
        <f aca="false">B136-A136</f>
        <v>0.101999999999999</v>
      </c>
      <c r="H136" s="240" t="n">
        <f aca="false">F136*D136*10000</f>
        <v>0</v>
      </c>
      <c r="N136" s="74" t="n">
        <v>0</v>
      </c>
      <c r="O136" s="225"/>
      <c r="Q136" s="240" t="n">
        <f aca="false">O136*N136*100</f>
        <v>0</v>
      </c>
    </row>
    <row r="137" customFormat="false" ht="12.75" hidden="false" customHeight="false" outlineLevel="0" collapsed="false">
      <c r="A137" s="74" t="n">
        <v>4.087</v>
      </c>
      <c r="B137" s="74" t="n">
        <v>4.182</v>
      </c>
      <c r="D137" s="74" t="n">
        <f aca="false">B137-A137</f>
        <v>0.0949999999999998</v>
      </c>
      <c r="H137" s="240" t="n">
        <f aca="false">F137*D137*10000</f>
        <v>0</v>
      </c>
      <c r="N137" s="74" t="n">
        <v>0</v>
      </c>
      <c r="O137" s="225"/>
      <c r="Q137" s="240" t="n">
        <f aca="false">O137*N137*100</f>
        <v>0</v>
      </c>
    </row>
    <row r="138" customFormat="false" ht="12.75" hidden="false" customHeight="false" outlineLevel="0" collapsed="false">
      <c r="A138" s="74" t="n">
        <v>4.102</v>
      </c>
      <c r="B138" s="74" t="n">
        <v>4.187</v>
      </c>
      <c r="D138" s="74" t="n">
        <f aca="false">B138-A138</f>
        <v>0.0849999999999991</v>
      </c>
      <c r="H138" s="240" t="n">
        <f aca="false">F138*D138*10000</f>
        <v>0</v>
      </c>
      <c r="N138" s="74" t="n">
        <v>0</v>
      </c>
      <c r="O138" s="225"/>
      <c r="Q138" s="240" t="n">
        <f aca="false">O138*N138*100</f>
        <v>0</v>
      </c>
    </row>
    <row r="139" customFormat="false" ht="12.75" hidden="false" customHeight="false" outlineLevel="0" collapsed="false">
      <c r="A139" s="74" t="n">
        <v>4.117</v>
      </c>
      <c r="B139" s="74" t="n">
        <v>4.197</v>
      </c>
      <c r="D139" s="74" t="n">
        <f aca="false">B139-A139</f>
        <v>0.0799999999999992</v>
      </c>
      <c r="H139" s="240" t="n">
        <f aca="false">F139*D139*10000</f>
        <v>0</v>
      </c>
      <c r="N139" s="74" t="n">
        <v>0</v>
      </c>
      <c r="O139" s="225"/>
      <c r="Q139" s="240" t="n">
        <f aca="false">O139*N139*100</f>
        <v>0</v>
      </c>
    </row>
    <row r="140" customFormat="false" ht="12.75" hidden="false" customHeight="false" outlineLevel="0" collapsed="false">
      <c r="A140" s="74" t="n">
        <v>4.142</v>
      </c>
      <c r="B140" s="74" t="n">
        <v>4.214</v>
      </c>
      <c r="D140" s="74" t="n">
        <f aca="false">B140-A140</f>
        <v>0.0719999999999992</v>
      </c>
      <c r="H140" s="240" t="n">
        <f aca="false">F140*D140*10000</f>
        <v>0</v>
      </c>
      <c r="N140" s="74" t="n">
        <v>0</v>
      </c>
      <c r="O140" s="225"/>
      <c r="Q140" s="240" t="n">
        <f aca="false">O140*N140*100</f>
        <v>0</v>
      </c>
    </row>
    <row r="141" customFormat="false" ht="12.75" hidden="false" customHeight="false" outlineLevel="0" collapsed="false">
      <c r="A141" s="74" t="n">
        <v>4.152</v>
      </c>
      <c r="B141" s="74" t="n">
        <v>4.224</v>
      </c>
      <c r="D141" s="74" t="n">
        <f aca="false">B141-A141</f>
        <v>0.0719999999999992</v>
      </c>
      <c r="H141" s="240" t="n">
        <f aca="false">F141*D141*10000</f>
        <v>0</v>
      </c>
      <c r="N141" s="74" t="n">
        <v>0</v>
      </c>
      <c r="O141" s="225"/>
      <c r="Q141" s="240" t="n">
        <f aca="false">O141*N141*100</f>
        <v>0</v>
      </c>
    </row>
    <row r="142" customFormat="false" ht="12.75" hidden="false" customHeight="false" outlineLevel="0" collapsed="false">
      <c r="A142" s="74" t="n">
        <v>4.287</v>
      </c>
      <c r="B142" s="74" t="n">
        <v>4.359</v>
      </c>
      <c r="D142" s="74" t="n">
        <f aca="false">B142-A142</f>
        <v>0.0719999999999992</v>
      </c>
      <c r="H142" s="240" t="n">
        <f aca="false">F142*D142*10000</f>
        <v>0</v>
      </c>
      <c r="N142" s="74" t="n">
        <v>0</v>
      </c>
      <c r="O142" s="225"/>
      <c r="Q142" s="240" t="n">
        <f aca="false">O142*N142*100</f>
        <v>0</v>
      </c>
    </row>
    <row r="143" customFormat="false" ht="12.75" hidden="false" customHeight="false" outlineLevel="0" collapsed="false">
      <c r="A143" s="74" t="n">
        <v>4.405</v>
      </c>
      <c r="B143" s="74" t="n">
        <v>4.405</v>
      </c>
      <c r="D143" s="74" t="n">
        <f aca="false">B143-A143</f>
        <v>0</v>
      </c>
      <c r="H143" s="240" t="n">
        <f aca="false">F143*D143*10000</f>
        <v>0</v>
      </c>
      <c r="N143" s="74" t="n">
        <v>0</v>
      </c>
      <c r="O143" s="225"/>
      <c r="Q143" s="240" t="n">
        <f aca="false">O143*N143*100</f>
        <v>0</v>
      </c>
    </row>
    <row r="144" customFormat="false" ht="12.75" hidden="false" customHeight="false" outlineLevel="0" collapsed="false">
      <c r="A144" s="74" t="n">
        <v>4.56</v>
      </c>
      <c r="B144" s="74" t="n">
        <v>4.667</v>
      </c>
      <c r="D144" s="74" t="n">
        <f aca="false">B144-A144</f>
        <v>0.107</v>
      </c>
      <c r="H144" s="240" t="n">
        <f aca="false">F144*D144*10000</f>
        <v>0</v>
      </c>
      <c r="N144" s="74" t="n">
        <v>0</v>
      </c>
      <c r="O144" s="225"/>
      <c r="Q144" s="240" t="n">
        <f aca="false">O144*N144*100</f>
        <v>0</v>
      </c>
    </row>
    <row r="145" customFormat="false" ht="12.75" hidden="false" customHeight="false" outlineLevel="0" collapsed="false">
      <c r="A145" s="74" t="n">
        <v>4.425</v>
      </c>
      <c r="B145" s="74" t="n">
        <v>4.532</v>
      </c>
      <c r="D145" s="74" t="n">
        <f aca="false">B145-A145</f>
        <v>0.106999999999999</v>
      </c>
      <c r="H145" s="240" t="n">
        <f aca="false">F145*D145*10000</f>
        <v>0</v>
      </c>
      <c r="N145" s="74" t="n">
        <v>0</v>
      </c>
      <c r="O145" s="225"/>
      <c r="Q145" s="240" t="n">
        <f aca="false">O145*N145*100</f>
        <v>0</v>
      </c>
    </row>
    <row r="146" customFormat="false" ht="12.75" hidden="false" customHeight="false" outlineLevel="0" collapsed="false">
      <c r="A146" s="74" t="n">
        <v>4.315</v>
      </c>
      <c r="B146" s="74" t="n">
        <v>4.417</v>
      </c>
      <c r="D146" s="74" t="n">
        <f aca="false">B146-A146</f>
        <v>0.101999999999999</v>
      </c>
      <c r="H146" s="240" t="n">
        <f aca="false">F146*D146*10000</f>
        <v>0</v>
      </c>
      <c r="N146" s="74" t="n">
        <v>0</v>
      </c>
      <c r="O146" s="225"/>
      <c r="Q146" s="240" t="n">
        <f aca="false">O146*N146*100</f>
        <v>0</v>
      </c>
    </row>
    <row r="147" customFormat="false" ht="12.75" hidden="false" customHeight="false" outlineLevel="0" collapsed="false">
      <c r="A147" s="74" t="n">
        <v>4.193</v>
      </c>
      <c r="B147" s="74" t="n">
        <v>4.295</v>
      </c>
      <c r="D147" s="74" t="n">
        <f aca="false">B147-A147</f>
        <v>0.102</v>
      </c>
      <c r="H147" s="240" t="n">
        <f aca="false">F147*D147*10000</f>
        <v>0</v>
      </c>
      <c r="N147" s="74" t="n">
        <v>0</v>
      </c>
      <c r="O147" s="225"/>
    </row>
    <row r="148" customFormat="false" ht="12.75" hidden="false" customHeight="false" outlineLevel="0" collapsed="false">
      <c r="A148" s="74" t="n">
        <v>4.172</v>
      </c>
      <c r="B148" s="74" t="n">
        <v>4.274</v>
      </c>
      <c r="D148" s="74" t="n">
        <f aca="false">B148-A148</f>
        <v>0.101999999999999</v>
      </c>
      <c r="H148" s="240" t="n">
        <f aca="false">F148*D148*10000</f>
        <v>0</v>
      </c>
      <c r="N148" s="74" t="n">
        <v>0</v>
      </c>
      <c r="O148" s="225"/>
    </row>
    <row r="149" customFormat="false" ht="12.75" hidden="false" customHeight="false" outlineLevel="0" collapsed="false">
      <c r="A149" s="74" t="n">
        <v>4.207</v>
      </c>
      <c r="B149" s="74" t="n">
        <v>4.302</v>
      </c>
      <c r="D149" s="74" t="n">
        <f aca="false">B149-A149</f>
        <v>0.0949999999999998</v>
      </c>
      <c r="H149" s="240" t="n">
        <f aca="false">F149*D149*10000</f>
        <v>0</v>
      </c>
      <c r="N149" s="74" t="n">
        <v>0</v>
      </c>
      <c r="O149" s="225"/>
    </row>
    <row r="150" customFormat="false" ht="12.75" hidden="false" customHeight="false" outlineLevel="0" collapsed="false">
      <c r="A150" s="74" t="n">
        <v>4.222</v>
      </c>
      <c r="B150" s="74" t="n">
        <v>4.307</v>
      </c>
      <c r="D150" s="74" t="n">
        <f aca="false">B150-A150</f>
        <v>0.0849999999999991</v>
      </c>
      <c r="H150" s="240" t="n">
        <f aca="false">F150*D150*10000</f>
        <v>0</v>
      </c>
      <c r="N150" s="74" t="n">
        <v>0</v>
      </c>
      <c r="O150" s="225"/>
    </row>
    <row r="151" customFormat="false" ht="12.75" hidden="false" customHeight="false" outlineLevel="0" collapsed="false">
      <c r="A151" s="74" t="n">
        <v>4.237</v>
      </c>
      <c r="B151" s="74" t="n">
        <v>4.317</v>
      </c>
      <c r="D151" s="74" t="n">
        <f aca="false">B151-A151</f>
        <v>0.0799999999999992</v>
      </c>
      <c r="H151" s="240" t="n">
        <f aca="false">F151*D151*10000</f>
        <v>0</v>
      </c>
      <c r="N151" s="74" t="n">
        <v>0</v>
      </c>
      <c r="O151" s="225"/>
    </row>
    <row r="152" customFormat="false" ht="12.75" hidden="false" customHeight="false" outlineLevel="0" collapsed="false">
      <c r="A152" s="74" t="n">
        <v>4.262</v>
      </c>
      <c r="B152" s="74" t="n">
        <v>4.334</v>
      </c>
      <c r="D152" s="74" t="n">
        <f aca="false">B152-A152</f>
        <v>0.0720000000000001</v>
      </c>
      <c r="H152" s="240" t="n">
        <f aca="false">F152*D152*10000</f>
        <v>0</v>
      </c>
      <c r="N152" s="74" t="n">
        <v>0</v>
      </c>
      <c r="O152" s="225"/>
    </row>
    <row r="153" customFormat="false" ht="12.75" hidden="false" customHeight="false" outlineLevel="0" collapsed="false">
      <c r="A153" s="74" t="n">
        <v>4.272</v>
      </c>
      <c r="B153" s="74" t="n">
        <v>4.344</v>
      </c>
      <c r="D153" s="74" t="n">
        <f aca="false">B153-A153</f>
        <v>0.0719999999999992</v>
      </c>
      <c r="H153" s="240" t="n">
        <f aca="false">F153*D153*10000</f>
        <v>0</v>
      </c>
      <c r="N153" s="74" t="n">
        <v>0</v>
      </c>
      <c r="O153" s="225"/>
    </row>
    <row r="154" customFormat="false" ht="12.75" hidden="false" customHeight="false" outlineLevel="0" collapsed="false">
      <c r="A154" s="74" t="n">
        <v>4.407</v>
      </c>
      <c r="B154" s="74" t="n">
        <v>4.479</v>
      </c>
      <c r="D154" s="74" t="n">
        <f aca="false">B154-A154</f>
        <v>0.0719999999999992</v>
      </c>
      <c r="H154" s="240" t="n">
        <f aca="false">F154*D154*10000</f>
        <v>0</v>
      </c>
      <c r="N154" s="74" t="n">
        <v>0</v>
      </c>
      <c r="O154" s="225"/>
    </row>
    <row r="155" customFormat="false" ht="12.75" hidden="false" customHeight="false" outlineLevel="0" collapsed="false">
      <c r="A155" s="74" t="n">
        <v>4.525</v>
      </c>
      <c r="B155" s="74" t="n">
        <v>4.525</v>
      </c>
      <c r="D155" s="74" t="n">
        <f aca="false">B155-A155</f>
        <v>0</v>
      </c>
      <c r="H155" s="240" t="n">
        <f aca="false">F155*D155*10000</f>
        <v>0</v>
      </c>
      <c r="N155" s="74" t="n">
        <v>0</v>
      </c>
      <c r="O155" s="225"/>
    </row>
    <row r="156" customFormat="false" ht="12.75" hidden="false" customHeight="false" outlineLevel="0" collapsed="false">
      <c r="A156" s="74" t="n">
        <v>4.695</v>
      </c>
      <c r="B156" s="74" t="n">
        <v>4.802</v>
      </c>
      <c r="D156" s="74" t="n">
        <f aca="false">B156-A156</f>
        <v>0.106999999999999</v>
      </c>
      <c r="H156" s="240" t="n">
        <f aca="false">F156*D156*10000</f>
        <v>0</v>
      </c>
      <c r="N156" s="74" t="n">
        <v>0</v>
      </c>
      <c r="O156" s="225"/>
    </row>
    <row r="157" customFormat="false" ht="12.75" hidden="false" customHeight="false" outlineLevel="0" collapsed="false">
      <c r="A157" s="74" t="n">
        <v>4.56</v>
      </c>
      <c r="B157" s="74" t="n">
        <v>4.667</v>
      </c>
      <c r="D157" s="74" t="n">
        <f aca="false">B157-A157</f>
        <v>0.106999999999999</v>
      </c>
      <c r="H157" s="240" t="n">
        <f aca="false">F157*D157*10000</f>
        <v>0</v>
      </c>
      <c r="N157" s="74" t="n">
        <v>0</v>
      </c>
      <c r="O157" s="225"/>
    </row>
    <row r="158" customFormat="false" ht="12.75" hidden="false" customHeight="false" outlineLevel="0" collapsed="false">
      <c r="A158" s="74" t="n">
        <v>4.45</v>
      </c>
      <c r="B158" s="74" t="n">
        <v>4.552</v>
      </c>
      <c r="D158" s="74" t="n">
        <f aca="false">B158-A158</f>
        <v>0.101999999999999</v>
      </c>
      <c r="H158" s="240" t="n">
        <f aca="false">F158*D158*10000</f>
        <v>0</v>
      </c>
      <c r="N158" s="74" t="n">
        <v>0</v>
      </c>
      <c r="O158" s="225"/>
    </row>
    <row r="159" customFormat="false" ht="12.75" hidden="false" customHeight="false" outlineLevel="0" collapsed="false">
      <c r="A159" s="74" t="n">
        <v>4.328</v>
      </c>
      <c r="B159" s="74" t="n">
        <v>4.43</v>
      </c>
      <c r="D159" s="74" t="n">
        <f aca="false">B159-A159</f>
        <v>0.101999999999999</v>
      </c>
      <c r="H159" s="240" t="n">
        <f aca="false">F159*D159*10000</f>
        <v>0</v>
      </c>
      <c r="N159" s="74" t="n">
        <v>0</v>
      </c>
      <c r="O159" s="225"/>
    </row>
    <row r="160" customFormat="false" ht="12.75" hidden="false" customHeight="false" outlineLevel="0" collapsed="false">
      <c r="A160" s="74" t="n">
        <v>4.307</v>
      </c>
      <c r="B160" s="74" t="n">
        <v>4.409</v>
      </c>
      <c r="D160" s="74" t="n">
        <f aca="false">B160-A160</f>
        <v>0.101999999999999</v>
      </c>
      <c r="H160" s="240" t="n">
        <f aca="false">F160*D160*10000</f>
        <v>0</v>
      </c>
      <c r="N160" s="74" t="n">
        <v>0</v>
      </c>
      <c r="O160" s="225"/>
    </row>
    <row r="161" customFormat="false" ht="12.75" hidden="false" customHeight="false" outlineLevel="0" collapsed="false">
      <c r="A161" s="74" t="n">
        <v>4.342</v>
      </c>
      <c r="B161" s="74" t="n">
        <v>4.437</v>
      </c>
      <c r="D161" s="74" t="n">
        <f aca="false">B161-A161</f>
        <v>0.0949999999999998</v>
      </c>
      <c r="H161" s="240" t="n">
        <f aca="false">F161*D161*10000</f>
        <v>0</v>
      </c>
      <c r="N161" s="74" t="n">
        <v>0</v>
      </c>
      <c r="O161" s="225"/>
    </row>
    <row r="162" customFormat="false" ht="12.75" hidden="false" customHeight="false" outlineLevel="0" collapsed="false">
      <c r="A162" s="74" t="n">
        <v>4.357</v>
      </c>
      <c r="B162" s="74" t="n">
        <v>4.442</v>
      </c>
      <c r="D162" s="74" t="n">
        <f aca="false">B162-A162</f>
        <v>0.0849999999999991</v>
      </c>
      <c r="H162" s="240" t="n">
        <f aca="false">F162*D162*10000</f>
        <v>0</v>
      </c>
      <c r="N162" s="74" t="n">
        <v>0</v>
      </c>
      <c r="O162" s="225"/>
    </row>
    <row r="163" customFormat="false" ht="12.75" hidden="false" customHeight="false" outlineLevel="0" collapsed="false">
      <c r="A163" s="74" t="n">
        <v>4.372</v>
      </c>
      <c r="B163" s="74" t="n">
        <v>4.452</v>
      </c>
      <c r="D163" s="74" t="n">
        <f aca="false">B163-A163</f>
        <v>0.0799999999999992</v>
      </c>
      <c r="H163" s="240" t="n">
        <f aca="false">F163*D163*10000</f>
        <v>0</v>
      </c>
      <c r="N163" s="74" t="n">
        <v>0</v>
      </c>
      <c r="O163" s="225"/>
    </row>
    <row r="164" customFormat="false" ht="12.75" hidden="false" customHeight="false" outlineLevel="0" collapsed="false">
      <c r="A164" s="74" t="n">
        <v>4.397</v>
      </c>
      <c r="B164" s="74" t="n">
        <v>4.469</v>
      </c>
      <c r="D164" s="74" t="n">
        <f aca="false">B164-A164</f>
        <v>0.0719999999999992</v>
      </c>
      <c r="H164" s="240" t="n">
        <f aca="false">F164*D164*10000</f>
        <v>0</v>
      </c>
      <c r="N164" s="74" t="n">
        <v>0</v>
      </c>
      <c r="O164" s="225"/>
    </row>
    <row r="165" customFormat="false" ht="12.75" hidden="false" customHeight="false" outlineLevel="0" collapsed="false">
      <c r="A165" s="74" t="n">
        <v>4.407</v>
      </c>
      <c r="B165" s="74" t="n">
        <v>4.479</v>
      </c>
      <c r="D165" s="74" t="n">
        <f aca="false">B165-A165</f>
        <v>0.0719999999999992</v>
      </c>
      <c r="H165" s="240" t="n">
        <f aca="false">F165*D165*10000</f>
        <v>0</v>
      </c>
      <c r="N165" s="74" t="n">
        <v>0</v>
      </c>
      <c r="O165" s="225"/>
    </row>
    <row r="166" customFormat="false" ht="12.75" hidden="false" customHeight="false" outlineLevel="0" collapsed="false">
      <c r="A166" s="74" t="n">
        <v>4.542</v>
      </c>
      <c r="B166" s="74" t="n">
        <v>4.614</v>
      </c>
      <c r="D166" s="74" t="n">
        <f aca="false">B166-A166</f>
        <v>0.0719999999999992</v>
      </c>
      <c r="H166" s="240" t="n">
        <f aca="false">F166*D166*10000</f>
        <v>0</v>
      </c>
      <c r="N166" s="74" t="n">
        <v>0</v>
      </c>
      <c r="O166" s="225"/>
    </row>
    <row r="167" customFormat="false" ht="12.75" hidden="false" customHeight="false" outlineLevel="0" collapsed="false">
      <c r="A167" s="74" t="n">
        <v>4.66</v>
      </c>
      <c r="B167" s="74" t="n">
        <v>4.66</v>
      </c>
      <c r="D167" s="74" t="n">
        <f aca="false">B167-A167</f>
        <v>0</v>
      </c>
      <c r="H167" s="240" t="n">
        <f aca="false">F167*D167*10000</f>
        <v>0</v>
      </c>
      <c r="N167" s="74" t="n">
        <v>0</v>
      </c>
      <c r="O167" s="225"/>
    </row>
    <row r="168" customFormat="false" ht="12.75" hidden="false" customHeight="false" outlineLevel="0" collapsed="false">
      <c r="A168" s="74" t="n">
        <v>4.835</v>
      </c>
      <c r="B168" s="74" t="n">
        <v>4.942</v>
      </c>
      <c r="D168" s="74" t="n">
        <f aca="false">B168-A168</f>
        <v>0.106999999999999</v>
      </c>
      <c r="H168" s="240" t="n">
        <f aca="false">F168*D168*10000</f>
        <v>0</v>
      </c>
      <c r="N168" s="74" t="n">
        <v>0</v>
      </c>
      <c r="O168" s="225"/>
    </row>
    <row r="169" customFormat="false" ht="12.75" hidden="false" customHeight="false" outlineLevel="0" collapsed="false">
      <c r="A169" s="74" t="n">
        <v>4.7</v>
      </c>
      <c r="B169" s="74" t="n">
        <v>4.807</v>
      </c>
      <c r="D169" s="74" t="n">
        <f aca="false">B169-A169</f>
        <v>0.106999999999998</v>
      </c>
      <c r="H169" s="240" t="n">
        <f aca="false">F169*D169*10000</f>
        <v>0</v>
      </c>
      <c r="N169" s="74" t="n">
        <v>0</v>
      </c>
      <c r="O169" s="225"/>
    </row>
    <row r="170" customFormat="false" ht="12.75" hidden="false" customHeight="false" outlineLevel="0" collapsed="false">
      <c r="A170" s="74" t="n">
        <v>4.59</v>
      </c>
      <c r="B170" s="74" t="n">
        <v>4.692</v>
      </c>
      <c r="D170" s="74" t="n">
        <f aca="false">B170-A170</f>
        <v>0.101999999999999</v>
      </c>
      <c r="H170" s="240" t="n">
        <f aca="false">F170*D170*10000</f>
        <v>0</v>
      </c>
      <c r="N170" s="74" t="n">
        <v>0</v>
      </c>
      <c r="O170" s="225"/>
    </row>
    <row r="171" customFormat="false" ht="12.75" hidden="false" customHeight="false" outlineLevel="0" collapsed="false">
      <c r="A171" s="74" t="n">
        <v>4.468</v>
      </c>
      <c r="B171" s="74" t="n">
        <v>4.57</v>
      </c>
      <c r="D171" s="74" t="n">
        <f aca="false">B171-A171</f>
        <v>0.102</v>
      </c>
      <c r="H171" s="240" t="n">
        <f aca="false">F171*D171*10000</f>
        <v>0</v>
      </c>
      <c r="N171" s="74" t="n">
        <v>0</v>
      </c>
      <c r="O171" s="225"/>
    </row>
    <row r="172" customFormat="false" ht="12.75" hidden="false" customHeight="false" outlineLevel="0" collapsed="false">
      <c r="A172" s="74" t="n">
        <v>4.447</v>
      </c>
      <c r="B172" s="74" t="n">
        <v>4.549</v>
      </c>
      <c r="D172" s="74" t="n">
        <f aca="false">B172-A172</f>
        <v>0.101999999999999</v>
      </c>
      <c r="H172" s="240" t="n">
        <f aca="false">F172*D172*10000</f>
        <v>0</v>
      </c>
      <c r="N172" s="74" t="n">
        <v>0</v>
      </c>
      <c r="O172" s="225"/>
    </row>
    <row r="173" customFormat="false" ht="12.75" hidden="false" customHeight="false" outlineLevel="0" collapsed="false">
      <c r="A173" s="74" t="n">
        <v>4.482</v>
      </c>
      <c r="B173" s="74" t="n">
        <v>4.577</v>
      </c>
      <c r="D173" s="74" t="n">
        <f aca="false">B173-A173</f>
        <v>0.0949999999999989</v>
      </c>
      <c r="H173" s="240" t="n">
        <f aca="false">F173*D173*10000</f>
        <v>0</v>
      </c>
      <c r="N173" s="74" t="n">
        <v>0</v>
      </c>
      <c r="O173" s="225"/>
    </row>
    <row r="174" customFormat="false" ht="12.75" hidden="false" customHeight="false" outlineLevel="0" collapsed="false">
      <c r="A174" s="74" t="n">
        <v>4.497</v>
      </c>
      <c r="B174" s="74" t="n">
        <v>4.582</v>
      </c>
      <c r="D174" s="74" t="n">
        <f aca="false">B174-A174</f>
        <v>0.0849999999999991</v>
      </c>
      <c r="H174" s="240" t="n">
        <f aca="false">F174*D174*10000</f>
        <v>0</v>
      </c>
      <c r="N174" s="74" t="n">
        <v>0</v>
      </c>
      <c r="O174" s="225"/>
    </row>
    <row r="175" customFormat="false" ht="12.75" hidden="false" customHeight="false" outlineLevel="0" collapsed="false">
      <c r="A175" s="74" t="n">
        <v>4.512</v>
      </c>
      <c r="B175" s="74" t="n">
        <v>4.592</v>
      </c>
      <c r="D175" s="74" t="n">
        <f aca="false">B175-A175</f>
        <v>0.0799999999999992</v>
      </c>
      <c r="H175" s="240" t="n">
        <f aca="false">F175*D175*10000</f>
        <v>0</v>
      </c>
      <c r="N175" s="74" t="n">
        <v>0</v>
      </c>
      <c r="O175" s="225"/>
    </row>
    <row r="176" customFormat="false" ht="12.75" hidden="false" customHeight="false" outlineLevel="0" collapsed="false">
      <c r="A176" s="74" t="n">
        <v>4.537</v>
      </c>
      <c r="B176" s="74" t="n">
        <v>4.609</v>
      </c>
      <c r="D176" s="74" t="n">
        <f aca="false">B176-A176</f>
        <v>0.0719999999999992</v>
      </c>
      <c r="H176" s="240" t="n">
        <f aca="false">F176*D176*10000</f>
        <v>0</v>
      </c>
      <c r="N176" s="74" t="n">
        <v>0</v>
      </c>
      <c r="O176" s="225"/>
    </row>
    <row r="177" customFormat="false" ht="12.75" hidden="false" customHeight="false" outlineLevel="0" collapsed="false">
      <c r="A177" s="74" t="n">
        <v>4.547</v>
      </c>
      <c r="B177" s="74" t="n">
        <v>4.619</v>
      </c>
      <c r="D177" s="74" t="n">
        <f aca="false">B177-A177</f>
        <v>0.0719999999999992</v>
      </c>
      <c r="H177" s="240" t="n">
        <f aca="false">F177*D177*10000</f>
        <v>0</v>
      </c>
      <c r="N177" s="74" t="n">
        <v>0</v>
      </c>
      <c r="O177" s="225"/>
    </row>
    <row r="178" customFormat="false" ht="12.75" hidden="false" customHeight="false" outlineLevel="0" collapsed="false">
      <c r="A178" s="74" t="n">
        <v>4.682</v>
      </c>
      <c r="B178" s="74" t="n">
        <v>4.754</v>
      </c>
      <c r="D178" s="74" t="n">
        <f aca="false">B178-A178</f>
        <v>0.0719999999999983</v>
      </c>
      <c r="H178" s="240" t="n">
        <f aca="false">F178*D178*10000</f>
        <v>0</v>
      </c>
      <c r="N178" s="74" t="n">
        <v>0</v>
      </c>
      <c r="O178" s="225"/>
    </row>
    <row r="179" customFormat="false" ht="12.75" hidden="false" customHeight="false" outlineLevel="0" collapsed="false">
      <c r="A179" s="74" t="n">
        <v>4.8</v>
      </c>
      <c r="B179" s="74" t="n">
        <v>4.8</v>
      </c>
      <c r="D179" s="74" t="n">
        <f aca="false">B179-A179</f>
        <v>0</v>
      </c>
      <c r="H179" s="240" t="n">
        <f aca="false">F179*D179*10000</f>
        <v>0</v>
      </c>
      <c r="N179" s="74" t="n">
        <v>0</v>
      </c>
      <c r="O179" s="225"/>
    </row>
    <row r="180" customFormat="false" ht="12.75" hidden="false" customHeight="false" outlineLevel="0" collapsed="false">
      <c r="A180" s="74" t="n">
        <v>4.98</v>
      </c>
      <c r="B180" s="74" t="n">
        <v>5.087</v>
      </c>
      <c r="D180" s="74" t="n">
        <f aca="false">B180-A180</f>
        <v>0.106999999999999</v>
      </c>
      <c r="H180" s="240" t="n">
        <f aca="false">F180*D180*10000</f>
        <v>0</v>
      </c>
      <c r="N180" s="74" t="n">
        <v>0</v>
      </c>
      <c r="O180" s="225"/>
    </row>
    <row r="181" customFormat="false" ht="12.75" hidden="false" customHeight="false" outlineLevel="0" collapsed="false">
      <c r="A181" s="74" t="n">
        <v>4.845</v>
      </c>
      <c r="B181" s="74" t="n">
        <v>4.952</v>
      </c>
      <c r="D181" s="74" t="n">
        <f aca="false">B181-A181</f>
        <v>0.106999999999998</v>
      </c>
      <c r="H181" s="240" t="n">
        <f aca="false">F181*D181*10000</f>
        <v>0</v>
      </c>
      <c r="N181" s="74" t="n">
        <v>0</v>
      </c>
      <c r="O181" s="225"/>
    </row>
    <row r="182" customFormat="false" ht="12.75" hidden="false" customHeight="false" outlineLevel="0" collapsed="false">
      <c r="A182" s="74" t="n">
        <v>4.735</v>
      </c>
      <c r="B182" s="74" t="n">
        <v>4.837</v>
      </c>
      <c r="D182" s="74" t="n">
        <f aca="false">B182-A182</f>
        <v>0.101999999999999</v>
      </c>
      <c r="H182" s="240" t="n">
        <f aca="false">F182*D182*10000</f>
        <v>0</v>
      </c>
      <c r="N182" s="74" t="n">
        <v>0</v>
      </c>
      <c r="O182" s="225"/>
    </row>
    <row r="183" customFormat="false" ht="12.75" hidden="false" customHeight="false" outlineLevel="0" collapsed="false">
      <c r="A183" s="74" t="n">
        <v>4.613</v>
      </c>
      <c r="B183" s="74" t="n">
        <v>4.715</v>
      </c>
      <c r="D183" s="74" t="n">
        <f aca="false">B183-A183</f>
        <v>0.101999999999999</v>
      </c>
      <c r="H183" s="240" t="n">
        <f aca="false">F183*D183*10000</f>
        <v>0</v>
      </c>
      <c r="N183" s="74" t="n">
        <v>0</v>
      </c>
      <c r="O183" s="225"/>
    </row>
    <row r="184" customFormat="false" ht="12.75" hidden="false" customHeight="false" outlineLevel="0" collapsed="false">
      <c r="A184" s="74" t="n">
        <v>4.592</v>
      </c>
      <c r="B184" s="74" t="n">
        <v>4.694</v>
      </c>
      <c r="D184" s="74" t="n">
        <f aca="false">B184-A184</f>
        <v>0.101999999999999</v>
      </c>
      <c r="H184" s="240" t="n">
        <f aca="false">F184*D184*10000</f>
        <v>0</v>
      </c>
      <c r="N184" s="74" t="n">
        <v>0</v>
      </c>
      <c r="O184" s="225"/>
    </row>
    <row r="185" customFormat="false" ht="12.75" hidden="false" customHeight="false" outlineLevel="0" collapsed="false">
      <c r="A185" s="74" t="n">
        <v>4.627</v>
      </c>
      <c r="B185" s="74" t="n">
        <v>4.722</v>
      </c>
      <c r="D185" s="74" t="n">
        <f aca="false">B185-A185</f>
        <v>0.0949999999999998</v>
      </c>
      <c r="H185" s="240" t="n">
        <f aca="false">F185*D185*10000</f>
        <v>0</v>
      </c>
      <c r="N185" s="74" t="n">
        <v>0</v>
      </c>
      <c r="O185" s="225"/>
    </row>
    <row r="186" customFormat="false" ht="12.75" hidden="false" customHeight="false" outlineLevel="0" collapsed="false">
      <c r="A186" s="74" t="n">
        <v>4.642</v>
      </c>
      <c r="B186" s="74" t="n">
        <v>4.727</v>
      </c>
      <c r="D186" s="74" t="n">
        <f aca="false">B186-A186</f>
        <v>0.0849999999999982</v>
      </c>
      <c r="H186" s="240" t="n">
        <f aca="false">F186*D186*10000</f>
        <v>0</v>
      </c>
      <c r="N186" s="74" t="n">
        <v>0</v>
      </c>
      <c r="O186" s="225"/>
    </row>
    <row r="187" customFormat="false" ht="12.75" hidden="false" customHeight="false" outlineLevel="0" collapsed="false">
      <c r="A187" s="74" t="n">
        <v>4.657</v>
      </c>
      <c r="B187" s="74" t="n">
        <v>4.737</v>
      </c>
      <c r="D187" s="74" t="n">
        <f aca="false">B187-A187</f>
        <v>0.0799999999999983</v>
      </c>
      <c r="H187" s="240" t="n">
        <f aca="false">F187*D187*10000</f>
        <v>0</v>
      </c>
      <c r="N187" s="74" t="n">
        <v>0</v>
      </c>
      <c r="O187" s="225"/>
    </row>
    <row r="188" customFormat="false" ht="12.75" hidden="false" customHeight="false" outlineLevel="0" collapsed="false">
      <c r="A188" s="74" t="n">
        <v>4.682</v>
      </c>
      <c r="B188" s="74" t="n">
        <v>4.754</v>
      </c>
      <c r="D188" s="74" t="n">
        <f aca="false">B188-A188</f>
        <v>0.0719999999999992</v>
      </c>
      <c r="H188" s="240" t="n">
        <f aca="false">F188*D188*10000</f>
        <v>0</v>
      </c>
      <c r="N188" s="74" t="n">
        <v>0</v>
      </c>
      <c r="O188" s="225"/>
    </row>
    <row r="189" customFormat="false" ht="12.75" hidden="false" customHeight="false" outlineLevel="0" collapsed="false">
      <c r="A189" s="74" t="n">
        <v>4.692</v>
      </c>
      <c r="B189" s="74" t="n">
        <v>4.764</v>
      </c>
      <c r="D189" s="74" t="n">
        <f aca="false">B189-A189</f>
        <v>0.0719999999999992</v>
      </c>
      <c r="H189" s="240" t="n">
        <f aca="false">F189*D189*10000</f>
        <v>0</v>
      </c>
      <c r="N189" s="74" t="n">
        <v>0</v>
      </c>
      <c r="O189" s="225"/>
    </row>
    <row r="190" customFormat="false" ht="12.75" hidden="false" customHeight="false" outlineLevel="0" collapsed="false">
      <c r="A190" s="74" t="n">
        <v>4.827</v>
      </c>
      <c r="B190" s="74" t="n">
        <v>4.899</v>
      </c>
      <c r="D190" s="74" t="n">
        <f aca="false">B190-A190</f>
        <v>0.0719999999999992</v>
      </c>
      <c r="H190" s="240" t="n">
        <f aca="false">F190*D190*10000</f>
        <v>0</v>
      </c>
      <c r="N190" s="74" t="n">
        <v>0</v>
      </c>
      <c r="O190" s="225"/>
    </row>
    <row r="191" customFormat="false" ht="12.75" hidden="false" customHeight="false" outlineLevel="0" collapsed="false">
      <c r="A191" s="74" t="n">
        <v>4.945</v>
      </c>
      <c r="B191" s="74" t="n">
        <v>4.945</v>
      </c>
      <c r="D191" s="74" t="n">
        <f aca="false">B191-A191</f>
        <v>0</v>
      </c>
      <c r="H191" s="240" t="n">
        <f aca="false">F191*D191*10000</f>
        <v>0</v>
      </c>
      <c r="N191" s="74" t="n">
        <v>0</v>
      </c>
      <c r="O191" s="225"/>
    </row>
    <row r="192" customFormat="false" ht="12.75" hidden="false" customHeight="false" outlineLevel="0" collapsed="false">
      <c r="A192" s="74" t="n">
        <v>5.13</v>
      </c>
      <c r="B192" s="74" t="n">
        <v>5.237</v>
      </c>
      <c r="D192" s="74" t="n">
        <f aca="false">B192-A192</f>
        <v>0.107</v>
      </c>
      <c r="H192" s="240" t="n">
        <f aca="false">F192*D192*10000</f>
        <v>0</v>
      </c>
      <c r="N192" s="74" t="n">
        <v>0</v>
      </c>
      <c r="O192" s="225"/>
    </row>
    <row r="193" customFormat="false" ht="12.75" hidden="false" customHeight="false" outlineLevel="0" collapsed="false">
      <c r="A193" s="74" t="n">
        <v>4.995</v>
      </c>
      <c r="B193" s="74" t="n">
        <v>5.102</v>
      </c>
      <c r="D193" s="74" t="n">
        <f aca="false">B193-A193</f>
        <v>0.106999999999998</v>
      </c>
      <c r="H193" s="240" t="n">
        <f aca="false">F193*D193*10000</f>
        <v>0</v>
      </c>
      <c r="N193" s="74" t="n">
        <v>0</v>
      </c>
      <c r="O193" s="225"/>
    </row>
    <row r="194" customFormat="false" ht="12.75" hidden="false" customHeight="false" outlineLevel="0" collapsed="false">
      <c r="A194" s="74" t="n">
        <v>4.885</v>
      </c>
      <c r="B194" s="74" t="n">
        <v>4.987</v>
      </c>
      <c r="D194" s="74" t="n">
        <f aca="false">B194-A194</f>
        <v>0.102</v>
      </c>
      <c r="H194" s="240" t="n">
        <f aca="false">F194*D194*10000</f>
        <v>0</v>
      </c>
      <c r="N194" s="74" t="n">
        <v>0</v>
      </c>
      <c r="O194" s="225"/>
    </row>
    <row r="195" customFormat="false" ht="12.75" hidden="false" customHeight="false" outlineLevel="0" collapsed="false">
      <c r="A195" s="74" t="n">
        <v>4.763</v>
      </c>
      <c r="B195" s="74" t="n">
        <v>4.865</v>
      </c>
      <c r="D195" s="74" t="n">
        <f aca="false">B195-A195</f>
        <v>0.102</v>
      </c>
      <c r="H195" s="240" t="n">
        <f aca="false">F195*D195*10000</f>
        <v>0</v>
      </c>
      <c r="N195" s="74" t="n">
        <v>0</v>
      </c>
      <c r="O195" s="225"/>
    </row>
    <row r="196" customFormat="false" ht="12.75" hidden="false" customHeight="false" outlineLevel="0" collapsed="false">
      <c r="A196" s="74" t="n">
        <v>4.742</v>
      </c>
      <c r="B196" s="74" t="n">
        <v>4.844</v>
      </c>
      <c r="D196" s="74" t="n">
        <f aca="false">B196-A196</f>
        <v>0.101999999999999</v>
      </c>
      <c r="H196" s="240" t="n">
        <f aca="false">F196*D196*10000</f>
        <v>0</v>
      </c>
      <c r="N196" s="74" t="n">
        <v>0</v>
      </c>
      <c r="O196" s="225"/>
    </row>
    <row r="197" customFormat="false" ht="12.75" hidden="false" customHeight="false" outlineLevel="0" collapsed="false">
      <c r="A197" s="74" t="n">
        <v>4.777</v>
      </c>
      <c r="B197" s="74" t="n">
        <v>4.872</v>
      </c>
      <c r="D197" s="74" t="n">
        <f aca="false">B197-A197</f>
        <v>0.0949999999999998</v>
      </c>
      <c r="H197" s="240" t="n">
        <f aca="false">F197*D197*10000</f>
        <v>0</v>
      </c>
      <c r="N197" s="74" t="n">
        <v>0</v>
      </c>
      <c r="O197" s="225"/>
    </row>
    <row r="198" customFormat="false" ht="12.75" hidden="false" customHeight="false" outlineLevel="0" collapsed="false">
      <c r="A198" s="74" t="n">
        <v>4.792</v>
      </c>
      <c r="B198" s="74" t="n">
        <v>4.877</v>
      </c>
      <c r="D198" s="74" t="n">
        <f aca="false">B198-A198</f>
        <v>0.0849999999999991</v>
      </c>
      <c r="H198" s="240" t="n">
        <f aca="false">F198*D198*10000</f>
        <v>0</v>
      </c>
      <c r="N198" s="74" t="n">
        <v>0</v>
      </c>
      <c r="O198" s="225"/>
    </row>
    <row r="199" customFormat="false" ht="12.75" hidden="false" customHeight="false" outlineLevel="0" collapsed="false">
      <c r="A199" s="74" t="n">
        <v>4.807</v>
      </c>
      <c r="B199" s="74" t="n">
        <v>4.887</v>
      </c>
      <c r="D199" s="74" t="n">
        <f aca="false">B199-A199</f>
        <v>0.0799999999999983</v>
      </c>
      <c r="H199" s="240" t="n">
        <f aca="false">F199*D199*10000</f>
        <v>0</v>
      </c>
      <c r="N199" s="74" t="n">
        <v>0</v>
      </c>
      <c r="O199" s="225"/>
    </row>
    <row r="200" customFormat="false" ht="12.75" hidden="false" customHeight="false" outlineLevel="0" collapsed="false">
      <c r="A200" s="74" t="n">
        <v>4.832</v>
      </c>
      <c r="B200" s="74" t="n">
        <v>4.904</v>
      </c>
      <c r="D200" s="74" t="n">
        <f aca="false">B200-A200</f>
        <v>0.0720000000000001</v>
      </c>
      <c r="H200" s="240" t="n">
        <f aca="false">F200*D200*10000</f>
        <v>0</v>
      </c>
      <c r="N200" s="74" t="n">
        <v>0</v>
      </c>
      <c r="O200" s="225"/>
    </row>
    <row r="201" customFormat="false" ht="12.75" hidden="false" customHeight="false" outlineLevel="0" collapsed="false">
      <c r="A201" s="74" t="n">
        <v>4.842</v>
      </c>
      <c r="B201" s="74" t="n">
        <v>4.914</v>
      </c>
      <c r="D201" s="74" t="n">
        <f aca="false">B201-A201</f>
        <v>0.0720000000000001</v>
      </c>
      <c r="H201" s="240" t="n">
        <f aca="false">F201*D201*10000</f>
        <v>0</v>
      </c>
      <c r="N201" s="74" t="n">
        <v>0</v>
      </c>
      <c r="O201" s="225"/>
    </row>
    <row r="202" customFormat="false" ht="12.75" hidden="false" customHeight="false" outlineLevel="0" collapsed="false">
      <c r="A202" s="74" t="n">
        <v>4.977</v>
      </c>
      <c r="B202" s="74" t="n">
        <v>5.049</v>
      </c>
      <c r="D202" s="74" t="n">
        <f aca="false">B202-A202</f>
        <v>0.0719999999999992</v>
      </c>
      <c r="H202" s="240" t="n">
        <f aca="false">F202*D202*10000</f>
        <v>0</v>
      </c>
      <c r="N202" s="74" t="n">
        <v>0</v>
      </c>
      <c r="O202" s="225"/>
    </row>
    <row r="203" customFormat="false" ht="12.75" hidden="false" customHeight="false" outlineLevel="0" collapsed="false">
      <c r="A203" s="74" t="n">
        <v>5.095</v>
      </c>
      <c r="B203" s="74" t="n">
        <v>5.095</v>
      </c>
      <c r="D203" s="74" t="n">
        <f aca="false">B203-A203</f>
        <v>0</v>
      </c>
      <c r="H203" s="240" t="n">
        <f aca="false">F203*D203*10000</f>
        <v>0</v>
      </c>
      <c r="N203" s="74" t="n">
        <v>0</v>
      </c>
      <c r="O203" s="225"/>
    </row>
    <row r="204" customFormat="false" ht="12.75" hidden="false" customHeight="false" outlineLevel="0" collapsed="false">
      <c r="A204" s="74" t="n">
        <v>5.2825</v>
      </c>
      <c r="B204" s="74" t="n">
        <v>5.3895</v>
      </c>
      <c r="D204" s="74" t="n">
        <f aca="false">B204-A204</f>
        <v>0.107</v>
      </c>
      <c r="H204" s="240" t="n">
        <f aca="false">F204*D204*10000</f>
        <v>0</v>
      </c>
      <c r="N204" s="74" t="n">
        <v>0</v>
      </c>
      <c r="O204" s="225"/>
    </row>
    <row r="205" customFormat="false" ht="12.75" hidden="false" customHeight="false" outlineLevel="0" collapsed="false">
      <c r="A205" s="74" t="n">
        <v>5.1475</v>
      </c>
      <c r="B205" s="74" t="n">
        <v>5.2545</v>
      </c>
      <c r="D205" s="74" t="n">
        <f aca="false">B205-A205</f>
        <v>0.106999999999998</v>
      </c>
      <c r="H205" s="240" t="n">
        <f aca="false">F205*D205*10000</f>
        <v>0</v>
      </c>
      <c r="N205" s="74" t="n">
        <v>0</v>
      </c>
      <c r="O205" s="225"/>
    </row>
    <row r="206" customFormat="false" ht="12.75" hidden="false" customHeight="false" outlineLevel="0" collapsed="false">
      <c r="A206" s="74" t="n">
        <v>5.0375</v>
      </c>
      <c r="B206" s="74" t="n">
        <v>5.1395</v>
      </c>
      <c r="D206" s="74" t="n">
        <f aca="false">B206-A206</f>
        <v>0.102</v>
      </c>
      <c r="H206" s="240" t="n">
        <f aca="false">F206*D206*10000</f>
        <v>0</v>
      </c>
      <c r="N206" s="74" t="n">
        <v>0</v>
      </c>
      <c r="O206" s="225"/>
    </row>
    <row r="207" customFormat="false" ht="12.75" hidden="false" customHeight="false" outlineLevel="0" collapsed="false">
      <c r="A207" s="74" t="n">
        <v>4.9155</v>
      </c>
      <c r="B207" s="74" t="n">
        <v>5.0175</v>
      </c>
      <c r="D207" s="74" t="n">
        <f aca="false">B207-A207</f>
        <v>0.102</v>
      </c>
      <c r="H207" s="240" t="n">
        <f aca="false">F207*D207*10000</f>
        <v>0</v>
      </c>
      <c r="N207" s="74" t="n">
        <v>0</v>
      </c>
      <c r="O207" s="225"/>
    </row>
    <row r="208" customFormat="false" ht="12.75" hidden="false" customHeight="false" outlineLevel="0" collapsed="false">
      <c r="A208" s="74" t="n">
        <v>4.8945</v>
      </c>
      <c r="B208" s="74" t="n">
        <v>4.9965</v>
      </c>
      <c r="D208" s="74" t="n">
        <f aca="false">B208-A208</f>
        <v>0.101999999999999</v>
      </c>
      <c r="H208" s="240" t="n">
        <f aca="false">F208*D208*10000</f>
        <v>0</v>
      </c>
      <c r="N208" s="74" t="n">
        <v>0</v>
      </c>
      <c r="O208" s="225"/>
    </row>
    <row r="209" customFormat="false" ht="12.75" hidden="false" customHeight="false" outlineLevel="0" collapsed="false">
      <c r="A209" s="74" t="n">
        <v>4.9295</v>
      </c>
      <c r="B209" s="74" t="n">
        <v>5.0245</v>
      </c>
      <c r="D209" s="74" t="n">
        <f aca="false">B209-A209</f>
        <v>0.0949999999999998</v>
      </c>
      <c r="H209" s="240" t="n">
        <f aca="false">F209*D209*10000</f>
        <v>0</v>
      </c>
      <c r="N209" s="74" t="n">
        <v>0</v>
      </c>
      <c r="O209" s="225"/>
    </row>
    <row r="210" customFormat="false" ht="12.75" hidden="false" customHeight="false" outlineLevel="0" collapsed="false">
      <c r="A210" s="74" t="n">
        <v>4.9445</v>
      </c>
      <c r="B210" s="74" t="n">
        <v>5.0295</v>
      </c>
      <c r="D210" s="74" t="n">
        <f aca="false">B210-A210</f>
        <v>0.0849999999999991</v>
      </c>
      <c r="H210" s="240" t="n">
        <f aca="false">F210*D210*10000</f>
        <v>0</v>
      </c>
      <c r="N210" s="74" t="n">
        <v>0</v>
      </c>
      <c r="O210" s="225"/>
    </row>
    <row r="211" customFormat="false" ht="12.75" hidden="false" customHeight="false" outlineLevel="0" collapsed="false">
      <c r="A211" s="74" t="n">
        <v>4.9595</v>
      </c>
      <c r="B211" s="74" t="n">
        <v>5.0395</v>
      </c>
      <c r="D211" s="74" t="n">
        <f aca="false">B211-A211</f>
        <v>0.0799999999999983</v>
      </c>
      <c r="H211" s="240" t="n">
        <f aca="false">F211*D211*10000</f>
        <v>0</v>
      </c>
      <c r="N211" s="74" t="n">
        <v>0</v>
      </c>
      <c r="O211" s="225"/>
    </row>
    <row r="212" customFormat="false" ht="12.75" hidden="false" customHeight="false" outlineLevel="0" collapsed="false">
      <c r="A212" s="74" t="n">
        <v>4.9845</v>
      </c>
      <c r="B212" s="74" t="n">
        <v>5.0565</v>
      </c>
      <c r="D212" s="74" t="n">
        <f aca="false">B212-A212</f>
        <v>0.0720000000000001</v>
      </c>
      <c r="H212" s="240" t="n">
        <f aca="false">F212*D212*10000</f>
        <v>0</v>
      </c>
      <c r="N212" s="74" t="n">
        <v>0</v>
      </c>
      <c r="O212" s="225"/>
    </row>
    <row r="213" customFormat="false" ht="12.75" hidden="false" customHeight="false" outlineLevel="0" collapsed="false">
      <c r="A213" s="74" t="n">
        <v>4.9945</v>
      </c>
      <c r="B213" s="74" t="n">
        <v>5.0665</v>
      </c>
      <c r="D213" s="74" t="n">
        <f aca="false">B213-A213</f>
        <v>0.0719999999999992</v>
      </c>
      <c r="H213" s="240" t="n">
        <f aca="false">F213*D213*10000</f>
        <v>0</v>
      </c>
      <c r="N213" s="74" t="n">
        <v>0</v>
      </c>
      <c r="O213" s="225"/>
    </row>
    <row r="214" customFormat="false" ht="12.75" hidden="false" customHeight="false" outlineLevel="0" collapsed="false">
      <c r="A214" s="74" t="n">
        <v>5.1295</v>
      </c>
      <c r="B214" s="74" t="n">
        <v>5.2015</v>
      </c>
      <c r="D214" s="74" t="n">
        <f aca="false">B214-A214</f>
        <v>0.0719999999999992</v>
      </c>
      <c r="H214" s="240" t="n">
        <f aca="false">F214*D214*10000</f>
        <v>0</v>
      </c>
      <c r="N214" s="74" t="n">
        <v>0</v>
      </c>
      <c r="O214" s="225"/>
    </row>
    <row r="215" customFormat="false" ht="12.75" hidden="false" customHeight="false" outlineLevel="0" collapsed="false">
      <c r="A215" s="74" t="n">
        <v>5.2475</v>
      </c>
      <c r="B215" s="74" t="n">
        <v>5.2475</v>
      </c>
      <c r="D215" s="74" t="n">
        <f aca="false">B215-A215</f>
        <v>0</v>
      </c>
      <c r="H215" s="240" t="n">
        <f aca="false">F215*D215*10000</f>
        <v>0</v>
      </c>
      <c r="N215" s="74" t="n">
        <v>0</v>
      </c>
      <c r="O215" s="225"/>
    </row>
    <row r="216" customFormat="false" ht="12.75" hidden="false" customHeight="false" outlineLevel="0" collapsed="false">
      <c r="A216" s="74" t="n">
        <v>5.4375</v>
      </c>
      <c r="B216" s="74" t="n">
        <v>5.5445</v>
      </c>
      <c r="D216" s="74" t="n">
        <f aca="false">B216-A216</f>
        <v>0.107</v>
      </c>
      <c r="H216" s="240" t="n">
        <f aca="false">F216*D216*10000</f>
        <v>0</v>
      </c>
      <c r="N216" s="74" t="n">
        <v>0</v>
      </c>
      <c r="O216" s="225"/>
    </row>
    <row r="217" customFormat="false" ht="12.75" hidden="false" customHeight="false" outlineLevel="0" collapsed="false">
      <c r="A217" s="74" t="n">
        <v>5.3025</v>
      </c>
      <c r="B217" s="74" t="n">
        <v>5.4095</v>
      </c>
      <c r="D217" s="74" t="n">
        <f aca="false">B217-A217</f>
        <v>0.106999999999998</v>
      </c>
      <c r="H217" s="240" t="n">
        <f aca="false">F217*D217*10000</f>
        <v>0</v>
      </c>
      <c r="N217" s="74" t="n">
        <v>0</v>
      </c>
      <c r="O217" s="225"/>
    </row>
    <row r="218" customFormat="false" ht="12.75" hidden="false" customHeight="false" outlineLevel="0" collapsed="false">
      <c r="A218" s="74" t="n">
        <v>5.1925</v>
      </c>
      <c r="B218" s="74" t="n">
        <v>5.2945</v>
      </c>
      <c r="D218" s="74" t="n">
        <f aca="false">B218-A218</f>
        <v>0.102</v>
      </c>
      <c r="H218" s="240" t="n">
        <f aca="false">F218*D218*10000</f>
        <v>0</v>
      </c>
      <c r="N218" s="74" t="n">
        <v>0</v>
      </c>
      <c r="O218" s="225"/>
    </row>
    <row r="219" customFormat="false" ht="12.75" hidden="false" customHeight="false" outlineLevel="0" collapsed="false">
      <c r="A219" s="74" t="n">
        <v>5.0705</v>
      </c>
      <c r="B219" s="74" t="n">
        <v>5.1725</v>
      </c>
      <c r="D219" s="74" t="n">
        <f aca="false">B219-A219</f>
        <v>0.102</v>
      </c>
      <c r="H219" s="240" t="n">
        <f aca="false">F219*D219*10000</f>
        <v>0</v>
      </c>
      <c r="N219" s="74" t="n">
        <v>0</v>
      </c>
      <c r="O219" s="225"/>
    </row>
    <row r="220" customFormat="false" ht="12.75" hidden="false" customHeight="false" outlineLevel="0" collapsed="false">
      <c r="A220" s="74" t="n">
        <v>5.0495</v>
      </c>
      <c r="B220" s="74" t="n">
        <v>5.1515</v>
      </c>
      <c r="D220" s="74" t="n">
        <f aca="false">B220-A220</f>
        <v>0.101999999999999</v>
      </c>
      <c r="H220" s="240" t="n">
        <f aca="false">F220*D220*10000</f>
        <v>0</v>
      </c>
      <c r="N220" s="74" t="n">
        <v>0</v>
      </c>
      <c r="O220" s="225"/>
    </row>
    <row r="221" customFormat="false" ht="12.75" hidden="false" customHeight="false" outlineLevel="0" collapsed="false">
      <c r="A221" s="74" t="n">
        <v>5.0845</v>
      </c>
      <c r="B221" s="74" t="n">
        <v>5.1795</v>
      </c>
      <c r="D221" s="74" t="n">
        <f aca="false">B221-A221</f>
        <v>0.0949999999999998</v>
      </c>
      <c r="H221" s="240" t="n">
        <f aca="false">F221*D221*10000</f>
        <v>0</v>
      </c>
      <c r="N221" s="74" t="n">
        <v>0</v>
      </c>
      <c r="O221" s="225"/>
    </row>
    <row r="222" customFormat="false" ht="12" hidden="false" customHeight="false" outlineLevel="0" collapsed="false">
      <c r="A222" s="74" t="n">
        <v>5.0995</v>
      </c>
      <c r="B222" s="74" t="n">
        <v>5.1845</v>
      </c>
      <c r="D222" s="74" t="n">
        <f aca="false">B222-A222</f>
        <v>0.0849999999999991</v>
      </c>
      <c r="N222" s="74" t="n">
        <v>0</v>
      </c>
    </row>
    <row r="223" customFormat="false" ht="12" hidden="false" customHeight="false" outlineLevel="0" collapsed="false">
      <c r="A223" s="74" t="n">
        <v>5.1145</v>
      </c>
      <c r="B223" s="74" t="n">
        <v>5.1945</v>
      </c>
      <c r="D223" s="74" t="n">
        <f aca="false">B223-A223</f>
        <v>0.0799999999999992</v>
      </c>
      <c r="N223" s="74" t="n">
        <v>0</v>
      </c>
    </row>
    <row r="224" customFormat="false" ht="12" hidden="false" customHeight="false" outlineLevel="0" collapsed="false">
      <c r="A224" s="74" t="n">
        <v>5.1395</v>
      </c>
      <c r="B224" s="74" t="n">
        <v>5.2115</v>
      </c>
      <c r="D224" s="74" t="n">
        <f aca="false">B224-A224</f>
        <v>0.0720000000000001</v>
      </c>
      <c r="N224" s="74" t="n">
        <v>0</v>
      </c>
    </row>
    <row r="225" customFormat="false" ht="12" hidden="false" customHeight="false" outlineLevel="0" collapsed="false">
      <c r="A225" s="74" t="n">
        <v>5.1495</v>
      </c>
      <c r="B225" s="74" t="n">
        <v>5.2215</v>
      </c>
      <c r="D225" s="74" t="n">
        <f aca="false">B225-A225</f>
        <v>0.0720000000000001</v>
      </c>
      <c r="N225" s="74" t="n">
        <v>0</v>
      </c>
    </row>
    <row r="226" customFormat="false" ht="12" hidden="false" customHeight="false" outlineLevel="0" collapsed="false">
      <c r="A226" s="74" t="n">
        <v>5.2845</v>
      </c>
      <c r="B226" s="74" t="n">
        <v>5.3565</v>
      </c>
      <c r="D226" s="74" t="n">
        <f aca="false">B226-A226</f>
        <v>0.0719999999999992</v>
      </c>
      <c r="N226" s="74" t="n">
        <v>0</v>
      </c>
    </row>
    <row r="227" customFormat="false" ht="12" hidden="false" customHeight="false" outlineLevel="0" collapsed="false">
      <c r="A227" s="74" t="n">
        <v>5.4025</v>
      </c>
      <c r="B227" s="74" t="n">
        <v>5.4025</v>
      </c>
      <c r="D227" s="74" t="n">
        <f aca="false">B227-A227</f>
        <v>0</v>
      </c>
      <c r="N227" s="74" t="n">
        <v>0</v>
      </c>
    </row>
    <row r="228" customFormat="false" ht="12" hidden="false" customHeight="false" outlineLevel="0" collapsed="false">
      <c r="A228" s="74" t="n">
        <v>5.595</v>
      </c>
      <c r="B228" s="74" t="n">
        <v>5.702</v>
      </c>
      <c r="D228" s="74" t="n">
        <f aca="false">B228-A228</f>
        <v>0.107</v>
      </c>
      <c r="N228" s="74" t="n">
        <v>0</v>
      </c>
    </row>
    <row r="229" customFormat="false" ht="12" hidden="false" customHeight="false" outlineLevel="0" collapsed="false">
      <c r="A229" s="74" t="n">
        <v>5.46</v>
      </c>
      <c r="B229" s="74" t="n">
        <v>5.567</v>
      </c>
      <c r="D229" s="74" t="n">
        <f aca="false">B229-A229</f>
        <v>0.106999999999998</v>
      </c>
      <c r="N229" s="74" t="n">
        <v>0</v>
      </c>
    </row>
    <row r="230" customFormat="false" ht="12" hidden="false" customHeight="false" outlineLevel="0" collapsed="false">
      <c r="A230" s="74" t="n">
        <v>5.35</v>
      </c>
      <c r="B230" s="74" t="n">
        <v>5.452</v>
      </c>
      <c r="D230" s="74" t="n">
        <f aca="false">B230-A230</f>
        <v>0.102</v>
      </c>
      <c r="N230" s="74" t="n">
        <v>0</v>
      </c>
    </row>
    <row r="231" customFormat="false" ht="12" hidden="false" customHeight="false" outlineLevel="0" collapsed="false">
      <c r="A231" s="74" t="n">
        <v>5.228</v>
      </c>
      <c r="B231" s="74" t="n">
        <v>5.33</v>
      </c>
      <c r="D231" s="74" t="n">
        <f aca="false">B231-A231</f>
        <v>0.102</v>
      </c>
      <c r="N231" s="74" t="n">
        <v>0</v>
      </c>
    </row>
    <row r="232" customFormat="false" ht="12" hidden="false" customHeight="false" outlineLevel="0" collapsed="false">
      <c r="A232" s="74" t="n">
        <v>5.207</v>
      </c>
      <c r="B232" s="74" t="n">
        <v>5.309</v>
      </c>
      <c r="D232" s="74" t="n">
        <f aca="false">B232-A232</f>
        <v>0.101999999999999</v>
      </c>
      <c r="N232" s="74" t="n">
        <v>0</v>
      </c>
    </row>
    <row r="233" customFormat="false" ht="12" hidden="false" customHeight="false" outlineLevel="0" collapsed="false">
      <c r="A233" s="74" t="n">
        <v>5.242</v>
      </c>
      <c r="B233" s="74" t="n">
        <v>5.337</v>
      </c>
      <c r="D233" s="74" t="n">
        <f aca="false">B233-A233</f>
        <v>0.0949999999999998</v>
      </c>
      <c r="N233" s="74" t="n">
        <v>0</v>
      </c>
    </row>
    <row r="234" customFormat="false" ht="12" hidden="false" customHeight="false" outlineLevel="0" collapsed="false">
      <c r="A234" s="74" t="n">
        <v>5.257</v>
      </c>
      <c r="B234" s="74" t="n">
        <v>5.342</v>
      </c>
      <c r="D234" s="74" t="n">
        <f aca="false">B234-A234</f>
        <v>0.0849999999999991</v>
      </c>
      <c r="N234" s="74" t="n">
        <v>0</v>
      </c>
    </row>
    <row r="235" customFormat="false" ht="12" hidden="false" customHeight="false" outlineLevel="0" collapsed="false">
      <c r="A235" s="74" t="n">
        <v>5.272</v>
      </c>
      <c r="B235" s="74" t="n">
        <v>5.352</v>
      </c>
      <c r="D235" s="74" t="n">
        <f aca="false">B235-A235</f>
        <v>0.0799999999999983</v>
      </c>
      <c r="N235" s="74" t="n">
        <v>0</v>
      </c>
    </row>
    <row r="236" customFormat="false" ht="12" hidden="false" customHeight="false" outlineLevel="0" collapsed="false">
      <c r="A236" s="74" t="n">
        <v>5.297</v>
      </c>
      <c r="B236" s="74" t="n">
        <v>5.369</v>
      </c>
      <c r="D236" s="74" t="n">
        <f aca="false">B236-A236</f>
        <v>0.0720000000000001</v>
      </c>
      <c r="N236" s="74" t="n">
        <v>0</v>
      </c>
    </row>
    <row r="237" customFormat="false" ht="12" hidden="false" customHeight="false" outlineLevel="0" collapsed="false">
      <c r="A237" s="74" t="n">
        <v>5.307</v>
      </c>
      <c r="B237" s="74" t="n">
        <v>5.379</v>
      </c>
      <c r="D237" s="74" t="n">
        <f aca="false">B237-A237</f>
        <v>0.0719999999999992</v>
      </c>
      <c r="N237" s="74" t="n">
        <v>0</v>
      </c>
    </row>
    <row r="238" customFormat="false" ht="12" hidden="false" customHeight="false" outlineLevel="0" collapsed="false">
      <c r="A238" s="74" t="n">
        <v>5.442</v>
      </c>
      <c r="B238" s="74" t="n">
        <v>5.514</v>
      </c>
      <c r="D238" s="74" t="n">
        <f aca="false">B238-A238</f>
        <v>0.0719999999999992</v>
      </c>
      <c r="N238" s="74" t="n">
        <v>0</v>
      </c>
    </row>
    <row r="239" customFormat="false" ht="12" hidden="false" customHeight="false" outlineLevel="0" collapsed="false">
      <c r="A239" s="74" t="n">
        <v>5.56</v>
      </c>
      <c r="B239" s="74" t="n">
        <v>5.56</v>
      </c>
      <c r="D239" s="74" t="n">
        <f aca="false">B239-A239</f>
        <v>0</v>
      </c>
      <c r="N239" s="74" t="n">
        <v>0</v>
      </c>
    </row>
    <row r="240" customFormat="false" ht="12" hidden="false" customHeight="false" outlineLevel="0" collapsed="false">
      <c r="A240" s="74" t="n">
        <v>5.755</v>
      </c>
      <c r="B240" s="74" t="n">
        <v>5.862</v>
      </c>
      <c r="D240" s="74" t="n">
        <f aca="false">B240-A240</f>
        <v>0.107</v>
      </c>
      <c r="N240" s="74" t="n">
        <v>0</v>
      </c>
    </row>
    <row r="241" customFormat="false" ht="12" hidden="false" customHeight="false" outlineLevel="0" collapsed="false">
      <c r="A241" s="74" t="n">
        <v>5.62</v>
      </c>
      <c r="B241" s="74" t="n">
        <v>5.727</v>
      </c>
      <c r="D241" s="74" t="n">
        <f aca="false">B241-A241</f>
        <v>0.106999999999998</v>
      </c>
      <c r="N241" s="74" t="n">
        <v>0</v>
      </c>
    </row>
    <row r="242" customFormat="false" ht="12" hidden="false" customHeight="false" outlineLevel="0" collapsed="false">
      <c r="A242" s="74" t="n">
        <v>5.51</v>
      </c>
      <c r="B242" s="74" t="n">
        <v>5.612</v>
      </c>
      <c r="D242" s="74" t="n">
        <f aca="false">B242-A242</f>
        <v>0.102</v>
      </c>
      <c r="N242" s="74" t="n">
        <v>0</v>
      </c>
    </row>
    <row r="243" customFormat="false" ht="12" hidden="false" customHeight="false" outlineLevel="0" collapsed="false">
      <c r="A243" s="74" t="n">
        <v>5.388</v>
      </c>
      <c r="B243" s="74" t="n">
        <v>5.49</v>
      </c>
      <c r="D243" s="74" t="n">
        <f aca="false">B243-A243</f>
        <v>0.102</v>
      </c>
      <c r="N243" s="74" t="n">
        <v>0</v>
      </c>
    </row>
    <row r="244" customFormat="false" ht="12" hidden="false" customHeight="false" outlineLevel="0" collapsed="false">
      <c r="A244" s="74" t="n">
        <v>5.367</v>
      </c>
      <c r="B244" s="74" t="n">
        <v>5.469</v>
      </c>
      <c r="D244" s="74" t="n">
        <f aca="false">B244-A244</f>
        <v>0.101999999999999</v>
      </c>
      <c r="N244" s="74" t="n">
        <v>0</v>
      </c>
    </row>
    <row r="245" customFormat="false" ht="12" hidden="false" customHeight="false" outlineLevel="0" collapsed="false">
      <c r="A245" s="74" t="n">
        <v>5.402</v>
      </c>
      <c r="B245" s="74" t="n">
        <v>5.497</v>
      </c>
      <c r="D245" s="74" t="n">
        <f aca="false">B245-A245</f>
        <v>0.0949999999999998</v>
      </c>
      <c r="N245" s="74" t="n">
        <v>0</v>
      </c>
    </row>
    <row r="246" customFormat="false" ht="12" hidden="false" customHeight="false" outlineLevel="0" collapsed="false">
      <c r="A246" s="74" t="n">
        <v>5.417</v>
      </c>
      <c r="B246" s="74" t="n">
        <v>5.502</v>
      </c>
      <c r="D246" s="74" t="n">
        <f aca="false">B246-A246</f>
        <v>0.0849999999999991</v>
      </c>
      <c r="N246" s="74" t="n">
        <v>0</v>
      </c>
    </row>
    <row r="247" customFormat="false" ht="12" hidden="false" customHeight="false" outlineLevel="0" collapsed="false">
      <c r="A247" s="74" t="n">
        <v>5.432</v>
      </c>
      <c r="B247" s="74" t="n">
        <v>5.512</v>
      </c>
      <c r="D247" s="74" t="n">
        <f aca="false">B247-A247</f>
        <v>0.0799999999999983</v>
      </c>
      <c r="N247" s="74" t="n">
        <v>0</v>
      </c>
    </row>
    <row r="248" customFormat="false" ht="12" hidden="false" customHeight="false" outlineLevel="0" collapsed="false">
      <c r="A248" s="74" t="n">
        <v>5.457</v>
      </c>
      <c r="B248" s="74" t="n">
        <v>5.529</v>
      </c>
      <c r="D248" s="74" t="n">
        <f aca="false">B248-A248</f>
        <v>0.0720000000000001</v>
      </c>
      <c r="N248" s="74" t="n">
        <v>0</v>
      </c>
    </row>
    <row r="249" customFormat="false" ht="12" hidden="false" customHeight="false" outlineLevel="0" collapsed="false">
      <c r="A249" s="74" t="n">
        <v>5.467</v>
      </c>
      <c r="B249" s="74" t="n">
        <v>5.539</v>
      </c>
      <c r="D249" s="74" t="n">
        <f aca="false">B249-A249</f>
        <v>0.0720000000000001</v>
      </c>
      <c r="N249" s="74" t="n">
        <v>0</v>
      </c>
    </row>
    <row r="250" customFormat="false" ht="12" hidden="false" customHeight="false" outlineLevel="0" collapsed="false">
      <c r="A250" s="74" t="n">
        <v>5.602</v>
      </c>
      <c r="B250" s="74" t="n">
        <v>5.674</v>
      </c>
      <c r="D250" s="74" t="n">
        <f aca="false">B250-A250</f>
        <v>0.0719999999999992</v>
      </c>
      <c r="N250" s="74" t="n">
        <v>0</v>
      </c>
    </row>
    <row r="251" customFormat="false" ht="12" hidden="false" customHeight="false" outlineLevel="0" collapsed="false">
      <c r="A251" s="74" t="n">
        <v>5.72</v>
      </c>
      <c r="B251" s="74" t="n">
        <v>5.72</v>
      </c>
      <c r="D251" s="74" t="n">
        <f aca="false">B251-A251</f>
        <v>0</v>
      </c>
      <c r="N251" s="74" t="n">
        <v>0</v>
      </c>
    </row>
    <row r="252" customFormat="false" ht="12" hidden="false" customHeight="false" outlineLevel="0" collapsed="false">
      <c r="A252" s="74" t="n">
        <v>5.9175</v>
      </c>
      <c r="B252" s="74" t="n">
        <v>6.0245</v>
      </c>
      <c r="D252" s="74" t="n">
        <f aca="false">B252-A252</f>
        <v>0.106999999999999</v>
      </c>
      <c r="N252" s="74" t="n">
        <v>0</v>
      </c>
    </row>
    <row r="253" customFormat="false" ht="12" hidden="false" customHeight="false" outlineLevel="0" collapsed="false">
      <c r="A253" s="74" t="n">
        <v>5.7825</v>
      </c>
      <c r="B253" s="74" t="n">
        <v>5.8895</v>
      </c>
      <c r="D253" s="74" t="n">
        <f aca="false">B253-A253</f>
        <v>0.106999999999998</v>
      </c>
      <c r="N253" s="74" t="n">
        <v>0</v>
      </c>
    </row>
    <row r="254" customFormat="false" ht="12" hidden="false" customHeight="false" outlineLevel="0" collapsed="false">
      <c r="A254" s="74" t="n">
        <v>5.6725</v>
      </c>
      <c r="B254" s="74" t="n">
        <v>5.7745</v>
      </c>
      <c r="D254" s="74" t="n">
        <f aca="false">B254-A254</f>
        <v>0.101999999999999</v>
      </c>
      <c r="N254" s="74" t="n">
        <v>0</v>
      </c>
    </row>
    <row r="255" customFormat="false" ht="12" hidden="false" customHeight="false" outlineLevel="0" collapsed="false">
      <c r="A255" s="74" t="n">
        <v>5.5505</v>
      </c>
      <c r="B255" s="74" t="n">
        <v>5.6525</v>
      </c>
      <c r="D255" s="74" t="n">
        <f aca="false">B255-A255</f>
        <v>0.101999999999999</v>
      </c>
      <c r="N255" s="74" t="n">
        <v>0</v>
      </c>
    </row>
    <row r="256" customFormat="false" ht="12" hidden="false" customHeight="false" outlineLevel="0" collapsed="false">
      <c r="A256" s="74" t="n">
        <v>5.5295</v>
      </c>
      <c r="B256" s="74" t="n">
        <v>5.6315</v>
      </c>
      <c r="D256" s="74" t="n">
        <f aca="false">B256-A256</f>
        <v>0.101999999999999</v>
      </c>
      <c r="N256" s="74" t="n">
        <v>0</v>
      </c>
    </row>
    <row r="257" customFormat="false" ht="12" hidden="false" customHeight="false" outlineLevel="0" collapsed="false">
      <c r="A257" s="74" t="n">
        <v>5.5645</v>
      </c>
      <c r="B257" s="74" t="n">
        <v>5.6595</v>
      </c>
      <c r="D257" s="74" t="n">
        <f aca="false">B257-A257</f>
        <v>0.0949999999999998</v>
      </c>
      <c r="N257" s="74" t="n">
        <v>0</v>
      </c>
    </row>
    <row r="258" customFormat="false" ht="12" hidden="false" customHeight="false" outlineLevel="0" collapsed="false">
      <c r="A258" s="74" t="n">
        <v>5.5795</v>
      </c>
      <c r="B258" s="74" t="n">
        <v>5.6645</v>
      </c>
      <c r="D258" s="74" t="n">
        <f aca="false">B258-A258</f>
        <v>0.0849999999999982</v>
      </c>
      <c r="N258" s="74" t="n">
        <v>0</v>
      </c>
    </row>
    <row r="259" customFormat="false" ht="12" hidden="false" customHeight="false" outlineLevel="0" collapsed="false">
      <c r="A259" s="74" t="n">
        <v>5.5945</v>
      </c>
      <c r="B259" s="74" t="n">
        <v>5.6745</v>
      </c>
      <c r="D259" s="74" t="n">
        <f aca="false">B259-A259</f>
        <v>0.0799999999999983</v>
      </c>
      <c r="N259" s="74" t="n">
        <v>0</v>
      </c>
    </row>
    <row r="260" customFormat="false" ht="12" hidden="false" customHeight="false" outlineLevel="0" collapsed="false">
      <c r="A260" s="74" t="n">
        <v>5.6195</v>
      </c>
      <c r="B260" s="74" t="n">
        <v>5.6915</v>
      </c>
      <c r="D260" s="74" t="n">
        <f aca="false">B260-A260</f>
        <v>0.0719999999999992</v>
      </c>
      <c r="N260" s="74" t="n">
        <v>0</v>
      </c>
    </row>
    <row r="261" customFormat="false" ht="12" hidden="false" customHeight="false" outlineLevel="0" collapsed="false">
      <c r="A261" s="74" t="n">
        <v>5.6295</v>
      </c>
      <c r="B261" s="74" t="n">
        <v>5.7015</v>
      </c>
      <c r="D261" s="74" t="n">
        <f aca="false">B261-A261</f>
        <v>0.0719999999999992</v>
      </c>
      <c r="N261" s="74" t="n">
        <v>0</v>
      </c>
    </row>
    <row r="262" customFormat="false" ht="12" hidden="false" customHeight="false" outlineLevel="0" collapsed="false">
      <c r="A262" s="74" t="n">
        <v>5.7645</v>
      </c>
      <c r="B262" s="74" t="n">
        <v>5.8365</v>
      </c>
      <c r="D262" s="74" t="n">
        <f aca="false">B262-A262</f>
        <v>0.0719999999999992</v>
      </c>
      <c r="N262" s="74" t="n">
        <v>0</v>
      </c>
    </row>
    <row r="263" customFormat="false" ht="12" hidden="false" customHeight="false" outlineLevel="0" collapsed="false">
      <c r="A263" s="74" t="n">
        <v>5.8825</v>
      </c>
      <c r="B263" s="74" t="n">
        <v>5.8825</v>
      </c>
      <c r="D263" s="74" t="n">
        <f aca="false">B263-A263</f>
        <v>0</v>
      </c>
      <c r="N263" s="74" t="n">
        <v>0</v>
      </c>
    </row>
    <row r="264" customFormat="false" ht="12" hidden="false" customHeight="false" outlineLevel="0" collapsed="false">
      <c r="A264" s="74" t="n">
        <v>6.0825</v>
      </c>
      <c r="B264" s="74" t="n">
        <v>6.1895</v>
      </c>
      <c r="D264" s="74" t="n">
        <f aca="false">B264-A264</f>
        <v>0.107</v>
      </c>
      <c r="N264" s="74" t="n">
        <v>0</v>
      </c>
    </row>
    <row r="265" customFormat="false" ht="12" hidden="false" customHeight="false" outlineLevel="0" collapsed="false">
      <c r="A265" s="74" t="n">
        <v>5.9475</v>
      </c>
      <c r="B265" s="74" t="n">
        <v>6.0545</v>
      </c>
      <c r="D265" s="74" t="n">
        <f aca="false">B265-A265</f>
        <v>0.106999999999998</v>
      </c>
      <c r="N265" s="74" t="n">
        <v>0</v>
      </c>
    </row>
    <row r="266" customFormat="false" ht="12" hidden="false" customHeight="false" outlineLevel="0" collapsed="false">
      <c r="A266" s="74" t="n">
        <v>5.8375</v>
      </c>
      <c r="B266" s="74" t="n">
        <v>5.9395</v>
      </c>
      <c r="D266" s="74" t="n">
        <f aca="false">B266-A266</f>
        <v>0.101999999999999</v>
      </c>
      <c r="N266" s="74" t="n">
        <v>0</v>
      </c>
    </row>
    <row r="267" customFormat="false" ht="12" hidden="false" customHeight="false" outlineLevel="0" collapsed="false">
      <c r="A267" s="74" t="n">
        <v>5.7155</v>
      </c>
      <c r="B267" s="74" t="n">
        <v>5.8175</v>
      </c>
      <c r="D267" s="74" t="n">
        <f aca="false">B267-A267</f>
        <v>0.102</v>
      </c>
      <c r="N267" s="74" t="n">
        <v>0</v>
      </c>
    </row>
    <row r="268" customFormat="false" ht="12" hidden="false" customHeight="false" outlineLevel="0" collapsed="false">
      <c r="A268" s="74" t="n">
        <v>5.6945</v>
      </c>
      <c r="B268" s="74" t="n">
        <v>5.7965</v>
      </c>
      <c r="D268" s="74" t="n">
        <f aca="false">B268-A268</f>
        <v>0.101999999999999</v>
      </c>
      <c r="N268" s="74" t="n">
        <v>0</v>
      </c>
    </row>
    <row r="269" customFormat="false" ht="12" hidden="false" customHeight="false" outlineLevel="0" collapsed="false">
      <c r="A269" s="74" t="n">
        <v>5.7295</v>
      </c>
      <c r="B269" s="74" t="n">
        <v>5.8245</v>
      </c>
      <c r="D269" s="74" t="n">
        <f aca="false">B269-A269</f>
        <v>0.0949999999999998</v>
      </c>
      <c r="N269" s="74" t="n">
        <v>0</v>
      </c>
    </row>
    <row r="270" customFormat="false" ht="12" hidden="false" customHeight="false" outlineLevel="0" collapsed="false">
      <c r="A270" s="74" t="n">
        <v>5.7445</v>
      </c>
      <c r="B270" s="74" t="n">
        <v>5.8295</v>
      </c>
      <c r="D270" s="74" t="n">
        <f aca="false">B270-A270</f>
        <v>0.0849999999999982</v>
      </c>
      <c r="N270" s="74" t="n">
        <v>0</v>
      </c>
    </row>
    <row r="271" customFormat="false" ht="12" hidden="false" customHeight="false" outlineLevel="0" collapsed="false">
      <c r="A271" s="74" t="n">
        <v>5.7595</v>
      </c>
      <c r="B271" s="74" t="n">
        <v>5.8395</v>
      </c>
      <c r="D271" s="74" t="n">
        <f aca="false">B271-A271</f>
        <v>0.0799999999999983</v>
      </c>
      <c r="N271" s="74" t="n">
        <v>0</v>
      </c>
    </row>
    <row r="272" customFormat="false" ht="12" hidden="false" customHeight="false" outlineLevel="0" collapsed="false">
      <c r="A272" s="74" t="n">
        <v>5.7845</v>
      </c>
      <c r="B272" s="74" t="n">
        <v>5.8565</v>
      </c>
      <c r="D272" s="74" t="n">
        <f aca="false">B272-A272</f>
        <v>0.0719999999999992</v>
      </c>
      <c r="N272" s="74" t="n">
        <v>0</v>
      </c>
    </row>
    <row r="273" customFormat="false" ht="12" hidden="false" customHeight="false" outlineLevel="0" collapsed="false">
      <c r="A273" s="74" t="n">
        <v>5.7945</v>
      </c>
      <c r="B273" s="74" t="n">
        <v>5.8665</v>
      </c>
      <c r="D273" s="74" t="n">
        <f aca="false">B273-A273</f>
        <v>0.0719999999999992</v>
      </c>
      <c r="N273" s="74" t="n">
        <v>0</v>
      </c>
    </row>
    <row r="274" customFormat="false" ht="12" hidden="false" customHeight="false" outlineLevel="0" collapsed="false">
      <c r="A274" s="74" t="n">
        <v>5.9295</v>
      </c>
      <c r="B274" s="74" t="n">
        <v>6.0015</v>
      </c>
      <c r="D274" s="74" t="n">
        <f aca="false">B274-A274</f>
        <v>0.0719999999999992</v>
      </c>
      <c r="N274" s="74" t="n">
        <v>0</v>
      </c>
    </row>
    <row r="275" customFormat="false" ht="12" hidden="false" customHeight="false" outlineLevel="0" collapsed="false">
      <c r="A275" s="74" t="n">
        <v>6.0475</v>
      </c>
      <c r="B275" s="74" t="n">
        <v>6.0475</v>
      </c>
      <c r="D275" s="74" t="n">
        <f aca="false">B275-A275</f>
        <v>0</v>
      </c>
      <c r="N275" s="74" t="n">
        <v>0</v>
      </c>
    </row>
    <row r="276" customFormat="false" ht="12" hidden="false" customHeight="false" outlineLevel="0" collapsed="false">
      <c r="A276" s="74" t="n">
        <v>6.25</v>
      </c>
      <c r="B276" s="74" t="n">
        <v>6.357</v>
      </c>
      <c r="D276" s="74" t="n">
        <f aca="false">B276-A276</f>
        <v>0.107</v>
      </c>
      <c r="N276" s="74" t="n">
        <v>0</v>
      </c>
    </row>
    <row r="277" customFormat="false" ht="12" hidden="false" customHeight="false" outlineLevel="0" collapsed="false">
      <c r="A277" s="74" t="n">
        <v>6.115</v>
      </c>
      <c r="B277" s="74" t="n">
        <v>6.222</v>
      </c>
      <c r="D277" s="74" t="n">
        <f aca="false">B277-A277</f>
        <v>0.106999999999998</v>
      </c>
      <c r="N277" s="74" t="n">
        <v>0</v>
      </c>
    </row>
    <row r="278" customFormat="false" ht="12" hidden="false" customHeight="false" outlineLevel="0" collapsed="false">
      <c r="A278" s="74" t="n">
        <v>6.005</v>
      </c>
      <c r="B278" s="74" t="n">
        <v>6.107</v>
      </c>
      <c r="D278" s="74" t="n">
        <f aca="false">B278-A278</f>
        <v>0.102</v>
      </c>
      <c r="N278" s="74" t="n">
        <v>0</v>
      </c>
    </row>
    <row r="279" customFormat="false" ht="12" hidden="false" customHeight="false" outlineLevel="0" collapsed="false">
      <c r="A279" s="74" t="n">
        <v>5.883</v>
      </c>
      <c r="B279" s="74" t="n">
        <v>5.985</v>
      </c>
      <c r="D279" s="74" t="n">
        <f aca="false">B279-A279</f>
        <v>0.102</v>
      </c>
      <c r="N279" s="74" t="n">
        <v>0</v>
      </c>
    </row>
    <row r="280" customFormat="false" ht="12" hidden="false" customHeight="false" outlineLevel="0" collapsed="false">
      <c r="A280" s="74" t="n">
        <v>5.862</v>
      </c>
      <c r="B280" s="74" t="n">
        <v>5.964</v>
      </c>
      <c r="D280" s="74" t="n">
        <f aca="false">B280-A280</f>
        <v>0.101999999999999</v>
      </c>
      <c r="N280" s="74" t="n">
        <v>0</v>
      </c>
    </row>
    <row r="281" customFormat="false" ht="12" hidden="false" customHeight="false" outlineLevel="0" collapsed="false">
      <c r="A281" s="74" t="n">
        <v>5.897</v>
      </c>
      <c r="B281" s="74" t="n">
        <v>5.992</v>
      </c>
      <c r="D281" s="74" t="n">
        <f aca="false">B281-A281</f>
        <v>0.0949999999999998</v>
      </c>
      <c r="N281" s="74" t="n">
        <v>0</v>
      </c>
    </row>
    <row r="282" customFormat="false" ht="12" hidden="false" customHeight="false" outlineLevel="0" collapsed="false">
      <c r="A282" s="74" t="n">
        <v>5.912</v>
      </c>
      <c r="B282" s="74" t="n">
        <v>5.997</v>
      </c>
      <c r="D282" s="74" t="n">
        <f aca="false">B282-A282</f>
        <v>0.0849999999999991</v>
      </c>
      <c r="N282" s="74" t="n">
        <v>0</v>
      </c>
    </row>
    <row r="283" customFormat="false" ht="12" hidden="false" customHeight="false" outlineLevel="0" collapsed="false">
      <c r="A283" s="74" t="n">
        <v>5.927</v>
      </c>
      <c r="B283" s="74" t="n">
        <v>6.007</v>
      </c>
      <c r="D283" s="74" t="n">
        <f aca="false">B283-A283</f>
        <v>0.0799999999999992</v>
      </c>
      <c r="N283" s="74" t="n">
        <v>0</v>
      </c>
    </row>
    <row r="284" customFormat="false" ht="12" hidden="false" customHeight="false" outlineLevel="0" collapsed="false">
      <c r="A284" s="74" t="n">
        <v>5.952</v>
      </c>
      <c r="B284" s="74" t="n">
        <v>6.024</v>
      </c>
      <c r="D284" s="74" t="n">
        <f aca="false">B284-A284</f>
        <v>0.0720000000000001</v>
      </c>
      <c r="N284" s="74" t="n">
        <v>0</v>
      </c>
    </row>
    <row r="285" customFormat="false" ht="12" hidden="false" customHeight="false" outlineLevel="0" collapsed="false">
      <c r="A285" s="74" t="n">
        <v>5.962</v>
      </c>
      <c r="B285" s="74" t="n">
        <v>6.034</v>
      </c>
      <c r="D285" s="74" t="n">
        <f aca="false">B285-A285</f>
        <v>0.0720000000000001</v>
      </c>
      <c r="N285" s="74" t="n">
        <v>0</v>
      </c>
    </row>
    <row r="286" customFormat="false" ht="12" hidden="false" customHeight="false" outlineLevel="0" collapsed="false">
      <c r="A286" s="74" t="n">
        <v>6.097</v>
      </c>
      <c r="B286" s="74" t="n">
        <v>6.169</v>
      </c>
      <c r="D286" s="74" t="n">
        <f aca="false">B286-A286</f>
        <v>0.0719999999999992</v>
      </c>
      <c r="N286" s="74" t="n">
        <v>0</v>
      </c>
    </row>
    <row r="287" customFormat="false" ht="12" hidden="false" customHeight="false" outlineLevel="0" collapsed="false">
      <c r="A287" s="74" t="n">
        <v>6.215</v>
      </c>
      <c r="B287" s="74" t="n">
        <v>6.215</v>
      </c>
      <c r="D287" s="74" t="n">
        <f aca="false">B287-A287</f>
        <v>0</v>
      </c>
      <c r="N287" s="74" t="n">
        <v>0</v>
      </c>
    </row>
    <row r="288" customFormat="false" ht="12" hidden="false" customHeight="false" outlineLevel="0" collapsed="false">
      <c r="A288" s="74" t="n">
        <v>6.031</v>
      </c>
      <c r="B288" s="74" t="n">
        <v>6.527</v>
      </c>
      <c r="D288" s="74" t="n">
        <f aca="false">B288-A288</f>
        <v>0.496</v>
      </c>
      <c r="N288" s="74" t="n">
        <v>0</v>
      </c>
    </row>
    <row r="289" customFormat="false" ht="12" hidden="false" customHeight="false" outlineLevel="0" collapsed="false">
      <c r="A289" s="74" t="n">
        <v>5.353</v>
      </c>
      <c r="B289" s="74" t="n">
        <v>6.392</v>
      </c>
      <c r="D289" s="74" t="n">
        <f aca="false">B289-A289</f>
        <v>1.039</v>
      </c>
      <c r="N289" s="74" t="n">
        <v>0</v>
      </c>
    </row>
    <row r="290" customFormat="false" ht="12" hidden="false" customHeight="false" outlineLevel="0" collapsed="false">
      <c r="A290" s="74" t="n">
        <v>5.452</v>
      </c>
      <c r="B290" s="74" t="n">
        <v>6.277</v>
      </c>
      <c r="D290" s="74" t="n">
        <f aca="false">B290-A290</f>
        <v>0.825000000000001</v>
      </c>
      <c r="N290" s="74" t="n">
        <v>0</v>
      </c>
    </row>
    <row r="291" customFormat="false" ht="12" hidden="false" customHeight="false" outlineLevel="0" collapsed="false">
      <c r="A291" s="74" t="n">
        <v>5.41900000000001</v>
      </c>
      <c r="B291" s="74" t="n">
        <v>6.155</v>
      </c>
      <c r="D291" s="74" t="n">
        <f aca="false">B291-A291</f>
        <v>0.735999999999995</v>
      </c>
      <c r="N291" s="74" t="n">
        <v>0</v>
      </c>
    </row>
    <row r="292" customFormat="false" ht="12" hidden="false" customHeight="false" outlineLevel="0" collapsed="false">
      <c r="A292" s="74" t="n">
        <v>5.359</v>
      </c>
      <c r="B292" s="74" t="n">
        <v>6.134</v>
      </c>
      <c r="D292" s="74" t="n">
        <f aca="false">B292-A292</f>
        <v>0.775000000000003</v>
      </c>
      <c r="N292" s="74" t="n">
        <v>0.15</v>
      </c>
    </row>
    <row r="293" customFormat="false" ht="12" hidden="false" customHeight="false" outlineLevel="0" collapsed="false">
      <c r="A293" s="74" t="n">
        <v>5.294</v>
      </c>
      <c r="B293" s="74" t="n">
        <v>6.162</v>
      </c>
      <c r="D293" s="74" t="n">
        <f aca="false">B293-A293</f>
        <v>0.868000000000005</v>
      </c>
      <c r="N293" s="74" t="n">
        <v>0.15</v>
      </c>
    </row>
    <row r="294" customFormat="false" ht="12" hidden="false" customHeight="false" outlineLevel="0" collapsed="false">
      <c r="A294" s="74" t="n">
        <v>5.273</v>
      </c>
      <c r="B294" s="74" t="n">
        <v>6.167</v>
      </c>
      <c r="D294" s="74" t="n">
        <f aca="false">B294-A294</f>
        <v>0.893999999999997</v>
      </c>
    </row>
    <row r="295" customFormat="false" ht="12" hidden="false" customHeight="false" outlineLevel="0" collapsed="false">
      <c r="A295" s="74" t="n">
        <v>5.318</v>
      </c>
      <c r="B295" s="74" t="n">
        <v>6.177</v>
      </c>
      <c r="D295" s="74" t="n">
        <f aca="false">B295-A295</f>
        <v>0.859000000000004</v>
      </c>
    </row>
    <row r="296" customFormat="false" ht="12" hidden="false" customHeight="false" outlineLevel="0" collapsed="false">
      <c r="A296" s="74" t="n">
        <v>5.34099999999999</v>
      </c>
      <c r="B296" s="74" t="n">
        <v>6.194</v>
      </c>
      <c r="D296" s="74" t="n">
        <f aca="false">B296-A296</f>
        <v>0.853000000000006</v>
      </c>
    </row>
    <row r="297" customFormat="false" ht="12" hidden="false" customHeight="false" outlineLevel="0" collapsed="false">
      <c r="A297" s="74" t="n">
        <v>5.35799999999999</v>
      </c>
      <c r="B297" s="74" t="n">
        <v>6.204</v>
      </c>
      <c r="D297" s="74" t="n">
        <f aca="false">B297-A297</f>
        <v>0.846000000000005</v>
      </c>
    </row>
    <row r="298" customFormat="false" ht="12" hidden="false" customHeight="false" outlineLevel="0" collapsed="false">
      <c r="A298" s="74" t="n">
        <v>5.343</v>
      </c>
      <c r="B298" s="74" t="n">
        <v>6.339</v>
      </c>
      <c r="D298" s="74" t="n">
        <f aca="false">B298-A298</f>
        <v>0.995999999999997</v>
      </c>
    </row>
    <row r="299" customFormat="false" ht="12" hidden="false" customHeight="false" outlineLevel="0" collapsed="false">
      <c r="A299" s="74" t="n">
        <v>5.343</v>
      </c>
      <c r="B299" s="74" t="n">
        <v>6.385</v>
      </c>
    </row>
    <row r="300" customFormat="false" ht="12" hidden="false" customHeight="false" outlineLevel="0" collapsed="false">
      <c r="A300" s="74" t="n">
        <v>5.372</v>
      </c>
      <c r="B300" s="74" t="n">
        <v>6.6995</v>
      </c>
    </row>
    <row r="301" customFormat="false" ht="12" hidden="false" customHeight="false" outlineLevel="0" collapsed="false">
      <c r="A301" s="74" t="n">
        <v>5.452</v>
      </c>
      <c r="B301" s="74" t="n">
        <v>6.5645</v>
      </c>
    </row>
    <row r="302" customFormat="false" ht="12" hidden="false" customHeight="false" outlineLevel="0" collapsed="false">
      <c r="A302" s="74" t="n">
        <v>5.5715</v>
      </c>
      <c r="B302" s="74" t="n">
        <v>6.4495</v>
      </c>
    </row>
    <row r="303" customFormat="false" ht="12" hidden="false" customHeight="false" outlineLevel="0" collapsed="false">
      <c r="A303" s="74" t="n">
        <v>5.54250000000001</v>
      </c>
      <c r="B303" s="74" t="n">
        <v>6.3275</v>
      </c>
    </row>
    <row r="304" customFormat="false" ht="12" hidden="false" customHeight="false" outlineLevel="0" collapsed="false">
      <c r="A304" s="74" t="n">
        <v>5.4855</v>
      </c>
      <c r="B304" s="74" t="n">
        <v>6.3065</v>
      </c>
    </row>
    <row r="305" customFormat="false" ht="12" hidden="false" customHeight="false" outlineLevel="0" collapsed="false">
      <c r="A305" s="74" t="n">
        <v>5.4235</v>
      </c>
      <c r="B305" s="74" t="n">
        <v>6.3345</v>
      </c>
    </row>
    <row r="306" customFormat="false" ht="12" hidden="false" customHeight="false" outlineLevel="0" collapsed="false">
      <c r="A306" s="74" t="n">
        <v>5.4035</v>
      </c>
      <c r="B306" s="74" t="n">
        <v>6.3345</v>
      </c>
    </row>
    <row r="307" customFormat="false" ht="12" hidden="false" customHeight="false" outlineLevel="0" collapsed="false">
      <c r="A307" s="74" t="n">
        <v>5.4495</v>
      </c>
      <c r="B307" s="74" t="n">
        <v>5.2955</v>
      </c>
    </row>
    <row r="308" customFormat="false" ht="12" hidden="false" customHeight="false" outlineLevel="0" collapsed="false">
      <c r="A308" s="74" t="n">
        <v>4.6245</v>
      </c>
      <c r="B308" s="74" t="n">
        <v>4.6245</v>
      </c>
    </row>
    <row r="309" customFormat="false" ht="12" hidden="false" customHeight="false" outlineLevel="0" collapsed="false">
      <c r="A309" s="74" t="n">
        <v>5.0805</v>
      </c>
      <c r="B309" s="74" t="n">
        <v>5.0805</v>
      </c>
    </row>
    <row r="310" customFormat="false" ht="12" hidden="false" customHeight="false" outlineLevel="0" collapsed="false">
      <c r="A310" s="74" t="n">
        <v>5.175</v>
      </c>
      <c r="B310" s="74" t="n">
        <v>5.175</v>
      </c>
    </row>
    <row r="311" customFormat="false" ht="12" hidden="false" customHeight="false" outlineLevel="0" collapsed="false">
      <c r="A311" s="74" t="n">
        <v>4.152</v>
      </c>
      <c r="B311" s="74" t="n">
        <v>4.152</v>
      </c>
    </row>
    <row r="312" customFormat="false" ht="12" hidden="false" customHeight="false" outlineLevel="0" collapsed="false">
      <c r="A312" s="74" t="n">
        <v>4.879</v>
      </c>
      <c r="B312" s="74" t="n">
        <v>4.879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1" activeCellId="0" sqref="A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5" width="9.14"/>
  </cols>
  <sheetData>
    <row r="1" customFormat="false" ht="13.5" hidden="false" customHeight="false" outlineLevel="0" collapsed="false">
      <c r="A1" s="241"/>
      <c r="B1" s="241"/>
      <c r="C1" s="241"/>
    </row>
    <row r="2" customFormat="false" ht="12.75" hidden="false" customHeight="false" outlineLevel="0" collapsed="false">
      <c r="A2" s="242" t="s">
        <v>294</v>
      </c>
      <c r="B2" s="242"/>
      <c r="C2" s="242"/>
    </row>
    <row r="3" customFormat="false" ht="12.75" hidden="false" customHeight="false" outlineLevel="0" collapsed="false">
      <c r="A3" s="243" t="s">
        <v>295</v>
      </c>
      <c r="B3" s="243"/>
      <c r="C3" s="243"/>
    </row>
    <row r="4" customFormat="false" ht="12.75" hidden="false" customHeight="false" outlineLevel="0" collapsed="false">
      <c r="A4" s="244"/>
      <c r="B4" s="245" t="s">
        <v>296</v>
      </c>
      <c r="C4" s="246" t="s">
        <v>297</v>
      </c>
    </row>
    <row r="5" customFormat="false" ht="12.75" hidden="false" customHeight="false" outlineLevel="0" collapsed="false">
      <c r="A5" s="247" t="s">
        <v>298</v>
      </c>
      <c r="B5" s="248" t="s">
        <v>299</v>
      </c>
      <c r="C5" s="249" t="s">
        <v>299</v>
      </c>
    </row>
    <row r="6" customFormat="false" ht="13.5" hidden="false" customHeight="false" outlineLevel="0" collapsed="false">
      <c r="A6" s="250" t="s">
        <v>300</v>
      </c>
      <c r="B6" s="251" t="s">
        <v>301</v>
      </c>
      <c r="C6" s="252" t="s">
        <v>301</v>
      </c>
    </row>
    <row r="7" customFormat="false" ht="12.75" hidden="false" customHeight="false" outlineLevel="0" collapsed="false">
      <c r="A7" s="253" t="n">
        <v>35431</v>
      </c>
      <c r="B7" s="254" t="n">
        <v>35423</v>
      </c>
      <c r="C7" s="255" t="n">
        <v>35422</v>
      </c>
    </row>
    <row r="8" customFormat="false" ht="12.75" hidden="false" customHeight="false" outlineLevel="0" collapsed="false">
      <c r="A8" s="256" t="n">
        <v>35462</v>
      </c>
      <c r="B8" s="257" t="n">
        <v>35457</v>
      </c>
      <c r="C8" s="258" t="n">
        <v>35454</v>
      </c>
    </row>
    <row r="9" customFormat="false" ht="12.75" hidden="false" customHeight="false" outlineLevel="0" collapsed="false">
      <c r="A9" s="256" t="n">
        <v>35490</v>
      </c>
      <c r="B9" s="257" t="n">
        <v>35485</v>
      </c>
      <c r="C9" s="258" t="n">
        <v>35482</v>
      </c>
    </row>
    <row r="10" customFormat="false" ht="12.75" hidden="false" customHeight="false" outlineLevel="0" collapsed="false">
      <c r="A10" s="256" t="n">
        <v>35521</v>
      </c>
      <c r="B10" s="257" t="n">
        <v>35513</v>
      </c>
      <c r="C10" s="258" t="n">
        <v>35510</v>
      </c>
    </row>
    <row r="11" customFormat="false" ht="12.75" hidden="false" customHeight="false" outlineLevel="0" collapsed="false">
      <c r="A11" s="256" t="n">
        <v>35551</v>
      </c>
      <c r="B11" s="257" t="n">
        <v>35544</v>
      </c>
      <c r="C11" s="258" t="n">
        <v>35543</v>
      </c>
    </row>
    <row r="12" customFormat="false" ht="12.75" hidden="false" customHeight="false" outlineLevel="0" collapsed="false">
      <c r="A12" s="256" t="n">
        <v>35582</v>
      </c>
      <c r="B12" s="257" t="n">
        <v>35578</v>
      </c>
      <c r="C12" s="258" t="n">
        <v>35577</v>
      </c>
    </row>
    <row r="13" customFormat="false" ht="12.75" hidden="false" customHeight="false" outlineLevel="0" collapsed="false">
      <c r="A13" s="256" t="n">
        <v>35612</v>
      </c>
      <c r="B13" s="257" t="n">
        <v>35607</v>
      </c>
      <c r="C13" s="258" t="n">
        <v>35606</v>
      </c>
    </row>
    <row r="14" customFormat="false" ht="12.75" hidden="false" customHeight="false" outlineLevel="0" collapsed="false">
      <c r="A14" s="256" t="n">
        <v>35643</v>
      </c>
      <c r="B14" s="257" t="n">
        <v>35640</v>
      </c>
      <c r="C14" s="258" t="n">
        <v>35639</v>
      </c>
    </row>
    <row r="15" customFormat="false" ht="12.75" hidden="false" customHeight="false" outlineLevel="0" collapsed="false">
      <c r="A15" s="256" t="n">
        <v>35674</v>
      </c>
      <c r="B15" s="257" t="n">
        <v>35669</v>
      </c>
      <c r="C15" s="258" t="n">
        <v>35668</v>
      </c>
    </row>
    <row r="16" customFormat="false" ht="12.75" hidden="false" customHeight="false" outlineLevel="0" collapsed="false">
      <c r="A16" s="256" t="n">
        <v>35704</v>
      </c>
      <c r="B16" s="257" t="n">
        <v>35699</v>
      </c>
      <c r="C16" s="258" t="n">
        <v>35698</v>
      </c>
    </row>
    <row r="17" customFormat="false" ht="12.75" hidden="false" customHeight="false" outlineLevel="0" collapsed="false">
      <c r="A17" s="256" t="n">
        <v>35735</v>
      </c>
      <c r="B17" s="257" t="n">
        <v>35732</v>
      </c>
      <c r="C17" s="258" t="n">
        <v>35731</v>
      </c>
    </row>
    <row r="18" customFormat="false" ht="12.75" hidden="false" customHeight="false" outlineLevel="0" collapsed="false">
      <c r="A18" s="256" t="n">
        <v>35765</v>
      </c>
      <c r="B18" s="257" t="n">
        <v>35758</v>
      </c>
      <c r="C18" s="258" t="n">
        <v>35755</v>
      </c>
    </row>
    <row r="19" customFormat="false" ht="12.75" hidden="false" customHeight="false" outlineLevel="0" collapsed="false">
      <c r="A19" s="256" t="n">
        <v>35796</v>
      </c>
      <c r="B19" s="257" t="n">
        <v>35793</v>
      </c>
      <c r="C19" s="258" t="n">
        <v>35790</v>
      </c>
    </row>
    <row r="20" customFormat="false" ht="12.75" hidden="false" customHeight="false" outlineLevel="0" collapsed="false">
      <c r="A20" s="256" t="n">
        <v>35827</v>
      </c>
      <c r="B20" s="257" t="n">
        <v>35823</v>
      </c>
      <c r="C20" s="258" t="n">
        <v>35822</v>
      </c>
    </row>
    <row r="21" customFormat="false" ht="12.75" hidden="false" customHeight="false" outlineLevel="0" collapsed="false">
      <c r="A21" s="256" t="n">
        <v>35855</v>
      </c>
      <c r="B21" s="257" t="n">
        <v>35851</v>
      </c>
      <c r="C21" s="258" t="n">
        <v>35850</v>
      </c>
    </row>
    <row r="22" customFormat="false" ht="12.75" hidden="false" customHeight="false" outlineLevel="0" collapsed="false">
      <c r="A22" s="256" t="n">
        <v>35886</v>
      </c>
      <c r="B22" s="257" t="n">
        <v>35881</v>
      </c>
      <c r="C22" s="258" t="n">
        <v>35880</v>
      </c>
    </row>
    <row r="23" customFormat="false" ht="12.75" hidden="false" customHeight="false" outlineLevel="0" collapsed="false">
      <c r="A23" s="256" t="n">
        <v>35916</v>
      </c>
      <c r="B23" s="257" t="n">
        <v>35913</v>
      </c>
      <c r="C23" s="258" t="n">
        <v>35912</v>
      </c>
    </row>
    <row r="24" customFormat="false" ht="12.75" hidden="false" customHeight="false" outlineLevel="0" collapsed="false">
      <c r="A24" s="256" t="n">
        <v>35947</v>
      </c>
      <c r="B24" s="257" t="n">
        <v>35942</v>
      </c>
      <c r="C24" s="258" t="n">
        <v>35941</v>
      </c>
    </row>
    <row r="25" customFormat="false" ht="12.75" hidden="false" customHeight="false" outlineLevel="0" collapsed="false">
      <c r="A25" s="256" t="n">
        <v>35977</v>
      </c>
      <c r="B25" s="257" t="n">
        <v>35972</v>
      </c>
      <c r="C25" s="258" t="n">
        <v>35971</v>
      </c>
    </row>
    <row r="26" customFormat="false" ht="12.75" hidden="false" customHeight="false" outlineLevel="0" collapsed="false">
      <c r="A26" s="256" t="n">
        <v>36008</v>
      </c>
      <c r="B26" s="257" t="n">
        <v>36005</v>
      </c>
      <c r="C26" s="258" t="n">
        <v>36004</v>
      </c>
    </row>
    <row r="27" customFormat="false" ht="12.75" hidden="false" customHeight="false" outlineLevel="0" collapsed="false">
      <c r="A27" s="256" t="n">
        <v>36039</v>
      </c>
      <c r="B27" s="257" t="n">
        <v>36034</v>
      </c>
      <c r="C27" s="258" t="n">
        <v>36033</v>
      </c>
    </row>
    <row r="28" customFormat="false" ht="12.75" hidden="false" customHeight="false" outlineLevel="0" collapsed="false">
      <c r="A28" s="256" t="n">
        <v>36069</v>
      </c>
      <c r="B28" s="257" t="n">
        <v>36066</v>
      </c>
      <c r="C28" s="258" t="n">
        <v>36063</v>
      </c>
    </row>
    <row r="29" customFormat="false" ht="12.75" hidden="false" customHeight="false" outlineLevel="0" collapsed="false">
      <c r="A29" s="256" t="n">
        <v>36100</v>
      </c>
      <c r="B29" s="257" t="n">
        <v>36096</v>
      </c>
      <c r="C29" s="258" t="n">
        <v>36095</v>
      </c>
    </row>
    <row r="30" customFormat="false" ht="12.75" hidden="false" customHeight="false" outlineLevel="0" collapsed="false">
      <c r="A30" s="256" t="n">
        <v>36130</v>
      </c>
      <c r="B30" s="257" t="n">
        <v>36124</v>
      </c>
      <c r="C30" s="258" t="n">
        <v>36123</v>
      </c>
    </row>
    <row r="31" customFormat="false" ht="12.75" hidden="false" customHeight="false" outlineLevel="0" collapsed="false">
      <c r="A31" s="256" t="n">
        <v>36161</v>
      </c>
      <c r="B31" s="257" t="n">
        <v>36158</v>
      </c>
      <c r="C31" s="258" t="n">
        <v>36157</v>
      </c>
    </row>
    <row r="32" customFormat="false" ht="12.75" hidden="false" customHeight="false" outlineLevel="0" collapsed="false">
      <c r="A32" s="256" t="n">
        <v>36192</v>
      </c>
      <c r="B32" s="257" t="n">
        <v>36187</v>
      </c>
      <c r="C32" s="258" t="n">
        <v>36186</v>
      </c>
    </row>
    <row r="33" customFormat="false" ht="12.75" hidden="false" customHeight="false" outlineLevel="0" collapsed="false">
      <c r="A33" s="256" t="n">
        <v>36220</v>
      </c>
      <c r="B33" s="257" t="n">
        <v>36215</v>
      </c>
      <c r="C33" s="258" t="n">
        <v>36214</v>
      </c>
    </row>
    <row r="34" customFormat="false" ht="12.75" hidden="false" customHeight="false" outlineLevel="0" collapsed="false">
      <c r="A34" s="256" t="n">
        <v>36251</v>
      </c>
      <c r="B34" s="257" t="n">
        <v>36248</v>
      </c>
      <c r="C34" s="258" t="n">
        <v>36245</v>
      </c>
    </row>
    <row r="35" customFormat="false" ht="12.75" hidden="false" customHeight="false" outlineLevel="0" collapsed="false">
      <c r="A35" s="256" t="n">
        <v>36281</v>
      </c>
      <c r="B35" s="257" t="n">
        <v>36278</v>
      </c>
      <c r="C35" s="258" t="n">
        <v>36277</v>
      </c>
    </row>
    <row r="36" customFormat="false" ht="12.75" hidden="false" customHeight="false" outlineLevel="0" collapsed="false">
      <c r="A36" s="256" t="n">
        <v>36312</v>
      </c>
      <c r="B36" s="257" t="n">
        <v>36306</v>
      </c>
      <c r="C36" s="258" t="n">
        <v>36305</v>
      </c>
    </row>
    <row r="37" customFormat="false" ht="12.75" hidden="false" customHeight="false" outlineLevel="0" collapsed="false">
      <c r="A37" s="256" t="n">
        <v>36342</v>
      </c>
      <c r="B37" s="257" t="n">
        <v>36339</v>
      </c>
      <c r="C37" s="258" t="n">
        <v>36336</v>
      </c>
    </row>
    <row r="38" customFormat="false" ht="12.75" hidden="false" customHeight="false" outlineLevel="0" collapsed="false">
      <c r="A38" s="256" t="n">
        <v>36373</v>
      </c>
      <c r="B38" s="257" t="n">
        <v>36369</v>
      </c>
      <c r="C38" s="258" t="n">
        <v>36368</v>
      </c>
    </row>
    <row r="39" customFormat="false" ht="12.75" hidden="false" customHeight="false" outlineLevel="0" collapsed="false">
      <c r="A39" s="256" t="n">
        <v>36404</v>
      </c>
      <c r="B39" s="257" t="n">
        <v>36399</v>
      </c>
      <c r="C39" s="258" t="n">
        <v>36398</v>
      </c>
    </row>
    <row r="40" customFormat="false" ht="12.75" hidden="false" customHeight="false" outlineLevel="0" collapsed="false">
      <c r="A40" s="256" t="n">
        <v>36434</v>
      </c>
      <c r="B40" s="257" t="n">
        <v>36431</v>
      </c>
      <c r="C40" s="258" t="n">
        <v>36430</v>
      </c>
    </row>
    <row r="41" customFormat="false" ht="12.75" hidden="false" customHeight="false" outlineLevel="0" collapsed="false">
      <c r="A41" s="256" t="n">
        <v>36465</v>
      </c>
      <c r="B41" s="257" t="n">
        <v>36460</v>
      </c>
      <c r="C41" s="258" t="n">
        <v>36459</v>
      </c>
    </row>
    <row r="42" customFormat="false" ht="12.75" hidden="false" customHeight="false" outlineLevel="0" collapsed="false">
      <c r="A42" s="256" t="n">
        <v>36495</v>
      </c>
      <c r="B42" s="257" t="n">
        <v>36488</v>
      </c>
      <c r="C42" s="258" t="n">
        <v>36487</v>
      </c>
    </row>
    <row r="43" customFormat="false" ht="12.75" hidden="false" customHeight="false" outlineLevel="0" collapsed="false">
      <c r="A43" s="256" t="n">
        <v>36526</v>
      </c>
      <c r="B43" s="257" t="n">
        <v>36522</v>
      </c>
      <c r="C43" s="258" t="n">
        <v>36522</v>
      </c>
    </row>
    <row r="44" customFormat="false" ht="12.75" hidden="false" customHeight="false" outlineLevel="0" collapsed="false">
      <c r="A44" s="256" t="n">
        <v>36557</v>
      </c>
      <c r="B44" s="257" t="n">
        <v>36552</v>
      </c>
      <c r="C44" s="258" t="n">
        <v>36551</v>
      </c>
    </row>
    <row r="45" customFormat="false" ht="12.75" hidden="false" customHeight="false" outlineLevel="0" collapsed="false">
      <c r="A45" s="256" t="n">
        <v>36586</v>
      </c>
      <c r="B45" s="257" t="n">
        <v>36581</v>
      </c>
      <c r="C45" s="258" t="n">
        <v>36580</v>
      </c>
    </row>
    <row r="46" customFormat="false" ht="12.75" hidden="false" customHeight="false" outlineLevel="0" collapsed="false">
      <c r="A46" s="256" t="n">
        <v>36617</v>
      </c>
      <c r="B46" s="257" t="n">
        <v>36614</v>
      </c>
      <c r="C46" s="258" t="n">
        <v>36613</v>
      </c>
    </row>
    <row r="47" customFormat="false" ht="12.75" hidden="false" customHeight="false" outlineLevel="0" collapsed="false">
      <c r="A47" s="256" t="n">
        <v>36647</v>
      </c>
      <c r="B47" s="257" t="n">
        <v>36642</v>
      </c>
      <c r="C47" s="258" t="n">
        <v>36641</v>
      </c>
    </row>
    <row r="48" customFormat="false" ht="12.75" hidden="false" customHeight="false" outlineLevel="0" collapsed="false">
      <c r="A48" s="256" t="n">
        <v>36678</v>
      </c>
      <c r="B48" s="257" t="n">
        <v>36672</v>
      </c>
      <c r="C48" s="258" t="n">
        <v>36671</v>
      </c>
    </row>
    <row r="49" customFormat="false" ht="12.75" hidden="false" customHeight="false" outlineLevel="0" collapsed="false">
      <c r="A49" s="256" t="n">
        <v>36708</v>
      </c>
      <c r="B49" s="257" t="n">
        <v>36705</v>
      </c>
      <c r="C49" s="258" t="n">
        <v>36704</v>
      </c>
    </row>
    <row r="50" customFormat="false" ht="12.75" hidden="false" customHeight="false" outlineLevel="0" collapsed="false">
      <c r="A50" s="256" t="n">
        <v>36739</v>
      </c>
      <c r="B50" s="257" t="n">
        <v>36734</v>
      </c>
      <c r="C50" s="258" t="n">
        <v>36733</v>
      </c>
    </row>
    <row r="51" customFormat="false" ht="12.75" hidden="false" customHeight="false" outlineLevel="0" collapsed="false">
      <c r="A51" s="256" t="n">
        <v>36770</v>
      </c>
      <c r="B51" s="257" t="n">
        <v>36767</v>
      </c>
      <c r="C51" s="258" t="n">
        <v>36766</v>
      </c>
    </row>
    <row r="52" customFormat="false" ht="12.75" hidden="false" customHeight="false" outlineLevel="0" collapsed="false">
      <c r="A52" s="256" t="n">
        <v>36800</v>
      </c>
      <c r="B52" s="257" t="n">
        <v>36796</v>
      </c>
      <c r="C52" s="258" t="n">
        <v>36795</v>
      </c>
    </row>
    <row r="53" customFormat="false" ht="12.75" hidden="false" customHeight="false" outlineLevel="0" collapsed="false">
      <c r="A53" s="256" t="n">
        <v>36831</v>
      </c>
      <c r="B53" s="257" t="n">
        <v>36826</v>
      </c>
      <c r="C53" s="258" t="n">
        <v>36826</v>
      </c>
    </row>
    <row r="54" customFormat="false" ht="12.75" hidden="false" customHeight="false" outlineLevel="0" collapsed="false">
      <c r="A54" s="256" t="n">
        <v>36861</v>
      </c>
      <c r="B54" s="257" t="n">
        <v>36858</v>
      </c>
      <c r="C54" s="258" t="n">
        <v>36857</v>
      </c>
    </row>
    <row r="55" customFormat="false" ht="12.75" hidden="false" customHeight="false" outlineLevel="0" collapsed="false">
      <c r="A55" s="256" t="n">
        <v>36892</v>
      </c>
      <c r="B55" s="257" t="n">
        <v>36887</v>
      </c>
      <c r="C55" s="258" t="n">
        <v>36886</v>
      </c>
    </row>
    <row r="56" customFormat="false" ht="12.75" hidden="false" customHeight="false" outlineLevel="0" collapsed="false">
      <c r="A56" s="256" t="n">
        <v>36923</v>
      </c>
      <c r="B56" s="257" t="n">
        <v>36920</v>
      </c>
      <c r="C56" s="258" t="n">
        <v>36917</v>
      </c>
    </row>
    <row r="57" customFormat="false" ht="12.75" hidden="false" customHeight="false" outlineLevel="0" collapsed="false">
      <c r="A57" s="256" t="n">
        <v>36951</v>
      </c>
      <c r="B57" s="257" t="n">
        <v>36948</v>
      </c>
      <c r="C57" s="258" t="n">
        <v>36945</v>
      </c>
    </row>
    <row r="58" customFormat="false" ht="12.75" hidden="false" customHeight="false" outlineLevel="0" collapsed="false">
      <c r="A58" s="256" t="n">
        <v>36982</v>
      </c>
      <c r="B58" s="257" t="n">
        <v>36978</v>
      </c>
      <c r="C58" s="258" t="n">
        <v>36977</v>
      </c>
    </row>
    <row r="59" customFormat="false" ht="12.75" hidden="false" customHeight="false" outlineLevel="0" collapsed="false">
      <c r="A59" s="256" t="n">
        <v>37012</v>
      </c>
      <c r="B59" s="257" t="n">
        <v>37007</v>
      </c>
      <c r="C59" s="258" t="n">
        <v>37006</v>
      </c>
    </row>
    <row r="60" customFormat="false" ht="12.75" hidden="false" customHeight="false" outlineLevel="0" collapsed="false">
      <c r="A60" s="256" t="n">
        <v>37043</v>
      </c>
      <c r="B60" s="257" t="n">
        <v>37040</v>
      </c>
      <c r="C60" s="258" t="n">
        <v>37036</v>
      </c>
    </row>
    <row r="61" customFormat="false" ht="12.75" hidden="false" customHeight="false" outlineLevel="0" collapsed="false">
      <c r="A61" s="256" t="n">
        <v>37073</v>
      </c>
      <c r="B61" s="257" t="n">
        <v>37069</v>
      </c>
      <c r="C61" s="258" t="n">
        <v>37068</v>
      </c>
    </row>
    <row r="62" customFormat="false" ht="12.75" hidden="false" customHeight="false" outlineLevel="0" collapsed="false">
      <c r="A62" s="256" t="n">
        <v>37104</v>
      </c>
      <c r="B62" s="257" t="n">
        <v>37099</v>
      </c>
      <c r="C62" s="258" t="n">
        <v>37098</v>
      </c>
    </row>
    <row r="63" customFormat="false" ht="12.75" hidden="false" customHeight="false" outlineLevel="0" collapsed="false">
      <c r="A63" s="256" t="n">
        <v>37135</v>
      </c>
      <c r="B63" s="257" t="n">
        <v>37132</v>
      </c>
      <c r="C63" s="258" t="n">
        <v>37131</v>
      </c>
    </row>
    <row r="64" customFormat="false" ht="12.75" hidden="false" customHeight="false" outlineLevel="0" collapsed="false">
      <c r="A64" s="256" t="n">
        <v>37165</v>
      </c>
      <c r="B64" s="257" t="n">
        <v>37160</v>
      </c>
      <c r="C64" s="258" t="n">
        <v>37159</v>
      </c>
    </row>
    <row r="65" customFormat="false" ht="12.75" hidden="false" customHeight="false" outlineLevel="0" collapsed="false">
      <c r="A65" s="256" t="n">
        <v>37196</v>
      </c>
      <c r="B65" s="257" t="n">
        <v>37193</v>
      </c>
      <c r="C65" s="258" t="n">
        <v>37190</v>
      </c>
    </row>
    <row r="66" customFormat="false" ht="12.75" hidden="false" customHeight="false" outlineLevel="0" collapsed="false">
      <c r="A66" s="256" t="n">
        <v>37226</v>
      </c>
      <c r="B66" s="257" t="n">
        <v>37223</v>
      </c>
      <c r="C66" s="258" t="n">
        <v>37222</v>
      </c>
    </row>
    <row r="67" customFormat="false" ht="12.75" hidden="false" customHeight="false" outlineLevel="0" collapsed="false">
      <c r="A67" s="256" t="n">
        <v>37257</v>
      </c>
      <c r="B67" s="257" t="n">
        <v>37252</v>
      </c>
      <c r="C67" s="258" t="n">
        <v>37251</v>
      </c>
    </row>
    <row r="68" customFormat="false" ht="12.75" hidden="false" customHeight="false" outlineLevel="0" collapsed="false">
      <c r="A68" s="256" t="n">
        <v>37288</v>
      </c>
      <c r="B68" s="257" t="n">
        <v>37285</v>
      </c>
      <c r="C68" s="258" t="n">
        <v>37284</v>
      </c>
    </row>
    <row r="69" customFormat="false" ht="12.75" hidden="false" customHeight="false" outlineLevel="0" collapsed="false">
      <c r="A69" s="256" t="n">
        <v>37316</v>
      </c>
      <c r="B69" s="257" t="n">
        <v>37313</v>
      </c>
      <c r="C69" s="258" t="n">
        <v>37312</v>
      </c>
    </row>
    <row r="70" customFormat="false" ht="12.75" hidden="false" customHeight="false" outlineLevel="0" collapsed="false">
      <c r="A70" s="256" t="n">
        <v>37347</v>
      </c>
      <c r="B70" s="257" t="n">
        <v>37341</v>
      </c>
      <c r="C70" s="258" t="n">
        <v>37340</v>
      </c>
    </row>
    <row r="71" customFormat="false" ht="12.75" hidden="false" customHeight="false" outlineLevel="0" collapsed="false">
      <c r="A71" s="256" t="n">
        <v>37377</v>
      </c>
      <c r="B71" s="257" t="n">
        <v>37372</v>
      </c>
      <c r="C71" s="258" t="n">
        <v>37371</v>
      </c>
    </row>
    <row r="72" customFormat="false" ht="12.75" hidden="false" customHeight="false" outlineLevel="0" collapsed="false">
      <c r="A72" s="256" t="n">
        <v>37408</v>
      </c>
      <c r="B72" s="257" t="n">
        <v>37405</v>
      </c>
      <c r="C72" s="258" t="n">
        <v>37404</v>
      </c>
    </row>
    <row r="73" customFormat="false" ht="12.75" hidden="false" customHeight="false" outlineLevel="0" collapsed="false">
      <c r="A73" s="256" t="n">
        <v>37438</v>
      </c>
      <c r="B73" s="257" t="n">
        <v>37433</v>
      </c>
      <c r="C73" s="258" t="n">
        <v>37432</v>
      </c>
    </row>
    <row r="74" customFormat="false" ht="12.75" hidden="false" customHeight="false" outlineLevel="0" collapsed="false">
      <c r="A74" s="256" t="n">
        <v>37469</v>
      </c>
      <c r="B74" s="257" t="n">
        <v>37466</v>
      </c>
      <c r="C74" s="258" t="n">
        <v>37463</v>
      </c>
    </row>
    <row r="75" customFormat="false" ht="12.75" hidden="false" customHeight="false" outlineLevel="0" collapsed="false">
      <c r="A75" s="256" t="n">
        <v>37500</v>
      </c>
      <c r="B75" s="257" t="n">
        <v>37496</v>
      </c>
      <c r="C75" s="258" t="n">
        <v>37495</v>
      </c>
    </row>
    <row r="76" customFormat="false" ht="12.75" hidden="false" customHeight="false" outlineLevel="0" collapsed="false">
      <c r="A76" s="256" t="n">
        <v>37530</v>
      </c>
      <c r="B76" s="257" t="n">
        <v>37525</v>
      </c>
      <c r="C76" s="258" t="n">
        <v>37524</v>
      </c>
    </row>
    <row r="77" customFormat="false" ht="12.75" hidden="false" customHeight="false" outlineLevel="0" collapsed="false">
      <c r="A77" s="256" t="n">
        <v>37561</v>
      </c>
      <c r="B77" s="257" t="n">
        <v>37558</v>
      </c>
      <c r="C77" s="258" t="n">
        <v>37557</v>
      </c>
    </row>
    <row r="78" customFormat="false" ht="12.75" hidden="false" customHeight="false" outlineLevel="0" collapsed="false">
      <c r="A78" s="256" t="n">
        <v>37591</v>
      </c>
      <c r="B78" s="257" t="n">
        <v>37586</v>
      </c>
      <c r="C78" s="258" t="n">
        <v>37585</v>
      </c>
    </row>
    <row r="79" customFormat="false" ht="12.75" hidden="false" customHeight="false" outlineLevel="0" collapsed="false">
      <c r="A79" s="256" t="n">
        <v>37622</v>
      </c>
      <c r="B79" s="257" t="n">
        <v>37617</v>
      </c>
      <c r="C79" s="258" t="n">
        <v>37616</v>
      </c>
    </row>
    <row r="80" customFormat="false" ht="12.75" hidden="false" customHeight="false" outlineLevel="0" collapsed="false">
      <c r="A80" s="256" t="n">
        <v>37653</v>
      </c>
      <c r="B80" s="257" t="n">
        <v>37650</v>
      </c>
      <c r="C80" s="258" t="n">
        <v>37649</v>
      </c>
    </row>
    <row r="81" customFormat="false" ht="12.75" hidden="false" customHeight="false" outlineLevel="0" collapsed="false">
      <c r="A81" s="256" t="n">
        <v>37681</v>
      </c>
      <c r="B81" s="257" t="n">
        <v>37678</v>
      </c>
      <c r="C81" s="258" t="n">
        <v>37677</v>
      </c>
    </row>
    <row r="82" customFormat="false" ht="12.75" hidden="false" customHeight="false" outlineLevel="0" collapsed="false">
      <c r="A82" s="256" t="n">
        <v>37712</v>
      </c>
      <c r="B82" s="257" t="n">
        <v>37707</v>
      </c>
      <c r="C82" s="258" t="n">
        <v>37706</v>
      </c>
    </row>
    <row r="83" customFormat="false" ht="12.75" hidden="false" customHeight="false" outlineLevel="0" collapsed="false">
      <c r="A83" s="256" t="n">
        <v>37742</v>
      </c>
      <c r="B83" s="257" t="n">
        <v>37739</v>
      </c>
      <c r="C83" s="258" t="n">
        <v>37736</v>
      </c>
    </row>
    <row r="84" customFormat="false" ht="12.75" hidden="false" customHeight="false" outlineLevel="0" collapsed="false">
      <c r="A84" s="256" t="n">
        <v>37773</v>
      </c>
      <c r="B84" s="257" t="n">
        <v>37769</v>
      </c>
      <c r="C84" s="258" t="n">
        <v>37768</v>
      </c>
    </row>
    <row r="85" customFormat="false" ht="12.75" hidden="false" customHeight="false" outlineLevel="0" collapsed="false">
      <c r="A85" s="256" t="n">
        <v>37803</v>
      </c>
      <c r="B85" s="257" t="n">
        <v>37798</v>
      </c>
      <c r="C85" s="258" t="n">
        <v>37797</v>
      </c>
    </row>
    <row r="86" customFormat="false" ht="12.75" hidden="false" customHeight="false" outlineLevel="0" collapsed="false">
      <c r="A86" s="256" t="n">
        <v>37834</v>
      </c>
      <c r="B86" s="257" t="n">
        <v>37831</v>
      </c>
      <c r="C86" s="258" t="n">
        <v>37830</v>
      </c>
    </row>
    <row r="87" customFormat="false" ht="12.75" hidden="false" customHeight="false" outlineLevel="0" collapsed="false">
      <c r="A87" s="256" t="n">
        <v>37865</v>
      </c>
      <c r="B87" s="257" t="n">
        <v>37860</v>
      </c>
      <c r="C87" s="258" t="n">
        <v>37859</v>
      </c>
    </row>
    <row r="88" customFormat="false" ht="12.75" hidden="false" customHeight="false" outlineLevel="0" collapsed="false">
      <c r="A88" s="256" t="n">
        <v>37895</v>
      </c>
      <c r="B88" s="257" t="n">
        <v>37890</v>
      </c>
      <c r="C88" s="258" t="n">
        <v>37889</v>
      </c>
    </row>
    <row r="89" customFormat="false" ht="12.75" hidden="false" customHeight="false" outlineLevel="0" collapsed="false">
      <c r="A89" s="256" t="n">
        <v>37926</v>
      </c>
      <c r="B89" s="257" t="n">
        <v>37923</v>
      </c>
      <c r="C89" s="258" t="n">
        <v>37922</v>
      </c>
    </row>
    <row r="90" customFormat="false" ht="12.75" hidden="false" customHeight="false" outlineLevel="0" collapsed="false">
      <c r="A90" s="256" t="n">
        <v>37956</v>
      </c>
      <c r="B90" s="257" t="n">
        <v>37950</v>
      </c>
      <c r="C90" s="258" t="n">
        <v>37949</v>
      </c>
    </row>
    <row r="91" customFormat="false" ht="12.75" hidden="false" customHeight="false" outlineLevel="0" collapsed="false">
      <c r="A91" s="256" t="n">
        <v>37987</v>
      </c>
      <c r="B91" s="257" t="n">
        <v>37984</v>
      </c>
      <c r="C91" s="258" t="n">
        <v>37981</v>
      </c>
    </row>
    <row r="92" customFormat="false" ht="12.75" hidden="false" customHeight="false" outlineLevel="0" collapsed="false">
      <c r="A92" s="256" t="n">
        <v>38018</v>
      </c>
      <c r="B92" s="257" t="n">
        <v>38014</v>
      </c>
      <c r="C92" s="258" t="n">
        <v>38013</v>
      </c>
    </row>
    <row r="93" customFormat="false" ht="12.75" hidden="false" customHeight="false" outlineLevel="0" collapsed="false">
      <c r="A93" s="256" t="n">
        <v>38047</v>
      </c>
      <c r="B93" s="257" t="n">
        <v>38042</v>
      </c>
      <c r="C93" s="258" t="n">
        <v>38041</v>
      </c>
    </row>
    <row r="94" customFormat="false" ht="12.75" hidden="false" customHeight="false" outlineLevel="0" collapsed="false">
      <c r="A94" s="256" t="n">
        <v>38078</v>
      </c>
      <c r="B94" s="257" t="n">
        <v>38075</v>
      </c>
      <c r="C94" s="258" t="n">
        <v>38072</v>
      </c>
    </row>
    <row r="95" customFormat="false" ht="12.75" hidden="false" customHeight="false" outlineLevel="0" collapsed="false">
      <c r="A95" s="256" t="n">
        <v>38108</v>
      </c>
      <c r="B95" s="257" t="n">
        <v>38105</v>
      </c>
      <c r="C95" s="258" t="n">
        <v>38104</v>
      </c>
    </row>
    <row r="96" customFormat="false" ht="12.75" hidden="false" customHeight="false" outlineLevel="0" collapsed="false">
      <c r="A96" s="256" t="n">
        <v>38139</v>
      </c>
      <c r="B96" s="257" t="n">
        <v>38133</v>
      </c>
      <c r="C96" s="258" t="n">
        <v>38132</v>
      </c>
    </row>
    <row r="97" customFormat="false" ht="12.75" hidden="false" customHeight="false" outlineLevel="0" collapsed="false">
      <c r="A97" s="256" t="n">
        <v>38169</v>
      </c>
      <c r="B97" s="257" t="n">
        <v>38166</v>
      </c>
      <c r="C97" s="258" t="n">
        <v>38163</v>
      </c>
    </row>
    <row r="98" customFormat="false" ht="12.75" hidden="false" customHeight="false" outlineLevel="0" collapsed="false">
      <c r="A98" s="256" t="n">
        <v>38200</v>
      </c>
      <c r="B98" s="257" t="n">
        <v>38196</v>
      </c>
      <c r="C98" s="258" t="n">
        <v>38195</v>
      </c>
    </row>
    <row r="99" customFormat="false" ht="12.75" hidden="false" customHeight="false" outlineLevel="0" collapsed="false">
      <c r="A99" s="256" t="n">
        <v>38231</v>
      </c>
      <c r="B99" s="257" t="n">
        <v>38226</v>
      </c>
      <c r="C99" s="258" t="n">
        <v>38225</v>
      </c>
    </row>
    <row r="100" customFormat="false" ht="12.75" hidden="false" customHeight="false" outlineLevel="0" collapsed="false">
      <c r="A100" s="256" t="n">
        <v>38261</v>
      </c>
      <c r="B100" s="257" t="n">
        <v>38258</v>
      </c>
      <c r="C100" s="258" t="n">
        <v>38257</v>
      </c>
    </row>
    <row r="101" customFormat="false" ht="12.75" hidden="false" customHeight="false" outlineLevel="0" collapsed="false">
      <c r="A101" s="256" t="n">
        <v>38292</v>
      </c>
      <c r="B101" s="257" t="n">
        <v>38287</v>
      </c>
      <c r="C101" s="258" t="n">
        <v>38286</v>
      </c>
    </row>
    <row r="102" customFormat="false" ht="12.75" hidden="false" customHeight="false" outlineLevel="0" collapsed="false">
      <c r="A102" s="256" t="n">
        <v>38322</v>
      </c>
      <c r="B102" s="257" t="n">
        <v>38317</v>
      </c>
      <c r="C102" s="258" t="n">
        <v>38315</v>
      </c>
    </row>
    <row r="103" customFormat="false" ht="12.75" hidden="false" customHeight="false" outlineLevel="0" collapsed="false">
      <c r="A103" s="256" t="n">
        <v>38353</v>
      </c>
      <c r="B103" s="257" t="n">
        <v>38349</v>
      </c>
      <c r="C103" s="258" t="n">
        <v>38348</v>
      </c>
    </row>
    <row r="104" customFormat="false" ht="12.75" hidden="false" customHeight="false" outlineLevel="0" collapsed="false">
      <c r="A104" s="256" t="n">
        <v>38384</v>
      </c>
      <c r="B104" s="257" t="n">
        <v>38379</v>
      </c>
      <c r="C104" s="258" t="n">
        <v>38378</v>
      </c>
    </row>
    <row r="105" customFormat="false" ht="12.75" hidden="false" customHeight="false" outlineLevel="0" collapsed="false">
      <c r="A105" s="256" t="n">
        <v>38412</v>
      </c>
      <c r="B105" s="257" t="n">
        <v>38407</v>
      </c>
      <c r="C105" s="258" t="n">
        <v>38406</v>
      </c>
    </row>
    <row r="106" customFormat="false" ht="12.75" hidden="false" customHeight="false" outlineLevel="0" collapsed="false">
      <c r="A106" s="256" t="n">
        <v>38443</v>
      </c>
      <c r="B106" s="257" t="n">
        <v>38440</v>
      </c>
      <c r="C106" s="258" t="n">
        <v>38439</v>
      </c>
    </row>
    <row r="107" customFormat="false" ht="12.75" hidden="false" customHeight="false" outlineLevel="0" collapsed="false">
      <c r="A107" s="256" t="n">
        <v>38473</v>
      </c>
      <c r="B107" s="257" t="n">
        <v>38469</v>
      </c>
      <c r="C107" s="258" t="n">
        <v>38468</v>
      </c>
    </row>
    <row r="108" customFormat="false" ht="12.75" hidden="false" customHeight="false" outlineLevel="0" collapsed="false">
      <c r="A108" s="256" t="n">
        <v>38504</v>
      </c>
      <c r="B108" s="257" t="n">
        <v>38498</v>
      </c>
      <c r="C108" s="258" t="n">
        <v>38497</v>
      </c>
    </row>
    <row r="109" customFormat="false" ht="12.75" hidden="false" customHeight="false" outlineLevel="0" collapsed="false">
      <c r="A109" s="256" t="n">
        <v>38534</v>
      </c>
      <c r="B109" s="257" t="n">
        <v>38531</v>
      </c>
      <c r="C109" s="258" t="n">
        <v>38530</v>
      </c>
    </row>
    <row r="110" customFormat="false" ht="12.75" hidden="false" customHeight="false" outlineLevel="0" collapsed="false">
      <c r="A110" s="256" t="n">
        <v>38565</v>
      </c>
      <c r="B110" s="257" t="n">
        <v>38560</v>
      </c>
      <c r="C110" s="258" t="n">
        <v>38559</v>
      </c>
    </row>
    <row r="111" customFormat="false" ht="12.75" hidden="false" customHeight="false" outlineLevel="0" collapsed="false">
      <c r="A111" s="256" t="n">
        <v>38596</v>
      </c>
      <c r="B111" s="257" t="n">
        <v>38593</v>
      </c>
      <c r="C111" s="258" t="n">
        <v>38590</v>
      </c>
    </row>
    <row r="112" customFormat="false" ht="12.75" hidden="false" customHeight="false" outlineLevel="0" collapsed="false">
      <c r="A112" s="256" t="n">
        <v>38626</v>
      </c>
      <c r="B112" s="257" t="n">
        <v>38623</v>
      </c>
      <c r="C112" s="258" t="n">
        <v>38622</v>
      </c>
    </row>
    <row r="113" customFormat="false" ht="12.75" hidden="false" customHeight="false" outlineLevel="0" collapsed="false">
      <c r="A113" s="256" t="n">
        <v>38657</v>
      </c>
      <c r="B113" s="257" t="n">
        <v>38652</v>
      </c>
      <c r="C113" s="258" t="n">
        <v>38651</v>
      </c>
    </row>
    <row r="114" customFormat="false" ht="12.75" hidden="false" customHeight="false" outlineLevel="0" collapsed="false">
      <c r="A114" s="256" t="n">
        <v>38687</v>
      </c>
      <c r="B114" s="257" t="n">
        <v>38684</v>
      </c>
      <c r="C114" s="258" t="n">
        <v>38681</v>
      </c>
    </row>
    <row r="115" customFormat="false" ht="12.75" hidden="false" customHeight="false" outlineLevel="0" collapsed="false">
      <c r="A115" s="256" t="n">
        <v>38718</v>
      </c>
      <c r="B115" s="257" t="n">
        <v>38714</v>
      </c>
      <c r="C115" s="258" t="n">
        <v>38713</v>
      </c>
    </row>
    <row r="116" customFormat="false" ht="12.75" hidden="false" customHeight="false" outlineLevel="0" collapsed="false">
      <c r="A116" s="256" t="n">
        <v>38749</v>
      </c>
      <c r="B116" s="257" t="n">
        <v>38744</v>
      </c>
      <c r="C116" s="258" t="n">
        <v>38743</v>
      </c>
    </row>
    <row r="117" customFormat="false" ht="12.75" hidden="false" customHeight="false" outlineLevel="0" collapsed="false">
      <c r="A117" s="256" t="n">
        <v>38777</v>
      </c>
      <c r="B117" s="257" t="n">
        <v>38772</v>
      </c>
      <c r="C117" s="258" t="n">
        <v>38771</v>
      </c>
    </row>
    <row r="118" customFormat="false" ht="12.75" hidden="false" customHeight="false" outlineLevel="0" collapsed="false">
      <c r="A118" s="256" t="n">
        <v>38808</v>
      </c>
      <c r="B118" s="257" t="n">
        <v>38805</v>
      </c>
      <c r="C118" s="258" t="n">
        <v>38804</v>
      </c>
    </row>
    <row r="119" customFormat="false" ht="12.75" hidden="false" customHeight="false" outlineLevel="0" collapsed="false">
      <c r="A119" s="256" t="n">
        <v>38838</v>
      </c>
      <c r="B119" s="257" t="n">
        <v>38833</v>
      </c>
      <c r="C119" s="258" t="n">
        <v>38832</v>
      </c>
    </row>
    <row r="120" customFormat="false" ht="12.75" hidden="false" customHeight="false" outlineLevel="0" collapsed="false">
      <c r="A120" s="256" t="n">
        <v>38869</v>
      </c>
      <c r="B120" s="257" t="n">
        <v>38863</v>
      </c>
      <c r="C120" s="258" t="n">
        <v>38862</v>
      </c>
    </row>
    <row r="121" customFormat="false" ht="12.75" hidden="false" customHeight="false" outlineLevel="0" collapsed="false">
      <c r="A121" s="256" t="n">
        <v>38899</v>
      </c>
      <c r="B121" s="257" t="n">
        <v>38896</v>
      </c>
      <c r="C121" s="258" t="n">
        <v>38895</v>
      </c>
    </row>
    <row r="122" customFormat="false" ht="12.75" hidden="false" customHeight="false" outlineLevel="0" collapsed="false">
      <c r="A122" s="256" t="n">
        <v>38930</v>
      </c>
      <c r="B122" s="257" t="n">
        <v>38925</v>
      </c>
      <c r="C122" s="258" t="n">
        <v>38924</v>
      </c>
    </row>
    <row r="123" customFormat="false" ht="12.75" hidden="false" customHeight="false" outlineLevel="0" collapsed="false">
      <c r="A123" s="256" t="n">
        <v>38961</v>
      </c>
      <c r="B123" s="257" t="n">
        <v>38958</v>
      </c>
      <c r="C123" s="258" t="n">
        <v>38957</v>
      </c>
    </row>
    <row r="124" customFormat="false" ht="12.75" hidden="false" customHeight="false" outlineLevel="0" collapsed="false">
      <c r="A124" s="256" t="n">
        <v>38991</v>
      </c>
      <c r="B124" s="257" t="n">
        <v>38987</v>
      </c>
      <c r="C124" s="258" t="n">
        <v>38986</v>
      </c>
    </row>
    <row r="125" customFormat="false" ht="12.75" hidden="false" customHeight="false" outlineLevel="0" collapsed="false">
      <c r="A125" s="256" t="n">
        <v>39022</v>
      </c>
      <c r="B125" s="257" t="n">
        <v>39017</v>
      </c>
      <c r="C125" s="258" t="n">
        <v>39016</v>
      </c>
    </row>
    <row r="126" customFormat="false" ht="12.75" hidden="false" customHeight="false" outlineLevel="0" collapsed="false">
      <c r="A126" s="256" t="n">
        <v>39052</v>
      </c>
      <c r="B126" s="257" t="n">
        <v>39049</v>
      </c>
      <c r="C126" s="258" t="n">
        <v>39048</v>
      </c>
    </row>
    <row r="127" customFormat="false" ht="12.75" hidden="false" customHeight="false" outlineLevel="0" collapsed="false">
      <c r="A127" s="256" t="n">
        <v>39083</v>
      </c>
      <c r="B127" s="257" t="n">
        <v>39078</v>
      </c>
      <c r="C127" s="258" t="n">
        <v>39077</v>
      </c>
    </row>
    <row r="128" customFormat="false" ht="12.75" hidden="false" customHeight="false" outlineLevel="0" collapsed="false">
      <c r="A128" s="256" t="n">
        <v>39114</v>
      </c>
      <c r="B128" s="257" t="n">
        <v>39111</v>
      </c>
      <c r="C128" s="258" t="n">
        <v>39108</v>
      </c>
    </row>
    <row r="129" customFormat="false" ht="12.75" hidden="false" customHeight="false" outlineLevel="0" collapsed="false">
      <c r="A129" s="256" t="n">
        <v>39142</v>
      </c>
      <c r="B129" s="257" t="n">
        <v>39139</v>
      </c>
      <c r="C129" s="258" t="n">
        <v>39136</v>
      </c>
    </row>
    <row r="130" customFormat="false" ht="12.75" hidden="false" customHeight="false" outlineLevel="0" collapsed="false">
      <c r="A130" s="256" t="n">
        <v>39173</v>
      </c>
      <c r="B130" s="257" t="n">
        <v>39169</v>
      </c>
      <c r="C130" s="258" t="n">
        <v>39168</v>
      </c>
    </row>
    <row r="131" customFormat="false" ht="12.75" hidden="false" customHeight="false" outlineLevel="0" collapsed="false">
      <c r="A131" s="256" t="n">
        <v>39203</v>
      </c>
      <c r="B131" s="257" t="n">
        <v>39198</v>
      </c>
      <c r="C131" s="258" t="n">
        <v>39197</v>
      </c>
    </row>
    <row r="132" customFormat="false" ht="12.75" hidden="false" customHeight="false" outlineLevel="0" collapsed="false">
      <c r="A132" s="256" t="n">
        <v>39234</v>
      </c>
      <c r="B132" s="257" t="n">
        <v>39231</v>
      </c>
      <c r="C132" s="258" t="n">
        <v>39227</v>
      </c>
    </row>
    <row r="133" customFormat="false" ht="12.75" hidden="false" customHeight="false" outlineLevel="0" collapsed="false">
      <c r="A133" s="256" t="n">
        <v>39264</v>
      </c>
      <c r="B133" s="257" t="n">
        <v>39260</v>
      </c>
      <c r="C133" s="258" t="n">
        <v>39259</v>
      </c>
    </row>
    <row r="134" customFormat="false" ht="12.75" hidden="false" customHeight="false" outlineLevel="0" collapsed="false">
      <c r="A134" s="256" t="n">
        <v>39295</v>
      </c>
      <c r="B134" s="257" t="n">
        <v>39290</v>
      </c>
      <c r="C134" s="258" t="n">
        <v>39289</v>
      </c>
    </row>
    <row r="135" customFormat="false" ht="12.75" hidden="false" customHeight="false" outlineLevel="0" collapsed="false">
      <c r="A135" s="256" t="n">
        <v>39326</v>
      </c>
      <c r="B135" s="257" t="n">
        <v>39323</v>
      </c>
      <c r="C135" s="258" t="n">
        <v>39322</v>
      </c>
    </row>
    <row r="136" customFormat="false" ht="12.75" hidden="false" customHeight="false" outlineLevel="0" collapsed="false">
      <c r="A136" s="256" t="n">
        <v>39356</v>
      </c>
      <c r="B136" s="257" t="n">
        <v>39351</v>
      </c>
      <c r="C136" s="258" t="n">
        <v>39350</v>
      </c>
    </row>
    <row r="137" customFormat="false" ht="12.75" hidden="false" customHeight="false" outlineLevel="0" collapsed="false">
      <c r="A137" s="256" t="n">
        <v>39387</v>
      </c>
      <c r="B137" s="257" t="n">
        <v>39384</v>
      </c>
      <c r="C137" s="258" t="n">
        <v>39381</v>
      </c>
    </row>
    <row r="138" customFormat="false" ht="12.75" hidden="false" customHeight="false" outlineLevel="0" collapsed="false">
      <c r="A138" s="256" t="n">
        <v>39417</v>
      </c>
      <c r="B138" s="257" t="n">
        <v>39414</v>
      </c>
      <c r="C138" s="258" t="n">
        <v>39413</v>
      </c>
    </row>
    <row r="139" customFormat="false" ht="12.75" hidden="false" customHeight="false" outlineLevel="0" collapsed="false">
      <c r="A139" s="256" t="n">
        <v>39448</v>
      </c>
      <c r="B139" s="257" t="n">
        <v>39443</v>
      </c>
      <c r="C139" s="258" t="n">
        <v>39442</v>
      </c>
    </row>
    <row r="140" customFormat="false" ht="12.75" hidden="false" customHeight="false" outlineLevel="0" collapsed="false">
      <c r="A140" s="256" t="n">
        <v>39479</v>
      </c>
      <c r="B140" s="257" t="n">
        <v>39476</v>
      </c>
      <c r="C140" s="258" t="n">
        <v>39475</v>
      </c>
    </row>
    <row r="141" customFormat="false" ht="12.75" hidden="false" customHeight="false" outlineLevel="0" collapsed="false">
      <c r="A141" s="256" t="n">
        <v>39508</v>
      </c>
      <c r="B141" s="257" t="n">
        <v>39505</v>
      </c>
      <c r="C141" s="258" t="n">
        <v>39504</v>
      </c>
    </row>
    <row r="142" customFormat="false" ht="12.75" hidden="false" customHeight="false" outlineLevel="0" collapsed="false">
      <c r="A142" s="256" t="n">
        <v>39539</v>
      </c>
      <c r="B142" s="257" t="n">
        <v>39534</v>
      </c>
      <c r="C142" s="258" t="n">
        <v>39533</v>
      </c>
    </row>
    <row r="143" customFormat="false" ht="12.75" hidden="false" customHeight="false" outlineLevel="0" collapsed="false">
      <c r="A143" s="256" t="n">
        <v>39569</v>
      </c>
      <c r="B143" s="257" t="n">
        <v>39566</v>
      </c>
      <c r="C143" s="258" t="n">
        <v>39563</v>
      </c>
    </row>
    <row r="144" customFormat="false" ht="12.75" hidden="false" customHeight="false" outlineLevel="0" collapsed="false">
      <c r="A144" s="256" t="n">
        <v>39600</v>
      </c>
      <c r="B144" s="257" t="n">
        <v>39596</v>
      </c>
      <c r="C144" s="258" t="n">
        <v>39595</v>
      </c>
    </row>
    <row r="145" customFormat="false" ht="12.75" hidden="false" customHeight="false" outlineLevel="0" collapsed="false">
      <c r="A145" s="256" t="n">
        <v>39630</v>
      </c>
      <c r="B145" s="257" t="n">
        <v>39625</v>
      </c>
      <c r="C145" s="258" t="n">
        <v>39624</v>
      </c>
    </row>
    <row r="146" customFormat="false" ht="12.75" hidden="false" customHeight="false" outlineLevel="0" collapsed="false">
      <c r="A146" s="256" t="n">
        <v>39661</v>
      </c>
      <c r="B146" s="257" t="n">
        <v>39658</v>
      </c>
      <c r="C146" s="258" t="n">
        <v>39657</v>
      </c>
    </row>
    <row r="147" customFormat="false" ht="12.75" hidden="false" customHeight="false" outlineLevel="0" collapsed="false">
      <c r="A147" s="256" t="n">
        <v>39692</v>
      </c>
      <c r="B147" s="257" t="n">
        <v>39687</v>
      </c>
      <c r="C147" s="258" t="n">
        <v>39686</v>
      </c>
    </row>
    <row r="148" customFormat="false" ht="12.75" hidden="false" customHeight="false" outlineLevel="0" collapsed="false">
      <c r="A148" s="256" t="n">
        <v>39722</v>
      </c>
      <c r="B148" s="257" t="n">
        <v>39717</v>
      </c>
      <c r="C148" s="258" t="n">
        <v>39716</v>
      </c>
    </row>
    <row r="149" customFormat="false" ht="12.75" hidden="false" customHeight="false" outlineLevel="0" collapsed="false">
      <c r="A149" s="256" t="n">
        <v>39753</v>
      </c>
      <c r="B149" s="257" t="n">
        <v>39750</v>
      </c>
      <c r="C149" s="258" t="n">
        <v>39749</v>
      </c>
    </row>
    <row r="150" customFormat="false" ht="12.75" hidden="false" customHeight="false" outlineLevel="0" collapsed="false">
      <c r="A150" s="256" t="n">
        <v>39783</v>
      </c>
      <c r="B150" s="257" t="n">
        <v>39777</v>
      </c>
      <c r="C150" s="258" t="n">
        <v>39776</v>
      </c>
    </row>
    <row r="151" customFormat="false" ht="12.75" hidden="false" customHeight="false" outlineLevel="0" collapsed="false">
      <c r="A151" s="256" t="n">
        <v>39814</v>
      </c>
      <c r="B151" s="257" t="n">
        <v>39811</v>
      </c>
      <c r="C151" s="258" t="n">
        <v>39808</v>
      </c>
    </row>
    <row r="152" customFormat="false" ht="12.75" hidden="false" customHeight="false" outlineLevel="0" collapsed="false">
      <c r="A152" s="256" t="n">
        <v>39845</v>
      </c>
      <c r="B152" s="257" t="n">
        <v>39841</v>
      </c>
      <c r="C152" s="258" t="n">
        <v>39840</v>
      </c>
    </row>
    <row r="153" customFormat="false" ht="12.75" hidden="false" customHeight="false" outlineLevel="0" collapsed="false">
      <c r="A153" s="256" t="n">
        <v>39873</v>
      </c>
      <c r="B153" s="257" t="n">
        <v>39869</v>
      </c>
      <c r="C153" s="258" t="n">
        <v>39868</v>
      </c>
    </row>
    <row r="154" customFormat="false" ht="12.75" hidden="false" customHeight="false" outlineLevel="0" collapsed="false">
      <c r="A154" s="256" t="n">
        <v>39904</v>
      </c>
      <c r="B154" s="257" t="n">
        <v>39899</v>
      </c>
      <c r="C154" s="258" t="n">
        <v>39898</v>
      </c>
    </row>
    <row r="155" customFormat="false" ht="12.75" hidden="false" customHeight="false" outlineLevel="0" collapsed="false">
      <c r="A155" s="256" t="n">
        <v>39934</v>
      </c>
      <c r="B155" s="257" t="n">
        <v>39931</v>
      </c>
      <c r="C155" s="258" t="n">
        <v>39930</v>
      </c>
    </row>
    <row r="156" customFormat="false" ht="12.75" hidden="false" customHeight="false" outlineLevel="0" collapsed="false">
      <c r="A156" s="256" t="n">
        <v>39965</v>
      </c>
      <c r="B156" s="257" t="n">
        <v>39960</v>
      </c>
      <c r="C156" s="258" t="n">
        <v>39959</v>
      </c>
    </row>
    <row r="157" customFormat="false" ht="12.75" hidden="false" customHeight="false" outlineLevel="0" collapsed="false">
      <c r="A157" s="256" t="n">
        <v>39995</v>
      </c>
      <c r="B157" s="257" t="n">
        <v>39990</v>
      </c>
      <c r="C157" s="258" t="n">
        <v>39989</v>
      </c>
    </row>
    <row r="158" customFormat="false" ht="12.75" hidden="false" customHeight="false" outlineLevel="0" collapsed="false">
      <c r="A158" s="256" t="n">
        <v>40026</v>
      </c>
      <c r="B158" s="257" t="n">
        <v>40023</v>
      </c>
      <c r="C158" s="258" t="n">
        <v>40022</v>
      </c>
    </row>
    <row r="159" customFormat="false" ht="12.75" hidden="false" customHeight="false" outlineLevel="0" collapsed="false">
      <c r="A159" s="256" t="n">
        <v>40057</v>
      </c>
      <c r="B159" s="257" t="n">
        <v>40052</v>
      </c>
      <c r="C159" s="258" t="n">
        <v>40051</v>
      </c>
    </row>
    <row r="160" customFormat="false" ht="12.75" hidden="false" customHeight="false" outlineLevel="0" collapsed="false">
      <c r="A160" s="256" t="n">
        <v>40087</v>
      </c>
      <c r="B160" s="257" t="n">
        <v>40084</v>
      </c>
      <c r="C160" s="258" t="n">
        <v>40081</v>
      </c>
    </row>
    <row r="161" customFormat="false" ht="12.75" hidden="false" customHeight="false" outlineLevel="0" collapsed="false">
      <c r="A161" s="256" t="n">
        <v>40118</v>
      </c>
      <c r="B161" s="257" t="n">
        <v>40114</v>
      </c>
      <c r="C161" s="258" t="n">
        <v>40113</v>
      </c>
    </row>
    <row r="162" customFormat="false" ht="12.75" hidden="false" customHeight="false" outlineLevel="0" collapsed="false">
      <c r="A162" s="256" t="n">
        <v>40148</v>
      </c>
      <c r="B162" s="257" t="n">
        <v>40142</v>
      </c>
      <c r="C162" s="258" t="n">
        <v>40141</v>
      </c>
    </row>
    <row r="163" customFormat="false" ht="12.75" hidden="false" customHeight="false" outlineLevel="0" collapsed="false">
      <c r="A163" s="256" t="n">
        <v>40179</v>
      </c>
      <c r="B163" s="257" t="n">
        <v>40176</v>
      </c>
      <c r="C163" s="258" t="n">
        <v>40175</v>
      </c>
    </row>
    <row r="164" customFormat="false" ht="12.75" hidden="false" customHeight="false" outlineLevel="0" collapsed="false">
      <c r="A164" s="256" t="n">
        <v>40210</v>
      </c>
      <c r="B164" s="257" t="n">
        <v>40205</v>
      </c>
      <c r="C164" s="258" t="n">
        <v>40204</v>
      </c>
    </row>
    <row r="165" customFormat="false" ht="12.75" hidden="false" customHeight="false" outlineLevel="0" collapsed="false">
      <c r="A165" s="256" t="n">
        <v>40238</v>
      </c>
      <c r="B165" s="257" t="n">
        <v>40233</v>
      </c>
      <c r="C165" s="258" t="n">
        <v>40232</v>
      </c>
    </row>
    <row r="166" customFormat="false" ht="12.75" hidden="false" customHeight="false" outlineLevel="0" collapsed="false">
      <c r="A166" s="256" t="n">
        <v>40269</v>
      </c>
      <c r="B166" s="257" t="n">
        <v>40266</v>
      </c>
      <c r="C166" s="258" t="n">
        <v>40263</v>
      </c>
    </row>
    <row r="167" customFormat="false" ht="12.75" hidden="false" customHeight="false" outlineLevel="0" collapsed="false">
      <c r="A167" s="256" t="n">
        <v>40299</v>
      </c>
      <c r="B167" s="257" t="n">
        <v>40296</v>
      </c>
      <c r="C167" s="258" t="n">
        <v>40295</v>
      </c>
    </row>
    <row r="168" customFormat="false" ht="12.75" hidden="false" customHeight="false" outlineLevel="0" collapsed="false">
      <c r="A168" s="256" t="n">
        <v>40330</v>
      </c>
      <c r="B168" s="257" t="n">
        <v>40324</v>
      </c>
      <c r="C168" s="258" t="n">
        <v>40323</v>
      </c>
    </row>
    <row r="169" customFormat="false" ht="12.75" hidden="false" customHeight="false" outlineLevel="0" collapsed="false">
      <c r="A169" s="256" t="n">
        <v>40360</v>
      </c>
      <c r="B169" s="257" t="n">
        <v>40357</v>
      </c>
      <c r="C169" s="258" t="n">
        <v>40354</v>
      </c>
    </row>
    <row r="170" customFormat="false" ht="12.75" hidden="false" customHeight="false" outlineLevel="0" collapsed="false">
      <c r="A170" s="256" t="n">
        <v>40391</v>
      </c>
      <c r="B170" s="257" t="n">
        <v>40387</v>
      </c>
      <c r="C170" s="258" t="n">
        <v>40386</v>
      </c>
    </row>
    <row r="171" customFormat="false" ht="12.75" hidden="false" customHeight="false" outlineLevel="0" collapsed="false">
      <c r="A171" s="256" t="n">
        <v>40422</v>
      </c>
      <c r="B171" s="257" t="n">
        <v>40417</v>
      </c>
      <c r="C171" s="258" t="n">
        <v>40416</v>
      </c>
    </row>
    <row r="172" customFormat="false" ht="12.75" hidden="false" customHeight="false" outlineLevel="0" collapsed="false">
      <c r="A172" s="256" t="n">
        <v>40452</v>
      </c>
      <c r="B172" s="257" t="n">
        <v>40449</v>
      </c>
      <c r="C172" s="258" t="n">
        <v>40448</v>
      </c>
    </row>
    <row r="173" customFormat="false" ht="12.75" hidden="false" customHeight="false" outlineLevel="0" collapsed="false">
      <c r="A173" s="256" t="n">
        <v>40483</v>
      </c>
      <c r="B173" s="257" t="n">
        <v>40478</v>
      </c>
      <c r="C173" s="258" t="n">
        <v>40477</v>
      </c>
    </row>
    <row r="174" customFormat="false" ht="12.75" hidden="false" customHeight="false" outlineLevel="0" collapsed="false">
      <c r="A174" s="256" t="n">
        <v>40513</v>
      </c>
      <c r="B174" s="257" t="n">
        <v>40508</v>
      </c>
      <c r="C174" s="258" t="n">
        <v>40506</v>
      </c>
    </row>
    <row r="175" customFormat="false" ht="12.75" hidden="false" customHeight="false" outlineLevel="0" collapsed="false">
      <c r="A175" s="256" t="n">
        <v>40544</v>
      </c>
      <c r="B175" s="257" t="n">
        <v>40540</v>
      </c>
      <c r="C175" s="258" t="n">
        <v>40539</v>
      </c>
    </row>
    <row r="176" customFormat="false" ht="12.75" hidden="false" customHeight="false" outlineLevel="0" collapsed="false">
      <c r="A176" s="256" t="n">
        <v>40575</v>
      </c>
      <c r="B176" s="257" t="n">
        <v>40570</v>
      </c>
      <c r="C176" s="258" t="n">
        <v>40569</v>
      </c>
    </row>
    <row r="177" customFormat="false" ht="12.75" hidden="false" customHeight="false" outlineLevel="0" collapsed="false">
      <c r="A177" s="256" t="n">
        <v>40603</v>
      </c>
      <c r="B177" s="257" t="n">
        <v>40598</v>
      </c>
      <c r="C177" s="258" t="n">
        <v>40597</v>
      </c>
    </row>
    <row r="178" customFormat="false" ht="12.75" hidden="false" customHeight="false" outlineLevel="0" collapsed="false">
      <c r="A178" s="256" t="n">
        <v>40634</v>
      </c>
      <c r="B178" s="257" t="n">
        <v>40631</v>
      </c>
      <c r="C178" s="258" t="n">
        <v>40630</v>
      </c>
    </row>
    <row r="179" customFormat="false" ht="12.75" hidden="false" customHeight="false" outlineLevel="0" collapsed="false">
      <c r="A179" s="256" t="n">
        <v>40664</v>
      </c>
      <c r="B179" s="257" t="n">
        <v>40660</v>
      </c>
      <c r="C179" s="258" t="n">
        <v>40659</v>
      </c>
    </row>
    <row r="180" customFormat="false" ht="12.75" hidden="false" customHeight="false" outlineLevel="0" collapsed="false">
      <c r="A180" s="256" t="n">
        <v>40695</v>
      </c>
      <c r="B180" s="257" t="n">
        <v>40689</v>
      </c>
      <c r="C180" s="258" t="n">
        <v>40688</v>
      </c>
    </row>
    <row r="181" customFormat="false" ht="12.75" hidden="false" customHeight="false" outlineLevel="0" collapsed="false">
      <c r="A181" s="256" t="n">
        <v>40725</v>
      </c>
      <c r="B181" s="257" t="n">
        <v>40722</v>
      </c>
      <c r="C181" s="258" t="n">
        <v>40721</v>
      </c>
    </row>
    <row r="182" customFormat="false" ht="12.75" hidden="false" customHeight="false" outlineLevel="0" collapsed="false">
      <c r="A182" s="256" t="n">
        <v>40756</v>
      </c>
      <c r="B182" s="257" t="n">
        <v>40751</v>
      </c>
      <c r="C182" s="258" t="n">
        <v>40750</v>
      </c>
    </row>
    <row r="183" customFormat="false" ht="12.75" hidden="false" customHeight="false" outlineLevel="0" collapsed="false">
      <c r="A183" s="256" t="n">
        <v>40787</v>
      </c>
      <c r="B183" s="257" t="n">
        <v>40784</v>
      </c>
      <c r="C183" s="258" t="n">
        <v>40781</v>
      </c>
    </row>
    <row r="184" customFormat="false" ht="12.75" hidden="false" customHeight="false" outlineLevel="0" collapsed="false">
      <c r="A184" s="256" t="n">
        <v>40817</v>
      </c>
      <c r="B184" s="257" t="n">
        <v>40814</v>
      </c>
      <c r="C184" s="258" t="n">
        <v>40813</v>
      </c>
    </row>
    <row r="185" customFormat="false" ht="12.75" hidden="false" customHeight="false" outlineLevel="0" collapsed="false">
      <c r="A185" s="256" t="n">
        <v>40848</v>
      </c>
      <c r="B185" s="257" t="n">
        <v>40843</v>
      </c>
      <c r="C185" s="258" t="n">
        <v>40842</v>
      </c>
    </row>
    <row r="186" customFormat="false" ht="12.75" hidden="false" customHeight="false" outlineLevel="0" collapsed="false">
      <c r="A186" s="256" t="n">
        <v>40878</v>
      </c>
      <c r="B186" s="257" t="n">
        <v>40875</v>
      </c>
      <c r="C186" s="258" t="n">
        <v>40872</v>
      </c>
    </row>
    <row r="187" customFormat="false" ht="12.75" hidden="false" customHeight="false" outlineLevel="0" collapsed="false">
      <c r="A187" s="256" t="n">
        <v>40909</v>
      </c>
      <c r="B187" s="257" t="n">
        <v>40905</v>
      </c>
      <c r="C187" s="258" t="n">
        <v>40904</v>
      </c>
    </row>
    <row r="188" customFormat="false" ht="12.75" hidden="false" customHeight="false" outlineLevel="0" collapsed="false">
      <c r="A188" s="256" t="n">
        <v>40940</v>
      </c>
      <c r="B188" s="257" t="n">
        <v>40935</v>
      </c>
      <c r="C188" s="258" t="n">
        <v>40934</v>
      </c>
    </row>
    <row r="189" customFormat="false" ht="12.75" hidden="false" customHeight="false" outlineLevel="0" collapsed="false">
      <c r="A189" s="256" t="n">
        <v>40969</v>
      </c>
      <c r="B189" s="257" t="n">
        <v>40966</v>
      </c>
      <c r="C189" s="258" t="n">
        <v>40963</v>
      </c>
    </row>
    <row r="190" customFormat="false" ht="12.75" hidden="false" customHeight="false" outlineLevel="0" collapsed="false">
      <c r="A190" s="256" t="n">
        <v>41000</v>
      </c>
      <c r="B190" s="257" t="n">
        <v>40996</v>
      </c>
      <c r="C190" s="258" t="n">
        <v>40995</v>
      </c>
    </row>
    <row r="191" customFormat="false" ht="12.75" hidden="false" customHeight="false" outlineLevel="0" collapsed="false">
      <c r="A191" s="256" t="n">
        <v>41030</v>
      </c>
      <c r="B191" s="257" t="n">
        <v>41025</v>
      </c>
      <c r="C191" s="258" t="n">
        <v>41024</v>
      </c>
    </row>
    <row r="192" customFormat="false" ht="12.75" hidden="false" customHeight="false" outlineLevel="0" collapsed="false">
      <c r="A192" s="256" t="n">
        <v>41061</v>
      </c>
      <c r="B192" s="257" t="n">
        <v>41058</v>
      </c>
      <c r="C192" s="258" t="n">
        <v>41054</v>
      </c>
    </row>
    <row r="193" customFormat="false" ht="12.75" hidden="false" customHeight="false" outlineLevel="0" collapsed="false">
      <c r="A193" s="256" t="n">
        <v>41091</v>
      </c>
      <c r="B193" s="257" t="n">
        <v>41087</v>
      </c>
      <c r="C193" s="258" t="n">
        <v>41086</v>
      </c>
    </row>
    <row r="194" customFormat="false" ht="12.75" hidden="false" customHeight="false" outlineLevel="0" collapsed="false">
      <c r="A194" s="256" t="n">
        <v>41122</v>
      </c>
      <c r="B194" s="257" t="n">
        <v>41117</v>
      </c>
      <c r="C194" s="258" t="n">
        <v>41116</v>
      </c>
    </row>
    <row r="195" customFormat="false" ht="12.75" hidden="false" customHeight="false" outlineLevel="0" collapsed="false">
      <c r="A195" s="256" t="n">
        <v>41153</v>
      </c>
      <c r="B195" s="257" t="n">
        <v>41150</v>
      </c>
      <c r="C195" s="258" t="n">
        <v>41149</v>
      </c>
    </row>
    <row r="196" customFormat="false" ht="12.75" hidden="false" customHeight="false" outlineLevel="0" collapsed="false">
      <c r="A196" s="256" t="n">
        <v>41183</v>
      </c>
      <c r="B196" s="257" t="n">
        <v>41178</v>
      </c>
      <c r="C196" s="258" t="n">
        <v>41177</v>
      </c>
    </row>
    <row r="197" customFormat="false" ht="12.75" hidden="false" customHeight="false" outlineLevel="0" collapsed="false">
      <c r="A197" s="256" t="n">
        <v>41214</v>
      </c>
      <c r="B197" s="257" t="n">
        <v>41211</v>
      </c>
      <c r="C197" s="258" t="n">
        <v>41208</v>
      </c>
    </row>
    <row r="198" customFormat="false" ht="12.75" hidden="false" customHeight="false" outlineLevel="0" collapsed="false">
      <c r="A198" s="256" t="n">
        <v>41244</v>
      </c>
      <c r="B198" s="257" t="n">
        <v>41241</v>
      </c>
      <c r="C198" s="258" t="n">
        <v>41240</v>
      </c>
    </row>
    <row r="199" customFormat="false" ht="12.75" hidden="false" customHeight="false" outlineLevel="0" collapsed="false">
      <c r="A199" s="256" t="n">
        <v>41275</v>
      </c>
      <c r="B199" s="257" t="n">
        <v>41270</v>
      </c>
      <c r="C199" s="258" t="n">
        <v>41269</v>
      </c>
    </row>
    <row r="200" customFormat="false" ht="12.75" hidden="false" customHeight="false" outlineLevel="0" collapsed="false">
      <c r="A200" s="256" t="n">
        <v>41306</v>
      </c>
      <c r="B200" s="257" t="n">
        <v>41303</v>
      </c>
      <c r="C200" s="258" t="n">
        <v>41302</v>
      </c>
    </row>
    <row r="201" customFormat="false" ht="12.75" hidden="false" customHeight="false" outlineLevel="0" collapsed="false">
      <c r="A201" s="256" t="n">
        <v>41334</v>
      </c>
      <c r="B201" s="257" t="n">
        <v>41331</v>
      </c>
      <c r="C201" s="258" t="n">
        <v>41330</v>
      </c>
    </row>
    <row r="202" customFormat="false" ht="12.75" hidden="false" customHeight="false" outlineLevel="0" collapsed="false">
      <c r="A202" s="256" t="n">
        <v>41365</v>
      </c>
      <c r="B202" s="257" t="n">
        <v>41359</v>
      </c>
      <c r="C202" s="258" t="n">
        <v>41358</v>
      </c>
    </row>
    <row r="203" customFormat="false" ht="12.75" hidden="false" customHeight="false" outlineLevel="0" collapsed="false">
      <c r="A203" s="256" t="n">
        <v>41395</v>
      </c>
      <c r="B203" s="257" t="n">
        <v>41390</v>
      </c>
      <c r="C203" s="258" t="n">
        <v>41389</v>
      </c>
    </row>
    <row r="204" customFormat="false" ht="12.75" hidden="false" customHeight="false" outlineLevel="0" collapsed="false">
      <c r="A204" s="256" t="n">
        <v>41426</v>
      </c>
      <c r="B204" s="257" t="n">
        <v>41423</v>
      </c>
      <c r="C204" s="258" t="n">
        <v>41422</v>
      </c>
    </row>
    <row r="205" customFormat="false" ht="12.75" hidden="false" customHeight="false" outlineLevel="0" collapsed="false">
      <c r="A205" s="256" t="n">
        <v>41456</v>
      </c>
      <c r="B205" s="257" t="n">
        <v>41451</v>
      </c>
      <c r="C205" s="258" t="n">
        <v>41450</v>
      </c>
    </row>
    <row r="206" customFormat="false" ht="12.75" hidden="false" customHeight="false" outlineLevel="0" collapsed="false">
      <c r="A206" s="256" t="n">
        <v>41487</v>
      </c>
      <c r="B206" s="257" t="n">
        <v>41484</v>
      </c>
      <c r="C206" s="258" t="n">
        <v>41481</v>
      </c>
    </row>
    <row r="207" customFormat="false" ht="12.75" hidden="false" customHeight="false" outlineLevel="0" collapsed="false">
      <c r="A207" s="256" t="n">
        <v>41518</v>
      </c>
      <c r="B207" s="257" t="n">
        <v>41514</v>
      </c>
      <c r="C207" s="258" t="n">
        <v>41513</v>
      </c>
    </row>
    <row r="208" customFormat="false" ht="12.75" hidden="false" customHeight="false" outlineLevel="0" collapsed="false">
      <c r="A208" s="256" t="n">
        <v>41548</v>
      </c>
      <c r="B208" s="257" t="n">
        <v>41543</v>
      </c>
      <c r="C208" s="258" t="n">
        <v>41542</v>
      </c>
    </row>
    <row r="209" customFormat="false" ht="12.75" hidden="false" customHeight="false" outlineLevel="0" collapsed="false">
      <c r="A209" s="256" t="n">
        <v>41579</v>
      </c>
      <c r="B209" s="257" t="n">
        <v>41576</v>
      </c>
      <c r="C209" s="258" t="n">
        <v>41575</v>
      </c>
    </row>
    <row r="210" customFormat="false" ht="12.75" hidden="false" customHeight="false" outlineLevel="0" collapsed="false">
      <c r="A210" s="256" t="n">
        <v>41609</v>
      </c>
      <c r="B210" s="257" t="n">
        <v>41604</v>
      </c>
      <c r="C210" s="258" t="n">
        <v>41603</v>
      </c>
    </row>
    <row r="211" customFormat="false" ht="12.75" hidden="false" customHeight="false" outlineLevel="0" collapsed="false">
      <c r="A211" s="256" t="n">
        <v>41640</v>
      </c>
      <c r="B211" s="257" t="n">
        <v>41635</v>
      </c>
      <c r="C211" s="258" t="n">
        <v>41634</v>
      </c>
    </row>
    <row r="212" customFormat="false" ht="12.75" hidden="false" customHeight="false" outlineLevel="0" collapsed="false">
      <c r="A212" s="256" t="n">
        <v>41671</v>
      </c>
      <c r="B212" s="257" t="n">
        <v>41668</v>
      </c>
      <c r="C212" s="258" t="n">
        <v>41667</v>
      </c>
    </row>
    <row r="213" customFormat="false" ht="12.75" hidden="false" customHeight="false" outlineLevel="0" collapsed="false">
      <c r="A213" s="256" t="n">
        <v>41699</v>
      </c>
      <c r="B213" s="257" t="n">
        <v>41696</v>
      </c>
      <c r="C213" s="258" t="n">
        <v>41695</v>
      </c>
    </row>
    <row r="214" customFormat="false" ht="12.75" hidden="false" customHeight="false" outlineLevel="0" collapsed="false">
      <c r="A214" s="256" t="n">
        <v>41730</v>
      </c>
      <c r="B214" s="257" t="n">
        <v>41725</v>
      </c>
      <c r="C214" s="258" t="n">
        <v>41724</v>
      </c>
    </row>
    <row r="215" customFormat="false" ht="12.75" hidden="false" customHeight="false" outlineLevel="0" collapsed="false">
      <c r="A215" s="256" t="n">
        <v>41760</v>
      </c>
      <c r="B215" s="257" t="n">
        <v>41757</v>
      </c>
      <c r="C215" s="258" t="n">
        <v>41754</v>
      </c>
    </row>
    <row r="216" customFormat="false" ht="12.75" hidden="false" customHeight="false" outlineLevel="0" collapsed="false">
      <c r="A216" s="256" t="n">
        <v>41791</v>
      </c>
      <c r="B216" s="257" t="n">
        <v>41787</v>
      </c>
      <c r="C216" s="258" t="n">
        <v>41786</v>
      </c>
    </row>
    <row r="217" customFormat="false" ht="12.75" hidden="false" customHeight="false" outlineLevel="0" collapsed="false">
      <c r="A217" s="256" t="n">
        <v>41821</v>
      </c>
      <c r="B217" s="257" t="n">
        <v>41816</v>
      </c>
      <c r="C217" s="258" t="n">
        <v>41815</v>
      </c>
    </row>
    <row r="218" customFormat="false" ht="12.75" hidden="false" customHeight="false" outlineLevel="0" collapsed="false">
      <c r="A218" s="256" t="n">
        <v>41852</v>
      </c>
      <c r="B218" s="257" t="n">
        <v>41849</v>
      </c>
      <c r="C218" s="258" t="n">
        <v>41848</v>
      </c>
    </row>
    <row r="219" customFormat="false" ht="12.75" hidden="false" customHeight="false" outlineLevel="0" collapsed="false">
      <c r="A219" s="256" t="n">
        <v>41883</v>
      </c>
      <c r="B219" s="257" t="n">
        <v>41878</v>
      </c>
      <c r="C219" s="258" t="n">
        <v>41877</v>
      </c>
    </row>
    <row r="220" customFormat="false" ht="12.75" hidden="false" customHeight="false" outlineLevel="0" collapsed="false">
      <c r="A220" s="256" t="n">
        <v>41913</v>
      </c>
      <c r="B220" s="257" t="n">
        <v>41908</v>
      </c>
      <c r="C220" s="258" t="n">
        <v>41907</v>
      </c>
    </row>
    <row r="221" customFormat="false" ht="12.75" hidden="false" customHeight="false" outlineLevel="0" collapsed="false">
      <c r="A221" s="256" t="n">
        <v>41944</v>
      </c>
      <c r="B221" s="257" t="n">
        <v>41941</v>
      </c>
      <c r="C221" s="258" t="n">
        <v>41940</v>
      </c>
    </row>
    <row r="222" customFormat="false" ht="12.75" hidden="false" customHeight="false" outlineLevel="0" collapsed="false">
      <c r="A222" s="256" t="n">
        <v>41974</v>
      </c>
      <c r="B222" s="257" t="n">
        <v>41968</v>
      </c>
      <c r="C222" s="258" t="n">
        <v>41967</v>
      </c>
    </row>
    <row r="223" customFormat="false" ht="12.75" hidden="false" customHeight="false" outlineLevel="0" collapsed="false">
      <c r="A223" s="256" t="n">
        <v>42005</v>
      </c>
      <c r="B223" s="257" t="n">
        <v>42002</v>
      </c>
      <c r="C223" s="258" t="n">
        <v>41999</v>
      </c>
    </row>
    <row r="224" customFormat="false" ht="12.75" hidden="false" customHeight="false" outlineLevel="0" collapsed="false">
      <c r="A224" s="256" t="n">
        <v>42036</v>
      </c>
      <c r="B224" s="257" t="n">
        <v>42032</v>
      </c>
      <c r="C224" s="258" t="n">
        <v>42031</v>
      </c>
    </row>
    <row r="225" customFormat="false" ht="12.75" hidden="false" customHeight="false" outlineLevel="0" collapsed="false">
      <c r="A225" s="256" t="n">
        <v>42064</v>
      </c>
      <c r="B225" s="257" t="n">
        <v>42060</v>
      </c>
      <c r="C225" s="258" t="n">
        <v>42059</v>
      </c>
    </row>
    <row r="226" customFormat="false" ht="12.75" hidden="false" customHeight="false" outlineLevel="0" collapsed="false">
      <c r="A226" s="256" t="n">
        <v>42095</v>
      </c>
      <c r="B226" s="257" t="n">
        <v>42090</v>
      </c>
      <c r="C226" s="258" t="n">
        <v>42089</v>
      </c>
    </row>
    <row r="227" customFormat="false" ht="12.75" hidden="false" customHeight="false" outlineLevel="0" collapsed="false">
      <c r="A227" s="256" t="n">
        <v>42125</v>
      </c>
      <c r="B227" s="257" t="n">
        <v>42122</v>
      </c>
      <c r="C227" s="258" t="n">
        <v>42121</v>
      </c>
    </row>
    <row r="228" customFormat="false" ht="12.75" hidden="false" customHeight="false" outlineLevel="0" collapsed="false">
      <c r="A228" s="256" t="n">
        <v>42156</v>
      </c>
      <c r="B228" s="257" t="n">
        <v>42151</v>
      </c>
      <c r="C228" s="258" t="n">
        <v>42150</v>
      </c>
    </row>
    <row r="229" customFormat="false" ht="12.75" hidden="false" customHeight="false" outlineLevel="0" collapsed="false">
      <c r="A229" s="256" t="n">
        <v>42186</v>
      </c>
      <c r="B229" s="257" t="n">
        <v>42181</v>
      </c>
      <c r="C229" s="258" t="n">
        <v>42180</v>
      </c>
    </row>
    <row r="230" customFormat="false" ht="12.75" hidden="false" customHeight="false" outlineLevel="0" collapsed="false">
      <c r="A230" s="256" t="n">
        <v>42217</v>
      </c>
      <c r="B230" s="257" t="n">
        <v>42214</v>
      </c>
      <c r="C230" s="258" t="n">
        <v>42213</v>
      </c>
    </row>
    <row r="231" customFormat="false" ht="12.75" hidden="false" customHeight="false" outlineLevel="0" collapsed="false">
      <c r="A231" s="256" t="n">
        <v>42248</v>
      </c>
      <c r="B231" s="257" t="n">
        <v>42243</v>
      </c>
      <c r="C231" s="258" t="n">
        <v>42242</v>
      </c>
    </row>
    <row r="232" customFormat="false" ht="12.75" hidden="false" customHeight="false" outlineLevel="0" collapsed="false">
      <c r="A232" s="256" t="n">
        <v>42278</v>
      </c>
      <c r="B232" s="257" t="n">
        <v>42275</v>
      </c>
      <c r="C232" s="258" t="n">
        <v>42272</v>
      </c>
    </row>
    <row r="233" customFormat="false" ht="12.75" hidden="false" customHeight="false" outlineLevel="0" collapsed="false">
      <c r="A233" s="256" t="n">
        <v>42309</v>
      </c>
      <c r="B233" s="257" t="n">
        <v>42305</v>
      </c>
      <c r="C233" s="258" t="n">
        <v>42304</v>
      </c>
    </row>
    <row r="234" customFormat="false" ht="12.75" hidden="false" customHeight="false" outlineLevel="0" collapsed="false">
      <c r="A234" s="259" t="n">
        <v>42339</v>
      </c>
      <c r="B234" s="257" t="n">
        <v>42333</v>
      </c>
      <c r="C234" s="258" t="n">
        <v>42332</v>
      </c>
    </row>
    <row r="235" customFormat="false" ht="12.75" hidden="false" customHeight="false" outlineLevel="0" collapsed="false">
      <c r="A235" s="259" t="n">
        <v>42370</v>
      </c>
      <c r="B235" s="257" t="n">
        <v>42367</v>
      </c>
      <c r="C235" s="258" t="n">
        <v>42366</v>
      </c>
    </row>
    <row r="236" customFormat="false" ht="12.75" hidden="false" customHeight="false" outlineLevel="0" collapsed="false">
      <c r="A236" s="259" t="n">
        <v>42401</v>
      </c>
      <c r="B236" s="257" t="n">
        <v>42396</v>
      </c>
      <c r="C236" s="258" t="n">
        <v>42395</v>
      </c>
    </row>
    <row r="237" customFormat="false" ht="12.75" hidden="false" customHeight="false" outlineLevel="0" collapsed="false">
      <c r="A237" s="259" t="n">
        <v>42430</v>
      </c>
      <c r="B237" s="257" t="n">
        <v>42425</v>
      </c>
      <c r="C237" s="258" t="n">
        <v>42424</v>
      </c>
    </row>
    <row r="238" customFormat="false" ht="12.75" hidden="false" customHeight="false" outlineLevel="0" collapsed="false">
      <c r="A238" s="259" t="n">
        <v>42461</v>
      </c>
      <c r="B238" s="257" t="n">
        <v>42458</v>
      </c>
      <c r="C238" s="258" t="n">
        <v>42457</v>
      </c>
    </row>
    <row r="239" customFormat="false" ht="12.75" hidden="false" customHeight="false" outlineLevel="0" collapsed="false">
      <c r="A239" s="259" t="n">
        <v>42491</v>
      </c>
      <c r="B239" s="257" t="n">
        <v>42487</v>
      </c>
      <c r="C239" s="258" t="n">
        <v>42486</v>
      </c>
    </row>
    <row r="240" customFormat="false" ht="12.75" hidden="false" customHeight="false" outlineLevel="0" collapsed="false">
      <c r="A240" s="259" t="n">
        <v>42522</v>
      </c>
      <c r="B240" s="257" t="n">
        <v>42516</v>
      </c>
      <c r="C240" s="258" t="n">
        <v>42515</v>
      </c>
    </row>
    <row r="241" customFormat="false" ht="12.75" hidden="false" customHeight="false" outlineLevel="0" collapsed="false">
      <c r="A241" s="259" t="n">
        <v>42552</v>
      </c>
      <c r="B241" s="257" t="n">
        <v>42549</v>
      </c>
      <c r="C241" s="258" t="n">
        <v>42548</v>
      </c>
    </row>
    <row r="242" customFormat="false" ht="12.75" hidden="false" customHeight="false" outlineLevel="0" collapsed="false">
      <c r="A242" s="259" t="n">
        <v>42583</v>
      </c>
      <c r="B242" s="257" t="n">
        <v>42578</v>
      </c>
      <c r="C242" s="258" t="n">
        <v>42577</v>
      </c>
    </row>
    <row r="243" customFormat="false" ht="12.75" hidden="false" customHeight="false" outlineLevel="0" collapsed="false">
      <c r="A243" s="259" t="n">
        <v>42614</v>
      </c>
      <c r="B243" s="257" t="n">
        <v>42611</v>
      </c>
      <c r="C243" s="258" t="n">
        <v>42608</v>
      </c>
    </row>
    <row r="244" customFormat="false" ht="12.75" hidden="false" customHeight="false" outlineLevel="0" collapsed="false">
      <c r="A244" s="259" t="n">
        <v>42644</v>
      </c>
      <c r="B244" s="257" t="n">
        <v>42641</v>
      </c>
      <c r="C244" s="258" t="n">
        <v>42640</v>
      </c>
    </row>
    <row r="245" customFormat="false" ht="12.75" hidden="false" customHeight="false" outlineLevel="0" collapsed="false">
      <c r="A245" s="259" t="n">
        <v>42675</v>
      </c>
      <c r="B245" s="257" t="n">
        <v>42670</v>
      </c>
      <c r="C245" s="258" t="n">
        <v>42669</v>
      </c>
    </row>
    <row r="246" customFormat="false" ht="12.75" hidden="false" customHeight="false" outlineLevel="0" collapsed="false">
      <c r="A246" s="259" t="n">
        <v>42705</v>
      </c>
      <c r="B246" s="257" t="n">
        <v>42702</v>
      </c>
      <c r="C246" s="258" t="n">
        <v>42699</v>
      </c>
    </row>
    <row r="247" customFormat="false" ht="12.75" hidden="false" customHeight="false" outlineLevel="0" collapsed="false">
      <c r="A247" s="259" t="n">
        <v>42736</v>
      </c>
      <c r="B247" s="257" t="n">
        <v>42732</v>
      </c>
      <c r="C247" s="258" t="n">
        <v>42731</v>
      </c>
    </row>
    <row r="248" customFormat="false" ht="12.75" hidden="false" customHeight="false" outlineLevel="0" collapsed="false">
      <c r="A248" s="259" t="n">
        <v>42767</v>
      </c>
      <c r="B248" s="257" t="n">
        <v>42762</v>
      </c>
      <c r="C248" s="258" t="n">
        <v>42761</v>
      </c>
    </row>
    <row r="249" customFormat="false" ht="12.75" hidden="false" customHeight="false" outlineLevel="0" collapsed="false">
      <c r="A249" s="259" t="n">
        <v>42795</v>
      </c>
      <c r="B249" s="257" t="n">
        <v>42790</v>
      </c>
      <c r="C249" s="258" t="n">
        <v>42789</v>
      </c>
    </row>
    <row r="250" customFormat="false" ht="12.75" hidden="false" customHeight="false" outlineLevel="0" collapsed="false">
      <c r="A250" s="259" t="n">
        <v>42826</v>
      </c>
      <c r="B250" s="257" t="n">
        <v>42823</v>
      </c>
      <c r="C250" s="258" t="n">
        <v>42822</v>
      </c>
    </row>
    <row r="251" customFormat="false" ht="12.75" hidden="false" customHeight="false" outlineLevel="0" collapsed="false">
      <c r="A251" s="259" t="n">
        <v>42856</v>
      </c>
      <c r="B251" s="257" t="n">
        <v>42851</v>
      </c>
      <c r="C251" s="258" t="n">
        <v>42850</v>
      </c>
    </row>
    <row r="252" customFormat="false" ht="12.75" hidden="false" customHeight="false" outlineLevel="0" collapsed="false">
      <c r="A252" s="259" t="n">
        <v>42887</v>
      </c>
      <c r="B252" s="257" t="n">
        <v>42881</v>
      </c>
      <c r="C252" s="258" t="n">
        <v>42880</v>
      </c>
    </row>
    <row r="253" customFormat="false" ht="12.75" hidden="false" customHeight="false" outlineLevel="0" collapsed="false">
      <c r="A253" s="259" t="n">
        <v>42917</v>
      </c>
      <c r="B253" s="257" t="n">
        <v>42914</v>
      </c>
      <c r="C253" s="258" t="n">
        <v>42913</v>
      </c>
    </row>
    <row r="254" customFormat="false" ht="12.75" hidden="false" customHeight="false" outlineLevel="0" collapsed="false">
      <c r="A254" s="259" t="n">
        <v>42948</v>
      </c>
      <c r="B254" s="257" t="n">
        <v>42943</v>
      </c>
      <c r="C254" s="258" t="n">
        <v>42942</v>
      </c>
    </row>
    <row r="255" customFormat="false" ht="12.75" hidden="false" customHeight="false" outlineLevel="0" collapsed="false">
      <c r="A255" s="259" t="n">
        <v>42979</v>
      </c>
      <c r="B255" s="257" t="n">
        <v>42976</v>
      </c>
      <c r="C255" s="258" t="n">
        <v>42975</v>
      </c>
    </row>
    <row r="256" customFormat="false" ht="12.75" hidden="false" customHeight="false" outlineLevel="0" collapsed="false">
      <c r="A256" s="259" t="n">
        <v>43009</v>
      </c>
      <c r="B256" s="257" t="n">
        <v>43005</v>
      </c>
      <c r="C256" s="258" t="n">
        <v>43004</v>
      </c>
    </row>
    <row r="257" customFormat="false" ht="12.75" hidden="false" customHeight="false" outlineLevel="0" collapsed="false">
      <c r="A257" s="259" t="n">
        <v>43040</v>
      </c>
      <c r="B257" s="257" t="n">
        <v>43035</v>
      </c>
      <c r="C257" s="258" t="n">
        <v>43034</v>
      </c>
    </row>
    <row r="258" customFormat="false" ht="12.75" hidden="false" customHeight="false" outlineLevel="0" collapsed="false">
      <c r="A258" s="259" t="n">
        <v>43070</v>
      </c>
      <c r="B258" s="257" t="n">
        <v>43067</v>
      </c>
      <c r="C258" s="258" t="n">
        <v>43066</v>
      </c>
    </row>
    <row r="259" customFormat="false" ht="12.75" hidden="false" customHeight="false" outlineLevel="0" collapsed="false">
      <c r="A259" s="259" t="n">
        <v>43101</v>
      </c>
      <c r="B259" s="257" t="n">
        <v>43096</v>
      </c>
      <c r="C259" s="258" t="n">
        <v>43095</v>
      </c>
    </row>
    <row r="260" customFormat="false" ht="12.75" hidden="false" customHeight="false" outlineLevel="0" collapsed="false">
      <c r="A260" s="259" t="n">
        <v>43132</v>
      </c>
      <c r="B260" s="257" t="n">
        <v>43129</v>
      </c>
      <c r="C260" s="258" t="n">
        <v>43126</v>
      </c>
    </row>
    <row r="261" customFormat="false" ht="12.75" hidden="false" customHeight="false" outlineLevel="0" collapsed="false">
      <c r="A261" s="259" t="n">
        <v>43160</v>
      </c>
      <c r="B261" s="257" t="n">
        <v>43157</v>
      </c>
      <c r="C261" s="258" t="n">
        <v>43154</v>
      </c>
    </row>
    <row r="262" customFormat="false" ht="12.75" hidden="false" customHeight="false" outlineLevel="0" collapsed="false">
      <c r="A262" s="259" t="n">
        <v>43191</v>
      </c>
      <c r="B262" s="257" t="n">
        <v>43186</v>
      </c>
      <c r="C262" s="258" t="n">
        <v>43185</v>
      </c>
    </row>
    <row r="263" customFormat="false" ht="12.75" hidden="false" customHeight="false" outlineLevel="0" collapsed="false">
      <c r="A263" s="259" t="n">
        <v>43221</v>
      </c>
      <c r="B263" s="257" t="n">
        <v>43216</v>
      </c>
      <c r="C263" s="258" t="n">
        <v>43215</v>
      </c>
    </row>
    <row r="264" customFormat="false" ht="12.75" hidden="false" customHeight="false" outlineLevel="0" collapsed="false">
      <c r="A264" s="259" t="n">
        <v>43252</v>
      </c>
      <c r="B264" s="257" t="n">
        <v>43249</v>
      </c>
      <c r="C264" s="258" t="n">
        <v>43245</v>
      </c>
    </row>
    <row r="265" customFormat="false" ht="12.75" hidden="false" customHeight="false" outlineLevel="0" collapsed="false">
      <c r="A265" s="259" t="n">
        <v>43282</v>
      </c>
      <c r="B265" s="257" t="n">
        <v>43278</v>
      </c>
      <c r="C265" s="258" t="n">
        <v>43277</v>
      </c>
    </row>
    <row r="266" customFormat="false" ht="12.75" hidden="false" customHeight="false" outlineLevel="0" collapsed="false">
      <c r="A266" s="259" t="n">
        <v>43313</v>
      </c>
      <c r="B266" s="257" t="n">
        <v>43308</v>
      </c>
      <c r="C266" s="258" t="n">
        <v>43307</v>
      </c>
    </row>
    <row r="267" customFormat="false" ht="12.75" hidden="false" customHeight="false" outlineLevel="0" collapsed="false">
      <c r="A267" s="259" t="n">
        <v>43344</v>
      </c>
      <c r="B267" s="257" t="n">
        <v>43341</v>
      </c>
      <c r="C267" s="258" t="n">
        <v>43340</v>
      </c>
    </row>
    <row r="268" customFormat="false" ht="12.75" hidden="false" customHeight="false" outlineLevel="0" collapsed="false">
      <c r="A268" s="259" t="n">
        <v>43374</v>
      </c>
      <c r="B268" s="257" t="n">
        <v>43369</v>
      </c>
      <c r="C268" s="258" t="n">
        <v>43368</v>
      </c>
    </row>
    <row r="269" customFormat="false" ht="12.75" hidden="false" customHeight="false" outlineLevel="0" collapsed="false">
      <c r="A269" s="259" t="n">
        <v>43405</v>
      </c>
      <c r="B269" s="257" t="n">
        <v>43402</v>
      </c>
      <c r="C269" s="258" t="n">
        <v>43399</v>
      </c>
    </row>
    <row r="270" customFormat="false" ht="12.75" hidden="false" customHeight="false" outlineLevel="0" collapsed="false">
      <c r="A270" s="259" t="n">
        <v>43435</v>
      </c>
      <c r="B270" s="257" t="n">
        <v>43432</v>
      </c>
      <c r="C270" s="258" t="n">
        <v>43431</v>
      </c>
    </row>
    <row r="271" customFormat="false" ht="12.75" hidden="false" customHeight="false" outlineLevel="0" collapsed="false">
      <c r="A271" s="259" t="n">
        <v>43466</v>
      </c>
      <c r="B271" s="257" t="n">
        <v>43461</v>
      </c>
      <c r="C271" s="258" t="n">
        <v>43460</v>
      </c>
    </row>
    <row r="272" customFormat="false" ht="12.75" hidden="false" customHeight="false" outlineLevel="0" collapsed="false">
      <c r="A272" s="259" t="n">
        <v>43497</v>
      </c>
      <c r="B272" s="257" t="n">
        <v>43494</v>
      </c>
      <c r="C272" s="258" t="n">
        <v>43493</v>
      </c>
    </row>
    <row r="273" customFormat="false" ht="12.75" hidden="false" customHeight="false" outlineLevel="0" collapsed="false">
      <c r="A273" s="259" t="n">
        <v>43525</v>
      </c>
      <c r="B273" s="257" t="n">
        <v>43522</v>
      </c>
      <c r="C273" s="258" t="n">
        <v>43521</v>
      </c>
    </row>
    <row r="274" customFormat="false" ht="12.75" hidden="false" customHeight="false" outlineLevel="0" collapsed="false">
      <c r="A274" s="259" t="n">
        <v>43556</v>
      </c>
      <c r="B274" s="257" t="n">
        <v>43551</v>
      </c>
      <c r="C274" s="258" t="n">
        <v>43550</v>
      </c>
    </row>
    <row r="275" customFormat="false" ht="12.75" hidden="false" customHeight="false" outlineLevel="0" collapsed="false">
      <c r="A275" s="259" t="n">
        <v>43586</v>
      </c>
      <c r="B275" s="257" t="n">
        <v>43581</v>
      </c>
      <c r="C275" s="258" t="n">
        <v>43580</v>
      </c>
    </row>
    <row r="276" customFormat="false" ht="12.75" hidden="false" customHeight="false" outlineLevel="0" collapsed="false">
      <c r="A276" s="259" t="n">
        <v>43617</v>
      </c>
      <c r="B276" s="257" t="n">
        <v>43614</v>
      </c>
      <c r="C276" s="258" t="n">
        <v>43613</v>
      </c>
    </row>
    <row r="277" customFormat="false" ht="12.75" hidden="false" customHeight="false" outlineLevel="0" collapsed="false">
      <c r="A277" s="259" t="n">
        <v>43647</v>
      </c>
      <c r="B277" s="257" t="n">
        <v>43642</v>
      </c>
      <c r="C277" s="258" t="n">
        <v>43641</v>
      </c>
    </row>
    <row r="278" customFormat="false" ht="12.75" hidden="false" customHeight="false" outlineLevel="0" collapsed="false">
      <c r="A278" s="259" t="n">
        <v>43678</v>
      </c>
      <c r="B278" s="257" t="n">
        <v>43675</v>
      </c>
      <c r="C278" s="258" t="n">
        <v>43672</v>
      </c>
    </row>
    <row r="279" customFormat="false" ht="12.75" hidden="false" customHeight="false" outlineLevel="0" collapsed="false">
      <c r="A279" s="259" t="n">
        <v>43709</v>
      </c>
      <c r="B279" s="257" t="n">
        <v>43705</v>
      </c>
      <c r="C279" s="258" t="n">
        <v>43704</v>
      </c>
    </row>
    <row r="280" customFormat="false" ht="12.75" hidden="false" customHeight="false" outlineLevel="0" collapsed="false">
      <c r="A280" s="259" t="n">
        <v>43739</v>
      </c>
      <c r="B280" s="257" t="n">
        <v>43734</v>
      </c>
      <c r="C280" s="258" t="n">
        <v>43733</v>
      </c>
    </row>
    <row r="281" customFormat="false" ht="12.75" hidden="false" customHeight="false" outlineLevel="0" collapsed="false">
      <c r="A281" s="259" t="n">
        <v>43770</v>
      </c>
      <c r="B281" s="257" t="n">
        <v>43767</v>
      </c>
      <c r="C281" s="258" t="n">
        <v>43766</v>
      </c>
    </row>
    <row r="282" customFormat="false" ht="12.75" hidden="false" customHeight="false" outlineLevel="0" collapsed="false">
      <c r="A282" s="259" t="n">
        <v>43800</v>
      </c>
      <c r="B282" s="257" t="n">
        <v>43795</v>
      </c>
      <c r="C282" s="258" t="n">
        <v>43794</v>
      </c>
    </row>
    <row r="283" customFormat="false" ht="12.75" hidden="false" customHeight="false" outlineLevel="0" collapsed="false">
      <c r="A283" s="259" t="n">
        <v>43831</v>
      </c>
      <c r="B283" s="257" t="n">
        <v>43826</v>
      </c>
      <c r="C283" s="258" t="n">
        <v>43825</v>
      </c>
    </row>
    <row r="284" customFormat="false" ht="12.75" hidden="false" customHeight="false" outlineLevel="0" collapsed="false">
      <c r="A284" s="259" t="n">
        <v>43862</v>
      </c>
      <c r="B284" s="257" t="n">
        <v>43859</v>
      </c>
      <c r="C284" s="258" t="n">
        <v>43858</v>
      </c>
    </row>
    <row r="285" customFormat="false" ht="12.75" hidden="false" customHeight="false" outlineLevel="0" collapsed="false">
      <c r="A285" s="259" t="n">
        <v>43891</v>
      </c>
      <c r="B285" s="257" t="n">
        <v>43887</v>
      </c>
      <c r="C285" s="258" t="n">
        <v>43886</v>
      </c>
    </row>
    <row r="286" customFormat="false" ht="12.75" hidden="false" customHeight="false" outlineLevel="0" collapsed="false">
      <c r="A286" s="259" t="n">
        <v>43922</v>
      </c>
      <c r="B286" s="257" t="n">
        <v>43917</v>
      </c>
      <c r="C286" s="258" t="n">
        <v>43916</v>
      </c>
    </row>
    <row r="287" customFormat="false" ht="12.75" hidden="false" customHeight="false" outlineLevel="0" collapsed="false">
      <c r="A287" s="259" t="n">
        <v>43952</v>
      </c>
      <c r="B287" s="257" t="n">
        <v>43949</v>
      </c>
      <c r="C287" s="258" t="n">
        <v>43948</v>
      </c>
    </row>
    <row r="288" customFormat="false" ht="12.75" hidden="false" customHeight="false" outlineLevel="0" collapsed="false">
      <c r="A288" s="259" t="n">
        <v>43983</v>
      </c>
      <c r="B288" s="257" t="n">
        <v>43978</v>
      </c>
      <c r="C288" s="258" t="n">
        <v>43977</v>
      </c>
    </row>
    <row r="289" customFormat="false" ht="12.75" hidden="false" customHeight="false" outlineLevel="0" collapsed="false">
      <c r="A289" s="259" t="n">
        <v>44013</v>
      </c>
      <c r="B289" s="257" t="n">
        <v>44008</v>
      </c>
      <c r="C289" s="258" t="n">
        <v>44007</v>
      </c>
    </row>
    <row r="290" customFormat="false" ht="12.75" hidden="false" customHeight="false" outlineLevel="0" collapsed="false">
      <c r="A290" s="259" t="n">
        <v>44044</v>
      </c>
      <c r="B290" s="257" t="n">
        <v>44041</v>
      </c>
      <c r="C290" s="258" t="n">
        <v>44040</v>
      </c>
    </row>
    <row r="291" customFormat="false" ht="12.75" hidden="false" customHeight="false" outlineLevel="0" collapsed="false">
      <c r="A291" s="259" t="n">
        <v>44075</v>
      </c>
      <c r="B291" s="257" t="n">
        <v>44070</v>
      </c>
      <c r="C291" s="258" t="n">
        <v>44069</v>
      </c>
    </row>
    <row r="292" customFormat="false" ht="12.75" hidden="false" customHeight="false" outlineLevel="0" collapsed="false">
      <c r="A292" s="259" t="n">
        <v>44105</v>
      </c>
      <c r="B292" s="257" t="n">
        <v>44102</v>
      </c>
      <c r="C292" s="258" t="n">
        <v>44099</v>
      </c>
    </row>
    <row r="293" customFormat="false" ht="12.75" hidden="false" customHeight="false" outlineLevel="0" collapsed="false">
      <c r="A293" s="259" t="n">
        <v>44136</v>
      </c>
      <c r="B293" s="257" t="n">
        <v>44132</v>
      </c>
      <c r="C293" s="258" t="n">
        <v>44131</v>
      </c>
    </row>
    <row r="294" customFormat="false" ht="12.75" hidden="false" customHeight="false" outlineLevel="0" collapsed="false">
      <c r="A294" s="259" t="n">
        <v>44166</v>
      </c>
      <c r="B294" s="257" t="n">
        <v>44160</v>
      </c>
      <c r="C294" s="258" t="n">
        <v>44159</v>
      </c>
    </row>
    <row r="295" customFormat="false" ht="12.75" hidden="false" customHeight="false" outlineLevel="0" collapsed="false">
      <c r="A295" s="259" t="n">
        <v>44197</v>
      </c>
      <c r="B295" s="257" t="n">
        <v>44194</v>
      </c>
      <c r="C295" s="258" t="n">
        <v>44193</v>
      </c>
    </row>
    <row r="296" customFormat="false" ht="12.75" hidden="false" customHeight="false" outlineLevel="0" collapsed="false">
      <c r="A296" s="259" t="n">
        <v>44228</v>
      </c>
      <c r="B296" s="257" t="n">
        <v>44223</v>
      </c>
      <c r="C296" s="258" t="n">
        <v>44222</v>
      </c>
    </row>
    <row r="297" customFormat="false" ht="12.75" hidden="false" customHeight="false" outlineLevel="0" collapsed="false">
      <c r="A297" s="259" t="n">
        <v>44256</v>
      </c>
      <c r="B297" s="257" t="n">
        <v>44251</v>
      </c>
      <c r="C297" s="258" t="n">
        <v>44250</v>
      </c>
    </row>
    <row r="298" customFormat="false" ht="12.75" hidden="false" customHeight="false" outlineLevel="0" collapsed="false">
      <c r="A298" s="259" t="n">
        <v>44287</v>
      </c>
      <c r="B298" s="257" t="n">
        <v>44284</v>
      </c>
      <c r="C298" s="258" t="n">
        <v>44281</v>
      </c>
    </row>
    <row r="299" customFormat="false" ht="12.75" hidden="false" customHeight="false" outlineLevel="0" collapsed="false">
      <c r="A299" s="259" t="n">
        <v>44317</v>
      </c>
      <c r="B299" s="257" t="n">
        <v>44314</v>
      </c>
      <c r="C299" s="258" t="n">
        <v>44313</v>
      </c>
    </row>
    <row r="300" customFormat="false" ht="12.75" hidden="false" customHeight="false" outlineLevel="0" collapsed="false">
      <c r="A300" s="259" t="n">
        <v>44348</v>
      </c>
      <c r="B300" s="257" t="n">
        <v>44342</v>
      </c>
      <c r="C300" s="258" t="n">
        <v>44341</v>
      </c>
    </row>
    <row r="301" customFormat="false" ht="12.75" hidden="false" customHeight="false" outlineLevel="0" collapsed="false">
      <c r="A301" s="259" t="n">
        <v>44378</v>
      </c>
      <c r="B301" s="257" t="n">
        <v>44375</v>
      </c>
      <c r="C301" s="258" t="n">
        <v>44372</v>
      </c>
    </row>
    <row r="302" customFormat="false" ht="12.75" hidden="false" customHeight="false" outlineLevel="0" collapsed="false">
      <c r="A302" s="259" t="n">
        <v>44409</v>
      </c>
      <c r="B302" s="257" t="n">
        <v>44405</v>
      </c>
      <c r="C302" s="258" t="n">
        <v>44404</v>
      </c>
    </row>
    <row r="303" customFormat="false" ht="12.75" hidden="false" customHeight="false" outlineLevel="0" collapsed="false">
      <c r="A303" s="259" t="n">
        <v>44440</v>
      </c>
      <c r="B303" s="257" t="n">
        <v>44435</v>
      </c>
      <c r="C303" s="258" t="n">
        <v>44434</v>
      </c>
    </row>
    <row r="304" customFormat="false" ht="12.75" hidden="false" customHeight="false" outlineLevel="0" collapsed="false">
      <c r="A304" s="259" t="n">
        <v>44470</v>
      </c>
      <c r="B304" s="257" t="n">
        <v>44467</v>
      </c>
      <c r="C304" s="258" t="n">
        <v>44466</v>
      </c>
    </row>
    <row r="305" customFormat="false" ht="12.75" hidden="false" customHeight="false" outlineLevel="0" collapsed="false">
      <c r="A305" s="259" t="n">
        <v>44501</v>
      </c>
      <c r="B305" s="257" t="n">
        <v>44496</v>
      </c>
      <c r="C305" s="258" t="n">
        <v>44495</v>
      </c>
    </row>
    <row r="306" customFormat="false" ht="12.75" hidden="false" customHeight="false" outlineLevel="0" collapsed="false">
      <c r="A306" s="259" t="n">
        <v>44531</v>
      </c>
      <c r="B306" s="257" t="n">
        <v>44526</v>
      </c>
      <c r="C306" s="258" t="n">
        <v>44524</v>
      </c>
    </row>
    <row r="307" customFormat="false" ht="12.75" hidden="false" customHeight="false" outlineLevel="0" collapsed="false">
      <c r="A307" s="259" t="n">
        <v>44562</v>
      </c>
      <c r="B307" s="257" t="n">
        <v>44558</v>
      </c>
      <c r="C307" s="258" t="n">
        <v>44557</v>
      </c>
    </row>
    <row r="308" customFormat="false" ht="12.75" hidden="false" customHeight="false" outlineLevel="0" collapsed="false">
      <c r="A308" s="259" t="n">
        <v>44593</v>
      </c>
      <c r="B308" s="257" t="n">
        <v>44588</v>
      </c>
      <c r="C308" s="258" t="n">
        <v>44587</v>
      </c>
    </row>
    <row r="309" customFormat="false" ht="12.75" hidden="false" customHeight="false" outlineLevel="0" collapsed="false">
      <c r="A309" s="259" t="n">
        <v>44621</v>
      </c>
      <c r="B309" s="257" t="n">
        <v>44616</v>
      </c>
      <c r="C309" s="258" t="n">
        <v>44615</v>
      </c>
    </row>
    <row r="310" customFormat="false" ht="12.75" hidden="false" customHeight="false" outlineLevel="0" collapsed="false">
      <c r="A310" s="259" t="n">
        <v>44652</v>
      </c>
      <c r="B310" s="257" t="n">
        <v>44649</v>
      </c>
      <c r="C310" s="258" t="n">
        <v>44648</v>
      </c>
    </row>
    <row r="311" customFormat="false" ht="12.75" hidden="false" customHeight="false" outlineLevel="0" collapsed="false">
      <c r="A311" s="259" t="n">
        <v>44682</v>
      </c>
      <c r="B311" s="257" t="n">
        <v>44678</v>
      </c>
      <c r="C311" s="258" t="n">
        <v>44677</v>
      </c>
    </row>
    <row r="312" customFormat="false" ht="12.75" hidden="false" customHeight="false" outlineLevel="0" collapsed="false">
      <c r="A312" s="259" t="n">
        <v>44713</v>
      </c>
      <c r="B312" s="257" t="n">
        <v>44707</v>
      </c>
      <c r="C312" s="258" t="n">
        <v>44706</v>
      </c>
    </row>
    <row r="313" customFormat="false" ht="12.75" hidden="false" customHeight="false" outlineLevel="0" collapsed="false">
      <c r="A313" s="259" t="n">
        <v>44743</v>
      </c>
      <c r="B313" s="257" t="n">
        <v>44740</v>
      </c>
      <c r="C313" s="258" t="n">
        <v>44739</v>
      </c>
    </row>
    <row r="314" customFormat="false" ht="12.75" hidden="false" customHeight="false" outlineLevel="0" collapsed="false">
      <c r="A314" s="259" t="n">
        <v>44774</v>
      </c>
      <c r="B314" s="257" t="n">
        <v>44769</v>
      </c>
      <c r="C314" s="258" t="n">
        <v>44768</v>
      </c>
    </row>
    <row r="315" customFormat="false" ht="12.75" hidden="false" customHeight="false" outlineLevel="0" collapsed="false">
      <c r="A315" s="259" t="n">
        <v>44805</v>
      </c>
      <c r="B315" s="257" t="n">
        <v>44802</v>
      </c>
      <c r="C315" s="258" t="n">
        <v>44799</v>
      </c>
    </row>
    <row r="316" customFormat="false" ht="12.75" hidden="false" customHeight="false" outlineLevel="0" collapsed="false">
      <c r="A316" s="259" t="n">
        <v>44835</v>
      </c>
      <c r="B316" s="257" t="n">
        <v>44832</v>
      </c>
      <c r="C316" s="258" t="n">
        <v>44831</v>
      </c>
    </row>
    <row r="317" customFormat="false" ht="12.75" hidden="false" customHeight="false" outlineLevel="0" collapsed="false">
      <c r="A317" s="259" t="n">
        <v>44866</v>
      </c>
      <c r="B317" s="257" t="n">
        <v>44861</v>
      </c>
      <c r="C317" s="258" t="n">
        <v>44860</v>
      </c>
    </row>
    <row r="318" customFormat="false" ht="12.75" hidden="false" customHeight="false" outlineLevel="0" collapsed="false">
      <c r="A318" s="259" t="n">
        <v>44896</v>
      </c>
      <c r="B318" s="257" t="n">
        <v>44893</v>
      </c>
      <c r="C318" s="258" t="n">
        <v>44890</v>
      </c>
    </row>
    <row r="319" customFormat="false" ht="12.75" hidden="false" customHeight="false" outlineLevel="0" collapsed="false">
      <c r="A319" s="259" t="n">
        <v>44927</v>
      </c>
      <c r="B319" s="257" t="n">
        <v>44923</v>
      </c>
      <c r="C319" s="258" t="n">
        <v>44922</v>
      </c>
    </row>
    <row r="320" customFormat="false" ht="12.75" hidden="false" customHeight="false" outlineLevel="0" collapsed="false">
      <c r="A320" s="259" t="n">
        <v>44958</v>
      </c>
      <c r="B320" s="257" t="n">
        <v>44953</v>
      </c>
      <c r="C320" s="258" t="n">
        <v>44952</v>
      </c>
    </row>
    <row r="321" customFormat="false" ht="12.75" hidden="false" customHeight="false" outlineLevel="0" collapsed="false">
      <c r="A321" s="259" t="n">
        <v>44986</v>
      </c>
      <c r="B321" s="257" t="n">
        <v>44981</v>
      </c>
      <c r="C321" s="258" t="n">
        <v>44980</v>
      </c>
    </row>
    <row r="322" customFormat="false" ht="12.75" hidden="false" customHeight="false" outlineLevel="0" collapsed="false">
      <c r="A322" s="259" t="n">
        <v>45017</v>
      </c>
      <c r="B322" s="257" t="n">
        <v>45014</v>
      </c>
      <c r="C322" s="258" t="n">
        <v>45013</v>
      </c>
    </row>
    <row r="323" customFormat="false" ht="12.75" hidden="false" customHeight="false" outlineLevel="0" collapsed="false">
      <c r="A323" s="259" t="n">
        <v>45047</v>
      </c>
      <c r="B323" s="257" t="n">
        <v>45042</v>
      </c>
      <c r="C323" s="258" t="n">
        <v>45041</v>
      </c>
    </row>
    <row r="324" customFormat="false" ht="12.75" hidden="false" customHeight="false" outlineLevel="0" collapsed="false">
      <c r="A324" s="259" t="n">
        <v>45078</v>
      </c>
      <c r="B324" s="257" t="n">
        <v>45072</v>
      </c>
      <c r="C324" s="258" t="n">
        <v>45071</v>
      </c>
    </row>
    <row r="325" customFormat="false" ht="12.75" hidden="false" customHeight="false" outlineLevel="0" collapsed="false">
      <c r="A325" s="259" t="n">
        <v>45108</v>
      </c>
      <c r="B325" s="257" t="n">
        <v>45105</v>
      </c>
      <c r="C325" s="258" t="n">
        <v>45104</v>
      </c>
    </row>
    <row r="326" customFormat="false" ht="12.75" hidden="false" customHeight="false" outlineLevel="0" collapsed="false">
      <c r="A326" s="259" t="n">
        <v>45139</v>
      </c>
      <c r="B326" s="257" t="n">
        <v>45134</v>
      </c>
      <c r="C326" s="258" t="n">
        <v>45133</v>
      </c>
    </row>
    <row r="327" customFormat="false" ht="12.75" hidden="false" customHeight="false" outlineLevel="0" collapsed="false">
      <c r="A327" s="259" t="n">
        <v>45170</v>
      </c>
      <c r="B327" s="257" t="n">
        <v>45167</v>
      </c>
      <c r="C327" s="258" t="n">
        <v>45166</v>
      </c>
    </row>
    <row r="328" customFormat="false" ht="12.75" hidden="false" customHeight="false" outlineLevel="0" collapsed="false">
      <c r="A328" s="259" t="n">
        <v>45200</v>
      </c>
      <c r="B328" s="257" t="n">
        <v>45196</v>
      </c>
      <c r="C328" s="258" t="n">
        <v>45195</v>
      </c>
    </row>
    <row r="329" customFormat="false" ht="12.75" hidden="false" customHeight="false" outlineLevel="0" collapsed="false">
      <c r="A329" s="259" t="n">
        <v>45231</v>
      </c>
      <c r="B329" s="257" t="n">
        <v>45226</v>
      </c>
      <c r="C329" s="258" t="n">
        <v>45225</v>
      </c>
    </row>
    <row r="330" customFormat="false" ht="12.75" hidden="false" customHeight="false" outlineLevel="0" collapsed="false">
      <c r="A330" s="259" t="n">
        <v>45261</v>
      </c>
      <c r="B330" s="257" t="n">
        <v>45258</v>
      </c>
      <c r="C330" s="258" t="n">
        <v>45257</v>
      </c>
    </row>
    <row r="331" customFormat="false" ht="12.75" hidden="false" customHeight="false" outlineLevel="0" collapsed="false">
      <c r="A331" s="259" t="n">
        <v>45292</v>
      </c>
      <c r="B331" s="257" t="n">
        <v>45287</v>
      </c>
      <c r="C331" s="258" t="n">
        <v>45286</v>
      </c>
    </row>
    <row r="332" customFormat="false" ht="12.75" hidden="false" customHeight="false" outlineLevel="0" collapsed="false">
      <c r="A332" s="259" t="n">
        <v>45323</v>
      </c>
      <c r="B332" s="257" t="n">
        <v>45320</v>
      </c>
      <c r="C332" s="258" t="n">
        <v>45317</v>
      </c>
    </row>
    <row r="333" customFormat="false" ht="12.75" hidden="false" customHeight="false" outlineLevel="0" collapsed="false">
      <c r="A333" s="259" t="n">
        <v>45352</v>
      </c>
      <c r="B333" s="257" t="n">
        <v>45349</v>
      </c>
      <c r="C333" s="258" t="n">
        <v>45348</v>
      </c>
    </row>
    <row r="334" customFormat="false" ht="12.75" hidden="false" customHeight="false" outlineLevel="0" collapsed="false">
      <c r="A334" s="259" t="n">
        <v>45383</v>
      </c>
      <c r="B334" s="257" t="n">
        <v>45377</v>
      </c>
      <c r="C334" s="258" t="n">
        <v>45376</v>
      </c>
    </row>
    <row r="335" customFormat="false" ht="12.75" hidden="false" customHeight="false" outlineLevel="0" collapsed="false">
      <c r="A335" s="259" t="n">
        <v>45413</v>
      </c>
      <c r="B335" s="257" t="n">
        <v>45408</v>
      </c>
      <c r="C335" s="258" t="n">
        <v>45407</v>
      </c>
    </row>
    <row r="336" customFormat="false" ht="12.75" hidden="false" customHeight="false" outlineLevel="0" collapsed="false">
      <c r="A336" s="259" t="n">
        <v>45444</v>
      </c>
      <c r="B336" s="257" t="n">
        <v>45441</v>
      </c>
      <c r="C336" s="258" t="n">
        <v>45440</v>
      </c>
    </row>
    <row r="337" customFormat="false" ht="12.75" hidden="false" customHeight="false" outlineLevel="0" collapsed="false">
      <c r="A337" s="259" t="n">
        <v>45474</v>
      </c>
      <c r="B337" s="257" t="n">
        <v>45469</v>
      </c>
      <c r="C337" s="258" t="n">
        <v>45468</v>
      </c>
    </row>
    <row r="338" customFormat="false" ht="12.75" hidden="false" customHeight="false" outlineLevel="0" collapsed="false">
      <c r="A338" s="259" t="n">
        <v>45505</v>
      </c>
      <c r="B338" s="257" t="n">
        <v>45502</v>
      </c>
      <c r="C338" s="258" t="n">
        <v>45499</v>
      </c>
    </row>
    <row r="339" customFormat="false" ht="12.75" hidden="false" customHeight="false" outlineLevel="0" collapsed="false">
      <c r="A339" s="259" t="n">
        <v>45536</v>
      </c>
      <c r="B339" s="257" t="n">
        <v>45532</v>
      </c>
      <c r="C339" s="258" t="n">
        <v>45531</v>
      </c>
    </row>
    <row r="340" customFormat="false" ht="12.75" hidden="false" customHeight="false" outlineLevel="0" collapsed="false">
      <c r="A340" s="259" t="n">
        <v>45566</v>
      </c>
      <c r="B340" s="257" t="n">
        <v>45561</v>
      </c>
      <c r="C340" s="258" t="n">
        <v>45560</v>
      </c>
    </row>
    <row r="341" customFormat="false" ht="12.75" hidden="false" customHeight="false" outlineLevel="0" collapsed="false">
      <c r="A341" s="259" t="n">
        <v>45597</v>
      </c>
      <c r="B341" s="257" t="n">
        <v>45594</v>
      </c>
      <c r="C341" s="258" t="n">
        <v>45593</v>
      </c>
    </row>
    <row r="342" customFormat="false" ht="12.75" hidden="false" customHeight="false" outlineLevel="0" collapsed="false">
      <c r="A342" s="259" t="n">
        <v>45627</v>
      </c>
      <c r="B342" s="257" t="n">
        <v>45622</v>
      </c>
      <c r="C342" s="258" t="n">
        <v>45621</v>
      </c>
    </row>
    <row r="343" customFormat="false" ht="12.75" hidden="false" customHeight="false" outlineLevel="0" collapsed="false">
      <c r="A343" s="259" t="n">
        <v>45658</v>
      </c>
      <c r="B343" s="257" t="n">
        <v>45653</v>
      </c>
      <c r="C343" s="258" t="n">
        <v>45652</v>
      </c>
    </row>
    <row r="344" customFormat="false" ht="12.75" hidden="false" customHeight="false" outlineLevel="0" collapsed="false">
      <c r="A344" s="259" t="n">
        <v>45689</v>
      </c>
      <c r="B344" s="257" t="n">
        <v>45686</v>
      </c>
      <c r="C344" s="258" t="n">
        <v>45685</v>
      </c>
    </row>
    <row r="345" customFormat="false" ht="12.75" hidden="false" customHeight="false" outlineLevel="0" collapsed="false">
      <c r="A345" s="259" t="n">
        <v>45717</v>
      </c>
      <c r="B345" s="257" t="n">
        <v>45714</v>
      </c>
      <c r="C345" s="258" t="n">
        <v>45713</v>
      </c>
    </row>
    <row r="346" customFormat="false" ht="12.75" hidden="false" customHeight="false" outlineLevel="0" collapsed="false">
      <c r="A346" s="259" t="n">
        <v>45748</v>
      </c>
      <c r="B346" s="257" t="n">
        <v>45743</v>
      </c>
      <c r="C346" s="258" t="n">
        <v>45742</v>
      </c>
    </row>
    <row r="347" customFormat="false" ht="12.75" hidden="false" customHeight="false" outlineLevel="0" collapsed="false">
      <c r="A347" s="259" t="n">
        <v>45778</v>
      </c>
      <c r="B347" s="257" t="n">
        <v>45775</v>
      </c>
      <c r="C347" s="258" t="n">
        <v>45772</v>
      </c>
    </row>
    <row r="348" customFormat="false" ht="12.75" hidden="false" customHeight="false" outlineLevel="0" collapsed="false">
      <c r="A348" s="259" t="n">
        <v>45809</v>
      </c>
      <c r="B348" s="257" t="n">
        <v>45805</v>
      </c>
      <c r="C348" s="258" t="n">
        <v>45804</v>
      </c>
    </row>
    <row r="349" customFormat="false" ht="12.75" hidden="false" customHeight="false" outlineLevel="0" collapsed="false">
      <c r="A349" s="259" t="n">
        <v>45839</v>
      </c>
      <c r="B349" s="257" t="n">
        <v>45834</v>
      </c>
      <c r="C349" s="258" t="n">
        <v>45833</v>
      </c>
    </row>
    <row r="350" customFormat="false" ht="12.75" hidden="false" customHeight="false" outlineLevel="0" collapsed="false">
      <c r="A350" s="259" t="n">
        <v>45870</v>
      </c>
      <c r="B350" s="257" t="n">
        <v>45867</v>
      </c>
      <c r="C350" s="258" t="n">
        <v>45866</v>
      </c>
    </row>
    <row r="351" customFormat="false" ht="12.75" hidden="false" customHeight="false" outlineLevel="0" collapsed="false">
      <c r="A351" s="259" t="n">
        <v>45901</v>
      </c>
      <c r="B351" s="257" t="n">
        <v>45896</v>
      </c>
      <c r="C351" s="258" t="n">
        <v>45895</v>
      </c>
    </row>
    <row r="352" customFormat="false" ht="12.75" hidden="false" customHeight="false" outlineLevel="0" collapsed="false">
      <c r="A352" s="259" t="n">
        <v>45931</v>
      </c>
      <c r="B352" s="257" t="n">
        <v>45926</v>
      </c>
      <c r="C352" s="258" t="n">
        <v>45925</v>
      </c>
    </row>
    <row r="353" customFormat="false" ht="12.75" hidden="false" customHeight="false" outlineLevel="0" collapsed="false">
      <c r="A353" s="259" t="n">
        <v>45962</v>
      </c>
      <c r="B353" s="257" t="n">
        <v>45959</v>
      </c>
      <c r="C353" s="258" t="n">
        <v>45958</v>
      </c>
    </row>
    <row r="354" customFormat="false" ht="12.75" hidden="false" customHeight="false" outlineLevel="0" collapsed="false">
      <c r="A354" s="259" t="n">
        <v>45992</v>
      </c>
      <c r="B354" s="257" t="n">
        <v>45986</v>
      </c>
      <c r="C354" s="258" t="n">
        <v>45985</v>
      </c>
    </row>
    <row r="355" customFormat="false" ht="12.75" hidden="false" customHeight="false" outlineLevel="0" collapsed="false">
      <c r="A355" s="259" t="n">
        <v>46023</v>
      </c>
      <c r="B355" s="257" t="n">
        <v>46020</v>
      </c>
      <c r="C355" s="258" t="n">
        <v>46017</v>
      </c>
    </row>
    <row r="356" customFormat="false" ht="12.75" hidden="false" customHeight="false" outlineLevel="0" collapsed="false">
      <c r="A356" s="259" t="n">
        <v>46054</v>
      </c>
      <c r="B356" s="257" t="n">
        <v>46050</v>
      </c>
      <c r="C356" s="258" t="n">
        <v>46049</v>
      </c>
    </row>
    <row r="357" customFormat="false" ht="12.75" hidden="false" customHeight="false" outlineLevel="0" collapsed="false">
      <c r="A357" s="259" t="n">
        <v>46082</v>
      </c>
      <c r="B357" s="257" t="n">
        <v>46078</v>
      </c>
      <c r="C357" s="258" t="n">
        <v>46077</v>
      </c>
    </row>
    <row r="358" customFormat="false" ht="12.75" hidden="false" customHeight="false" outlineLevel="0" collapsed="false">
      <c r="A358" s="259" t="n">
        <v>46113</v>
      </c>
      <c r="B358" s="257" t="n">
        <v>46108</v>
      </c>
      <c r="C358" s="258" t="n">
        <v>46107</v>
      </c>
    </row>
    <row r="359" customFormat="false" ht="12.75" hidden="false" customHeight="false" outlineLevel="0" collapsed="false">
      <c r="A359" s="259" t="n">
        <v>46143</v>
      </c>
      <c r="B359" s="257" t="n">
        <v>46140</v>
      </c>
      <c r="C359" s="258" t="n">
        <v>46139</v>
      </c>
    </row>
    <row r="360" customFormat="false" ht="12.75" hidden="false" customHeight="false" outlineLevel="0" collapsed="false">
      <c r="A360" s="259" t="n">
        <v>46174</v>
      </c>
      <c r="B360" s="257" t="n">
        <v>46169</v>
      </c>
      <c r="C360" s="258" t="n">
        <v>46168</v>
      </c>
    </row>
    <row r="361" customFormat="false" ht="12.75" hidden="false" customHeight="false" outlineLevel="0" collapsed="false">
      <c r="A361" s="259" t="n">
        <v>46204</v>
      </c>
      <c r="B361" s="257" t="n">
        <v>46199</v>
      </c>
      <c r="C361" s="258" t="n">
        <v>46198</v>
      </c>
    </row>
    <row r="362" customFormat="false" ht="12.75" hidden="false" customHeight="false" outlineLevel="0" collapsed="false">
      <c r="A362" s="259" t="n">
        <v>46235</v>
      </c>
      <c r="B362" s="257" t="n">
        <v>46232</v>
      </c>
      <c r="C362" s="258" t="n">
        <v>46231</v>
      </c>
    </row>
    <row r="363" customFormat="false" ht="12.75" hidden="false" customHeight="false" outlineLevel="0" collapsed="false">
      <c r="A363" s="259" t="n">
        <v>46266</v>
      </c>
      <c r="B363" s="257" t="n">
        <v>46261</v>
      </c>
      <c r="C363" s="258" t="n">
        <v>46260</v>
      </c>
    </row>
    <row r="364" customFormat="false" ht="12.75" hidden="false" customHeight="false" outlineLevel="0" collapsed="false">
      <c r="A364" s="259" t="n">
        <v>46296</v>
      </c>
      <c r="B364" s="257" t="n">
        <v>46293</v>
      </c>
      <c r="C364" s="258" t="n">
        <v>46290</v>
      </c>
    </row>
    <row r="365" customFormat="false" ht="12.75" hidden="false" customHeight="false" outlineLevel="0" collapsed="false">
      <c r="A365" s="259" t="n">
        <v>46327</v>
      </c>
      <c r="B365" s="257" t="n">
        <v>46323</v>
      </c>
      <c r="C365" s="258" t="n">
        <v>46322</v>
      </c>
    </row>
    <row r="366" customFormat="false" ht="12.75" hidden="false" customHeight="false" outlineLevel="0" collapsed="false">
      <c r="A366" s="259" t="n">
        <v>46357</v>
      </c>
      <c r="B366" s="257" t="n">
        <v>46351</v>
      </c>
      <c r="C366" s="258" t="n">
        <v>46350</v>
      </c>
    </row>
    <row r="367" customFormat="false" ht="12.75" hidden="false" customHeight="false" outlineLevel="0" collapsed="false">
      <c r="A367" s="259" t="n">
        <v>46388</v>
      </c>
      <c r="B367" s="257" t="n">
        <v>46385</v>
      </c>
      <c r="C367" s="258" t="n">
        <v>46384</v>
      </c>
    </row>
    <row r="368" customFormat="false" ht="12.75" hidden="false" customHeight="false" outlineLevel="0" collapsed="false">
      <c r="A368" s="259" t="n">
        <v>46419</v>
      </c>
      <c r="B368" s="257" t="n">
        <v>46414</v>
      </c>
      <c r="C368" s="258" t="n">
        <v>46413</v>
      </c>
    </row>
    <row r="369" customFormat="false" ht="12.75" hidden="false" customHeight="false" outlineLevel="0" collapsed="false">
      <c r="A369" s="259" t="n">
        <v>46447</v>
      </c>
      <c r="B369" s="257" t="n">
        <v>46442</v>
      </c>
      <c r="C369" s="258" t="n">
        <v>46441</v>
      </c>
    </row>
    <row r="370" customFormat="false" ht="12.75" hidden="false" customHeight="false" outlineLevel="0" collapsed="false">
      <c r="A370" s="259" t="n">
        <v>46478</v>
      </c>
      <c r="B370" s="257" t="n">
        <v>46475</v>
      </c>
      <c r="C370" s="258" t="n">
        <v>46471</v>
      </c>
    </row>
    <row r="371" customFormat="false" ht="12.75" hidden="false" customHeight="false" outlineLevel="0" collapsed="false">
      <c r="A371" s="259" t="n">
        <v>46508</v>
      </c>
      <c r="B371" s="257" t="n">
        <v>46505</v>
      </c>
      <c r="C371" s="258" t="n">
        <v>46504</v>
      </c>
    </row>
    <row r="372" customFormat="false" ht="12.75" hidden="false" customHeight="false" outlineLevel="0" collapsed="false">
      <c r="A372" s="259" t="n">
        <v>46539</v>
      </c>
      <c r="B372" s="257" t="n">
        <v>46533</v>
      </c>
      <c r="C372" s="258" t="n">
        <v>46532</v>
      </c>
    </row>
    <row r="373" customFormat="false" ht="12.75" hidden="false" customHeight="false" outlineLevel="0" collapsed="false">
      <c r="A373" s="259" t="n">
        <v>46569</v>
      </c>
      <c r="B373" s="257" t="n">
        <v>46566</v>
      </c>
      <c r="C373" s="258" t="n">
        <v>46563</v>
      </c>
    </row>
    <row r="374" customFormat="false" ht="12.75" hidden="false" customHeight="false" outlineLevel="0" collapsed="false">
      <c r="A374" s="259" t="n">
        <v>46600</v>
      </c>
      <c r="B374" s="257" t="n">
        <v>46596</v>
      </c>
      <c r="C374" s="258" t="n">
        <v>46595</v>
      </c>
    </row>
    <row r="375" customFormat="false" ht="12.75" hidden="false" customHeight="false" outlineLevel="0" collapsed="false">
      <c r="A375" s="259" t="n">
        <v>46631</v>
      </c>
      <c r="B375" s="257" t="n">
        <v>46626</v>
      </c>
      <c r="C375" s="258" t="n">
        <v>46625</v>
      </c>
    </row>
    <row r="376" customFormat="false" ht="12.75" hidden="false" customHeight="false" outlineLevel="0" collapsed="false">
      <c r="A376" s="259" t="n">
        <v>46661</v>
      </c>
      <c r="B376" s="257" t="n">
        <v>46658</v>
      </c>
      <c r="C376" s="258" t="n">
        <v>46657</v>
      </c>
    </row>
    <row r="377" customFormat="false" ht="12.75" hidden="false" customHeight="false" outlineLevel="0" collapsed="false">
      <c r="A377" s="259" t="n">
        <v>46692</v>
      </c>
      <c r="B377" s="257" t="n">
        <v>46687</v>
      </c>
      <c r="C377" s="258" t="n">
        <v>46686</v>
      </c>
    </row>
    <row r="378" customFormat="false" ht="12.75" hidden="false" customHeight="false" outlineLevel="0" collapsed="false">
      <c r="A378" s="259" t="n">
        <v>46722</v>
      </c>
      <c r="B378" s="257" t="n">
        <v>46717</v>
      </c>
      <c r="C378" s="258" t="n">
        <v>46715</v>
      </c>
    </row>
    <row r="379" customFormat="false" ht="12.75" hidden="false" customHeight="false" outlineLevel="0" collapsed="false">
      <c r="A379" s="259" t="n">
        <v>46753</v>
      </c>
      <c r="B379" s="257" t="n">
        <v>46749</v>
      </c>
      <c r="C379" s="258" t="n">
        <v>46748</v>
      </c>
    </row>
    <row r="380" customFormat="false" ht="12.75" hidden="false" customHeight="false" outlineLevel="0" collapsed="false">
      <c r="A380" s="259" t="n">
        <v>46784</v>
      </c>
      <c r="B380" s="257" t="n">
        <v>46779</v>
      </c>
      <c r="C380" s="258" t="n">
        <v>46778</v>
      </c>
    </row>
    <row r="381" customFormat="false" ht="12.75" hidden="false" customHeight="false" outlineLevel="0" collapsed="false">
      <c r="A381" s="259" t="n">
        <v>46813</v>
      </c>
      <c r="B381" s="257" t="n">
        <v>46808</v>
      </c>
      <c r="C381" s="258" t="n">
        <v>46807</v>
      </c>
    </row>
    <row r="382" customFormat="false" ht="12.75" hidden="false" customHeight="false" outlineLevel="0" collapsed="false">
      <c r="A382" s="259" t="n">
        <v>46844</v>
      </c>
      <c r="B382" s="257" t="n">
        <v>46841</v>
      </c>
      <c r="C382" s="258" t="n">
        <v>46840</v>
      </c>
    </row>
    <row r="383" customFormat="false" ht="12.75" hidden="false" customHeight="false" outlineLevel="0" collapsed="false">
      <c r="A383" s="259" t="n">
        <v>46874</v>
      </c>
      <c r="B383" s="257" t="n">
        <v>46869</v>
      </c>
      <c r="C383" s="258" t="n">
        <v>46868</v>
      </c>
    </row>
    <row r="384" customFormat="false" ht="12.75" hidden="false" customHeight="false" outlineLevel="0" collapsed="false">
      <c r="A384" s="259" t="n">
        <v>46905</v>
      </c>
      <c r="B384" s="257" t="n">
        <v>46899</v>
      </c>
      <c r="C384" s="258" t="n">
        <v>46898</v>
      </c>
    </row>
    <row r="385" customFormat="false" ht="12.75" hidden="false" customHeight="false" outlineLevel="0" collapsed="false">
      <c r="A385" s="259" t="n">
        <v>46935</v>
      </c>
      <c r="B385" s="257" t="n">
        <v>46932</v>
      </c>
      <c r="C385" s="258" t="n">
        <v>46931</v>
      </c>
    </row>
    <row r="386" customFormat="false" ht="12.75" hidden="false" customHeight="false" outlineLevel="0" collapsed="false">
      <c r="A386" s="259" t="n">
        <v>46966</v>
      </c>
      <c r="B386" s="257" t="n">
        <v>46961</v>
      </c>
      <c r="C386" s="258" t="n">
        <v>46960</v>
      </c>
    </row>
    <row r="387" customFormat="false" ht="12.75" hidden="false" customHeight="false" outlineLevel="0" collapsed="false">
      <c r="A387" s="259" t="n">
        <v>46997</v>
      </c>
      <c r="B387" s="257" t="n">
        <v>46994</v>
      </c>
      <c r="C387" s="258" t="n">
        <v>46993</v>
      </c>
    </row>
    <row r="388" customFormat="false" ht="12.75" hidden="false" customHeight="false" outlineLevel="0" collapsed="false">
      <c r="A388" s="259" t="n">
        <v>47027</v>
      </c>
      <c r="B388" s="257" t="n">
        <v>47023</v>
      </c>
      <c r="C388" s="258" t="n">
        <v>47022</v>
      </c>
    </row>
    <row r="389" customFormat="false" ht="12.75" hidden="false" customHeight="false" outlineLevel="0" collapsed="false">
      <c r="A389" s="259" t="n">
        <v>47058</v>
      </c>
      <c r="B389" s="257" t="n">
        <v>47053</v>
      </c>
      <c r="C389" s="258" t="n">
        <v>47052</v>
      </c>
    </row>
    <row r="390" customFormat="false" ht="12.75" hidden="false" customHeight="false" outlineLevel="0" collapsed="false">
      <c r="A390" s="259" t="n">
        <v>47088</v>
      </c>
      <c r="B390" s="257" t="n">
        <v>47085</v>
      </c>
      <c r="C390" s="258" t="n">
        <v>47084</v>
      </c>
    </row>
    <row r="391" customFormat="false" ht="12.75" hidden="false" customHeight="false" outlineLevel="0" collapsed="false">
      <c r="A391" s="259" t="n">
        <v>47119</v>
      </c>
      <c r="B391" s="257" t="n">
        <v>47114</v>
      </c>
      <c r="C391" s="258" t="n">
        <v>47113</v>
      </c>
    </row>
    <row r="392" customFormat="false" ht="12.75" hidden="false" customHeight="false" outlineLevel="0" collapsed="false">
      <c r="A392" s="259" t="n">
        <v>47150</v>
      </c>
      <c r="B392" s="257" t="n">
        <v>47147</v>
      </c>
      <c r="C392" s="258" t="n">
        <v>47144</v>
      </c>
    </row>
    <row r="393" customFormat="false" ht="12.75" hidden="false" customHeight="false" outlineLevel="0" collapsed="false">
      <c r="A393" s="259" t="n">
        <v>47178</v>
      </c>
      <c r="B393" s="257" t="n">
        <v>47175</v>
      </c>
      <c r="C393" s="258" t="n">
        <v>47172</v>
      </c>
    </row>
    <row r="394" customFormat="false" ht="12.75" hidden="false" customHeight="false" outlineLevel="0" collapsed="false">
      <c r="A394" s="259" t="n">
        <v>47209</v>
      </c>
      <c r="B394" s="257" t="n">
        <v>47204</v>
      </c>
      <c r="C394" s="258" t="n">
        <v>47203</v>
      </c>
    </row>
    <row r="395" customFormat="false" ht="12.75" hidden="false" customHeight="false" outlineLevel="0" collapsed="false">
      <c r="A395" s="259" t="n">
        <v>47239</v>
      </c>
      <c r="B395" s="257" t="n">
        <v>47234</v>
      </c>
      <c r="C395" s="258" t="n">
        <v>47233</v>
      </c>
    </row>
    <row r="396" customFormat="false" ht="12.75" hidden="false" customHeight="false" outlineLevel="0" collapsed="false">
      <c r="A396" s="259" t="n">
        <v>47270</v>
      </c>
      <c r="B396" s="257" t="n">
        <v>47267</v>
      </c>
      <c r="C396" s="258" t="n">
        <v>47263</v>
      </c>
    </row>
    <row r="397" customFormat="false" ht="12.75" hidden="false" customHeight="false" outlineLevel="0" collapsed="false">
      <c r="A397" s="259" t="n">
        <v>47300</v>
      </c>
      <c r="B397" s="257" t="n">
        <v>47296</v>
      </c>
      <c r="C397" s="258" t="n">
        <v>47295</v>
      </c>
    </row>
    <row r="398" customFormat="false" ht="12.75" hidden="false" customHeight="false" outlineLevel="0" collapsed="false">
      <c r="A398" s="259" t="n">
        <v>47331</v>
      </c>
      <c r="B398" s="257" t="n">
        <v>47326</v>
      </c>
      <c r="C398" s="258" t="n">
        <v>47325</v>
      </c>
    </row>
    <row r="399" customFormat="false" ht="12.75" hidden="false" customHeight="false" outlineLevel="0" collapsed="false">
      <c r="A399" s="259" t="n">
        <v>47362</v>
      </c>
      <c r="B399" s="257" t="n">
        <v>47359</v>
      </c>
      <c r="C399" s="258" t="n">
        <v>47358</v>
      </c>
    </row>
    <row r="400" customFormat="false" ht="12.75" hidden="false" customHeight="false" outlineLevel="0" collapsed="false">
      <c r="A400" s="259" t="n">
        <v>47392</v>
      </c>
      <c r="B400" s="257" t="n">
        <v>47387</v>
      </c>
      <c r="C400" s="258" t="n">
        <v>47386</v>
      </c>
    </row>
    <row r="401" customFormat="false" ht="12.75" hidden="false" customHeight="false" outlineLevel="0" collapsed="false">
      <c r="A401" s="259" t="n">
        <v>47423</v>
      </c>
      <c r="B401" s="257" t="n">
        <v>47420</v>
      </c>
      <c r="C401" s="258" t="n">
        <v>47417</v>
      </c>
    </row>
    <row r="402" customFormat="false" ht="12.75" hidden="false" customHeight="false" outlineLevel="0" collapsed="false">
      <c r="A402" s="259" t="n">
        <v>47453</v>
      </c>
      <c r="B402" s="257" t="n">
        <v>47450</v>
      </c>
      <c r="C402" s="258" t="n">
        <v>47449</v>
      </c>
    </row>
    <row r="403" customFormat="false" ht="12.75" hidden="false" customHeight="false" outlineLevel="0" collapsed="false">
      <c r="A403" s="259" t="n">
        <v>47484</v>
      </c>
      <c r="B403" s="257" t="n">
        <v>47479</v>
      </c>
      <c r="C403" s="258" t="n">
        <v>47478</v>
      </c>
    </row>
    <row r="404" customFormat="false" ht="12.75" hidden="false" customHeight="false" outlineLevel="0" collapsed="false">
      <c r="A404" s="259" t="n">
        <v>47515</v>
      </c>
      <c r="B404" s="257" t="n">
        <v>47512</v>
      </c>
      <c r="C404" s="258" t="n">
        <v>47511</v>
      </c>
    </row>
    <row r="405" customFormat="false" ht="12.75" hidden="false" customHeight="false" outlineLevel="0" collapsed="false">
      <c r="A405" s="259" t="n">
        <v>47543</v>
      </c>
      <c r="B405" s="257" t="n">
        <v>47540</v>
      </c>
      <c r="C405" s="258" t="n">
        <v>47539</v>
      </c>
    </row>
    <row r="406" customFormat="false" ht="12.75" hidden="false" customHeight="false" outlineLevel="0" collapsed="false">
      <c r="A406" s="259" t="n">
        <v>47574</v>
      </c>
      <c r="B406" s="257" t="n">
        <v>47569</v>
      </c>
      <c r="C406" s="258" t="n">
        <v>47568</v>
      </c>
    </row>
    <row r="407" customFormat="false" ht="12.75" hidden="false" customHeight="false" outlineLevel="0" collapsed="false">
      <c r="A407" s="259" t="n">
        <v>47604</v>
      </c>
      <c r="B407" s="257" t="n">
        <v>47599</v>
      </c>
      <c r="C407" s="258" t="n">
        <v>47598</v>
      </c>
    </row>
    <row r="408" customFormat="false" ht="12.75" hidden="false" customHeight="false" outlineLevel="0" collapsed="false">
      <c r="A408" s="259" t="n">
        <v>47635</v>
      </c>
      <c r="B408" s="257" t="n">
        <v>47632</v>
      </c>
      <c r="C408" s="258" t="n">
        <v>47631</v>
      </c>
    </row>
    <row r="409" customFormat="false" ht="12.75" hidden="false" customHeight="false" outlineLevel="0" collapsed="false">
      <c r="A409" s="259" t="n">
        <v>47665</v>
      </c>
      <c r="B409" s="257" t="n">
        <v>47660</v>
      </c>
      <c r="C409" s="258" t="n">
        <v>47659</v>
      </c>
    </row>
    <row r="410" customFormat="false" ht="12.75" hidden="false" customHeight="false" outlineLevel="0" collapsed="false">
      <c r="A410" s="259" t="n">
        <v>47696</v>
      </c>
      <c r="B410" s="257" t="n">
        <v>47693</v>
      </c>
      <c r="C410" s="258" t="n">
        <v>47690</v>
      </c>
    </row>
    <row r="411" customFormat="false" ht="12.75" hidden="false" customHeight="false" outlineLevel="0" collapsed="false">
      <c r="A411" s="259" t="n">
        <v>47727</v>
      </c>
      <c r="B411" s="257" t="n">
        <v>47723</v>
      </c>
      <c r="C411" s="258" t="n">
        <v>47722</v>
      </c>
    </row>
    <row r="412" customFormat="false" ht="12.75" hidden="false" customHeight="false" outlineLevel="0" collapsed="false">
      <c r="A412" s="259" t="n">
        <v>47757</v>
      </c>
      <c r="B412" s="257" t="n">
        <v>47752</v>
      </c>
      <c r="C412" s="258" t="n">
        <v>47751</v>
      </c>
    </row>
    <row r="413" customFormat="false" ht="12.75" hidden="false" customHeight="false" outlineLevel="0" collapsed="false">
      <c r="A413" s="259" t="n">
        <v>47788</v>
      </c>
      <c r="B413" s="257" t="n">
        <v>47785</v>
      </c>
      <c r="C413" s="258" t="n">
        <v>47784</v>
      </c>
    </row>
    <row r="414" customFormat="false" ht="13.5" hidden="false" customHeight="false" outlineLevel="0" collapsed="false">
      <c r="A414" s="260" t="n">
        <v>47818</v>
      </c>
      <c r="B414" s="261" t="n">
        <v>47813</v>
      </c>
      <c r="C414" s="262" t="n">
        <v>47812</v>
      </c>
    </row>
  </sheetData>
  <mergeCells count="2">
    <mergeCell ref="A2:C2"/>
    <mergeCell ref="A3:C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BV365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pane xSplit="1" ySplit="5" topLeftCell="H6" activePane="bottomRight" state="frozen"/>
      <selection pane="topLeft" activeCell="G1" activeCellId="0" sqref="G1"/>
      <selection pane="topRight" activeCell="H1" activeCellId="0" sqref="H1"/>
      <selection pane="bottomLeft" activeCell="G6" activeCellId="0" sqref="G6"/>
      <selection pane="bottomRight" activeCell="H3" activeCellId="0" sqref="H3:BP36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7" style="232" width="11.56"/>
    <col collapsed="false" customWidth="true" hidden="false" outlineLevel="0" max="9" min="8" style="234" width="9.14"/>
    <col collapsed="false" customWidth="true" hidden="false" outlineLevel="0" max="10" min="10" style="234" width="11.42"/>
    <col collapsed="false" customWidth="true" hidden="false" outlineLevel="0" max="11" min="11" style="234" width="10.56"/>
    <col collapsed="false" customWidth="true" hidden="false" outlineLevel="0" max="13" min="12" style="234" width="9.14"/>
    <col collapsed="false" customWidth="true" hidden="false" outlineLevel="0" max="14" min="14" style="234" width="13.14"/>
    <col collapsed="false" customWidth="true" hidden="false" outlineLevel="0" max="15" min="15" style="234" width="12.99"/>
    <col collapsed="false" customWidth="true" hidden="false" outlineLevel="0" max="16" min="16" style="234" width="10.28"/>
    <col collapsed="false" customWidth="true" hidden="false" outlineLevel="0" max="17" min="17" style="234" width="9.7"/>
    <col collapsed="false" customWidth="true" hidden="false" outlineLevel="0" max="18" min="18" style="234" width="11.85"/>
    <col collapsed="false" customWidth="true" hidden="false" outlineLevel="0" max="19" min="19" style="234" width="10.13"/>
    <col collapsed="false" customWidth="true" hidden="false" outlineLevel="0" max="20" min="20" style="231" width="11.28"/>
    <col collapsed="false" customWidth="true" hidden="false" outlineLevel="0" max="21" min="21" style="231" width="11.13"/>
    <col collapsed="false" customWidth="true" hidden="false" outlineLevel="0" max="22" min="22" style="231" width="8.99"/>
    <col collapsed="false" customWidth="true" hidden="false" outlineLevel="0" max="23" min="23" style="231" width="11.28"/>
    <col collapsed="false" customWidth="true" hidden="false" outlineLevel="0" max="24" min="24" style="231" width="9.41"/>
    <col collapsed="false" customWidth="true" hidden="false" outlineLevel="0" max="25" min="25" style="231" width="14.28"/>
    <col collapsed="false" customWidth="true" hidden="false" outlineLevel="0" max="26" min="26" style="231" width="10.85"/>
    <col collapsed="false" customWidth="true" hidden="false" outlineLevel="0" max="27" min="27" style="231" width="9.14"/>
    <col collapsed="false" customWidth="true" hidden="false" outlineLevel="0" max="28" min="28" style="231" width="13.14"/>
    <col collapsed="false" customWidth="true" hidden="false" outlineLevel="0" max="74" min="29" style="231" width="9.14"/>
  </cols>
  <sheetData>
    <row r="1" customFormat="false" ht="12.75" hidden="false" customHeight="false" outlineLevel="0" collapsed="false">
      <c r="H1" s="234" t="str">
        <f aca="false">H3</f>
        <v>NG</v>
      </c>
      <c r="I1" s="234" t="str">
        <f aca="false">I3</f>
        <v>NG</v>
      </c>
      <c r="J1" s="234" t="str">
        <f aca="false">J3</f>
        <v>INTNS</v>
      </c>
      <c r="K1" s="234" t="str">
        <f aca="false">K3</f>
        <v>IF-ANR/OK</v>
      </c>
      <c r="L1" s="234" t="str">
        <f aca="false">L3</f>
        <v>IF-NGPL/MIDCON</v>
      </c>
      <c r="M1" s="234" t="str">
        <f aca="false">M3</f>
        <v>IF-NNG/DEMARCAT</v>
      </c>
      <c r="N1" s="234" t="str">
        <f aca="false">N3</f>
        <v>IF-NNG/TOK</v>
      </c>
      <c r="O1" s="234" t="str">
        <f aca="false">O3</f>
        <v>IF-NNG/VENT</v>
      </c>
      <c r="P1" s="234" t="str">
        <f aca="false">P3</f>
        <v>IF-NGPL/LA</v>
      </c>
      <c r="Q1" s="234" t="str">
        <f aca="false">Q3</f>
        <v>IF-NORAM/EAST</v>
      </c>
      <c r="R1" s="234" t="str">
        <f aca="false">R3</f>
        <v>IF-ONG/OKLAHOMA</v>
      </c>
      <c r="S1" s="234" t="str">
        <f aca="false">S3</f>
        <v>IF-PAN/TX/OK</v>
      </c>
      <c r="T1" s="234" t="str">
        <f aca="false">T3</f>
        <v>IF-WNG/TOK</v>
      </c>
      <c r="U1" s="234" t="str">
        <f aca="false">U3</f>
        <v>IF-TRUNKL/FLDZN</v>
      </c>
      <c r="V1" s="234" t="str">
        <f aca="false">V3</f>
        <v>IF-TRUNKL/LA</v>
      </c>
      <c r="W1" s="234" t="str">
        <f aca="false">W3</f>
        <v>MICH_CG-GD</v>
      </c>
      <c r="X1" s="234" t="str">
        <f aca="false">X3</f>
        <v>ML7/CG</v>
      </c>
      <c r="Y1" s="234" t="str">
        <f aca="false">Y3</f>
        <v>NGI/CHI. GATE</v>
      </c>
      <c r="Z1" s="234" t="str">
        <f aca="false">Z3</f>
        <v>NGI-PGE/CG</v>
      </c>
      <c r="AA1" s="234" t="str">
        <f aca="false">AA3</f>
        <v>IF-CGT/APPALAC</v>
      </c>
      <c r="AB1" s="234" t="str">
        <f aca="false">AB3</f>
        <v>IF-CNG/APPALACH</v>
      </c>
      <c r="AC1" s="234" t="str">
        <f aca="false">AC3</f>
        <v>IF-COLGULF/LA</v>
      </c>
      <c r="AD1" s="234" t="str">
        <f aca="false">AD3</f>
        <v>IF-FGT/Z1</v>
      </c>
      <c r="AE1" s="234" t="str">
        <f aca="false">AE3</f>
        <v>IF-FGT/Z2</v>
      </c>
      <c r="AF1" s="234" t="str">
        <f aca="false">AF3</f>
        <v>IF-FGT/Z3</v>
      </c>
      <c r="AG1" s="234" t="str">
        <f aca="false">AG3</f>
        <v>IF-HEHUB</v>
      </c>
      <c r="AH1" s="234" t="str">
        <f aca="false">AH3</f>
        <v>IF-SONAT/LA</v>
      </c>
      <c r="AI1" s="234" t="str">
        <f aca="false">AI3</f>
        <v>IF-TENN/LA</v>
      </c>
      <c r="AJ1" s="234" t="str">
        <f aca="false">AJ3</f>
        <v>IF-TETCO/ELA</v>
      </c>
      <c r="AK1" s="234" t="str">
        <f aca="false">AK3</f>
        <v>IF-TETCO/WLA</v>
      </c>
      <c r="AL1" s="234" t="str">
        <f aca="false">AL3</f>
        <v>IF-TGT/Z1</v>
      </c>
      <c r="AM1" s="234" t="str">
        <f aca="false">AM3</f>
        <v>IF-TRANSCO/Z1</v>
      </c>
      <c r="AN1" s="234" t="str">
        <f aca="false">AN3</f>
        <v>IF-TRUNKL/TX</v>
      </c>
      <c r="AO1" s="234" t="str">
        <f aca="false">AO3</f>
        <v>IF-TRANSCO/Z2</v>
      </c>
      <c r="AP1" s="234" t="str">
        <f aca="false">AP3</f>
        <v>IF-TRANSCO/Z3</v>
      </c>
      <c r="AQ1" s="234" t="str">
        <f aca="false">AQ3</f>
        <v>IF-TRANSCO/Z6</v>
      </c>
      <c r="AR1" s="234" t="str">
        <f aca="false">AR3</f>
        <v>IF-HPL/SHPCHAN</v>
      </c>
      <c r="AS1" s="234" t="str">
        <f aca="false">AS3</f>
        <v>IF-CIG/RKYMTN</v>
      </c>
      <c r="AT1" s="234" t="str">
        <f aca="false">AT3</f>
        <v>IF-ELPO/PERMIAN</v>
      </c>
      <c r="AU1" s="234" t="str">
        <f aca="false">AU3</f>
        <v>IF-ELPO/SJ</v>
      </c>
      <c r="AV1" s="234" t="str">
        <f aca="false">AV3</f>
        <v>IF-NTHWST/CANBR</v>
      </c>
      <c r="AW1" s="234" t="str">
        <f aca="false">AW3</f>
        <v>IF-NWPL_ROCKY_M</v>
      </c>
      <c r="AX1" s="234" t="str">
        <f aca="false">AX3</f>
        <v>IF-QUESTAR</v>
      </c>
      <c r="AY1" s="234" t="str">
        <f aca="false">AY3</f>
        <v>NGI-SOCAL</v>
      </c>
      <c r="AZ1" s="234" t="str">
        <f aca="false">AZ3</f>
        <v>DJ/BASIN/CIG</v>
      </c>
      <c r="BA1" s="234" t="str">
        <f aca="false">BA3</f>
        <v>IF-VALERO/TX</v>
      </c>
      <c r="BB1" s="234" t="str">
        <f aca="false">BB3</f>
        <v>IF-WAHA-TX</v>
      </c>
      <c r="BC1" s="234" t="str">
        <f aca="false">BC3</f>
        <v>IF-TETCO/STX</v>
      </c>
      <c r="BD1" s="234" t="str">
        <f aca="false">BD3</f>
        <v>IF-ANR/LA</v>
      </c>
      <c r="BE1" s="234" t="str">
        <f aca="false">BE3</f>
        <v>IF-TENN/TX</v>
      </c>
      <c r="BF1" s="234" t="str">
        <f aca="false">BF3</f>
        <v>IF-TGT/ZSL</v>
      </c>
      <c r="BG1" s="234" t="str">
        <f aca="false">BG3</f>
        <v>IF-NGPLTXOK</v>
      </c>
      <c r="BH1" s="234" t="str">
        <f aca="false">BH3</f>
        <v>IF-KATY</v>
      </c>
      <c r="BI1" s="234" t="str">
        <f aca="false">BI3</f>
        <v>IF-TENN/LA_OFF</v>
      </c>
      <c r="BJ1" s="234" t="str">
        <f aca="false">BJ3</f>
        <v>NGI-MALIN</v>
      </c>
      <c r="BK1" s="234" t="str">
        <f aca="false">BK3</f>
        <v>GDM-DAWN</v>
      </c>
      <c r="BL1" s="234" t="str">
        <f aca="false">BL3</f>
        <v>ANR/ML7-GDM</v>
      </c>
      <c r="BM1" s="234" t="str">
        <f aca="false">BM3</f>
        <v>MICH/CONS</v>
      </c>
      <c r="BN1" s="234" t="str">
        <f aca="false">BN3</f>
        <v>IF-TETCO/M3</v>
      </c>
    </row>
    <row r="2" customFormat="false" ht="12.75" hidden="false" customHeight="false" outlineLevel="0" collapsed="false">
      <c r="H2" s="234" t="n">
        <v>2</v>
      </c>
      <c r="I2" s="234" t="n">
        <f aca="false">H2+1</f>
        <v>3</v>
      </c>
      <c r="J2" s="234" t="n">
        <f aca="false">I2+1</f>
        <v>4</v>
      </c>
      <c r="K2" s="234" t="n">
        <f aca="false">J2+1</f>
        <v>5</v>
      </c>
      <c r="L2" s="234" t="n">
        <f aca="false">K2+1</f>
        <v>6</v>
      </c>
      <c r="M2" s="234" t="n">
        <f aca="false">L2+1</f>
        <v>7</v>
      </c>
      <c r="N2" s="234" t="n">
        <f aca="false">M2+1</f>
        <v>8</v>
      </c>
      <c r="O2" s="234" t="n">
        <f aca="false">N2+1</f>
        <v>9</v>
      </c>
      <c r="P2" s="234" t="n">
        <f aca="false">O2+1</f>
        <v>10</v>
      </c>
      <c r="Q2" s="234" t="n">
        <f aca="false">P2+1</f>
        <v>11</v>
      </c>
      <c r="R2" s="234" t="n">
        <f aca="false">Q2+1</f>
        <v>12</v>
      </c>
      <c r="S2" s="234" t="n">
        <f aca="false">R2+1</f>
        <v>13</v>
      </c>
      <c r="T2" s="234" t="n">
        <f aca="false">S2+1</f>
        <v>14</v>
      </c>
      <c r="U2" s="234" t="n">
        <f aca="false">T2+1</f>
        <v>15</v>
      </c>
      <c r="V2" s="234" t="n">
        <f aca="false">U2+1</f>
        <v>16</v>
      </c>
      <c r="W2" s="234" t="n">
        <f aca="false">V2+1</f>
        <v>17</v>
      </c>
      <c r="X2" s="234" t="n">
        <f aca="false">W2+1</f>
        <v>18</v>
      </c>
      <c r="Y2" s="234" t="n">
        <f aca="false">X2+1</f>
        <v>19</v>
      </c>
      <c r="Z2" s="234" t="n">
        <f aca="false">Y2+1</f>
        <v>20</v>
      </c>
      <c r="AA2" s="234" t="n">
        <f aca="false">Z2+1</f>
        <v>21</v>
      </c>
      <c r="AB2" s="234" t="n">
        <f aca="false">AA2+1</f>
        <v>22</v>
      </c>
      <c r="AC2" s="234" t="n">
        <f aca="false">AB2+1</f>
        <v>23</v>
      </c>
      <c r="AD2" s="234" t="n">
        <f aca="false">AC2+1</f>
        <v>24</v>
      </c>
      <c r="AE2" s="234" t="n">
        <f aca="false">AD2+1</f>
        <v>25</v>
      </c>
      <c r="AF2" s="234" t="n">
        <f aca="false">AE2+1</f>
        <v>26</v>
      </c>
      <c r="AG2" s="234" t="n">
        <f aca="false">AF2+1</f>
        <v>27</v>
      </c>
      <c r="AH2" s="234" t="n">
        <f aca="false">AG2+1</f>
        <v>28</v>
      </c>
      <c r="AI2" s="234" t="n">
        <f aca="false">AH2+1</f>
        <v>29</v>
      </c>
      <c r="AJ2" s="234" t="n">
        <f aca="false">AI2+1</f>
        <v>30</v>
      </c>
      <c r="AK2" s="234" t="n">
        <f aca="false">AJ2+1</f>
        <v>31</v>
      </c>
      <c r="AL2" s="234" t="n">
        <f aca="false">AK2+1</f>
        <v>32</v>
      </c>
      <c r="AM2" s="234" t="n">
        <f aca="false">AL2+1</f>
        <v>33</v>
      </c>
      <c r="AN2" s="234" t="n">
        <f aca="false">AM2+1</f>
        <v>34</v>
      </c>
      <c r="AO2" s="234" t="n">
        <f aca="false">AN2+1</f>
        <v>35</v>
      </c>
      <c r="AP2" s="234" t="n">
        <f aca="false">AO2+1</f>
        <v>36</v>
      </c>
      <c r="AQ2" s="234" t="n">
        <f aca="false">AP2+1</f>
        <v>37</v>
      </c>
      <c r="AR2" s="234" t="n">
        <f aca="false">AQ2+1</f>
        <v>38</v>
      </c>
      <c r="AS2" s="234" t="n">
        <f aca="false">AR2+1</f>
        <v>39</v>
      </c>
      <c r="AT2" s="234" t="n">
        <f aca="false">AS2+1</f>
        <v>40</v>
      </c>
      <c r="AU2" s="234" t="n">
        <f aca="false">AT2+1</f>
        <v>41</v>
      </c>
      <c r="AV2" s="234" t="n">
        <f aca="false">AU2+1</f>
        <v>42</v>
      </c>
      <c r="AW2" s="234" t="n">
        <f aca="false">AV2+1</f>
        <v>43</v>
      </c>
      <c r="AX2" s="234" t="n">
        <f aca="false">AW2+1</f>
        <v>44</v>
      </c>
      <c r="AY2" s="234" t="n">
        <f aca="false">AX2+1</f>
        <v>45</v>
      </c>
      <c r="AZ2" s="234" t="n">
        <f aca="false">AY2+1</f>
        <v>46</v>
      </c>
      <c r="BA2" s="234" t="n">
        <f aca="false">AZ2+1</f>
        <v>47</v>
      </c>
      <c r="BB2" s="234" t="n">
        <f aca="false">BA2+1</f>
        <v>48</v>
      </c>
      <c r="BC2" s="234" t="n">
        <f aca="false">BB2+1</f>
        <v>49</v>
      </c>
      <c r="BD2" s="234" t="n">
        <f aca="false">BC2+1</f>
        <v>50</v>
      </c>
      <c r="BE2" s="234" t="n">
        <f aca="false">BD2+1</f>
        <v>51</v>
      </c>
      <c r="BF2" s="234" t="n">
        <f aca="false">BE2+1</f>
        <v>52</v>
      </c>
      <c r="BG2" s="234" t="n">
        <f aca="false">BF2+1</f>
        <v>53</v>
      </c>
      <c r="BH2" s="234" t="n">
        <f aca="false">BG2+1</f>
        <v>54</v>
      </c>
      <c r="BI2" s="234" t="n">
        <f aca="false">BH2+1</f>
        <v>55</v>
      </c>
      <c r="BJ2" s="234" t="n">
        <f aca="false">BI2+1</f>
        <v>56</v>
      </c>
      <c r="BK2" s="234" t="n">
        <f aca="false">BJ2+1</f>
        <v>57</v>
      </c>
      <c r="BL2" s="234" t="n">
        <f aca="false">BK2+1</f>
        <v>58</v>
      </c>
      <c r="BM2" s="234" t="n">
        <f aca="false">BL2+1</f>
        <v>59</v>
      </c>
      <c r="BN2" s="234" t="n">
        <f aca="false">BM2+1</f>
        <v>60</v>
      </c>
    </row>
    <row r="3" customFormat="false" ht="12.75" hidden="false" customHeight="false" outlineLevel="0" collapsed="false">
      <c r="B3" s="263"/>
      <c r="C3" s="263"/>
      <c r="G3" s="264" t="s">
        <v>302</v>
      </c>
      <c r="H3" s="234" t="s">
        <v>303</v>
      </c>
      <c r="I3" s="265" t="s">
        <v>303</v>
      </c>
      <c r="J3" s="265" t="s">
        <v>304</v>
      </c>
      <c r="K3" s="265" t="s">
        <v>163</v>
      </c>
      <c r="L3" s="265" t="s">
        <v>164</v>
      </c>
      <c r="M3" s="265" t="s">
        <v>49</v>
      </c>
      <c r="N3" s="265" t="s">
        <v>166</v>
      </c>
      <c r="O3" s="265" t="s">
        <v>40</v>
      </c>
      <c r="P3" s="265" t="s">
        <v>167</v>
      </c>
      <c r="Q3" s="265" t="s">
        <v>168</v>
      </c>
      <c r="R3" s="266" t="s">
        <v>169</v>
      </c>
      <c r="S3" s="265" t="s">
        <v>43</v>
      </c>
      <c r="T3" s="265" t="s">
        <v>172</v>
      </c>
      <c r="U3" s="265" t="s">
        <v>170</v>
      </c>
      <c r="V3" s="265" t="s">
        <v>171</v>
      </c>
      <c r="W3" s="265" t="s">
        <v>44</v>
      </c>
      <c r="X3" s="265" t="s">
        <v>305</v>
      </c>
      <c r="Y3" s="265" t="s">
        <v>37</v>
      </c>
      <c r="Z3" s="265" t="s">
        <v>174</v>
      </c>
      <c r="AA3" s="265" t="s">
        <v>35</v>
      </c>
      <c r="AB3" s="265" t="s">
        <v>45</v>
      </c>
      <c r="AC3" s="267" t="s">
        <v>176</v>
      </c>
      <c r="AD3" s="268" t="s">
        <v>177</v>
      </c>
      <c r="AE3" s="231" t="s">
        <v>178</v>
      </c>
      <c r="AF3" s="231" t="s">
        <v>179</v>
      </c>
      <c r="AG3" s="231" t="s">
        <v>41</v>
      </c>
      <c r="AH3" s="231" t="s">
        <v>180</v>
      </c>
      <c r="AI3" s="231" t="s">
        <v>181</v>
      </c>
      <c r="AJ3" s="231" t="s">
        <v>184</v>
      </c>
      <c r="AK3" s="231" t="s">
        <v>187</v>
      </c>
      <c r="AL3" s="231" t="s">
        <v>306</v>
      </c>
      <c r="AM3" s="231" t="s">
        <v>188</v>
      </c>
      <c r="AN3" s="231" t="s">
        <v>189</v>
      </c>
      <c r="AO3" s="231" t="s">
        <v>190</v>
      </c>
      <c r="AP3" s="231" t="s">
        <v>191</v>
      </c>
      <c r="AQ3" s="231" t="s">
        <v>34</v>
      </c>
      <c r="AR3" s="231" t="s">
        <v>38</v>
      </c>
      <c r="AS3" s="231" t="s">
        <v>47</v>
      </c>
      <c r="AT3" s="231" t="s">
        <v>192</v>
      </c>
      <c r="AU3" s="231" t="s">
        <v>48</v>
      </c>
      <c r="AV3" s="231" t="s">
        <v>46</v>
      </c>
      <c r="AW3" s="231" t="s">
        <v>36</v>
      </c>
      <c r="AX3" s="231" t="s">
        <v>196</v>
      </c>
      <c r="AY3" s="231" t="s">
        <v>39</v>
      </c>
      <c r="AZ3" s="231" t="s">
        <v>198</v>
      </c>
      <c r="BA3" s="231" t="s">
        <v>194</v>
      </c>
      <c r="BB3" s="231" t="s">
        <v>195</v>
      </c>
      <c r="BC3" s="269" t="s">
        <v>193</v>
      </c>
      <c r="BD3" s="269" t="s">
        <v>307</v>
      </c>
      <c r="BE3" s="269" t="s">
        <v>183</v>
      </c>
      <c r="BF3" s="269" t="s">
        <v>186</v>
      </c>
      <c r="BG3" s="269" t="s">
        <v>165</v>
      </c>
      <c r="BH3" s="269" t="s">
        <v>308</v>
      </c>
      <c r="BI3" s="269" t="s">
        <v>182</v>
      </c>
      <c r="BJ3" s="269" t="s">
        <v>197</v>
      </c>
      <c r="BK3" s="231" t="s">
        <v>161</v>
      </c>
      <c r="BL3" s="231" t="s">
        <v>162</v>
      </c>
      <c r="BM3" s="231" t="s">
        <v>173</v>
      </c>
      <c r="BN3" s="231" t="s">
        <v>42</v>
      </c>
    </row>
    <row r="4" customFormat="false" ht="12.75" hidden="false" customHeight="false" outlineLevel="0" collapsed="false">
      <c r="G4" s="264" t="s">
        <v>309</v>
      </c>
      <c r="H4" s="234" t="s">
        <v>310</v>
      </c>
      <c r="I4" s="234" t="s">
        <v>311</v>
      </c>
      <c r="J4" s="234" t="s">
        <v>312</v>
      </c>
      <c r="K4" s="234" t="s">
        <v>310</v>
      </c>
      <c r="L4" s="234" t="s">
        <v>310</v>
      </c>
      <c r="M4" s="234" t="s">
        <v>310</v>
      </c>
      <c r="N4" s="234" t="s">
        <v>310</v>
      </c>
      <c r="O4" s="234" t="s">
        <v>310</v>
      </c>
      <c r="P4" s="234" t="s">
        <v>310</v>
      </c>
      <c r="Q4" s="234" t="s">
        <v>310</v>
      </c>
      <c r="R4" s="234" t="s">
        <v>310</v>
      </c>
      <c r="S4" s="234" t="s">
        <v>310</v>
      </c>
      <c r="T4" s="234" t="s">
        <v>310</v>
      </c>
      <c r="U4" s="234" t="s">
        <v>310</v>
      </c>
      <c r="V4" s="234" t="s">
        <v>310</v>
      </c>
      <c r="W4" s="234" t="s">
        <v>310</v>
      </c>
      <c r="X4" s="234" t="s">
        <v>310</v>
      </c>
      <c r="Y4" s="234" t="s">
        <v>310</v>
      </c>
      <c r="Z4" s="234" t="s">
        <v>310</v>
      </c>
      <c r="AA4" s="234" t="s">
        <v>310</v>
      </c>
      <c r="AB4" s="234" t="s">
        <v>310</v>
      </c>
      <c r="AC4" s="234" t="s">
        <v>310</v>
      </c>
      <c r="AD4" s="234" t="s">
        <v>310</v>
      </c>
      <c r="AE4" s="234" t="s">
        <v>310</v>
      </c>
      <c r="AF4" s="234" t="s">
        <v>310</v>
      </c>
      <c r="AG4" s="234" t="s">
        <v>310</v>
      </c>
      <c r="AH4" s="234" t="s">
        <v>310</v>
      </c>
      <c r="AI4" s="234" t="s">
        <v>310</v>
      </c>
      <c r="AJ4" s="234" t="s">
        <v>310</v>
      </c>
      <c r="AK4" s="234" t="s">
        <v>310</v>
      </c>
      <c r="AL4" s="234" t="s">
        <v>310</v>
      </c>
      <c r="AM4" s="234" t="s">
        <v>310</v>
      </c>
      <c r="AN4" s="234" t="s">
        <v>310</v>
      </c>
      <c r="AO4" s="234" t="s">
        <v>310</v>
      </c>
      <c r="AP4" s="234" t="s">
        <v>310</v>
      </c>
      <c r="AQ4" s="234" t="s">
        <v>310</v>
      </c>
      <c r="AR4" s="234" t="s">
        <v>310</v>
      </c>
      <c r="AS4" s="234" t="s">
        <v>310</v>
      </c>
      <c r="AT4" s="234" t="s">
        <v>310</v>
      </c>
      <c r="AU4" s="234" t="s">
        <v>310</v>
      </c>
      <c r="AV4" s="234" t="s">
        <v>310</v>
      </c>
      <c r="AW4" s="234" t="s">
        <v>310</v>
      </c>
      <c r="AX4" s="234" t="s">
        <v>310</v>
      </c>
      <c r="AY4" s="234" t="s">
        <v>310</v>
      </c>
      <c r="AZ4" s="234" t="s">
        <v>310</v>
      </c>
      <c r="BA4" s="234" t="s">
        <v>310</v>
      </c>
      <c r="BB4" s="234" t="s">
        <v>310</v>
      </c>
      <c r="BC4" s="234" t="s">
        <v>310</v>
      </c>
      <c r="BD4" s="234" t="s">
        <v>310</v>
      </c>
      <c r="BE4" s="234" t="s">
        <v>310</v>
      </c>
      <c r="BF4" s="234" t="s">
        <v>310</v>
      </c>
      <c r="BG4" s="234" t="s">
        <v>310</v>
      </c>
      <c r="BH4" s="234" t="s">
        <v>310</v>
      </c>
      <c r="BI4" s="234" t="s">
        <v>310</v>
      </c>
      <c r="BJ4" s="234" t="s">
        <v>310</v>
      </c>
      <c r="BK4" s="231" t="s">
        <v>310</v>
      </c>
      <c r="BL4" s="231" t="s">
        <v>310</v>
      </c>
      <c r="BM4" s="231" t="s">
        <v>310</v>
      </c>
      <c r="BN4" s="231" t="s">
        <v>310</v>
      </c>
    </row>
    <row r="5" customFormat="false" ht="12.75" hidden="false" customHeight="false" outlineLevel="0" collapsed="false">
      <c r="G5" s="264" t="s">
        <v>313</v>
      </c>
      <c r="H5" s="234" t="s">
        <v>314</v>
      </c>
      <c r="I5" s="234" t="s">
        <v>314</v>
      </c>
      <c r="J5" s="234" t="s">
        <v>315</v>
      </c>
      <c r="K5" s="234" t="s">
        <v>316</v>
      </c>
      <c r="L5" s="234" t="s">
        <v>316</v>
      </c>
      <c r="M5" s="234" t="s">
        <v>316</v>
      </c>
      <c r="N5" s="234" t="s">
        <v>316</v>
      </c>
      <c r="O5" s="234" t="s">
        <v>316</v>
      </c>
      <c r="P5" s="234" t="s">
        <v>316</v>
      </c>
      <c r="Q5" s="234" t="s">
        <v>316</v>
      </c>
      <c r="R5" s="234" t="s">
        <v>316</v>
      </c>
      <c r="S5" s="234" t="s">
        <v>316</v>
      </c>
      <c r="T5" s="234" t="s">
        <v>316</v>
      </c>
      <c r="U5" s="234" t="s">
        <v>316</v>
      </c>
      <c r="V5" s="234" t="s">
        <v>316</v>
      </c>
      <c r="W5" s="234" t="s">
        <v>316</v>
      </c>
      <c r="X5" s="234" t="s">
        <v>316</v>
      </c>
      <c r="Y5" s="234" t="s">
        <v>316</v>
      </c>
      <c r="Z5" s="234" t="s">
        <v>316</v>
      </c>
      <c r="AA5" s="234" t="s">
        <v>316</v>
      </c>
      <c r="AB5" s="234" t="s">
        <v>316</v>
      </c>
      <c r="AC5" s="234" t="s">
        <v>316</v>
      </c>
      <c r="AD5" s="234" t="s">
        <v>316</v>
      </c>
      <c r="AE5" s="234" t="s">
        <v>316</v>
      </c>
      <c r="AF5" s="234" t="s">
        <v>316</v>
      </c>
      <c r="AG5" s="234" t="s">
        <v>316</v>
      </c>
      <c r="AH5" s="234" t="s">
        <v>316</v>
      </c>
      <c r="AI5" s="234" t="s">
        <v>316</v>
      </c>
      <c r="AJ5" s="234" t="s">
        <v>316</v>
      </c>
      <c r="AK5" s="234" t="s">
        <v>316</v>
      </c>
      <c r="AL5" s="234" t="s">
        <v>316</v>
      </c>
      <c r="AM5" s="234" t="s">
        <v>316</v>
      </c>
      <c r="AN5" s="234" t="s">
        <v>316</v>
      </c>
      <c r="AO5" s="234" t="s">
        <v>316</v>
      </c>
      <c r="AP5" s="234" t="s">
        <v>316</v>
      </c>
      <c r="AQ5" s="234" t="s">
        <v>316</v>
      </c>
      <c r="AR5" s="234" t="s">
        <v>316</v>
      </c>
      <c r="AS5" s="234" t="s">
        <v>316</v>
      </c>
      <c r="AT5" s="234" t="s">
        <v>316</v>
      </c>
      <c r="AU5" s="234" t="s">
        <v>316</v>
      </c>
      <c r="AV5" s="234" t="s">
        <v>316</v>
      </c>
      <c r="AW5" s="234" t="s">
        <v>316</v>
      </c>
      <c r="AX5" s="234" t="s">
        <v>316</v>
      </c>
      <c r="AY5" s="234" t="s">
        <v>316</v>
      </c>
      <c r="AZ5" s="234" t="s">
        <v>316</v>
      </c>
      <c r="BA5" s="234" t="s">
        <v>316</v>
      </c>
      <c r="BB5" s="234" t="s">
        <v>316</v>
      </c>
      <c r="BC5" s="234" t="s">
        <v>316</v>
      </c>
      <c r="BD5" s="234" t="s">
        <v>316</v>
      </c>
      <c r="BE5" s="234" t="s">
        <v>316</v>
      </c>
      <c r="BF5" s="234" t="s">
        <v>316</v>
      </c>
      <c r="BG5" s="234" t="s">
        <v>316</v>
      </c>
      <c r="BH5" s="234" t="s">
        <v>316</v>
      </c>
      <c r="BI5" s="234" t="s">
        <v>316</v>
      </c>
      <c r="BJ5" s="234" t="s">
        <v>316</v>
      </c>
      <c r="BK5" s="231" t="s">
        <v>316</v>
      </c>
      <c r="BL5" s="231" t="s">
        <v>316</v>
      </c>
      <c r="BM5" s="231" t="s">
        <v>316</v>
      </c>
      <c r="BN5" s="231" t="s">
        <v>316</v>
      </c>
    </row>
    <row r="6" customFormat="false" ht="12.75" hidden="false" customHeight="false" outlineLevel="0" collapsed="false">
      <c r="C6" s="263"/>
      <c r="G6" s="219" t="n">
        <v>36861</v>
      </c>
      <c r="H6" s="122" t="n">
        <v>6.673</v>
      </c>
      <c r="I6" s="234" t="n">
        <v>0.82</v>
      </c>
      <c r="J6" s="231" t="n">
        <v>0.069420808874716</v>
      </c>
      <c r="K6" s="231" t="n">
        <v>-0.12</v>
      </c>
      <c r="L6" s="231" t="n">
        <v>-0.135</v>
      </c>
      <c r="M6" s="270" t="n">
        <v>0.025</v>
      </c>
      <c r="N6" s="270" t="n">
        <v>-0.07</v>
      </c>
      <c r="O6" s="231" t="n">
        <v>0.015</v>
      </c>
      <c r="P6" s="231" t="n">
        <v>-0.0825</v>
      </c>
      <c r="Q6" s="231" t="n">
        <v>-0.1025</v>
      </c>
      <c r="R6" s="231" t="n">
        <v>-0.11</v>
      </c>
      <c r="S6" s="231" t="n">
        <v>-0.12</v>
      </c>
      <c r="T6" s="231" t="n">
        <v>-0.12</v>
      </c>
      <c r="U6" s="231" t="n">
        <v>-0.12625</v>
      </c>
      <c r="V6" s="231" t="n">
        <v>-0.09</v>
      </c>
      <c r="W6" s="231" t="n">
        <v>0.095</v>
      </c>
      <c r="X6" s="231" t="n">
        <v>0.125</v>
      </c>
      <c r="Y6" s="231" t="n">
        <v>0.135</v>
      </c>
      <c r="Z6" s="231" t="n">
        <v>6.38</v>
      </c>
      <c r="AA6" s="231" t="n">
        <v>0.29</v>
      </c>
      <c r="AB6" s="231" t="n">
        <v>0.52</v>
      </c>
      <c r="AC6" s="231" t="n">
        <v>-0.0275</v>
      </c>
      <c r="AD6" s="231" t="n">
        <v>-0.065</v>
      </c>
      <c r="AE6" s="231" t="n">
        <v>-0.0125</v>
      </c>
      <c r="AF6" s="231" t="n">
        <v>-0.0625</v>
      </c>
      <c r="AG6" s="231" t="n">
        <v>0.0025</v>
      </c>
      <c r="AH6" s="231" t="n">
        <v>-0.03</v>
      </c>
      <c r="AI6" s="231" t="n">
        <v>-0.085</v>
      </c>
      <c r="AJ6" s="231" t="n">
        <v>-0.0775</v>
      </c>
      <c r="AK6" s="231" t="n">
        <v>-0.1</v>
      </c>
      <c r="AL6" s="231" t="n">
        <v>-0.025</v>
      </c>
      <c r="AM6" s="231" t="n">
        <v>-0.0825</v>
      </c>
      <c r="AN6" s="231" t="n">
        <v>-0.1625</v>
      </c>
      <c r="AO6" s="231" t="n">
        <v>-0.0325</v>
      </c>
      <c r="AP6" s="231" t="n">
        <v>0.0175</v>
      </c>
      <c r="AQ6" s="231" t="n">
        <v>1.95</v>
      </c>
      <c r="AR6" s="231" t="n">
        <v>-0.0225</v>
      </c>
      <c r="AS6" s="231" t="n">
        <v>-0.235</v>
      </c>
      <c r="AT6" s="231" t="n">
        <v>0.07</v>
      </c>
      <c r="AU6" s="231" t="n">
        <v>-0.105</v>
      </c>
      <c r="AV6" s="231" t="n">
        <v>5.85</v>
      </c>
      <c r="AW6" s="231" t="n">
        <v>-0.17</v>
      </c>
      <c r="AX6" s="231" t="n">
        <v>-0.235</v>
      </c>
      <c r="AY6" s="231" t="n">
        <v>5.78</v>
      </c>
      <c r="AZ6" s="231" t="n">
        <v>-0.235</v>
      </c>
      <c r="BA6" s="231" t="n">
        <v>0</v>
      </c>
      <c r="BB6" s="231" t="n">
        <v>0.035</v>
      </c>
      <c r="BC6" s="231" t="n">
        <v>-0.185</v>
      </c>
      <c r="BD6" s="231" t="n">
        <v>-0.085</v>
      </c>
      <c r="BE6" s="231" t="n">
        <v>-0.16</v>
      </c>
      <c r="BF6" s="231" t="n">
        <v>-0.03</v>
      </c>
      <c r="BG6" s="231" t="n">
        <v>-0.1125</v>
      </c>
      <c r="BH6" s="231" t="n">
        <v>-0.0575</v>
      </c>
      <c r="BI6" s="231" t="n">
        <v>-0.085</v>
      </c>
      <c r="BJ6" s="231" t="n">
        <v>5.68</v>
      </c>
      <c r="BK6" s="231" t="n">
        <v>0.135</v>
      </c>
      <c r="BL6" s="231" t="n">
        <v>0.125</v>
      </c>
      <c r="BM6" s="231" t="n">
        <v>0.1</v>
      </c>
      <c r="BN6" s="231" t="n">
        <v>1.07</v>
      </c>
    </row>
    <row r="7" customFormat="false" ht="12.75" hidden="false" customHeight="false" outlineLevel="0" collapsed="false">
      <c r="C7" s="263"/>
      <c r="G7" s="219" t="n">
        <f aca="false">EOMONTH(G6,0)+1</f>
        <v>36892</v>
      </c>
      <c r="H7" s="122" t="n">
        <v>6.533</v>
      </c>
      <c r="I7" s="234" t="n">
        <v>0.83</v>
      </c>
      <c r="J7" s="231" t="n">
        <v>0.068871456367479</v>
      </c>
      <c r="K7" s="231" t="n">
        <v>-0.11</v>
      </c>
      <c r="L7" s="231" t="n">
        <v>-0.125</v>
      </c>
      <c r="M7" s="270" t="n">
        <v>0.04</v>
      </c>
      <c r="N7" s="270" t="n">
        <v>-0.06</v>
      </c>
      <c r="O7" s="231" t="n">
        <v>0.03</v>
      </c>
      <c r="P7" s="231" t="n">
        <v>-0.08</v>
      </c>
      <c r="Q7" s="231" t="n">
        <v>-0.1025</v>
      </c>
      <c r="R7" s="231" t="n">
        <v>-0.1</v>
      </c>
      <c r="S7" s="231" t="n">
        <v>-0.11</v>
      </c>
      <c r="T7" s="231" t="n">
        <v>-0.11</v>
      </c>
      <c r="U7" s="231" t="n">
        <v>-0.12</v>
      </c>
      <c r="V7" s="231" t="n">
        <v>-0.0825</v>
      </c>
      <c r="W7" s="231" t="n">
        <v>0.215</v>
      </c>
      <c r="X7" s="231" t="n">
        <v>0.245</v>
      </c>
      <c r="Y7" s="231" t="n">
        <v>0.19</v>
      </c>
      <c r="Z7" s="231" t="n">
        <v>2.65</v>
      </c>
      <c r="AA7" s="231" t="n">
        <v>0.305</v>
      </c>
      <c r="AB7" s="231" t="n">
        <v>0.56</v>
      </c>
      <c r="AC7" s="231" t="n">
        <v>-0.0275</v>
      </c>
      <c r="AD7" s="231" t="n">
        <v>-0.065</v>
      </c>
      <c r="AE7" s="231" t="n">
        <v>-0.0125</v>
      </c>
      <c r="AF7" s="231" t="n">
        <v>-0.0625</v>
      </c>
      <c r="AG7" s="231" t="n">
        <v>0.0025</v>
      </c>
      <c r="AH7" s="231" t="n">
        <v>-0.03</v>
      </c>
      <c r="AI7" s="231" t="n">
        <v>-0.085</v>
      </c>
      <c r="AJ7" s="231" t="n">
        <v>-0.0775</v>
      </c>
      <c r="AK7" s="231" t="n">
        <v>-0.1</v>
      </c>
      <c r="AL7" s="231" t="n">
        <v>-0.025</v>
      </c>
      <c r="AM7" s="231" t="n">
        <v>-0.0825</v>
      </c>
      <c r="AN7" s="231" t="n">
        <v>-0.1575</v>
      </c>
      <c r="AO7" s="231" t="n">
        <v>-0.0325</v>
      </c>
      <c r="AP7" s="231" t="n">
        <v>0.0175</v>
      </c>
      <c r="AQ7" s="231" t="n">
        <v>1.98</v>
      </c>
      <c r="AR7" s="231" t="n">
        <v>-0.0125</v>
      </c>
      <c r="AS7" s="231" t="n">
        <v>-0.2725</v>
      </c>
      <c r="AT7" s="231" t="n">
        <v>0.03</v>
      </c>
      <c r="AU7" s="231" t="n">
        <v>-0.11</v>
      </c>
      <c r="AV7" s="231" t="n">
        <v>2.45</v>
      </c>
      <c r="AW7" s="231" t="n">
        <v>-0.2075</v>
      </c>
      <c r="AX7" s="231" t="n">
        <v>-0.2725</v>
      </c>
      <c r="AY7" s="231" t="n">
        <v>2.15</v>
      </c>
      <c r="AZ7" s="231" t="n">
        <v>-0.2725</v>
      </c>
      <c r="BA7" s="231" t="n">
        <v>0</v>
      </c>
      <c r="BB7" s="231" t="n">
        <v>0.025</v>
      </c>
      <c r="BC7" s="231" t="n">
        <v>-0.1775</v>
      </c>
      <c r="BD7" s="231" t="n">
        <v>-0.08</v>
      </c>
      <c r="BE7" s="231" t="n">
        <v>-0.155</v>
      </c>
      <c r="BF7" s="231" t="n">
        <v>-0.03</v>
      </c>
      <c r="BG7" s="231" t="n">
        <v>-0.1075</v>
      </c>
      <c r="BH7" s="231" t="n">
        <v>-0.0475</v>
      </c>
      <c r="BI7" s="231" t="n">
        <v>-0.085</v>
      </c>
      <c r="BJ7" s="231" t="n">
        <v>2.05</v>
      </c>
      <c r="BK7" s="231" t="n">
        <v>0.225</v>
      </c>
      <c r="BL7" s="231" t="n">
        <v>0.245</v>
      </c>
      <c r="BM7" s="231" t="n">
        <v>0.22</v>
      </c>
      <c r="BN7" s="231" t="n">
        <v>1.14</v>
      </c>
    </row>
    <row r="8" customFormat="false" ht="12.75" hidden="false" customHeight="false" outlineLevel="0" collapsed="false">
      <c r="C8" s="263"/>
      <c r="G8" s="219" t="n">
        <f aca="false">EOMONTH(G7,0)+1</f>
        <v>36923</v>
      </c>
      <c r="H8" s="122" t="n">
        <v>6.043</v>
      </c>
      <c r="I8" s="234" t="n">
        <v>0.78</v>
      </c>
      <c r="J8" s="231" t="n">
        <v>0.068422514816258</v>
      </c>
      <c r="K8" s="231" t="n">
        <v>-0.1</v>
      </c>
      <c r="L8" s="231" t="n">
        <v>-0.115</v>
      </c>
      <c r="M8" s="270" t="n">
        <v>0.055</v>
      </c>
      <c r="N8" s="270" t="n">
        <v>-0.05</v>
      </c>
      <c r="O8" s="231" t="n">
        <v>0.045</v>
      </c>
      <c r="P8" s="231" t="n">
        <v>-0.0775</v>
      </c>
      <c r="Q8" s="231" t="n">
        <v>-0.1075</v>
      </c>
      <c r="R8" s="231" t="n">
        <v>-0.09</v>
      </c>
      <c r="S8" s="231" t="n">
        <v>-0.1</v>
      </c>
      <c r="T8" s="231" t="n">
        <v>-0.1</v>
      </c>
      <c r="U8" s="231" t="n">
        <v>-0.1175</v>
      </c>
      <c r="V8" s="231" t="n">
        <v>-0.08</v>
      </c>
      <c r="W8" s="231" t="n">
        <v>0.215</v>
      </c>
      <c r="X8" s="231" t="n">
        <v>0.245</v>
      </c>
      <c r="Y8" s="231" t="n">
        <v>0.19</v>
      </c>
      <c r="Z8" s="231" t="n">
        <v>1.8</v>
      </c>
      <c r="AA8" s="231" t="n">
        <v>0.305</v>
      </c>
      <c r="AB8" s="231" t="n">
        <v>0.52</v>
      </c>
      <c r="AC8" s="231" t="n">
        <v>-0.0275</v>
      </c>
      <c r="AD8" s="231" t="n">
        <v>-0.065</v>
      </c>
      <c r="AE8" s="231" t="n">
        <v>-0.0125</v>
      </c>
      <c r="AF8" s="231" t="n">
        <v>-0.0625</v>
      </c>
      <c r="AG8" s="231" t="n">
        <v>0.0025</v>
      </c>
      <c r="AH8" s="231" t="n">
        <v>-0.03</v>
      </c>
      <c r="AI8" s="231" t="n">
        <v>-0.085</v>
      </c>
      <c r="AJ8" s="231" t="n">
        <v>-0.0775</v>
      </c>
      <c r="AK8" s="231" t="n">
        <v>-0.1</v>
      </c>
      <c r="AL8" s="231" t="n">
        <v>-0.025</v>
      </c>
      <c r="AM8" s="231" t="n">
        <v>-0.0825</v>
      </c>
      <c r="AN8" s="231" t="n">
        <v>-0.155</v>
      </c>
      <c r="AO8" s="231" t="n">
        <v>-0.0325</v>
      </c>
      <c r="AP8" s="231" t="n">
        <v>0.0175</v>
      </c>
      <c r="AQ8" s="231" t="n">
        <v>1.21</v>
      </c>
      <c r="AR8" s="231" t="n">
        <v>-0.0125</v>
      </c>
      <c r="AS8" s="231" t="n">
        <v>-0.2725</v>
      </c>
      <c r="AT8" s="231" t="n">
        <v>0.02</v>
      </c>
      <c r="AU8" s="231" t="n">
        <v>-0.13</v>
      </c>
      <c r="AV8" s="231" t="n">
        <v>0.55</v>
      </c>
      <c r="AW8" s="231" t="n">
        <v>-0.2075</v>
      </c>
      <c r="AX8" s="231" t="n">
        <v>-0.2725</v>
      </c>
      <c r="AY8" s="231" t="n">
        <v>1.4</v>
      </c>
      <c r="AZ8" s="231" t="n">
        <v>-0.2725</v>
      </c>
      <c r="BA8" s="231" t="n">
        <v>0</v>
      </c>
      <c r="BB8" s="231" t="n">
        <v>0.02</v>
      </c>
      <c r="BC8" s="231" t="n">
        <v>-0.1665</v>
      </c>
      <c r="BD8" s="231" t="n">
        <v>-0.0775</v>
      </c>
      <c r="BE8" s="231" t="n">
        <v>-0.145</v>
      </c>
      <c r="BF8" s="231" t="n">
        <v>-0.03</v>
      </c>
      <c r="BG8" s="231" t="n">
        <v>-0.105</v>
      </c>
      <c r="BH8" s="231" t="n">
        <v>-0.0475</v>
      </c>
      <c r="BI8" s="231" t="n">
        <v>-0.085</v>
      </c>
      <c r="BJ8" s="231" t="n">
        <v>1.25</v>
      </c>
      <c r="BK8" s="231" t="n">
        <v>0.215</v>
      </c>
      <c r="BL8" s="231" t="n">
        <v>0.245</v>
      </c>
      <c r="BM8" s="231" t="n">
        <v>0.22</v>
      </c>
      <c r="BN8" s="231" t="n">
        <v>0.88</v>
      </c>
    </row>
    <row r="9" customFormat="false" ht="12.75" hidden="false" customHeight="false" outlineLevel="0" collapsed="false">
      <c r="C9" s="263"/>
      <c r="G9" s="219" t="n">
        <f aca="false">EOMONTH(G8,0)+1</f>
        <v>36951</v>
      </c>
      <c r="H9" s="0" t="n">
        <v>5.323</v>
      </c>
      <c r="I9" s="234" t="n">
        <v>0.615</v>
      </c>
      <c r="J9" s="231" t="n">
        <v>0.067949221977425</v>
      </c>
      <c r="K9" s="231" t="n">
        <v>-0.12</v>
      </c>
      <c r="L9" s="231" t="n">
        <v>-0.1425</v>
      </c>
      <c r="M9" s="270" t="n">
        <v>-0.07</v>
      </c>
      <c r="N9" s="270" t="n">
        <v>-0.1</v>
      </c>
      <c r="O9" s="231" t="n">
        <v>-0.08</v>
      </c>
      <c r="P9" s="231" t="n">
        <v>-0.06</v>
      </c>
      <c r="Q9" s="231" t="n">
        <v>-0.0825</v>
      </c>
      <c r="R9" s="231" t="n">
        <v>-0.09</v>
      </c>
      <c r="S9" s="231" t="n">
        <v>-0.12</v>
      </c>
      <c r="T9" s="231" t="n">
        <v>-0.12</v>
      </c>
      <c r="U9" s="231" t="n">
        <v>-0.08625</v>
      </c>
      <c r="V9" s="231" t="n">
        <v>-0.07</v>
      </c>
      <c r="W9" s="231" t="n">
        <v>0.165</v>
      </c>
      <c r="X9" s="231" t="n">
        <v>0.2</v>
      </c>
      <c r="Y9" s="231" t="n">
        <v>0.08</v>
      </c>
      <c r="Z9" s="231" t="n">
        <v>1.75</v>
      </c>
      <c r="AA9" s="231" t="n">
        <v>0.2</v>
      </c>
      <c r="AB9" s="231" t="n">
        <v>0.27</v>
      </c>
      <c r="AC9" s="231" t="n">
        <v>-0.025</v>
      </c>
      <c r="AD9" s="231" t="n">
        <v>-0.0475</v>
      </c>
      <c r="AE9" s="231" t="n">
        <v>0.0025</v>
      </c>
      <c r="AF9" s="231" t="n">
        <v>-0.0375</v>
      </c>
      <c r="AG9" s="231" t="n">
        <v>0.005</v>
      </c>
      <c r="AH9" s="231" t="n">
        <v>-0.0125</v>
      </c>
      <c r="AI9" s="231" t="n">
        <v>-0.07</v>
      </c>
      <c r="AJ9" s="231" t="n">
        <v>-0.0675</v>
      </c>
      <c r="AK9" s="231" t="n">
        <v>-0.085</v>
      </c>
      <c r="AL9" s="231" t="n">
        <v>-0.025</v>
      </c>
      <c r="AM9" s="231" t="n">
        <v>-0.07</v>
      </c>
      <c r="AN9" s="231" t="n">
        <v>-0.1025</v>
      </c>
      <c r="AO9" s="231" t="n">
        <v>-0.03</v>
      </c>
      <c r="AP9" s="231" t="n">
        <v>0.01</v>
      </c>
      <c r="AQ9" s="231" t="n">
        <v>0.465</v>
      </c>
      <c r="AR9" s="231" t="n">
        <v>0.0225</v>
      </c>
      <c r="AS9" s="231" t="n">
        <v>-0.5275</v>
      </c>
      <c r="AT9" s="231" t="n">
        <v>-0.06</v>
      </c>
      <c r="AU9" s="231" t="n">
        <v>-0.3625</v>
      </c>
      <c r="AV9" s="231" t="n">
        <v>-0.02</v>
      </c>
      <c r="AW9" s="231" t="n">
        <v>-0.4625</v>
      </c>
      <c r="AX9" s="231" t="n">
        <v>-0.5275</v>
      </c>
      <c r="AY9" s="231" t="n">
        <v>1.66</v>
      </c>
      <c r="AZ9" s="231" t="n">
        <v>-0.5275</v>
      </c>
      <c r="BA9" s="231" t="n">
        <v>0</v>
      </c>
      <c r="BB9" s="231" t="n">
        <v>0.015</v>
      </c>
      <c r="BC9" s="231" t="n">
        <v>-0.1275</v>
      </c>
      <c r="BD9" s="231" t="n">
        <v>-0.0725</v>
      </c>
      <c r="BE9" s="231" t="n">
        <v>-0.1025</v>
      </c>
      <c r="BF9" s="231" t="n">
        <v>-0.03</v>
      </c>
      <c r="BG9" s="231" t="n">
        <v>-0.0675</v>
      </c>
      <c r="BH9" s="231" t="n">
        <v>-0.0125</v>
      </c>
      <c r="BI9" s="231" t="n">
        <v>-0.07</v>
      </c>
      <c r="BJ9" s="231" t="n">
        <v>1.31</v>
      </c>
      <c r="BK9" s="231" t="n">
        <v>0.165</v>
      </c>
      <c r="BL9" s="231" t="n">
        <v>0.2</v>
      </c>
      <c r="BM9" s="231" t="n">
        <v>0.155</v>
      </c>
      <c r="BN9" s="231" t="n">
        <v>0.37</v>
      </c>
    </row>
    <row r="10" customFormat="false" ht="12.75" hidden="false" customHeight="false" outlineLevel="0" collapsed="false">
      <c r="C10" s="263"/>
      <c r="G10" s="219" t="n">
        <f aca="false">EOMONTH(G9,0)+1</f>
        <v>36982</v>
      </c>
      <c r="H10" s="0" t="n">
        <v>5.008</v>
      </c>
      <c r="I10" s="234" t="n">
        <v>0.5075</v>
      </c>
      <c r="J10" s="231" t="n">
        <v>0.067428261060615</v>
      </c>
      <c r="K10" s="231" t="n">
        <v>-0.115</v>
      </c>
      <c r="L10" s="231" t="n">
        <v>-0.1375</v>
      </c>
      <c r="M10" s="270" t="n">
        <v>-0.065</v>
      </c>
      <c r="N10" s="270" t="n">
        <v>-0.1</v>
      </c>
      <c r="O10" s="231" t="n">
        <v>-0.075</v>
      </c>
      <c r="P10" s="231" t="n">
        <v>-0.06</v>
      </c>
      <c r="Q10" s="231" t="n">
        <v>-0.0775</v>
      </c>
      <c r="R10" s="231" t="n">
        <v>-0.085</v>
      </c>
      <c r="S10" s="231" t="n">
        <v>-0.115</v>
      </c>
      <c r="T10" s="231" t="n">
        <v>-0.115</v>
      </c>
      <c r="U10" s="231" t="n">
        <v>-0.08625</v>
      </c>
      <c r="V10" s="231" t="n">
        <v>-0.07</v>
      </c>
      <c r="W10" s="231" t="n">
        <v>0.16</v>
      </c>
      <c r="X10" s="231" t="n">
        <v>0.195</v>
      </c>
      <c r="Y10" s="231" t="n">
        <v>0.075</v>
      </c>
      <c r="Z10" s="231" t="n">
        <v>1.8</v>
      </c>
      <c r="AA10" s="231" t="n">
        <v>0.19</v>
      </c>
      <c r="AB10" s="231" t="n">
        <v>0.24</v>
      </c>
      <c r="AC10" s="231" t="n">
        <v>-0.025</v>
      </c>
      <c r="AD10" s="231" t="n">
        <v>-0.04775</v>
      </c>
      <c r="AE10" s="231" t="n">
        <v>0.00225</v>
      </c>
      <c r="AF10" s="231" t="n">
        <v>-0.03775</v>
      </c>
      <c r="AG10" s="231" t="n">
        <v>0.005</v>
      </c>
      <c r="AH10" s="231" t="n">
        <v>-0.0125</v>
      </c>
      <c r="AI10" s="231" t="n">
        <v>-0.07</v>
      </c>
      <c r="AJ10" s="231" t="n">
        <v>-0.0675</v>
      </c>
      <c r="AK10" s="231" t="n">
        <v>-0.085</v>
      </c>
      <c r="AL10" s="231" t="n">
        <v>-0.025</v>
      </c>
      <c r="AM10" s="231" t="n">
        <v>-0.078</v>
      </c>
      <c r="AN10" s="231" t="n">
        <v>-0.1025</v>
      </c>
      <c r="AO10" s="231" t="n">
        <v>-0.04</v>
      </c>
      <c r="AP10" s="231" t="n">
        <v>0.01</v>
      </c>
      <c r="AQ10" s="231" t="n">
        <v>0.42</v>
      </c>
      <c r="AR10" s="231" t="n">
        <v>0.025</v>
      </c>
      <c r="AS10" s="231" t="n">
        <v>-0.5275</v>
      </c>
      <c r="AT10" s="231" t="n">
        <v>-0.07</v>
      </c>
      <c r="AU10" s="231" t="n">
        <v>-0.3625</v>
      </c>
      <c r="AV10" s="231" t="n">
        <v>-0.02</v>
      </c>
      <c r="AW10" s="231" t="n">
        <v>-0.4625</v>
      </c>
      <c r="AX10" s="231" t="n">
        <v>-0.5275</v>
      </c>
      <c r="AY10" s="231" t="n">
        <v>1.71</v>
      </c>
      <c r="AZ10" s="231" t="n">
        <v>-0.5275</v>
      </c>
      <c r="BA10" s="231" t="n">
        <v>0</v>
      </c>
      <c r="BB10" s="231" t="n">
        <v>0.015</v>
      </c>
      <c r="BC10" s="231" t="n">
        <v>-0.12</v>
      </c>
      <c r="BD10" s="231" t="n">
        <v>-0.0725</v>
      </c>
      <c r="BE10" s="231" t="n">
        <v>-0.095</v>
      </c>
      <c r="BF10" s="231" t="n">
        <v>-0.03</v>
      </c>
      <c r="BG10" s="231" t="n">
        <v>-0.0675</v>
      </c>
      <c r="BH10" s="231" t="n">
        <v>-0.01</v>
      </c>
      <c r="BI10" s="231" t="n">
        <v>-0.07</v>
      </c>
      <c r="BJ10" s="231" t="n">
        <v>1.36</v>
      </c>
      <c r="BK10" s="231" t="n">
        <v>0.165</v>
      </c>
      <c r="BL10" s="231" t="n">
        <v>0.195</v>
      </c>
      <c r="BM10" s="231" t="n">
        <v>0.15</v>
      </c>
      <c r="BN10" s="231" t="n">
        <v>0.365</v>
      </c>
    </row>
    <row r="11" customFormat="false" ht="12.75" hidden="false" customHeight="false" outlineLevel="0" collapsed="false">
      <c r="C11" s="263"/>
      <c r="G11" s="219" t="n">
        <f aca="false">EOMONTH(G10,0)+1</f>
        <v>37012</v>
      </c>
      <c r="H11" s="0" t="n">
        <v>4.973</v>
      </c>
      <c r="I11" s="234" t="n">
        <v>0.465</v>
      </c>
      <c r="J11" s="231" t="n">
        <v>0.066889934874307</v>
      </c>
      <c r="K11" s="231" t="n">
        <v>-0.11</v>
      </c>
      <c r="L11" s="231" t="n">
        <v>-0.1325</v>
      </c>
      <c r="M11" s="270" t="n">
        <v>-0.06</v>
      </c>
      <c r="N11" s="270" t="n">
        <v>-0.1</v>
      </c>
      <c r="O11" s="231" t="n">
        <v>-0.07</v>
      </c>
      <c r="P11" s="231" t="n">
        <v>-0.06</v>
      </c>
      <c r="Q11" s="231" t="n">
        <v>-0.0725</v>
      </c>
      <c r="R11" s="231" t="n">
        <v>-0.08</v>
      </c>
      <c r="S11" s="231" t="n">
        <v>-0.11</v>
      </c>
      <c r="T11" s="231" t="n">
        <v>-0.11</v>
      </c>
      <c r="U11" s="231" t="n">
        <v>-0.08625</v>
      </c>
      <c r="V11" s="231" t="n">
        <v>-0.07</v>
      </c>
      <c r="W11" s="231" t="n">
        <v>0.145</v>
      </c>
      <c r="X11" s="231" t="n">
        <v>0.18</v>
      </c>
      <c r="Y11" s="231" t="n">
        <v>0.075</v>
      </c>
      <c r="Z11" s="231" t="n">
        <v>1.9</v>
      </c>
      <c r="AA11" s="231" t="n">
        <v>0.2</v>
      </c>
      <c r="AB11" s="231" t="n">
        <v>0.25</v>
      </c>
      <c r="AC11" s="231" t="n">
        <v>-0.025</v>
      </c>
      <c r="AD11" s="231" t="n">
        <v>-0.04775</v>
      </c>
      <c r="AE11" s="231" t="n">
        <v>0.00225</v>
      </c>
      <c r="AF11" s="231" t="n">
        <v>-0.03775</v>
      </c>
      <c r="AG11" s="231" t="n">
        <v>0.005</v>
      </c>
      <c r="AH11" s="231" t="n">
        <v>-0.0125</v>
      </c>
      <c r="AI11" s="231" t="n">
        <v>-0.07</v>
      </c>
      <c r="AJ11" s="231" t="n">
        <v>-0.0675</v>
      </c>
      <c r="AK11" s="231" t="n">
        <v>-0.085</v>
      </c>
      <c r="AL11" s="231" t="n">
        <v>-0.025</v>
      </c>
      <c r="AM11" s="231" t="n">
        <v>-0.094</v>
      </c>
      <c r="AN11" s="231" t="n">
        <v>-0.1025</v>
      </c>
      <c r="AO11" s="231" t="n">
        <v>-0.04</v>
      </c>
      <c r="AP11" s="231" t="n">
        <v>0.01</v>
      </c>
      <c r="AQ11" s="231" t="n">
        <v>0.41</v>
      </c>
      <c r="AR11" s="231" t="n">
        <v>0.035</v>
      </c>
      <c r="AS11" s="231" t="n">
        <v>-0.5275</v>
      </c>
      <c r="AT11" s="231" t="n">
        <v>-0.05</v>
      </c>
      <c r="AU11" s="231" t="n">
        <v>-0.3625</v>
      </c>
      <c r="AV11" s="231" t="n">
        <v>-0.02</v>
      </c>
      <c r="AW11" s="231" t="n">
        <v>-0.4625</v>
      </c>
      <c r="AX11" s="231" t="n">
        <v>-0.5275</v>
      </c>
      <c r="AY11" s="231" t="n">
        <v>1.81</v>
      </c>
      <c r="AZ11" s="231" t="n">
        <v>-0.5275</v>
      </c>
      <c r="BA11" s="231" t="n">
        <v>0</v>
      </c>
      <c r="BB11" s="231" t="n">
        <v>0.045</v>
      </c>
      <c r="BC11" s="231" t="n">
        <v>-0.12</v>
      </c>
      <c r="BD11" s="231" t="n">
        <v>-0.0725</v>
      </c>
      <c r="BE11" s="231" t="n">
        <v>-0.0925</v>
      </c>
      <c r="BF11" s="231" t="n">
        <v>-0.03</v>
      </c>
      <c r="BG11" s="231" t="n">
        <v>-0.0675</v>
      </c>
      <c r="BH11" s="231" t="n">
        <v>0</v>
      </c>
      <c r="BI11" s="231" t="n">
        <v>-0.07</v>
      </c>
      <c r="BJ11" s="231" t="n">
        <v>1.46</v>
      </c>
      <c r="BK11" s="231" t="n">
        <v>0.165</v>
      </c>
      <c r="BL11" s="231" t="n">
        <v>0.18</v>
      </c>
      <c r="BM11" s="231" t="n">
        <v>0.135</v>
      </c>
      <c r="BN11" s="231" t="n">
        <v>0.365</v>
      </c>
    </row>
    <row r="12" customFormat="false" ht="12.75" hidden="false" customHeight="false" outlineLevel="0" collapsed="false">
      <c r="C12" s="263"/>
      <c r="G12" s="219" t="n">
        <f aca="false">EOMONTH(G11,0)+1</f>
        <v>37043</v>
      </c>
      <c r="H12" s="0" t="n">
        <v>4.955</v>
      </c>
      <c r="I12" s="234" t="n">
        <v>0.46</v>
      </c>
      <c r="J12" s="231" t="n">
        <v>0.066422226839917</v>
      </c>
      <c r="K12" s="231" t="n">
        <v>-0.11</v>
      </c>
      <c r="L12" s="231" t="n">
        <v>-0.1325</v>
      </c>
      <c r="M12" s="270" t="n">
        <v>-0.06</v>
      </c>
      <c r="N12" s="270" t="n">
        <v>-0.1</v>
      </c>
      <c r="O12" s="231" t="n">
        <v>-0.07</v>
      </c>
      <c r="P12" s="231" t="n">
        <v>-0.06</v>
      </c>
      <c r="Q12" s="231" t="n">
        <v>-0.0725</v>
      </c>
      <c r="R12" s="231" t="n">
        <v>-0.08</v>
      </c>
      <c r="S12" s="231" t="n">
        <v>-0.11</v>
      </c>
      <c r="T12" s="231" t="n">
        <v>-0.11</v>
      </c>
      <c r="U12" s="231" t="n">
        <v>-0.08625</v>
      </c>
      <c r="V12" s="231" t="n">
        <v>-0.07</v>
      </c>
      <c r="W12" s="231" t="n">
        <v>0.14</v>
      </c>
      <c r="X12" s="231" t="n">
        <v>0.175</v>
      </c>
      <c r="Y12" s="231" t="n">
        <v>0.07</v>
      </c>
      <c r="Z12" s="231" t="n">
        <v>2.58</v>
      </c>
      <c r="AA12" s="231" t="n">
        <v>0.215</v>
      </c>
      <c r="AB12" s="231" t="n">
        <v>0.27</v>
      </c>
      <c r="AC12" s="231" t="n">
        <v>-0.025</v>
      </c>
      <c r="AD12" s="231" t="n">
        <v>-0.04775</v>
      </c>
      <c r="AE12" s="231" t="n">
        <v>0.00225</v>
      </c>
      <c r="AF12" s="231" t="n">
        <v>-0.03775</v>
      </c>
      <c r="AG12" s="231" t="n">
        <v>0.005</v>
      </c>
      <c r="AH12" s="231" t="n">
        <v>-0.0125</v>
      </c>
      <c r="AI12" s="231" t="n">
        <v>-0.07</v>
      </c>
      <c r="AJ12" s="231" t="n">
        <v>-0.0675</v>
      </c>
      <c r="AK12" s="231" t="n">
        <v>-0.085</v>
      </c>
      <c r="AL12" s="231" t="n">
        <v>-0.025</v>
      </c>
      <c r="AM12" s="231" t="n">
        <v>-0.087</v>
      </c>
      <c r="AN12" s="231" t="n">
        <v>-0.1025</v>
      </c>
      <c r="AO12" s="231" t="n">
        <v>-0.04</v>
      </c>
      <c r="AP12" s="231" t="n">
        <v>0.01</v>
      </c>
      <c r="AQ12" s="231" t="n">
        <v>0.49</v>
      </c>
      <c r="AR12" s="231" t="n">
        <v>0.04</v>
      </c>
      <c r="AS12" s="231" t="n">
        <v>-0.715</v>
      </c>
      <c r="AT12" s="231" t="n">
        <v>0.02</v>
      </c>
      <c r="AU12" s="231" t="n">
        <v>-0.335</v>
      </c>
      <c r="AV12" s="231" t="n">
        <v>-0.02</v>
      </c>
      <c r="AW12" s="231" t="n">
        <v>-0.65</v>
      </c>
      <c r="AX12" s="231" t="n">
        <v>-0.715</v>
      </c>
      <c r="AY12" s="231" t="n">
        <v>2.54</v>
      </c>
      <c r="AZ12" s="231" t="n">
        <v>-0.715</v>
      </c>
      <c r="BA12" s="231" t="n">
        <v>0</v>
      </c>
      <c r="BB12" s="231" t="n">
        <v>0.055</v>
      </c>
      <c r="BC12" s="231" t="n">
        <v>-0.12</v>
      </c>
      <c r="BD12" s="231" t="n">
        <v>-0.0725</v>
      </c>
      <c r="BE12" s="231" t="n">
        <v>-0.0875</v>
      </c>
      <c r="BF12" s="231" t="n">
        <v>-0.03</v>
      </c>
      <c r="BG12" s="231" t="n">
        <v>-0.0675</v>
      </c>
      <c r="BH12" s="231" t="n">
        <v>0.005</v>
      </c>
      <c r="BI12" s="231" t="n">
        <v>-0.07</v>
      </c>
      <c r="BJ12" s="231" t="n">
        <v>1.89</v>
      </c>
      <c r="BK12" s="231" t="n">
        <v>0.165</v>
      </c>
      <c r="BL12" s="231" t="n">
        <v>0.175</v>
      </c>
      <c r="BM12" s="231" t="n">
        <v>0.13</v>
      </c>
      <c r="BN12" s="231" t="n">
        <v>0.385</v>
      </c>
    </row>
    <row r="13" customFormat="false" ht="12.75" hidden="false" customHeight="false" outlineLevel="0" collapsed="false">
      <c r="C13" s="263"/>
      <c r="G13" s="219" t="n">
        <f aca="false">EOMONTH(G12,0)+1</f>
        <v>37073</v>
      </c>
      <c r="H13" s="122" t="n">
        <v>4.935</v>
      </c>
      <c r="I13" s="271" t="n">
        <v>0.46</v>
      </c>
      <c r="J13" s="231" t="n">
        <v>0.066037743397889</v>
      </c>
      <c r="K13" s="231" t="n">
        <v>-0.11</v>
      </c>
      <c r="L13" s="231" t="n">
        <v>-0.1325</v>
      </c>
      <c r="M13" s="270" t="n">
        <v>-0.06</v>
      </c>
      <c r="N13" s="270" t="n">
        <v>-0.1</v>
      </c>
      <c r="O13" s="231" t="n">
        <v>-0.07</v>
      </c>
      <c r="P13" s="231" t="n">
        <v>-0.06</v>
      </c>
      <c r="Q13" s="231" t="n">
        <v>-0.0725</v>
      </c>
      <c r="R13" s="231" t="n">
        <v>-0.08</v>
      </c>
      <c r="S13" s="231" t="n">
        <v>-0.11</v>
      </c>
      <c r="T13" s="231" t="n">
        <v>-0.11</v>
      </c>
      <c r="U13" s="231" t="n">
        <v>-0.08625</v>
      </c>
      <c r="V13" s="231" t="n">
        <v>-0.07</v>
      </c>
      <c r="W13" s="231" t="n">
        <v>0.14</v>
      </c>
      <c r="X13" s="231" t="n">
        <v>0.175</v>
      </c>
      <c r="Y13" s="231" t="n">
        <v>0.075</v>
      </c>
      <c r="Z13" s="231" t="n">
        <v>2.68</v>
      </c>
      <c r="AA13" s="231" t="n">
        <v>0.21</v>
      </c>
      <c r="AB13" s="231" t="n">
        <v>0.27</v>
      </c>
      <c r="AC13" s="231" t="n">
        <v>-0.025</v>
      </c>
      <c r="AD13" s="231" t="n">
        <v>-0.04775</v>
      </c>
      <c r="AE13" s="231" t="n">
        <v>0.00225</v>
      </c>
      <c r="AF13" s="231" t="n">
        <v>-0.03775</v>
      </c>
      <c r="AG13" s="231" t="n">
        <v>0.005</v>
      </c>
      <c r="AH13" s="231" t="n">
        <v>-0.0125</v>
      </c>
      <c r="AI13" s="231" t="n">
        <v>-0.07</v>
      </c>
      <c r="AJ13" s="231" t="n">
        <v>-0.0675</v>
      </c>
      <c r="AK13" s="231" t="n">
        <v>-0.085</v>
      </c>
      <c r="AL13" s="231" t="n">
        <v>-0.025</v>
      </c>
      <c r="AM13" s="231" t="n">
        <v>-0.068</v>
      </c>
      <c r="AN13" s="231" t="n">
        <v>-0.1025</v>
      </c>
      <c r="AO13" s="231" t="n">
        <v>-0.04</v>
      </c>
      <c r="AP13" s="231" t="n">
        <v>0.01</v>
      </c>
      <c r="AQ13" s="231" t="n">
        <v>0.49</v>
      </c>
      <c r="AR13" s="231" t="n">
        <v>0.0425</v>
      </c>
      <c r="AS13" s="231" t="n">
        <v>-0.715</v>
      </c>
      <c r="AT13" s="231" t="n">
        <v>0.03</v>
      </c>
      <c r="AU13" s="231" t="n">
        <v>-0.335</v>
      </c>
      <c r="AV13" s="231" t="n">
        <v>-0.02</v>
      </c>
      <c r="AW13" s="231" t="n">
        <v>-0.65</v>
      </c>
      <c r="AX13" s="231" t="n">
        <v>-0.715</v>
      </c>
      <c r="AY13" s="231" t="n">
        <v>2.64</v>
      </c>
      <c r="AZ13" s="231" t="n">
        <v>-0.715</v>
      </c>
      <c r="BA13" s="231" t="n">
        <v>0</v>
      </c>
      <c r="BB13" s="231" t="n">
        <v>0.065</v>
      </c>
      <c r="BC13" s="231" t="n">
        <v>-0.1075</v>
      </c>
      <c r="BD13" s="231" t="n">
        <v>-0.0725</v>
      </c>
      <c r="BE13" s="231" t="n">
        <v>-0.0875</v>
      </c>
      <c r="BF13" s="231" t="n">
        <v>-0.03</v>
      </c>
      <c r="BG13" s="231" t="n">
        <v>-0.0675</v>
      </c>
      <c r="BH13" s="231" t="n">
        <v>0.0075</v>
      </c>
      <c r="BI13" s="231" t="n">
        <v>-0.07</v>
      </c>
      <c r="BJ13" s="231" t="n">
        <v>1.99</v>
      </c>
      <c r="BK13" s="231" t="n">
        <v>0.165</v>
      </c>
      <c r="BL13" s="231" t="n">
        <v>0.175</v>
      </c>
      <c r="BM13" s="231" t="n">
        <v>0.13</v>
      </c>
      <c r="BN13" s="231" t="n">
        <v>0.385</v>
      </c>
    </row>
    <row r="14" customFormat="false" ht="12.75" hidden="false" customHeight="false" outlineLevel="0" collapsed="false">
      <c r="C14" s="263"/>
      <c r="G14" s="219" t="n">
        <f aca="false">EOMONTH(G13,0)+1</f>
        <v>37104</v>
      </c>
      <c r="H14" s="0" t="n">
        <v>4.92</v>
      </c>
      <c r="I14" s="234" t="n">
        <v>0.46</v>
      </c>
      <c r="J14" s="231" t="n">
        <v>0.065653260004837</v>
      </c>
      <c r="K14" s="231" t="n">
        <v>-0.105</v>
      </c>
      <c r="L14" s="231" t="n">
        <v>-0.1275</v>
      </c>
      <c r="M14" s="270" t="n">
        <v>-0.055</v>
      </c>
      <c r="N14" s="270" t="n">
        <v>-0.1</v>
      </c>
      <c r="O14" s="231" t="n">
        <v>-0.065</v>
      </c>
      <c r="P14" s="231" t="n">
        <v>-0.06</v>
      </c>
      <c r="Q14" s="231" t="n">
        <v>-0.0675</v>
      </c>
      <c r="R14" s="231" t="n">
        <v>-0.075</v>
      </c>
      <c r="S14" s="231" t="n">
        <v>-0.105</v>
      </c>
      <c r="T14" s="231" t="n">
        <v>-0.105</v>
      </c>
      <c r="U14" s="231" t="n">
        <v>-0.08625</v>
      </c>
      <c r="V14" s="231" t="n">
        <v>-0.07</v>
      </c>
      <c r="W14" s="231" t="n">
        <v>0.16</v>
      </c>
      <c r="X14" s="231" t="n">
        <v>0.195</v>
      </c>
      <c r="Y14" s="231" t="n">
        <v>0.08</v>
      </c>
      <c r="Z14" s="231" t="n">
        <v>2.58</v>
      </c>
      <c r="AA14" s="231" t="n">
        <v>0.19</v>
      </c>
      <c r="AB14" s="231" t="n">
        <v>0.25</v>
      </c>
      <c r="AC14" s="231" t="n">
        <v>-0.025</v>
      </c>
      <c r="AD14" s="231" t="n">
        <v>-0.04775</v>
      </c>
      <c r="AE14" s="231" t="n">
        <v>0.00225</v>
      </c>
      <c r="AF14" s="231" t="n">
        <v>-0.03775</v>
      </c>
      <c r="AG14" s="231" t="n">
        <v>0.005</v>
      </c>
      <c r="AH14" s="231" t="n">
        <v>-0.0125</v>
      </c>
      <c r="AI14" s="231" t="n">
        <v>-0.07</v>
      </c>
      <c r="AJ14" s="231" t="n">
        <v>-0.0675</v>
      </c>
      <c r="AK14" s="231" t="n">
        <v>-0.085</v>
      </c>
      <c r="AL14" s="231" t="n">
        <v>-0.025</v>
      </c>
      <c r="AM14" s="231" t="n">
        <v>-0.066</v>
      </c>
      <c r="AN14" s="231" t="n">
        <v>-0.1025</v>
      </c>
      <c r="AO14" s="231" t="n">
        <v>-0.04</v>
      </c>
      <c r="AP14" s="231" t="n">
        <v>0.01</v>
      </c>
      <c r="AQ14" s="231" t="n">
        <v>0.43</v>
      </c>
      <c r="AR14" s="231" t="n">
        <v>0.04</v>
      </c>
      <c r="AS14" s="231" t="n">
        <v>-0.715</v>
      </c>
      <c r="AT14" s="231" t="n">
        <v>0.03</v>
      </c>
      <c r="AU14" s="231" t="n">
        <v>-0.335</v>
      </c>
      <c r="AV14" s="231" t="n">
        <v>-0.02</v>
      </c>
      <c r="AW14" s="231" t="n">
        <v>-0.65</v>
      </c>
      <c r="AX14" s="231" t="n">
        <v>-0.715</v>
      </c>
      <c r="AY14" s="231" t="n">
        <v>2.54</v>
      </c>
      <c r="AZ14" s="231" t="n">
        <v>-0.715</v>
      </c>
      <c r="BA14" s="231" t="n">
        <v>0</v>
      </c>
      <c r="BB14" s="231" t="n">
        <v>0.065</v>
      </c>
      <c r="BC14" s="231" t="n">
        <v>-0.11</v>
      </c>
      <c r="BD14" s="231" t="n">
        <v>-0.0725</v>
      </c>
      <c r="BE14" s="231" t="n">
        <v>-0.1025</v>
      </c>
      <c r="BF14" s="231" t="n">
        <v>-0.03</v>
      </c>
      <c r="BG14" s="231" t="n">
        <v>-0.0675</v>
      </c>
      <c r="BH14" s="231" t="n">
        <v>0.005</v>
      </c>
      <c r="BI14" s="231" t="n">
        <v>-0.07</v>
      </c>
      <c r="BJ14" s="231" t="n">
        <v>1.89</v>
      </c>
      <c r="BK14" s="231" t="n">
        <v>0.165</v>
      </c>
      <c r="BL14" s="231" t="n">
        <v>0.195</v>
      </c>
      <c r="BM14" s="231" t="n">
        <v>0.15</v>
      </c>
      <c r="BN14" s="231" t="n">
        <v>0.375</v>
      </c>
    </row>
    <row r="15" customFormat="false" ht="12.75" hidden="false" customHeight="false" outlineLevel="0" collapsed="false">
      <c r="C15" s="263"/>
      <c r="G15" s="219" t="n">
        <f aca="false">EOMONTH(G14,0)+1</f>
        <v>37135</v>
      </c>
      <c r="H15" s="0" t="n">
        <v>4.91</v>
      </c>
      <c r="I15" s="234" t="n">
        <v>0.46</v>
      </c>
      <c r="J15" s="231" t="n">
        <v>0.065322673879389</v>
      </c>
      <c r="K15" s="231" t="n">
        <v>-0.1</v>
      </c>
      <c r="L15" s="231" t="n">
        <v>-0.1225</v>
      </c>
      <c r="M15" s="270" t="n">
        <v>-0.05</v>
      </c>
      <c r="N15" s="270" t="n">
        <v>-0.1</v>
      </c>
      <c r="O15" s="231" t="n">
        <v>-0.06</v>
      </c>
      <c r="P15" s="231" t="n">
        <v>-0.06</v>
      </c>
      <c r="Q15" s="231" t="n">
        <v>-0.0625</v>
      </c>
      <c r="R15" s="231" t="n">
        <v>-0.07</v>
      </c>
      <c r="S15" s="231" t="n">
        <v>-0.1</v>
      </c>
      <c r="T15" s="231" t="n">
        <v>-0.1</v>
      </c>
      <c r="U15" s="231" t="n">
        <v>-0.08625</v>
      </c>
      <c r="V15" s="231" t="n">
        <v>-0.07</v>
      </c>
      <c r="W15" s="231" t="n">
        <v>0.17</v>
      </c>
      <c r="X15" s="231" t="n">
        <v>0.205</v>
      </c>
      <c r="Y15" s="231" t="n">
        <v>0.085</v>
      </c>
      <c r="Z15" s="231" t="n">
        <v>1.84</v>
      </c>
      <c r="AA15" s="231" t="n">
        <v>0.2</v>
      </c>
      <c r="AB15" s="231" t="n">
        <v>0.27</v>
      </c>
      <c r="AC15" s="231" t="n">
        <v>-0.025</v>
      </c>
      <c r="AD15" s="231" t="n">
        <v>-0.04775</v>
      </c>
      <c r="AE15" s="231" t="n">
        <v>0.00225</v>
      </c>
      <c r="AF15" s="231" t="n">
        <v>-0.03775</v>
      </c>
      <c r="AG15" s="231" t="n">
        <v>0.005</v>
      </c>
      <c r="AH15" s="231" t="n">
        <v>-0.0125</v>
      </c>
      <c r="AI15" s="231" t="n">
        <v>-0.07</v>
      </c>
      <c r="AJ15" s="231" t="n">
        <v>-0.0675</v>
      </c>
      <c r="AK15" s="231" t="n">
        <v>-0.085</v>
      </c>
      <c r="AL15" s="231" t="n">
        <v>-0.025</v>
      </c>
      <c r="AM15" s="231" t="n">
        <v>-0.066</v>
      </c>
      <c r="AN15" s="231" t="n">
        <v>-0.1025</v>
      </c>
      <c r="AO15" s="231" t="n">
        <v>-0.04</v>
      </c>
      <c r="AP15" s="231" t="n">
        <v>0.01</v>
      </c>
      <c r="AQ15" s="231" t="n">
        <v>0.445</v>
      </c>
      <c r="AR15" s="231" t="n">
        <v>0.0225</v>
      </c>
      <c r="AS15" s="231" t="n">
        <v>-0.6475</v>
      </c>
      <c r="AT15" s="231" t="n">
        <v>-0.02</v>
      </c>
      <c r="AU15" s="231" t="n">
        <v>-0.32</v>
      </c>
      <c r="AV15" s="231" t="n">
        <v>-0.02</v>
      </c>
      <c r="AW15" s="231" t="n">
        <v>-0.5825</v>
      </c>
      <c r="AX15" s="231" t="n">
        <v>-0.6475</v>
      </c>
      <c r="AY15" s="231" t="n">
        <v>1.8</v>
      </c>
      <c r="AZ15" s="231" t="n">
        <v>-0.6475</v>
      </c>
      <c r="BA15" s="231" t="n">
        <v>0</v>
      </c>
      <c r="BB15" s="231" t="n">
        <v>0.055</v>
      </c>
      <c r="BC15" s="231" t="n">
        <v>-0.115</v>
      </c>
      <c r="BD15" s="231" t="n">
        <v>-0.0725</v>
      </c>
      <c r="BE15" s="231" t="n">
        <v>-0.105</v>
      </c>
      <c r="BF15" s="231" t="n">
        <v>-0.03</v>
      </c>
      <c r="BG15" s="231" t="n">
        <v>-0.0675</v>
      </c>
      <c r="BH15" s="231" t="n">
        <v>-0.0125</v>
      </c>
      <c r="BI15" s="231" t="n">
        <v>-0.07</v>
      </c>
      <c r="BJ15" s="231" t="n">
        <v>1.3</v>
      </c>
      <c r="BK15" s="231" t="n">
        <v>0.165</v>
      </c>
      <c r="BL15" s="231" t="n">
        <v>0.205</v>
      </c>
      <c r="BM15" s="231" t="n">
        <v>0.16</v>
      </c>
      <c r="BN15" s="231" t="n">
        <v>0.38</v>
      </c>
    </row>
    <row r="16" customFormat="false" ht="12.75" hidden="false" customHeight="false" outlineLevel="0" collapsed="false">
      <c r="C16" s="263"/>
      <c r="G16" s="219" t="n">
        <f aca="false">EOMONTH(G15,0)+1</f>
        <v>37165</v>
      </c>
      <c r="H16" s="0" t="n">
        <v>4.99</v>
      </c>
      <c r="I16" s="234" t="n">
        <v>0.46</v>
      </c>
      <c r="J16" s="231" t="n">
        <v>0.065048560562634</v>
      </c>
      <c r="K16" s="231" t="n">
        <v>-0.12</v>
      </c>
      <c r="L16" s="231" t="n">
        <v>-0.1375</v>
      </c>
      <c r="M16" s="270" t="n">
        <v>-0.0075</v>
      </c>
      <c r="N16" s="270" t="n">
        <v>-0.14</v>
      </c>
      <c r="O16" s="231" t="n">
        <v>-0.005</v>
      </c>
      <c r="P16" s="231" t="n">
        <v>-0.0775</v>
      </c>
      <c r="Q16" s="231" t="n">
        <v>-0.08</v>
      </c>
      <c r="R16" s="231" t="n">
        <v>-0.09</v>
      </c>
      <c r="S16" s="231" t="n">
        <v>-0.12</v>
      </c>
      <c r="T16" s="231" t="n">
        <v>-0.12</v>
      </c>
      <c r="U16" s="231" t="n">
        <v>-0.11</v>
      </c>
      <c r="V16" s="231" t="n">
        <v>-0.07</v>
      </c>
      <c r="W16" s="231" t="n">
        <v>0.19</v>
      </c>
      <c r="X16" s="231" t="n">
        <v>0.225</v>
      </c>
      <c r="Y16" s="231" t="n">
        <v>0.125</v>
      </c>
      <c r="Z16" s="231" t="n">
        <v>1.295</v>
      </c>
      <c r="AA16" s="231" t="n">
        <v>0.27</v>
      </c>
      <c r="AB16" s="231" t="n">
        <v>0.28</v>
      </c>
      <c r="AC16" s="231" t="n">
        <v>-0.028</v>
      </c>
      <c r="AD16" s="231" t="n">
        <v>-0.06</v>
      </c>
      <c r="AE16" s="231" t="n">
        <v>-0.01</v>
      </c>
      <c r="AF16" s="231" t="n">
        <v>-0.0475</v>
      </c>
      <c r="AG16" s="231" t="n">
        <v>0.0025</v>
      </c>
      <c r="AH16" s="231" t="n">
        <v>-0.025</v>
      </c>
      <c r="AI16" s="231" t="n">
        <v>-0.0675</v>
      </c>
      <c r="AJ16" s="231" t="n">
        <v>-0.0675</v>
      </c>
      <c r="AK16" s="231" t="n">
        <v>-0.09</v>
      </c>
      <c r="AL16" s="231" t="n">
        <v>-0.0225</v>
      </c>
      <c r="AM16" s="231" t="n">
        <v>-0.066</v>
      </c>
      <c r="AN16" s="231" t="n">
        <v>-0.15</v>
      </c>
      <c r="AO16" s="231" t="n">
        <v>-0.0325</v>
      </c>
      <c r="AP16" s="231" t="n">
        <v>0.0075</v>
      </c>
      <c r="AQ16" s="231" t="n">
        <v>0.97</v>
      </c>
      <c r="AR16" s="231" t="n">
        <v>-0.025</v>
      </c>
      <c r="AS16" s="231" t="n">
        <v>-0.325</v>
      </c>
      <c r="AT16" s="231" t="n">
        <v>-0.01</v>
      </c>
      <c r="AU16" s="231" t="n">
        <v>-0.2125</v>
      </c>
      <c r="AV16" s="231" t="n">
        <v>0.99</v>
      </c>
      <c r="AW16" s="231" t="n">
        <v>-0.275</v>
      </c>
      <c r="AX16" s="231" t="n">
        <v>-0.325</v>
      </c>
      <c r="AY16" s="231" t="n">
        <v>1.1</v>
      </c>
      <c r="AZ16" s="231" t="n">
        <v>-0.325</v>
      </c>
      <c r="BA16" s="231" t="n">
        <v>0</v>
      </c>
      <c r="BB16" s="231" t="n">
        <v>0.03</v>
      </c>
      <c r="BC16" s="231" t="n">
        <v>-0.15</v>
      </c>
      <c r="BD16" s="231" t="n">
        <v>-0.07</v>
      </c>
      <c r="BE16" s="231" t="n">
        <v>-0.14</v>
      </c>
      <c r="BF16" s="231" t="n">
        <v>-0.0275</v>
      </c>
      <c r="BG16" s="231" t="n">
        <v>-0.1</v>
      </c>
      <c r="BH16" s="231" t="n">
        <v>-0.06</v>
      </c>
      <c r="BI16" s="231" t="n">
        <v>-0.07</v>
      </c>
      <c r="BJ16" s="231" t="n">
        <v>1.1</v>
      </c>
      <c r="BK16" s="231" t="n">
        <v>0.24</v>
      </c>
      <c r="BL16" s="231" t="n">
        <v>0.225</v>
      </c>
      <c r="BM16" s="231" t="n">
        <v>0.19</v>
      </c>
      <c r="BN16" s="231" t="n">
        <v>0.65</v>
      </c>
    </row>
    <row r="17" customFormat="false" ht="12.75" hidden="false" customHeight="false" outlineLevel="0" collapsed="false">
      <c r="C17" s="263"/>
      <c r="G17" s="219" t="n">
        <f aca="false">EOMONTH(G16,0)+1</f>
        <v>37196</v>
      </c>
      <c r="H17" s="0" t="n">
        <v>5.07</v>
      </c>
      <c r="I17" s="234" t="n">
        <v>0.46</v>
      </c>
      <c r="J17" s="231" t="n">
        <v>0.064783289634648</v>
      </c>
      <c r="K17" s="231" t="n">
        <v>-0.1225</v>
      </c>
      <c r="L17" s="231" t="n">
        <v>-0.14</v>
      </c>
      <c r="M17" s="270" t="n">
        <v>-0.005</v>
      </c>
      <c r="N17" s="270" t="n">
        <v>-0.1425</v>
      </c>
      <c r="O17" s="231" t="n">
        <v>0.015</v>
      </c>
      <c r="P17" s="231" t="n">
        <v>-0.0775</v>
      </c>
      <c r="Q17" s="231" t="n">
        <v>-0.0825</v>
      </c>
      <c r="R17" s="231" t="n">
        <v>-0.0925</v>
      </c>
      <c r="S17" s="231" t="n">
        <v>-0.1225</v>
      </c>
      <c r="T17" s="231" t="n">
        <v>-0.1225</v>
      </c>
      <c r="U17" s="231" t="n">
        <v>-0.11</v>
      </c>
      <c r="V17" s="231" t="n">
        <v>-0.07</v>
      </c>
      <c r="W17" s="231" t="n">
        <v>0.2</v>
      </c>
      <c r="X17" s="231" t="n">
        <v>0.235</v>
      </c>
      <c r="Y17" s="231" t="n">
        <v>0.135</v>
      </c>
      <c r="Z17" s="231" t="n">
        <v>1.295</v>
      </c>
      <c r="AA17" s="231" t="n">
        <v>0.295</v>
      </c>
      <c r="AB17" s="231" t="n">
        <v>0.39</v>
      </c>
      <c r="AC17" s="231" t="n">
        <v>-0.028</v>
      </c>
      <c r="AD17" s="231" t="n">
        <v>-0.06</v>
      </c>
      <c r="AE17" s="231" t="n">
        <v>-0.01</v>
      </c>
      <c r="AF17" s="231" t="n">
        <v>-0.0475</v>
      </c>
      <c r="AG17" s="231" t="n">
        <v>0.0025</v>
      </c>
      <c r="AH17" s="231" t="n">
        <v>-0.025</v>
      </c>
      <c r="AI17" s="231" t="n">
        <v>-0.0675</v>
      </c>
      <c r="AJ17" s="231" t="n">
        <v>-0.0675</v>
      </c>
      <c r="AK17" s="231" t="n">
        <v>-0.09</v>
      </c>
      <c r="AL17" s="231" t="n">
        <v>-0.0225</v>
      </c>
      <c r="AM17" s="231" t="n">
        <v>-0.0875</v>
      </c>
      <c r="AN17" s="231" t="n">
        <v>-0.15</v>
      </c>
      <c r="AO17" s="231" t="n">
        <v>-0.0325</v>
      </c>
      <c r="AP17" s="231" t="n">
        <v>0.0075</v>
      </c>
      <c r="AQ17" s="231" t="n">
        <v>1.39</v>
      </c>
      <c r="AR17" s="231" t="n">
        <v>-0.0475</v>
      </c>
      <c r="AS17" s="231" t="n">
        <v>-0.325</v>
      </c>
      <c r="AT17" s="231" t="n">
        <v>-0.01</v>
      </c>
      <c r="AU17" s="231" t="n">
        <v>-0.2125</v>
      </c>
      <c r="AV17" s="231" t="n">
        <v>1.095</v>
      </c>
      <c r="AW17" s="231" t="n">
        <v>-0.275</v>
      </c>
      <c r="AX17" s="231" t="n">
        <v>-0.325</v>
      </c>
      <c r="AY17" s="231" t="n">
        <v>1.1</v>
      </c>
      <c r="AZ17" s="231" t="n">
        <v>-0.325</v>
      </c>
      <c r="BA17" s="231" t="n">
        <v>0</v>
      </c>
      <c r="BB17" s="231" t="n">
        <v>0.03</v>
      </c>
      <c r="BC17" s="231" t="n">
        <v>-0.155</v>
      </c>
      <c r="BD17" s="231" t="n">
        <v>-0.07</v>
      </c>
      <c r="BE17" s="231" t="n">
        <v>-0.14</v>
      </c>
      <c r="BF17" s="231" t="n">
        <v>-0.0275</v>
      </c>
      <c r="BG17" s="231" t="n">
        <v>-0.1</v>
      </c>
      <c r="BH17" s="231" t="n">
        <v>-0.0825</v>
      </c>
      <c r="BI17" s="231" t="n">
        <v>-0.0675</v>
      </c>
      <c r="BJ17" s="231" t="n">
        <v>1.1</v>
      </c>
      <c r="BK17" s="231" t="n">
        <v>0.24</v>
      </c>
      <c r="BL17" s="231" t="n">
        <v>0.235</v>
      </c>
      <c r="BM17" s="231" t="n">
        <v>0.2</v>
      </c>
      <c r="BN17" s="231" t="n">
        <v>0.94</v>
      </c>
    </row>
    <row r="18" customFormat="false" ht="12.75" hidden="false" customHeight="false" outlineLevel="0" collapsed="false">
      <c r="C18" s="263"/>
      <c r="G18" s="219" t="n">
        <f aca="false">EOMONTH(G17,0)+1</f>
        <v>37226</v>
      </c>
      <c r="H18" s="0" t="n">
        <v>5.075</v>
      </c>
      <c r="I18" s="234" t="n">
        <v>0.46</v>
      </c>
      <c r="J18" s="231" t="n">
        <v>0.06456938026367</v>
      </c>
      <c r="K18" s="231" t="n">
        <v>-0.125</v>
      </c>
      <c r="L18" s="231" t="n">
        <v>-0.1425</v>
      </c>
      <c r="M18" s="270" t="n">
        <v>-0.0025</v>
      </c>
      <c r="N18" s="270" t="n">
        <v>-0.145</v>
      </c>
      <c r="O18" s="231" t="n">
        <v>0.0275</v>
      </c>
      <c r="P18" s="231" t="n">
        <v>-0.0775</v>
      </c>
      <c r="Q18" s="231" t="n">
        <v>-0.085</v>
      </c>
      <c r="R18" s="231" t="n">
        <v>-0.095</v>
      </c>
      <c r="S18" s="231" t="n">
        <v>-0.125</v>
      </c>
      <c r="T18" s="231" t="n">
        <v>-0.125</v>
      </c>
      <c r="U18" s="231" t="n">
        <v>-0.11</v>
      </c>
      <c r="V18" s="231" t="n">
        <v>-0.07</v>
      </c>
      <c r="W18" s="231" t="n">
        <v>0.215</v>
      </c>
      <c r="X18" s="231" t="n">
        <v>0.25</v>
      </c>
      <c r="Y18" s="231" t="n">
        <v>0.15</v>
      </c>
      <c r="Z18" s="231" t="n">
        <v>1.2875</v>
      </c>
      <c r="AA18" s="231" t="n">
        <v>0.305</v>
      </c>
      <c r="AB18" s="231" t="n">
        <v>0.42</v>
      </c>
      <c r="AC18" s="231" t="n">
        <v>-0.0255</v>
      </c>
      <c r="AD18" s="231" t="n">
        <v>-0.05</v>
      </c>
      <c r="AE18" s="231" t="n">
        <v>-0.01</v>
      </c>
      <c r="AF18" s="231" t="n">
        <v>-0.0475</v>
      </c>
      <c r="AG18" s="231" t="n">
        <v>0.0025</v>
      </c>
      <c r="AH18" s="231" t="n">
        <v>-0.0225</v>
      </c>
      <c r="AI18" s="231" t="n">
        <v>-0.0675</v>
      </c>
      <c r="AJ18" s="231" t="n">
        <v>-0.0675</v>
      </c>
      <c r="AK18" s="231" t="n">
        <v>-0.09</v>
      </c>
      <c r="AL18" s="231" t="n">
        <v>-0.024</v>
      </c>
      <c r="AM18" s="231" t="n">
        <v>-0.0875</v>
      </c>
      <c r="AN18" s="231" t="n">
        <v>-0.15</v>
      </c>
      <c r="AO18" s="231" t="n">
        <v>-0.0325</v>
      </c>
      <c r="AP18" s="231" t="n">
        <v>0.0075</v>
      </c>
      <c r="AQ18" s="231" t="n">
        <v>1.66</v>
      </c>
      <c r="AR18" s="231" t="n">
        <v>-0.05</v>
      </c>
      <c r="AS18" s="231" t="n">
        <v>-0.325</v>
      </c>
      <c r="AT18" s="231" t="n">
        <v>-0.01</v>
      </c>
      <c r="AU18" s="231" t="n">
        <v>-0.2075</v>
      </c>
      <c r="AV18" s="231" t="n">
        <v>1.105</v>
      </c>
      <c r="AW18" s="231" t="n">
        <v>-0.275</v>
      </c>
      <c r="AX18" s="231" t="n">
        <v>-0.325</v>
      </c>
      <c r="AY18" s="231" t="n">
        <v>1.0925</v>
      </c>
      <c r="AZ18" s="231" t="n">
        <v>-0.325</v>
      </c>
      <c r="BA18" s="231" t="n">
        <v>0</v>
      </c>
      <c r="BB18" s="231" t="n">
        <v>0.03</v>
      </c>
      <c r="BC18" s="231" t="n">
        <v>-0.175</v>
      </c>
      <c r="BD18" s="231" t="n">
        <v>-0.07</v>
      </c>
      <c r="BE18" s="231" t="n">
        <v>-0.1575</v>
      </c>
      <c r="BF18" s="231" t="n">
        <v>-0.029</v>
      </c>
      <c r="BG18" s="231" t="n">
        <v>-0.1</v>
      </c>
      <c r="BH18" s="231" t="n">
        <v>-0.085</v>
      </c>
      <c r="BI18" s="231" t="n">
        <v>-0.0675</v>
      </c>
      <c r="BJ18" s="231" t="n">
        <v>1.0925</v>
      </c>
      <c r="BK18" s="231" t="n">
        <v>0.25</v>
      </c>
      <c r="BL18" s="231" t="n">
        <v>0.25</v>
      </c>
      <c r="BM18" s="231" t="n">
        <v>0.215</v>
      </c>
      <c r="BN18" s="231" t="n">
        <v>1.13</v>
      </c>
    </row>
    <row r="19" customFormat="false" ht="12.75" hidden="false" customHeight="false" outlineLevel="0" collapsed="false">
      <c r="C19" s="263"/>
      <c r="G19" s="219" t="n">
        <f aca="false">EOMONTH(G18,0)+1</f>
        <v>37257</v>
      </c>
      <c r="H19" s="0" t="n">
        <v>4.855</v>
      </c>
      <c r="I19" s="234" t="n">
        <v>0.45</v>
      </c>
      <c r="J19" s="231" t="n">
        <v>0.064438830145609</v>
      </c>
      <c r="K19" s="231" t="n">
        <v>-0.1175</v>
      </c>
      <c r="L19" s="231" t="n">
        <v>-0.135</v>
      </c>
      <c r="M19" s="270" t="n">
        <v>-0.005</v>
      </c>
      <c r="N19" s="270" t="n">
        <v>-0.1375</v>
      </c>
      <c r="O19" s="231" t="n">
        <v>0.0325</v>
      </c>
      <c r="P19" s="231" t="n">
        <v>-0.0775</v>
      </c>
      <c r="Q19" s="231" t="n">
        <v>-0.0775</v>
      </c>
      <c r="R19" s="231" t="n">
        <v>-0.0875</v>
      </c>
      <c r="S19" s="231" t="n">
        <v>-0.1175</v>
      </c>
      <c r="T19" s="231" t="n">
        <v>-0.1175</v>
      </c>
      <c r="U19" s="231" t="n">
        <v>-0.11</v>
      </c>
      <c r="V19" s="231" t="n">
        <v>-0.07</v>
      </c>
      <c r="W19" s="231" t="n">
        <v>0.245</v>
      </c>
      <c r="X19" s="231" t="n">
        <v>0.28</v>
      </c>
      <c r="Y19" s="231" t="n">
        <v>0.145</v>
      </c>
      <c r="Z19" s="231" t="n">
        <v>1.2875</v>
      </c>
      <c r="AA19" s="231" t="n">
        <v>0.3</v>
      </c>
      <c r="AB19" s="231" t="n">
        <v>0.41</v>
      </c>
      <c r="AC19" s="231" t="n">
        <v>-0.0255</v>
      </c>
      <c r="AD19" s="231" t="n">
        <v>-0.045</v>
      </c>
      <c r="AE19" s="231" t="n">
        <v>-0.01</v>
      </c>
      <c r="AF19" s="231" t="n">
        <v>-0.0475</v>
      </c>
      <c r="AG19" s="231" t="n">
        <v>0.0025</v>
      </c>
      <c r="AH19" s="231" t="n">
        <v>-0.0225</v>
      </c>
      <c r="AI19" s="231" t="n">
        <v>-0.0675</v>
      </c>
      <c r="AJ19" s="231" t="n">
        <v>-0.0675</v>
      </c>
      <c r="AK19" s="231" t="n">
        <v>-0.09</v>
      </c>
      <c r="AL19" s="231" t="n">
        <v>-0.024</v>
      </c>
      <c r="AM19" s="231" t="n">
        <v>-0.0875</v>
      </c>
      <c r="AN19" s="231" t="n">
        <v>-0.15</v>
      </c>
      <c r="AO19" s="231" t="n">
        <v>-0.0325</v>
      </c>
      <c r="AP19" s="231" t="n">
        <v>0.0075</v>
      </c>
      <c r="AQ19" s="231" t="n">
        <v>1.65</v>
      </c>
      <c r="AR19" s="231" t="n">
        <v>-0.0325</v>
      </c>
      <c r="AS19" s="231" t="n">
        <v>-0.325</v>
      </c>
      <c r="AT19" s="231" t="n">
        <v>-0.01</v>
      </c>
      <c r="AU19" s="231" t="n">
        <v>-0.2075</v>
      </c>
      <c r="AV19" s="231" t="n">
        <v>1.01</v>
      </c>
      <c r="AW19" s="231" t="n">
        <v>-0.275</v>
      </c>
      <c r="AX19" s="231" t="n">
        <v>-0.325</v>
      </c>
      <c r="AY19" s="231" t="n">
        <v>1.0925</v>
      </c>
      <c r="AZ19" s="231" t="n">
        <v>-0.325</v>
      </c>
      <c r="BA19" s="231" t="n">
        <v>0</v>
      </c>
      <c r="BB19" s="231" t="n">
        <v>0.03</v>
      </c>
      <c r="BC19" s="231" t="n">
        <v>-0.1675</v>
      </c>
      <c r="BD19" s="231" t="n">
        <v>-0.07</v>
      </c>
      <c r="BE19" s="231" t="n">
        <v>-0.1525</v>
      </c>
      <c r="BF19" s="231" t="n">
        <v>-0.029</v>
      </c>
      <c r="BG19" s="231" t="n">
        <v>-0.1</v>
      </c>
      <c r="BH19" s="231" t="n">
        <v>-0.0675</v>
      </c>
      <c r="BI19" s="231" t="n">
        <v>-0.0675</v>
      </c>
      <c r="BJ19" s="231" t="n">
        <v>1.0925</v>
      </c>
      <c r="BK19" s="231" t="n">
        <v>0.31</v>
      </c>
      <c r="BL19" s="231" t="n">
        <v>0.28</v>
      </c>
      <c r="BM19" s="231" t="n">
        <v>0.245</v>
      </c>
      <c r="BN19" s="231" t="n">
        <v>1.13</v>
      </c>
    </row>
    <row r="20" customFormat="false" ht="12.75" hidden="false" customHeight="false" outlineLevel="0" collapsed="false">
      <c r="C20" s="263"/>
      <c r="G20" s="219" t="n">
        <f aca="false">EOMONTH(G19,0)+1</f>
        <v>37288</v>
      </c>
      <c r="H20" s="0" t="n">
        <v>4.605</v>
      </c>
      <c r="I20" s="234" t="n">
        <v>0.415</v>
      </c>
      <c r="J20" s="231" t="n">
        <v>0.064320913914799</v>
      </c>
      <c r="K20" s="231" t="n">
        <v>-0.115</v>
      </c>
      <c r="L20" s="231" t="n">
        <v>-0.1325</v>
      </c>
      <c r="M20" s="270" t="n">
        <v>-0.005</v>
      </c>
      <c r="N20" s="270" t="n">
        <v>-0.135</v>
      </c>
      <c r="O20" s="231" t="n">
        <v>0.03</v>
      </c>
      <c r="P20" s="231" t="n">
        <v>-0.0775</v>
      </c>
      <c r="Q20" s="231" t="n">
        <v>-0.075</v>
      </c>
      <c r="R20" s="231" t="n">
        <v>-0.085</v>
      </c>
      <c r="S20" s="231" t="n">
        <v>-0.115</v>
      </c>
      <c r="T20" s="231" t="n">
        <v>-0.115</v>
      </c>
      <c r="U20" s="231" t="n">
        <v>-0.11</v>
      </c>
      <c r="V20" s="231" t="n">
        <v>-0.07</v>
      </c>
      <c r="W20" s="231" t="n">
        <v>0.245</v>
      </c>
      <c r="X20" s="231" t="n">
        <v>0.28</v>
      </c>
      <c r="Y20" s="231" t="n">
        <v>0.145</v>
      </c>
      <c r="Z20" s="231" t="n">
        <v>1.2875</v>
      </c>
      <c r="AA20" s="231" t="n">
        <v>0.28</v>
      </c>
      <c r="AB20" s="231" t="n">
        <v>0.41</v>
      </c>
      <c r="AC20" s="231" t="n">
        <v>-0.0255</v>
      </c>
      <c r="AD20" s="231" t="n">
        <v>-0.045</v>
      </c>
      <c r="AE20" s="231" t="n">
        <v>-0.01</v>
      </c>
      <c r="AF20" s="231" t="n">
        <v>-0.0475</v>
      </c>
      <c r="AG20" s="231" t="n">
        <v>0.0025</v>
      </c>
      <c r="AH20" s="231" t="n">
        <v>-0.0225</v>
      </c>
      <c r="AI20" s="231" t="n">
        <v>-0.0675</v>
      </c>
      <c r="AJ20" s="231" t="n">
        <v>-0.0675</v>
      </c>
      <c r="AK20" s="231" t="n">
        <v>-0.09</v>
      </c>
      <c r="AL20" s="231" t="n">
        <v>-0.024</v>
      </c>
      <c r="AM20" s="231" t="n">
        <v>-0.0875</v>
      </c>
      <c r="AN20" s="231" t="n">
        <v>-0.15</v>
      </c>
      <c r="AO20" s="231" t="n">
        <v>-0.0325</v>
      </c>
      <c r="AP20" s="231" t="n">
        <v>0.0075</v>
      </c>
      <c r="AQ20" s="231" t="n">
        <v>0.94</v>
      </c>
      <c r="AR20" s="231" t="n">
        <v>-0.02</v>
      </c>
      <c r="AS20" s="231" t="n">
        <v>-0.325</v>
      </c>
      <c r="AT20" s="231" t="n">
        <v>-0.01</v>
      </c>
      <c r="AU20" s="231" t="n">
        <v>-0.2075</v>
      </c>
      <c r="AV20" s="231" t="n">
        <v>0.8</v>
      </c>
      <c r="AW20" s="231" t="n">
        <v>-0.275</v>
      </c>
      <c r="AX20" s="231" t="n">
        <v>-0.325</v>
      </c>
      <c r="AY20" s="231" t="n">
        <v>1.0925</v>
      </c>
      <c r="AZ20" s="231" t="n">
        <v>-0.325</v>
      </c>
      <c r="BA20" s="231" t="n">
        <v>0</v>
      </c>
      <c r="BB20" s="231" t="n">
        <v>0.03</v>
      </c>
      <c r="BC20" s="231" t="n">
        <v>-0.1565</v>
      </c>
      <c r="BD20" s="231" t="n">
        <v>-0.07</v>
      </c>
      <c r="BE20" s="231" t="n">
        <v>-0.1425</v>
      </c>
      <c r="BF20" s="231" t="n">
        <v>-0.029</v>
      </c>
      <c r="BG20" s="231" t="n">
        <v>-0.1</v>
      </c>
      <c r="BH20" s="231" t="n">
        <v>-0.055</v>
      </c>
      <c r="BI20" s="231" t="n">
        <v>-0.0675</v>
      </c>
      <c r="BJ20" s="231" t="n">
        <v>1.0925</v>
      </c>
      <c r="BK20" s="231" t="n">
        <v>0.31</v>
      </c>
      <c r="BL20" s="231" t="n">
        <v>0.28</v>
      </c>
      <c r="BM20" s="231" t="n">
        <v>0.245</v>
      </c>
      <c r="BN20" s="231" t="n">
        <v>0.75</v>
      </c>
    </row>
    <row r="21" customFormat="false" ht="12.75" hidden="false" customHeight="false" outlineLevel="0" collapsed="false">
      <c r="C21" s="263"/>
      <c r="G21" s="219" t="n">
        <f aca="false">EOMONTH(G20,0)+1</f>
        <v>37316</v>
      </c>
      <c r="H21" s="0" t="n">
        <v>4.37</v>
      </c>
      <c r="I21" s="234" t="n">
        <v>0.37</v>
      </c>
      <c r="J21" s="231" t="n">
        <v>0.06419281200019</v>
      </c>
      <c r="K21" s="231" t="n">
        <v>-0.125</v>
      </c>
      <c r="L21" s="231" t="n">
        <v>-0.1425</v>
      </c>
      <c r="M21" s="270" t="n">
        <v>-0.085</v>
      </c>
      <c r="N21" s="270" t="n">
        <v>-0.19</v>
      </c>
      <c r="O21" s="231" t="n">
        <v>-0.09</v>
      </c>
      <c r="P21" s="231" t="n">
        <v>-0.06</v>
      </c>
      <c r="Q21" s="231" t="n">
        <v>-0.085</v>
      </c>
      <c r="R21" s="231" t="n">
        <v>-0.095</v>
      </c>
      <c r="S21" s="231" t="n">
        <v>-0.125</v>
      </c>
      <c r="T21" s="231" t="n">
        <v>-0.125</v>
      </c>
      <c r="U21" s="231" t="n">
        <v>-0.075</v>
      </c>
      <c r="V21" s="231" t="n">
        <v>-0.06</v>
      </c>
      <c r="W21" s="231" t="n">
        <v>0.16</v>
      </c>
      <c r="X21" s="231" t="n">
        <v>0.195</v>
      </c>
      <c r="Y21" s="231" t="n">
        <v>0.07</v>
      </c>
      <c r="Z21" s="231" t="n">
        <v>1</v>
      </c>
      <c r="AA21" s="231" t="n">
        <v>0.195</v>
      </c>
      <c r="AB21" s="231" t="n">
        <v>0.25</v>
      </c>
      <c r="AC21" s="231" t="n">
        <v>-0.025</v>
      </c>
      <c r="AD21" s="231" t="n">
        <v>-0.045</v>
      </c>
      <c r="AE21" s="231" t="n">
        <v>0.0025</v>
      </c>
      <c r="AF21" s="231" t="n">
        <v>-0.03</v>
      </c>
      <c r="AG21" s="231" t="n">
        <v>0.006</v>
      </c>
      <c r="AH21" s="231" t="n">
        <v>-0.0125</v>
      </c>
      <c r="AI21" s="231" t="n">
        <v>-0.07</v>
      </c>
      <c r="AJ21" s="231" t="n">
        <v>-0.0675</v>
      </c>
      <c r="AK21" s="231" t="n">
        <v>-0.09</v>
      </c>
      <c r="AL21" s="231" t="n">
        <v>-0.024</v>
      </c>
      <c r="AM21" s="231" t="n">
        <v>-0.07</v>
      </c>
      <c r="AN21" s="231" t="n">
        <v>-0.09</v>
      </c>
      <c r="AO21" s="231" t="n">
        <v>-0.028</v>
      </c>
      <c r="AP21" s="231" t="n">
        <v>0.011</v>
      </c>
      <c r="AQ21" s="231" t="n">
        <v>0.45</v>
      </c>
      <c r="AR21" s="231" t="n">
        <v>0.015</v>
      </c>
      <c r="AS21" s="231" t="n">
        <v>-0.625</v>
      </c>
      <c r="AT21" s="231" t="n">
        <v>-0.02</v>
      </c>
      <c r="AU21" s="231" t="n">
        <v>-0.21</v>
      </c>
      <c r="AV21" s="231" t="n">
        <v>0</v>
      </c>
      <c r="AW21" s="231" t="n">
        <v>-0.575</v>
      </c>
      <c r="AX21" s="231" t="n">
        <v>-0.625</v>
      </c>
      <c r="AY21" s="231" t="n">
        <v>0.9</v>
      </c>
      <c r="AZ21" s="231" t="n">
        <v>-0.625</v>
      </c>
      <c r="BA21" s="231" t="n">
        <v>0</v>
      </c>
      <c r="BB21" s="231" t="n">
        <v>0.03</v>
      </c>
      <c r="BC21" s="231" t="n">
        <v>-0.1225</v>
      </c>
      <c r="BD21" s="231" t="n">
        <v>-0.06</v>
      </c>
      <c r="BE21" s="231" t="n">
        <v>-0.1</v>
      </c>
      <c r="BF21" s="231" t="n">
        <v>-0.029</v>
      </c>
      <c r="BG21" s="231" t="n">
        <v>-0.065</v>
      </c>
      <c r="BH21" s="231" t="n">
        <v>-0.02</v>
      </c>
      <c r="BI21" s="231" t="n">
        <v>-0.07</v>
      </c>
      <c r="BJ21" s="231" t="n">
        <v>0.5</v>
      </c>
      <c r="BK21" s="231" t="n">
        <v>0.15</v>
      </c>
      <c r="BL21" s="231" t="n">
        <v>0.195</v>
      </c>
      <c r="BM21" s="231" t="n">
        <v>0.16</v>
      </c>
      <c r="BN21" s="231" t="n">
        <v>0.3825</v>
      </c>
    </row>
    <row r="22" customFormat="false" ht="12.75" hidden="false" customHeight="false" outlineLevel="0" collapsed="false">
      <c r="C22" s="263"/>
      <c r="G22" s="219" t="n">
        <f aca="false">EOMONTH(G21,0)+1</f>
        <v>37347</v>
      </c>
      <c r="H22" s="0" t="n">
        <v>4.315</v>
      </c>
      <c r="I22" s="234" t="n">
        <v>0.3475</v>
      </c>
      <c r="J22" s="231" t="n">
        <v>0.064071615720839</v>
      </c>
      <c r="K22" s="231" t="n">
        <v>-0.125</v>
      </c>
      <c r="L22" s="231" t="n">
        <v>-0.1425</v>
      </c>
      <c r="M22" s="270" t="n">
        <v>-0.085</v>
      </c>
      <c r="N22" s="270" t="n">
        <v>-0.19</v>
      </c>
      <c r="O22" s="231" t="n">
        <v>-0.09</v>
      </c>
      <c r="P22" s="231" t="n">
        <v>-0.06</v>
      </c>
      <c r="Q22" s="231" t="n">
        <v>-0.085</v>
      </c>
      <c r="R22" s="231" t="n">
        <v>-0.095</v>
      </c>
      <c r="S22" s="231" t="n">
        <v>-0.125</v>
      </c>
      <c r="T22" s="231" t="n">
        <v>-0.125</v>
      </c>
      <c r="U22" s="231" t="n">
        <v>-0.075</v>
      </c>
      <c r="V22" s="231" t="n">
        <v>-0.06</v>
      </c>
      <c r="W22" s="231" t="n">
        <v>0.15</v>
      </c>
      <c r="X22" s="231" t="n">
        <v>0.185</v>
      </c>
      <c r="Y22" s="231" t="n">
        <v>0.065</v>
      </c>
      <c r="Z22" s="231" t="n">
        <v>1</v>
      </c>
      <c r="AA22" s="231" t="n">
        <v>0.185</v>
      </c>
      <c r="AB22" s="231" t="n">
        <v>0.2025</v>
      </c>
      <c r="AC22" s="231" t="n">
        <v>-0.025</v>
      </c>
      <c r="AD22" s="231" t="n">
        <v>-0.04525</v>
      </c>
      <c r="AE22" s="231" t="n">
        <v>0.00225</v>
      </c>
      <c r="AF22" s="231" t="n">
        <v>-0.03025</v>
      </c>
      <c r="AG22" s="231" t="n">
        <v>0.006</v>
      </c>
      <c r="AH22" s="231" t="n">
        <v>-0.0125</v>
      </c>
      <c r="AI22" s="231" t="n">
        <v>-0.07</v>
      </c>
      <c r="AJ22" s="231" t="n">
        <v>-0.0675</v>
      </c>
      <c r="AK22" s="231" t="n">
        <v>-0.09</v>
      </c>
      <c r="AL22" s="231" t="n">
        <v>-0.024</v>
      </c>
      <c r="AM22" s="231" t="n">
        <v>-0.078</v>
      </c>
      <c r="AN22" s="231" t="n">
        <v>-0.09</v>
      </c>
      <c r="AO22" s="231" t="n">
        <v>-0.038</v>
      </c>
      <c r="AP22" s="231" t="n">
        <v>0.011</v>
      </c>
      <c r="AQ22" s="231" t="n">
        <v>0.39</v>
      </c>
      <c r="AR22" s="231" t="n">
        <v>0.015</v>
      </c>
      <c r="AS22" s="231" t="n">
        <v>-0.625</v>
      </c>
      <c r="AT22" s="231" t="n">
        <v>-0.02</v>
      </c>
      <c r="AU22" s="231" t="n">
        <v>-0.21</v>
      </c>
      <c r="AV22" s="231" t="n">
        <v>0</v>
      </c>
      <c r="AW22" s="231" t="n">
        <v>-0.575</v>
      </c>
      <c r="AX22" s="231" t="n">
        <v>-0.625</v>
      </c>
      <c r="AY22" s="231" t="n">
        <v>0.9</v>
      </c>
      <c r="AZ22" s="231" t="n">
        <v>-0.625</v>
      </c>
      <c r="BA22" s="231" t="n">
        <v>0</v>
      </c>
      <c r="BB22" s="231" t="n">
        <v>0.03</v>
      </c>
      <c r="BC22" s="231" t="n">
        <v>-0.115</v>
      </c>
      <c r="BD22" s="231" t="n">
        <v>-0.06</v>
      </c>
      <c r="BE22" s="231" t="n">
        <v>-0.095</v>
      </c>
      <c r="BF22" s="231" t="n">
        <v>-0.029</v>
      </c>
      <c r="BG22" s="231" t="n">
        <v>-0.065</v>
      </c>
      <c r="BH22" s="231" t="n">
        <v>-0.02</v>
      </c>
      <c r="BI22" s="231" t="n">
        <v>-0.07</v>
      </c>
      <c r="BJ22" s="231" t="n">
        <v>0.5</v>
      </c>
      <c r="BK22" s="231" t="n">
        <v>0.15</v>
      </c>
      <c r="BL22" s="231" t="n">
        <v>0.185</v>
      </c>
      <c r="BM22" s="231" t="n">
        <v>0.15</v>
      </c>
      <c r="BN22" s="231" t="n">
        <v>0.32</v>
      </c>
    </row>
    <row r="23" customFormat="false" ht="12.75" hidden="false" customHeight="false" outlineLevel="0" collapsed="false">
      <c r="C23" s="263"/>
      <c r="G23" s="219" t="n">
        <f aca="false">EOMONTH(G22,0)+1</f>
        <v>37377</v>
      </c>
      <c r="H23" s="0" t="n">
        <v>4.295</v>
      </c>
      <c r="I23" s="234" t="n">
        <v>0.345</v>
      </c>
      <c r="J23" s="231" t="n">
        <v>0.063946379570628</v>
      </c>
      <c r="K23" s="231" t="n">
        <v>-0.125</v>
      </c>
      <c r="L23" s="231" t="n">
        <v>-0.1425</v>
      </c>
      <c r="M23" s="270" t="n">
        <v>-0.085</v>
      </c>
      <c r="N23" s="270" t="n">
        <v>-0.19</v>
      </c>
      <c r="O23" s="231" t="n">
        <v>-0.09</v>
      </c>
      <c r="P23" s="231" t="n">
        <v>-0.06</v>
      </c>
      <c r="Q23" s="231" t="n">
        <v>-0.085</v>
      </c>
      <c r="R23" s="231" t="n">
        <v>-0.095</v>
      </c>
      <c r="S23" s="231" t="n">
        <v>-0.125</v>
      </c>
      <c r="T23" s="231" t="n">
        <v>-0.125</v>
      </c>
      <c r="U23" s="231" t="n">
        <v>-0.0725</v>
      </c>
      <c r="V23" s="231" t="n">
        <v>-0.06</v>
      </c>
      <c r="W23" s="231" t="n">
        <v>0.15</v>
      </c>
      <c r="X23" s="231" t="n">
        <v>0.185</v>
      </c>
      <c r="Y23" s="231" t="n">
        <v>0.06</v>
      </c>
      <c r="Z23" s="231" t="n">
        <v>1</v>
      </c>
      <c r="AA23" s="231" t="n">
        <v>0.195</v>
      </c>
      <c r="AB23" s="231" t="n">
        <v>0.2025</v>
      </c>
      <c r="AC23" s="231" t="n">
        <v>-0.025</v>
      </c>
      <c r="AD23" s="231" t="n">
        <v>-0.04525</v>
      </c>
      <c r="AE23" s="231" t="n">
        <v>0.00225</v>
      </c>
      <c r="AF23" s="231" t="n">
        <v>-0.03025</v>
      </c>
      <c r="AG23" s="231" t="n">
        <v>0.006</v>
      </c>
      <c r="AH23" s="231" t="n">
        <v>-0.0125</v>
      </c>
      <c r="AI23" s="231" t="n">
        <v>-0.07</v>
      </c>
      <c r="AJ23" s="231" t="n">
        <v>-0.0675</v>
      </c>
      <c r="AK23" s="231" t="n">
        <v>-0.09</v>
      </c>
      <c r="AL23" s="231" t="n">
        <v>-0.024</v>
      </c>
      <c r="AM23" s="231" t="n">
        <v>-0.094</v>
      </c>
      <c r="AN23" s="231" t="n">
        <v>-0.085</v>
      </c>
      <c r="AO23" s="231" t="n">
        <v>-0.038</v>
      </c>
      <c r="AP23" s="231" t="n">
        <v>0.011</v>
      </c>
      <c r="AQ23" s="231" t="n">
        <v>0.39</v>
      </c>
      <c r="AR23" s="231" t="n">
        <v>0.02</v>
      </c>
      <c r="AS23" s="231" t="n">
        <v>-0.625</v>
      </c>
      <c r="AT23" s="231" t="n">
        <v>-0.02</v>
      </c>
      <c r="AU23" s="231" t="n">
        <v>-0.21</v>
      </c>
      <c r="AV23" s="231" t="n">
        <v>0</v>
      </c>
      <c r="AW23" s="231" t="n">
        <v>-0.575</v>
      </c>
      <c r="AX23" s="231" t="n">
        <v>-0.625</v>
      </c>
      <c r="AY23" s="231" t="n">
        <v>0.9</v>
      </c>
      <c r="AZ23" s="231" t="n">
        <v>-0.625</v>
      </c>
      <c r="BA23" s="231" t="n">
        <v>0</v>
      </c>
      <c r="BB23" s="231" t="n">
        <v>0.03</v>
      </c>
      <c r="BC23" s="231" t="n">
        <v>-0.115</v>
      </c>
      <c r="BD23" s="231" t="n">
        <v>-0.06</v>
      </c>
      <c r="BE23" s="231" t="n">
        <v>-0.09</v>
      </c>
      <c r="BF23" s="231" t="n">
        <v>-0.029</v>
      </c>
      <c r="BG23" s="231" t="n">
        <v>-0.065</v>
      </c>
      <c r="BH23" s="231" t="n">
        <v>-0.015</v>
      </c>
      <c r="BI23" s="231" t="n">
        <v>-0.07</v>
      </c>
      <c r="BJ23" s="231" t="n">
        <v>0.5</v>
      </c>
      <c r="BK23" s="231" t="n">
        <v>0.15</v>
      </c>
      <c r="BL23" s="231" t="n">
        <v>0.185</v>
      </c>
      <c r="BM23" s="231" t="n">
        <v>0.15</v>
      </c>
      <c r="BN23" s="231" t="n">
        <v>0.32</v>
      </c>
    </row>
    <row r="24" customFormat="false" ht="12.75" hidden="false" customHeight="false" outlineLevel="0" collapsed="false">
      <c r="C24" s="263"/>
      <c r="G24" s="219" t="n">
        <f aca="false">EOMONTH(G23,0)+1</f>
        <v>37408</v>
      </c>
      <c r="H24" s="0" t="n">
        <v>4.295</v>
      </c>
      <c r="I24" s="234" t="n">
        <v>0.345</v>
      </c>
      <c r="J24" s="231" t="n">
        <v>0.063848480613323</v>
      </c>
      <c r="K24" s="231" t="n">
        <v>-0.125</v>
      </c>
      <c r="L24" s="231" t="n">
        <v>-0.1425</v>
      </c>
      <c r="M24" s="270" t="n">
        <v>-0.085</v>
      </c>
      <c r="N24" s="270" t="n">
        <v>-0.21</v>
      </c>
      <c r="O24" s="231" t="n">
        <v>-0.09</v>
      </c>
      <c r="P24" s="231" t="n">
        <v>-0.06</v>
      </c>
      <c r="Q24" s="231" t="n">
        <v>-0.085</v>
      </c>
      <c r="R24" s="231" t="n">
        <v>-0.095</v>
      </c>
      <c r="S24" s="231" t="n">
        <v>-0.125</v>
      </c>
      <c r="T24" s="231" t="n">
        <v>-0.125</v>
      </c>
      <c r="U24" s="231" t="n">
        <v>-0.07125</v>
      </c>
      <c r="V24" s="231" t="n">
        <v>-0.06</v>
      </c>
      <c r="W24" s="231" t="n">
        <v>0.14</v>
      </c>
      <c r="X24" s="231" t="n">
        <v>0.175</v>
      </c>
      <c r="Y24" s="231" t="n">
        <v>0.055</v>
      </c>
      <c r="Z24" s="231" t="n">
        <v>1</v>
      </c>
      <c r="AA24" s="231" t="n">
        <v>0.2</v>
      </c>
      <c r="AB24" s="231" t="n">
        <v>0.215</v>
      </c>
      <c r="AC24" s="231" t="n">
        <v>-0.025</v>
      </c>
      <c r="AD24" s="231" t="n">
        <v>-0.04525</v>
      </c>
      <c r="AE24" s="231" t="n">
        <v>0.00225</v>
      </c>
      <c r="AF24" s="231" t="n">
        <v>-0.03025</v>
      </c>
      <c r="AG24" s="231" t="n">
        <v>0.006</v>
      </c>
      <c r="AH24" s="231" t="n">
        <v>-0.0125</v>
      </c>
      <c r="AI24" s="231" t="n">
        <v>-0.07</v>
      </c>
      <c r="AJ24" s="231" t="n">
        <v>-0.0675</v>
      </c>
      <c r="AK24" s="231" t="n">
        <v>-0.09</v>
      </c>
      <c r="AL24" s="231" t="n">
        <v>-0.024</v>
      </c>
      <c r="AM24" s="231" t="n">
        <v>-0.087</v>
      </c>
      <c r="AN24" s="231" t="n">
        <v>-0.0825</v>
      </c>
      <c r="AO24" s="231" t="n">
        <v>-0.038</v>
      </c>
      <c r="AP24" s="231" t="n">
        <v>0.011</v>
      </c>
      <c r="AQ24" s="231" t="n">
        <v>0.45</v>
      </c>
      <c r="AR24" s="231" t="n">
        <v>0.0225</v>
      </c>
      <c r="AS24" s="231" t="n">
        <v>-0.625</v>
      </c>
      <c r="AT24" s="231" t="n">
        <v>-0.02</v>
      </c>
      <c r="AU24" s="231" t="n">
        <v>-0.21</v>
      </c>
      <c r="AV24" s="231" t="n">
        <v>0</v>
      </c>
      <c r="AW24" s="231" t="n">
        <v>-0.575</v>
      </c>
      <c r="AX24" s="231" t="n">
        <v>-0.625</v>
      </c>
      <c r="AY24" s="231" t="n">
        <v>0.9</v>
      </c>
      <c r="AZ24" s="231" t="n">
        <v>-0.625</v>
      </c>
      <c r="BA24" s="231" t="n">
        <v>0</v>
      </c>
      <c r="BB24" s="231" t="n">
        <v>0.03</v>
      </c>
      <c r="BC24" s="231" t="n">
        <v>-0.115</v>
      </c>
      <c r="BD24" s="231" t="n">
        <v>-0.06</v>
      </c>
      <c r="BE24" s="231" t="n">
        <v>-0.085</v>
      </c>
      <c r="BF24" s="231" t="n">
        <v>-0.029</v>
      </c>
      <c r="BG24" s="231" t="n">
        <v>-0.065</v>
      </c>
      <c r="BH24" s="231" t="n">
        <v>-0.0125</v>
      </c>
      <c r="BI24" s="231" t="n">
        <v>-0.07</v>
      </c>
      <c r="BJ24" s="231" t="n">
        <v>0.5</v>
      </c>
      <c r="BK24" s="231" t="n">
        <v>0.15</v>
      </c>
      <c r="BL24" s="231" t="n">
        <v>0.175</v>
      </c>
      <c r="BM24" s="231" t="n">
        <v>0.14</v>
      </c>
      <c r="BN24" s="231" t="n">
        <v>0.3325</v>
      </c>
    </row>
    <row r="25" customFormat="false" ht="12.75" hidden="false" customHeight="false" outlineLevel="0" collapsed="false">
      <c r="C25" s="263"/>
      <c r="G25" s="219" t="n">
        <f aca="false">EOMONTH(G24,0)+1</f>
        <v>37438</v>
      </c>
      <c r="H25" s="0" t="n">
        <v>4.295</v>
      </c>
      <c r="I25" s="234" t="n">
        <v>0.345</v>
      </c>
      <c r="J25" s="231" t="n">
        <v>0.063785596007665</v>
      </c>
      <c r="K25" s="231" t="n">
        <v>-0.125</v>
      </c>
      <c r="L25" s="231" t="n">
        <v>-0.1425</v>
      </c>
      <c r="M25" s="270" t="n">
        <v>-0.085</v>
      </c>
      <c r="N25" s="270" t="n">
        <v>-0.21</v>
      </c>
      <c r="O25" s="231" t="n">
        <v>-0.09</v>
      </c>
      <c r="P25" s="231" t="n">
        <v>-0.06</v>
      </c>
      <c r="Q25" s="231" t="n">
        <v>-0.085</v>
      </c>
      <c r="R25" s="231" t="n">
        <v>-0.095</v>
      </c>
      <c r="S25" s="231" t="n">
        <v>-0.125</v>
      </c>
      <c r="T25" s="231" t="n">
        <v>-0.125</v>
      </c>
      <c r="U25" s="231" t="n">
        <v>-0.07</v>
      </c>
      <c r="V25" s="231" t="n">
        <v>-0.06</v>
      </c>
      <c r="W25" s="231" t="n">
        <v>0.13</v>
      </c>
      <c r="X25" s="231" t="n">
        <v>0.165</v>
      </c>
      <c r="Y25" s="231" t="n">
        <v>0.055</v>
      </c>
      <c r="Z25" s="231" t="n">
        <v>1</v>
      </c>
      <c r="AA25" s="231" t="n">
        <v>0.21</v>
      </c>
      <c r="AB25" s="231" t="n">
        <v>0.215</v>
      </c>
      <c r="AC25" s="231" t="n">
        <v>-0.025</v>
      </c>
      <c r="AD25" s="231" t="n">
        <v>-0.04525</v>
      </c>
      <c r="AE25" s="231" t="n">
        <v>0.00225</v>
      </c>
      <c r="AF25" s="231" t="n">
        <v>-0.03025</v>
      </c>
      <c r="AG25" s="231" t="n">
        <v>0.006</v>
      </c>
      <c r="AH25" s="231" t="n">
        <v>-0.0125</v>
      </c>
      <c r="AI25" s="231" t="n">
        <v>-0.07</v>
      </c>
      <c r="AJ25" s="231" t="n">
        <v>-0.0675</v>
      </c>
      <c r="AK25" s="231" t="n">
        <v>-0.09</v>
      </c>
      <c r="AL25" s="231" t="n">
        <v>-0.024</v>
      </c>
      <c r="AM25" s="231" t="n">
        <v>-0.068</v>
      </c>
      <c r="AN25" s="231" t="n">
        <v>-0.08</v>
      </c>
      <c r="AO25" s="231" t="n">
        <v>-0.038</v>
      </c>
      <c r="AP25" s="231" t="n">
        <v>0.011</v>
      </c>
      <c r="AQ25" s="231" t="n">
        <v>0.45</v>
      </c>
      <c r="AR25" s="231" t="n">
        <v>0.025</v>
      </c>
      <c r="AS25" s="231" t="n">
        <v>-0.625</v>
      </c>
      <c r="AT25" s="231" t="n">
        <v>-0.02</v>
      </c>
      <c r="AU25" s="231" t="n">
        <v>-0.21</v>
      </c>
      <c r="AV25" s="231" t="n">
        <v>0</v>
      </c>
      <c r="AW25" s="231" t="n">
        <v>-0.575</v>
      </c>
      <c r="AX25" s="231" t="n">
        <v>-0.625</v>
      </c>
      <c r="AY25" s="231" t="n">
        <v>0.9</v>
      </c>
      <c r="AZ25" s="231" t="n">
        <v>-0.625</v>
      </c>
      <c r="BA25" s="231" t="n">
        <v>0</v>
      </c>
      <c r="BB25" s="231" t="n">
        <v>0.03</v>
      </c>
      <c r="BC25" s="231" t="n">
        <v>-0.1025</v>
      </c>
      <c r="BD25" s="231" t="n">
        <v>-0.06</v>
      </c>
      <c r="BE25" s="231" t="n">
        <v>-0.085</v>
      </c>
      <c r="BF25" s="231" t="n">
        <v>-0.029</v>
      </c>
      <c r="BG25" s="231" t="n">
        <v>-0.065</v>
      </c>
      <c r="BH25" s="231" t="n">
        <v>-0.01</v>
      </c>
      <c r="BI25" s="231" t="n">
        <v>-0.07</v>
      </c>
      <c r="BJ25" s="231" t="n">
        <v>0.5</v>
      </c>
      <c r="BK25" s="231" t="n">
        <v>0.15</v>
      </c>
      <c r="BL25" s="231" t="n">
        <v>0.165</v>
      </c>
      <c r="BM25" s="231" t="n">
        <v>0.13</v>
      </c>
      <c r="BN25" s="231" t="n">
        <v>0.3325</v>
      </c>
    </row>
    <row r="26" customFormat="false" ht="12.75" hidden="false" customHeight="false" outlineLevel="0" collapsed="false">
      <c r="C26" s="263"/>
      <c r="G26" s="219" t="n">
        <f aca="false">EOMONTH(G25,0)+1</f>
        <v>37469</v>
      </c>
      <c r="H26" s="0" t="n">
        <v>4.29</v>
      </c>
      <c r="I26" s="234" t="n">
        <v>0.345</v>
      </c>
      <c r="J26" s="231" t="n">
        <v>0.063722711403319</v>
      </c>
      <c r="K26" s="231" t="n">
        <v>-0.125</v>
      </c>
      <c r="L26" s="231" t="n">
        <v>-0.1425</v>
      </c>
      <c r="M26" s="270" t="n">
        <v>-0.085</v>
      </c>
      <c r="N26" s="270" t="n">
        <v>-0.21</v>
      </c>
      <c r="O26" s="231" t="n">
        <v>-0.09</v>
      </c>
      <c r="P26" s="231" t="n">
        <v>-0.06</v>
      </c>
      <c r="Q26" s="231" t="n">
        <v>-0.085</v>
      </c>
      <c r="R26" s="231" t="n">
        <v>-0.095</v>
      </c>
      <c r="S26" s="231" t="n">
        <v>-0.125</v>
      </c>
      <c r="T26" s="231" t="n">
        <v>-0.125</v>
      </c>
      <c r="U26" s="231" t="n">
        <v>-0.07375</v>
      </c>
      <c r="V26" s="231" t="n">
        <v>-0.06</v>
      </c>
      <c r="W26" s="231" t="n">
        <v>0.14</v>
      </c>
      <c r="X26" s="231" t="n">
        <v>0.175</v>
      </c>
      <c r="Y26" s="231" t="n">
        <v>0.055</v>
      </c>
      <c r="Z26" s="231" t="n">
        <v>1</v>
      </c>
      <c r="AA26" s="231" t="n">
        <v>0.185</v>
      </c>
      <c r="AB26" s="231" t="n">
        <v>0.195</v>
      </c>
      <c r="AC26" s="231" t="n">
        <v>-0.025</v>
      </c>
      <c r="AD26" s="231" t="n">
        <v>-0.04525</v>
      </c>
      <c r="AE26" s="231" t="n">
        <v>0.00225</v>
      </c>
      <c r="AF26" s="231" t="n">
        <v>-0.03025</v>
      </c>
      <c r="AG26" s="231" t="n">
        <v>0.006</v>
      </c>
      <c r="AH26" s="231" t="n">
        <v>-0.0125</v>
      </c>
      <c r="AI26" s="231" t="n">
        <v>-0.07</v>
      </c>
      <c r="AJ26" s="231" t="n">
        <v>-0.0675</v>
      </c>
      <c r="AK26" s="231" t="n">
        <v>-0.09</v>
      </c>
      <c r="AL26" s="231" t="n">
        <v>-0.024</v>
      </c>
      <c r="AM26" s="231" t="n">
        <v>-0.066</v>
      </c>
      <c r="AN26" s="231" t="n">
        <v>-0.0875</v>
      </c>
      <c r="AO26" s="231" t="n">
        <v>-0.038</v>
      </c>
      <c r="AP26" s="231" t="n">
        <v>0.011</v>
      </c>
      <c r="AQ26" s="231" t="n">
        <v>0.41</v>
      </c>
      <c r="AR26" s="231" t="n">
        <v>0.0175</v>
      </c>
      <c r="AS26" s="231" t="n">
        <v>-0.625</v>
      </c>
      <c r="AT26" s="231" t="n">
        <v>-0.02</v>
      </c>
      <c r="AU26" s="231" t="n">
        <v>-0.21</v>
      </c>
      <c r="AV26" s="231" t="n">
        <v>0</v>
      </c>
      <c r="AW26" s="231" t="n">
        <v>-0.575</v>
      </c>
      <c r="AX26" s="231" t="n">
        <v>-0.625</v>
      </c>
      <c r="AY26" s="231" t="n">
        <v>0.9</v>
      </c>
      <c r="AZ26" s="231" t="n">
        <v>-0.625</v>
      </c>
      <c r="BA26" s="231" t="n">
        <v>0</v>
      </c>
      <c r="BB26" s="231" t="n">
        <v>0.03</v>
      </c>
      <c r="BC26" s="231" t="n">
        <v>-0.105</v>
      </c>
      <c r="BD26" s="231" t="n">
        <v>-0.06</v>
      </c>
      <c r="BE26" s="231" t="n">
        <v>-0.1</v>
      </c>
      <c r="BF26" s="231" t="n">
        <v>-0.029</v>
      </c>
      <c r="BG26" s="231" t="n">
        <v>-0.065</v>
      </c>
      <c r="BH26" s="231" t="n">
        <v>-0.0175</v>
      </c>
      <c r="BI26" s="231" t="n">
        <v>-0.07</v>
      </c>
      <c r="BJ26" s="231" t="n">
        <v>0.5</v>
      </c>
      <c r="BK26" s="231" t="n">
        <v>0.15</v>
      </c>
      <c r="BL26" s="231" t="n">
        <v>0.175</v>
      </c>
      <c r="BM26" s="231" t="n">
        <v>0.14</v>
      </c>
      <c r="BN26" s="231" t="n">
        <v>0.3225</v>
      </c>
    </row>
    <row r="27" customFormat="false" ht="12.75" hidden="false" customHeight="false" outlineLevel="0" collapsed="false">
      <c r="C27" s="263"/>
      <c r="G27" s="219" t="n">
        <f aca="false">EOMONTH(G26,0)+1</f>
        <v>37500</v>
      </c>
      <c r="H27" s="0" t="n">
        <v>4.28</v>
      </c>
      <c r="I27" s="234" t="n">
        <v>0.3425</v>
      </c>
      <c r="J27" s="231" t="n">
        <v>0.063675986683024</v>
      </c>
      <c r="K27" s="231" t="n">
        <v>-0.125</v>
      </c>
      <c r="L27" s="231" t="n">
        <v>-0.1425</v>
      </c>
      <c r="M27" s="270" t="n">
        <v>-0.085</v>
      </c>
      <c r="N27" s="270" t="n">
        <v>-0.21</v>
      </c>
      <c r="O27" s="231" t="n">
        <v>-0.09</v>
      </c>
      <c r="P27" s="231" t="n">
        <v>-0.06</v>
      </c>
      <c r="Q27" s="231" t="n">
        <v>-0.085</v>
      </c>
      <c r="R27" s="231" t="n">
        <v>-0.095</v>
      </c>
      <c r="S27" s="231" t="n">
        <v>-0.125</v>
      </c>
      <c r="T27" s="231" t="n">
        <v>-0.125</v>
      </c>
      <c r="U27" s="231" t="n">
        <v>-0.07875</v>
      </c>
      <c r="V27" s="231" t="n">
        <v>-0.06</v>
      </c>
      <c r="W27" s="231" t="n">
        <v>0.15</v>
      </c>
      <c r="X27" s="231" t="n">
        <v>0.185</v>
      </c>
      <c r="Y27" s="231" t="n">
        <v>0.065</v>
      </c>
      <c r="Z27" s="231" t="n">
        <v>1</v>
      </c>
      <c r="AA27" s="231" t="n">
        <v>0.195</v>
      </c>
      <c r="AB27" s="231" t="n">
        <v>0.215</v>
      </c>
      <c r="AC27" s="231" t="n">
        <v>-0.025</v>
      </c>
      <c r="AD27" s="231" t="n">
        <v>-0.04525</v>
      </c>
      <c r="AE27" s="231" t="n">
        <v>0.00225</v>
      </c>
      <c r="AF27" s="231" t="n">
        <v>-0.03025</v>
      </c>
      <c r="AG27" s="231" t="n">
        <v>0.006</v>
      </c>
      <c r="AH27" s="231" t="n">
        <v>-0.0125</v>
      </c>
      <c r="AI27" s="231" t="n">
        <v>-0.07</v>
      </c>
      <c r="AJ27" s="231" t="n">
        <v>-0.0675</v>
      </c>
      <c r="AK27" s="231" t="n">
        <v>-0.09</v>
      </c>
      <c r="AL27" s="231" t="n">
        <v>-0.024</v>
      </c>
      <c r="AM27" s="231" t="n">
        <v>-0.066</v>
      </c>
      <c r="AN27" s="231" t="n">
        <v>-0.0975</v>
      </c>
      <c r="AO27" s="231" t="n">
        <v>-0.038</v>
      </c>
      <c r="AP27" s="231" t="n">
        <v>0.011</v>
      </c>
      <c r="AQ27" s="231" t="n">
        <v>0.42</v>
      </c>
      <c r="AR27" s="231" t="n">
        <v>0.0075</v>
      </c>
      <c r="AS27" s="231" t="n">
        <v>-0.625</v>
      </c>
      <c r="AT27" s="231" t="n">
        <v>-0.02</v>
      </c>
      <c r="AU27" s="231" t="n">
        <v>-0.21</v>
      </c>
      <c r="AV27" s="231" t="n">
        <v>0</v>
      </c>
      <c r="AW27" s="231" t="n">
        <v>-0.575</v>
      </c>
      <c r="AX27" s="231" t="n">
        <v>-0.625</v>
      </c>
      <c r="AY27" s="231" t="n">
        <v>0.9</v>
      </c>
      <c r="AZ27" s="231" t="n">
        <v>-0.625</v>
      </c>
      <c r="BA27" s="231" t="n">
        <v>0</v>
      </c>
      <c r="BB27" s="231" t="n">
        <v>0.03</v>
      </c>
      <c r="BC27" s="231" t="n">
        <v>-0.11</v>
      </c>
      <c r="BD27" s="231" t="n">
        <v>-0.06</v>
      </c>
      <c r="BE27" s="231" t="n">
        <v>-0.1025</v>
      </c>
      <c r="BF27" s="231" t="n">
        <v>-0.029</v>
      </c>
      <c r="BG27" s="231" t="n">
        <v>-0.065</v>
      </c>
      <c r="BH27" s="231" t="n">
        <v>-0.0275</v>
      </c>
      <c r="BI27" s="231" t="n">
        <v>-0.07</v>
      </c>
      <c r="BJ27" s="231" t="n">
        <v>0.5</v>
      </c>
      <c r="BK27" s="231" t="n">
        <v>0.15</v>
      </c>
      <c r="BL27" s="231" t="n">
        <v>0.185</v>
      </c>
      <c r="BM27" s="231" t="n">
        <v>0.15</v>
      </c>
      <c r="BN27" s="231" t="n">
        <v>0.335</v>
      </c>
    </row>
    <row r="28" customFormat="false" ht="12.75" hidden="false" customHeight="false" outlineLevel="0" collapsed="false">
      <c r="C28" s="263"/>
      <c r="G28" s="219" t="n">
        <f aca="false">EOMONTH(G27,0)+1</f>
        <v>37530</v>
      </c>
      <c r="H28" s="0" t="n">
        <v>4.38</v>
      </c>
      <c r="I28" s="234" t="n">
        <v>0.3425</v>
      </c>
      <c r="J28" s="231" t="n">
        <v>0.063647955565257</v>
      </c>
      <c r="K28" s="231" t="n">
        <v>-0.13</v>
      </c>
      <c r="L28" s="231" t="n">
        <v>-0.1475</v>
      </c>
      <c r="M28" s="270" t="n">
        <v>-0.0075</v>
      </c>
      <c r="N28" s="270" t="n">
        <v>-0.215</v>
      </c>
      <c r="O28" s="231" t="n">
        <v>-0.005</v>
      </c>
      <c r="P28" s="231" t="n">
        <v>-0.06</v>
      </c>
      <c r="Q28" s="231" t="n">
        <v>-0.1</v>
      </c>
      <c r="R28" s="231" t="n">
        <v>-0.1</v>
      </c>
      <c r="S28" s="231" t="n">
        <v>-0.13</v>
      </c>
      <c r="T28" s="231" t="n">
        <v>-0.13</v>
      </c>
      <c r="U28" s="231" t="n">
        <v>-0.10375</v>
      </c>
      <c r="V28" s="231" t="n">
        <v>-0.07</v>
      </c>
      <c r="W28" s="231" t="n">
        <v>0.205</v>
      </c>
      <c r="X28" s="231" t="n">
        <v>0.24</v>
      </c>
      <c r="Y28" s="231" t="n">
        <v>0.115</v>
      </c>
      <c r="Z28" s="231" t="n">
        <v>0.755</v>
      </c>
      <c r="AA28" s="231" t="n">
        <v>0.27</v>
      </c>
      <c r="AB28" s="231" t="n">
        <v>0.26</v>
      </c>
      <c r="AC28" s="231" t="n">
        <v>-0.028</v>
      </c>
      <c r="AD28" s="231" t="n">
        <v>-0.05</v>
      </c>
      <c r="AE28" s="231" t="n">
        <v>-0.0125</v>
      </c>
      <c r="AF28" s="231" t="n">
        <v>-0.0425</v>
      </c>
      <c r="AG28" s="231" t="n">
        <v>0.0035</v>
      </c>
      <c r="AH28" s="231" t="n">
        <v>-0.023</v>
      </c>
      <c r="AI28" s="231" t="n">
        <v>-0.0675</v>
      </c>
      <c r="AJ28" s="231" t="n">
        <v>-0.0675</v>
      </c>
      <c r="AK28" s="231" t="n">
        <v>-0.09</v>
      </c>
      <c r="AL28" s="231" t="n">
        <v>-0.0215</v>
      </c>
      <c r="AM28" s="231" t="n">
        <v>-0.064</v>
      </c>
      <c r="AN28" s="231" t="n">
        <v>-0.1375</v>
      </c>
      <c r="AO28" s="231" t="n">
        <v>-0.0305</v>
      </c>
      <c r="AP28" s="231" t="n">
        <v>0.0075</v>
      </c>
      <c r="AQ28" s="231" t="n">
        <v>0.85</v>
      </c>
      <c r="AR28" s="231" t="n">
        <v>-0.0325</v>
      </c>
      <c r="AS28" s="231" t="n">
        <v>-0.34</v>
      </c>
      <c r="AT28" s="231" t="n">
        <v>-0.02</v>
      </c>
      <c r="AU28" s="231" t="n">
        <v>-0.195</v>
      </c>
      <c r="AV28" s="231" t="n">
        <v>0.244</v>
      </c>
      <c r="AW28" s="231" t="n">
        <v>-0.29</v>
      </c>
      <c r="AX28" s="231" t="n">
        <v>-0.34</v>
      </c>
      <c r="AY28" s="231" t="n">
        <v>0.6</v>
      </c>
      <c r="AZ28" s="231" t="n">
        <v>-0.34</v>
      </c>
      <c r="BA28" s="231" t="n">
        <v>0</v>
      </c>
      <c r="BB28" s="231" t="n">
        <v>0.03</v>
      </c>
      <c r="BC28" s="231" t="n">
        <v>-0.145</v>
      </c>
      <c r="BD28" s="231" t="n">
        <v>-0.06</v>
      </c>
      <c r="BE28" s="231" t="n">
        <v>-0.1375</v>
      </c>
      <c r="BF28" s="231" t="n">
        <v>-0.0265</v>
      </c>
      <c r="BG28" s="231" t="n">
        <v>-0.08</v>
      </c>
      <c r="BH28" s="231" t="n">
        <v>-0.0675</v>
      </c>
      <c r="BI28" s="231" t="n">
        <v>-0.0675</v>
      </c>
      <c r="BJ28" s="231" t="n">
        <v>0.6</v>
      </c>
      <c r="BK28" s="231" t="n">
        <v>0.225</v>
      </c>
      <c r="BL28" s="231" t="n">
        <v>0.24</v>
      </c>
      <c r="BM28" s="231" t="n">
        <v>0.205</v>
      </c>
      <c r="BN28" s="231" t="n">
        <v>0.54</v>
      </c>
    </row>
    <row r="29" customFormat="false" ht="12.75" hidden="false" customHeight="false" outlineLevel="0" collapsed="false">
      <c r="C29" s="263"/>
      <c r="G29" s="219" t="n">
        <f aca="false">EOMONTH(G28,0)+1</f>
        <v>37561</v>
      </c>
      <c r="H29" s="0" t="n">
        <v>4.47</v>
      </c>
      <c r="I29" s="234" t="n">
        <v>0.345</v>
      </c>
      <c r="J29" s="231" t="n">
        <v>0.063620828677344</v>
      </c>
      <c r="K29" s="231" t="n">
        <v>-0.1325</v>
      </c>
      <c r="L29" s="231" t="n">
        <v>-0.15</v>
      </c>
      <c r="M29" s="270" t="n">
        <v>-0.005</v>
      </c>
      <c r="N29" s="270" t="n">
        <v>-0.2175</v>
      </c>
      <c r="O29" s="231" t="n">
        <v>0.015</v>
      </c>
      <c r="P29" s="231" t="n">
        <v>-0.06</v>
      </c>
      <c r="Q29" s="231" t="n">
        <v>-0.1025</v>
      </c>
      <c r="R29" s="231" t="n">
        <v>-0.1025</v>
      </c>
      <c r="S29" s="231" t="n">
        <v>-0.1325</v>
      </c>
      <c r="T29" s="231" t="n">
        <v>-0.1325</v>
      </c>
      <c r="U29" s="231" t="n">
        <v>-0.115</v>
      </c>
      <c r="V29" s="231" t="n">
        <v>-0.07</v>
      </c>
      <c r="W29" s="231" t="n">
        <v>0.22</v>
      </c>
      <c r="X29" s="231" t="n">
        <v>0.255</v>
      </c>
      <c r="Y29" s="231" t="n">
        <v>0.13</v>
      </c>
      <c r="Z29" s="231" t="n">
        <v>0.755</v>
      </c>
      <c r="AA29" s="231" t="n">
        <v>0.31</v>
      </c>
      <c r="AB29" s="231" t="n">
        <v>0.37</v>
      </c>
      <c r="AC29" s="231" t="n">
        <v>-0.028</v>
      </c>
      <c r="AD29" s="231" t="n">
        <v>-0.0575</v>
      </c>
      <c r="AE29" s="231" t="n">
        <v>-0.0125</v>
      </c>
      <c r="AF29" s="231" t="n">
        <v>-0.0425</v>
      </c>
      <c r="AG29" s="231" t="n">
        <v>0.0035</v>
      </c>
      <c r="AH29" s="231" t="n">
        <v>-0.023</v>
      </c>
      <c r="AI29" s="231" t="n">
        <v>-0.0675</v>
      </c>
      <c r="AJ29" s="231" t="n">
        <v>-0.0675</v>
      </c>
      <c r="AK29" s="231" t="n">
        <v>-0.09</v>
      </c>
      <c r="AL29" s="231" t="n">
        <v>-0.0215</v>
      </c>
      <c r="AM29" s="231" t="n">
        <v>-0.0855</v>
      </c>
      <c r="AN29" s="231" t="n">
        <v>-0.16</v>
      </c>
      <c r="AO29" s="231" t="n">
        <v>-0.0305</v>
      </c>
      <c r="AP29" s="231" t="n">
        <v>0.0075</v>
      </c>
      <c r="AQ29" s="231" t="n">
        <v>1.26</v>
      </c>
      <c r="AR29" s="231" t="n">
        <v>-0.055</v>
      </c>
      <c r="AS29" s="231" t="n">
        <v>-0.34</v>
      </c>
      <c r="AT29" s="231" t="n">
        <v>-0.02</v>
      </c>
      <c r="AU29" s="231" t="n">
        <v>-0.195</v>
      </c>
      <c r="AV29" s="231" t="n">
        <v>0.304</v>
      </c>
      <c r="AW29" s="231" t="n">
        <v>-0.29</v>
      </c>
      <c r="AX29" s="231" t="n">
        <v>-0.34</v>
      </c>
      <c r="AY29" s="231" t="n">
        <v>0.6</v>
      </c>
      <c r="AZ29" s="231" t="n">
        <v>-0.34</v>
      </c>
      <c r="BA29" s="231" t="n">
        <v>0</v>
      </c>
      <c r="BB29" s="231" t="n">
        <v>0.01</v>
      </c>
      <c r="BC29" s="231" t="n">
        <v>-0.15</v>
      </c>
      <c r="BD29" s="231" t="n">
        <v>-0.06</v>
      </c>
      <c r="BE29" s="231" t="n">
        <v>-0.1375</v>
      </c>
      <c r="BF29" s="231" t="n">
        <v>-0.0265</v>
      </c>
      <c r="BG29" s="231" t="n">
        <v>-0.08</v>
      </c>
      <c r="BH29" s="231" t="n">
        <v>-0.09</v>
      </c>
      <c r="BI29" s="231" t="n">
        <v>-0.0675</v>
      </c>
      <c r="BJ29" s="231" t="n">
        <v>0.6</v>
      </c>
      <c r="BK29" s="231" t="n">
        <v>0.22</v>
      </c>
      <c r="BL29" s="231" t="n">
        <v>0.255</v>
      </c>
      <c r="BM29" s="231" t="n">
        <v>0.22</v>
      </c>
      <c r="BN29" s="231" t="n">
        <v>0.87</v>
      </c>
    </row>
    <row r="30" customFormat="false" ht="12.75" hidden="false" customHeight="false" outlineLevel="0" collapsed="false">
      <c r="C30" s="263"/>
      <c r="G30" s="219" t="n">
        <f aca="false">EOMONTH(G29,0)+1</f>
        <v>37591</v>
      </c>
      <c r="H30" s="0" t="n">
        <v>4.485</v>
      </c>
      <c r="I30" s="234" t="n">
        <v>0.3475</v>
      </c>
      <c r="J30" s="231" t="n">
        <v>0.063614361307947</v>
      </c>
      <c r="K30" s="231" t="n">
        <v>-0.135</v>
      </c>
      <c r="L30" s="231" t="n">
        <v>-0.1525</v>
      </c>
      <c r="M30" s="270" t="n">
        <v>-0.0025</v>
      </c>
      <c r="N30" s="270" t="n">
        <v>-0.2</v>
      </c>
      <c r="O30" s="231" t="n">
        <v>0.0275</v>
      </c>
      <c r="P30" s="231" t="n">
        <v>-0.06</v>
      </c>
      <c r="Q30" s="231" t="n">
        <v>-0.105</v>
      </c>
      <c r="R30" s="231" t="n">
        <v>-0.105</v>
      </c>
      <c r="S30" s="231" t="n">
        <v>-0.135</v>
      </c>
      <c r="T30" s="231" t="n">
        <v>-0.135</v>
      </c>
      <c r="U30" s="231" t="n">
        <v>-0.11625</v>
      </c>
      <c r="V30" s="231" t="n">
        <v>-0.07</v>
      </c>
      <c r="W30" s="231" t="n">
        <v>0.235</v>
      </c>
      <c r="X30" s="231" t="n">
        <v>0.27</v>
      </c>
      <c r="Y30" s="231" t="n">
        <v>0.145</v>
      </c>
      <c r="Z30" s="231" t="n">
        <v>0.755</v>
      </c>
      <c r="AA30" s="231" t="n">
        <v>0.31</v>
      </c>
      <c r="AB30" s="231" t="n">
        <v>0.4</v>
      </c>
      <c r="AC30" s="231" t="n">
        <v>-0.0255</v>
      </c>
      <c r="AD30" s="231" t="n">
        <v>-0.0475</v>
      </c>
      <c r="AE30" s="231" t="n">
        <v>-0.0125</v>
      </c>
      <c r="AF30" s="231" t="n">
        <v>-0.0425</v>
      </c>
      <c r="AG30" s="231" t="n">
        <v>0.005</v>
      </c>
      <c r="AH30" s="231" t="n">
        <v>-0.0225</v>
      </c>
      <c r="AI30" s="231" t="n">
        <v>-0.0675</v>
      </c>
      <c r="AJ30" s="231" t="n">
        <v>-0.0675</v>
      </c>
      <c r="AK30" s="231" t="n">
        <v>-0.09</v>
      </c>
      <c r="AL30" s="231" t="n">
        <v>-0.023</v>
      </c>
      <c r="AM30" s="231" t="n">
        <v>-0.0855</v>
      </c>
      <c r="AN30" s="231" t="n">
        <v>-0.1625</v>
      </c>
      <c r="AO30" s="231" t="n">
        <v>-0.0305</v>
      </c>
      <c r="AP30" s="231" t="n">
        <v>0.0075</v>
      </c>
      <c r="AQ30" s="231" t="n">
        <v>1.58</v>
      </c>
      <c r="AR30" s="231" t="n">
        <v>-0.0575</v>
      </c>
      <c r="AS30" s="231" t="n">
        <v>-0.34</v>
      </c>
      <c r="AT30" s="231" t="n">
        <v>-0.02</v>
      </c>
      <c r="AU30" s="231" t="n">
        <v>-0.195</v>
      </c>
      <c r="AV30" s="231" t="n">
        <v>0.384</v>
      </c>
      <c r="AW30" s="231" t="n">
        <v>-0.29</v>
      </c>
      <c r="AX30" s="231" t="n">
        <v>-0.34</v>
      </c>
      <c r="AY30" s="231" t="n">
        <v>0.6</v>
      </c>
      <c r="AZ30" s="231" t="n">
        <v>-0.34</v>
      </c>
      <c r="BA30" s="231" t="n">
        <v>0</v>
      </c>
      <c r="BB30" s="231" t="n">
        <v>0.01</v>
      </c>
      <c r="BC30" s="231" t="n">
        <v>-0.17</v>
      </c>
      <c r="BD30" s="231" t="n">
        <v>-0.06</v>
      </c>
      <c r="BE30" s="231" t="n">
        <v>-0.155</v>
      </c>
      <c r="BF30" s="231" t="n">
        <v>-0.028</v>
      </c>
      <c r="BG30" s="231" t="n">
        <v>-0.08</v>
      </c>
      <c r="BH30" s="231" t="n">
        <v>-0.0925</v>
      </c>
      <c r="BI30" s="231" t="n">
        <v>-0.0675</v>
      </c>
      <c r="BJ30" s="231" t="n">
        <v>0.6</v>
      </c>
      <c r="BK30" s="231" t="n">
        <v>0.235</v>
      </c>
      <c r="BL30" s="231" t="n">
        <v>0.27</v>
      </c>
      <c r="BM30" s="231" t="n">
        <v>0.235</v>
      </c>
      <c r="BN30" s="231" t="n">
        <v>1.09</v>
      </c>
    </row>
    <row r="31" customFormat="false" ht="12.75" hidden="false" customHeight="false" outlineLevel="0" collapsed="false">
      <c r="C31" s="263"/>
      <c r="G31" s="219" t="n">
        <f aca="false">EOMONTH(G30,0)+1</f>
        <v>37622</v>
      </c>
      <c r="H31" s="0" t="n">
        <v>4.31</v>
      </c>
      <c r="I31" s="234" t="n">
        <v>0.34</v>
      </c>
      <c r="J31" s="231" t="n">
        <v>0.063634078489685</v>
      </c>
      <c r="K31" s="231" t="n">
        <v>-0.1275</v>
      </c>
      <c r="L31" s="231" t="n">
        <v>-0.145</v>
      </c>
      <c r="M31" s="270" t="n">
        <v>-0.005</v>
      </c>
      <c r="N31" s="270" t="n">
        <v>-0.1925</v>
      </c>
      <c r="O31" s="231" t="n">
        <v>0.0325</v>
      </c>
      <c r="P31" s="231" t="n">
        <v>-0.06</v>
      </c>
      <c r="Q31" s="231" t="n">
        <v>-0.0975</v>
      </c>
      <c r="R31" s="231" t="n">
        <v>-0.0975</v>
      </c>
      <c r="S31" s="231" t="n">
        <v>-0.1275</v>
      </c>
      <c r="T31" s="231" t="n">
        <v>-0.1275</v>
      </c>
      <c r="U31" s="231" t="n">
        <v>-0.1075</v>
      </c>
      <c r="V31" s="231" t="n">
        <v>-0.07</v>
      </c>
      <c r="W31" s="231" t="n">
        <v>0.225</v>
      </c>
      <c r="X31" s="231" t="n">
        <v>0.26</v>
      </c>
      <c r="Y31" s="231" t="n">
        <v>0.135</v>
      </c>
      <c r="Z31" s="231" t="n">
        <v>0.755</v>
      </c>
      <c r="AA31" s="231" t="n">
        <v>0.29</v>
      </c>
      <c r="AB31" s="231" t="n">
        <v>0.39</v>
      </c>
      <c r="AC31" s="231" t="n">
        <v>-0.0255</v>
      </c>
      <c r="AD31" s="231" t="n">
        <v>-0.0425</v>
      </c>
      <c r="AE31" s="231" t="n">
        <v>-0.0125</v>
      </c>
      <c r="AF31" s="231" t="n">
        <v>-0.0425</v>
      </c>
      <c r="AG31" s="231" t="n">
        <v>0.005</v>
      </c>
      <c r="AH31" s="231" t="n">
        <v>-0.0225</v>
      </c>
      <c r="AI31" s="231" t="n">
        <v>-0.0675</v>
      </c>
      <c r="AJ31" s="231" t="n">
        <v>-0.0675</v>
      </c>
      <c r="AK31" s="231" t="n">
        <v>-0.09</v>
      </c>
      <c r="AL31" s="231" t="n">
        <v>-0.023</v>
      </c>
      <c r="AM31" s="231" t="n">
        <v>-0.0855</v>
      </c>
      <c r="AN31" s="231" t="n">
        <v>-0.145</v>
      </c>
      <c r="AO31" s="231" t="n">
        <v>-0.0305</v>
      </c>
      <c r="AP31" s="231" t="n">
        <v>0.0075</v>
      </c>
      <c r="AQ31" s="231" t="n">
        <v>1.54</v>
      </c>
      <c r="AR31" s="231" t="n">
        <v>-0.04</v>
      </c>
      <c r="AS31" s="231" t="n">
        <v>-0.34</v>
      </c>
      <c r="AT31" s="231" t="n">
        <v>-0.02</v>
      </c>
      <c r="AU31" s="231" t="n">
        <v>-0.195</v>
      </c>
      <c r="AV31" s="231" t="n">
        <v>0.244</v>
      </c>
      <c r="AW31" s="231" t="n">
        <v>-0.29</v>
      </c>
      <c r="AX31" s="231" t="n">
        <v>-0.34</v>
      </c>
      <c r="AY31" s="231" t="n">
        <v>0.6</v>
      </c>
      <c r="AZ31" s="231" t="n">
        <v>-0.34</v>
      </c>
      <c r="BA31" s="231" t="n">
        <v>0</v>
      </c>
      <c r="BB31" s="231" t="n">
        <v>0.01</v>
      </c>
      <c r="BC31" s="231" t="n">
        <v>-0.1625</v>
      </c>
      <c r="BD31" s="231" t="n">
        <v>-0.06</v>
      </c>
      <c r="BE31" s="231" t="n">
        <v>-0.15</v>
      </c>
      <c r="BF31" s="231" t="n">
        <v>-0.028</v>
      </c>
      <c r="BG31" s="231" t="n">
        <v>-0.08</v>
      </c>
      <c r="BH31" s="231" t="n">
        <v>-0.075</v>
      </c>
      <c r="BI31" s="231" t="n">
        <v>-0.0675</v>
      </c>
      <c r="BJ31" s="231" t="n">
        <v>0.6</v>
      </c>
      <c r="BK31" s="231" t="n">
        <v>0.3</v>
      </c>
      <c r="BL31" s="231" t="n">
        <v>0.26</v>
      </c>
      <c r="BM31" s="231" t="n">
        <v>0.225</v>
      </c>
      <c r="BN31" s="231" t="n">
        <v>1.09</v>
      </c>
    </row>
    <row r="32" customFormat="false" ht="12.75" hidden="false" customHeight="false" outlineLevel="0" collapsed="false">
      <c r="C32" s="263"/>
      <c r="G32" s="219" t="n">
        <f aca="false">EOMONTH(G31,0)+1</f>
        <v>37653</v>
      </c>
      <c r="H32" s="0" t="n">
        <v>4.13</v>
      </c>
      <c r="I32" s="234" t="n">
        <v>0.3275</v>
      </c>
      <c r="J32" s="231" t="n">
        <v>0.063651887557171</v>
      </c>
      <c r="K32" s="231" t="n">
        <v>-0.125</v>
      </c>
      <c r="L32" s="231" t="n">
        <v>-0.1425</v>
      </c>
      <c r="M32" s="270" t="n">
        <v>-0.005</v>
      </c>
      <c r="N32" s="270" t="n">
        <v>-0.19</v>
      </c>
      <c r="O32" s="231" t="n">
        <v>0.03</v>
      </c>
      <c r="P32" s="231" t="n">
        <v>-0.06</v>
      </c>
      <c r="Q32" s="231" t="n">
        <v>-0.095</v>
      </c>
      <c r="R32" s="231" t="n">
        <v>-0.095</v>
      </c>
      <c r="S32" s="231" t="n">
        <v>-0.125</v>
      </c>
      <c r="T32" s="231" t="n">
        <v>-0.125</v>
      </c>
      <c r="U32" s="231" t="n">
        <v>-0.10125</v>
      </c>
      <c r="V32" s="231" t="n">
        <v>-0.07</v>
      </c>
      <c r="W32" s="231" t="n">
        <v>0.215</v>
      </c>
      <c r="X32" s="231" t="n">
        <v>0.25</v>
      </c>
      <c r="Y32" s="231" t="n">
        <v>0.125</v>
      </c>
      <c r="Z32" s="231" t="n">
        <v>0.755</v>
      </c>
      <c r="AA32" s="231" t="n">
        <v>0.27</v>
      </c>
      <c r="AB32" s="231" t="n">
        <v>0.39</v>
      </c>
      <c r="AC32" s="231" t="n">
        <v>-0.0255</v>
      </c>
      <c r="AD32" s="231" t="n">
        <v>-0.0425</v>
      </c>
      <c r="AE32" s="231" t="n">
        <v>-0.0125</v>
      </c>
      <c r="AF32" s="231" t="n">
        <v>-0.0425</v>
      </c>
      <c r="AG32" s="231" t="n">
        <v>0.005</v>
      </c>
      <c r="AH32" s="231" t="n">
        <v>-0.0225</v>
      </c>
      <c r="AI32" s="231" t="n">
        <v>-0.0675</v>
      </c>
      <c r="AJ32" s="231" t="n">
        <v>-0.0675</v>
      </c>
      <c r="AK32" s="231" t="n">
        <v>-0.09</v>
      </c>
      <c r="AL32" s="231" t="n">
        <v>-0.023</v>
      </c>
      <c r="AM32" s="231" t="n">
        <v>-0.0855</v>
      </c>
      <c r="AN32" s="231" t="n">
        <v>-0.1325</v>
      </c>
      <c r="AO32" s="231" t="n">
        <v>-0.0305</v>
      </c>
      <c r="AP32" s="231" t="n">
        <v>0.0075</v>
      </c>
      <c r="AQ32" s="231" t="n">
        <v>0.92</v>
      </c>
      <c r="AR32" s="231" t="n">
        <v>-0.0275</v>
      </c>
      <c r="AS32" s="231" t="n">
        <v>-0.34</v>
      </c>
      <c r="AT32" s="231" t="n">
        <v>-0.02</v>
      </c>
      <c r="AU32" s="231" t="n">
        <v>-0.195</v>
      </c>
      <c r="AV32" s="231" t="n">
        <v>0.024</v>
      </c>
      <c r="AW32" s="231" t="n">
        <v>-0.29</v>
      </c>
      <c r="AX32" s="231" t="n">
        <v>-0.34</v>
      </c>
      <c r="AY32" s="231" t="n">
        <v>0.6</v>
      </c>
      <c r="AZ32" s="231" t="n">
        <v>-0.34</v>
      </c>
      <c r="BA32" s="231" t="n">
        <v>0</v>
      </c>
      <c r="BB32" s="231" t="n">
        <v>0.01</v>
      </c>
      <c r="BC32" s="231" t="n">
        <v>-0.1515</v>
      </c>
      <c r="BD32" s="231" t="n">
        <v>-0.06</v>
      </c>
      <c r="BE32" s="231" t="n">
        <v>-0.14</v>
      </c>
      <c r="BF32" s="231" t="n">
        <v>-0.028</v>
      </c>
      <c r="BG32" s="231" t="n">
        <v>-0.08</v>
      </c>
      <c r="BH32" s="231" t="n">
        <v>-0.0625</v>
      </c>
      <c r="BI32" s="231" t="n">
        <v>-0.0675</v>
      </c>
      <c r="BJ32" s="231" t="n">
        <v>0.6</v>
      </c>
      <c r="BK32" s="231" t="n">
        <v>0.295</v>
      </c>
      <c r="BL32" s="231" t="n">
        <v>0.25</v>
      </c>
      <c r="BM32" s="231" t="n">
        <v>0.215</v>
      </c>
      <c r="BN32" s="231" t="n">
        <v>0.71</v>
      </c>
    </row>
    <row r="33" customFormat="false" ht="12.75" hidden="false" customHeight="false" outlineLevel="0" collapsed="false">
      <c r="C33" s="263"/>
      <c r="G33" s="219" t="n">
        <f aca="false">EOMONTH(G32,0)+1</f>
        <v>37681</v>
      </c>
      <c r="H33" s="0" t="n">
        <v>3.96</v>
      </c>
      <c r="I33" s="234" t="n">
        <v>0.31</v>
      </c>
      <c r="J33" s="231" t="n">
        <v>0.063664827610209</v>
      </c>
      <c r="K33" s="231" t="n">
        <v>-0.13</v>
      </c>
      <c r="L33" s="231" t="n">
        <v>-0.1475</v>
      </c>
      <c r="M33" s="270" t="n">
        <v>-0.09</v>
      </c>
      <c r="N33" s="270" t="n">
        <v>-0.195</v>
      </c>
      <c r="O33" s="231" t="n">
        <v>-0.09</v>
      </c>
      <c r="P33" s="231" t="n">
        <v>-0.0575</v>
      </c>
      <c r="Q33" s="231" t="n">
        <v>-0.1</v>
      </c>
      <c r="R33" s="231" t="n">
        <v>-0.1</v>
      </c>
      <c r="S33" s="231" t="n">
        <v>-0.13</v>
      </c>
      <c r="T33" s="231" t="n">
        <v>-0.13</v>
      </c>
      <c r="U33" s="231" t="n">
        <v>-0.07875</v>
      </c>
      <c r="V33" s="231" t="n">
        <v>-0.0675</v>
      </c>
      <c r="W33" s="231" t="n">
        <v>0.165</v>
      </c>
      <c r="X33" s="231" t="n">
        <v>0.2</v>
      </c>
      <c r="Y33" s="231" t="n">
        <v>0.075</v>
      </c>
      <c r="Z33" s="231" t="n">
        <v>0.755</v>
      </c>
      <c r="AA33" s="231" t="n">
        <v>0.195</v>
      </c>
      <c r="AB33" s="231" t="n">
        <v>0.24</v>
      </c>
      <c r="AC33" s="231" t="n">
        <v>-0.025</v>
      </c>
      <c r="AD33" s="231" t="n">
        <v>-0.0425</v>
      </c>
      <c r="AE33" s="231" t="n">
        <v>0.0025</v>
      </c>
      <c r="AF33" s="231" t="n">
        <v>-0.025</v>
      </c>
      <c r="AG33" s="231" t="n">
        <v>0.005</v>
      </c>
      <c r="AH33" s="231" t="n">
        <v>-0.0125</v>
      </c>
      <c r="AI33" s="231" t="n">
        <v>-0.07</v>
      </c>
      <c r="AJ33" s="231" t="n">
        <v>-0.07</v>
      </c>
      <c r="AK33" s="231" t="n">
        <v>-0.0925</v>
      </c>
      <c r="AL33" s="231" t="n">
        <v>-0.023</v>
      </c>
      <c r="AM33" s="231" t="n">
        <v>-0.068</v>
      </c>
      <c r="AN33" s="231" t="n">
        <v>-0.09</v>
      </c>
      <c r="AO33" s="231" t="n">
        <v>-0.026</v>
      </c>
      <c r="AP33" s="231" t="n">
        <v>0.011</v>
      </c>
      <c r="AQ33" s="231" t="n">
        <v>0.45</v>
      </c>
      <c r="AR33" s="231" t="n">
        <v>0.015</v>
      </c>
      <c r="AS33" s="231" t="n">
        <v>-0.44</v>
      </c>
      <c r="AT33" s="231" t="n">
        <v>0</v>
      </c>
      <c r="AU33" s="231" t="n">
        <v>-0.2</v>
      </c>
      <c r="AV33" s="231" t="n">
        <v>-0.3</v>
      </c>
      <c r="AW33" s="231" t="n">
        <v>-0.39</v>
      </c>
      <c r="AX33" s="231" t="n">
        <v>-0.44</v>
      </c>
      <c r="AY33" s="231" t="n">
        <v>0.6</v>
      </c>
      <c r="AZ33" s="231" t="n">
        <v>-0.44</v>
      </c>
      <c r="BA33" s="231" t="n">
        <v>0</v>
      </c>
      <c r="BB33" s="231" t="n">
        <v>0</v>
      </c>
      <c r="BC33" s="231" t="n">
        <v>-0.1175</v>
      </c>
      <c r="BD33" s="231" t="n">
        <v>-0.0575</v>
      </c>
      <c r="BE33" s="231" t="n">
        <v>-0.0975</v>
      </c>
      <c r="BF33" s="231" t="n">
        <v>-0.028</v>
      </c>
      <c r="BG33" s="231" t="n">
        <v>-0.0625</v>
      </c>
      <c r="BH33" s="231" t="n">
        <v>-0.02</v>
      </c>
      <c r="BI33" s="231" t="n">
        <v>-0.07</v>
      </c>
      <c r="BJ33" s="231" t="n">
        <v>0.12</v>
      </c>
      <c r="BK33" s="231" t="n">
        <v>0.17</v>
      </c>
      <c r="BL33" s="231" t="n">
        <v>0.2</v>
      </c>
      <c r="BM33" s="231" t="n">
        <v>0.165</v>
      </c>
      <c r="BN33" s="231" t="n">
        <v>0.365</v>
      </c>
    </row>
    <row r="34" customFormat="false" ht="12.75" hidden="false" customHeight="false" outlineLevel="0" collapsed="false">
      <c r="C34" s="263"/>
      <c r="G34" s="219" t="n">
        <f aca="false">EOMONTH(G33,0)+1</f>
        <v>37712</v>
      </c>
      <c r="H34" s="0" t="n">
        <v>3.925</v>
      </c>
      <c r="I34" s="234" t="n">
        <v>0.305</v>
      </c>
      <c r="J34" s="231" t="n">
        <v>0.063668072021421</v>
      </c>
      <c r="K34" s="231" t="n">
        <v>-0.13</v>
      </c>
      <c r="L34" s="231" t="n">
        <v>-0.1475</v>
      </c>
      <c r="M34" s="270" t="n">
        <v>-0.09</v>
      </c>
      <c r="N34" s="270" t="n">
        <v>-0.195</v>
      </c>
      <c r="O34" s="231" t="n">
        <v>-0.09</v>
      </c>
      <c r="P34" s="231" t="n">
        <v>-0.0575</v>
      </c>
      <c r="Q34" s="231" t="n">
        <v>-0.1</v>
      </c>
      <c r="R34" s="231" t="n">
        <v>-0.1</v>
      </c>
      <c r="S34" s="231" t="n">
        <v>-0.13</v>
      </c>
      <c r="T34" s="231" t="n">
        <v>-0.13</v>
      </c>
      <c r="U34" s="231" t="n">
        <v>-0.07875</v>
      </c>
      <c r="V34" s="231" t="n">
        <v>-0.0675</v>
      </c>
      <c r="W34" s="231" t="n">
        <v>0.155</v>
      </c>
      <c r="X34" s="231" t="n">
        <v>0.19</v>
      </c>
      <c r="Y34" s="231" t="n">
        <v>0.065</v>
      </c>
      <c r="Z34" s="231" t="n">
        <v>0.755</v>
      </c>
      <c r="AA34" s="231" t="n">
        <v>0.185</v>
      </c>
      <c r="AB34" s="231" t="n">
        <v>0.195</v>
      </c>
      <c r="AC34" s="231" t="n">
        <v>-0.025</v>
      </c>
      <c r="AD34" s="231" t="n">
        <v>-0.04275</v>
      </c>
      <c r="AE34" s="231" t="n">
        <v>0.00225</v>
      </c>
      <c r="AF34" s="231" t="n">
        <v>-0.02525</v>
      </c>
      <c r="AG34" s="231" t="n">
        <v>0.005</v>
      </c>
      <c r="AH34" s="231" t="n">
        <v>-0.0125</v>
      </c>
      <c r="AI34" s="231" t="n">
        <v>-0.07</v>
      </c>
      <c r="AJ34" s="231" t="n">
        <v>-0.07</v>
      </c>
      <c r="AK34" s="231" t="n">
        <v>-0.0925</v>
      </c>
      <c r="AL34" s="231" t="n">
        <v>-0.023</v>
      </c>
      <c r="AM34" s="231" t="n">
        <v>-0.076</v>
      </c>
      <c r="AN34" s="231" t="n">
        <v>-0.09</v>
      </c>
      <c r="AO34" s="231" t="n">
        <v>-0.036</v>
      </c>
      <c r="AP34" s="231" t="n">
        <v>0.011</v>
      </c>
      <c r="AQ34" s="231" t="n">
        <v>0.39</v>
      </c>
      <c r="AR34" s="231" t="n">
        <v>0.015</v>
      </c>
      <c r="AS34" s="231" t="n">
        <v>-0.44</v>
      </c>
      <c r="AT34" s="231" t="n">
        <v>0</v>
      </c>
      <c r="AU34" s="231" t="n">
        <v>-0.2</v>
      </c>
      <c r="AV34" s="231" t="n">
        <v>-0.3</v>
      </c>
      <c r="AW34" s="231" t="n">
        <v>-0.39</v>
      </c>
      <c r="AX34" s="231" t="n">
        <v>-0.44</v>
      </c>
      <c r="AY34" s="231" t="n">
        <v>0.6</v>
      </c>
      <c r="AZ34" s="231" t="n">
        <v>-0.44</v>
      </c>
      <c r="BA34" s="231" t="n">
        <v>0</v>
      </c>
      <c r="BB34" s="231" t="n">
        <v>0</v>
      </c>
      <c r="BC34" s="231" t="n">
        <v>-0.1125</v>
      </c>
      <c r="BD34" s="231" t="n">
        <v>-0.0575</v>
      </c>
      <c r="BE34" s="231" t="n">
        <v>-0.0925</v>
      </c>
      <c r="BF34" s="231" t="n">
        <v>-0.028</v>
      </c>
      <c r="BG34" s="231" t="n">
        <v>-0.0625</v>
      </c>
      <c r="BH34" s="231" t="n">
        <v>-0.02</v>
      </c>
      <c r="BI34" s="231" t="n">
        <v>-0.07</v>
      </c>
      <c r="BJ34" s="231" t="n">
        <v>0.12</v>
      </c>
      <c r="BK34" s="231" t="n">
        <v>0.17</v>
      </c>
      <c r="BL34" s="231" t="n">
        <v>0.19</v>
      </c>
      <c r="BM34" s="231" t="n">
        <v>0.155</v>
      </c>
      <c r="BN34" s="231" t="n">
        <v>0.2975</v>
      </c>
    </row>
    <row r="35" customFormat="false" ht="12.75" hidden="false" customHeight="false" outlineLevel="0" collapsed="false">
      <c r="C35" s="263"/>
      <c r="G35" s="219" t="n">
        <f aca="false">EOMONTH(G34,0)+1</f>
        <v>37742</v>
      </c>
      <c r="H35" s="0" t="n">
        <v>3.938</v>
      </c>
      <c r="I35" s="234" t="n">
        <v>0.3025</v>
      </c>
      <c r="J35" s="231" t="n">
        <v>0.063671424579677</v>
      </c>
      <c r="K35" s="231" t="n">
        <v>-0.13</v>
      </c>
      <c r="L35" s="231" t="n">
        <v>-0.1475</v>
      </c>
      <c r="M35" s="270" t="n">
        <v>-0.09</v>
      </c>
      <c r="N35" s="270" t="n">
        <v>-0.195</v>
      </c>
      <c r="O35" s="231" t="n">
        <v>-0.09</v>
      </c>
      <c r="P35" s="231" t="n">
        <v>-0.0575</v>
      </c>
      <c r="Q35" s="231" t="n">
        <v>-0.1</v>
      </c>
      <c r="R35" s="231" t="n">
        <v>-0.1</v>
      </c>
      <c r="S35" s="231" t="n">
        <v>-0.13</v>
      </c>
      <c r="T35" s="231" t="n">
        <v>-0.13</v>
      </c>
      <c r="U35" s="231" t="n">
        <v>-0.07625</v>
      </c>
      <c r="V35" s="231" t="n">
        <v>-0.0675</v>
      </c>
      <c r="W35" s="231" t="n">
        <v>0.15</v>
      </c>
      <c r="X35" s="231" t="n">
        <v>0.185</v>
      </c>
      <c r="Y35" s="231" t="n">
        <v>0.06</v>
      </c>
      <c r="Z35" s="231" t="n">
        <v>0.755</v>
      </c>
      <c r="AA35" s="231" t="n">
        <v>0.195</v>
      </c>
      <c r="AB35" s="231" t="n">
        <v>0.195</v>
      </c>
      <c r="AC35" s="231" t="n">
        <v>-0.025</v>
      </c>
      <c r="AD35" s="231" t="n">
        <v>-0.04275</v>
      </c>
      <c r="AE35" s="231" t="n">
        <v>0.00225</v>
      </c>
      <c r="AF35" s="231" t="n">
        <v>-0.02525</v>
      </c>
      <c r="AG35" s="231" t="n">
        <v>0.005</v>
      </c>
      <c r="AH35" s="231" t="n">
        <v>-0.0125</v>
      </c>
      <c r="AI35" s="231" t="n">
        <v>-0.07</v>
      </c>
      <c r="AJ35" s="231" t="n">
        <v>-0.07</v>
      </c>
      <c r="AK35" s="231" t="n">
        <v>-0.0925</v>
      </c>
      <c r="AL35" s="231" t="n">
        <v>-0.023</v>
      </c>
      <c r="AM35" s="231" t="n">
        <v>-0.092</v>
      </c>
      <c r="AN35" s="231" t="n">
        <v>-0.085</v>
      </c>
      <c r="AO35" s="231" t="n">
        <v>-0.036</v>
      </c>
      <c r="AP35" s="231" t="n">
        <v>0.011</v>
      </c>
      <c r="AQ35" s="231" t="n">
        <v>0.39</v>
      </c>
      <c r="AR35" s="231" t="n">
        <v>0.02</v>
      </c>
      <c r="AS35" s="231" t="n">
        <v>-0.44</v>
      </c>
      <c r="AT35" s="231" t="n">
        <v>0</v>
      </c>
      <c r="AU35" s="231" t="n">
        <v>-0.2</v>
      </c>
      <c r="AV35" s="231" t="n">
        <v>-0.3</v>
      </c>
      <c r="AW35" s="231" t="n">
        <v>-0.39</v>
      </c>
      <c r="AX35" s="231" t="n">
        <v>-0.44</v>
      </c>
      <c r="AY35" s="231" t="n">
        <v>0.6</v>
      </c>
      <c r="AZ35" s="231" t="n">
        <v>-0.44</v>
      </c>
      <c r="BA35" s="231" t="n">
        <v>0</v>
      </c>
      <c r="BB35" s="231" t="n">
        <v>0</v>
      </c>
      <c r="BC35" s="231" t="n">
        <v>-0.1125</v>
      </c>
      <c r="BD35" s="231" t="n">
        <v>-0.0575</v>
      </c>
      <c r="BE35" s="231" t="n">
        <v>-0.0875</v>
      </c>
      <c r="BF35" s="231" t="n">
        <v>-0.028</v>
      </c>
      <c r="BG35" s="231" t="n">
        <v>-0.0625</v>
      </c>
      <c r="BH35" s="231" t="n">
        <v>-0.015</v>
      </c>
      <c r="BI35" s="231" t="n">
        <v>-0.07</v>
      </c>
      <c r="BJ35" s="231" t="n">
        <v>0.12</v>
      </c>
      <c r="BK35" s="231" t="n">
        <v>0.17</v>
      </c>
      <c r="BL35" s="231" t="n">
        <v>0.185</v>
      </c>
      <c r="BM35" s="231" t="n">
        <v>0.15</v>
      </c>
      <c r="BN35" s="231" t="n">
        <v>0.2975</v>
      </c>
    </row>
    <row r="36" customFormat="false" ht="12.75" hidden="false" customHeight="false" outlineLevel="0" collapsed="false">
      <c r="C36" s="263"/>
      <c r="G36" s="219" t="n">
        <f aca="false">EOMONTH(G35,0)+1</f>
        <v>37773</v>
      </c>
      <c r="H36" s="0" t="n">
        <v>3.943</v>
      </c>
      <c r="I36" s="234" t="n">
        <v>0.3025</v>
      </c>
      <c r="J36" s="231" t="n">
        <v>0.063679142600479</v>
      </c>
      <c r="K36" s="231" t="n">
        <v>-0.13</v>
      </c>
      <c r="L36" s="231" t="n">
        <v>-0.1475</v>
      </c>
      <c r="M36" s="270" t="n">
        <v>-0.09</v>
      </c>
      <c r="N36" s="270" t="n">
        <v>-0.215</v>
      </c>
      <c r="O36" s="231" t="n">
        <v>-0.09</v>
      </c>
      <c r="P36" s="231" t="n">
        <v>-0.0575</v>
      </c>
      <c r="Q36" s="231" t="n">
        <v>-0.1</v>
      </c>
      <c r="R36" s="231" t="n">
        <v>-0.1</v>
      </c>
      <c r="S36" s="231" t="n">
        <v>-0.13</v>
      </c>
      <c r="T36" s="231" t="n">
        <v>-0.13</v>
      </c>
      <c r="U36" s="231" t="n">
        <v>-0.075</v>
      </c>
      <c r="V36" s="231" t="n">
        <v>-0.0675</v>
      </c>
      <c r="W36" s="231" t="n">
        <v>0.145</v>
      </c>
      <c r="X36" s="231" t="n">
        <v>0.18</v>
      </c>
      <c r="Y36" s="231" t="n">
        <v>0.055</v>
      </c>
      <c r="Z36" s="231" t="n">
        <v>0.755</v>
      </c>
      <c r="AA36" s="231" t="n">
        <v>0.2</v>
      </c>
      <c r="AB36" s="231" t="n">
        <v>0.215</v>
      </c>
      <c r="AC36" s="231" t="n">
        <v>-0.025</v>
      </c>
      <c r="AD36" s="231" t="n">
        <v>-0.04275</v>
      </c>
      <c r="AE36" s="231" t="n">
        <v>0.00225</v>
      </c>
      <c r="AF36" s="231" t="n">
        <v>-0.02525</v>
      </c>
      <c r="AG36" s="231" t="n">
        <v>0.005</v>
      </c>
      <c r="AH36" s="231" t="n">
        <v>-0.0125</v>
      </c>
      <c r="AI36" s="231" t="n">
        <v>-0.07</v>
      </c>
      <c r="AJ36" s="231" t="n">
        <v>-0.07</v>
      </c>
      <c r="AK36" s="231" t="n">
        <v>-0.0925</v>
      </c>
      <c r="AL36" s="231" t="n">
        <v>-0.023</v>
      </c>
      <c r="AM36" s="231" t="n">
        <v>-0.085</v>
      </c>
      <c r="AN36" s="231" t="n">
        <v>-0.0825</v>
      </c>
      <c r="AO36" s="231" t="n">
        <v>-0.036</v>
      </c>
      <c r="AP36" s="231" t="n">
        <v>0.011</v>
      </c>
      <c r="AQ36" s="231" t="n">
        <v>0.45</v>
      </c>
      <c r="AR36" s="231" t="n">
        <v>0.0225</v>
      </c>
      <c r="AS36" s="231" t="n">
        <v>-0.44</v>
      </c>
      <c r="AT36" s="231" t="n">
        <v>0</v>
      </c>
      <c r="AU36" s="231" t="n">
        <v>-0.2</v>
      </c>
      <c r="AV36" s="231" t="n">
        <v>-0.3</v>
      </c>
      <c r="AW36" s="231" t="n">
        <v>-0.39</v>
      </c>
      <c r="AX36" s="231" t="n">
        <v>-0.44</v>
      </c>
      <c r="AY36" s="231" t="n">
        <v>0.6</v>
      </c>
      <c r="AZ36" s="231" t="n">
        <v>-0.44</v>
      </c>
      <c r="BA36" s="231" t="n">
        <v>0</v>
      </c>
      <c r="BB36" s="231" t="n">
        <v>0</v>
      </c>
      <c r="BC36" s="231" t="n">
        <v>-0.1125</v>
      </c>
      <c r="BD36" s="231" t="n">
        <v>-0.0575</v>
      </c>
      <c r="BE36" s="231" t="n">
        <v>-0.0825</v>
      </c>
      <c r="BF36" s="231" t="n">
        <v>-0.028</v>
      </c>
      <c r="BG36" s="231" t="n">
        <v>-0.0625</v>
      </c>
      <c r="BH36" s="231" t="n">
        <v>-0.0125</v>
      </c>
      <c r="BI36" s="231" t="n">
        <v>-0.07</v>
      </c>
      <c r="BJ36" s="231" t="n">
        <v>0.12</v>
      </c>
      <c r="BK36" s="231" t="n">
        <v>0.17</v>
      </c>
      <c r="BL36" s="231" t="n">
        <v>0.18</v>
      </c>
      <c r="BM36" s="231" t="n">
        <v>0.145</v>
      </c>
      <c r="BN36" s="231" t="n">
        <v>0.31</v>
      </c>
    </row>
    <row r="37" customFormat="false" ht="12.75" hidden="false" customHeight="false" outlineLevel="0" collapsed="false">
      <c r="C37" s="263"/>
      <c r="G37" s="219" t="n">
        <f aca="false">EOMONTH(G36,0)+1</f>
        <v>37803</v>
      </c>
      <c r="H37" s="0" t="n">
        <v>3.938</v>
      </c>
      <c r="I37" s="234" t="n">
        <v>0.3025</v>
      </c>
      <c r="J37" s="231" t="n">
        <v>0.063693544283071</v>
      </c>
      <c r="K37" s="231" t="n">
        <v>-0.13</v>
      </c>
      <c r="L37" s="231" t="n">
        <v>-0.1475</v>
      </c>
      <c r="M37" s="270" t="n">
        <v>-0.09</v>
      </c>
      <c r="N37" s="270" t="n">
        <v>-0.215</v>
      </c>
      <c r="O37" s="231" t="n">
        <v>-0.09</v>
      </c>
      <c r="P37" s="231" t="n">
        <v>-0.0575</v>
      </c>
      <c r="Q37" s="231" t="n">
        <v>-0.1</v>
      </c>
      <c r="R37" s="231" t="n">
        <v>-0.1</v>
      </c>
      <c r="S37" s="231" t="n">
        <v>-0.13</v>
      </c>
      <c r="T37" s="231" t="n">
        <v>-0.13</v>
      </c>
      <c r="U37" s="231" t="n">
        <v>-0.07375</v>
      </c>
      <c r="V37" s="231" t="n">
        <v>-0.0675</v>
      </c>
      <c r="W37" s="231" t="n">
        <v>0.145</v>
      </c>
      <c r="X37" s="231" t="n">
        <v>0.18</v>
      </c>
      <c r="Y37" s="231" t="n">
        <v>0.055</v>
      </c>
      <c r="Z37" s="231" t="n">
        <v>0.755</v>
      </c>
      <c r="AA37" s="231" t="n">
        <v>0.21</v>
      </c>
      <c r="AB37" s="231" t="n">
        <v>0.205</v>
      </c>
      <c r="AC37" s="231" t="n">
        <v>-0.025</v>
      </c>
      <c r="AD37" s="231" t="n">
        <v>-0.04275</v>
      </c>
      <c r="AE37" s="231" t="n">
        <v>0.00225</v>
      </c>
      <c r="AF37" s="231" t="n">
        <v>-0.02525</v>
      </c>
      <c r="AG37" s="231" t="n">
        <v>0.005</v>
      </c>
      <c r="AH37" s="231" t="n">
        <v>-0.0125</v>
      </c>
      <c r="AI37" s="231" t="n">
        <v>-0.07</v>
      </c>
      <c r="AJ37" s="231" t="n">
        <v>-0.07</v>
      </c>
      <c r="AK37" s="231" t="n">
        <v>-0.0925</v>
      </c>
      <c r="AL37" s="231" t="n">
        <v>-0.023</v>
      </c>
      <c r="AM37" s="231" t="n">
        <v>-0.066</v>
      </c>
      <c r="AN37" s="231" t="n">
        <v>-0.08</v>
      </c>
      <c r="AO37" s="231" t="n">
        <v>-0.036</v>
      </c>
      <c r="AP37" s="231" t="n">
        <v>0.011</v>
      </c>
      <c r="AQ37" s="231" t="n">
        <v>0.45</v>
      </c>
      <c r="AR37" s="231" t="n">
        <v>0.025</v>
      </c>
      <c r="AS37" s="231" t="n">
        <v>-0.44</v>
      </c>
      <c r="AT37" s="231" t="n">
        <v>0</v>
      </c>
      <c r="AU37" s="231" t="n">
        <v>-0.2</v>
      </c>
      <c r="AV37" s="231" t="n">
        <v>-0.3</v>
      </c>
      <c r="AW37" s="231" t="n">
        <v>-0.39</v>
      </c>
      <c r="AX37" s="231" t="n">
        <v>-0.44</v>
      </c>
      <c r="AY37" s="231" t="n">
        <v>0.6</v>
      </c>
      <c r="AZ37" s="231" t="n">
        <v>-0.44</v>
      </c>
      <c r="BA37" s="231" t="n">
        <v>0</v>
      </c>
      <c r="BB37" s="231" t="n">
        <v>0</v>
      </c>
      <c r="BC37" s="231" t="n">
        <v>-0.1</v>
      </c>
      <c r="BD37" s="231" t="n">
        <v>-0.0575</v>
      </c>
      <c r="BE37" s="231" t="n">
        <v>-0.0825</v>
      </c>
      <c r="BF37" s="231" t="n">
        <v>-0.028</v>
      </c>
      <c r="BG37" s="231" t="n">
        <v>-0.0625</v>
      </c>
      <c r="BH37" s="231" t="n">
        <v>-0.01</v>
      </c>
      <c r="BI37" s="231" t="n">
        <v>-0.07</v>
      </c>
      <c r="BJ37" s="231" t="n">
        <v>0.12</v>
      </c>
      <c r="BK37" s="231" t="n">
        <v>0.17</v>
      </c>
      <c r="BL37" s="231" t="n">
        <v>0.18</v>
      </c>
      <c r="BM37" s="231" t="n">
        <v>0.145</v>
      </c>
      <c r="BN37" s="231" t="n">
        <v>0.31</v>
      </c>
    </row>
    <row r="38" customFormat="false" ht="12.75" hidden="false" customHeight="false" outlineLevel="0" collapsed="false">
      <c r="C38" s="263"/>
      <c r="G38" s="219" t="n">
        <f aca="false">EOMONTH(G37,0)+1</f>
        <v>37834</v>
      </c>
      <c r="H38" s="0" t="n">
        <v>3.95</v>
      </c>
      <c r="I38" s="234" t="n">
        <v>0.3025</v>
      </c>
      <c r="J38" s="231" t="n">
        <v>0.063707945965731</v>
      </c>
      <c r="K38" s="231" t="n">
        <v>-0.13</v>
      </c>
      <c r="L38" s="231" t="n">
        <v>-0.1475</v>
      </c>
      <c r="M38" s="270" t="n">
        <v>-0.09</v>
      </c>
      <c r="N38" s="270" t="n">
        <v>-0.215</v>
      </c>
      <c r="O38" s="231" t="n">
        <v>-0.09</v>
      </c>
      <c r="P38" s="231" t="n">
        <v>-0.0575</v>
      </c>
      <c r="Q38" s="231" t="n">
        <v>-0.1</v>
      </c>
      <c r="R38" s="231" t="n">
        <v>-0.1</v>
      </c>
      <c r="S38" s="231" t="n">
        <v>-0.13</v>
      </c>
      <c r="T38" s="231" t="n">
        <v>-0.13</v>
      </c>
      <c r="U38" s="231" t="n">
        <v>-0.0775</v>
      </c>
      <c r="V38" s="231" t="n">
        <v>-0.0675</v>
      </c>
      <c r="W38" s="231" t="n">
        <v>0.145</v>
      </c>
      <c r="X38" s="231" t="n">
        <v>0.18</v>
      </c>
      <c r="Y38" s="231" t="n">
        <v>0.055</v>
      </c>
      <c r="Z38" s="231" t="n">
        <v>0.755</v>
      </c>
      <c r="AA38" s="231" t="n">
        <v>0.185</v>
      </c>
      <c r="AB38" s="231" t="n">
        <v>0.185</v>
      </c>
      <c r="AC38" s="231" t="n">
        <v>-0.025</v>
      </c>
      <c r="AD38" s="231" t="n">
        <v>-0.04275</v>
      </c>
      <c r="AE38" s="231" t="n">
        <v>0.00225</v>
      </c>
      <c r="AF38" s="231" t="n">
        <v>-0.02525</v>
      </c>
      <c r="AG38" s="231" t="n">
        <v>0.005</v>
      </c>
      <c r="AH38" s="231" t="n">
        <v>-0.0125</v>
      </c>
      <c r="AI38" s="231" t="n">
        <v>-0.07</v>
      </c>
      <c r="AJ38" s="231" t="n">
        <v>-0.07</v>
      </c>
      <c r="AK38" s="231" t="n">
        <v>-0.0925</v>
      </c>
      <c r="AL38" s="231" t="n">
        <v>-0.023</v>
      </c>
      <c r="AM38" s="231" t="n">
        <v>-0.064</v>
      </c>
      <c r="AN38" s="231" t="n">
        <v>-0.0875</v>
      </c>
      <c r="AO38" s="231" t="n">
        <v>-0.036</v>
      </c>
      <c r="AP38" s="231" t="n">
        <v>0.011</v>
      </c>
      <c r="AQ38" s="231" t="n">
        <v>0.41</v>
      </c>
      <c r="AR38" s="231" t="n">
        <v>0.0175</v>
      </c>
      <c r="AS38" s="231" t="n">
        <v>-0.44</v>
      </c>
      <c r="AT38" s="231" t="n">
        <v>0</v>
      </c>
      <c r="AU38" s="231" t="n">
        <v>-0.2</v>
      </c>
      <c r="AV38" s="231" t="n">
        <v>-0.3</v>
      </c>
      <c r="AW38" s="231" t="n">
        <v>-0.39</v>
      </c>
      <c r="AX38" s="231" t="n">
        <v>-0.44</v>
      </c>
      <c r="AY38" s="231" t="n">
        <v>0.6</v>
      </c>
      <c r="AZ38" s="231" t="n">
        <v>-0.44</v>
      </c>
      <c r="BA38" s="231" t="n">
        <v>0</v>
      </c>
      <c r="BB38" s="231" t="n">
        <v>0</v>
      </c>
      <c r="BC38" s="231" t="n">
        <v>-0.1025</v>
      </c>
      <c r="BD38" s="231" t="n">
        <v>-0.0575</v>
      </c>
      <c r="BE38" s="231" t="n">
        <v>-0.0975</v>
      </c>
      <c r="BF38" s="231" t="n">
        <v>-0.028</v>
      </c>
      <c r="BG38" s="231" t="n">
        <v>-0.0625</v>
      </c>
      <c r="BH38" s="231" t="n">
        <v>-0.0175</v>
      </c>
      <c r="BI38" s="231" t="n">
        <v>-0.07</v>
      </c>
      <c r="BJ38" s="231" t="n">
        <v>0.12</v>
      </c>
      <c r="BK38" s="231" t="n">
        <v>0.17</v>
      </c>
      <c r="BL38" s="231" t="n">
        <v>0.18</v>
      </c>
      <c r="BM38" s="231" t="n">
        <v>0.145</v>
      </c>
      <c r="BN38" s="231" t="n">
        <v>0.3</v>
      </c>
    </row>
    <row r="39" customFormat="false" ht="12.75" hidden="false" customHeight="false" outlineLevel="0" collapsed="false">
      <c r="C39" s="263"/>
      <c r="G39" s="219" t="n">
        <f aca="false">EOMONTH(G38,0)+1</f>
        <v>37865</v>
      </c>
      <c r="H39" s="0" t="n">
        <v>3.96</v>
      </c>
      <c r="I39" s="234" t="n">
        <v>0.3025</v>
      </c>
      <c r="J39" s="231" t="n">
        <v>0.063725086086835</v>
      </c>
      <c r="K39" s="231" t="n">
        <v>-0.13</v>
      </c>
      <c r="L39" s="231" t="n">
        <v>-0.1475</v>
      </c>
      <c r="M39" s="270" t="n">
        <v>-0.09</v>
      </c>
      <c r="N39" s="270" t="n">
        <v>-0.215</v>
      </c>
      <c r="O39" s="231" t="n">
        <v>-0.09</v>
      </c>
      <c r="P39" s="231" t="n">
        <v>-0.0575</v>
      </c>
      <c r="Q39" s="231" t="n">
        <v>-0.1</v>
      </c>
      <c r="R39" s="231" t="n">
        <v>-0.1</v>
      </c>
      <c r="S39" s="231" t="n">
        <v>-0.13</v>
      </c>
      <c r="T39" s="231" t="n">
        <v>-0.13</v>
      </c>
      <c r="U39" s="231" t="n">
        <v>-0.0825</v>
      </c>
      <c r="V39" s="231" t="n">
        <v>-0.0675</v>
      </c>
      <c r="W39" s="231" t="n">
        <v>0.16</v>
      </c>
      <c r="X39" s="231" t="n">
        <v>0.195</v>
      </c>
      <c r="Y39" s="231" t="n">
        <v>0.07</v>
      </c>
      <c r="Z39" s="231" t="n">
        <v>0.755</v>
      </c>
      <c r="AA39" s="231" t="n">
        <v>0.195</v>
      </c>
      <c r="AB39" s="231" t="n">
        <v>0.205</v>
      </c>
      <c r="AC39" s="231" t="n">
        <v>-0.025</v>
      </c>
      <c r="AD39" s="231" t="n">
        <v>-0.04275</v>
      </c>
      <c r="AE39" s="231" t="n">
        <v>0.00225</v>
      </c>
      <c r="AF39" s="231" t="n">
        <v>-0.02525</v>
      </c>
      <c r="AG39" s="231" t="n">
        <v>0.005</v>
      </c>
      <c r="AH39" s="231" t="n">
        <v>-0.0125</v>
      </c>
      <c r="AI39" s="231" t="n">
        <v>-0.07</v>
      </c>
      <c r="AJ39" s="231" t="n">
        <v>-0.07</v>
      </c>
      <c r="AK39" s="231" t="n">
        <v>-0.0925</v>
      </c>
      <c r="AL39" s="231" t="n">
        <v>-0.023</v>
      </c>
      <c r="AM39" s="231" t="n">
        <v>-0.064</v>
      </c>
      <c r="AN39" s="231" t="n">
        <v>-0.0975</v>
      </c>
      <c r="AO39" s="231" t="n">
        <v>-0.036</v>
      </c>
      <c r="AP39" s="231" t="n">
        <v>0.011</v>
      </c>
      <c r="AQ39" s="231" t="n">
        <v>0.42</v>
      </c>
      <c r="AR39" s="231" t="n">
        <v>0.0075</v>
      </c>
      <c r="AS39" s="231" t="n">
        <v>-0.44</v>
      </c>
      <c r="AT39" s="231" t="n">
        <v>0</v>
      </c>
      <c r="AU39" s="231" t="n">
        <v>-0.2</v>
      </c>
      <c r="AV39" s="231" t="n">
        <v>-0.3</v>
      </c>
      <c r="AW39" s="231" t="n">
        <v>-0.39</v>
      </c>
      <c r="AX39" s="231" t="n">
        <v>-0.44</v>
      </c>
      <c r="AY39" s="231" t="n">
        <v>0.6</v>
      </c>
      <c r="AZ39" s="231" t="n">
        <v>-0.44</v>
      </c>
      <c r="BA39" s="231" t="n">
        <v>0</v>
      </c>
      <c r="BB39" s="231" t="n">
        <v>0</v>
      </c>
      <c r="BC39" s="231" t="n">
        <v>-0.1075</v>
      </c>
      <c r="BD39" s="231" t="n">
        <v>-0.0575</v>
      </c>
      <c r="BE39" s="231" t="n">
        <v>-0.1</v>
      </c>
      <c r="BF39" s="231" t="n">
        <v>-0.028</v>
      </c>
      <c r="BG39" s="231" t="n">
        <v>-0.0625</v>
      </c>
      <c r="BH39" s="231" t="n">
        <v>-0.0275</v>
      </c>
      <c r="BI39" s="231" t="n">
        <v>-0.07</v>
      </c>
      <c r="BJ39" s="231" t="n">
        <v>0.12</v>
      </c>
      <c r="BK39" s="231" t="n">
        <v>0.17</v>
      </c>
      <c r="BL39" s="231" t="n">
        <v>0.195</v>
      </c>
      <c r="BM39" s="231" t="n">
        <v>0.16</v>
      </c>
      <c r="BN39" s="231" t="n">
        <v>0.37253</v>
      </c>
    </row>
    <row r="40" customFormat="false" ht="12.75" hidden="false" customHeight="false" outlineLevel="0" collapsed="false">
      <c r="C40" s="263"/>
      <c r="G40" s="219" t="n">
        <f aca="false">EOMONTH(G39,0)+1</f>
        <v>37895</v>
      </c>
      <c r="H40" s="0" t="n">
        <v>4.085</v>
      </c>
      <c r="I40" s="234" t="n">
        <v>0.3025</v>
      </c>
      <c r="J40" s="231" t="n">
        <v>0.06374681875666</v>
      </c>
      <c r="K40" s="231" t="n">
        <v>-0.135</v>
      </c>
      <c r="L40" s="231" t="n">
        <v>-0.15</v>
      </c>
      <c r="M40" s="270" t="n">
        <v>-0.0075</v>
      </c>
      <c r="N40" s="270" t="n">
        <v>-0.22</v>
      </c>
      <c r="O40" s="231" t="n">
        <v>-0.005</v>
      </c>
      <c r="P40" s="231" t="n">
        <v>-0.06</v>
      </c>
      <c r="Q40" s="231" t="n">
        <v>-0.105</v>
      </c>
      <c r="R40" s="231" t="n">
        <v>-0.105</v>
      </c>
      <c r="S40" s="231" t="n">
        <v>-0.135</v>
      </c>
      <c r="T40" s="231" t="n">
        <v>-0.135</v>
      </c>
      <c r="U40" s="231" t="n">
        <v>-0.09625</v>
      </c>
      <c r="V40" s="231" t="n">
        <v>-0.07</v>
      </c>
      <c r="W40" s="231" t="n">
        <v>0.2</v>
      </c>
      <c r="X40" s="231" t="n">
        <v>0.235</v>
      </c>
      <c r="Y40" s="231" t="n">
        <v>0.105</v>
      </c>
      <c r="Z40" s="231" t="n">
        <v>0.555</v>
      </c>
      <c r="AA40" s="231" t="n">
        <v>0.2775</v>
      </c>
      <c r="AB40" s="231" t="n">
        <v>0.26</v>
      </c>
      <c r="AC40" s="231" t="n">
        <v>-0.028</v>
      </c>
      <c r="AD40" s="231" t="n">
        <v>-0.045</v>
      </c>
      <c r="AE40" s="231" t="n">
        <v>-0.0145</v>
      </c>
      <c r="AF40" s="231" t="n">
        <v>-0.0345</v>
      </c>
      <c r="AG40" s="231" t="n">
        <v>0.005</v>
      </c>
      <c r="AH40" s="231" t="n">
        <v>-0.021</v>
      </c>
      <c r="AI40" s="231" t="n">
        <v>-0.0675</v>
      </c>
      <c r="AJ40" s="231" t="n">
        <v>-0.0675</v>
      </c>
      <c r="AK40" s="231" t="n">
        <v>-0.09</v>
      </c>
      <c r="AL40" s="231" t="n">
        <v>-0.0205</v>
      </c>
      <c r="AM40" s="231" t="n">
        <v>-0.062</v>
      </c>
      <c r="AN40" s="231" t="n">
        <v>-0.1225</v>
      </c>
      <c r="AO40" s="231" t="n">
        <v>-0.0285</v>
      </c>
      <c r="AP40" s="231" t="n">
        <v>0.0075</v>
      </c>
      <c r="AQ40" s="231" t="n">
        <v>0.85</v>
      </c>
      <c r="AR40" s="231" t="n">
        <v>-0.0325</v>
      </c>
      <c r="AS40" s="231" t="n">
        <v>-0.34</v>
      </c>
      <c r="AT40" s="231" t="n">
        <v>-0.1375</v>
      </c>
      <c r="AU40" s="231" t="n">
        <v>-0.195</v>
      </c>
      <c r="AV40" s="231" t="n">
        <v>0.064</v>
      </c>
      <c r="AW40" s="231" t="n">
        <v>-0.29</v>
      </c>
      <c r="AX40" s="231" t="n">
        <v>-0.34</v>
      </c>
      <c r="AY40" s="231" t="n">
        <v>0.4</v>
      </c>
      <c r="AZ40" s="231" t="n">
        <v>-0.34</v>
      </c>
      <c r="BA40" s="231" t="n">
        <v>0</v>
      </c>
      <c r="BB40" s="231" t="n">
        <v>-0.12</v>
      </c>
      <c r="BC40" s="231" t="n">
        <v>-0.145</v>
      </c>
      <c r="BD40" s="231" t="n">
        <v>-0.06</v>
      </c>
      <c r="BE40" s="231" t="n">
        <v>-0.135</v>
      </c>
      <c r="BF40" s="231" t="n">
        <v>-0.0255</v>
      </c>
      <c r="BG40" s="231" t="n">
        <v>-0.08</v>
      </c>
      <c r="BH40" s="231" t="n">
        <v>-0.0675</v>
      </c>
      <c r="BI40" s="231" t="n">
        <v>-0.0675</v>
      </c>
      <c r="BJ40" s="231" t="n">
        <v>0.35</v>
      </c>
      <c r="BK40" s="231" t="n">
        <v>0.225</v>
      </c>
      <c r="BL40" s="231" t="n">
        <v>0.235</v>
      </c>
      <c r="BM40" s="231" t="n">
        <v>0.2</v>
      </c>
      <c r="BN40" s="231" t="n">
        <v>0.54</v>
      </c>
    </row>
    <row r="41" customFormat="false" ht="12.75" hidden="false" customHeight="false" outlineLevel="0" collapsed="false">
      <c r="C41" s="263"/>
      <c r="G41" s="219" t="n">
        <f aca="false">EOMONTH(G40,0)+1</f>
        <v>37926</v>
      </c>
      <c r="H41" s="0" t="n">
        <v>4.193</v>
      </c>
      <c r="I41" s="234" t="n">
        <v>0.3075</v>
      </c>
      <c r="J41" s="231" t="n">
        <v>0.06376785037277</v>
      </c>
      <c r="K41" s="231" t="n">
        <v>-0.1375</v>
      </c>
      <c r="L41" s="231" t="n">
        <v>-0.1525</v>
      </c>
      <c r="M41" s="270" t="n">
        <v>-0.005</v>
      </c>
      <c r="N41" s="270" t="n">
        <v>-0.2225</v>
      </c>
      <c r="O41" s="231" t="n">
        <v>0.015</v>
      </c>
      <c r="P41" s="231" t="n">
        <v>-0.06</v>
      </c>
      <c r="Q41" s="231" t="n">
        <v>-0.1075</v>
      </c>
      <c r="R41" s="231" t="n">
        <v>-0.1075</v>
      </c>
      <c r="S41" s="231" t="n">
        <v>-0.1375</v>
      </c>
      <c r="T41" s="231" t="n">
        <v>-0.1375</v>
      </c>
      <c r="U41" s="231" t="n">
        <v>-0.1075</v>
      </c>
      <c r="V41" s="231" t="n">
        <v>-0.07</v>
      </c>
      <c r="W41" s="231" t="n">
        <v>0.225</v>
      </c>
      <c r="X41" s="231" t="n">
        <v>0.26</v>
      </c>
      <c r="Y41" s="231" t="n">
        <v>0.13</v>
      </c>
      <c r="Z41" s="231" t="n">
        <v>0.555</v>
      </c>
      <c r="AA41" s="231" t="n">
        <v>0.315</v>
      </c>
      <c r="AB41" s="231" t="n">
        <v>0.37</v>
      </c>
      <c r="AC41" s="231" t="n">
        <v>-0.028</v>
      </c>
      <c r="AD41" s="231" t="n">
        <v>-0.0525</v>
      </c>
      <c r="AE41" s="231" t="n">
        <v>-0.0145</v>
      </c>
      <c r="AF41" s="231" t="n">
        <v>-0.0345</v>
      </c>
      <c r="AG41" s="231" t="n">
        <v>0.005</v>
      </c>
      <c r="AH41" s="231" t="n">
        <v>-0.021</v>
      </c>
      <c r="AI41" s="231" t="n">
        <v>-0.0675</v>
      </c>
      <c r="AJ41" s="231" t="n">
        <v>-0.0675</v>
      </c>
      <c r="AK41" s="231" t="n">
        <v>-0.09</v>
      </c>
      <c r="AL41" s="231" t="n">
        <v>-0.0205</v>
      </c>
      <c r="AM41" s="231" t="n">
        <v>-0.0835</v>
      </c>
      <c r="AN41" s="231" t="n">
        <v>-0.145</v>
      </c>
      <c r="AO41" s="231" t="n">
        <v>-0.0285</v>
      </c>
      <c r="AP41" s="231" t="n">
        <v>0.0075</v>
      </c>
      <c r="AQ41" s="231" t="n">
        <v>1.26</v>
      </c>
      <c r="AR41" s="231" t="n">
        <v>-0.055</v>
      </c>
      <c r="AS41" s="231" t="n">
        <v>-0.34</v>
      </c>
      <c r="AT41" s="231" t="n">
        <v>-0.1325</v>
      </c>
      <c r="AU41" s="231" t="n">
        <v>-0.195</v>
      </c>
      <c r="AV41" s="231" t="n">
        <v>0.144</v>
      </c>
      <c r="AW41" s="231" t="n">
        <v>-0.29</v>
      </c>
      <c r="AX41" s="231" t="n">
        <v>-0.34</v>
      </c>
      <c r="AY41" s="231" t="n">
        <v>0.4</v>
      </c>
      <c r="AZ41" s="231" t="n">
        <v>-0.34</v>
      </c>
      <c r="BA41" s="231" t="n">
        <v>0</v>
      </c>
      <c r="BB41" s="231" t="n">
        <v>-0.12</v>
      </c>
      <c r="BC41" s="231" t="n">
        <v>-0.1475</v>
      </c>
      <c r="BD41" s="231" t="n">
        <v>-0.06</v>
      </c>
      <c r="BE41" s="231" t="n">
        <v>-0.135</v>
      </c>
      <c r="BF41" s="231" t="n">
        <v>-0.0255</v>
      </c>
      <c r="BG41" s="231" t="n">
        <v>-0.08</v>
      </c>
      <c r="BH41" s="231" t="n">
        <v>-0.09</v>
      </c>
      <c r="BI41" s="231" t="n">
        <v>-0.0675</v>
      </c>
      <c r="BJ41" s="231" t="n">
        <v>0.35</v>
      </c>
      <c r="BK41" s="231" t="n">
        <v>0.22</v>
      </c>
      <c r="BL41" s="231" t="n">
        <v>0.26</v>
      </c>
      <c r="BM41" s="231" t="n">
        <v>0.225</v>
      </c>
      <c r="BN41" s="231" t="n">
        <v>0.87</v>
      </c>
    </row>
    <row r="42" customFormat="false" ht="12.75" hidden="false" customHeight="false" outlineLevel="0" collapsed="false">
      <c r="C42" s="263"/>
      <c r="G42" s="219" t="n">
        <f aca="false">EOMONTH(G41,0)+1</f>
        <v>37956</v>
      </c>
      <c r="H42" s="0" t="n">
        <v>4.3</v>
      </c>
      <c r="I42" s="234" t="n">
        <v>0.31</v>
      </c>
      <c r="J42" s="231" t="n">
        <v>0.063800449190321</v>
      </c>
      <c r="K42" s="231" t="n">
        <v>-0.14</v>
      </c>
      <c r="L42" s="231" t="n">
        <v>-0.155</v>
      </c>
      <c r="M42" s="270" t="n">
        <v>-0.0025</v>
      </c>
      <c r="N42" s="270" t="n">
        <v>-0.205</v>
      </c>
      <c r="O42" s="231" t="n">
        <v>0.0275</v>
      </c>
      <c r="P42" s="231" t="n">
        <v>-0.06</v>
      </c>
      <c r="Q42" s="231" t="n">
        <v>-0.11</v>
      </c>
      <c r="R42" s="231" t="n">
        <v>-0.11</v>
      </c>
      <c r="S42" s="231" t="n">
        <v>-0.14</v>
      </c>
      <c r="T42" s="231" t="n">
        <v>-0.14</v>
      </c>
      <c r="U42" s="231" t="n">
        <v>-0.10875</v>
      </c>
      <c r="V42" s="231" t="n">
        <v>-0.07</v>
      </c>
      <c r="W42" s="231" t="n">
        <v>0.235</v>
      </c>
      <c r="X42" s="231" t="n">
        <v>0.27</v>
      </c>
      <c r="Y42" s="231" t="n">
        <v>0.14</v>
      </c>
      <c r="Z42" s="231" t="n">
        <v>0.555</v>
      </c>
      <c r="AA42" s="231" t="n">
        <v>0.31</v>
      </c>
      <c r="AB42" s="231" t="n">
        <v>0.4</v>
      </c>
      <c r="AC42" s="231" t="n">
        <v>-0.028</v>
      </c>
      <c r="AD42" s="231" t="n">
        <v>-0.0425</v>
      </c>
      <c r="AE42" s="231" t="n">
        <v>-0.0145</v>
      </c>
      <c r="AF42" s="231" t="n">
        <v>-0.0345</v>
      </c>
      <c r="AG42" s="231" t="n">
        <v>0.005</v>
      </c>
      <c r="AH42" s="231" t="n">
        <v>-0.0225</v>
      </c>
      <c r="AI42" s="231" t="n">
        <v>-0.0675</v>
      </c>
      <c r="AJ42" s="231" t="n">
        <v>-0.0655</v>
      </c>
      <c r="AK42" s="231" t="n">
        <v>-0.088</v>
      </c>
      <c r="AL42" s="231" t="n">
        <v>-0.022</v>
      </c>
      <c r="AM42" s="231" t="n">
        <v>-0.086</v>
      </c>
      <c r="AN42" s="231" t="n">
        <v>-0.1475</v>
      </c>
      <c r="AO42" s="231" t="n">
        <v>-0.0285</v>
      </c>
      <c r="AP42" s="231" t="n">
        <v>0.0075</v>
      </c>
      <c r="AQ42" s="231" t="n">
        <v>1.58</v>
      </c>
      <c r="AR42" s="231" t="n">
        <v>-0.0575</v>
      </c>
      <c r="AS42" s="231" t="n">
        <v>-0.34</v>
      </c>
      <c r="AT42" s="231" t="n">
        <v>-0.1325</v>
      </c>
      <c r="AU42" s="231" t="n">
        <v>-0.195</v>
      </c>
      <c r="AV42" s="231" t="n">
        <v>0.224</v>
      </c>
      <c r="AW42" s="231" t="n">
        <v>-0.29</v>
      </c>
      <c r="AX42" s="231" t="n">
        <v>-0.34</v>
      </c>
      <c r="AY42" s="231" t="n">
        <v>0.4</v>
      </c>
      <c r="AZ42" s="231" t="n">
        <v>-0.34</v>
      </c>
      <c r="BA42" s="231" t="n">
        <v>0</v>
      </c>
      <c r="BB42" s="231" t="n">
        <v>-0.12</v>
      </c>
      <c r="BC42" s="231" t="n">
        <v>-0.1675</v>
      </c>
      <c r="BD42" s="231" t="n">
        <v>-0.06</v>
      </c>
      <c r="BE42" s="231" t="n">
        <v>-0.1525</v>
      </c>
      <c r="BF42" s="231" t="n">
        <v>-0.027</v>
      </c>
      <c r="BG42" s="231" t="n">
        <v>-0.08</v>
      </c>
      <c r="BH42" s="231" t="n">
        <v>-0.0925</v>
      </c>
      <c r="BI42" s="231" t="n">
        <v>-0.0675</v>
      </c>
      <c r="BJ42" s="231" t="n">
        <v>0.35</v>
      </c>
      <c r="BK42" s="231" t="n">
        <v>0.235</v>
      </c>
      <c r="BL42" s="231" t="n">
        <v>0.27</v>
      </c>
      <c r="BM42" s="231" t="n">
        <v>0.235</v>
      </c>
      <c r="BN42" s="231" t="n">
        <v>1.09</v>
      </c>
    </row>
    <row r="43" customFormat="false" ht="12.75" hidden="false" customHeight="false" outlineLevel="0" collapsed="false">
      <c r="C43" s="263"/>
      <c r="G43" s="219" t="n">
        <f aca="false">EOMONTH(G42,0)+1</f>
        <v>37987</v>
      </c>
      <c r="H43" s="0" t="n">
        <v>4.16</v>
      </c>
      <c r="I43" s="234" t="n">
        <v>0.305</v>
      </c>
      <c r="J43" s="231" t="n">
        <v>0.063844638565636</v>
      </c>
      <c r="K43" s="231" t="n">
        <v>-0.1325</v>
      </c>
      <c r="L43" s="231" t="n">
        <v>-0.1475</v>
      </c>
      <c r="M43" s="270" t="n">
        <v>-0.005</v>
      </c>
      <c r="N43" s="270" t="n">
        <v>-0.1975</v>
      </c>
      <c r="O43" s="231" t="n">
        <v>0.0325</v>
      </c>
      <c r="P43" s="231" t="n">
        <v>-0.06</v>
      </c>
      <c r="Q43" s="231" t="n">
        <v>-0.1025</v>
      </c>
      <c r="R43" s="231" t="n">
        <v>-0.1025</v>
      </c>
      <c r="S43" s="231" t="n">
        <v>-0.1325</v>
      </c>
      <c r="T43" s="231" t="n">
        <v>-0.1325</v>
      </c>
      <c r="U43" s="231" t="n">
        <v>-0.1</v>
      </c>
      <c r="V43" s="231" t="n">
        <v>-0.07</v>
      </c>
      <c r="W43" s="231" t="n">
        <v>0.23</v>
      </c>
      <c r="X43" s="231" t="n">
        <v>0.265</v>
      </c>
      <c r="Y43" s="231" t="n">
        <v>0.135</v>
      </c>
      <c r="Z43" s="231" t="n">
        <v>0.555</v>
      </c>
      <c r="AA43" s="231" t="n">
        <v>0.29</v>
      </c>
      <c r="AB43" s="231" t="n">
        <v>0.39</v>
      </c>
      <c r="AC43" s="231" t="n">
        <v>-0.028</v>
      </c>
      <c r="AD43" s="231" t="n">
        <v>-0.0375</v>
      </c>
      <c r="AE43" s="231" t="n">
        <v>-0.0145</v>
      </c>
      <c r="AF43" s="231" t="n">
        <v>-0.0345</v>
      </c>
      <c r="AG43" s="231" t="n">
        <v>0.005</v>
      </c>
      <c r="AH43" s="231" t="n">
        <v>-0.0225</v>
      </c>
      <c r="AI43" s="231" t="n">
        <v>-0.0675</v>
      </c>
      <c r="AJ43" s="231" t="n">
        <v>-0.0655</v>
      </c>
      <c r="AK43" s="231" t="n">
        <v>-0.088</v>
      </c>
      <c r="AL43" s="231" t="n">
        <v>-0.022</v>
      </c>
      <c r="AM43" s="231" t="n">
        <v>-0.086</v>
      </c>
      <c r="AN43" s="231" t="n">
        <v>-0.13</v>
      </c>
      <c r="AO43" s="231" t="n">
        <v>-0.0285</v>
      </c>
      <c r="AP43" s="231" t="n">
        <v>0.0075</v>
      </c>
      <c r="AQ43" s="231" t="n">
        <v>1.54</v>
      </c>
      <c r="AR43" s="231" t="n">
        <v>-0.04</v>
      </c>
      <c r="AS43" s="231" t="n">
        <v>-0.34</v>
      </c>
      <c r="AT43" s="231" t="n">
        <v>-0.1325</v>
      </c>
      <c r="AU43" s="231" t="n">
        <v>-0.195</v>
      </c>
      <c r="AV43" s="231" t="n">
        <v>0.084</v>
      </c>
      <c r="AW43" s="231" t="n">
        <v>-0.29</v>
      </c>
      <c r="AX43" s="231" t="n">
        <v>-0.34</v>
      </c>
      <c r="AY43" s="231" t="n">
        <v>0.4</v>
      </c>
      <c r="AZ43" s="231" t="n">
        <v>-0.34</v>
      </c>
      <c r="BA43" s="231" t="n">
        <v>0</v>
      </c>
      <c r="BB43" s="231" t="n">
        <v>-0.12</v>
      </c>
      <c r="BC43" s="231" t="n">
        <v>-0.16</v>
      </c>
      <c r="BD43" s="231" t="n">
        <v>-0.06</v>
      </c>
      <c r="BE43" s="231" t="n">
        <v>-0.1475</v>
      </c>
      <c r="BF43" s="231" t="n">
        <v>-0.027</v>
      </c>
      <c r="BG43" s="231" t="n">
        <v>-0.08</v>
      </c>
      <c r="BH43" s="231" t="n">
        <v>-0.075</v>
      </c>
      <c r="BI43" s="231" t="n">
        <v>-0.0675</v>
      </c>
      <c r="BJ43" s="231" t="n">
        <v>0.35</v>
      </c>
      <c r="BK43" s="231" t="n">
        <v>0.3</v>
      </c>
      <c r="BL43" s="231" t="n">
        <v>0.265</v>
      </c>
      <c r="BM43" s="231" t="n">
        <v>0.23</v>
      </c>
      <c r="BN43" s="231" t="n">
        <v>1.09</v>
      </c>
    </row>
    <row r="44" customFormat="false" ht="12.75" hidden="false" customHeight="false" outlineLevel="0" collapsed="false">
      <c r="C44" s="263"/>
      <c r="G44" s="219" t="n">
        <f aca="false">EOMONTH(G43,0)+1</f>
        <v>38018</v>
      </c>
      <c r="H44" s="0" t="n">
        <v>4.04</v>
      </c>
      <c r="I44" s="234" t="n">
        <v>0.3025</v>
      </c>
      <c r="J44" s="231" t="n">
        <v>0.063885977014097</v>
      </c>
      <c r="K44" s="231" t="n">
        <v>-0.13</v>
      </c>
      <c r="L44" s="231" t="n">
        <v>-0.145</v>
      </c>
      <c r="M44" s="270" t="n">
        <v>-0.005</v>
      </c>
      <c r="N44" s="270" t="n">
        <v>-0.195</v>
      </c>
      <c r="O44" s="231" t="n">
        <v>0.03</v>
      </c>
      <c r="P44" s="231" t="n">
        <v>-0.06</v>
      </c>
      <c r="Q44" s="231" t="n">
        <v>-0.1</v>
      </c>
      <c r="R44" s="231" t="n">
        <v>-0.1</v>
      </c>
      <c r="S44" s="231" t="n">
        <v>-0.13</v>
      </c>
      <c r="T44" s="231" t="n">
        <v>-0.13</v>
      </c>
      <c r="U44" s="231" t="n">
        <v>-0.09375</v>
      </c>
      <c r="V44" s="231" t="n">
        <v>-0.07</v>
      </c>
      <c r="W44" s="231" t="n">
        <v>0.225</v>
      </c>
      <c r="X44" s="231" t="n">
        <v>0.26</v>
      </c>
      <c r="Y44" s="231" t="n">
        <v>0.13</v>
      </c>
      <c r="Z44" s="231" t="n">
        <v>0.555</v>
      </c>
      <c r="AA44" s="231" t="n">
        <v>0.27</v>
      </c>
      <c r="AB44" s="231" t="n">
        <v>0.39</v>
      </c>
      <c r="AC44" s="231" t="n">
        <v>-0.028</v>
      </c>
      <c r="AD44" s="231" t="n">
        <v>-0.0375</v>
      </c>
      <c r="AE44" s="231" t="n">
        <v>-0.0145</v>
      </c>
      <c r="AF44" s="231" t="n">
        <v>-0.0345</v>
      </c>
      <c r="AG44" s="231" t="n">
        <v>0.005</v>
      </c>
      <c r="AH44" s="231" t="n">
        <v>-0.0225</v>
      </c>
      <c r="AI44" s="231" t="n">
        <v>-0.0675</v>
      </c>
      <c r="AJ44" s="231" t="n">
        <v>-0.0655</v>
      </c>
      <c r="AK44" s="231" t="n">
        <v>-0.088</v>
      </c>
      <c r="AL44" s="231" t="n">
        <v>-0.022</v>
      </c>
      <c r="AM44" s="231" t="n">
        <v>-0.0835</v>
      </c>
      <c r="AN44" s="231" t="n">
        <v>-0.1175</v>
      </c>
      <c r="AO44" s="231" t="n">
        <v>-0.0285</v>
      </c>
      <c r="AP44" s="231" t="n">
        <v>0.0075</v>
      </c>
      <c r="AQ44" s="231" t="n">
        <v>0.92</v>
      </c>
      <c r="AR44" s="231" t="n">
        <v>-0.0275</v>
      </c>
      <c r="AS44" s="231" t="n">
        <v>-0.34</v>
      </c>
      <c r="AT44" s="231" t="n">
        <v>-0.1375</v>
      </c>
      <c r="AU44" s="231" t="n">
        <v>-0.195</v>
      </c>
      <c r="AV44" s="231" t="n">
        <v>-0.116</v>
      </c>
      <c r="AW44" s="231" t="n">
        <v>-0.29</v>
      </c>
      <c r="AX44" s="231" t="n">
        <v>-0.34</v>
      </c>
      <c r="AY44" s="231" t="n">
        <v>0.4</v>
      </c>
      <c r="AZ44" s="231" t="n">
        <v>-0.34</v>
      </c>
      <c r="BA44" s="231" t="n">
        <v>0</v>
      </c>
      <c r="BB44" s="231" t="n">
        <v>-0.12</v>
      </c>
      <c r="BC44" s="231" t="n">
        <v>-0.149</v>
      </c>
      <c r="BD44" s="231" t="n">
        <v>-0.06</v>
      </c>
      <c r="BE44" s="231" t="n">
        <v>-0.1375</v>
      </c>
      <c r="BF44" s="231" t="n">
        <v>-0.027</v>
      </c>
      <c r="BG44" s="231" t="n">
        <v>-0.08</v>
      </c>
      <c r="BH44" s="231" t="n">
        <v>-0.0625</v>
      </c>
      <c r="BI44" s="231" t="n">
        <v>-0.0675</v>
      </c>
      <c r="BJ44" s="231" t="n">
        <v>0.35</v>
      </c>
      <c r="BK44" s="231" t="n">
        <v>0.295</v>
      </c>
      <c r="BL44" s="231" t="n">
        <v>0.26</v>
      </c>
      <c r="BM44" s="231" t="n">
        <v>0.225</v>
      </c>
      <c r="BN44" s="231" t="n">
        <v>0.71</v>
      </c>
    </row>
    <row r="45" customFormat="false" ht="12.75" hidden="false" customHeight="false" outlineLevel="0" collapsed="false">
      <c r="C45" s="263"/>
      <c r="G45" s="219" t="n">
        <f aca="false">EOMONTH(G44,0)+1</f>
        <v>38047</v>
      </c>
      <c r="H45" s="0" t="n">
        <v>3.91</v>
      </c>
      <c r="I45" s="234" t="n">
        <v>0.285</v>
      </c>
      <c r="J45" s="231" t="n">
        <v>0.063923125661281</v>
      </c>
      <c r="K45" s="231" t="n">
        <v>-0.135</v>
      </c>
      <c r="L45" s="231" t="n">
        <v>-0.15</v>
      </c>
      <c r="M45" s="270" t="n">
        <v>-0.095</v>
      </c>
      <c r="N45" s="270" t="n">
        <v>-0.2</v>
      </c>
      <c r="O45" s="231" t="n">
        <v>-0.09</v>
      </c>
      <c r="P45" s="231" t="n">
        <v>-0.0575</v>
      </c>
      <c r="Q45" s="231" t="n">
        <v>-0.105</v>
      </c>
      <c r="R45" s="231" t="n">
        <v>-0.105</v>
      </c>
      <c r="S45" s="231" t="n">
        <v>-0.135</v>
      </c>
      <c r="T45" s="231" t="n">
        <v>-0.135</v>
      </c>
      <c r="U45" s="231" t="n">
        <v>-0.07125</v>
      </c>
      <c r="V45" s="231" t="n">
        <v>-0.0675</v>
      </c>
      <c r="W45" s="231" t="n">
        <v>0.16</v>
      </c>
      <c r="X45" s="231" t="n">
        <v>0.195</v>
      </c>
      <c r="Y45" s="231" t="n">
        <v>0.075</v>
      </c>
      <c r="Z45" s="231" t="n">
        <v>0.23</v>
      </c>
      <c r="AA45" s="231" t="n">
        <v>0.195</v>
      </c>
      <c r="AB45" s="231" t="n">
        <v>0.24</v>
      </c>
      <c r="AC45" s="231" t="n">
        <v>-0.0275</v>
      </c>
      <c r="AD45" s="231" t="n">
        <v>-0.04</v>
      </c>
      <c r="AE45" s="231" t="n">
        <v>0.0015</v>
      </c>
      <c r="AF45" s="231" t="n">
        <v>-0.016</v>
      </c>
      <c r="AG45" s="231" t="n">
        <v>0.005</v>
      </c>
      <c r="AH45" s="231" t="n">
        <v>-0.0125</v>
      </c>
      <c r="AI45" s="231" t="n">
        <v>-0.07</v>
      </c>
      <c r="AJ45" s="231" t="n">
        <v>-0.068</v>
      </c>
      <c r="AK45" s="231" t="n">
        <v>-0.0905</v>
      </c>
      <c r="AL45" s="231" t="n">
        <v>-0.022</v>
      </c>
      <c r="AM45" s="231" t="n">
        <v>-0.066</v>
      </c>
      <c r="AN45" s="231" t="n">
        <v>-0.075</v>
      </c>
      <c r="AO45" s="231" t="n">
        <v>-0.024</v>
      </c>
      <c r="AP45" s="231" t="n">
        <v>0.011</v>
      </c>
      <c r="AQ45" s="231" t="n">
        <v>0.45</v>
      </c>
      <c r="AR45" s="231" t="n">
        <v>0.015</v>
      </c>
      <c r="AS45" s="231" t="n">
        <v>-0.4</v>
      </c>
      <c r="AT45" s="231" t="n">
        <v>-0.1225</v>
      </c>
      <c r="AU45" s="231" t="n">
        <v>-0.195</v>
      </c>
      <c r="AV45" s="231" t="n">
        <v>-0.33</v>
      </c>
      <c r="AW45" s="231" t="n">
        <v>-0.35</v>
      </c>
      <c r="AX45" s="231" t="n">
        <v>-0.4</v>
      </c>
      <c r="AY45" s="231" t="n">
        <v>0.33</v>
      </c>
      <c r="AZ45" s="231" t="n">
        <v>-0.4</v>
      </c>
      <c r="BA45" s="231" t="n">
        <v>0</v>
      </c>
      <c r="BB45" s="231" t="n">
        <v>-0.11</v>
      </c>
      <c r="BC45" s="231" t="n">
        <v>-0.1175</v>
      </c>
      <c r="BD45" s="231" t="n">
        <v>-0.0575</v>
      </c>
      <c r="BE45" s="231" t="n">
        <v>-0.095</v>
      </c>
      <c r="BF45" s="231" t="n">
        <v>-0.027</v>
      </c>
      <c r="BG45" s="231" t="n">
        <v>-0.0625</v>
      </c>
      <c r="BH45" s="231" t="n">
        <v>-0.02</v>
      </c>
      <c r="BI45" s="231" t="n">
        <v>-0.07</v>
      </c>
      <c r="BJ45" s="231" t="n">
        <v>0.12</v>
      </c>
      <c r="BK45" s="231" t="n">
        <v>0.17</v>
      </c>
      <c r="BL45" s="231" t="n">
        <v>0.195</v>
      </c>
      <c r="BM45" s="231" t="n">
        <v>0.16</v>
      </c>
      <c r="BN45" s="231" t="n">
        <v>0.365</v>
      </c>
    </row>
    <row r="46" customFormat="false" ht="12.75" hidden="false" customHeight="false" outlineLevel="0" collapsed="false">
      <c r="C46" s="263"/>
      <c r="G46" s="219" t="n">
        <f aca="false">EOMONTH(G45,0)+1</f>
        <v>38078</v>
      </c>
      <c r="H46" s="0" t="n">
        <v>3.88</v>
      </c>
      <c r="I46" s="234" t="n">
        <v>0.2775</v>
      </c>
      <c r="J46" s="231" t="n">
        <v>0.063951808115687</v>
      </c>
      <c r="K46" s="231" t="n">
        <v>-0.135</v>
      </c>
      <c r="L46" s="231" t="n">
        <v>-0.15</v>
      </c>
      <c r="M46" s="270" t="n">
        <v>-0.095</v>
      </c>
      <c r="N46" s="270" t="n">
        <v>-0.2</v>
      </c>
      <c r="O46" s="231" t="n">
        <v>-0.09</v>
      </c>
      <c r="P46" s="231" t="n">
        <v>-0.0575</v>
      </c>
      <c r="Q46" s="231" t="n">
        <v>-0.105</v>
      </c>
      <c r="R46" s="231" t="n">
        <v>-0.105</v>
      </c>
      <c r="S46" s="231" t="n">
        <v>-0.135</v>
      </c>
      <c r="T46" s="231" t="n">
        <v>-0.135</v>
      </c>
      <c r="U46" s="231" t="n">
        <v>-0.07125</v>
      </c>
      <c r="V46" s="231" t="n">
        <v>-0.0675</v>
      </c>
      <c r="W46" s="231" t="n">
        <v>0.15</v>
      </c>
      <c r="X46" s="231" t="n">
        <v>0.185</v>
      </c>
      <c r="Y46" s="231" t="n">
        <v>0.065</v>
      </c>
      <c r="Z46" s="231" t="n">
        <v>0.23</v>
      </c>
      <c r="AA46" s="231" t="n">
        <v>0.185</v>
      </c>
      <c r="AB46" s="231" t="n">
        <v>0.195</v>
      </c>
      <c r="AC46" s="231" t="n">
        <v>-0.0275</v>
      </c>
      <c r="AD46" s="231" t="n">
        <v>-0.04025</v>
      </c>
      <c r="AE46" s="231" t="n">
        <v>0.00125</v>
      </c>
      <c r="AF46" s="231" t="n">
        <v>-0.01625</v>
      </c>
      <c r="AG46" s="231" t="n">
        <v>0.005</v>
      </c>
      <c r="AH46" s="231" t="n">
        <v>-0.0125</v>
      </c>
      <c r="AI46" s="231" t="n">
        <v>-0.07</v>
      </c>
      <c r="AJ46" s="231" t="n">
        <v>-0.068</v>
      </c>
      <c r="AK46" s="231" t="n">
        <v>-0.0905</v>
      </c>
      <c r="AL46" s="231" t="n">
        <v>-0.022</v>
      </c>
      <c r="AM46" s="231" t="n">
        <v>-0.074</v>
      </c>
      <c r="AN46" s="231" t="n">
        <v>-0.075</v>
      </c>
      <c r="AO46" s="231" t="n">
        <v>-0.034</v>
      </c>
      <c r="AP46" s="231" t="n">
        <v>0.011</v>
      </c>
      <c r="AQ46" s="231" t="n">
        <v>0.39</v>
      </c>
      <c r="AR46" s="231" t="n">
        <v>0.015</v>
      </c>
      <c r="AS46" s="231" t="n">
        <v>-0.4</v>
      </c>
      <c r="AT46" s="231" t="n">
        <v>-0.1225</v>
      </c>
      <c r="AU46" s="231" t="n">
        <v>-0.195</v>
      </c>
      <c r="AV46" s="231" t="n">
        <v>-0.33</v>
      </c>
      <c r="AW46" s="231" t="n">
        <v>-0.35</v>
      </c>
      <c r="AX46" s="231" t="n">
        <v>-0.4</v>
      </c>
      <c r="AY46" s="231" t="n">
        <v>0.33</v>
      </c>
      <c r="AZ46" s="231" t="n">
        <v>-0.4</v>
      </c>
      <c r="BA46" s="231" t="n">
        <v>0</v>
      </c>
      <c r="BB46" s="231" t="n">
        <v>-0.09</v>
      </c>
      <c r="BC46" s="231" t="n">
        <v>-0.1125</v>
      </c>
      <c r="BD46" s="231" t="n">
        <v>-0.0575</v>
      </c>
      <c r="BE46" s="231" t="n">
        <v>-0.09</v>
      </c>
      <c r="BF46" s="231" t="n">
        <v>-0.027</v>
      </c>
      <c r="BG46" s="231" t="n">
        <v>-0.0625</v>
      </c>
      <c r="BH46" s="231" t="n">
        <v>-0.02</v>
      </c>
      <c r="BI46" s="231" t="n">
        <v>-0.07</v>
      </c>
      <c r="BJ46" s="231" t="n">
        <v>0.12</v>
      </c>
      <c r="BK46" s="231" t="n">
        <v>0.17</v>
      </c>
      <c r="BL46" s="231" t="n">
        <v>0.185</v>
      </c>
      <c r="BM46" s="231" t="n">
        <v>0.15</v>
      </c>
      <c r="BN46" s="231" t="n">
        <v>0.2975</v>
      </c>
    </row>
    <row r="47" customFormat="false" ht="12.75" hidden="false" customHeight="false" outlineLevel="0" collapsed="false">
      <c r="C47" s="263"/>
      <c r="G47" s="219" t="n">
        <f aca="false">EOMONTH(G46,0)+1</f>
        <v>38108</v>
      </c>
      <c r="H47" s="0" t="n">
        <v>3.903</v>
      </c>
      <c r="I47" s="234" t="n">
        <v>0.275</v>
      </c>
      <c r="J47" s="231" t="n">
        <v>0.063981446652191</v>
      </c>
      <c r="K47" s="231" t="n">
        <v>-0.135</v>
      </c>
      <c r="L47" s="231" t="n">
        <v>-0.15</v>
      </c>
      <c r="M47" s="270" t="n">
        <v>-0.095</v>
      </c>
      <c r="N47" s="270" t="n">
        <v>-0.2</v>
      </c>
      <c r="O47" s="231" t="n">
        <v>-0.09</v>
      </c>
      <c r="P47" s="231" t="n">
        <v>-0.0575</v>
      </c>
      <c r="Q47" s="231" t="n">
        <v>-0.105</v>
      </c>
      <c r="R47" s="231" t="n">
        <v>-0.105</v>
      </c>
      <c r="S47" s="231" t="n">
        <v>-0.135</v>
      </c>
      <c r="T47" s="231" t="n">
        <v>-0.135</v>
      </c>
      <c r="U47" s="231" t="n">
        <v>-0.06875</v>
      </c>
      <c r="V47" s="231" t="n">
        <v>-0.0675</v>
      </c>
      <c r="W47" s="231" t="n">
        <v>0.145</v>
      </c>
      <c r="X47" s="231" t="n">
        <v>0.18</v>
      </c>
      <c r="Y47" s="231" t="n">
        <v>0.06</v>
      </c>
      <c r="Z47" s="231" t="n">
        <v>0.23</v>
      </c>
      <c r="AA47" s="231" t="n">
        <v>0.195</v>
      </c>
      <c r="AB47" s="231" t="n">
        <v>0.195</v>
      </c>
      <c r="AC47" s="231" t="n">
        <v>-0.0275</v>
      </c>
      <c r="AD47" s="231" t="n">
        <v>-0.04025</v>
      </c>
      <c r="AE47" s="231" t="n">
        <v>0.00125</v>
      </c>
      <c r="AF47" s="231" t="n">
        <v>-0.01625</v>
      </c>
      <c r="AG47" s="231" t="n">
        <v>0.005</v>
      </c>
      <c r="AH47" s="231" t="n">
        <v>-0.0125</v>
      </c>
      <c r="AI47" s="231" t="n">
        <v>-0.07</v>
      </c>
      <c r="AJ47" s="231" t="n">
        <v>-0.068</v>
      </c>
      <c r="AK47" s="231" t="n">
        <v>-0.0905</v>
      </c>
      <c r="AL47" s="231" t="n">
        <v>-0.022</v>
      </c>
      <c r="AM47" s="231" t="n">
        <v>-0.09</v>
      </c>
      <c r="AN47" s="231" t="n">
        <v>-0.07</v>
      </c>
      <c r="AO47" s="231" t="n">
        <v>-0.034</v>
      </c>
      <c r="AP47" s="231" t="n">
        <v>0.011</v>
      </c>
      <c r="AQ47" s="231" t="n">
        <v>0.39</v>
      </c>
      <c r="AR47" s="231" t="n">
        <v>0.02</v>
      </c>
      <c r="AS47" s="231" t="n">
        <v>-0.4</v>
      </c>
      <c r="AT47" s="231" t="n">
        <v>-0.1225</v>
      </c>
      <c r="AU47" s="231" t="n">
        <v>-0.195</v>
      </c>
      <c r="AV47" s="231" t="n">
        <v>-0.33</v>
      </c>
      <c r="AW47" s="231" t="n">
        <v>-0.35</v>
      </c>
      <c r="AX47" s="231" t="n">
        <v>-0.4</v>
      </c>
      <c r="AY47" s="231" t="n">
        <v>0.33</v>
      </c>
      <c r="AZ47" s="231" t="n">
        <v>-0.4</v>
      </c>
      <c r="BA47" s="231" t="n">
        <v>0</v>
      </c>
      <c r="BB47" s="231" t="n">
        <v>-0.09</v>
      </c>
      <c r="BC47" s="231" t="n">
        <v>-0.1125</v>
      </c>
      <c r="BD47" s="231" t="n">
        <v>-0.0575</v>
      </c>
      <c r="BE47" s="231" t="n">
        <v>-0.085</v>
      </c>
      <c r="BF47" s="231" t="n">
        <v>-0.027</v>
      </c>
      <c r="BG47" s="231" t="n">
        <v>-0.0625</v>
      </c>
      <c r="BH47" s="231" t="n">
        <v>-0.015</v>
      </c>
      <c r="BI47" s="231" t="n">
        <v>-0.07</v>
      </c>
      <c r="BJ47" s="231" t="n">
        <v>0.12</v>
      </c>
      <c r="BK47" s="231" t="n">
        <v>0.17</v>
      </c>
      <c r="BL47" s="231" t="n">
        <v>0.18</v>
      </c>
      <c r="BM47" s="231" t="n">
        <v>0.145</v>
      </c>
      <c r="BN47" s="231" t="n">
        <v>0.2975</v>
      </c>
    </row>
    <row r="48" customFormat="false" ht="12.75" hidden="false" customHeight="false" outlineLevel="0" collapsed="false">
      <c r="C48" s="263"/>
      <c r="G48" s="219" t="n">
        <f aca="false">EOMONTH(G47,0)+1</f>
        <v>38139</v>
      </c>
      <c r="H48" s="0" t="n">
        <v>3.908</v>
      </c>
      <c r="I48" s="234" t="n">
        <v>0.2725</v>
      </c>
      <c r="J48" s="231" t="n">
        <v>0.06401166463234</v>
      </c>
      <c r="K48" s="231" t="n">
        <v>-0.135</v>
      </c>
      <c r="L48" s="231" t="n">
        <v>-0.15</v>
      </c>
      <c r="M48" s="270" t="n">
        <v>-0.095</v>
      </c>
      <c r="N48" s="270" t="n">
        <v>-0.22</v>
      </c>
      <c r="O48" s="231" t="n">
        <v>-0.09</v>
      </c>
      <c r="P48" s="231" t="n">
        <v>-0.0575</v>
      </c>
      <c r="Q48" s="231" t="n">
        <v>-0.105</v>
      </c>
      <c r="R48" s="231" t="n">
        <v>-0.105</v>
      </c>
      <c r="S48" s="231" t="n">
        <v>-0.135</v>
      </c>
      <c r="T48" s="231" t="n">
        <v>-0.135</v>
      </c>
      <c r="U48" s="231" t="n">
        <v>-0.0675</v>
      </c>
      <c r="V48" s="231" t="n">
        <v>-0.0675</v>
      </c>
      <c r="W48" s="231" t="n">
        <v>0.145</v>
      </c>
      <c r="X48" s="231" t="n">
        <v>0.18</v>
      </c>
      <c r="Y48" s="231" t="n">
        <v>0.06</v>
      </c>
      <c r="Z48" s="231" t="n">
        <v>0.23</v>
      </c>
      <c r="AA48" s="231" t="n">
        <v>0.2</v>
      </c>
      <c r="AB48" s="231" t="n">
        <v>0.215</v>
      </c>
      <c r="AC48" s="231" t="n">
        <v>-0.0275</v>
      </c>
      <c r="AD48" s="231" t="n">
        <v>-0.04025</v>
      </c>
      <c r="AE48" s="231" t="n">
        <v>0.00125</v>
      </c>
      <c r="AF48" s="231" t="n">
        <v>-0.01625</v>
      </c>
      <c r="AG48" s="231" t="n">
        <v>0.005</v>
      </c>
      <c r="AH48" s="231" t="n">
        <v>-0.0125</v>
      </c>
      <c r="AI48" s="231" t="n">
        <v>-0.07</v>
      </c>
      <c r="AJ48" s="231" t="n">
        <v>-0.068</v>
      </c>
      <c r="AK48" s="231" t="n">
        <v>-0.0905</v>
      </c>
      <c r="AL48" s="231" t="n">
        <v>-0.022</v>
      </c>
      <c r="AM48" s="231" t="n">
        <v>-0.083</v>
      </c>
      <c r="AN48" s="231" t="n">
        <v>-0.0675</v>
      </c>
      <c r="AO48" s="231" t="n">
        <v>-0.034</v>
      </c>
      <c r="AP48" s="231" t="n">
        <v>0.011</v>
      </c>
      <c r="AQ48" s="231" t="n">
        <v>0.45</v>
      </c>
      <c r="AR48" s="231" t="n">
        <v>0.0225</v>
      </c>
      <c r="AS48" s="231" t="n">
        <v>-0.4</v>
      </c>
      <c r="AT48" s="231" t="n">
        <v>-0.1225</v>
      </c>
      <c r="AU48" s="231" t="n">
        <v>-0.195</v>
      </c>
      <c r="AV48" s="231" t="n">
        <v>-0.33</v>
      </c>
      <c r="AW48" s="231" t="n">
        <v>-0.35</v>
      </c>
      <c r="AX48" s="231" t="n">
        <v>-0.4</v>
      </c>
      <c r="AY48" s="231" t="n">
        <v>0.33</v>
      </c>
      <c r="AZ48" s="231" t="n">
        <v>-0.4</v>
      </c>
      <c r="BA48" s="231" t="n">
        <v>0</v>
      </c>
      <c r="BB48" s="231" t="n">
        <v>-0.09</v>
      </c>
      <c r="BC48" s="231" t="n">
        <v>-0.1125</v>
      </c>
      <c r="BD48" s="231" t="n">
        <v>-0.0575</v>
      </c>
      <c r="BE48" s="231" t="n">
        <v>-0.08</v>
      </c>
      <c r="BF48" s="231" t="n">
        <v>-0.027</v>
      </c>
      <c r="BG48" s="231" t="n">
        <v>-0.0625</v>
      </c>
      <c r="BH48" s="231" t="n">
        <v>-0.0125</v>
      </c>
      <c r="BI48" s="231" t="n">
        <v>-0.07</v>
      </c>
      <c r="BJ48" s="231" t="n">
        <v>0.12</v>
      </c>
      <c r="BK48" s="231" t="n">
        <v>0.17</v>
      </c>
      <c r="BL48" s="231" t="n">
        <v>0.18</v>
      </c>
      <c r="BM48" s="231" t="n">
        <v>0.145</v>
      </c>
      <c r="BN48" s="231" t="n">
        <v>0.31</v>
      </c>
    </row>
    <row r="49" customFormat="false" ht="12.75" hidden="false" customHeight="false" outlineLevel="0" collapsed="false">
      <c r="C49" s="263"/>
      <c r="G49" s="219" t="n">
        <f aca="false">EOMONTH(G48,0)+1</f>
        <v>38169</v>
      </c>
      <c r="H49" s="0" t="n">
        <v>3.918</v>
      </c>
      <c r="I49" s="234" t="n">
        <v>0.2725</v>
      </c>
      <c r="J49" s="231" t="n">
        <v>0.06404457747726</v>
      </c>
      <c r="K49" s="231" t="n">
        <v>-0.135</v>
      </c>
      <c r="L49" s="231" t="n">
        <v>-0.15</v>
      </c>
      <c r="M49" s="270" t="n">
        <v>-0.095</v>
      </c>
      <c r="N49" s="270" t="n">
        <v>-0.22</v>
      </c>
      <c r="O49" s="231" t="n">
        <v>-0.09</v>
      </c>
      <c r="P49" s="231" t="n">
        <v>-0.0575</v>
      </c>
      <c r="Q49" s="231" t="n">
        <v>-0.105</v>
      </c>
      <c r="R49" s="231" t="n">
        <v>-0.105</v>
      </c>
      <c r="S49" s="231" t="n">
        <v>-0.135</v>
      </c>
      <c r="T49" s="231" t="n">
        <v>-0.135</v>
      </c>
      <c r="U49" s="231" t="n">
        <v>-0.06625</v>
      </c>
      <c r="V49" s="231" t="n">
        <v>-0.0675</v>
      </c>
      <c r="W49" s="231" t="n">
        <v>0.14</v>
      </c>
      <c r="X49" s="231" t="n">
        <v>0.175</v>
      </c>
      <c r="Y49" s="231" t="n">
        <v>0.055</v>
      </c>
      <c r="Z49" s="231" t="n">
        <v>0.23</v>
      </c>
      <c r="AA49" s="231" t="n">
        <v>0.21</v>
      </c>
      <c r="AB49" s="231" t="n">
        <v>0.205</v>
      </c>
      <c r="AC49" s="231" t="n">
        <v>-0.0275</v>
      </c>
      <c r="AD49" s="231" t="n">
        <v>-0.04025</v>
      </c>
      <c r="AE49" s="231" t="n">
        <v>0.00125</v>
      </c>
      <c r="AF49" s="231" t="n">
        <v>-0.01625</v>
      </c>
      <c r="AG49" s="231" t="n">
        <v>0.005</v>
      </c>
      <c r="AH49" s="231" t="n">
        <v>-0.0125</v>
      </c>
      <c r="AI49" s="231" t="n">
        <v>-0.07</v>
      </c>
      <c r="AJ49" s="231" t="n">
        <v>-0.068</v>
      </c>
      <c r="AK49" s="231" t="n">
        <v>-0.0905</v>
      </c>
      <c r="AL49" s="231" t="n">
        <v>-0.022</v>
      </c>
      <c r="AM49" s="231" t="n">
        <v>-0.064</v>
      </c>
      <c r="AN49" s="231" t="n">
        <v>-0.065</v>
      </c>
      <c r="AO49" s="231" t="n">
        <v>-0.034</v>
      </c>
      <c r="AP49" s="231" t="n">
        <v>0.011</v>
      </c>
      <c r="AQ49" s="231" t="n">
        <v>0.45</v>
      </c>
      <c r="AR49" s="231" t="n">
        <v>0.025</v>
      </c>
      <c r="AS49" s="231" t="n">
        <v>-0.4</v>
      </c>
      <c r="AT49" s="231" t="n">
        <v>-0.1225</v>
      </c>
      <c r="AU49" s="231" t="n">
        <v>-0.195</v>
      </c>
      <c r="AV49" s="231" t="n">
        <v>-0.33</v>
      </c>
      <c r="AW49" s="231" t="n">
        <v>-0.35</v>
      </c>
      <c r="AX49" s="231" t="n">
        <v>-0.4</v>
      </c>
      <c r="AY49" s="231" t="n">
        <v>0.33</v>
      </c>
      <c r="AZ49" s="231" t="n">
        <v>-0.4</v>
      </c>
      <c r="BA49" s="231" t="n">
        <v>0</v>
      </c>
      <c r="BB49" s="231" t="n">
        <v>-0.09</v>
      </c>
      <c r="BC49" s="231" t="n">
        <v>-0.1</v>
      </c>
      <c r="BD49" s="231" t="n">
        <v>-0.0575</v>
      </c>
      <c r="BE49" s="231" t="n">
        <v>-0.08</v>
      </c>
      <c r="BF49" s="231" t="n">
        <v>-0.027</v>
      </c>
      <c r="BG49" s="231" t="n">
        <v>-0.0625</v>
      </c>
      <c r="BH49" s="231" t="n">
        <v>-0.01</v>
      </c>
      <c r="BI49" s="231" t="n">
        <v>-0.07</v>
      </c>
      <c r="BJ49" s="231" t="n">
        <v>0.12</v>
      </c>
      <c r="BK49" s="231" t="n">
        <v>0.17</v>
      </c>
      <c r="BL49" s="231" t="n">
        <v>0.175</v>
      </c>
      <c r="BM49" s="231" t="n">
        <v>0.14</v>
      </c>
      <c r="BN49" s="231" t="n">
        <v>0.31</v>
      </c>
    </row>
    <row r="50" customFormat="false" ht="12.75" hidden="false" customHeight="false" outlineLevel="0" collapsed="false">
      <c r="C50" s="263"/>
      <c r="G50" s="219" t="n">
        <f aca="false">EOMONTH(G49,0)+1</f>
        <v>38200</v>
      </c>
      <c r="H50" s="0" t="n">
        <v>3.935</v>
      </c>
      <c r="I50" s="234" t="n">
        <v>0.2725</v>
      </c>
      <c r="J50" s="231" t="n">
        <v>0.06407749032254</v>
      </c>
      <c r="K50" s="231" t="n">
        <v>-0.135</v>
      </c>
      <c r="L50" s="231" t="n">
        <v>-0.15</v>
      </c>
      <c r="M50" s="270" t="n">
        <v>-0.095</v>
      </c>
      <c r="N50" s="270" t="n">
        <v>-0.22</v>
      </c>
      <c r="O50" s="231" t="n">
        <v>-0.09</v>
      </c>
      <c r="P50" s="231" t="n">
        <v>-0.0575</v>
      </c>
      <c r="Q50" s="231" t="n">
        <v>-0.105</v>
      </c>
      <c r="R50" s="231" t="n">
        <v>-0.105</v>
      </c>
      <c r="S50" s="231" t="n">
        <v>-0.135</v>
      </c>
      <c r="T50" s="231" t="n">
        <v>-0.135</v>
      </c>
      <c r="U50" s="231" t="n">
        <v>-0.07</v>
      </c>
      <c r="V50" s="231" t="n">
        <v>-0.0675</v>
      </c>
      <c r="W50" s="231" t="n">
        <v>0.15</v>
      </c>
      <c r="X50" s="231" t="n">
        <v>0.185</v>
      </c>
      <c r="Y50" s="231" t="n">
        <v>0.065</v>
      </c>
      <c r="Z50" s="231" t="n">
        <v>0.23</v>
      </c>
      <c r="AA50" s="231" t="n">
        <v>0.185</v>
      </c>
      <c r="AB50" s="231" t="n">
        <v>0.185</v>
      </c>
      <c r="AC50" s="231" t="n">
        <v>-0.0275</v>
      </c>
      <c r="AD50" s="231" t="n">
        <v>-0.04025</v>
      </c>
      <c r="AE50" s="231" t="n">
        <v>0.00125</v>
      </c>
      <c r="AF50" s="231" t="n">
        <v>-0.01625</v>
      </c>
      <c r="AG50" s="231" t="n">
        <v>0.005</v>
      </c>
      <c r="AH50" s="231" t="n">
        <v>-0.0125</v>
      </c>
      <c r="AI50" s="231" t="n">
        <v>-0.07</v>
      </c>
      <c r="AJ50" s="231" t="n">
        <v>-0.068</v>
      </c>
      <c r="AK50" s="231" t="n">
        <v>-0.0905</v>
      </c>
      <c r="AL50" s="231" t="n">
        <v>-0.022</v>
      </c>
      <c r="AM50" s="231" t="n">
        <v>-0.062</v>
      </c>
      <c r="AN50" s="231" t="n">
        <v>-0.0725</v>
      </c>
      <c r="AO50" s="231" t="n">
        <v>-0.034</v>
      </c>
      <c r="AP50" s="231" t="n">
        <v>0.011</v>
      </c>
      <c r="AQ50" s="231" t="n">
        <v>0.41</v>
      </c>
      <c r="AR50" s="231" t="n">
        <v>0.0175</v>
      </c>
      <c r="AS50" s="231" t="n">
        <v>-0.4</v>
      </c>
      <c r="AT50" s="231" t="n">
        <v>-0.1225</v>
      </c>
      <c r="AU50" s="231" t="n">
        <v>-0.195</v>
      </c>
      <c r="AV50" s="231" t="n">
        <v>-0.33</v>
      </c>
      <c r="AW50" s="231" t="n">
        <v>-0.35</v>
      </c>
      <c r="AX50" s="231" t="n">
        <v>-0.4</v>
      </c>
      <c r="AY50" s="231" t="n">
        <v>0.33</v>
      </c>
      <c r="AZ50" s="231" t="n">
        <v>-0.4</v>
      </c>
      <c r="BA50" s="231" t="n">
        <v>0</v>
      </c>
      <c r="BB50" s="231" t="n">
        <v>-0.09</v>
      </c>
      <c r="BC50" s="231" t="n">
        <v>-0.1025</v>
      </c>
      <c r="BD50" s="231" t="n">
        <v>-0.0575</v>
      </c>
      <c r="BE50" s="231" t="n">
        <v>-0.095</v>
      </c>
      <c r="BF50" s="231" t="n">
        <v>-0.027</v>
      </c>
      <c r="BG50" s="231" t="n">
        <v>-0.0625</v>
      </c>
      <c r="BH50" s="231" t="n">
        <v>-0.0175</v>
      </c>
      <c r="BI50" s="231" t="n">
        <v>-0.07</v>
      </c>
      <c r="BJ50" s="231" t="n">
        <v>0.12</v>
      </c>
      <c r="BK50" s="231" t="n">
        <v>0.17</v>
      </c>
      <c r="BL50" s="231" t="n">
        <v>0.185</v>
      </c>
      <c r="BM50" s="231" t="n">
        <v>0.15</v>
      </c>
      <c r="BN50" s="231" t="n">
        <v>0.3</v>
      </c>
    </row>
    <row r="51" customFormat="false" ht="12.75" hidden="false" customHeight="false" outlineLevel="0" collapsed="false">
      <c r="C51" s="263"/>
      <c r="G51" s="219" t="n">
        <f aca="false">EOMONTH(G50,0)+1</f>
        <v>38231</v>
      </c>
      <c r="H51" s="0" t="n">
        <v>3.945</v>
      </c>
      <c r="I51" s="234" t="n">
        <v>0.2725</v>
      </c>
      <c r="J51" s="231" t="n">
        <v>0.064110641703613</v>
      </c>
      <c r="K51" s="231" t="n">
        <v>-0.135</v>
      </c>
      <c r="L51" s="231" t="n">
        <v>-0.15</v>
      </c>
      <c r="M51" s="270" t="n">
        <v>-0.095</v>
      </c>
      <c r="N51" s="270" t="n">
        <v>-0.22</v>
      </c>
      <c r="O51" s="231" t="n">
        <v>-0.09</v>
      </c>
      <c r="P51" s="231" t="n">
        <v>-0.0575</v>
      </c>
      <c r="Q51" s="231" t="n">
        <v>-0.105</v>
      </c>
      <c r="R51" s="231" t="n">
        <v>-0.105</v>
      </c>
      <c r="S51" s="231" t="n">
        <v>-0.135</v>
      </c>
      <c r="T51" s="231" t="n">
        <v>-0.135</v>
      </c>
      <c r="U51" s="231" t="n">
        <v>-0.075</v>
      </c>
      <c r="V51" s="231" t="n">
        <v>-0.0675</v>
      </c>
      <c r="W51" s="231" t="n">
        <v>0.165</v>
      </c>
      <c r="X51" s="231" t="n">
        <v>0.2</v>
      </c>
      <c r="Y51" s="231" t="n">
        <v>0.08</v>
      </c>
      <c r="Z51" s="231" t="n">
        <v>0.23</v>
      </c>
      <c r="AA51" s="231" t="n">
        <v>0.195</v>
      </c>
      <c r="AB51" s="231" t="n">
        <v>0.205</v>
      </c>
      <c r="AC51" s="231" t="n">
        <v>-0.0275</v>
      </c>
      <c r="AD51" s="231" t="n">
        <v>-0.04025</v>
      </c>
      <c r="AE51" s="231" t="n">
        <v>0.00125</v>
      </c>
      <c r="AF51" s="231" t="n">
        <v>-0.01625</v>
      </c>
      <c r="AG51" s="231" t="n">
        <v>0.005</v>
      </c>
      <c r="AH51" s="231" t="n">
        <v>-0.0125</v>
      </c>
      <c r="AI51" s="231" t="n">
        <v>-0.07</v>
      </c>
      <c r="AJ51" s="231" t="n">
        <v>-0.068</v>
      </c>
      <c r="AK51" s="231" t="n">
        <v>-0.0905</v>
      </c>
      <c r="AL51" s="231" t="n">
        <v>-0.022</v>
      </c>
      <c r="AM51" s="231" t="n">
        <v>-0.062</v>
      </c>
      <c r="AN51" s="231" t="n">
        <v>-0.0825</v>
      </c>
      <c r="AO51" s="231" t="n">
        <v>-0.034</v>
      </c>
      <c r="AP51" s="231" t="n">
        <v>0.011</v>
      </c>
      <c r="AQ51" s="231" t="n">
        <v>0.42</v>
      </c>
      <c r="AR51" s="231" t="n">
        <v>0.0075</v>
      </c>
      <c r="AS51" s="231" t="n">
        <v>-0.4</v>
      </c>
      <c r="AT51" s="231" t="n">
        <v>-0.1225</v>
      </c>
      <c r="AU51" s="231" t="n">
        <v>-0.195</v>
      </c>
      <c r="AV51" s="231" t="n">
        <v>-0.33</v>
      </c>
      <c r="AW51" s="231" t="n">
        <v>-0.35</v>
      </c>
      <c r="AX51" s="231" t="n">
        <v>-0.4</v>
      </c>
      <c r="AY51" s="231" t="n">
        <v>0.33</v>
      </c>
      <c r="AZ51" s="231" t="n">
        <v>-0.4</v>
      </c>
      <c r="BA51" s="231" t="n">
        <v>0</v>
      </c>
      <c r="BB51" s="231" t="n">
        <v>-0.09</v>
      </c>
      <c r="BC51" s="231" t="n">
        <v>-0.1075</v>
      </c>
      <c r="BD51" s="231" t="n">
        <v>-0.0575</v>
      </c>
      <c r="BE51" s="231" t="n">
        <v>-0.0975</v>
      </c>
      <c r="BF51" s="231" t="n">
        <v>-0.027</v>
      </c>
      <c r="BG51" s="231" t="n">
        <v>-0.0625</v>
      </c>
      <c r="BH51" s="231" t="n">
        <v>-0.0275</v>
      </c>
      <c r="BI51" s="231" t="n">
        <v>-0.07</v>
      </c>
      <c r="BJ51" s="231" t="n">
        <v>0.12</v>
      </c>
      <c r="BK51" s="231" t="n">
        <v>0.17</v>
      </c>
      <c r="BL51" s="231" t="n">
        <v>0.2</v>
      </c>
      <c r="BM51" s="231" t="n">
        <v>0.165</v>
      </c>
      <c r="BN51" s="231" t="n">
        <v>0.37253</v>
      </c>
    </row>
    <row r="52" customFormat="false" ht="12.75" hidden="false" customHeight="false" outlineLevel="0" collapsed="false">
      <c r="C52" s="263"/>
      <c r="G52" s="219" t="n">
        <f aca="false">EOMONTH(G51,0)+1</f>
        <v>38261</v>
      </c>
      <c r="H52" s="0" t="n">
        <v>4.08</v>
      </c>
      <c r="I52" s="234" t="n">
        <v>0.275</v>
      </c>
      <c r="J52" s="231" t="n">
        <v>0.064146149565629</v>
      </c>
      <c r="K52" s="231" t="n">
        <v>-0.135</v>
      </c>
      <c r="L52" s="231" t="n">
        <v>-0.15</v>
      </c>
      <c r="M52" s="270" t="n">
        <v>-0.0075</v>
      </c>
      <c r="N52" s="270" t="n">
        <v>-0.22</v>
      </c>
      <c r="O52" s="231" t="n">
        <v>-0.005</v>
      </c>
      <c r="P52" s="231" t="n">
        <v>-0.0525</v>
      </c>
      <c r="Q52" s="231" t="n">
        <v>-0.105</v>
      </c>
      <c r="R52" s="231" t="n">
        <v>-0.105</v>
      </c>
      <c r="S52" s="231" t="n">
        <v>-0.135</v>
      </c>
      <c r="T52" s="231" t="n">
        <v>-0.135</v>
      </c>
      <c r="U52" s="231" t="n">
        <v>-0.0875</v>
      </c>
      <c r="V52" s="231" t="n">
        <v>-0.0525</v>
      </c>
      <c r="W52" s="231" t="n">
        <v>0.21</v>
      </c>
      <c r="X52" s="231" t="n">
        <v>0.245</v>
      </c>
      <c r="Y52" s="231" t="n">
        <v>0.115</v>
      </c>
      <c r="Z52" s="231" t="n">
        <v>0.13</v>
      </c>
      <c r="AA52" s="231" t="n">
        <v>0.2725</v>
      </c>
      <c r="AB52" s="231" t="n">
        <v>0.26</v>
      </c>
      <c r="AC52" s="231" t="n">
        <v>-0.0305</v>
      </c>
      <c r="AD52" s="231" t="n">
        <v>-0.0425</v>
      </c>
      <c r="AE52" s="231" t="n">
        <v>-0.0135</v>
      </c>
      <c r="AF52" s="231" t="n">
        <v>-0.031</v>
      </c>
      <c r="AG52" s="231" t="n">
        <v>0.005</v>
      </c>
      <c r="AH52" s="231" t="n">
        <v>-0.021</v>
      </c>
      <c r="AI52" s="231" t="n">
        <v>-0.0675</v>
      </c>
      <c r="AJ52" s="231" t="n">
        <v>-0.0655</v>
      </c>
      <c r="AK52" s="231" t="n">
        <v>-0.088</v>
      </c>
      <c r="AL52" s="231" t="n">
        <v>-0.0195</v>
      </c>
      <c r="AM52" s="231" t="n">
        <v>-0.06</v>
      </c>
      <c r="AN52" s="231" t="n">
        <v>-0.1225</v>
      </c>
      <c r="AO52" s="231" t="n">
        <v>-0.0265</v>
      </c>
      <c r="AP52" s="231" t="n">
        <v>0.0075</v>
      </c>
      <c r="AQ52" s="231" t="n">
        <v>0.855</v>
      </c>
      <c r="AR52" s="231" t="n">
        <v>-0.0325</v>
      </c>
      <c r="AS52" s="231" t="n">
        <v>-0.34</v>
      </c>
      <c r="AT52" s="231" t="n">
        <v>-0.135</v>
      </c>
      <c r="AU52" s="231" t="n">
        <v>-0.19</v>
      </c>
      <c r="AV52" s="231" t="n">
        <v>0</v>
      </c>
      <c r="AW52" s="231" t="n">
        <v>-0.29</v>
      </c>
      <c r="AX52" s="231" t="n">
        <v>-0.34</v>
      </c>
      <c r="AY52" s="231" t="n">
        <v>0.23</v>
      </c>
      <c r="AZ52" s="231" t="n">
        <v>-0.34</v>
      </c>
      <c r="BA52" s="231" t="n">
        <v>0</v>
      </c>
      <c r="BB52" s="231" t="n">
        <v>-0.1175</v>
      </c>
      <c r="BC52" s="231" t="n">
        <v>-0.145</v>
      </c>
      <c r="BD52" s="231" t="n">
        <v>-0.0525</v>
      </c>
      <c r="BE52" s="231" t="n">
        <v>-0.1325</v>
      </c>
      <c r="BF52" s="231" t="n">
        <v>-0.0245</v>
      </c>
      <c r="BG52" s="231" t="n">
        <v>-0.0725</v>
      </c>
      <c r="BH52" s="231" t="n">
        <v>-0.0675</v>
      </c>
      <c r="BI52" s="231" t="n">
        <v>-0.0675</v>
      </c>
      <c r="BJ52" s="231" t="n">
        <v>0.18</v>
      </c>
      <c r="BK52" s="231" t="n">
        <v>0.225</v>
      </c>
      <c r="BL52" s="231" t="n">
        <v>0.245</v>
      </c>
      <c r="BM52" s="231" t="n">
        <v>0.21</v>
      </c>
      <c r="BN52" s="231" t="n">
        <v>0.54</v>
      </c>
    </row>
    <row r="53" customFormat="false" ht="12.75" hidden="false" customHeight="false" outlineLevel="0" collapsed="false">
      <c r="C53" s="263"/>
      <c r="G53" s="219" t="n">
        <f aca="false">EOMONTH(G52,0)+1</f>
        <v>38292</v>
      </c>
      <c r="H53" s="0" t="n">
        <v>4.198</v>
      </c>
      <c r="I53" s="234" t="n">
        <v>0.2775</v>
      </c>
      <c r="J53" s="231" t="n">
        <v>0.06418051201314</v>
      </c>
      <c r="K53" s="231" t="n">
        <v>-0.1375</v>
      </c>
      <c r="L53" s="231" t="n">
        <v>-0.1525</v>
      </c>
      <c r="M53" s="270" t="n">
        <v>-0.005</v>
      </c>
      <c r="N53" s="270" t="n">
        <v>-0.2225</v>
      </c>
      <c r="O53" s="231" t="n">
        <v>0.015</v>
      </c>
      <c r="P53" s="231" t="n">
        <v>-0.0525</v>
      </c>
      <c r="Q53" s="231" t="n">
        <v>-0.1075</v>
      </c>
      <c r="R53" s="231" t="n">
        <v>-0.1075</v>
      </c>
      <c r="S53" s="231" t="n">
        <v>-0.1375</v>
      </c>
      <c r="T53" s="231" t="n">
        <v>-0.1375</v>
      </c>
      <c r="U53" s="231" t="n">
        <v>-0.09875</v>
      </c>
      <c r="V53" s="231" t="n">
        <v>-0.0525</v>
      </c>
      <c r="W53" s="231" t="n">
        <v>0.225</v>
      </c>
      <c r="X53" s="231" t="n">
        <v>0.26</v>
      </c>
      <c r="Y53" s="231" t="n">
        <v>0.13</v>
      </c>
      <c r="Z53" s="231" t="n">
        <v>0.13</v>
      </c>
      <c r="AA53" s="231" t="n">
        <v>0.3075</v>
      </c>
      <c r="AB53" s="231" t="n">
        <v>0.37</v>
      </c>
      <c r="AC53" s="231" t="n">
        <v>-0.0305</v>
      </c>
      <c r="AD53" s="231" t="n">
        <v>-0.05</v>
      </c>
      <c r="AE53" s="231" t="n">
        <v>-0.0135</v>
      </c>
      <c r="AF53" s="231" t="n">
        <v>-0.031</v>
      </c>
      <c r="AG53" s="231" t="n">
        <v>0.005</v>
      </c>
      <c r="AH53" s="231" t="n">
        <v>-0.021</v>
      </c>
      <c r="AI53" s="231" t="n">
        <v>-0.0675</v>
      </c>
      <c r="AJ53" s="231" t="n">
        <v>-0.0655</v>
      </c>
      <c r="AK53" s="231" t="n">
        <v>-0.088</v>
      </c>
      <c r="AL53" s="231" t="n">
        <v>-0.0195</v>
      </c>
      <c r="AM53" s="231" t="n">
        <v>-0.0815</v>
      </c>
      <c r="AN53" s="231" t="n">
        <v>-0.145</v>
      </c>
      <c r="AO53" s="231" t="n">
        <v>-0.0265</v>
      </c>
      <c r="AP53" s="231" t="n">
        <v>0.0075</v>
      </c>
      <c r="AQ53" s="231" t="n">
        <v>1.27</v>
      </c>
      <c r="AR53" s="231" t="n">
        <v>-0.055</v>
      </c>
      <c r="AS53" s="231" t="n">
        <v>-0.34</v>
      </c>
      <c r="AT53" s="231" t="n">
        <v>-0.13</v>
      </c>
      <c r="AU53" s="231" t="n">
        <v>-0.19</v>
      </c>
      <c r="AV53" s="231" t="n">
        <v>0.06</v>
      </c>
      <c r="AW53" s="231" t="n">
        <v>-0.29</v>
      </c>
      <c r="AX53" s="231" t="n">
        <v>-0.34</v>
      </c>
      <c r="AY53" s="231" t="n">
        <v>0.23</v>
      </c>
      <c r="AZ53" s="231" t="n">
        <v>-0.34</v>
      </c>
      <c r="BA53" s="231" t="n">
        <v>0</v>
      </c>
      <c r="BB53" s="231" t="n">
        <v>-0.1175</v>
      </c>
      <c r="BC53" s="231" t="n">
        <v>-0.145</v>
      </c>
      <c r="BD53" s="231" t="n">
        <v>-0.0525</v>
      </c>
      <c r="BE53" s="231" t="n">
        <v>-0.1325</v>
      </c>
      <c r="BF53" s="231" t="n">
        <v>-0.0245</v>
      </c>
      <c r="BG53" s="231" t="n">
        <v>-0.0725</v>
      </c>
      <c r="BH53" s="231" t="n">
        <v>-0.09</v>
      </c>
      <c r="BI53" s="231" t="n">
        <v>-0.0675</v>
      </c>
      <c r="BJ53" s="231" t="n">
        <v>0.18</v>
      </c>
      <c r="BK53" s="231" t="n">
        <v>0.22</v>
      </c>
      <c r="BL53" s="231" t="n">
        <v>0.26</v>
      </c>
      <c r="BM53" s="231" t="n">
        <v>0.225</v>
      </c>
      <c r="BN53" s="231" t="n">
        <v>0.87</v>
      </c>
    </row>
    <row r="54" customFormat="false" ht="12.75" hidden="false" customHeight="false" outlineLevel="0" collapsed="false">
      <c r="C54" s="263"/>
      <c r="G54" s="219" t="n">
        <f aca="false">EOMONTH(G53,0)+1</f>
        <v>38322</v>
      </c>
      <c r="H54" s="0" t="n">
        <v>4.29</v>
      </c>
      <c r="I54" s="234" t="n">
        <v>0.28</v>
      </c>
      <c r="J54" s="231" t="n">
        <v>0.064239562995925</v>
      </c>
      <c r="K54" s="231" t="n">
        <v>-0.14</v>
      </c>
      <c r="L54" s="231" t="n">
        <v>-0.155</v>
      </c>
      <c r="M54" s="270" t="n">
        <v>-0.0025</v>
      </c>
      <c r="N54" s="270" t="n">
        <v>-0.205</v>
      </c>
      <c r="O54" s="231" t="n">
        <v>0.0275</v>
      </c>
      <c r="P54" s="231" t="n">
        <v>-0.0525</v>
      </c>
      <c r="Q54" s="231" t="n">
        <v>-0.11</v>
      </c>
      <c r="R54" s="231" t="n">
        <v>-0.11</v>
      </c>
      <c r="S54" s="231" t="n">
        <v>-0.14</v>
      </c>
      <c r="T54" s="231" t="n">
        <v>-0.14</v>
      </c>
      <c r="U54" s="231" t="n">
        <v>-0.1</v>
      </c>
      <c r="V54" s="231" t="n">
        <v>-0.0525</v>
      </c>
      <c r="W54" s="231" t="n">
        <v>0.235</v>
      </c>
      <c r="X54" s="231" t="n">
        <v>0.27</v>
      </c>
      <c r="Y54" s="231" t="n">
        <v>0.14</v>
      </c>
      <c r="Z54" s="231" t="n">
        <v>0.13</v>
      </c>
      <c r="AA54" s="231" t="n">
        <v>0.3125</v>
      </c>
      <c r="AB54" s="231" t="n">
        <v>0.4</v>
      </c>
      <c r="AC54" s="231" t="n">
        <v>-0.028</v>
      </c>
      <c r="AD54" s="231" t="n">
        <v>-0.04</v>
      </c>
      <c r="AE54" s="231" t="n">
        <v>-0.0135</v>
      </c>
      <c r="AF54" s="231" t="n">
        <v>-0.031</v>
      </c>
      <c r="AG54" s="231" t="n">
        <v>0.005</v>
      </c>
      <c r="AH54" s="231" t="n">
        <v>-0.0225</v>
      </c>
      <c r="AI54" s="231" t="n">
        <v>-0.0675</v>
      </c>
      <c r="AJ54" s="231" t="n">
        <v>-0.0635</v>
      </c>
      <c r="AK54" s="231" t="n">
        <v>-0.086</v>
      </c>
      <c r="AL54" s="231" t="n">
        <v>-0.021</v>
      </c>
      <c r="AM54" s="231" t="n">
        <v>-0.084</v>
      </c>
      <c r="AN54" s="231" t="n">
        <v>-0.1475</v>
      </c>
      <c r="AO54" s="231" t="n">
        <v>-0.0265</v>
      </c>
      <c r="AP54" s="231" t="n">
        <v>0.0075</v>
      </c>
      <c r="AQ54" s="231" t="n">
        <v>1.595</v>
      </c>
      <c r="AR54" s="231" t="n">
        <v>-0.0575</v>
      </c>
      <c r="AS54" s="231" t="n">
        <v>-0.34</v>
      </c>
      <c r="AT54" s="231" t="n">
        <v>-0.13</v>
      </c>
      <c r="AU54" s="231" t="n">
        <v>-0.19</v>
      </c>
      <c r="AV54" s="231" t="n">
        <v>0.13</v>
      </c>
      <c r="AW54" s="231" t="n">
        <v>-0.29</v>
      </c>
      <c r="AX54" s="231" t="n">
        <v>-0.34</v>
      </c>
      <c r="AY54" s="231" t="n">
        <v>0.23</v>
      </c>
      <c r="AZ54" s="231" t="n">
        <v>-0.34</v>
      </c>
      <c r="BA54" s="231" t="n">
        <v>0</v>
      </c>
      <c r="BB54" s="231" t="n">
        <v>-0.1175</v>
      </c>
      <c r="BC54" s="231" t="n">
        <v>-0.165</v>
      </c>
      <c r="BD54" s="231" t="n">
        <v>-0.0525</v>
      </c>
      <c r="BE54" s="231" t="n">
        <v>-0.1505</v>
      </c>
      <c r="BF54" s="231" t="n">
        <v>-0.026</v>
      </c>
      <c r="BG54" s="231" t="n">
        <v>-0.0725</v>
      </c>
      <c r="BH54" s="231" t="n">
        <v>-0.0925</v>
      </c>
      <c r="BI54" s="231" t="n">
        <v>-0.0675</v>
      </c>
      <c r="BJ54" s="231" t="n">
        <v>0.18</v>
      </c>
      <c r="BK54" s="231" t="n">
        <v>0.235</v>
      </c>
      <c r="BL54" s="231" t="n">
        <v>0.27</v>
      </c>
      <c r="BM54" s="231" t="n">
        <v>0.235</v>
      </c>
      <c r="BN54" s="231" t="n">
        <v>1.09</v>
      </c>
    </row>
    <row r="55" customFormat="false" ht="12.75" hidden="false" customHeight="false" outlineLevel="0" collapsed="false">
      <c r="C55" s="263"/>
      <c r="G55" s="219" t="n">
        <f aca="false">EOMONTH(G54,0)+1</f>
        <v>38353</v>
      </c>
      <c r="H55" s="0" t="n">
        <v>4.15</v>
      </c>
      <c r="I55" s="234" t="n">
        <v>0.2725</v>
      </c>
      <c r="J55" s="231" t="n">
        <v>0.064318002432104</v>
      </c>
      <c r="K55" s="231" t="n">
        <v>-0.1325</v>
      </c>
      <c r="L55" s="231" t="n">
        <v>-0.1475</v>
      </c>
      <c r="M55" s="270" t="n">
        <v>-0.005</v>
      </c>
      <c r="N55" s="270" t="n">
        <v>-0.1975</v>
      </c>
      <c r="O55" s="231" t="n">
        <v>0.0325</v>
      </c>
      <c r="P55" s="231" t="n">
        <v>-0.0525</v>
      </c>
      <c r="Q55" s="231" t="n">
        <v>-0.1025</v>
      </c>
      <c r="R55" s="231" t="n">
        <v>-0.1025</v>
      </c>
      <c r="S55" s="231" t="n">
        <v>-0.1325</v>
      </c>
      <c r="T55" s="231" t="n">
        <v>-0.1325</v>
      </c>
      <c r="U55" s="231" t="n">
        <v>-0.09125</v>
      </c>
      <c r="V55" s="231" t="n">
        <v>-0.0525</v>
      </c>
      <c r="W55" s="231" t="n">
        <v>0.225</v>
      </c>
      <c r="X55" s="231" t="n">
        <v>0.26</v>
      </c>
      <c r="Y55" s="231" t="n">
        <v>0.13</v>
      </c>
      <c r="Z55" s="231" t="n">
        <v>0.13</v>
      </c>
      <c r="AA55" s="231" t="n">
        <v>0.3125</v>
      </c>
      <c r="AB55" s="231" t="n">
        <v>0.39</v>
      </c>
      <c r="AC55" s="231" t="n">
        <v>-0.028</v>
      </c>
      <c r="AD55" s="231" t="n">
        <v>-0.035</v>
      </c>
      <c r="AE55" s="231" t="n">
        <v>-0.0135</v>
      </c>
      <c r="AF55" s="231" t="n">
        <v>-0.031</v>
      </c>
      <c r="AG55" s="231" t="n">
        <v>0.005</v>
      </c>
      <c r="AH55" s="231" t="n">
        <v>-0.0225</v>
      </c>
      <c r="AI55" s="231" t="n">
        <v>-0.0675</v>
      </c>
      <c r="AJ55" s="231" t="n">
        <v>-0.0635</v>
      </c>
      <c r="AK55" s="231" t="n">
        <v>-0.086</v>
      </c>
      <c r="AL55" s="231" t="n">
        <v>-0.021</v>
      </c>
      <c r="AM55" s="231" t="n">
        <v>-0.084</v>
      </c>
      <c r="AN55" s="231" t="n">
        <v>-0.13</v>
      </c>
      <c r="AO55" s="231" t="n">
        <v>-0.0265</v>
      </c>
      <c r="AP55" s="231" t="n">
        <v>0.0075</v>
      </c>
      <c r="AQ55" s="231" t="n">
        <v>1.555</v>
      </c>
      <c r="AR55" s="231" t="n">
        <v>-0.04</v>
      </c>
      <c r="AS55" s="231" t="n">
        <v>-0.34</v>
      </c>
      <c r="AT55" s="231" t="n">
        <v>-0.13</v>
      </c>
      <c r="AU55" s="231" t="n">
        <v>-0.19</v>
      </c>
      <c r="AV55" s="231" t="n">
        <v>0</v>
      </c>
      <c r="AW55" s="231" t="n">
        <v>-0.29</v>
      </c>
      <c r="AX55" s="231" t="n">
        <v>-0.34</v>
      </c>
      <c r="AY55" s="231" t="n">
        <v>0.23</v>
      </c>
      <c r="AZ55" s="231" t="n">
        <v>-0.34</v>
      </c>
      <c r="BA55" s="231" t="n">
        <v>0</v>
      </c>
      <c r="BB55" s="231" t="n">
        <v>-0.1175</v>
      </c>
      <c r="BC55" s="231" t="n">
        <v>-0.1575</v>
      </c>
      <c r="BD55" s="231" t="n">
        <v>-0.0525</v>
      </c>
      <c r="BE55" s="231" t="n">
        <v>-0.1455</v>
      </c>
      <c r="BF55" s="231" t="n">
        <v>-0.026</v>
      </c>
      <c r="BG55" s="231" t="n">
        <v>-0.0725</v>
      </c>
      <c r="BH55" s="231" t="n">
        <v>-0.075</v>
      </c>
      <c r="BI55" s="231" t="n">
        <v>-0.0675</v>
      </c>
      <c r="BJ55" s="231" t="n">
        <v>0.18</v>
      </c>
      <c r="BK55" s="231" t="n">
        <v>0.3</v>
      </c>
      <c r="BL55" s="231" t="n">
        <v>0.26</v>
      </c>
      <c r="BM55" s="231" t="n">
        <v>0.225</v>
      </c>
      <c r="BN55" s="231" t="n">
        <v>1.09</v>
      </c>
    </row>
    <row r="56" customFormat="false" ht="12.75" hidden="false" customHeight="false" outlineLevel="0" collapsed="false">
      <c r="C56" s="263"/>
      <c r="G56" s="219" t="n">
        <f aca="false">EOMONTH(G55,0)+1</f>
        <v>38384</v>
      </c>
      <c r="H56" s="0" t="n">
        <v>4.03</v>
      </c>
      <c r="I56" s="234" t="n">
        <v>0.2625</v>
      </c>
      <c r="J56" s="231" t="n">
        <v>0.064388850956857</v>
      </c>
      <c r="K56" s="231" t="n">
        <v>-0.13</v>
      </c>
      <c r="L56" s="231" t="n">
        <v>-0.145</v>
      </c>
      <c r="M56" s="270" t="n">
        <v>-0.005</v>
      </c>
      <c r="N56" s="270" t="n">
        <v>-0.195</v>
      </c>
      <c r="O56" s="231" t="n">
        <v>0.03</v>
      </c>
      <c r="P56" s="231" t="n">
        <v>-0.0525</v>
      </c>
      <c r="Q56" s="231" t="n">
        <v>-0.1</v>
      </c>
      <c r="R56" s="231" t="n">
        <v>-0.1</v>
      </c>
      <c r="S56" s="231" t="n">
        <v>-0.13</v>
      </c>
      <c r="T56" s="231" t="n">
        <v>-0.13</v>
      </c>
      <c r="U56" s="231" t="n">
        <v>-0.085</v>
      </c>
      <c r="V56" s="231" t="n">
        <v>-0.0525</v>
      </c>
      <c r="W56" s="231" t="n">
        <v>0.22</v>
      </c>
      <c r="X56" s="231" t="n">
        <v>0.255</v>
      </c>
      <c r="Y56" s="231" t="n">
        <v>0.125</v>
      </c>
      <c r="Z56" s="231" t="n">
        <v>0.13</v>
      </c>
      <c r="AA56" s="231" t="n">
        <v>0.27</v>
      </c>
      <c r="AB56" s="231" t="n">
        <v>0.39</v>
      </c>
      <c r="AC56" s="231" t="n">
        <v>-0.028</v>
      </c>
      <c r="AD56" s="231" t="n">
        <v>-0.035</v>
      </c>
      <c r="AE56" s="231" t="n">
        <v>-0.0135</v>
      </c>
      <c r="AF56" s="231" t="n">
        <v>-0.031</v>
      </c>
      <c r="AG56" s="231" t="n">
        <v>0.005</v>
      </c>
      <c r="AH56" s="231" t="n">
        <v>-0.0225</v>
      </c>
      <c r="AI56" s="231" t="n">
        <v>-0.0675</v>
      </c>
      <c r="AJ56" s="231" t="n">
        <v>-0.0635</v>
      </c>
      <c r="AK56" s="231" t="n">
        <v>-0.086</v>
      </c>
      <c r="AL56" s="231" t="n">
        <v>-0.021</v>
      </c>
      <c r="AM56" s="231" t="n">
        <v>-0.0815</v>
      </c>
      <c r="AN56" s="231" t="n">
        <v>-0.1175</v>
      </c>
      <c r="AO56" s="231" t="n">
        <v>-0.0265</v>
      </c>
      <c r="AP56" s="231" t="n">
        <v>0.0075</v>
      </c>
      <c r="AQ56" s="231" t="n">
        <v>0.925</v>
      </c>
      <c r="AR56" s="231" t="n">
        <v>-0.0275</v>
      </c>
      <c r="AS56" s="231" t="n">
        <v>-0.34</v>
      </c>
      <c r="AT56" s="231" t="n">
        <v>-0.135</v>
      </c>
      <c r="AU56" s="231" t="n">
        <v>-0.19</v>
      </c>
      <c r="AV56" s="231" t="n">
        <v>-0.18</v>
      </c>
      <c r="AW56" s="231" t="n">
        <v>-0.29</v>
      </c>
      <c r="AX56" s="231" t="n">
        <v>-0.34</v>
      </c>
      <c r="AY56" s="231" t="n">
        <v>0.23</v>
      </c>
      <c r="AZ56" s="231" t="n">
        <v>-0.34</v>
      </c>
      <c r="BA56" s="231" t="n">
        <v>0</v>
      </c>
      <c r="BB56" s="231" t="n">
        <v>-0.1175</v>
      </c>
      <c r="BC56" s="231" t="n">
        <v>-0.1465</v>
      </c>
      <c r="BD56" s="231" t="n">
        <v>-0.0525</v>
      </c>
      <c r="BE56" s="231" t="n">
        <v>-0.1355</v>
      </c>
      <c r="BF56" s="231" t="n">
        <v>-0.026</v>
      </c>
      <c r="BG56" s="231" t="n">
        <v>-0.0725</v>
      </c>
      <c r="BH56" s="231" t="n">
        <v>-0.0625</v>
      </c>
      <c r="BI56" s="231" t="n">
        <v>-0.0675</v>
      </c>
      <c r="BJ56" s="231" t="n">
        <v>0.18</v>
      </c>
      <c r="BK56" s="231" t="n">
        <v>0.295</v>
      </c>
      <c r="BL56" s="231" t="n">
        <v>0.255</v>
      </c>
      <c r="BM56" s="231" t="n">
        <v>0.22</v>
      </c>
      <c r="BN56" s="231" t="n">
        <v>0.71</v>
      </c>
    </row>
    <row r="57" customFormat="false" ht="12.75" hidden="false" customHeight="false" outlineLevel="0" collapsed="false">
      <c r="C57" s="263"/>
      <c r="G57" s="219" t="n">
        <f aca="false">EOMONTH(G56,0)+1</f>
        <v>38412</v>
      </c>
      <c r="H57" s="0" t="n">
        <v>3.9</v>
      </c>
      <c r="I57" s="234" t="n">
        <v>0.25</v>
      </c>
      <c r="J57" s="231" t="n">
        <v>0.064467290396919</v>
      </c>
      <c r="K57" s="231" t="n">
        <v>-0.135</v>
      </c>
      <c r="L57" s="231" t="n">
        <v>-0.15</v>
      </c>
      <c r="M57" s="270" t="n">
        <v>-0.095</v>
      </c>
      <c r="N57" s="270" t="n">
        <v>-0.2</v>
      </c>
      <c r="O57" s="231" t="n">
        <v>-0.09</v>
      </c>
      <c r="P57" s="231" t="n">
        <v>-0.055</v>
      </c>
      <c r="Q57" s="231" t="n">
        <v>-0.105</v>
      </c>
      <c r="R57" s="231" t="n">
        <v>-0.105</v>
      </c>
      <c r="S57" s="231" t="n">
        <v>-0.135</v>
      </c>
      <c r="T57" s="231" t="n">
        <v>-0.135</v>
      </c>
      <c r="U57" s="231" t="n">
        <v>-0.065</v>
      </c>
      <c r="V57" s="231" t="n">
        <v>-0.055</v>
      </c>
      <c r="W57" s="231" t="n">
        <v>0.155</v>
      </c>
      <c r="X57" s="231" t="n">
        <v>0.19</v>
      </c>
      <c r="Y57" s="231" t="n">
        <v>0.07</v>
      </c>
      <c r="Z57" s="231" t="n">
        <v>0.24</v>
      </c>
      <c r="AA57" s="231" t="n">
        <v>0.195</v>
      </c>
      <c r="AB57" s="231" t="n">
        <v>0.24</v>
      </c>
      <c r="AC57" s="231" t="n">
        <v>-0.0275</v>
      </c>
      <c r="AD57" s="231" t="n">
        <v>-0.04</v>
      </c>
      <c r="AE57" s="231" t="n">
        <v>0.0025</v>
      </c>
      <c r="AF57" s="231" t="n">
        <v>-0.015</v>
      </c>
      <c r="AG57" s="231" t="n">
        <v>0.005</v>
      </c>
      <c r="AH57" s="231" t="n">
        <v>-0.0125</v>
      </c>
      <c r="AI57" s="231" t="n">
        <v>-0.07</v>
      </c>
      <c r="AJ57" s="231" t="n">
        <v>-0.066</v>
      </c>
      <c r="AK57" s="231" t="n">
        <v>-0.0885</v>
      </c>
      <c r="AL57" s="231" t="n">
        <v>-0.021</v>
      </c>
      <c r="AM57" s="231" t="n">
        <v>-0.064</v>
      </c>
      <c r="AN57" s="231" t="n">
        <v>-0.075</v>
      </c>
      <c r="AO57" s="231" t="n">
        <v>-0.022</v>
      </c>
      <c r="AP57" s="231" t="n">
        <v>0.011</v>
      </c>
      <c r="AQ57" s="231" t="n">
        <v>0.45</v>
      </c>
      <c r="AR57" s="231" t="n">
        <v>0.015</v>
      </c>
      <c r="AS57" s="231" t="n">
        <v>-0.405</v>
      </c>
      <c r="AT57" s="231" t="n">
        <v>-0.12</v>
      </c>
      <c r="AU57" s="231" t="n">
        <v>-0.19</v>
      </c>
      <c r="AV57" s="231" t="n">
        <v>-0.29</v>
      </c>
      <c r="AW57" s="231" t="n">
        <v>-0.355</v>
      </c>
      <c r="AX57" s="231" t="n">
        <v>-0.405</v>
      </c>
      <c r="AY57" s="231" t="n">
        <v>0.34</v>
      </c>
      <c r="AZ57" s="231" t="n">
        <v>-0.405</v>
      </c>
      <c r="BA57" s="231" t="n">
        <v>0</v>
      </c>
      <c r="BB57" s="231" t="n">
        <v>-0.1175</v>
      </c>
      <c r="BC57" s="231" t="n">
        <v>-0.1155</v>
      </c>
      <c r="BD57" s="231" t="n">
        <v>-0.055</v>
      </c>
      <c r="BE57" s="231" t="n">
        <v>-0.093</v>
      </c>
      <c r="BF57" s="231" t="n">
        <v>-0.026</v>
      </c>
      <c r="BG57" s="231" t="n">
        <v>-0.06</v>
      </c>
      <c r="BH57" s="231" t="n">
        <v>-0.02</v>
      </c>
      <c r="BI57" s="231" t="n">
        <v>-0.07</v>
      </c>
      <c r="BJ57" s="231" t="n">
        <v>0.12</v>
      </c>
      <c r="BK57" s="231" t="n">
        <v>0.17</v>
      </c>
      <c r="BL57" s="231" t="n">
        <v>0.19</v>
      </c>
      <c r="BM57" s="231" t="n">
        <v>0.155</v>
      </c>
      <c r="BN57" s="231" t="n">
        <v>0.365</v>
      </c>
    </row>
    <row r="58" customFormat="false" ht="12.75" hidden="false" customHeight="false" outlineLevel="0" collapsed="false">
      <c r="C58" s="263"/>
      <c r="G58" s="219" t="n">
        <f aca="false">EOMONTH(G57,0)+1</f>
        <v>38443</v>
      </c>
      <c r="H58" s="0" t="n">
        <v>3.87</v>
      </c>
      <c r="I58" s="234" t="n">
        <v>0.245</v>
      </c>
      <c r="J58" s="231" t="n">
        <v>0.064543199534405</v>
      </c>
      <c r="K58" s="231" t="n">
        <v>-0.135</v>
      </c>
      <c r="L58" s="231" t="n">
        <v>-0.15</v>
      </c>
      <c r="M58" s="270" t="n">
        <v>-0.095</v>
      </c>
      <c r="N58" s="270" t="n">
        <v>-0.2</v>
      </c>
      <c r="O58" s="231" t="n">
        <v>-0.09</v>
      </c>
      <c r="P58" s="231" t="n">
        <v>-0.055</v>
      </c>
      <c r="Q58" s="231" t="n">
        <v>-0.105</v>
      </c>
      <c r="R58" s="231" t="n">
        <v>-0.105</v>
      </c>
      <c r="S58" s="231" t="n">
        <v>-0.135</v>
      </c>
      <c r="T58" s="231" t="n">
        <v>-0.135</v>
      </c>
      <c r="U58" s="231" t="n">
        <v>-0.065</v>
      </c>
      <c r="V58" s="231" t="n">
        <v>-0.055</v>
      </c>
      <c r="W58" s="231" t="n">
        <v>0.15</v>
      </c>
      <c r="X58" s="231" t="n">
        <v>0.185</v>
      </c>
      <c r="Y58" s="231" t="n">
        <v>0.065</v>
      </c>
      <c r="Z58" s="231" t="n">
        <v>0.24</v>
      </c>
      <c r="AA58" s="231" t="n">
        <v>0.185</v>
      </c>
      <c r="AB58" s="231" t="n">
        <v>0.195</v>
      </c>
      <c r="AC58" s="231" t="n">
        <v>-0.0275</v>
      </c>
      <c r="AD58" s="231" t="n">
        <v>-0.04025</v>
      </c>
      <c r="AE58" s="231" t="n">
        <v>0.00225</v>
      </c>
      <c r="AF58" s="231" t="n">
        <v>-0.01525</v>
      </c>
      <c r="AG58" s="231" t="n">
        <v>0.005</v>
      </c>
      <c r="AH58" s="231" t="n">
        <v>-0.0125</v>
      </c>
      <c r="AI58" s="231" t="n">
        <v>-0.07</v>
      </c>
      <c r="AJ58" s="231" t="n">
        <v>-0.066</v>
      </c>
      <c r="AK58" s="231" t="n">
        <v>-0.0885</v>
      </c>
      <c r="AL58" s="231" t="n">
        <v>-0.021</v>
      </c>
      <c r="AM58" s="231" t="n">
        <v>-0.072</v>
      </c>
      <c r="AN58" s="231" t="n">
        <v>-0.075</v>
      </c>
      <c r="AO58" s="231" t="n">
        <v>-0.032</v>
      </c>
      <c r="AP58" s="231" t="n">
        <v>0.011</v>
      </c>
      <c r="AQ58" s="231" t="n">
        <v>0.39</v>
      </c>
      <c r="AR58" s="231" t="n">
        <v>0.015</v>
      </c>
      <c r="AS58" s="231" t="n">
        <v>-0.405</v>
      </c>
      <c r="AT58" s="231" t="n">
        <v>-0.12</v>
      </c>
      <c r="AU58" s="231" t="n">
        <v>-0.19</v>
      </c>
      <c r="AV58" s="231" t="n">
        <v>-0.29</v>
      </c>
      <c r="AW58" s="231" t="n">
        <v>-0.355</v>
      </c>
      <c r="AX58" s="231" t="n">
        <v>-0.405</v>
      </c>
      <c r="AY58" s="231" t="n">
        <v>0.34</v>
      </c>
      <c r="AZ58" s="231" t="n">
        <v>-0.405</v>
      </c>
      <c r="BA58" s="231" t="n">
        <v>0</v>
      </c>
      <c r="BB58" s="231" t="n">
        <v>-0.1175</v>
      </c>
      <c r="BC58" s="231" t="n">
        <v>-0.1105</v>
      </c>
      <c r="BD58" s="231" t="n">
        <v>-0.055</v>
      </c>
      <c r="BE58" s="231" t="n">
        <v>-0.088</v>
      </c>
      <c r="BF58" s="231" t="n">
        <v>-0.026</v>
      </c>
      <c r="BG58" s="231" t="n">
        <v>-0.06</v>
      </c>
      <c r="BH58" s="231" t="n">
        <v>-0.02</v>
      </c>
      <c r="BI58" s="231" t="n">
        <v>-0.07</v>
      </c>
      <c r="BJ58" s="231" t="n">
        <v>0.12</v>
      </c>
      <c r="BK58" s="231" t="n">
        <v>0.17</v>
      </c>
      <c r="BL58" s="231" t="n">
        <v>0.185</v>
      </c>
      <c r="BM58" s="231" t="n">
        <v>0.15</v>
      </c>
      <c r="BN58" s="231" t="n">
        <v>0.2975</v>
      </c>
    </row>
    <row r="59" customFormat="false" ht="12.75" hidden="false" customHeight="false" outlineLevel="0" collapsed="false">
      <c r="C59" s="263"/>
      <c r="G59" s="219" t="n">
        <f aca="false">EOMONTH(G58,0)+1</f>
        <v>38473</v>
      </c>
      <c r="H59" s="0" t="n">
        <v>3.893</v>
      </c>
      <c r="I59" s="234" t="n">
        <v>0.2425</v>
      </c>
      <c r="J59" s="231" t="n">
        <v>0.064621638978481</v>
      </c>
      <c r="K59" s="231" t="n">
        <v>-0.135</v>
      </c>
      <c r="L59" s="231" t="n">
        <v>-0.15</v>
      </c>
      <c r="M59" s="270" t="n">
        <v>-0.095</v>
      </c>
      <c r="N59" s="270" t="n">
        <v>-0.2</v>
      </c>
      <c r="O59" s="231" t="n">
        <v>-0.09</v>
      </c>
      <c r="P59" s="231" t="n">
        <v>-0.055</v>
      </c>
      <c r="Q59" s="231" t="n">
        <v>-0.105</v>
      </c>
      <c r="R59" s="231" t="n">
        <v>-0.105</v>
      </c>
      <c r="S59" s="231" t="n">
        <v>-0.135</v>
      </c>
      <c r="T59" s="231" t="n">
        <v>-0.135</v>
      </c>
      <c r="U59" s="231" t="n">
        <v>-0.0625</v>
      </c>
      <c r="V59" s="231" t="n">
        <v>-0.055</v>
      </c>
      <c r="W59" s="231" t="n">
        <v>0.15</v>
      </c>
      <c r="X59" s="231" t="n">
        <v>0.185</v>
      </c>
      <c r="Y59" s="231" t="n">
        <v>0.065</v>
      </c>
      <c r="Z59" s="231" t="n">
        <v>0.24</v>
      </c>
      <c r="AA59" s="231" t="n">
        <v>0.195</v>
      </c>
      <c r="AB59" s="231" t="n">
        <v>0.195</v>
      </c>
      <c r="AC59" s="231" t="n">
        <v>-0.0275</v>
      </c>
      <c r="AD59" s="231" t="n">
        <v>-0.04025</v>
      </c>
      <c r="AE59" s="231" t="n">
        <v>0.00225</v>
      </c>
      <c r="AF59" s="231" t="n">
        <v>-0.01525</v>
      </c>
      <c r="AG59" s="231" t="n">
        <v>0.005</v>
      </c>
      <c r="AH59" s="231" t="n">
        <v>-0.0125</v>
      </c>
      <c r="AI59" s="231" t="n">
        <v>-0.07</v>
      </c>
      <c r="AJ59" s="231" t="n">
        <v>-0.066</v>
      </c>
      <c r="AK59" s="231" t="n">
        <v>-0.0885</v>
      </c>
      <c r="AL59" s="231" t="n">
        <v>-0.021</v>
      </c>
      <c r="AM59" s="231" t="n">
        <v>-0.088</v>
      </c>
      <c r="AN59" s="231" t="n">
        <v>-0.07</v>
      </c>
      <c r="AO59" s="231" t="n">
        <v>-0.032</v>
      </c>
      <c r="AP59" s="231" t="n">
        <v>0.011</v>
      </c>
      <c r="AQ59" s="231" t="n">
        <v>0.39</v>
      </c>
      <c r="AR59" s="231" t="n">
        <v>0.02</v>
      </c>
      <c r="AS59" s="231" t="n">
        <v>-0.405</v>
      </c>
      <c r="AT59" s="231" t="n">
        <v>-0.12</v>
      </c>
      <c r="AU59" s="231" t="n">
        <v>-0.19</v>
      </c>
      <c r="AV59" s="231" t="n">
        <v>-0.29</v>
      </c>
      <c r="AW59" s="231" t="n">
        <v>-0.355</v>
      </c>
      <c r="AX59" s="231" t="n">
        <v>-0.405</v>
      </c>
      <c r="AY59" s="231" t="n">
        <v>0.34</v>
      </c>
      <c r="AZ59" s="231" t="n">
        <v>-0.405</v>
      </c>
      <c r="BA59" s="231" t="n">
        <v>0</v>
      </c>
      <c r="BB59" s="231" t="n">
        <v>-0.0875</v>
      </c>
      <c r="BC59" s="231" t="n">
        <v>-0.1105</v>
      </c>
      <c r="BD59" s="231" t="n">
        <v>-0.055</v>
      </c>
      <c r="BE59" s="231" t="n">
        <v>-0.083</v>
      </c>
      <c r="BF59" s="231" t="n">
        <v>-0.026</v>
      </c>
      <c r="BG59" s="231" t="n">
        <v>-0.06</v>
      </c>
      <c r="BH59" s="231" t="n">
        <v>-0.015</v>
      </c>
      <c r="BI59" s="231" t="n">
        <v>-0.07</v>
      </c>
      <c r="BJ59" s="231" t="n">
        <v>0.12</v>
      </c>
      <c r="BK59" s="231" t="n">
        <v>0.17</v>
      </c>
      <c r="BL59" s="231" t="n">
        <v>0.185</v>
      </c>
      <c r="BM59" s="231" t="n">
        <v>0.15</v>
      </c>
      <c r="BN59" s="231" t="n">
        <v>0.2975</v>
      </c>
    </row>
    <row r="60" customFormat="false" ht="12.75" hidden="false" customHeight="false" outlineLevel="0" collapsed="false">
      <c r="C60" s="263"/>
      <c r="G60" s="219" t="n">
        <f aca="false">EOMONTH(G59,0)+1</f>
        <v>38504</v>
      </c>
      <c r="H60" s="0" t="n">
        <v>3.898</v>
      </c>
      <c r="I60" s="234" t="n">
        <v>0.2425</v>
      </c>
      <c r="J60" s="231" t="n">
        <v>0.064697548119852</v>
      </c>
      <c r="K60" s="231" t="n">
        <v>-0.135</v>
      </c>
      <c r="L60" s="231" t="n">
        <v>-0.15</v>
      </c>
      <c r="M60" s="270" t="n">
        <v>-0.095</v>
      </c>
      <c r="N60" s="270" t="n">
        <v>-0.22</v>
      </c>
      <c r="O60" s="231" t="n">
        <v>-0.09</v>
      </c>
      <c r="P60" s="231" t="n">
        <v>-0.055</v>
      </c>
      <c r="Q60" s="231" t="n">
        <v>-0.105</v>
      </c>
      <c r="R60" s="231" t="n">
        <v>-0.105</v>
      </c>
      <c r="S60" s="231" t="n">
        <v>-0.135</v>
      </c>
      <c r="T60" s="231" t="n">
        <v>-0.135</v>
      </c>
      <c r="U60" s="231" t="n">
        <v>-0.06125</v>
      </c>
      <c r="V60" s="231" t="n">
        <v>-0.055</v>
      </c>
      <c r="W60" s="231" t="n">
        <v>0.145</v>
      </c>
      <c r="X60" s="231" t="n">
        <v>0.18</v>
      </c>
      <c r="Y60" s="231" t="n">
        <v>0.06</v>
      </c>
      <c r="Z60" s="231" t="n">
        <v>0.24</v>
      </c>
      <c r="AA60" s="231" t="n">
        <v>0.2</v>
      </c>
      <c r="AB60" s="231" t="n">
        <v>0.215</v>
      </c>
      <c r="AC60" s="231" t="n">
        <v>-0.0275</v>
      </c>
      <c r="AD60" s="231" t="n">
        <v>-0.04025</v>
      </c>
      <c r="AE60" s="231" t="n">
        <v>0.00225</v>
      </c>
      <c r="AF60" s="231" t="n">
        <v>-0.01525</v>
      </c>
      <c r="AG60" s="231" t="n">
        <v>0.005</v>
      </c>
      <c r="AH60" s="231" t="n">
        <v>-0.0125</v>
      </c>
      <c r="AI60" s="231" t="n">
        <v>-0.07</v>
      </c>
      <c r="AJ60" s="231" t="n">
        <v>-0.066</v>
      </c>
      <c r="AK60" s="231" t="n">
        <v>-0.0885</v>
      </c>
      <c r="AL60" s="231" t="n">
        <v>-0.021</v>
      </c>
      <c r="AM60" s="231" t="n">
        <v>-0.081</v>
      </c>
      <c r="AN60" s="231" t="n">
        <v>-0.0675</v>
      </c>
      <c r="AO60" s="231" t="n">
        <v>-0.032</v>
      </c>
      <c r="AP60" s="231" t="n">
        <v>0.011</v>
      </c>
      <c r="AQ60" s="231" t="n">
        <v>0.45</v>
      </c>
      <c r="AR60" s="231" t="n">
        <v>0.0225</v>
      </c>
      <c r="AS60" s="231" t="n">
        <v>-0.405</v>
      </c>
      <c r="AT60" s="231" t="n">
        <v>-0.12</v>
      </c>
      <c r="AU60" s="231" t="n">
        <v>-0.19</v>
      </c>
      <c r="AV60" s="231" t="n">
        <v>-0.29</v>
      </c>
      <c r="AW60" s="231" t="n">
        <v>-0.355</v>
      </c>
      <c r="AX60" s="231" t="n">
        <v>-0.405</v>
      </c>
      <c r="AY60" s="231" t="n">
        <v>0.34</v>
      </c>
      <c r="AZ60" s="231" t="n">
        <v>-0.405</v>
      </c>
      <c r="BA60" s="231" t="n">
        <v>0</v>
      </c>
      <c r="BB60" s="231" t="n">
        <v>-0.0875</v>
      </c>
      <c r="BC60" s="231" t="n">
        <v>-0.1105</v>
      </c>
      <c r="BD60" s="231" t="n">
        <v>-0.055</v>
      </c>
      <c r="BE60" s="231" t="n">
        <v>-0.078</v>
      </c>
      <c r="BF60" s="231" t="n">
        <v>-0.026</v>
      </c>
      <c r="BG60" s="231" t="n">
        <v>-0.06</v>
      </c>
      <c r="BH60" s="231" t="n">
        <v>-0.0125</v>
      </c>
      <c r="BI60" s="231" t="n">
        <v>-0.07</v>
      </c>
      <c r="BJ60" s="231" t="n">
        <v>0.12</v>
      </c>
      <c r="BK60" s="231" t="n">
        <v>0.17</v>
      </c>
      <c r="BL60" s="231" t="n">
        <v>0.18</v>
      </c>
      <c r="BM60" s="231" t="n">
        <v>0.145</v>
      </c>
      <c r="BN60" s="231" t="n">
        <v>0.31</v>
      </c>
    </row>
    <row r="61" customFormat="false" ht="12.75" hidden="false" customHeight="false" outlineLevel="0" collapsed="false">
      <c r="C61" s="263"/>
      <c r="G61" s="219" t="n">
        <f aca="false">EOMONTH(G60,0)+1</f>
        <v>38534</v>
      </c>
      <c r="H61" s="0" t="n">
        <v>3.908</v>
      </c>
      <c r="I61" s="234" t="n">
        <v>0.2425</v>
      </c>
      <c r="J61" s="231" t="n">
        <v>0.064775987567941</v>
      </c>
      <c r="K61" s="231" t="n">
        <v>-0.135</v>
      </c>
      <c r="L61" s="231" t="n">
        <v>-0.15</v>
      </c>
      <c r="M61" s="270" t="n">
        <v>-0.095</v>
      </c>
      <c r="N61" s="270" t="n">
        <v>-0.22</v>
      </c>
      <c r="O61" s="231" t="n">
        <v>-0.09</v>
      </c>
      <c r="P61" s="231" t="n">
        <v>-0.055</v>
      </c>
      <c r="Q61" s="231" t="n">
        <v>-0.105</v>
      </c>
      <c r="R61" s="231" t="n">
        <v>-0.105</v>
      </c>
      <c r="S61" s="231" t="n">
        <v>-0.135</v>
      </c>
      <c r="T61" s="231" t="n">
        <v>-0.135</v>
      </c>
      <c r="U61" s="231" t="n">
        <v>-0.06</v>
      </c>
      <c r="V61" s="231" t="n">
        <v>-0.055</v>
      </c>
      <c r="W61" s="231" t="n">
        <v>0.14</v>
      </c>
      <c r="X61" s="231" t="n">
        <v>0.175</v>
      </c>
      <c r="Y61" s="231" t="n">
        <v>0.055</v>
      </c>
      <c r="Z61" s="231" t="n">
        <v>0.24</v>
      </c>
      <c r="AA61" s="231" t="n">
        <v>0.21</v>
      </c>
      <c r="AB61" s="231" t="n">
        <v>0.205</v>
      </c>
      <c r="AC61" s="231" t="n">
        <v>-0.0275</v>
      </c>
      <c r="AD61" s="231" t="n">
        <v>-0.04025</v>
      </c>
      <c r="AE61" s="231" t="n">
        <v>0.00225</v>
      </c>
      <c r="AF61" s="231" t="n">
        <v>-0.01525</v>
      </c>
      <c r="AG61" s="231" t="n">
        <v>0.005</v>
      </c>
      <c r="AH61" s="231" t="n">
        <v>-0.0125</v>
      </c>
      <c r="AI61" s="231" t="n">
        <v>-0.07</v>
      </c>
      <c r="AJ61" s="231" t="n">
        <v>-0.066</v>
      </c>
      <c r="AK61" s="231" t="n">
        <v>-0.0885</v>
      </c>
      <c r="AL61" s="231" t="n">
        <v>-0.021</v>
      </c>
      <c r="AM61" s="231" t="n">
        <v>-0.062</v>
      </c>
      <c r="AN61" s="231" t="n">
        <v>-0.065</v>
      </c>
      <c r="AO61" s="231" t="n">
        <v>-0.032</v>
      </c>
      <c r="AP61" s="231" t="n">
        <v>0.011</v>
      </c>
      <c r="AQ61" s="231" t="n">
        <v>0.45</v>
      </c>
      <c r="AR61" s="231" t="n">
        <v>0.025</v>
      </c>
      <c r="AS61" s="231" t="n">
        <v>-0.405</v>
      </c>
      <c r="AT61" s="231" t="n">
        <v>-0.12</v>
      </c>
      <c r="AU61" s="231" t="n">
        <v>-0.19</v>
      </c>
      <c r="AV61" s="231" t="n">
        <v>-0.29</v>
      </c>
      <c r="AW61" s="231" t="n">
        <v>-0.355</v>
      </c>
      <c r="AX61" s="231" t="n">
        <v>-0.405</v>
      </c>
      <c r="AY61" s="231" t="n">
        <v>0.34</v>
      </c>
      <c r="AZ61" s="231" t="n">
        <v>-0.405</v>
      </c>
      <c r="BA61" s="231" t="n">
        <v>0</v>
      </c>
      <c r="BB61" s="231" t="n">
        <v>-0.0875</v>
      </c>
      <c r="BC61" s="231" t="n">
        <v>-0.098</v>
      </c>
      <c r="BD61" s="231" t="n">
        <v>-0.055</v>
      </c>
      <c r="BE61" s="231" t="n">
        <v>-0.078</v>
      </c>
      <c r="BF61" s="231" t="n">
        <v>-0.026</v>
      </c>
      <c r="BG61" s="231" t="n">
        <v>-0.06</v>
      </c>
      <c r="BH61" s="231" t="n">
        <v>-0.01</v>
      </c>
      <c r="BI61" s="231" t="n">
        <v>-0.07</v>
      </c>
      <c r="BJ61" s="231" t="n">
        <v>0.12</v>
      </c>
      <c r="BK61" s="231" t="n">
        <v>0.17</v>
      </c>
      <c r="BL61" s="231" t="n">
        <v>0.175</v>
      </c>
      <c r="BM61" s="231" t="n">
        <v>0.14</v>
      </c>
      <c r="BN61" s="231" t="n">
        <v>0.31</v>
      </c>
    </row>
    <row r="62" customFormat="false" ht="12.75" hidden="false" customHeight="false" outlineLevel="0" collapsed="false">
      <c r="C62" s="263"/>
      <c r="G62" s="219" t="n">
        <f aca="false">EOMONTH(G61,0)+1</f>
        <v>38565</v>
      </c>
      <c r="H62" s="0" t="n">
        <v>3.925</v>
      </c>
      <c r="I62" s="234" t="n">
        <v>0.2425</v>
      </c>
      <c r="J62" s="231" t="n">
        <v>0.06485442701807</v>
      </c>
      <c r="K62" s="231" t="n">
        <v>-0.135</v>
      </c>
      <c r="L62" s="231" t="n">
        <v>-0.15</v>
      </c>
      <c r="M62" s="270" t="n">
        <v>-0.095</v>
      </c>
      <c r="N62" s="270" t="n">
        <v>-0.22</v>
      </c>
      <c r="O62" s="231" t="n">
        <v>-0.09</v>
      </c>
      <c r="P62" s="231" t="n">
        <v>-0.055</v>
      </c>
      <c r="Q62" s="231" t="n">
        <v>-0.105</v>
      </c>
      <c r="R62" s="231" t="n">
        <v>-0.105</v>
      </c>
      <c r="S62" s="231" t="n">
        <v>-0.135</v>
      </c>
      <c r="T62" s="231" t="n">
        <v>-0.135</v>
      </c>
      <c r="U62" s="231" t="n">
        <v>-0.06375</v>
      </c>
      <c r="V62" s="231" t="n">
        <v>-0.055</v>
      </c>
      <c r="W62" s="231" t="n">
        <v>0.15</v>
      </c>
      <c r="X62" s="231" t="n">
        <v>0.185</v>
      </c>
      <c r="Y62" s="231" t="n">
        <v>0.065</v>
      </c>
      <c r="Z62" s="231" t="n">
        <v>0.24</v>
      </c>
      <c r="AA62" s="231" t="n">
        <v>0.185</v>
      </c>
      <c r="AB62" s="231" t="n">
        <v>0.185</v>
      </c>
      <c r="AC62" s="231" t="n">
        <v>-0.0275</v>
      </c>
      <c r="AD62" s="231" t="n">
        <v>-0.04025</v>
      </c>
      <c r="AE62" s="231" t="n">
        <v>0.00225</v>
      </c>
      <c r="AF62" s="231" t="n">
        <v>-0.01525</v>
      </c>
      <c r="AG62" s="231" t="n">
        <v>0.005</v>
      </c>
      <c r="AH62" s="231" t="n">
        <v>-0.0125</v>
      </c>
      <c r="AI62" s="231" t="n">
        <v>-0.07</v>
      </c>
      <c r="AJ62" s="231" t="n">
        <v>-0.066</v>
      </c>
      <c r="AK62" s="231" t="n">
        <v>-0.0885</v>
      </c>
      <c r="AL62" s="231" t="n">
        <v>-0.021</v>
      </c>
      <c r="AM62" s="231" t="n">
        <v>-0.06</v>
      </c>
      <c r="AN62" s="231" t="n">
        <v>-0.0725</v>
      </c>
      <c r="AO62" s="231" t="n">
        <v>-0.032</v>
      </c>
      <c r="AP62" s="231" t="n">
        <v>0.011</v>
      </c>
      <c r="AQ62" s="231" t="n">
        <v>0.41</v>
      </c>
      <c r="AR62" s="231" t="n">
        <v>0.0175</v>
      </c>
      <c r="AS62" s="231" t="n">
        <v>-0.405</v>
      </c>
      <c r="AT62" s="231" t="n">
        <v>-0.12</v>
      </c>
      <c r="AU62" s="231" t="n">
        <v>-0.19</v>
      </c>
      <c r="AV62" s="231" t="n">
        <v>-0.29</v>
      </c>
      <c r="AW62" s="231" t="n">
        <v>-0.355</v>
      </c>
      <c r="AX62" s="231" t="n">
        <v>-0.405</v>
      </c>
      <c r="AY62" s="231" t="n">
        <v>0.34</v>
      </c>
      <c r="AZ62" s="231" t="n">
        <v>-0.405</v>
      </c>
      <c r="BA62" s="231" t="n">
        <v>0</v>
      </c>
      <c r="BB62" s="231" t="n">
        <v>-0.0875</v>
      </c>
      <c r="BC62" s="231" t="n">
        <v>-0.1005</v>
      </c>
      <c r="BD62" s="231" t="n">
        <v>-0.055</v>
      </c>
      <c r="BE62" s="231" t="n">
        <v>-0.093</v>
      </c>
      <c r="BF62" s="231" t="n">
        <v>-0.026</v>
      </c>
      <c r="BG62" s="231" t="n">
        <v>-0.06</v>
      </c>
      <c r="BH62" s="231" t="n">
        <v>-0.0175</v>
      </c>
      <c r="BI62" s="231" t="n">
        <v>-0.07</v>
      </c>
      <c r="BJ62" s="231" t="n">
        <v>0.12</v>
      </c>
      <c r="BK62" s="231" t="n">
        <v>0.17</v>
      </c>
      <c r="BL62" s="231" t="n">
        <v>0.185</v>
      </c>
      <c r="BM62" s="231" t="n">
        <v>0.15</v>
      </c>
      <c r="BN62" s="231" t="n">
        <v>0.3</v>
      </c>
    </row>
    <row r="63" customFormat="false" ht="12.75" hidden="false" customHeight="false" outlineLevel="0" collapsed="false">
      <c r="C63" s="263"/>
      <c r="G63" s="219" t="n">
        <f aca="false">EOMONTH(G62,0)+1</f>
        <v>38596</v>
      </c>
      <c r="H63" s="0" t="n">
        <v>3.935</v>
      </c>
      <c r="I63" s="234" t="n">
        <v>0.2425</v>
      </c>
      <c r="J63" s="231" t="n">
        <v>0.064930336165298</v>
      </c>
      <c r="K63" s="231" t="n">
        <v>-0.135</v>
      </c>
      <c r="L63" s="231" t="n">
        <v>-0.15</v>
      </c>
      <c r="M63" s="270" t="n">
        <v>-0.095</v>
      </c>
      <c r="N63" s="270" t="n">
        <v>-0.22</v>
      </c>
      <c r="O63" s="231" t="n">
        <v>-0.09</v>
      </c>
      <c r="P63" s="231" t="n">
        <v>-0.055</v>
      </c>
      <c r="Q63" s="231" t="n">
        <v>-0.105</v>
      </c>
      <c r="R63" s="231" t="n">
        <v>-0.105</v>
      </c>
      <c r="S63" s="231" t="n">
        <v>-0.135</v>
      </c>
      <c r="T63" s="231" t="n">
        <v>-0.135</v>
      </c>
      <c r="U63" s="231" t="n">
        <v>-0.06875</v>
      </c>
      <c r="V63" s="231" t="n">
        <v>-0.055</v>
      </c>
      <c r="W63" s="231" t="n">
        <v>0.165</v>
      </c>
      <c r="X63" s="231" t="n">
        <v>0.2</v>
      </c>
      <c r="Y63" s="231" t="n">
        <v>0.08</v>
      </c>
      <c r="Z63" s="231" t="n">
        <v>0.24</v>
      </c>
      <c r="AA63" s="231" t="n">
        <v>0.195</v>
      </c>
      <c r="AB63" s="231" t="n">
        <v>0.205</v>
      </c>
      <c r="AC63" s="231" t="n">
        <v>-0.0275</v>
      </c>
      <c r="AD63" s="231" t="n">
        <v>-0.04025</v>
      </c>
      <c r="AE63" s="231" t="n">
        <v>0.00225</v>
      </c>
      <c r="AF63" s="231" t="n">
        <v>-0.01525</v>
      </c>
      <c r="AG63" s="231" t="n">
        <v>0.005</v>
      </c>
      <c r="AH63" s="231" t="n">
        <v>-0.0125</v>
      </c>
      <c r="AI63" s="231" t="n">
        <v>-0.07</v>
      </c>
      <c r="AJ63" s="231" t="n">
        <v>-0.066</v>
      </c>
      <c r="AK63" s="231" t="n">
        <v>-0.0885</v>
      </c>
      <c r="AL63" s="231" t="n">
        <v>-0.021</v>
      </c>
      <c r="AM63" s="231" t="n">
        <v>-0.06</v>
      </c>
      <c r="AN63" s="231" t="n">
        <v>-0.0825</v>
      </c>
      <c r="AO63" s="231" t="n">
        <v>-0.032</v>
      </c>
      <c r="AP63" s="231" t="n">
        <v>0.011</v>
      </c>
      <c r="AQ63" s="231" t="n">
        <v>0.42</v>
      </c>
      <c r="AR63" s="231" t="n">
        <v>0.0075</v>
      </c>
      <c r="AS63" s="231" t="n">
        <v>-0.405</v>
      </c>
      <c r="AT63" s="231" t="n">
        <v>-0.12</v>
      </c>
      <c r="AU63" s="231" t="n">
        <v>-0.19</v>
      </c>
      <c r="AV63" s="231" t="n">
        <v>-0.29</v>
      </c>
      <c r="AW63" s="231" t="n">
        <v>-0.355</v>
      </c>
      <c r="AX63" s="231" t="n">
        <v>-0.405</v>
      </c>
      <c r="AY63" s="231" t="n">
        <v>0.34</v>
      </c>
      <c r="AZ63" s="231" t="n">
        <v>-0.405</v>
      </c>
      <c r="BA63" s="231" t="n">
        <v>0</v>
      </c>
      <c r="BB63" s="231" t="n">
        <v>-0.0875</v>
      </c>
      <c r="BC63" s="231" t="n">
        <v>-0.1055</v>
      </c>
      <c r="BD63" s="231" t="n">
        <v>-0.055</v>
      </c>
      <c r="BE63" s="231" t="n">
        <v>-0.0955</v>
      </c>
      <c r="BF63" s="231" t="n">
        <v>-0.026</v>
      </c>
      <c r="BG63" s="231" t="n">
        <v>-0.06</v>
      </c>
      <c r="BH63" s="231" t="n">
        <v>-0.0275</v>
      </c>
      <c r="BI63" s="231" t="n">
        <v>-0.07</v>
      </c>
      <c r="BJ63" s="231" t="n">
        <v>0.12</v>
      </c>
      <c r="BK63" s="231" t="n">
        <v>0.17</v>
      </c>
      <c r="BL63" s="231" t="n">
        <v>0.2</v>
      </c>
      <c r="BM63" s="231" t="n">
        <v>0.165</v>
      </c>
      <c r="BN63" s="231" t="n">
        <v>0.37253</v>
      </c>
    </row>
    <row r="64" customFormat="false" ht="12.75" hidden="false" customHeight="false" outlineLevel="0" collapsed="false">
      <c r="C64" s="263"/>
      <c r="G64" s="219" t="n">
        <f aca="false">EOMONTH(G63,0)+1</f>
        <v>38626</v>
      </c>
      <c r="H64" s="0" t="n">
        <v>4.07</v>
      </c>
      <c r="I64" s="234" t="n">
        <v>0.2425</v>
      </c>
      <c r="J64" s="231" t="n">
        <v>0.06500877561944</v>
      </c>
      <c r="K64" s="231" t="n">
        <v>-0.135</v>
      </c>
      <c r="L64" s="231" t="n">
        <v>-0.15</v>
      </c>
      <c r="M64" s="270" t="n">
        <v>-0.0075</v>
      </c>
      <c r="N64" s="270" t="n">
        <v>-0.22</v>
      </c>
      <c r="O64" s="231" t="n">
        <v>-0.005</v>
      </c>
      <c r="P64" s="231" t="n">
        <v>-0.06</v>
      </c>
      <c r="Q64" s="231" t="n">
        <v>-0.105</v>
      </c>
      <c r="R64" s="231" t="n">
        <v>-0.105</v>
      </c>
      <c r="S64" s="231" t="n">
        <v>-0.135</v>
      </c>
      <c r="T64" s="231" t="n">
        <v>-0.135</v>
      </c>
      <c r="U64" s="231" t="n">
        <v>-0.09125</v>
      </c>
      <c r="V64" s="231" t="n">
        <v>-0.06</v>
      </c>
      <c r="W64" s="231" t="n">
        <v>0.22</v>
      </c>
      <c r="X64" s="231" t="n">
        <v>0.255</v>
      </c>
      <c r="Y64" s="231" t="n">
        <v>0.12</v>
      </c>
      <c r="Z64" s="231" t="n">
        <v>0.13</v>
      </c>
      <c r="AA64" s="231" t="n">
        <v>0.2725</v>
      </c>
      <c r="AB64" s="231" t="n">
        <v>0.26</v>
      </c>
      <c r="AC64" s="231" t="n">
        <v>-0.0305</v>
      </c>
      <c r="AD64" s="231" t="n">
        <v>-0.0425</v>
      </c>
      <c r="AE64" s="231" t="n">
        <v>-0.0135</v>
      </c>
      <c r="AF64" s="231" t="n">
        <v>-0.031</v>
      </c>
      <c r="AG64" s="231" t="n">
        <v>0.005</v>
      </c>
      <c r="AH64" s="231" t="n">
        <v>-0.021</v>
      </c>
      <c r="AI64" s="231" t="n">
        <v>-0.0675</v>
      </c>
      <c r="AJ64" s="231" t="n">
        <v>-0.0635</v>
      </c>
      <c r="AK64" s="231" t="n">
        <v>-0.086</v>
      </c>
      <c r="AL64" s="231" t="n">
        <v>-0.0185</v>
      </c>
      <c r="AM64" s="231" t="n">
        <v>-0.058</v>
      </c>
      <c r="AN64" s="231" t="n">
        <v>-0.1225</v>
      </c>
      <c r="AO64" s="231" t="n">
        <v>-0.0245</v>
      </c>
      <c r="AP64" s="231" t="n">
        <v>0.0085</v>
      </c>
      <c r="AQ64" s="231" t="n">
        <v>0.86</v>
      </c>
      <c r="AR64" s="231" t="n">
        <v>-0.0325</v>
      </c>
      <c r="AS64" s="231" t="n">
        <v>-0.34</v>
      </c>
      <c r="AT64" s="231" t="n">
        <v>-0.1325</v>
      </c>
      <c r="AU64" s="231" t="n">
        <v>-0.19</v>
      </c>
      <c r="AV64" s="231" t="n">
        <v>0</v>
      </c>
      <c r="AW64" s="231" t="n">
        <v>-0.29</v>
      </c>
      <c r="AX64" s="231" t="n">
        <v>-0.34</v>
      </c>
      <c r="AY64" s="231" t="n">
        <v>0.23</v>
      </c>
      <c r="AZ64" s="231" t="n">
        <v>-0.34</v>
      </c>
      <c r="BA64" s="231" t="n">
        <v>0</v>
      </c>
      <c r="BB64" s="231" t="n">
        <v>-0.125</v>
      </c>
      <c r="BC64" s="231" t="n">
        <v>-0.143</v>
      </c>
      <c r="BD64" s="231" t="n">
        <v>-0.06</v>
      </c>
      <c r="BE64" s="231" t="n">
        <v>-0.1305</v>
      </c>
      <c r="BF64" s="231" t="n">
        <v>-0.0235</v>
      </c>
      <c r="BG64" s="231" t="n">
        <v>-0.08</v>
      </c>
      <c r="BH64" s="231" t="n">
        <v>-0.0675</v>
      </c>
      <c r="BI64" s="231" t="n">
        <v>-0.0675</v>
      </c>
      <c r="BJ64" s="231" t="n">
        <v>0.18</v>
      </c>
      <c r="BK64" s="231" t="n">
        <v>0.225</v>
      </c>
      <c r="BL64" s="231" t="n">
        <v>0.255</v>
      </c>
      <c r="BM64" s="231" t="n">
        <v>0.22</v>
      </c>
      <c r="BN64" s="231" t="n">
        <v>0.545</v>
      </c>
    </row>
    <row r="65" customFormat="false" ht="12.75" hidden="false" customHeight="false" outlineLevel="0" collapsed="false">
      <c r="C65" s="263"/>
      <c r="G65" s="219" t="n">
        <f aca="false">EOMONTH(G64,0)+1</f>
        <v>38657</v>
      </c>
      <c r="H65" s="0" t="n">
        <v>4.188</v>
      </c>
      <c r="I65" s="234" t="n">
        <v>0.245</v>
      </c>
      <c r="J65" s="231" t="n">
        <v>0.065084684770551</v>
      </c>
      <c r="K65" s="231" t="n">
        <v>-0.1375</v>
      </c>
      <c r="L65" s="231" t="n">
        <v>-0.1525</v>
      </c>
      <c r="M65" s="270" t="n">
        <v>-0.005</v>
      </c>
      <c r="N65" s="270" t="n">
        <v>-0.2225</v>
      </c>
      <c r="O65" s="231" t="n">
        <v>0.015</v>
      </c>
      <c r="P65" s="231" t="n">
        <v>-0.06</v>
      </c>
      <c r="Q65" s="231" t="n">
        <v>-0.1075</v>
      </c>
      <c r="R65" s="231" t="n">
        <v>-0.1075</v>
      </c>
      <c r="S65" s="231" t="n">
        <v>-0.1375</v>
      </c>
      <c r="T65" s="231" t="n">
        <v>-0.1375</v>
      </c>
      <c r="U65" s="231" t="n">
        <v>-0.1025</v>
      </c>
      <c r="V65" s="231" t="n">
        <v>-0.06</v>
      </c>
      <c r="W65" s="231" t="n">
        <v>0.24</v>
      </c>
      <c r="X65" s="231" t="n">
        <v>0.275</v>
      </c>
      <c r="Y65" s="231" t="n">
        <v>0.14</v>
      </c>
      <c r="Z65" s="231" t="n">
        <v>0.13</v>
      </c>
      <c r="AA65" s="231" t="n">
        <v>0.3075</v>
      </c>
      <c r="AB65" s="231" t="n">
        <v>0.37</v>
      </c>
      <c r="AC65" s="231" t="n">
        <v>-0.0305</v>
      </c>
      <c r="AD65" s="231" t="n">
        <v>-0.05</v>
      </c>
      <c r="AE65" s="231" t="n">
        <v>-0.0135</v>
      </c>
      <c r="AF65" s="231" t="n">
        <v>-0.031</v>
      </c>
      <c r="AG65" s="231" t="n">
        <v>0.005</v>
      </c>
      <c r="AH65" s="231" t="n">
        <v>-0.021</v>
      </c>
      <c r="AI65" s="231" t="n">
        <v>-0.0675</v>
      </c>
      <c r="AJ65" s="231" t="n">
        <v>-0.0635</v>
      </c>
      <c r="AK65" s="231" t="n">
        <v>-0.086</v>
      </c>
      <c r="AL65" s="231" t="n">
        <v>-0.0185</v>
      </c>
      <c r="AM65" s="231" t="n">
        <v>-0.0795</v>
      </c>
      <c r="AN65" s="231" t="n">
        <v>-0.145</v>
      </c>
      <c r="AO65" s="231" t="n">
        <v>-0.0245</v>
      </c>
      <c r="AP65" s="231" t="n">
        <v>0.0085</v>
      </c>
      <c r="AQ65" s="231" t="n">
        <v>1.28</v>
      </c>
      <c r="AR65" s="231" t="n">
        <v>-0.055</v>
      </c>
      <c r="AS65" s="231" t="n">
        <v>-0.34</v>
      </c>
      <c r="AT65" s="231" t="n">
        <v>-0.1275</v>
      </c>
      <c r="AU65" s="231" t="n">
        <v>-0.19</v>
      </c>
      <c r="AV65" s="231" t="n">
        <v>0.06</v>
      </c>
      <c r="AW65" s="231" t="n">
        <v>-0.29</v>
      </c>
      <c r="AX65" s="231" t="n">
        <v>-0.34</v>
      </c>
      <c r="AY65" s="231" t="n">
        <v>0.23</v>
      </c>
      <c r="AZ65" s="231" t="n">
        <v>-0.34</v>
      </c>
      <c r="BA65" s="231" t="n">
        <v>0</v>
      </c>
      <c r="BB65" s="231" t="n">
        <v>-0.125</v>
      </c>
      <c r="BC65" s="231" t="n">
        <v>-0.143</v>
      </c>
      <c r="BD65" s="231" t="n">
        <v>-0.06</v>
      </c>
      <c r="BE65" s="231" t="n">
        <v>-0.1305</v>
      </c>
      <c r="BF65" s="231" t="n">
        <v>-0.0235</v>
      </c>
      <c r="BG65" s="231" t="n">
        <v>-0.08</v>
      </c>
      <c r="BH65" s="231" t="n">
        <v>-0.09</v>
      </c>
      <c r="BI65" s="231" t="n">
        <v>-0.0675</v>
      </c>
      <c r="BJ65" s="231" t="n">
        <v>0.18</v>
      </c>
      <c r="BK65" s="231" t="n">
        <v>0.22</v>
      </c>
      <c r="BL65" s="231" t="n">
        <v>0.275</v>
      </c>
      <c r="BM65" s="231" t="n">
        <v>0.24</v>
      </c>
      <c r="BN65" s="231" t="n">
        <v>0.88</v>
      </c>
    </row>
    <row r="66" customFormat="false" ht="12.75" hidden="false" customHeight="false" outlineLevel="0" collapsed="false">
      <c r="C66" s="263"/>
      <c r="G66" s="219" t="n">
        <f aca="false">EOMONTH(G65,0)+1</f>
        <v>38687</v>
      </c>
      <c r="H66" s="0" t="n">
        <v>4.3</v>
      </c>
      <c r="I66" s="234" t="n">
        <v>0.245</v>
      </c>
      <c r="J66" s="231" t="n">
        <v>0.065126368276268</v>
      </c>
      <c r="K66" s="231" t="n">
        <v>-0.14</v>
      </c>
      <c r="L66" s="231" t="n">
        <v>-0.155</v>
      </c>
      <c r="M66" s="270" t="n">
        <v>-0.0025</v>
      </c>
      <c r="N66" s="270" t="n">
        <v>-0.205</v>
      </c>
      <c r="O66" s="231" t="n">
        <v>0.0275</v>
      </c>
      <c r="P66" s="231" t="n">
        <v>-0.06</v>
      </c>
      <c r="Q66" s="231" t="n">
        <v>-0.11</v>
      </c>
      <c r="R66" s="231" t="n">
        <v>-0.11</v>
      </c>
      <c r="S66" s="231" t="n">
        <v>-0.14</v>
      </c>
      <c r="T66" s="231" t="n">
        <v>-0.14</v>
      </c>
      <c r="U66" s="231" t="n">
        <v>-0.10375</v>
      </c>
      <c r="V66" s="231" t="n">
        <v>-0.06</v>
      </c>
      <c r="W66" s="231" t="n">
        <v>0.25</v>
      </c>
      <c r="X66" s="231" t="n">
        <v>0.285</v>
      </c>
      <c r="Y66" s="231" t="n">
        <v>0.15</v>
      </c>
      <c r="Z66" s="231" t="n">
        <v>0.13</v>
      </c>
      <c r="AA66" s="231" t="n">
        <v>0.3125</v>
      </c>
      <c r="AB66" s="231" t="n">
        <v>0.4</v>
      </c>
      <c r="AC66" s="231" t="n">
        <v>-0.026</v>
      </c>
      <c r="AD66" s="231" t="n">
        <v>-0.04</v>
      </c>
      <c r="AE66" s="231" t="n">
        <v>-0.0135</v>
      </c>
      <c r="AF66" s="231" t="n">
        <v>-0.031</v>
      </c>
      <c r="AG66" s="231" t="n">
        <v>0.005</v>
      </c>
      <c r="AH66" s="231" t="n">
        <v>-0.0225</v>
      </c>
      <c r="AI66" s="231" t="n">
        <v>-0.0675</v>
      </c>
      <c r="AJ66" s="231" t="n">
        <v>-0.0615</v>
      </c>
      <c r="AK66" s="231" t="n">
        <v>-0.084</v>
      </c>
      <c r="AL66" s="231" t="n">
        <v>-0.02</v>
      </c>
      <c r="AM66" s="231" t="n">
        <v>-0.082</v>
      </c>
      <c r="AN66" s="231" t="n">
        <v>-0.1475</v>
      </c>
      <c r="AO66" s="231" t="n">
        <v>-0.0245</v>
      </c>
      <c r="AP66" s="231" t="n">
        <v>0.0085</v>
      </c>
      <c r="AQ66" s="231" t="n">
        <v>1.61</v>
      </c>
      <c r="AR66" s="231" t="n">
        <v>-0.0575</v>
      </c>
      <c r="AS66" s="231" t="n">
        <v>-0.34</v>
      </c>
      <c r="AT66" s="231" t="n">
        <v>-0.1275</v>
      </c>
      <c r="AU66" s="231" t="n">
        <v>-0.19</v>
      </c>
      <c r="AV66" s="231" t="n">
        <v>0.13</v>
      </c>
      <c r="AW66" s="231" t="n">
        <v>-0.29</v>
      </c>
      <c r="AX66" s="231" t="n">
        <v>-0.34</v>
      </c>
      <c r="AY66" s="231" t="n">
        <v>0.23</v>
      </c>
      <c r="AZ66" s="231" t="n">
        <v>-0.34</v>
      </c>
      <c r="BA66" s="231" t="n">
        <v>0</v>
      </c>
      <c r="BB66" s="231" t="n">
        <v>-0.125</v>
      </c>
      <c r="BC66" s="231" t="n">
        <v>-0.163</v>
      </c>
      <c r="BD66" s="231" t="n">
        <v>-0.06</v>
      </c>
      <c r="BE66" s="231" t="n">
        <v>-0.1485</v>
      </c>
      <c r="BF66" s="231" t="n">
        <v>-0.025</v>
      </c>
      <c r="BG66" s="231" t="n">
        <v>-0.08</v>
      </c>
      <c r="BH66" s="231" t="n">
        <v>-0.0925</v>
      </c>
      <c r="BI66" s="231" t="n">
        <v>-0.0675</v>
      </c>
      <c r="BJ66" s="231" t="n">
        <v>0.18</v>
      </c>
      <c r="BK66" s="231" t="n">
        <v>0.235</v>
      </c>
      <c r="BL66" s="231" t="n">
        <v>0.285</v>
      </c>
      <c r="BM66" s="231" t="n">
        <v>0.25</v>
      </c>
      <c r="BN66" s="231" t="n">
        <v>1.105</v>
      </c>
    </row>
    <row r="67" customFormat="false" ht="12.75" hidden="false" customHeight="false" outlineLevel="0" collapsed="false">
      <c r="C67" s="263"/>
      <c r="G67" s="219" t="n">
        <f aca="false">EOMONTH(G66,0)+1</f>
        <v>38718</v>
      </c>
      <c r="H67" s="0" t="n">
        <v>4.16</v>
      </c>
      <c r="I67" s="234" t="n">
        <v>0.2425</v>
      </c>
      <c r="J67" s="231" t="n">
        <v>0.065162606456237</v>
      </c>
      <c r="K67" s="231" t="n">
        <v>-0.1325</v>
      </c>
      <c r="L67" s="231" t="n">
        <v>-0.1475</v>
      </c>
      <c r="M67" s="270" t="n">
        <v>-0.005</v>
      </c>
      <c r="N67" s="270" t="n">
        <v>-0.1975</v>
      </c>
      <c r="O67" s="231" t="n">
        <v>0.0325</v>
      </c>
      <c r="P67" s="231" t="n">
        <v>-0.06</v>
      </c>
      <c r="Q67" s="231" t="n">
        <v>-0.1025</v>
      </c>
      <c r="R67" s="231" t="n">
        <v>-0.1025</v>
      </c>
      <c r="S67" s="231" t="n">
        <v>-0.1325</v>
      </c>
      <c r="T67" s="231" t="n">
        <v>-0.1325</v>
      </c>
      <c r="U67" s="231" t="n">
        <v>-0.095</v>
      </c>
      <c r="V67" s="231" t="n">
        <v>-0.06</v>
      </c>
      <c r="W67" s="231" t="n">
        <v>0.24</v>
      </c>
      <c r="X67" s="231" t="n">
        <v>0.275</v>
      </c>
      <c r="Y67" s="231" t="n">
        <v>0.14</v>
      </c>
      <c r="Z67" s="231" t="n">
        <v>0.13</v>
      </c>
      <c r="AA67" s="231" t="n">
        <v>0.3125</v>
      </c>
      <c r="AB67" s="231" t="n">
        <v>0.39</v>
      </c>
      <c r="AC67" s="231" t="n">
        <v>-0.026</v>
      </c>
      <c r="AD67" s="231" t="n">
        <v>-0.035</v>
      </c>
      <c r="AE67" s="231" t="n">
        <v>-0.0135</v>
      </c>
      <c r="AF67" s="231" t="n">
        <v>-0.031</v>
      </c>
      <c r="AG67" s="231" t="n">
        <v>0.005</v>
      </c>
      <c r="AH67" s="231" t="n">
        <v>-0.0225</v>
      </c>
      <c r="AI67" s="231" t="n">
        <v>-0.0675</v>
      </c>
      <c r="AJ67" s="231" t="n">
        <v>-0.0615</v>
      </c>
      <c r="AK67" s="231" t="n">
        <v>-0.084</v>
      </c>
      <c r="AL67" s="231" t="n">
        <v>-0.02</v>
      </c>
      <c r="AM67" s="231" t="n">
        <v>-0.082</v>
      </c>
      <c r="AN67" s="231" t="n">
        <v>-0.13</v>
      </c>
      <c r="AO67" s="231" t="n">
        <v>-0.0245</v>
      </c>
      <c r="AP67" s="231" t="n">
        <v>0.0085</v>
      </c>
      <c r="AQ67" s="231" t="n">
        <v>1.57</v>
      </c>
      <c r="AR67" s="231" t="n">
        <v>-0.04</v>
      </c>
      <c r="AS67" s="231" t="n">
        <v>-0.34</v>
      </c>
      <c r="AT67" s="231" t="n">
        <v>-0.1275</v>
      </c>
      <c r="AU67" s="231" t="n">
        <v>-0.19</v>
      </c>
      <c r="AV67" s="231" t="n">
        <v>0</v>
      </c>
      <c r="AW67" s="231" t="n">
        <v>-0.29</v>
      </c>
      <c r="AX67" s="231" t="n">
        <v>-0.34</v>
      </c>
      <c r="AY67" s="231" t="n">
        <v>0.23</v>
      </c>
      <c r="AZ67" s="231" t="n">
        <v>-0.34</v>
      </c>
      <c r="BA67" s="231" t="n">
        <v>0</v>
      </c>
      <c r="BB67" s="231" t="n">
        <v>-0.125</v>
      </c>
      <c r="BC67" s="231" t="n">
        <v>-0.1555</v>
      </c>
      <c r="BD67" s="231" t="n">
        <v>-0.06</v>
      </c>
      <c r="BE67" s="231" t="n">
        <v>-0.1435</v>
      </c>
      <c r="BF67" s="231" t="n">
        <v>-0.025</v>
      </c>
      <c r="BG67" s="231" t="n">
        <v>-0.08</v>
      </c>
      <c r="BH67" s="231" t="n">
        <v>-0.075</v>
      </c>
      <c r="BI67" s="231" t="n">
        <v>-0.0675</v>
      </c>
      <c r="BJ67" s="231" t="n">
        <v>0.18</v>
      </c>
      <c r="BK67" s="231" t="n">
        <v>0.3</v>
      </c>
      <c r="BL67" s="231" t="n">
        <v>0.275</v>
      </c>
      <c r="BM67" s="231" t="n">
        <v>0.24</v>
      </c>
      <c r="BN67" s="231" t="n">
        <v>1.105</v>
      </c>
    </row>
    <row r="68" customFormat="false" ht="12.75" hidden="false" customHeight="false" outlineLevel="0" collapsed="false">
      <c r="C68" s="263"/>
      <c r="G68" s="219" t="n">
        <f aca="false">EOMONTH(G67,0)+1</f>
        <v>38749</v>
      </c>
      <c r="H68" s="0" t="n">
        <v>4.04</v>
      </c>
      <c r="I68" s="234" t="n">
        <v>0.235</v>
      </c>
      <c r="J68" s="231" t="n">
        <v>0.065195337715937</v>
      </c>
      <c r="K68" s="231" t="n">
        <v>-0.13</v>
      </c>
      <c r="L68" s="231" t="n">
        <v>-0.145</v>
      </c>
      <c r="M68" s="270" t="n">
        <v>-0.005</v>
      </c>
      <c r="N68" s="270" t="n">
        <v>-0.195</v>
      </c>
      <c r="O68" s="231" t="n">
        <v>0.03</v>
      </c>
      <c r="P68" s="231" t="n">
        <v>-0.06</v>
      </c>
      <c r="Q68" s="231" t="n">
        <v>-0.1</v>
      </c>
      <c r="R68" s="231" t="n">
        <v>-0.1</v>
      </c>
      <c r="S68" s="231" t="n">
        <v>-0.13</v>
      </c>
      <c r="T68" s="231" t="n">
        <v>-0.13</v>
      </c>
      <c r="U68" s="231" t="n">
        <v>-0.08875</v>
      </c>
      <c r="V68" s="231" t="n">
        <v>-0.06</v>
      </c>
      <c r="W68" s="231" t="n">
        <v>0.235</v>
      </c>
      <c r="X68" s="231" t="n">
        <v>0.27</v>
      </c>
      <c r="Y68" s="231" t="n">
        <v>0.135</v>
      </c>
      <c r="Z68" s="231" t="n">
        <v>0.13</v>
      </c>
      <c r="AA68" s="231" t="n">
        <v>0.27</v>
      </c>
      <c r="AB68" s="231" t="n">
        <v>0.39</v>
      </c>
      <c r="AC68" s="231" t="n">
        <v>-0.026</v>
      </c>
      <c r="AD68" s="231" t="n">
        <v>-0.035</v>
      </c>
      <c r="AE68" s="231" t="n">
        <v>0.0025</v>
      </c>
      <c r="AF68" s="231" t="n">
        <v>-0.015</v>
      </c>
      <c r="AG68" s="231" t="n">
        <v>0.005</v>
      </c>
      <c r="AH68" s="231" t="n">
        <v>-0.0225</v>
      </c>
      <c r="AI68" s="231" t="n">
        <v>-0.0675</v>
      </c>
      <c r="AJ68" s="231" t="n">
        <v>-0.0615</v>
      </c>
      <c r="AK68" s="231" t="n">
        <v>-0.084</v>
      </c>
      <c r="AL68" s="231" t="n">
        <v>-0.02</v>
      </c>
      <c r="AM68" s="231" t="n">
        <v>-0.0795</v>
      </c>
      <c r="AN68" s="231" t="n">
        <v>-0.1175</v>
      </c>
      <c r="AO68" s="231" t="n">
        <v>-0.0245</v>
      </c>
      <c r="AP68" s="231" t="n">
        <v>0.0085</v>
      </c>
      <c r="AQ68" s="231" t="n">
        <v>0.93</v>
      </c>
      <c r="AR68" s="231" t="n">
        <v>-0.0275</v>
      </c>
      <c r="AS68" s="231" t="n">
        <v>-0.34</v>
      </c>
      <c r="AT68" s="231" t="n">
        <v>-0.1325</v>
      </c>
      <c r="AU68" s="231" t="n">
        <v>-0.19</v>
      </c>
      <c r="AV68" s="231" t="n">
        <v>-0.18</v>
      </c>
      <c r="AW68" s="231" t="n">
        <v>-0.29</v>
      </c>
      <c r="AX68" s="231" t="n">
        <v>-0.34</v>
      </c>
      <c r="AY68" s="231" t="n">
        <v>0.23</v>
      </c>
      <c r="AZ68" s="231" t="n">
        <v>-0.34</v>
      </c>
      <c r="BA68" s="231" t="n">
        <v>0</v>
      </c>
      <c r="BB68" s="231" t="n">
        <v>-0.125</v>
      </c>
      <c r="BC68" s="231" t="n">
        <v>-0.1445</v>
      </c>
      <c r="BD68" s="231" t="n">
        <v>-0.06</v>
      </c>
      <c r="BE68" s="231" t="n">
        <v>-0.1335</v>
      </c>
      <c r="BF68" s="231" t="n">
        <v>-0.025</v>
      </c>
      <c r="BG68" s="231" t="n">
        <v>-0.08</v>
      </c>
      <c r="BH68" s="231" t="n">
        <v>-0.0625</v>
      </c>
      <c r="BI68" s="231" t="n">
        <v>-0.0675</v>
      </c>
      <c r="BJ68" s="231" t="n">
        <v>0.18</v>
      </c>
      <c r="BK68" s="231" t="n">
        <v>0.295</v>
      </c>
      <c r="BL68" s="231" t="n">
        <v>0.27</v>
      </c>
      <c r="BM68" s="231" t="n">
        <v>0.235</v>
      </c>
      <c r="BN68" s="231" t="n">
        <v>0.715</v>
      </c>
    </row>
    <row r="69" customFormat="false" ht="12.75" hidden="false" customHeight="false" outlineLevel="0" collapsed="false">
      <c r="C69" s="263"/>
      <c r="G69" s="219" t="n">
        <f aca="false">EOMONTH(G68,0)+1</f>
        <v>38777</v>
      </c>
      <c r="H69" s="0" t="n">
        <v>3.91</v>
      </c>
      <c r="I69" s="234" t="n">
        <v>0.235</v>
      </c>
      <c r="J69" s="231" t="n">
        <v>0.065231575896735</v>
      </c>
      <c r="K69" s="231" t="n">
        <v>-0.135</v>
      </c>
      <c r="L69" s="231" t="n">
        <v>-0.15</v>
      </c>
      <c r="M69" s="270" t="n">
        <v>-0.095</v>
      </c>
      <c r="N69" s="270" t="n">
        <v>-0.2</v>
      </c>
      <c r="O69" s="231" t="n">
        <v>-0.09</v>
      </c>
      <c r="P69" s="231" t="n">
        <v>-0.0575</v>
      </c>
      <c r="Q69" s="231" t="n">
        <v>-0.105</v>
      </c>
      <c r="R69" s="231" t="n">
        <v>-0.105</v>
      </c>
      <c r="S69" s="231" t="n">
        <v>-0.135</v>
      </c>
      <c r="T69" s="231" t="n">
        <v>-0.135</v>
      </c>
      <c r="U69" s="231" t="n">
        <v>-0.06625</v>
      </c>
      <c r="V69" s="231" t="n">
        <v>-0.0575</v>
      </c>
      <c r="W69" s="231" t="n">
        <v>0.17</v>
      </c>
      <c r="X69" s="231" t="n">
        <v>0.205</v>
      </c>
      <c r="Y69" s="231" t="n">
        <v>0.08</v>
      </c>
      <c r="Z69" s="231" t="n">
        <v>0.24</v>
      </c>
      <c r="AA69" s="231" t="n">
        <v>0.195</v>
      </c>
      <c r="AB69" s="231" t="n">
        <v>0.24</v>
      </c>
      <c r="AC69" s="231" t="n">
        <v>-0.0255</v>
      </c>
      <c r="AD69" s="231" t="n">
        <v>-0.04</v>
      </c>
      <c r="AE69" s="231" t="n">
        <v>0.00225</v>
      </c>
      <c r="AF69" s="231" t="n">
        <v>-0.01525</v>
      </c>
      <c r="AG69" s="231" t="n">
        <v>0.005</v>
      </c>
      <c r="AH69" s="231" t="n">
        <v>-0.0125</v>
      </c>
      <c r="AI69" s="231" t="n">
        <v>-0.07</v>
      </c>
      <c r="AJ69" s="231" t="n">
        <v>-0.064</v>
      </c>
      <c r="AK69" s="231" t="n">
        <v>-0.0865</v>
      </c>
      <c r="AL69" s="231" t="n">
        <v>-0.025</v>
      </c>
      <c r="AM69" s="231" t="n">
        <v>-0.062</v>
      </c>
      <c r="AN69" s="231" t="n">
        <v>-0.075</v>
      </c>
      <c r="AO69" s="231" t="n">
        <v>-0.02</v>
      </c>
      <c r="AP69" s="231" t="n">
        <v>0.0115</v>
      </c>
      <c r="AQ69" s="231" t="n">
        <v>0.45</v>
      </c>
      <c r="AR69" s="231" t="n">
        <v>0.015</v>
      </c>
      <c r="AS69" s="231" t="n">
        <v>-0.405</v>
      </c>
      <c r="AT69" s="231" t="n">
        <v>-0.12</v>
      </c>
      <c r="AU69" s="231" t="n">
        <v>-0.19</v>
      </c>
      <c r="AV69" s="231" t="n">
        <v>-0.29</v>
      </c>
      <c r="AW69" s="231" t="n">
        <v>-0.355</v>
      </c>
      <c r="AX69" s="231" t="n">
        <v>-0.405</v>
      </c>
      <c r="AY69" s="231" t="n">
        <v>0.34</v>
      </c>
      <c r="AZ69" s="231" t="n">
        <v>-0.405</v>
      </c>
      <c r="BA69" s="231" t="n">
        <v>0</v>
      </c>
      <c r="BB69" s="231" t="n">
        <v>-0.1075</v>
      </c>
      <c r="BC69" s="231" t="n">
        <v>-0.1135</v>
      </c>
      <c r="BD69" s="231" t="n">
        <v>-0.0575</v>
      </c>
      <c r="BE69" s="231" t="n">
        <v>-0.091</v>
      </c>
      <c r="BF69" s="231" t="n">
        <v>-0.025</v>
      </c>
      <c r="BG69" s="231" t="n">
        <v>-0.0625</v>
      </c>
      <c r="BH69" s="231" t="n">
        <v>-0.02</v>
      </c>
      <c r="BI69" s="231" t="n">
        <v>-0.07</v>
      </c>
      <c r="BJ69" s="231" t="n">
        <v>0.12</v>
      </c>
      <c r="BK69" s="231" t="n">
        <v>0.17</v>
      </c>
      <c r="BL69" s="231" t="n">
        <v>0.205</v>
      </c>
      <c r="BM69" s="231" t="n">
        <v>0.17</v>
      </c>
      <c r="BN69" s="231" t="n">
        <v>0.365</v>
      </c>
    </row>
    <row r="70" customFormat="false" ht="12.75" hidden="false" customHeight="false" outlineLevel="0" collapsed="false">
      <c r="C70" s="263"/>
      <c r="G70" s="219" t="n">
        <f aca="false">EOMONTH(G69,0)+1</f>
        <v>38808</v>
      </c>
      <c r="H70" s="0" t="n">
        <v>3.88</v>
      </c>
      <c r="I70" s="234" t="n">
        <v>0.2325</v>
      </c>
      <c r="J70" s="231" t="n">
        <v>0.065266645104372</v>
      </c>
      <c r="K70" s="231" t="n">
        <v>-0.135</v>
      </c>
      <c r="L70" s="231" t="n">
        <v>-0.15</v>
      </c>
      <c r="M70" s="270" t="n">
        <v>-0.095</v>
      </c>
      <c r="N70" s="270" t="n">
        <v>-0.2</v>
      </c>
      <c r="O70" s="231" t="n">
        <v>-0.09</v>
      </c>
      <c r="P70" s="231" t="n">
        <v>-0.0575</v>
      </c>
      <c r="Q70" s="231" t="n">
        <v>-0.105</v>
      </c>
      <c r="R70" s="231" t="n">
        <v>-0.105</v>
      </c>
      <c r="S70" s="231" t="n">
        <v>-0.135</v>
      </c>
      <c r="T70" s="231" t="n">
        <v>-0.135</v>
      </c>
      <c r="U70" s="231" t="n">
        <v>-0.06625</v>
      </c>
      <c r="V70" s="231" t="n">
        <v>-0.0575</v>
      </c>
      <c r="W70" s="231" t="n">
        <v>0.16</v>
      </c>
      <c r="X70" s="231" t="n">
        <v>0.195</v>
      </c>
      <c r="Y70" s="231" t="n">
        <v>0.07</v>
      </c>
      <c r="Z70" s="231" t="n">
        <v>0.24</v>
      </c>
      <c r="AA70" s="231" t="n">
        <v>0.185</v>
      </c>
      <c r="AB70" s="231" t="n">
        <v>0.195</v>
      </c>
      <c r="AC70" s="231" t="n">
        <v>-0.0255</v>
      </c>
      <c r="AD70" s="231" t="n">
        <v>-0.04025</v>
      </c>
      <c r="AE70" s="231" t="n">
        <v>0.00225</v>
      </c>
      <c r="AF70" s="231" t="n">
        <v>-0.01525</v>
      </c>
      <c r="AG70" s="231" t="n">
        <v>0.005</v>
      </c>
      <c r="AH70" s="231" t="n">
        <v>-0.0125</v>
      </c>
      <c r="AI70" s="231" t="n">
        <v>-0.07</v>
      </c>
      <c r="AJ70" s="231" t="n">
        <v>-0.064</v>
      </c>
      <c r="AK70" s="231" t="n">
        <v>-0.0865</v>
      </c>
      <c r="AL70" s="231" t="n">
        <v>-0.025</v>
      </c>
      <c r="AM70" s="231" t="n">
        <v>-0.07</v>
      </c>
      <c r="AN70" s="231" t="n">
        <v>-0.075</v>
      </c>
      <c r="AO70" s="231" t="n">
        <v>-0.03</v>
      </c>
      <c r="AP70" s="231" t="n">
        <v>0.0115</v>
      </c>
      <c r="AQ70" s="231" t="n">
        <v>0.39</v>
      </c>
      <c r="AR70" s="231" t="n">
        <v>0.015</v>
      </c>
      <c r="AS70" s="231" t="n">
        <v>-0.405</v>
      </c>
      <c r="AT70" s="231" t="n">
        <v>-0.12</v>
      </c>
      <c r="AU70" s="231" t="n">
        <v>-0.19</v>
      </c>
      <c r="AV70" s="231" t="n">
        <v>-0.29</v>
      </c>
      <c r="AW70" s="231" t="n">
        <v>-0.355</v>
      </c>
      <c r="AX70" s="231" t="n">
        <v>-0.405</v>
      </c>
      <c r="AY70" s="231" t="n">
        <v>0.34</v>
      </c>
      <c r="AZ70" s="231" t="n">
        <v>-0.405</v>
      </c>
      <c r="BA70" s="231" t="n">
        <v>0</v>
      </c>
      <c r="BB70" s="231" t="n">
        <v>-0.0875</v>
      </c>
      <c r="BC70" s="231" t="n">
        <v>-0.1085</v>
      </c>
      <c r="BD70" s="231" t="n">
        <v>-0.0575</v>
      </c>
      <c r="BE70" s="231" t="n">
        <v>-0.086</v>
      </c>
      <c r="BF70" s="231" t="n">
        <v>-0.025</v>
      </c>
      <c r="BG70" s="231" t="n">
        <v>-0.0625</v>
      </c>
      <c r="BH70" s="231" t="n">
        <v>-0.02</v>
      </c>
      <c r="BI70" s="231" t="n">
        <v>-0.07</v>
      </c>
      <c r="BJ70" s="231" t="n">
        <v>0.12</v>
      </c>
      <c r="BK70" s="231" t="n">
        <v>0.17</v>
      </c>
      <c r="BL70" s="231" t="n">
        <v>0.195</v>
      </c>
      <c r="BM70" s="231" t="n">
        <v>0.16</v>
      </c>
      <c r="BN70" s="231" t="n">
        <v>0.2975</v>
      </c>
    </row>
    <row r="71" customFormat="false" ht="12.75" hidden="false" customHeight="false" outlineLevel="0" collapsed="false">
      <c r="C71" s="263"/>
      <c r="G71" s="219" t="n">
        <f aca="false">EOMONTH(G70,0)+1</f>
        <v>38838</v>
      </c>
      <c r="H71" s="0" t="n">
        <v>3.903</v>
      </c>
      <c r="I71" s="234" t="n">
        <v>0.2325</v>
      </c>
      <c r="J71" s="231" t="n">
        <v>0.065302883286025</v>
      </c>
      <c r="K71" s="231" t="n">
        <v>-0.135</v>
      </c>
      <c r="L71" s="231" t="n">
        <v>-0.15</v>
      </c>
      <c r="M71" s="270" t="n">
        <v>-0.095</v>
      </c>
      <c r="N71" s="270" t="n">
        <v>-0.2</v>
      </c>
      <c r="O71" s="231" t="n">
        <v>-0.09</v>
      </c>
      <c r="P71" s="231" t="n">
        <v>-0.0575</v>
      </c>
      <c r="Q71" s="231" t="n">
        <v>-0.105</v>
      </c>
      <c r="R71" s="231" t="n">
        <v>-0.105</v>
      </c>
      <c r="S71" s="231" t="n">
        <v>-0.135</v>
      </c>
      <c r="T71" s="231" t="n">
        <v>-0.135</v>
      </c>
      <c r="U71" s="231" t="n">
        <v>-0.06375</v>
      </c>
      <c r="V71" s="231" t="n">
        <v>-0.0575</v>
      </c>
      <c r="W71" s="231" t="n">
        <v>0.15</v>
      </c>
      <c r="X71" s="231" t="n">
        <v>0.185</v>
      </c>
      <c r="Y71" s="231" t="n">
        <v>0.06</v>
      </c>
      <c r="Z71" s="231" t="n">
        <v>0.24</v>
      </c>
      <c r="AA71" s="231" t="n">
        <v>0.195</v>
      </c>
      <c r="AB71" s="231" t="n">
        <v>0.195</v>
      </c>
      <c r="AC71" s="231" t="n">
        <v>-0.0255</v>
      </c>
      <c r="AD71" s="231" t="n">
        <v>-0.04025</v>
      </c>
      <c r="AE71" s="231" t="n">
        <v>0.00225</v>
      </c>
      <c r="AF71" s="231" t="n">
        <v>-0.01525</v>
      </c>
      <c r="AG71" s="231" t="n">
        <v>0.005</v>
      </c>
      <c r="AH71" s="231" t="n">
        <v>-0.0125</v>
      </c>
      <c r="AI71" s="231" t="n">
        <v>-0.07</v>
      </c>
      <c r="AJ71" s="231" t="n">
        <v>-0.064</v>
      </c>
      <c r="AK71" s="231" t="n">
        <v>-0.0865</v>
      </c>
      <c r="AL71" s="231" t="n">
        <v>-0.025</v>
      </c>
      <c r="AM71" s="231" t="n">
        <v>-0.086</v>
      </c>
      <c r="AN71" s="231" t="n">
        <v>-0.07</v>
      </c>
      <c r="AO71" s="231" t="n">
        <v>-0.03</v>
      </c>
      <c r="AP71" s="231" t="n">
        <v>0.0115</v>
      </c>
      <c r="AQ71" s="231" t="n">
        <v>0.39</v>
      </c>
      <c r="AR71" s="231" t="n">
        <v>0.02</v>
      </c>
      <c r="AS71" s="231" t="n">
        <v>-0.405</v>
      </c>
      <c r="AT71" s="231" t="n">
        <v>-0.12</v>
      </c>
      <c r="AU71" s="231" t="n">
        <v>-0.19</v>
      </c>
      <c r="AV71" s="231" t="n">
        <v>-0.29</v>
      </c>
      <c r="AW71" s="231" t="n">
        <v>-0.355</v>
      </c>
      <c r="AX71" s="231" t="n">
        <v>-0.405</v>
      </c>
      <c r="AY71" s="231" t="n">
        <v>0.34</v>
      </c>
      <c r="AZ71" s="231" t="n">
        <v>-0.405</v>
      </c>
      <c r="BA71" s="231" t="n">
        <v>0</v>
      </c>
      <c r="BB71" s="231" t="n">
        <v>-0.0875</v>
      </c>
      <c r="BC71" s="231" t="n">
        <v>-0.1085</v>
      </c>
      <c r="BD71" s="231" t="n">
        <v>-0.0575</v>
      </c>
      <c r="BE71" s="231" t="n">
        <v>-0.081</v>
      </c>
      <c r="BF71" s="231" t="n">
        <v>-0.025</v>
      </c>
      <c r="BG71" s="231" t="n">
        <v>-0.0625</v>
      </c>
      <c r="BH71" s="231" t="n">
        <v>-0.015</v>
      </c>
      <c r="BI71" s="231" t="n">
        <v>-0.07</v>
      </c>
      <c r="BJ71" s="231" t="n">
        <v>0.12</v>
      </c>
      <c r="BK71" s="231" t="n">
        <v>0.17</v>
      </c>
      <c r="BL71" s="231" t="n">
        <v>0.185</v>
      </c>
      <c r="BM71" s="231" t="n">
        <v>0.15</v>
      </c>
      <c r="BN71" s="231" t="n">
        <v>0.2975</v>
      </c>
    </row>
    <row r="72" customFormat="false" ht="12.75" hidden="false" customHeight="false" outlineLevel="0" collapsed="false">
      <c r="C72" s="263"/>
      <c r="G72" s="219" t="n">
        <f aca="false">EOMONTH(G71,0)+1</f>
        <v>38869</v>
      </c>
      <c r="H72" s="0" t="n">
        <v>3.908</v>
      </c>
      <c r="I72" s="234" t="n">
        <v>0.2325</v>
      </c>
      <c r="J72" s="231" t="n">
        <v>0.065337952494491</v>
      </c>
      <c r="K72" s="231" t="n">
        <v>-0.135</v>
      </c>
      <c r="L72" s="231" t="n">
        <v>-0.15</v>
      </c>
      <c r="M72" s="270" t="n">
        <v>-0.095</v>
      </c>
      <c r="N72" s="270" t="n">
        <v>-0.22</v>
      </c>
      <c r="O72" s="231" t="n">
        <v>-0.09</v>
      </c>
      <c r="P72" s="231" t="n">
        <v>-0.0575</v>
      </c>
      <c r="Q72" s="231" t="n">
        <v>-0.105</v>
      </c>
      <c r="R72" s="231" t="n">
        <v>-0.105</v>
      </c>
      <c r="S72" s="231" t="n">
        <v>-0.135</v>
      </c>
      <c r="T72" s="231" t="n">
        <v>-0.135</v>
      </c>
      <c r="U72" s="231" t="n">
        <v>-0.0625</v>
      </c>
      <c r="V72" s="231" t="n">
        <v>-0.0575</v>
      </c>
      <c r="W72" s="231" t="n">
        <v>0.15</v>
      </c>
      <c r="X72" s="231" t="n">
        <v>0.185</v>
      </c>
      <c r="Y72" s="231" t="n">
        <v>0.06</v>
      </c>
      <c r="Z72" s="231" t="n">
        <v>0.24</v>
      </c>
      <c r="AA72" s="231" t="n">
        <v>0.2</v>
      </c>
      <c r="AB72" s="231" t="n">
        <v>0.215</v>
      </c>
      <c r="AC72" s="231" t="n">
        <v>-0.0255</v>
      </c>
      <c r="AD72" s="231" t="n">
        <v>-0.04025</v>
      </c>
      <c r="AE72" s="231" t="n">
        <v>0.00225</v>
      </c>
      <c r="AF72" s="231" t="n">
        <v>-0.01525</v>
      </c>
      <c r="AG72" s="231" t="n">
        <v>0.005</v>
      </c>
      <c r="AH72" s="231" t="n">
        <v>-0.0125</v>
      </c>
      <c r="AI72" s="231" t="n">
        <v>-0.07</v>
      </c>
      <c r="AJ72" s="231" t="n">
        <v>-0.064</v>
      </c>
      <c r="AK72" s="231" t="n">
        <v>-0.0865</v>
      </c>
      <c r="AL72" s="231" t="n">
        <v>-0.025</v>
      </c>
      <c r="AM72" s="231" t="n">
        <v>-0.079</v>
      </c>
      <c r="AN72" s="231" t="n">
        <v>-0.0675</v>
      </c>
      <c r="AO72" s="231" t="n">
        <v>-0.03</v>
      </c>
      <c r="AP72" s="231" t="n">
        <v>0.0115</v>
      </c>
      <c r="AQ72" s="231" t="n">
        <v>0.45</v>
      </c>
      <c r="AR72" s="231" t="n">
        <v>0.0225</v>
      </c>
      <c r="AS72" s="231" t="n">
        <v>-0.405</v>
      </c>
      <c r="AT72" s="231" t="n">
        <v>-0.12</v>
      </c>
      <c r="AU72" s="231" t="n">
        <v>-0.19</v>
      </c>
      <c r="AV72" s="231" t="n">
        <v>-0.29</v>
      </c>
      <c r="AW72" s="231" t="n">
        <v>-0.355</v>
      </c>
      <c r="AX72" s="231" t="n">
        <v>-0.405</v>
      </c>
      <c r="AY72" s="231" t="n">
        <v>0.34</v>
      </c>
      <c r="AZ72" s="231" t="n">
        <v>-0.405</v>
      </c>
      <c r="BA72" s="231" t="n">
        <v>0</v>
      </c>
      <c r="BB72" s="231" t="n">
        <v>-0.0875</v>
      </c>
      <c r="BC72" s="231" t="n">
        <v>-0.1085</v>
      </c>
      <c r="BD72" s="231" t="n">
        <v>-0.0575</v>
      </c>
      <c r="BE72" s="231" t="n">
        <v>-0.076</v>
      </c>
      <c r="BF72" s="231" t="n">
        <v>-0.025</v>
      </c>
      <c r="BG72" s="231" t="n">
        <v>-0.0625</v>
      </c>
      <c r="BH72" s="231" t="n">
        <v>-0.0125</v>
      </c>
      <c r="BI72" s="231" t="n">
        <v>-0.07</v>
      </c>
      <c r="BJ72" s="231" t="n">
        <v>0.12</v>
      </c>
      <c r="BK72" s="231" t="n">
        <v>0.17</v>
      </c>
      <c r="BL72" s="231" t="n">
        <v>0.185</v>
      </c>
      <c r="BM72" s="231" t="n">
        <v>0.15</v>
      </c>
      <c r="BN72" s="231" t="n">
        <v>0.31</v>
      </c>
    </row>
    <row r="73" customFormat="false" ht="12.75" hidden="false" customHeight="false" outlineLevel="0" collapsed="false">
      <c r="C73" s="263"/>
      <c r="G73" s="219" t="n">
        <f aca="false">EOMONTH(G72,0)+1</f>
        <v>38899</v>
      </c>
      <c r="H73" s="0" t="n">
        <v>3.918</v>
      </c>
      <c r="I73" s="234" t="n">
        <v>0.2325</v>
      </c>
      <c r="J73" s="231" t="n">
        <v>0.065374190677</v>
      </c>
      <c r="K73" s="231" t="n">
        <v>-0.135</v>
      </c>
      <c r="L73" s="231" t="n">
        <v>-0.15</v>
      </c>
      <c r="M73" s="270" t="n">
        <v>-0.095</v>
      </c>
      <c r="N73" s="270" t="n">
        <v>-0.22</v>
      </c>
      <c r="O73" s="231" t="n">
        <v>-0.09</v>
      </c>
      <c r="P73" s="231" t="n">
        <v>-0.0575</v>
      </c>
      <c r="Q73" s="231" t="n">
        <v>-0.105</v>
      </c>
      <c r="R73" s="231" t="n">
        <v>-0.105</v>
      </c>
      <c r="S73" s="231" t="n">
        <v>-0.135</v>
      </c>
      <c r="T73" s="231" t="n">
        <v>-0.135</v>
      </c>
      <c r="U73" s="231" t="n">
        <v>-0.06125</v>
      </c>
      <c r="V73" s="231" t="n">
        <v>-0.0575</v>
      </c>
      <c r="W73" s="231" t="n">
        <v>0.15</v>
      </c>
      <c r="X73" s="231" t="n">
        <v>0.185</v>
      </c>
      <c r="Y73" s="231" t="n">
        <v>0.06</v>
      </c>
      <c r="Z73" s="231" t="n">
        <v>0.24</v>
      </c>
      <c r="AA73" s="231" t="n">
        <v>0.21</v>
      </c>
      <c r="AB73" s="231" t="n">
        <v>0.205</v>
      </c>
      <c r="AC73" s="231" t="n">
        <v>-0.0255</v>
      </c>
      <c r="AD73" s="231" t="n">
        <v>-0.04025</v>
      </c>
      <c r="AE73" s="231" t="n">
        <v>0.00225</v>
      </c>
      <c r="AF73" s="231" t="n">
        <v>-0.01525</v>
      </c>
      <c r="AG73" s="231" t="n">
        <v>0.005</v>
      </c>
      <c r="AH73" s="231" t="n">
        <v>-0.0125</v>
      </c>
      <c r="AI73" s="231" t="n">
        <v>-0.07</v>
      </c>
      <c r="AJ73" s="231" t="n">
        <v>-0.064</v>
      </c>
      <c r="AK73" s="231" t="n">
        <v>-0.0865</v>
      </c>
      <c r="AL73" s="231" t="n">
        <v>-0.025</v>
      </c>
      <c r="AM73" s="231" t="n">
        <v>-0.06</v>
      </c>
      <c r="AN73" s="231" t="n">
        <v>-0.065</v>
      </c>
      <c r="AO73" s="231" t="n">
        <v>-0.03</v>
      </c>
      <c r="AP73" s="231" t="n">
        <v>0.0115</v>
      </c>
      <c r="AQ73" s="231" t="n">
        <v>0.45</v>
      </c>
      <c r="AR73" s="231" t="n">
        <v>0.025</v>
      </c>
      <c r="AS73" s="231" t="n">
        <v>-0.405</v>
      </c>
      <c r="AT73" s="231" t="n">
        <v>-0.12</v>
      </c>
      <c r="AU73" s="231" t="n">
        <v>-0.19</v>
      </c>
      <c r="AV73" s="231" t="n">
        <v>-0.29</v>
      </c>
      <c r="AW73" s="231" t="n">
        <v>-0.355</v>
      </c>
      <c r="AX73" s="231" t="n">
        <v>-0.405</v>
      </c>
      <c r="AY73" s="231" t="n">
        <v>0.34</v>
      </c>
      <c r="AZ73" s="231" t="n">
        <v>-0.405</v>
      </c>
      <c r="BA73" s="231" t="n">
        <v>0</v>
      </c>
      <c r="BB73" s="231" t="n">
        <v>-0.0875</v>
      </c>
      <c r="BC73" s="231" t="n">
        <v>-0.096</v>
      </c>
      <c r="BD73" s="231" t="n">
        <v>-0.0575</v>
      </c>
      <c r="BE73" s="231" t="n">
        <v>-0.076</v>
      </c>
      <c r="BF73" s="231" t="n">
        <v>-0.025</v>
      </c>
      <c r="BG73" s="231" t="n">
        <v>-0.0625</v>
      </c>
      <c r="BH73" s="231" t="n">
        <v>-0.01</v>
      </c>
      <c r="BI73" s="231" t="n">
        <v>-0.07</v>
      </c>
      <c r="BJ73" s="231" t="n">
        <v>0.12</v>
      </c>
      <c r="BK73" s="231" t="n">
        <v>0.17</v>
      </c>
      <c r="BL73" s="231" t="n">
        <v>0.185</v>
      </c>
      <c r="BM73" s="231" t="n">
        <v>0.15</v>
      </c>
      <c r="BN73" s="231" t="n">
        <v>0.31</v>
      </c>
    </row>
    <row r="74" customFormat="false" ht="12.75" hidden="false" customHeight="false" outlineLevel="0" collapsed="false">
      <c r="C74" s="263"/>
      <c r="G74" s="219" t="n">
        <f aca="false">EOMONTH(G73,0)+1</f>
        <v>38930</v>
      </c>
      <c r="H74" s="0" t="n">
        <v>3.935</v>
      </c>
      <c r="I74" s="234" t="n">
        <v>0.2325</v>
      </c>
      <c r="J74" s="231" t="n">
        <v>0.065410428859946</v>
      </c>
      <c r="K74" s="231" t="n">
        <v>-0.135</v>
      </c>
      <c r="L74" s="231" t="n">
        <v>-0.15</v>
      </c>
      <c r="M74" s="270" t="n">
        <v>-0.095</v>
      </c>
      <c r="N74" s="270" t="n">
        <v>-0.22</v>
      </c>
      <c r="O74" s="231" t="n">
        <v>-0.09</v>
      </c>
      <c r="P74" s="231" t="n">
        <v>-0.0575</v>
      </c>
      <c r="Q74" s="231" t="n">
        <v>-0.105</v>
      </c>
      <c r="R74" s="231" t="n">
        <v>-0.105</v>
      </c>
      <c r="S74" s="231" t="n">
        <v>-0.135</v>
      </c>
      <c r="T74" s="231" t="n">
        <v>-0.135</v>
      </c>
      <c r="U74" s="231" t="n">
        <v>-0.065</v>
      </c>
      <c r="V74" s="231" t="n">
        <v>-0.0575</v>
      </c>
      <c r="W74" s="231" t="n">
        <v>0.17</v>
      </c>
      <c r="X74" s="231" t="n">
        <v>0.205</v>
      </c>
      <c r="Y74" s="231" t="n">
        <v>0.08</v>
      </c>
      <c r="Z74" s="231" t="n">
        <v>0.24</v>
      </c>
      <c r="AA74" s="231" t="n">
        <v>0.185</v>
      </c>
      <c r="AB74" s="231" t="n">
        <v>0.185</v>
      </c>
      <c r="AC74" s="231" t="n">
        <v>-0.0255</v>
      </c>
      <c r="AD74" s="231" t="n">
        <v>-0.04025</v>
      </c>
      <c r="AE74" s="231" t="n">
        <v>0.00225</v>
      </c>
      <c r="AF74" s="231" t="n">
        <v>-0.01525</v>
      </c>
      <c r="AG74" s="231" t="n">
        <v>0.005</v>
      </c>
      <c r="AH74" s="231" t="n">
        <v>-0.0125</v>
      </c>
      <c r="AI74" s="231" t="n">
        <v>-0.07</v>
      </c>
      <c r="AJ74" s="231" t="n">
        <v>-0.064</v>
      </c>
      <c r="AK74" s="231" t="n">
        <v>-0.0865</v>
      </c>
      <c r="AL74" s="231" t="n">
        <v>-0.025</v>
      </c>
      <c r="AM74" s="231" t="n">
        <v>-0.058</v>
      </c>
      <c r="AN74" s="231" t="n">
        <v>-0.0725</v>
      </c>
      <c r="AO74" s="231" t="n">
        <v>-0.03</v>
      </c>
      <c r="AP74" s="231" t="n">
        <v>0.0115</v>
      </c>
      <c r="AQ74" s="231" t="n">
        <v>0.41</v>
      </c>
      <c r="AR74" s="231" t="n">
        <v>0.0175</v>
      </c>
      <c r="AS74" s="231" t="n">
        <v>-0.405</v>
      </c>
      <c r="AT74" s="231" t="n">
        <v>-0.12</v>
      </c>
      <c r="AU74" s="231" t="n">
        <v>-0.19</v>
      </c>
      <c r="AV74" s="231" t="n">
        <v>-0.29</v>
      </c>
      <c r="AW74" s="231" t="n">
        <v>-0.355</v>
      </c>
      <c r="AX74" s="231" t="n">
        <v>-0.405</v>
      </c>
      <c r="AY74" s="231" t="n">
        <v>0.34</v>
      </c>
      <c r="AZ74" s="231" t="n">
        <v>-0.405</v>
      </c>
      <c r="BA74" s="231" t="n">
        <v>0</v>
      </c>
      <c r="BB74" s="231" t="n">
        <v>-0.0875</v>
      </c>
      <c r="BC74" s="231" t="n">
        <v>-0.0985</v>
      </c>
      <c r="BD74" s="231" t="n">
        <v>-0.0575</v>
      </c>
      <c r="BE74" s="231" t="n">
        <v>-0.091</v>
      </c>
      <c r="BF74" s="231" t="n">
        <v>-0.025</v>
      </c>
      <c r="BG74" s="231" t="n">
        <v>-0.0625</v>
      </c>
      <c r="BH74" s="231" t="n">
        <v>-0.0175</v>
      </c>
      <c r="BI74" s="231" t="n">
        <v>-0.07</v>
      </c>
      <c r="BJ74" s="231" t="n">
        <v>0.12</v>
      </c>
      <c r="BK74" s="231" t="n">
        <v>0.17</v>
      </c>
      <c r="BL74" s="231" t="n">
        <v>0.205</v>
      </c>
      <c r="BM74" s="231" t="n">
        <v>0.17</v>
      </c>
      <c r="BN74" s="231" t="n">
        <v>0.3</v>
      </c>
    </row>
    <row r="75" customFormat="false" ht="12.75" hidden="false" customHeight="false" outlineLevel="0" collapsed="false">
      <c r="C75" s="263"/>
      <c r="G75" s="219" t="n">
        <f aca="false">EOMONTH(G74,0)+1</f>
        <v>38961</v>
      </c>
      <c r="H75" s="0" t="n">
        <v>3.945</v>
      </c>
      <c r="I75" s="234" t="n">
        <v>0.2325</v>
      </c>
      <c r="J75" s="231" t="n">
        <v>0.065445498069661</v>
      </c>
      <c r="K75" s="231" t="n">
        <v>-0.135</v>
      </c>
      <c r="L75" s="231" t="n">
        <v>-0.15</v>
      </c>
      <c r="M75" s="270" t="n">
        <v>-0.095</v>
      </c>
      <c r="N75" s="270" t="n">
        <v>-0.22</v>
      </c>
      <c r="O75" s="231" t="n">
        <v>-0.09</v>
      </c>
      <c r="P75" s="231" t="n">
        <v>-0.0575</v>
      </c>
      <c r="Q75" s="231" t="n">
        <v>-0.105</v>
      </c>
      <c r="R75" s="231" t="n">
        <v>-0.105</v>
      </c>
      <c r="S75" s="231" t="n">
        <v>-0.135</v>
      </c>
      <c r="T75" s="231" t="n">
        <v>-0.135</v>
      </c>
      <c r="U75" s="231" t="n">
        <v>-0.07</v>
      </c>
      <c r="V75" s="231" t="n">
        <v>-0.0575</v>
      </c>
      <c r="W75" s="231" t="n">
        <v>0.18</v>
      </c>
      <c r="X75" s="231" t="n">
        <v>0.215</v>
      </c>
      <c r="Y75" s="231" t="n">
        <v>0.09</v>
      </c>
      <c r="Z75" s="231" t="n">
        <v>0.24</v>
      </c>
      <c r="AA75" s="231" t="n">
        <v>0.195</v>
      </c>
      <c r="AB75" s="231" t="n">
        <v>0.205</v>
      </c>
      <c r="AC75" s="231" t="n">
        <v>-0.0255</v>
      </c>
      <c r="AD75" s="231" t="n">
        <v>-0.04025</v>
      </c>
      <c r="AE75" s="231" t="n">
        <v>-0.0135</v>
      </c>
      <c r="AF75" s="231" t="n">
        <v>-0.031</v>
      </c>
      <c r="AG75" s="231" t="n">
        <v>0.005</v>
      </c>
      <c r="AH75" s="231" t="n">
        <v>-0.0125</v>
      </c>
      <c r="AI75" s="231" t="n">
        <v>-0.07</v>
      </c>
      <c r="AJ75" s="231" t="n">
        <v>-0.064</v>
      </c>
      <c r="AK75" s="231" t="n">
        <v>-0.0865</v>
      </c>
      <c r="AL75" s="231" t="n">
        <v>-0.025</v>
      </c>
      <c r="AM75" s="231" t="n">
        <v>-0.058</v>
      </c>
      <c r="AN75" s="231" t="n">
        <v>-0.0825</v>
      </c>
      <c r="AO75" s="231" t="n">
        <v>-0.03</v>
      </c>
      <c r="AP75" s="231" t="n">
        <v>0.0115</v>
      </c>
      <c r="AQ75" s="231" t="n">
        <v>0.42</v>
      </c>
      <c r="AR75" s="231" t="n">
        <v>0.0075</v>
      </c>
      <c r="AS75" s="231" t="n">
        <v>-0.405</v>
      </c>
      <c r="AT75" s="231" t="n">
        <v>-0.12</v>
      </c>
      <c r="AU75" s="231" t="n">
        <v>-0.19</v>
      </c>
      <c r="AV75" s="231" t="n">
        <v>-0.29</v>
      </c>
      <c r="AW75" s="231" t="n">
        <v>-0.355</v>
      </c>
      <c r="AX75" s="231" t="n">
        <v>-0.405</v>
      </c>
      <c r="AY75" s="231" t="n">
        <v>0.34</v>
      </c>
      <c r="AZ75" s="231" t="n">
        <v>-0.405</v>
      </c>
      <c r="BA75" s="231" t="n">
        <v>0</v>
      </c>
      <c r="BB75" s="231" t="n">
        <v>-0.0875</v>
      </c>
      <c r="BC75" s="231" t="n">
        <v>-0.1035</v>
      </c>
      <c r="BD75" s="231" t="n">
        <v>-0.0575</v>
      </c>
      <c r="BE75" s="231" t="n">
        <v>-0.0935</v>
      </c>
      <c r="BF75" s="231" t="n">
        <v>-0.025</v>
      </c>
      <c r="BG75" s="231" t="n">
        <v>-0.0625</v>
      </c>
      <c r="BH75" s="231" t="n">
        <v>-0.0275</v>
      </c>
      <c r="BI75" s="231" t="n">
        <v>-0.07</v>
      </c>
      <c r="BJ75" s="231" t="n">
        <v>0.12</v>
      </c>
      <c r="BK75" s="231" t="n">
        <v>0.17</v>
      </c>
      <c r="BL75" s="231" t="n">
        <v>0.215</v>
      </c>
      <c r="BM75" s="231" t="n">
        <v>0.18</v>
      </c>
      <c r="BN75" s="231" t="n">
        <v>0.37253</v>
      </c>
    </row>
    <row r="76" customFormat="false" ht="12.75" hidden="false" customHeight="false" outlineLevel="0" collapsed="false">
      <c r="C76" s="263"/>
      <c r="G76" s="219" t="n">
        <f aca="false">EOMONTH(G75,0)+1</f>
        <v>38991</v>
      </c>
      <c r="H76" s="0" t="n">
        <v>4.08</v>
      </c>
      <c r="I76" s="234" t="n">
        <v>0.235</v>
      </c>
      <c r="J76" s="231" t="n">
        <v>0.065481736253463</v>
      </c>
      <c r="K76" s="231" t="n">
        <v>-0.135</v>
      </c>
      <c r="L76" s="231" t="n">
        <v>-0.15</v>
      </c>
      <c r="M76" s="270" t="n">
        <v>-0.0175</v>
      </c>
      <c r="N76" s="270" t="n">
        <v>-0.22</v>
      </c>
      <c r="O76" s="231" t="n">
        <v>-0.015</v>
      </c>
      <c r="P76" s="231" t="n">
        <v>-0.0575</v>
      </c>
      <c r="Q76" s="231" t="n">
        <v>-0.105</v>
      </c>
      <c r="R76" s="231" t="n">
        <v>-0.105</v>
      </c>
      <c r="S76" s="231" t="n">
        <v>-0.135</v>
      </c>
      <c r="T76" s="231" t="n">
        <v>-0.135</v>
      </c>
      <c r="U76" s="231" t="n">
        <v>-0.09</v>
      </c>
      <c r="V76" s="231" t="n">
        <v>-0.0575</v>
      </c>
      <c r="W76" s="231" t="n">
        <v>0.22</v>
      </c>
      <c r="X76" s="231" t="n">
        <v>0.255</v>
      </c>
      <c r="Y76" s="231" t="n">
        <v>0.12</v>
      </c>
      <c r="Z76" s="231" t="n">
        <v>0.13</v>
      </c>
      <c r="AA76" s="231" t="n">
        <v>0.24</v>
      </c>
      <c r="AB76" s="231" t="n">
        <v>0.26</v>
      </c>
      <c r="AC76" s="231" t="n">
        <v>-0.0285</v>
      </c>
      <c r="AD76" s="231" t="n">
        <v>-0.04</v>
      </c>
      <c r="AE76" s="231" t="n">
        <v>-0.0125</v>
      </c>
      <c r="AF76" s="231" t="n">
        <v>-0.03</v>
      </c>
      <c r="AG76" s="231" t="n">
        <v>0.005</v>
      </c>
      <c r="AH76" s="231" t="n">
        <v>-0.021</v>
      </c>
      <c r="AI76" s="231" t="n">
        <v>-0.0675</v>
      </c>
      <c r="AJ76" s="231" t="n">
        <v>-0.0615</v>
      </c>
      <c r="AK76" s="231" t="n">
        <v>-0.084</v>
      </c>
      <c r="AL76" s="231" t="n">
        <v>-0.0175</v>
      </c>
      <c r="AM76" s="231" t="n">
        <v>-0.056</v>
      </c>
      <c r="AN76" s="231" t="n">
        <v>-0.1225</v>
      </c>
      <c r="AO76" s="231" t="n">
        <v>-0.0225</v>
      </c>
      <c r="AP76" s="231" t="n">
        <v>0.009</v>
      </c>
      <c r="AQ76" s="231" t="n">
        <v>0.86</v>
      </c>
      <c r="AR76" s="231" t="n">
        <v>-0.0325</v>
      </c>
      <c r="AS76" s="231" t="n">
        <v>-0.34</v>
      </c>
      <c r="AT76" s="231" t="n">
        <v>-0.1325</v>
      </c>
      <c r="AU76" s="231" t="n">
        <v>-0.19</v>
      </c>
      <c r="AV76" s="231" t="n">
        <v>0</v>
      </c>
      <c r="AW76" s="231" t="n">
        <v>-0.29</v>
      </c>
      <c r="AX76" s="231" t="n">
        <v>-0.34</v>
      </c>
      <c r="AY76" s="231" t="n">
        <v>0.23</v>
      </c>
      <c r="AZ76" s="231" t="n">
        <v>-0.34</v>
      </c>
      <c r="BA76" s="231" t="n">
        <v>0</v>
      </c>
      <c r="BB76" s="231" t="n">
        <v>-0.125</v>
      </c>
      <c r="BC76" s="231" t="n">
        <v>-0.141</v>
      </c>
      <c r="BD76" s="231" t="n">
        <v>-0.0575</v>
      </c>
      <c r="BE76" s="231" t="n">
        <v>-0.1285</v>
      </c>
      <c r="BF76" s="231" t="n">
        <v>-0.0225</v>
      </c>
      <c r="BG76" s="231" t="n">
        <v>-0.0775</v>
      </c>
      <c r="BH76" s="231" t="n">
        <v>-0.0675</v>
      </c>
      <c r="BI76" s="231" t="n">
        <v>-0.0675</v>
      </c>
      <c r="BJ76" s="231" t="n">
        <v>0.18</v>
      </c>
      <c r="BK76" s="231" t="n">
        <v>0.225</v>
      </c>
      <c r="BL76" s="231" t="n">
        <v>0.255</v>
      </c>
      <c r="BM76" s="231" t="n">
        <v>0.22</v>
      </c>
      <c r="BN76" s="231" t="n">
        <v>0.545</v>
      </c>
    </row>
    <row r="77" customFormat="false" ht="12.75" hidden="false" customHeight="false" outlineLevel="0" collapsed="false">
      <c r="C77" s="263"/>
      <c r="G77" s="219" t="n">
        <f aca="false">EOMONTH(G76,0)+1</f>
        <v>39022</v>
      </c>
      <c r="H77" s="0" t="n">
        <v>4.198</v>
      </c>
      <c r="I77" s="234" t="n">
        <v>0.245</v>
      </c>
      <c r="J77" s="231" t="n">
        <v>0.065516805464007</v>
      </c>
      <c r="K77" s="231" t="n">
        <v>-0.1375</v>
      </c>
      <c r="L77" s="231" t="n">
        <v>-0.1525</v>
      </c>
      <c r="M77" s="270" t="n">
        <v>-0.015</v>
      </c>
      <c r="N77" s="270" t="n">
        <v>-0.2225</v>
      </c>
      <c r="O77" s="231" t="n">
        <v>0.005</v>
      </c>
      <c r="P77" s="231" t="n">
        <v>-0.0575</v>
      </c>
      <c r="Q77" s="231" t="n">
        <v>-0.1075</v>
      </c>
      <c r="R77" s="231" t="n">
        <v>-0.1075</v>
      </c>
      <c r="S77" s="231" t="n">
        <v>-0.1375</v>
      </c>
      <c r="T77" s="231" t="n">
        <v>-0.1375</v>
      </c>
      <c r="U77" s="231" t="n">
        <v>-0.10125</v>
      </c>
      <c r="V77" s="231" t="n">
        <v>-0.0575</v>
      </c>
      <c r="W77" s="231" t="n">
        <v>0.24</v>
      </c>
      <c r="X77" s="231" t="n">
        <v>0.275</v>
      </c>
      <c r="Y77" s="231" t="n">
        <v>0.14</v>
      </c>
      <c r="Z77" s="231" t="n">
        <v>0.13</v>
      </c>
      <c r="AA77" s="231" t="n">
        <v>0.26</v>
      </c>
      <c r="AB77" s="231" t="n">
        <v>0.37</v>
      </c>
      <c r="AC77" s="231" t="n">
        <v>-0.0285</v>
      </c>
      <c r="AD77" s="231" t="n">
        <v>-0.0475</v>
      </c>
      <c r="AE77" s="231" t="n">
        <v>-0.0125</v>
      </c>
      <c r="AF77" s="231" t="n">
        <v>-0.03</v>
      </c>
      <c r="AG77" s="231" t="n">
        <v>0.005</v>
      </c>
      <c r="AH77" s="231" t="n">
        <v>-0.021</v>
      </c>
      <c r="AI77" s="231" t="n">
        <v>-0.0675</v>
      </c>
      <c r="AJ77" s="231" t="n">
        <v>-0.0615</v>
      </c>
      <c r="AK77" s="231" t="n">
        <v>-0.084</v>
      </c>
      <c r="AL77" s="231" t="n">
        <v>-0.0175</v>
      </c>
      <c r="AM77" s="231" t="n">
        <v>-0.0775</v>
      </c>
      <c r="AN77" s="231" t="n">
        <v>-0.145</v>
      </c>
      <c r="AO77" s="231" t="n">
        <v>-0.0225</v>
      </c>
      <c r="AP77" s="231" t="n">
        <v>0.009</v>
      </c>
      <c r="AQ77" s="231" t="n">
        <v>1.28</v>
      </c>
      <c r="AR77" s="231" t="n">
        <v>-0.055</v>
      </c>
      <c r="AS77" s="231" t="n">
        <v>-0.34</v>
      </c>
      <c r="AT77" s="231" t="n">
        <v>-0.1275</v>
      </c>
      <c r="AU77" s="231" t="n">
        <v>-0.19</v>
      </c>
      <c r="AV77" s="231" t="n">
        <v>0.06</v>
      </c>
      <c r="AW77" s="231" t="n">
        <v>-0.29</v>
      </c>
      <c r="AX77" s="231" t="n">
        <v>-0.34</v>
      </c>
      <c r="AY77" s="231" t="n">
        <v>0.23</v>
      </c>
      <c r="AZ77" s="231" t="n">
        <v>-0.34</v>
      </c>
      <c r="BA77" s="231" t="n">
        <v>0</v>
      </c>
      <c r="BB77" s="231" t="n">
        <v>-0.125</v>
      </c>
      <c r="BC77" s="231" t="n">
        <v>-0.141</v>
      </c>
      <c r="BD77" s="231" t="n">
        <v>-0.0575</v>
      </c>
      <c r="BE77" s="231" t="n">
        <v>-0.1285</v>
      </c>
      <c r="BF77" s="231" t="n">
        <v>-0.0225</v>
      </c>
      <c r="BG77" s="231" t="n">
        <v>-0.0775</v>
      </c>
      <c r="BH77" s="231" t="n">
        <v>-0.09</v>
      </c>
      <c r="BI77" s="231" t="n">
        <v>-0.0675</v>
      </c>
      <c r="BJ77" s="231" t="n">
        <v>0.18</v>
      </c>
      <c r="BK77" s="231" t="n">
        <v>0.22</v>
      </c>
      <c r="BL77" s="231" t="n">
        <v>0.275</v>
      </c>
      <c r="BM77" s="231" t="n">
        <v>0.24</v>
      </c>
      <c r="BN77" s="231" t="n">
        <v>0.88</v>
      </c>
    </row>
    <row r="78" customFormat="false" ht="12.75" hidden="false" customHeight="false" outlineLevel="0" collapsed="false">
      <c r="C78" s="263"/>
      <c r="G78" s="219" t="n">
        <f aca="false">EOMONTH(G77,0)+1</f>
        <v>39052</v>
      </c>
      <c r="H78" s="0" t="n">
        <v>4.33</v>
      </c>
      <c r="I78" s="234" t="n">
        <v>0.2475</v>
      </c>
      <c r="J78" s="231" t="n">
        <v>0.065553043648665</v>
      </c>
      <c r="K78" s="231" t="n">
        <v>-0.14</v>
      </c>
      <c r="L78" s="231" t="n">
        <v>-0.155</v>
      </c>
      <c r="M78" s="270" t="n">
        <v>-0.0125</v>
      </c>
      <c r="N78" s="270" t="n">
        <v>-0.205</v>
      </c>
      <c r="O78" s="231" t="n">
        <v>0.0175</v>
      </c>
      <c r="P78" s="231" t="n">
        <v>-0.0575</v>
      </c>
      <c r="Q78" s="231" t="n">
        <v>-0.11</v>
      </c>
      <c r="R78" s="231" t="n">
        <v>-0.11</v>
      </c>
      <c r="S78" s="231" t="n">
        <v>-0.14</v>
      </c>
      <c r="T78" s="231" t="n">
        <v>-0.14</v>
      </c>
      <c r="U78" s="231" t="n">
        <v>-0.1025</v>
      </c>
      <c r="V78" s="231" t="n">
        <v>-0.0575</v>
      </c>
      <c r="W78" s="231" t="n">
        <v>0.25</v>
      </c>
      <c r="X78" s="231" t="n">
        <v>0.285</v>
      </c>
      <c r="Y78" s="231" t="n">
        <v>0.15</v>
      </c>
      <c r="Z78" s="231" t="n">
        <v>0.13</v>
      </c>
      <c r="AA78" s="231" t="n">
        <v>0.27</v>
      </c>
      <c r="AB78" s="231" t="n">
        <v>0.4</v>
      </c>
      <c r="AC78" s="231" t="n">
        <v>-0.024</v>
      </c>
      <c r="AD78" s="231" t="n">
        <v>-0.0375</v>
      </c>
      <c r="AE78" s="231" t="n">
        <v>-0.0125</v>
      </c>
      <c r="AF78" s="231" t="n">
        <v>-0.03</v>
      </c>
      <c r="AG78" s="231" t="n">
        <v>0.005</v>
      </c>
      <c r="AH78" s="231" t="n">
        <v>-0.0225</v>
      </c>
      <c r="AI78" s="231" t="n">
        <v>-0.0675</v>
      </c>
      <c r="AJ78" s="231" t="n">
        <v>-0.0595</v>
      </c>
      <c r="AK78" s="231" t="n">
        <v>-0.082</v>
      </c>
      <c r="AL78" s="231" t="n">
        <v>-0.019</v>
      </c>
      <c r="AM78" s="231" t="n">
        <v>-0.08</v>
      </c>
      <c r="AN78" s="231" t="n">
        <v>-0.1475</v>
      </c>
      <c r="AO78" s="231" t="n">
        <v>-0.0225</v>
      </c>
      <c r="AP78" s="231" t="n">
        <v>0.009</v>
      </c>
      <c r="AQ78" s="231" t="n">
        <v>1.61</v>
      </c>
      <c r="AR78" s="231" t="n">
        <v>-0.0575</v>
      </c>
      <c r="AS78" s="231" t="n">
        <v>-0.34</v>
      </c>
      <c r="AT78" s="231" t="n">
        <v>-0.1275</v>
      </c>
      <c r="AU78" s="231" t="n">
        <v>-0.19</v>
      </c>
      <c r="AV78" s="231" t="n">
        <v>0.13</v>
      </c>
      <c r="AW78" s="231" t="n">
        <v>-0.29</v>
      </c>
      <c r="AX78" s="231" t="n">
        <v>-0.34</v>
      </c>
      <c r="AY78" s="231" t="n">
        <v>0.23</v>
      </c>
      <c r="AZ78" s="231" t="n">
        <v>-0.34</v>
      </c>
      <c r="BA78" s="231" t="n">
        <v>0</v>
      </c>
      <c r="BB78" s="231" t="n">
        <v>0</v>
      </c>
      <c r="BC78" s="231" t="n">
        <v>-0.161</v>
      </c>
      <c r="BD78" s="231" t="n">
        <v>-0.0575</v>
      </c>
      <c r="BE78" s="231" t="n">
        <v>-0.1465</v>
      </c>
      <c r="BF78" s="231" t="n">
        <v>-0.024</v>
      </c>
      <c r="BG78" s="231" t="n">
        <v>-0.0775</v>
      </c>
      <c r="BH78" s="231" t="n">
        <v>-0.0925</v>
      </c>
      <c r="BI78" s="231" t="n">
        <v>-0.0675</v>
      </c>
      <c r="BJ78" s="231" t="n">
        <v>0.18</v>
      </c>
      <c r="BK78" s="231" t="n">
        <v>0.235</v>
      </c>
      <c r="BL78" s="231" t="n">
        <v>0.285</v>
      </c>
      <c r="BM78" s="231" t="n">
        <v>0.25</v>
      </c>
      <c r="BN78" s="231" t="n">
        <v>1.105</v>
      </c>
    </row>
    <row r="79" customFormat="false" ht="12.75" hidden="false" customHeight="false" outlineLevel="0" collapsed="false">
      <c r="C79" s="263"/>
      <c r="G79" s="219" t="n">
        <f aca="false">EOMONTH(G78,0)+1</f>
        <v>39083</v>
      </c>
      <c r="H79" s="0" t="n">
        <v>4.19</v>
      </c>
      <c r="I79" s="234" t="n">
        <v>0.235</v>
      </c>
      <c r="J79" s="231" t="n">
        <v>0.065589281833757</v>
      </c>
      <c r="K79" s="231" t="n">
        <v>-0.1325</v>
      </c>
      <c r="L79" s="231" t="n">
        <v>-0.1475</v>
      </c>
      <c r="M79" s="270" t="n">
        <v>-0.015</v>
      </c>
      <c r="N79" s="270" t="n">
        <v>-0.1975</v>
      </c>
      <c r="O79" s="231" t="n">
        <v>0.0225</v>
      </c>
      <c r="P79" s="231" t="n">
        <v>-0.0575</v>
      </c>
      <c r="Q79" s="231" t="n">
        <v>-0.1025</v>
      </c>
      <c r="R79" s="231" t="n">
        <v>-0.1025</v>
      </c>
      <c r="S79" s="231" t="n">
        <v>-0.1325</v>
      </c>
      <c r="T79" s="231" t="n">
        <v>-0.1325</v>
      </c>
      <c r="U79" s="231" t="n">
        <v>-0.09375</v>
      </c>
      <c r="V79" s="231" t="n">
        <v>-0.0575</v>
      </c>
      <c r="W79" s="231" t="n">
        <v>0.24</v>
      </c>
      <c r="X79" s="231" t="n">
        <v>0.275</v>
      </c>
      <c r="Y79" s="231" t="n">
        <v>0.14</v>
      </c>
      <c r="Z79" s="231" t="n">
        <v>0.13</v>
      </c>
      <c r="AA79" s="231" t="n">
        <v>0.27</v>
      </c>
      <c r="AB79" s="231" t="n">
        <v>0.39</v>
      </c>
      <c r="AC79" s="231" t="n">
        <v>-0.024</v>
      </c>
      <c r="AD79" s="231" t="n">
        <v>-0.0325</v>
      </c>
      <c r="AE79" s="231" t="n">
        <v>-0.0125</v>
      </c>
      <c r="AF79" s="231" t="n">
        <v>-0.03</v>
      </c>
      <c r="AG79" s="231" t="n">
        <v>0.005</v>
      </c>
      <c r="AH79" s="231" t="n">
        <v>-0.0225</v>
      </c>
      <c r="AI79" s="231" t="n">
        <v>-0.0675</v>
      </c>
      <c r="AJ79" s="231" t="n">
        <v>-0.0595</v>
      </c>
      <c r="AK79" s="231" t="n">
        <v>-0.082</v>
      </c>
      <c r="AL79" s="231" t="n">
        <v>-0.019</v>
      </c>
      <c r="AM79" s="231" t="n">
        <v>-0.08</v>
      </c>
      <c r="AN79" s="231" t="n">
        <v>-0.13</v>
      </c>
      <c r="AO79" s="231" t="n">
        <v>-0.0225</v>
      </c>
      <c r="AP79" s="231" t="n">
        <v>0.009</v>
      </c>
      <c r="AQ79" s="231" t="n">
        <v>1.57</v>
      </c>
      <c r="AR79" s="231" t="n">
        <v>-0.04</v>
      </c>
      <c r="AS79" s="231" t="n">
        <v>-0.34</v>
      </c>
      <c r="AT79" s="231" t="n">
        <v>-0.1275</v>
      </c>
      <c r="AU79" s="231" t="n">
        <v>-0.19</v>
      </c>
      <c r="AV79" s="231" t="n">
        <v>0</v>
      </c>
      <c r="AW79" s="231" t="n">
        <v>-0.29</v>
      </c>
      <c r="AX79" s="231" t="n">
        <v>-0.34</v>
      </c>
      <c r="AY79" s="231" t="n">
        <v>0.23</v>
      </c>
      <c r="AZ79" s="231" t="n">
        <v>-0.34</v>
      </c>
      <c r="BA79" s="231" t="n">
        <v>0</v>
      </c>
      <c r="BB79" s="231" t="n">
        <v>0</v>
      </c>
      <c r="BC79" s="231" t="n">
        <v>-0.1535</v>
      </c>
      <c r="BD79" s="231" t="n">
        <v>-0.0575</v>
      </c>
      <c r="BE79" s="231" t="n">
        <v>-0.1415</v>
      </c>
      <c r="BF79" s="231" t="n">
        <v>-0.024</v>
      </c>
      <c r="BG79" s="231" t="n">
        <v>-0.0775</v>
      </c>
      <c r="BH79" s="231" t="n">
        <v>-0.075</v>
      </c>
      <c r="BI79" s="231" t="n">
        <v>-0.0675</v>
      </c>
      <c r="BJ79" s="231" t="n">
        <v>0.18</v>
      </c>
      <c r="BK79" s="231" t="n">
        <v>0.3</v>
      </c>
      <c r="BL79" s="231" t="n">
        <v>0.275</v>
      </c>
      <c r="BM79" s="231" t="n">
        <v>0.24</v>
      </c>
      <c r="BN79" s="231" t="n">
        <v>1.105</v>
      </c>
    </row>
    <row r="80" customFormat="false" ht="12.75" hidden="false" customHeight="false" outlineLevel="0" collapsed="false">
      <c r="C80" s="263"/>
      <c r="G80" s="219" t="n">
        <f aca="false">EOMONTH(G79,0)+1</f>
        <v>39114</v>
      </c>
      <c r="H80" s="0" t="n">
        <v>4.07</v>
      </c>
      <c r="I80" s="234" t="n">
        <v>0.225</v>
      </c>
      <c r="J80" s="231" t="n">
        <v>0.065622013098086</v>
      </c>
      <c r="K80" s="231" t="n">
        <v>-0.13</v>
      </c>
      <c r="L80" s="231" t="n">
        <v>-0.145</v>
      </c>
      <c r="M80" s="270" t="n">
        <v>-0.015</v>
      </c>
      <c r="N80" s="270" t="n">
        <v>-0.195</v>
      </c>
      <c r="O80" s="231" t="n">
        <v>0.02</v>
      </c>
      <c r="P80" s="231" t="n">
        <v>-0.0575</v>
      </c>
      <c r="Q80" s="231" t="n">
        <v>-0.1</v>
      </c>
      <c r="R80" s="231" t="n">
        <v>-0.1</v>
      </c>
      <c r="S80" s="231" t="n">
        <v>-0.13</v>
      </c>
      <c r="T80" s="231" t="n">
        <v>-0.13</v>
      </c>
      <c r="U80" s="231" t="n">
        <v>-0.0875</v>
      </c>
      <c r="V80" s="231" t="n">
        <v>-0.0575</v>
      </c>
      <c r="W80" s="231" t="n">
        <v>0.235</v>
      </c>
      <c r="X80" s="231" t="n">
        <v>0.27</v>
      </c>
      <c r="Y80" s="231" t="n">
        <v>0.135</v>
      </c>
      <c r="Z80" s="231" t="n">
        <v>0.13</v>
      </c>
      <c r="AA80" s="231" t="n">
        <v>0.24</v>
      </c>
      <c r="AB80" s="231" t="n">
        <v>0.39</v>
      </c>
      <c r="AC80" s="231" t="n">
        <v>-0.024</v>
      </c>
      <c r="AD80" s="231" t="n">
        <v>-0.0325</v>
      </c>
      <c r="AE80" s="231" t="n">
        <v>0.0035</v>
      </c>
      <c r="AF80" s="231" t="n">
        <v>-0.014</v>
      </c>
      <c r="AG80" s="231" t="n">
        <v>0.005</v>
      </c>
      <c r="AH80" s="231" t="n">
        <v>-0.0225</v>
      </c>
      <c r="AI80" s="231" t="n">
        <v>-0.0675</v>
      </c>
      <c r="AJ80" s="231" t="n">
        <v>-0.0595</v>
      </c>
      <c r="AK80" s="231" t="n">
        <v>-0.082</v>
      </c>
      <c r="AL80" s="231" t="n">
        <v>-0.019</v>
      </c>
      <c r="AM80" s="231" t="n">
        <v>-0.0775</v>
      </c>
      <c r="AN80" s="231" t="n">
        <v>-0.1175</v>
      </c>
      <c r="AO80" s="231" t="n">
        <v>-0.0225</v>
      </c>
      <c r="AP80" s="231" t="n">
        <v>0.009</v>
      </c>
      <c r="AQ80" s="231" t="n">
        <v>0.93</v>
      </c>
      <c r="AR80" s="231" t="n">
        <v>-0.0275</v>
      </c>
      <c r="AS80" s="231" t="n">
        <v>-0.34</v>
      </c>
      <c r="AT80" s="231" t="n">
        <v>-0.1325</v>
      </c>
      <c r="AU80" s="231" t="n">
        <v>-0.19</v>
      </c>
      <c r="AV80" s="231" t="n">
        <v>-0.18</v>
      </c>
      <c r="AW80" s="231" t="n">
        <v>-0.29</v>
      </c>
      <c r="AX80" s="231" t="n">
        <v>-0.34</v>
      </c>
      <c r="AY80" s="231" t="n">
        <v>0.23</v>
      </c>
      <c r="AZ80" s="231" t="n">
        <v>-0.34</v>
      </c>
      <c r="BA80" s="231" t="n">
        <v>0</v>
      </c>
      <c r="BB80" s="231" t="n">
        <v>0</v>
      </c>
      <c r="BC80" s="231" t="n">
        <v>-0.1425</v>
      </c>
      <c r="BD80" s="231" t="n">
        <v>-0.0575</v>
      </c>
      <c r="BE80" s="231" t="n">
        <v>-0.1315</v>
      </c>
      <c r="BF80" s="231" t="n">
        <v>-0.024</v>
      </c>
      <c r="BG80" s="231" t="n">
        <v>-0.0775</v>
      </c>
      <c r="BH80" s="231" t="n">
        <v>-0.0625</v>
      </c>
      <c r="BI80" s="231" t="n">
        <v>-0.0675</v>
      </c>
      <c r="BJ80" s="231" t="n">
        <v>0.18</v>
      </c>
      <c r="BK80" s="231" t="n">
        <v>0.295</v>
      </c>
      <c r="BL80" s="231" t="n">
        <v>0.27</v>
      </c>
      <c r="BM80" s="231" t="n">
        <v>0.235</v>
      </c>
      <c r="BN80" s="231" t="n">
        <v>0.715</v>
      </c>
    </row>
    <row r="81" customFormat="false" ht="12.75" hidden="false" customHeight="false" outlineLevel="0" collapsed="false">
      <c r="C81" s="263"/>
      <c r="G81" s="219" t="n">
        <f aca="false">EOMONTH(G80,0)+1</f>
        <v>39142</v>
      </c>
      <c r="H81" s="0" t="n">
        <v>3.94</v>
      </c>
      <c r="I81" s="234" t="n">
        <v>0.225</v>
      </c>
      <c r="J81" s="231" t="n">
        <v>0.065658251284007</v>
      </c>
      <c r="K81" s="231" t="n">
        <v>-0.135</v>
      </c>
      <c r="L81" s="231" t="n">
        <v>-0.15</v>
      </c>
      <c r="M81" s="270" t="n">
        <v>-0.1</v>
      </c>
      <c r="N81" s="270" t="n">
        <v>-0.2</v>
      </c>
      <c r="O81" s="231" t="n">
        <v>-0.105</v>
      </c>
      <c r="P81" s="231" t="n">
        <v>-0.055</v>
      </c>
      <c r="Q81" s="231" t="n">
        <v>-0.075</v>
      </c>
      <c r="R81" s="231" t="n">
        <v>-0.105</v>
      </c>
      <c r="S81" s="231" t="n">
        <v>-0.135</v>
      </c>
      <c r="T81" s="231" t="n">
        <v>-0.135</v>
      </c>
      <c r="U81" s="231" t="n">
        <v>-0.065</v>
      </c>
      <c r="V81" s="231" t="n">
        <v>-0.055</v>
      </c>
      <c r="W81" s="231" t="n">
        <v>0.17</v>
      </c>
      <c r="X81" s="231" t="n">
        <v>0.205</v>
      </c>
      <c r="Y81" s="231" t="n">
        <v>0.08</v>
      </c>
      <c r="Z81" s="231" t="n">
        <v>0.24</v>
      </c>
      <c r="AA81" s="231" t="n">
        <v>0.17</v>
      </c>
      <c r="AB81" s="231" t="n">
        <v>0.24</v>
      </c>
      <c r="AC81" s="231" t="n">
        <v>-0.0235</v>
      </c>
      <c r="AD81" s="231" t="n">
        <v>-0.04</v>
      </c>
      <c r="AE81" s="231" t="n">
        <v>0.0035</v>
      </c>
      <c r="AF81" s="231" t="n">
        <v>-0.014</v>
      </c>
      <c r="AG81" s="231" t="n">
        <v>0.005</v>
      </c>
      <c r="AH81" s="231" t="n">
        <v>-0.0125</v>
      </c>
      <c r="AI81" s="231" t="n">
        <v>-0.07</v>
      </c>
      <c r="AJ81" s="231" t="n">
        <v>-0.062</v>
      </c>
      <c r="AK81" s="231" t="n">
        <v>-0.0845</v>
      </c>
      <c r="AL81" s="231" t="n">
        <v>-0.024</v>
      </c>
      <c r="AM81" s="231" t="n">
        <v>-0.06</v>
      </c>
      <c r="AN81" s="231" t="n">
        <v>-0.075</v>
      </c>
      <c r="AO81" s="231" t="n">
        <v>-0.018</v>
      </c>
      <c r="AP81" s="231" t="n">
        <v>0.0115</v>
      </c>
      <c r="AQ81" s="231" t="n">
        <v>0.45</v>
      </c>
      <c r="AR81" s="231" t="n">
        <v>0.015</v>
      </c>
      <c r="AS81" s="231" t="n">
        <v>-0.405</v>
      </c>
      <c r="AT81" s="231" t="n">
        <v>-0.12</v>
      </c>
      <c r="AU81" s="231" t="n">
        <v>-0.19</v>
      </c>
      <c r="AV81" s="231" t="n">
        <v>-0.29</v>
      </c>
      <c r="AW81" s="231" t="n">
        <v>-0.355</v>
      </c>
      <c r="AX81" s="231" t="n">
        <v>-0.405</v>
      </c>
      <c r="AY81" s="231" t="n">
        <v>0.34</v>
      </c>
      <c r="AZ81" s="231" t="n">
        <v>-0.405</v>
      </c>
      <c r="BA81" s="231" t="n">
        <v>0</v>
      </c>
      <c r="BB81" s="231" t="n">
        <v>0</v>
      </c>
      <c r="BC81" s="231" t="n">
        <v>-0.1115</v>
      </c>
      <c r="BD81" s="231" t="n">
        <v>-0.055</v>
      </c>
      <c r="BE81" s="231" t="n">
        <v>-0.089</v>
      </c>
      <c r="BF81" s="231" t="n">
        <v>-0.024</v>
      </c>
      <c r="BG81" s="231" t="n">
        <v>-0.06</v>
      </c>
      <c r="BH81" s="231" t="n">
        <v>-0.02</v>
      </c>
      <c r="BI81" s="231" t="n">
        <v>-0.07</v>
      </c>
      <c r="BJ81" s="231" t="n">
        <v>0.12</v>
      </c>
      <c r="BK81" s="231" t="n">
        <v>0.17</v>
      </c>
      <c r="BL81" s="231" t="n">
        <v>0.205</v>
      </c>
      <c r="BM81" s="231" t="n">
        <v>0.17</v>
      </c>
      <c r="BN81" s="231" t="n">
        <v>0.365</v>
      </c>
    </row>
    <row r="82" customFormat="false" ht="12.75" hidden="false" customHeight="false" outlineLevel="0" collapsed="false">
      <c r="C82" s="263"/>
      <c r="G82" s="219" t="n">
        <f aca="false">EOMONTH(G81,0)+1</f>
        <v>39173</v>
      </c>
      <c r="H82" s="0" t="n">
        <v>3.91</v>
      </c>
      <c r="I82" s="234" t="n">
        <v>0.225</v>
      </c>
      <c r="J82" s="231" t="n">
        <v>0.065693320496602</v>
      </c>
      <c r="K82" s="231" t="n">
        <v>-0.135</v>
      </c>
      <c r="L82" s="231" t="n">
        <v>-0.15</v>
      </c>
      <c r="M82" s="270" t="n">
        <v>-0.095</v>
      </c>
      <c r="N82" s="270" t="n">
        <v>-0.2</v>
      </c>
      <c r="O82" s="231" t="n">
        <v>-0.1</v>
      </c>
      <c r="P82" s="231" t="n">
        <v>-0.055</v>
      </c>
      <c r="Q82" s="231" t="n">
        <v>-0.075</v>
      </c>
      <c r="R82" s="231" t="n">
        <v>-0.105</v>
      </c>
      <c r="S82" s="231" t="n">
        <v>-0.135</v>
      </c>
      <c r="T82" s="231" t="n">
        <v>-0.135</v>
      </c>
      <c r="U82" s="231" t="n">
        <v>-0.065</v>
      </c>
      <c r="V82" s="231" t="n">
        <v>-0.055</v>
      </c>
      <c r="W82" s="231" t="n">
        <v>0.16</v>
      </c>
      <c r="X82" s="231" t="n">
        <v>0.195</v>
      </c>
      <c r="Y82" s="231" t="n">
        <v>0.07</v>
      </c>
      <c r="Z82" s="231" t="n">
        <v>0.24</v>
      </c>
      <c r="AA82" s="231" t="n">
        <v>0.165</v>
      </c>
      <c r="AB82" s="231" t="n">
        <v>0.195</v>
      </c>
      <c r="AC82" s="231" t="n">
        <v>-0.0235</v>
      </c>
      <c r="AD82" s="231" t="n">
        <v>-0.04025</v>
      </c>
      <c r="AE82" s="231" t="n">
        <v>0.00325</v>
      </c>
      <c r="AF82" s="231" t="n">
        <v>-0.01425</v>
      </c>
      <c r="AG82" s="231" t="n">
        <v>0.005</v>
      </c>
      <c r="AH82" s="231" t="n">
        <v>-0.0125</v>
      </c>
      <c r="AI82" s="231" t="n">
        <v>-0.07</v>
      </c>
      <c r="AJ82" s="231" t="n">
        <v>-0.062</v>
      </c>
      <c r="AK82" s="231" t="n">
        <v>-0.0845</v>
      </c>
      <c r="AL82" s="231" t="n">
        <v>-0.024</v>
      </c>
      <c r="AM82" s="231" t="n">
        <v>-0.068</v>
      </c>
      <c r="AN82" s="231" t="n">
        <v>-0.075</v>
      </c>
      <c r="AO82" s="231" t="n">
        <v>-0.028</v>
      </c>
      <c r="AP82" s="231" t="n">
        <v>0.0115</v>
      </c>
      <c r="AQ82" s="231" t="n">
        <v>0.39</v>
      </c>
      <c r="AR82" s="231" t="n">
        <v>0.015</v>
      </c>
      <c r="AS82" s="231" t="n">
        <v>-0.405</v>
      </c>
      <c r="AT82" s="231" t="n">
        <v>-0.12</v>
      </c>
      <c r="AU82" s="231" t="n">
        <v>-0.19</v>
      </c>
      <c r="AV82" s="231" t="n">
        <v>-0.29</v>
      </c>
      <c r="AW82" s="231" t="n">
        <v>-0.355</v>
      </c>
      <c r="AX82" s="231" t="n">
        <v>-0.405</v>
      </c>
      <c r="AY82" s="231" t="n">
        <v>0.34</v>
      </c>
      <c r="AZ82" s="231" t="n">
        <v>-0.405</v>
      </c>
      <c r="BA82" s="231" t="n">
        <v>0</v>
      </c>
      <c r="BB82" s="231" t="n">
        <v>0</v>
      </c>
      <c r="BC82" s="231" t="n">
        <v>-0.1065</v>
      </c>
      <c r="BD82" s="231" t="n">
        <v>-0.055</v>
      </c>
      <c r="BE82" s="231" t="n">
        <v>-0.084</v>
      </c>
      <c r="BF82" s="231" t="n">
        <v>-0.024</v>
      </c>
      <c r="BG82" s="231" t="n">
        <v>-0.06</v>
      </c>
      <c r="BH82" s="231" t="n">
        <v>-0.02</v>
      </c>
      <c r="BI82" s="231" t="n">
        <v>-0.07</v>
      </c>
      <c r="BJ82" s="231" t="n">
        <v>0.12</v>
      </c>
      <c r="BK82" s="231" t="n">
        <v>0.17</v>
      </c>
      <c r="BL82" s="231" t="n">
        <v>0.195</v>
      </c>
      <c r="BM82" s="231" t="n">
        <v>0.16</v>
      </c>
      <c r="BN82" s="231" t="n">
        <v>0.2975</v>
      </c>
    </row>
    <row r="83" customFormat="false" ht="12.75" hidden="false" customHeight="false" outlineLevel="0" collapsed="false">
      <c r="C83" s="263"/>
      <c r="G83" s="219" t="n">
        <f aca="false">EOMONTH(G82,0)+1</f>
        <v>39203</v>
      </c>
      <c r="H83" s="0" t="n">
        <v>3.933</v>
      </c>
      <c r="I83" s="234" t="n">
        <v>0.215</v>
      </c>
      <c r="J83" s="231" t="n">
        <v>0.06572955868338</v>
      </c>
      <c r="K83" s="231" t="n">
        <v>-0.135</v>
      </c>
      <c r="L83" s="231" t="n">
        <v>-0.15</v>
      </c>
      <c r="M83" s="270" t="n">
        <v>-0.09</v>
      </c>
      <c r="N83" s="270" t="n">
        <v>-0.2</v>
      </c>
      <c r="O83" s="231" t="n">
        <v>-0.095</v>
      </c>
      <c r="P83" s="231" t="n">
        <v>-0.055</v>
      </c>
      <c r="Q83" s="231" t="n">
        <v>-0.075</v>
      </c>
      <c r="R83" s="231" t="n">
        <v>-0.105</v>
      </c>
      <c r="S83" s="231" t="n">
        <v>-0.135</v>
      </c>
      <c r="T83" s="231" t="n">
        <v>-0.135</v>
      </c>
      <c r="U83" s="231" t="n">
        <v>-0.0625</v>
      </c>
      <c r="V83" s="231" t="n">
        <v>-0.055</v>
      </c>
      <c r="W83" s="231" t="n">
        <v>0.15</v>
      </c>
      <c r="X83" s="231" t="n">
        <v>0.185</v>
      </c>
      <c r="Y83" s="231" t="n">
        <v>0.06</v>
      </c>
      <c r="Z83" s="231" t="n">
        <v>0</v>
      </c>
      <c r="AA83" s="231" t="n">
        <v>0.17</v>
      </c>
      <c r="AB83" s="231" t="n">
        <v>0.195</v>
      </c>
      <c r="AC83" s="231" t="n">
        <v>-0.0235</v>
      </c>
      <c r="AD83" s="231" t="n">
        <v>-0.04025</v>
      </c>
      <c r="AE83" s="231" t="n">
        <v>0.00325</v>
      </c>
      <c r="AF83" s="231" t="n">
        <v>-0.01425</v>
      </c>
      <c r="AG83" s="231" t="n">
        <v>0.005</v>
      </c>
      <c r="AH83" s="231" t="n">
        <v>-0.0125</v>
      </c>
      <c r="AI83" s="231" t="n">
        <v>-0.07</v>
      </c>
      <c r="AJ83" s="231" t="n">
        <v>-0.062</v>
      </c>
      <c r="AK83" s="231" t="n">
        <v>-0.0845</v>
      </c>
      <c r="AL83" s="231" t="n">
        <v>-0.024</v>
      </c>
      <c r="AM83" s="231" t="n">
        <v>-0.084</v>
      </c>
      <c r="AN83" s="231" t="n">
        <v>-0.07</v>
      </c>
      <c r="AO83" s="231" t="n">
        <v>-0.028</v>
      </c>
      <c r="AP83" s="231" t="n">
        <v>0.0115</v>
      </c>
      <c r="AQ83" s="231" t="n">
        <v>0.39</v>
      </c>
      <c r="AR83" s="231" t="n">
        <v>0.02</v>
      </c>
      <c r="AS83" s="231" t="n">
        <v>-0.405</v>
      </c>
      <c r="AT83" s="231" t="n">
        <v>-0.12</v>
      </c>
      <c r="AU83" s="231" t="n">
        <v>-0.19</v>
      </c>
      <c r="AV83" s="231" t="n">
        <v>-0.29</v>
      </c>
      <c r="AW83" s="231" t="n">
        <v>-0.355</v>
      </c>
      <c r="AX83" s="231" t="n">
        <v>-0.405</v>
      </c>
      <c r="AY83" s="231" t="n">
        <v>0.34</v>
      </c>
      <c r="AZ83" s="231" t="n">
        <v>-0.405</v>
      </c>
      <c r="BA83" s="231" t="n">
        <v>0</v>
      </c>
      <c r="BB83" s="231" t="n">
        <v>0</v>
      </c>
      <c r="BC83" s="231" t="n">
        <v>-0.1065</v>
      </c>
      <c r="BD83" s="231" t="n">
        <v>-0.055</v>
      </c>
      <c r="BE83" s="231" t="n">
        <v>-0.079</v>
      </c>
      <c r="BF83" s="231" t="n">
        <v>-0.024</v>
      </c>
      <c r="BG83" s="231" t="n">
        <v>-0.06</v>
      </c>
      <c r="BH83" s="231" t="n">
        <v>-0.015</v>
      </c>
      <c r="BI83" s="231" t="n">
        <v>-0.07</v>
      </c>
      <c r="BJ83" s="231" t="n">
        <v>0.12</v>
      </c>
      <c r="BK83" s="231" t="n">
        <v>0.17</v>
      </c>
      <c r="BL83" s="231" t="n">
        <v>0.185</v>
      </c>
      <c r="BM83" s="231" t="n">
        <v>0.15</v>
      </c>
      <c r="BN83" s="231" t="n">
        <v>0.2975</v>
      </c>
    </row>
    <row r="84" customFormat="false" ht="12.75" hidden="false" customHeight="false" outlineLevel="0" collapsed="false">
      <c r="C84" s="263"/>
      <c r="G84" s="219" t="n">
        <f aca="false">EOMONTH(G83,0)+1</f>
        <v>39234</v>
      </c>
      <c r="H84" s="0" t="n">
        <v>3.938</v>
      </c>
      <c r="I84" s="234" t="n">
        <v>0.215</v>
      </c>
      <c r="J84" s="231" t="n">
        <v>0.065764627896804</v>
      </c>
      <c r="K84" s="231" t="n">
        <v>-0.135</v>
      </c>
      <c r="L84" s="231" t="n">
        <v>-0.15</v>
      </c>
      <c r="M84" s="270" t="n">
        <v>-0.09</v>
      </c>
      <c r="N84" s="270" t="n">
        <v>-0.22</v>
      </c>
      <c r="O84" s="231" t="n">
        <v>-0.095</v>
      </c>
      <c r="P84" s="231" t="n">
        <v>-0.055</v>
      </c>
      <c r="Q84" s="231" t="n">
        <v>-0.075</v>
      </c>
      <c r="R84" s="231" t="n">
        <v>-0.105</v>
      </c>
      <c r="S84" s="231" t="n">
        <v>-0.135</v>
      </c>
      <c r="T84" s="231" t="n">
        <v>-0.135</v>
      </c>
      <c r="U84" s="231" t="n">
        <v>-0.06125</v>
      </c>
      <c r="V84" s="231" t="n">
        <v>-0.055</v>
      </c>
      <c r="W84" s="231" t="n">
        <v>0.15</v>
      </c>
      <c r="X84" s="231" t="n">
        <v>0.185</v>
      </c>
      <c r="Y84" s="231" t="n">
        <v>0.06</v>
      </c>
      <c r="Z84" s="231" t="n">
        <v>0</v>
      </c>
      <c r="AA84" s="231" t="n">
        <v>0.175</v>
      </c>
      <c r="AB84" s="231" t="n">
        <v>0.215</v>
      </c>
      <c r="AC84" s="231" t="n">
        <v>-0.0235</v>
      </c>
      <c r="AD84" s="231" t="n">
        <v>-0.04025</v>
      </c>
      <c r="AE84" s="231" t="n">
        <v>0.00325</v>
      </c>
      <c r="AF84" s="231" t="n">
        <v>-0.01425</v>
      </c>
      <c r="AG84" s="231" t="n">
        <v>0.005</v>
      </c>
      <c r="AH84" s="231" t="n">
        <v>-0.0125</v>
      </c>
      <c r="AI84" s="231" t="n">
        <v>-0.07</v>
      </c>
      <c r="AJ84" s="231" t="n">
        <v>-0.062</v>
      </c>
      <c r="AK84" s="231" t="n">
        <v>-0.0845</v>
      </c>
      <c r="AL84" s="231" t="n">
        <v>-0.024</v>
      </c>
      <c r="AM84" s="231" t="n">
        <v>-0.077</v>
      </c>
      <c r="AN84" s="231" t="n">
        <v>-0.0675</v>
      </c>
      <c r="AO84" s="231" t="n">
        <v>-0.028</v>
      </c>
      <c r="AP84" s="231" t="n">
        <v>0.0115</v>
      </c>
      <c r="AQ84" s="231" t="n">
        <v>0.45</v>
      </c>
      <c r="AR84" s="231" t="n">
        <v>0.0225</v>
      </c>
      <c r="AS84" s="231" t="n">
        <v>-0.405</v>
      </c>
      <c r="AT84" s="231" t="n">
        <v>-0.12</v>
      </c>
      <c r="AU84" s="231" t="n">
        <v>-0.19</v>
      </c>
      <c r="AV84" s="231" t="n">
        <v>-0.29</v>
      </c>
      <c r="AW84" s="231" t="n">
        <v>-0.355</v>
      </c>
      <c r="AX84" s="231" t="n">
        <v>-0.405</v>
      </c>
      <c r="AY84" s="231" t="n">
        <v>0.34</v>
      </c>
      <c r="AZ84" s="231" t="n">
        <v>-0.405</v>
      </c>
      <c r="BA84" s="231" t="n">
        <v>0</v>
      </c>
      <c r="BB84" s="231" t="n">
        <v>0</v>
      </c>
      <c r="BC84" s="231" t="n">
        <v>-0.1065</v>
      </c>
      <c r="BD84" s="231" t="n">
        <v>-0.055</v>
      </c>
      <c r="BE84" s="231" t="n">
        <v>-0.074</v>
      </c>
      <c r="BF84" s="231" t="n">
        <v>-0.024</v>
      </c>
      <c r="BG84" s="231" t="n">
        <v>-0.06</v>
      </c>
      <c r="BH84" s="231" t="n">
        <v>-0.0125</v>
      </c>
      <c r="BI84" s="231" t="n">
        <v>-0.07</v>
      </c>
      <c r="BJ84" s="231" t="n">
        <v>0.12</v>
      </c>
      <c r="BK84" s="231" t="n">
        <v>0.17</v>
      </c>
      <c r="BL84" s="231" t="n">
        <v>0.185</v>
      </c>
      <c r="BM84" s="231" t="n">
        <v>0.15</v>
      </c>
      <c r="BN84" s="231" t="n">
        <v>0.31</v>
      </c>
    </row>
    <row r="85" customFormat="false" ht="12.75" hidden="false" customHeight="false" outlineLevel="0" collapsed="false">
      <c r="C85" s="263"/>
      <c r="G85" s="219" t="n">
        <f aca="false">EOMONTH(G84,0)+1</f>
        <v>39264</v>
      </c>
      <c r="H85" s="0" t="n">
        <v>3.948</v>
      </c>
      <c r="I85" s="234" t="n">
        <v>0.215</v>
      </c>
      <c r="J85" s="231" t="n">
        <v>0.065800866084437</v>
      </c>
      <c r="K85" s="231" t="n">
        <v>-0.135</v>
      </c>
      <c r="L85" s="231" t="n">
        <v>-0.15</v>
      </c>
      <c r="M85" s="270" t="n">
        <v>-0.09</v>
      </c>
      <c r="N85" s="270" t="n">
        <v>-0.22</v>
      </c>
      <c r="O85" s="231" t="n">
        <v>-0.095</v>
      </c>
      <c r="P85" s="231" t="n">
        <v>-0.055</v>
      </c>
      <c r="Q85" s="231" t="n">
        <v>-0.075</v>
      </c>
      <c r="R85" s="231" t="n">
        <v>-0.105</v>
      </c>
      <c r="S85" s="231" t="n">
        <v>-0.135</v>
      </c>
      <c r="T85" s="231" t="n">
        <v>-0.135</v>
      </c>
      <c r="U85" s="231" t="n">
        <v>-0.06</v>
      </c>
      <c r="V85" s="231" t="n">
        <v>-0.055</v>
      </c>
      <c r="W85" s="231" t="n">
        <v>0.15</v>
      </c>
      <c r="X85" s="231" t="n">
        <v>0.185</v>
      </c>
      <c r="Y85" s="231" t="n">
        <v>0.06</v>
      </c>
      <c r="Z85" s="231" t="n">
        <v>0</v>
      </c>
      <c r="AA85" s="231" t="n">
        <v>0.175</v>
      </c>
      <c r="AB85" s="231" t="n">
        <v>0.205</v>
      </c>
      <c r="AC85" s="231" t="n">
        <v>-0.0235</v>
      </c>
      <c r="AD85" s="231" t="n">
        <v>-0.04025</v>
      </c>
      <c r="AE85" s="231" t="n">
        <v>0.00325</v>
      </c>
      <c r="AF85" s="231" t="n">
        <v>-0.01425</v>
      </c>
      <c r="AG85" s="231" t="n">
        <v>0.005</v>
      </c>
      <c r="AH85" s="231" t="n">
        <v>-0.0125</v>
      </c>
      <c r="AI85" s="231" t="n">
        <v>-0.07</v>
      </c>
      <c r="AJ85" s="231" t="n">
        <v>-0.062</v>
      </c>
      <c r="AK85" s="231" t="n">
        <v>-0.0845</v>
      </c>
      <c r="AL85" s="231" t="n">
        <v>-0.024</v>
      </c>
      <c r="AM85" s="231" t="n">
        <v>-0.058</v>
      </c>
      <c r="AN85" s="231" t="n">
        <v>-0.065</v>
      </c>
      <c r="AO85" s="231" t="n">
        <v>-0.028</v>
      </c>
      <c r="AP85" s="231" t="n">
        <v>0.0115</v>
      </c>
      <c r="AQ85" s="231" t="n">
        <v>0.45</v>
      </c>
      <c r="AR85" s="231" t="n">
        <v>0.025</v>
      </c>
      <c r="AS85" s="231" t="n">
        <v>-0.405</v>
      </c>
      <c r="AT85" s="231" t="n">
        <v>-0.12</v>
      </c>
      <c r="AU85" s="231" t="n">
        <v>-0.19</v>
      </c>
      <c r="AV85" s="231" t="n">
        <v>-0.29</v>
      </c>
      <c r="AW85" s="231" t="n">
        <v>-0.355</v>
      </c>
      <c r="AX85" s="231" t="n">
        <v>-0.405</v>
      </c>
      <c r="AY85" s="231" t="n">
        <v>0.34</v>
      </c>
      <c r="AZ85" s="231" t="n">
        <v>-0.405</v>
      </c>
      <c r="BA85" s="231" t="n">
        <v>0</v>
      </c>
      <c r="BB85" s="231" t="n">
        <v>0</v>
      </c>
      <c r="BC85" s="231" t="n">
        <v>-0.094</v>
      </c>
      <c r="BD85" s="231" t="n">
        <v>-0.055</v>
      </c>
      <c r="BE85" s="231" t="n">
        <v>-0.074</v>
      </c>
      <c r="BF85" s="231" t="n">
        <v>-0.024</v>
      </c>
      <c r="BG85" s="231" t="n">
        <v>-0.06</v>
      </c>
      <c r="BH85" s="231" t="n">
        <v>-0.01</v>
      </c>
      <c r="BI85" s="231" t="n">
        <v>-0.07</v>
      </c>
      <c r="BJ85" s="231" t="n">
        <v>0.12</v>
      </c>
      <c r="BK85" s="231" t="n">
        <v>0.17</v>
      </c>
      <c r="BL85" s="231" t="n">
        <v>0.185</v>
      </c>
      <c r="BM85" s="231" t="n">
        <v>0.15</v>
      </c>
      <c r="BN85" s="231" t="n">
        <v>0.31</v>
      </c>
    </row>
    <row r="86" customFormat="false" ht="12.75" hidden="false" customHeight="false" outlineLevel="0" collapsed="false">
      <c r="C86" s="263"/>
      <c r="G86" s="219" t="n">
        <f aca="false">EOMONTH(G85,0)+1</f>
        <v>39295</v>
      </c>
      <c r="H86" s="0" t="n">
        <v>3.965</v>
      </c>
      <c r="I86" s="234" t="n">
        <v>0.215</v>
      </c>
      <c r="J86" s="231" t="n">
        <v>0.065837104272506</v>
      </c>
      <c r="K86" s="231" t="n">
        <v>-0.135</v>
      </c>
      <c r="L86" s="231" t="n">
        <v>-0.15</v>
      </c>
      <c r="M86" s="270" t="n">
        <v>-0.085</v>
      </c>
      <c r="N86" s="270" t="n">
        <v>-0.22</v>
      </c>
      <c r="O86" s="231" t="n">
        <v>-0.09</v>
      </c>
      <c r="P86" s="231" t="n">
        <v>-0.055</v>
      </c>
      <c r="Q86" s="231" t="n">
        <v>-0.075</v>
      </c>
      <c r="R86" s="231" t="n">
        <v>-0.105</v>
      </c>
      <c r="S86" s="231" t="n">
        <v>-0.135</v>
      </c>
      <c r="T86" s="231" t="n">
        <v>-0.135</v>
      </c>
      <c r="U86" s="231" t="n">
        <v>-0.06375</v>
      </c>
      <c r="V86" s="231" t="n">
        <v>-0.055</v>
      </c>
      <c r="W86" s="231" t="n">
        <v>0.17</v>
      </c>
      <c r="X86" s="231" t="n">
        <v>0.205</v>
      </c>
      <c r="Y86" s="231" t="n">
        <v>0.08</v>
      </c>
      <c r="Z86" s="231" t="n">
        <v>0</v>
      </c>
      <c r="AA86" s="231" t="n">
        <v>0.165</v>
      </c>
      <c r="AB86" s="231" t="n">
        <v>0.185</v>
      </c>
      <c r="AC86" s="231" t="n">
        <v>-0.0235</v>
      </c>
      <c r="AD86" s="231" t="n">
        <v>-0.04025</v>
      </c>
      <c r="AE86" s="231" t="n">
        <v>0.00325</v>
      </c>
      <c r="AF86" s="231" t="n">
        <v>-0.01425</v>
      </c>
      <c r="AG86" s="231" t="n">
        <v>0.005</v>
      </c>
      <c r="AH86" s="231" t="n">
        <v>-0.0125</v>
      </c>
      <c r="AI86" s="231" t="n">
        <v>-0.07</v>
      </c>
      <c r="AJ86" s="231" t="n">
        <v>-0.062</v>
      </c>
      <c r="AK86" s="231" t="n">
        <v>-0.0845</v>
      </c>
      <c r="AL86" s="231" t="n">
        <v>-0.024</v>
      </c>
      <c r="AM86" s="231" t="n">
        <v>-0.056</v>
      </c>
      <c r="AN86" s="231" t="n">
        <v>-0.0725</v>
      </c>
      <c r="AO86" s="231" t="n">
        <v>-0.028</v>
      </c>
      <c r="AP86" s="231" t="n">
        <v>0.0115</v>
      </c>
      <c r="AQ86" s="231" t="n">
        <v>0.41</v>
      </c>
      <c r="AR86" s="231" t="n">
        <v>0.0175</v>
      </c>
      <c r="AS86" s="231" t="n">
        <v>-0.405</v>
      </c>
      <c r="AT86" s="231" t="n">
        <v>-0.12</v>
      </c>
      <c r="AU86" s="231" t="n">
        <v>-0.19</v>
      </c>
      <c r="AV86" s="231" t="n">
        <v>-0.29</v>
      </c>
      <c r="AW86" s="231" t="n">
        <v>-0.355</v>
      </c>
      <c r="AX86" s="231" t="n">
        <v>-0.405</v>
      </c>
      <c r="AY86" s="231" t="n">
        <v>0.34</v>
      </c>
      <c r="AZ86" s="231" t="n">
        <v>-0.405</v>
      </c>
      <c r="BA86" s="231" t="n">
        <v>0</v>
      </c>
      <c r="BB86" s="231" t="n">
        <v>0</v>
      </c>
      <c r="BC86" s="231" t="n">
        <v>-0.0965</v>
      </c>
      <c r="BD86" s="231" t="n">
        <v>-0.055</v>
      </c>
      <c r="BE86" s="231" t="n">
        <v>-0.089</v>
      </c>
      <c r="BF86" s="231" t="n">
        <v>-0.024</v>
      </c>
      <c r="BG86" s="231" t="n">
        <v>-0.06</v>
      </c>
      <c r="BH86" s="231" t="n">
        <v>-0.0175</v>
      </c>
      <c r="BI86" s="231" t="n">
        <v>-0.07</v>
      </c>
      <c r="BJ86" s="231" t="n">
        <v>0.12</v>
      </c>
      <c r="BK86" s="231" t="n">
        <v>0.17</v>
      </c>
      <c r="BL86" s="231" t="n">
        <v>0.205</v>
      </c>
      <c r="BM86" s="231" t="n">
        <v>0.17</v>
      </c>
      <c r="BN86" s="231" t="n">
        <v>0.3</v>
      </c>
    </row>
    <row r="87" customFormat="false" ht="12.75" hidden="false" customHeight="false" outlineLevel="0" collapsed="false">
      <c r="C87" s="263"/>
      <c r="G87" s="219" t="n">
        <f aca="false">EOMONTH(G86,0)+1</f>
        <v>39326</v>
      </c>
      <c r="H87" s="0" t="n">
        <v>3.975</v>
      </c>
      <c r="I87" s="234" t="n">
        <v>0.205</v>
      </c>
      <c r="J87" s="231" t="n">
        <v>0.065872173487179</v>
      </c>
      <c r="K87" s="231" t="n">
        <v>-0.135</v>
      </c>
      <c r="L87" s="231" t="n">
        <v>-0.15</v>
      </c>
      <c r="M87" s="270" t="n">
        <v>-0.08</v>
      </c>
      <c r="N87" s="270" t="n">
        <v>-0.22</v>
      </c>
      <c r="O87" s="231" t="n">
        <v>-0.085</v>
      </c>
      <c r="P87" s="231" t="n">
        <v>-0.055</v>
      </c>
      <c r="Q87" s="231" t="n">
        <v>-0.075</v>
      </c>
      <c r="R87" s="231" t="n">
        <v>-0.105</v>
      </c>
      <c r="S87" s="231" t="n">
        <v>-0.135</v>
      </c>
      <c r="T87" s="231" t="n">
        <v>-0.135</v>
      </c>
      <c r="U87" s="231" t="n">
        <v>-0.06875</v>
      </c>
      <c r="V87" s="231" t="n">
        <v>-0.055</v>
      </c>
      <c r="W87" s="231" t="n">
        <v>0.18</v>
      </c>
      <c r="X87" s="231" t="n">
        <v>0.215</v>
      </c>
      <c r="Y87" s="231" t="n">
        <v>0.09</v>
      </c>
      <c r="Z87" s="231" t="n">
        <v>0</v>
      </c>
      <c r="AA87" s="231" t="n">
        <v>0.1725</v>
      </c>
      <c r="AB87" s="231" t="n">
        <v>0.205</v>
      </c>
      <c r="AC87" s="231" t="n">
        <v>-0.0235</v>
      </c>
      <c r="AD87" s="231" t="n">
        <v>-0.04025</v>
      </c>
      <c r="AE87" s="231" t="n">
        <v>-0.0125</v>
      </c>
      <c r="AF87" s="231" t="n">
        <v>-0.03</v>
      </c>
      <c r="AG87" s="231" t="n">
        <v>0.005</v>
      </c>
      <c r="AH87" s="231" t="n">
        <v>-0.0125</v>
      </c>
      <c r="AI87" s="231" t="n">
        <v>-0.07</v>
      </c>
      <c r="AJ87" s="231" t="n">
        <v>-0.062</v>
      </c>
      <c r="AK87" s="231" t="n">
        <v>-0.0845</v>
      </c>
      <c r="AL87" s="231" t="n">
        <v>-0.024</v>
      </c>
      <c r="AM87" s="231" t="n">
        <v>-0.056</v>
      </c>
      <c r="AN87" s="231" t="n">
        <v>-0.0825</v>
      </c>
      <c r="AO87" s="231" t="n">
        <v>-0.028</v>
      </c>
      <c r="AP87" s="231" t="n">
        <v>0.0115</v>
      </c>
      <c r="AQ87" s="231" t="n">
        <v>0.42</v>
      </c>
      <c r="AR87" s="231" t="n">
        <v>0.0075</v>
      </c>
      <c r="AS87" s="231" t="n">
        <v>-0.405</v>
      </c>
      <c r="AT87" s="231" t="n">
        <v>-0.12</v>
      </c>
      <c r="AU87" s="231" t="n">
        <v>-0.19</v>
      </c>
      <c r="AV87" s="231" t="n">
        <v>-0.29</v>
      </c>
      <c r="AW87" s="231" t="n">
        <v>-0.355</v>
      </c>
      <c r="AX87" s="231" t="n">
        <v>-0.405</v>
      </c>
      <c r="AY87" s="231" t="n">
        <v>0.34</v>
      </c>
      <c r="AZ87" s="231" t="n">
        <v>-0.405</v>
      </c>
      <c r="BA87" s="231" t="n">
        <v>0</v>
      </c>
      <c r="BB87" s="231" t="n">
        <v>0</v>
      </c>
      <c r="BC87" s="231" t="n">
        <v>-0.1015</v>
      </c>
      <c r="BD87" s="231" t="n">
        <v>-0.055</v>
      </c>
      <c r="BE87" s="231" t="n">
        <v>-0.0915</v>
      </c>
      <c r="BF87" s="231" t="n">
        <v>-0.024</v>
      </c>
      <c r="BG87" s="231" t="n">
        <v>-0.06</v>
      </c>
      <c r="BH87" s="231" t="n">
        <v>-0.0275</v>
      </c>
      <c r="BI87" s="231" t="n">
        <v>-0.07</v>
      </c>
      <c r="BJ87" s="231" t="n">
        <v>0.12</v>
      </c>
      <c r="BK87" s="231" t="n">
        <v>0.17</v>
      </c>
      <c r="BL87" s="231" t="n">
        <v>0.215</v>
      </c>
      <c r="BM87" s="231" t="n">
        <v>0.18</v>
      </c>
      <c r="BN87" s="231" t="n">
        <v>0.37253</v>
      </c>
    </row>
    <row r="88" customFormat="false" ht="12.75" hidden="false" customHeight="false" outlineLevel="0" collapsed="false">
      <c r="C88" s="263"/>
      <c r="G88" s="219" t="n">
        <f aca="false">EOMONTH(G87,0)+1</f>
        <v>39356</v>
      </c>
      <c r="H88" s="0" t="n">
        <v>4.11</v>
      </c>
      <c r="I88" s="234" t="n">
        <v>0.205</v>
      </c>
      <c r="J88" s="231" t="n">
        <v>0.065908411676104</v>
      </c>
      <c r="K88" s="231" t="n">
        <v>-0.135</v>
      </c>
      <c r="L88" s="231" t="n">
        <v>-0.145</v>
      </c>
      <c r="M88" s="270" t="n">
        <v>-0.0175</v>
      </c>
      <c r="N88" s="270" t="n">
        <v>-0.22</v>
      </c>
      <c r="O88" s="231" t="n">
        <v>-0.015</v>
      </c>
      <c r="P88" s="231" t="n">
        <v>-0.055</v>
      </c>
      <c r="Q88" s="231" t="n">
        <v>-0.09</v>
      </c>
      <c r="R88" s="231" t="n">
        <v>-0.105</v>
      </c>
      <c r="S88" s="231" t="n">
        <v>-0.135</v>
      </c>
      <c r="T88" s="231" t="n">
        <v>-0.135</v>
      </c>
      <c r="U88" s="231" t="n">
        <v>-0.08875</v>
      </c>
      <c r="V88" s="231" t="n">
        <v>-0.055</v>
      </c>
      <c r="W88" s="231" t="n">
        <v>0.2225</v>
      </c>
      <c r="X88" s="231" t="n">
        <v>0.2575</v>
      </c>
      <c r="Y88" s="231" t="n">
        <v>0.1225</v>
      </c>
      <c r="Z88" s="231" t="n">
        <v>0</v>
      </c>
      <c r="AA88" s="231" t="n">
        <v>0.24</v>
      </c>
      <c r="AB88" s="231" t="n">
        <v>0.26</v>
      </c>
      <c r="AC88" s="231" t="n">
        <v>-0.0265</v>
      </c>
      <c r="AD88" s="231" t="n">
        <v>-0.04</v>
      </c>
      <c r="AE88" s="231" t="n">
        <v>-0.0115</v>
      </c>
      <c r="AF88" s="231" t="n">
        <v>-0.029</v>
      </c>
      <c r="AG88" s="231" t="n">
        <v>0.005</v>
      </c>
      <c r="AH88" s="231" t="n">
        <v>-0.021</v>
      </c>
      <c r="AI88" s="231" t="n">
        <v>-0.0675</v>
      </c>
      <c r="AJ88" s="231" t="n">
        <v>-0.0595</v>
      </c>
      <c r="AK88" s="231" t="n">
        <v>-0.082</v>
      </c>
      <c r="AL88" s="231" t="n">
        <v>-0.0165</v>
      </c>
      <c r="AM88" s="231" t="n">
        <v>-0.054</v>
      </c>
      <c r="AN88" s="231" t="n">
        <v>-0.1225</v>
      </c>
      <c r="AO88" s="231" t="n">
        <v>-0.0205</v>
      </c>
      <c r="AP88" s="231" t="n">
        <v>0.01</v>
      </c>
      <c r="AQ88" s="231" t="n">
        <v>0.86</v>
      </c>
      <c r="AR88" s="231" t="n">
        <v>-0.0325</v>
      </c>
      <c r="AS88" s="231" t="n">
        <v>-0.34</v>
      </c>
      <c r="AT88" s="231" t="n">
        <v>-0.1325</v>
      </c>
      <c r="AU88" s="231" t="n">
        <v>-0.19</v>
      </c>
      <c r="AV88" s="231" t="n">
        <v>0</v>
      </c>
      <c r="AW88" s="231" t="n">
        <v>-0.29</v>
      </c>
      <c r="AX88" s="231" t="n">
        <v>0</v>
      </c>
      <c r="AY88" s="231" t="n">
        <v>0.23</v>
      </c>
      <c r="AZ88" s="231" t="n">
        <v>-0.34</v>
      </c>
      <c r="BA88" s="231" t="n">
        <v>0</v>
      </c>
      <c r="BB88" s="231" t="n">
        <v>0</v>
      </c>
      <c r="BC88" s="231" t="n">
        <v>-0.139</v>
      </c>
      <c r="BD88" s="231" t="n">
        <v>-0.055</v>
      </c>
      <c r="BE88" s="231" t="n">
        <v>-0.1265</v>
      </c>
      <c r="BF88" s="231" t="n">
        <v>-0.0215</v>
      </c>
      <c r="BG88" s="231" t="n">
        <v>-0.075</v>
      </c>
      <c r="BH88" s="231" t="n">
        <v>-0.0675</v>
      </c>
      <c r="BI88" s="231" t="n">
        <v>-0.0675</v>
      </c>
      <c r="BJ88" s="231" t="n">
        <v>0.18</v>
      </c>
      <c r="BK88" s="231" t="n">
        <v>0.225</v>
      </c>
      <c r="BL88" s="231" t="n">
        <v>0.2575</v>
      </c>
      <c r="BM88" s="231" t="n">
        <v>0.2225</v>
      </c>
      <c r="BN88" s="231" t="n">
        <v>0.545</v>
      </c>
    </row>
    <row r="89" customFormat="false" ht="12.75" hidden="false" customHeight="false" outlineLevel="0" collapsed="false">
      <c r="C89" s="263"/>
      <c r="G89" s="219" t="n">
        <f aca="false">EOMONTH(G88,0)+1</f>
        <v>39387</v>
      </c>
      <c r="H89" s="0" t="n">
        <v>4.228</v>
      </c>
      <c r="I89" s="234" t="n">
        <v>0.205</v>
      </c>
      <c r="J89" s="231" t="n">
        <v>0.065943480891607</v>
      </c>
      <c r="K89" s="231" t="n">
        <v>-0.1375</v>
      </c>
      <c r="L89" s="231" t="n">
        <v>-0.1475</v>
      </c>
      <c r="M89" s="270" t="n">
        <v>-0.015</v>
      </c>
      <c r="N89" s="270" t="n">
        <v>-0.2225</v>
      </c>
      <c r="O89" s="231" t="n">
        <v>0.005</v>
      </c>
      <c r="P89" s="231" t="n">
        <v>-0.055</v>
      </c>
      <c r="Q89" s="231" t="n">
        <v>-0.09</v>
      </c>
      <c r="R89" s="231" t="n">
        <v>-0.1075</v>
      </c>
      <c r="S89" s="231" t="n">
        <v>-0.1375</v>
      </c>
      <c r="T89" s="231" t="n">
        <v>-0.1375</v>
      </c>
      <c r="U89" s="231" t="n">
        <v>-0.1</v>
      </c>
      <c r="V89" s="231" t="n">
        <v>-0.055</v>
      </c>
      <c r="W89" s="231" t="n">
        <v>0.2425</v>
      </c>
      <c r="X89" s="231" t="n">
        <v>0.2775</v>
      </c>
      <c r="Y89" s="231" t="n">
        <v>0.1425</v>
      </c>
      <c r="Z89" s="231" t="n">
        <v>0</v>
      </c>
      <c r="AA89" s="231" t="n">
        <v>0.26</v>
      </c>
      <c r="AB89" s="231" t="n">
        <v>0.37</v>
      </c>
      <c r="AC89" s="231" t="n">
        <v>-0.0265</v>
      </c>
      <c r="AD89" s="231" t="n">
        <v>-0.0475</v>
      </c>
      <c r="AE89" s="231" t="n">
        <v>-0.0115</v>
      </c>
      <c r="AF89" s="231" t="n">
        <v>-0.029</v>
      </c>
      <c r="AG89" s="231" t="n">
        <v>0.005</v>
      </c>
      <c r="AH89" s="231" t="n">
        <v>-0.021</v>
      </c>
      <c r="AI89" s="231" t="n">
        <v>-0.0675</v>
      </c>
      <c r="AJ89" s="231" t="n">
        <v>-0.0595</v>
      </c>
      <c r="AK89" s="231" t="n">
        <v>-0.082</v>
      </c>
      <c r="AL89" s="231" t="n">
        <v>-0.0165</v>
      </c>
      <c r="AM89" s="231" t="n">
        <v>-0.0755</v>
      </c>
      <c r="AN89" s="231" t="n">
        <v>-0.145</v>
      </c>
      <c r="AO89" s="231" t="n">
        <v>-0.0205</v>
      </c>
      <c r="AP89" s="231" t="n">
        <v>0.01</v>
      </c>
      <c r="AQ89" s="231" t="n">
        <v>1.28</v>
      </c>
      <c r="AR89" s="231" t="n">
        <v>-0.055</v>
      </c>
      <c r="AS89" s="231" t="n">
        <v>-0.34</v>
      </c>
      <c r="AT89" s="231" t="n">
        <v>-0.1275</v>
      </c>
      <c r="AU89" s="231" t="n">
        <v>-0.19</v>
      </c>
      <c r="AV89" s="231" t="n">
        <v>0.06</v>
      </c>
      <c r="AW89" s="231" t="n">
        <v>-0.29</v>
      </c>
      <c r="AX89" s="231" t="n">
        <v>0</v>
      </c>
      <c r="AY89" s="231" t="n">
        <v>0.23</v>
      </c>
      <c r="AZ89" s="231" t="n">
        <v>-0.34</v>
      </c>
      <c r="BA89" s="231" t="n">
        <v>0</v>
      </c>
      <c r="BB89" s="231" t="n">
        <v>0</v>
      </c>
      <c r="BC89" s="231" t="n">
        <v>-0.139</v>
      </c>
      <c r="BD89" s="231" t="n">
        <v>-0.055</v>
      </c>
      <c r="BE89" s="231" t="n">
        <v>-0.1265</v>
      </c>
      <c r="BF89" s="231" t="n">
        <v>-0.0215</v>
      </c>
      <c r="BG89" s="231" t="n">
        <v>-0.075</v>
      </c>
      <c r="BH89" s="231" t="n">
        <v>-0.09</v>
      </c>
      <c r="BI89" s="231" t="n">
        <v>-0.0675</v>
      </c>
      <c r="BJ89" s="231" t="n">
        <v>0.18</v>
      </c>
      <c r="BK89" s="231" t="n">
        <v>0.22</v>
      </c>
      <c r="BL89" s="231" t="n">
        <v>0.2775</v>
      </c>
      <c r="BM89" s="231" t="n">
        <v>0.2425</v>
      </c>
      <c r="BN89" s="231" t="n">
        <v>0.88</v>
      </c>
    </row>
    <row r="90" customFormat="false" ht="12.75" hidden="false" customHeight="false" outlineLevel="0" collapsed="false">
      <c r="C90" s="263"/>
      <c r="G90" s="219" t="n">
        <f aca="false">EOMONTH(G89,0)+1</f>
        <v>39417</v>
      </c>
      <c r="H90" s="0" t="n">
        <v>4.375</v>
      </c>
      <c r="I90" s="234" t="n">
        <v>0.205</v>
      </c>
      <c r="J90" s="231" t="n">
        <v>0.065971068737543</v>
      </c>
      <c r="K90" s="231" t="n">
        <v>-0.14</v>
      </c>
      <c r="L90" s="231" t="n">
        <v>-0.15</v>
      </c>
      <c r="M90" s="270" t="n">
        <v>-0.0125</v>
      </c>
      <c r="N90" s="270" t="n">
        <v>-0.205</v>
      </c>
      <c r="O90" s="231" t="n">
        <v>0.0175</v>
      </c>
      <c r="P90" s="231" t="n">
        <v>-0.055</v>
      </c>
      <c r="Q90" s="231" t="n">
        <v>-0.09</v>
      </c>
      <c r="R90" s="231" t="n">
        <v>-0.11</v>
      </c>
      <c r="S90" s="231" t="n">
        <v>-0.14</v>
      </c>
      <c r="T90" s="231" t="n">
        <v>-0.14</v>
      </c>
      <c r="U90" s="231" t="n">
        <v>-0.10125</v>
      </c>
      <c r="V90" s="231" t="n">
        <v>-0.055</v>
      </c>
      <c r="W90" s="231" t="n">
        <v>0.2525</v>
      </c>
      <c r="X90" s="231" t="n">
        <v>0.2875</v>
      </c>
      <c r="Y90" s="231" t="n">
        <v>0.1525</v>
      </c>
      <c r="Z90" s="231" t="n">
        <v>0</v>
      </c>
      <c r="AA90" s="231" t="n">
        <v>0.27</v>
      </c>
      <c r="AB90" s="231" t="n">
        <v>0.4</v>
      </c>
      <c r="AC90" s="231" t="n">
        <v>-0.022</v>
      </c>
      <c r="AD90" s="231" t="n">
        <v>-0.0375</v>
      </c>
      <c r="AE90" s="231" t="n">
        <v>-0.0115</v>
      </c>
      <c r="AF90" s="231" t="n">
        <v>-0.029</v>
      </c>
      <c r="AG90" s="231" t="n">
        <v>0.005</v>
      </c>
      <c r="AH90" s="231" t="n">
        <v>-0.0225</v>
      </c>
      <c r="AI90" s="231" t="n">
        <v>-0.0675</v>
      </c>
      <c r="AJ90" s="231" t="n">
        <v>-0.0575</v>
      </c>
      <c r="AK90" s="231" t="n">
        <v>-0.08</v>
      </c>
      <c r="AL90" s="231" t="n">
        <v>-0.018</v>
      </c>
      <c r="AM90" s="231" t="n">
        <v>-0.078</v>
      </c>
      <c r="AN90" s="231" t="n">
        <v>-0.1475</v>
      </c>
      <c r="AO90" s="231" t="n">
        <v>-0.0205</v>
      </c>
      <c r="AP90" s="231" t="n">
        <v>0.01</v>
      </c>
      <c r="AQ90" s="231" t="n">
        <v>1.61</v>
      </c>
      <c r="AR90" s="231" t="n">
        <v>-0.0575</v>
      </c>
      <c r="AS90" s="231" t="n">
        <v>-0.34</v>
      </c>
      <c r="AT90" s="231" t="n">
        <v>-0.1275</v>
      </c>
      <c r="AU90" s="231" t="n">
        <v>-0.19</v>
      </c>
      <c r="AV90" s="231" t="n">
        <v>0.13</v>
      </c>
      <c r="AW90" s="231" t="n">
        <v>-0.29</v>
      </c>
      <c r="AX90" s="231" t="n">
        <v>0</v>
      </c>
      <c r="AY90" s="231" t="n">
        <v>0.23</v>
      </c>
      <c r="AZ90" s="231" t="n">
        <v>-0.34</v>
      </c>
      <c r="BA90" s="231" t="n">
        <v>0</v>
      </c>
      <c r="BB90" s="231" t="n">
        <v>0</v>
      </c>
      <c r="BC90" s="231" t="n">
        <v>-0.159</v>
      </c>
      <c r="BD90" s="231" t="n">
        <v>-0.055</v>
      </c>
      <c r="BE90" s="231" t="n">
        <v>-0.1445</v>
      </c>
      <c r="BF90" s="231" t="n">
        <v>-0.023</v>
      </c>
      <c r="BG90" s="231" t="n">
        <v>-0.075</v>
      </c>
      <c r="BH90" s="231" t="n">
        <v>-0.0925</v>
      </c>
      <c r="BI90" s="231" t="n">
        <v>-0.0675</v>
      </c>
      <c r="BJ90" s="231" t="n">
        <v>0.18</v>
      </c>
      <c r="BK90" s="231" t="n">
        <v>0.235</v>
      </c>
      <c r="BL90" s="231" t="n">
        <v>0.2875</v>
      </c>
      <c r="BM90" s="231" t="n">
        <v>0.2525</v>
      </c>
      <c r="BN90" s="231" t="n">
        <v>1.105</v>
      </c>
    </row>
    <row r="91" customFormat="false" ht="12.75" hidden="false" customHeight="false" outlineLevel="0" collapsed="false">
      <c r="C91" s="263"/>
      <c r="G91" s="219" t="n">
        <f aca="false">EOMONTH(G90,0)+1</f>
        <v>39448</v>
      </c>
      <c r="H91" s="0" t="n">
        <v>4.235</v>
      </c>
      <c r="I91" s="234" t="n">
        <v>0.205</v>
      </c>
      <c r="J91" s="231" t="n">
        <v>0.065997375051299</v>
      </c>
      <c r="K91" s="231" t="n">
        <v>-0.1325</v>
      </c>
      <c r="L91" s="231" t="n">
        <v>-0.1425</v>
      </c>
      <c r="M91" s="270" t="n">
        <v>-0.015</v>
      </c>
      <c r="N91" s="270" t="n">
        <v>-0.1975</v>
      </c>
      <c r="O91" s="231" t="n">
        <v>0.0225</v>
      </c>
      <c r="P91" s="231" t="n">
        <v>-0.055</v>
      </c>
      <c r="Q91" s="231" t="n">
        <v>-0.09</v>
      </c>
      <c r="R91" s="231" t="n">
        <v>-0.1025</v>
      </c>
      <c r="S91" s="231" t="n">
        <v>-0.1325</v>
      </c>
      <c r="T91" s="231" t="n">
        <v>-0.1325</v>
      </c>
      <c r="U91" s="231" t="n">
        <v>-0.0925</v>
      </c>
      <c r="V91" s="231" t="n">
        <v>-0.055</v>
      </c>
      <c r="W91" s="231" t="n">
        <v>0.2425</v>
      </c>
      <c r="X91" s="231" t="n">
        <v>0.2775</v>
      </c>
      <c r="Y91" s="231" t="n">
        <v>0.1425</v>
      </c>
      <c r="Z91" s="231" t="n">
        <v>0</v>
      </c>
      <c r="AA91" s="231" t="n">
        <v>0.27</v>
      </c>
      <c r="AB91" s="231" t="n">
        <v>0.39</v>
      </c>
      <c r="AC91" s="231" t="n">
        <v>-0.022</v>
      </c>
      <c r="AD91" s="231" t="n">
        <v>-0.0325</v>
      </c>
      <c r="AE91" s="231" t="n">
        <v>-0.0115</v>
      </c>
      <c r="AF91" s="231" t="n">
        <v>-0.029</v>
      </c>
      <c r="AG91" s="231" t="n">
        <v>0.005</v>
      </c>
      <c r="AH91" s="231" t="n">
        <v>-0.0225</v>
      </c>
      <c r="AI91" s="231" t="n">
        <v>-0.0675</v>
      </c>
      <c r="AJ91" s="231" t="n">
        <v>-0.0575</v>
      </c>
      <c r="AK91" s="231" t="n">
        <v>-0.08</v>
      </c>
      <c r="AL91" s="231" t="n">
        <v>-0.018</v>
      </c>
      <c r="AM91" s="231" t="n">
        <v>-0.078</v>
      </c>
      <c r="AN91" s="231" t="n">
        <v>-0.13</v>
      </c>
      <c r="AO91" s="231" t="n">
        <v>-0.0205</v>
      </c>
      <c r="AP91" s="231" t="n">
        <v>0.01</v>
      </c>
      <c r="AQ91" s="231" t="n">
        <v>1.57</v>
      </c>
      <c r="AR91" s="231" t="n">
        <v>-0.04</v>
      </c>
      <c r="AS91" s="231" t="n">
        <v>-0.34</v>
      </c>
      <c r="AT91" s="231" t="n">
        <v>-0.1275</v>
      </c>
      <c r="AU91" s="231" t="n">
        <v>-0.19</v>
      </c>
      <c r="AV91" s="231" t="n">
        <v>0</v>
      </c>
      <c r="AW91" s="231" t="n">
        <v>-0.29</v>
      </c>
      <c r="AX91" s="231" t="n">
        <v>0</v>
      </c>
      <c r="AY91" s="231" t="n">
        <v>0.23</v>
      </c>
      <c r="AZ91" s="231" t="n">
        <v>-0.34</v>
      </c>
      <c r="BA91" s="231" t="n">
        <v>0</v>
      </c>
      <c r="BB91" s="231" t="n">
        <v>0</v>
      </c>
      <c r="BC91" s="231" t="n">
        <v>-0.1515</v>
      </c>
      <c r="BD91" s="231" t="n">
        <v>-0.055</v>
      </c>
      <c r="BE91" s="231" t="n">
        <v>-0.1395</v>
      </c>
      <c r="BF91" s="231" t="n">
        <v>-0.023</v>
      </c>
      <c r="BG91" s="231" t="n">
        <v>-0.075</v>
      </c>
      <c r="BH91" s="231" t="n">
        <v>-0.075</v>
      </c>
      <c r="BI91" s="231" t="n">
        <v>-0.0675</v>
      </c>
      <c r="BJ91" s="231" t="n">
        <v>0.18</v>
      </c>
      <c r="BK91" s="231" t="n">
        <v>0.3</v>
      </c>
      <c r="BL91" s="231" t="n">
        <v>0.2775</v>
      </c>
      <c r="BM91" s="231" t="n">
        <v>0.2425</v>
      </c>
      <c r="BN91" s="231" t="n">
        <v>1.105</v>
      </c>
    </row>
    <row r="92" customFormat="false" ht="12.75" hidden="false" customHeight="false" outlineLevel="0" collapsed="false">
      <c r="C92" s="263"/>
      <c r="G92" s="219" t="n">
        <f aca="false">EOMONTH(G91,0)+1</f>
        <v>39479</v>
      </c>
      <c r="H92" s="0" t="n">
        <v>4.115</v>
      </c>
      <c r="I92" s="234" t="n">
        <v>0.205</v>
      </c>
      <c r="J92" s="231" t="n">
        <v>0.06602198418373</v>
      </c>
      <c r="K92" s="231" t="n">
        <v>-0.13</v>
      </c>
      <c r="L92" s="231" t="n">
        <v>-0.14</v>
      </c>
      <c r="M92" s="270" t="n">
        <v>-0.015</v>
      </c>
      <c r="N92" s="270" t="n">
        <v>-0.195</v>
      </c>
      <c r="O92" s="231" t="n">
        <v>0.02</v>
      </c>
      <c r="P92" s="231" t="n">
        <v>-0.055</v>
      </c>
      <c r="Q92" s="231" t="n">
        <v>-0.09</v>
      </c>
      <c r="R92" s="231" t="n">
        <v>-0.1</v>
      </c>
      <c r="S92" s="231" t="n">
        <v>-0.13</v>
      </c>
      <c r="T92" s="231" t="n">
        <v>-0.13</v>
      </c>
      <c r="U92" s="231" t="n">
        <v>-0.08625</v>
      </c>
      <c r="V92" s="231" t="n">
        <v>-0.055</v>
      </c>
      <c r="W92" s="231" t="n">
        <v>0.2375</v>
      </c>
      <c r="X92" s="231" t="n">
        <v>0.2725</v>
      </c>
      <c r="Y92" s="231" t="n">
        <v>0.1375</v>
      </c>
      <c r="Z92" s="231" t="n">
        <v>0</v>
      </c>
      <c r="AA92" s="231" t="n">
        <v>0.24</v>
      </c>
      <c r="AB92" s="231" t="n">
        <v>0.39</v>
      </c>
      <c r="AC92" s="231" t="n">
        <v>-0.022</v>
      </c>
      <c r="AD92" s="231" t="n">
        <v>-0.0325</v>
      </c>
      <c r="AE92" s="231" t="n">
        <v>0.0045</v>
      </c>
      <c r="AF92" s="231" t="n">
        <v>-0.013</v>
      </c>
      <c r="AG92" s="231" t="n">
        <v>0.005</v>
      </c>
      <c r="AH92" s="231" t="n">
        <v>-0.0225</v>
      </c>
      <c r="AI92" s="231" t="n">
        <v>-0.0675</v>
      </c>
      <c r="AJ92" s="231" t="n">
        <v>-0.0575</v>
      </c>
      <c r="AK92" s="231" t="n">
        <v>-0.08</v>
      </c>
      <c r="AL92" s="231" t="n">
        <v>-0.018</v>
      </c>
      <c r="AM92" s="231" t="n">
        <v>-0.0755</v>
      </c>
      <c r="AN92" s="231" t="n">
        <v>-0.1175</v>
      </c>
      <c r="AO92" s="231" t="n">
        <v>-0.0205</v>
      </c>
      <c r="AP92" s="231" t="n">
        <v>0.01</v>
      </c>
      <c r="AQ92" s="231" t="n">
        <v>0.93</v>
      </c>
      <c r="AR92" s="231" t="n">
        <v>-0.0275</v>
      </c>
      <c r="AS92" s="231" t="n">
        <v>-0.34</v>
      </c>
      <c r="AT92" s="231" t="n">
        <v>-0.1325</v>
      </c>
      <c r="AU92" s="231" t="n">
        <v>-0.19</v>
      </c>
      <c r="AV92" s="231" t="n">
        <v>-0.18</v>
      </c>
      <c r="AW92" s="231" t="n">
        <v>-0.29</v>
      </c>
      <c r="AX92" s="231" t="n">
        <v>0</v>
      </c>
      <c r="AY92" s="231" t="n">
        <v>0.23</v>
      </c>
      <c r="AZ92" s="231" t="n">
        <v>-0.34</v>
      </c>
      <c r="BA92" s="231" t="n">
        <v>0</v>
      </c>
      <c r="BB92" s="231" t="n">
        <v>0</v>
      </c>
      <c r="BC92" s="231" t="n">
        <v>-0.1405</v>
      </c>
      <c r="BD92" s="231" t="n">
        <v>-0.055</v>
      </c>
      <c r="BE92" s="231" t="n">
        <v>-0.1295</v>
      </c>
      <c r="BF92" s="231" t="n">
        <v>-0.023</v>
      </c>
      <c r="BG92" s="231" t="n">
        <v>-0.075</v>
      </c>
      <c r="BH92" s="231" t="n">
        <v>-0.0625</v>
      </c>
      <c r="BI92" s="231" t="n">
        <v>-0.0675</v>
      </c>
      <c r="BJ92" s="231" t="n">
        <v>0.18</v>
      </c>
      <c r="BK92" s="231" t="n">
        <v>0.295</v>
      </c>
      <c r="BL92" s="231" t="n">
        <v>0.2725</v>
      </c>
      <c r="BM92" s="231" t="n">
        <v>0.2375</v>
      </c>
      <c r="BN92" s="231" t="n">
        <v>0.715</v>
      </c>
    </row>
    <row r="93" customFormat="false" ht="12.75" hidden="false" customHeight="false" outlineLevel="0" collapsed="false">
      <c r="C93" s="263"/>
      <c r="G93" s="219" t="n">
        <f aca="false">EOMONTH(G92,0)+1</f>
        <v>39508</v>
      </c>
      <c r="H93" s="0" t="n">
        <v>3.985</v>
      </c>
      <c r="I93" s="234" t="n">
        <v>0.205</v>
      </c>
      <c r="J93" s="231" t="n">
        <v>0.06604829049793</v>
      </c>
      <c r="K93" s="231" t="n">
        <v>-0.135</v>
      </c>
      <c r="L93" s="231" t="n">
        <v>-0.145</v>
      </c>
      <c r="M93" s="270" t="n">
        <v>-0.1</v>
      </c>
      <c r="N93" s="270" t="n">
        <v>-0.2</v>
      </c>
      <c r="O93" s="231" t="n">
        <v>-0.105</v>
      </c>
      <c r="P93" s="231" t="n">
        <v>-0.0525</v>
      </c>
      <c r="Q93" s="231" t="n">
        <v>-0.0725</v>
      </c>
      <c r="R93" s="231" t="n">
        <v>-0.105</v>
      </c>
      <c r="S93" s="231" t="n">
        <v>-0.135</v>
      </c>
      <c r="T93" s="231" t="n">
        <v>-0.135</v>
      </c>
      <c r="U93" s="231" t="n">
        <v>-0.06375</v>
      </c>
      <c r="V93" s="231" t="n">
        <v>-0.0525</v>
      </c>
      <c r="W93" s="231" t="n">
        <v>0.1725</v>
      </c>
      <c r="X93" s="231" t="n">
        <v>0.2075</v>
      </c>
      <c r="Y93" s="231" t="n">
        <v>0.0825</v>
      </c>
      <c r="Z93" s="231" t="n">
        <v>0</v>
      </c>
      <c r="AA93" s="231" t="n">
        <v>0.17</v>
      </c>
      <c r="AB93" s="231" t="n">
        <v>0.24</v>
      </c>
      <c r="AC93" s="231" t="n">
        <v>-0.0215</v>
      </c>
      <c r="AD93" s="231" t="n">
        <v>-0.04</v>
      </c>
      <c r="AE93" s="231" t="n">
        <v>0.0045</v>
      </c>
      <c r="AF93" s="231" t="n">
        <v>-0.013</v>
      </c>
      <c r="AG93" s="231" t="n">
        <v>0.005</v>
      </c>
      <c r="AH93" s="231" t="n">
        <v>-0.0125</v>
      </c>
      <c r="AI93" s="231" t="n">
        <v>-0.07</v>
      </c>
      <c r="AJ93" s="231" t="n">
        <v>-0.06</v>
      </c>
      <c r="AK93" s="231" t="n">
        <v>-0.0825</v>
      </c>
      <c r="AL93" s="231" t="n">
        <v>-0.023</v>
      </c>
      <c r="AM93" s="231" t="n">
        <v>-0.058</v>
      </c>
      <c r="AN93" s="231" t="n">
        <v>-0.075</v>
      </c>
      <c r="AO93" s="231" t="n">
        <v>-0.016</v>
      </c>
      <c r="AP93" s="231" t="n">
        <v>0.0115</v>
      </c>
      <c r="AQ93" s="231" t="n">
        <v>0.45</v>
      </c>
      <c r="AR93" s="231" t="n">
        <v>0.015</v>
      </c>
      <c r="AS93" s="231" t="n">
        <v>-0.405</v>
      </c>
      <c r="AT93" s="231" t="n">
        <v>-0.12</v>
      </c>
      <c r="AU93" s="231" t="n">
        <v>-0.19</v>
      </c>
      <c r="AV93" s="231" t="n">
        <v>-0.29</v>
      </c>
      <c r="AW93" s="231" t="n">
        <v>-0.355</v>
      </c>
      <c r="AX93" s="231" t="n">
        <v>0</v>
      </c>
      <c r="AY93" s="231" t="n">
        <v>0.34</v>
      </c>
      <c r="AZ93" s="231" t="n">
        <v>-0.405</v>
      </c>
      <c r="BA93" s="231" t="n">
        <v>0</v>
      </c>
      <c r="BB93" s="231" t="n">
        <v>0</v>
      </c>
      <c r="BC93" s="231" t="n">
        <v>-0.1095</v>
      </c>
      <c r="BD93" s="231" t="n">
        <v>-0.0525</v>
      </c>
      <c r="BE93" s="231" t="n">
        <v>-0.087</v>
      </c>
      <c r="BF93" s="231" t="n">
        <v>-0.023</v>
      </c>
      <c r="BG93" s="231" t="n">
        <v>-0.0575</v>
      </c>
      <c r="BH93" s="231" t="n">
        <v>-0.02</v>
      </c>
      <c r="BI93" s="231" t="n">
        <v>-0.07</v>
      </c>
      <c r="BJ93" s="231" t="n">
        <v>0.12</v>
      </c>
      <c r="BK93" s="231" t="n">
        <v>0.17</v>
      </c>
      <c r="BL93" s="231" t="n">
        <v>0.2075</v>
      </c>
      <c r="BM93" s="231" t="n">
        <v>0.1725</v>
      </c>
      <c r="BN93" s="231" t="n">
        <v>0.365</v>
      </c>
    </row>
    <row r="94" customFormat="false" ht="12.75" hidden="false" customHeight="false" outlineLevel="0" collapsed="false">
      <c r="C94" s="263"/>
      <c r="G94" s="219" t="n">
        <f aca="false">EOMONTH(G93,0)+1</f>
        <v>39539</v>
      </c>
      <c r="H94" s="0" t="n">
        <v>3.955</v>
      </c>
      <c r="I94" s="234" t="n">
        <v>0.205</v>
      </c>
      <c r="J94" s="231" t="n">
        <v>0.066073748221568</v>
      </c>
      <c r="K94" s="231" t="n">
        <v>-0.135</v>
      </c>
      <c r="L94" s="231" t="n">
        <v>-0.145</v>
      </c>
      <c r="M94" s="270" t="n">
        <v>-0.095</v>
      </c>
      <c r="N94" s="270" t="n">
        <v>-0.2</v>
      </c>
      <c r="O94" s="231" t="n">
        <v>-0.1</v>
      </c>
      <c r="P94" s="231" t="n">
        <v>-0.0525</v>
      </c>
      <c r="Q94" s="231" t="n">
        <v>-0.0725</v>
      </c>
      <c r="R94" s="231" t="n">
        <v>-0.105</v>
      </c>
      <c r="S94" s="231" t="n">
        <v>-0.135</v>
      </c>
      <c r="T94" s="231" t="n">
        <v>-0.135</v>
      </c>
      <c r="U94" s="231" t="n">
        <v>-0.06375</v>
      </c>
      <c r="V94" s="231" t="n">
        <v>-0.0525</v>
      </c>
      <c r="W94" s="231" t="n">
        <v>0.1625</v>
      </c>
      <c r="X94" s="231" t="n">
        <v>0.1975</v>
      </c>
      <c r="Y94" s="231" t="n">
        <v>0.0725</v>
      </c>
      <c r="Z94" s="231" t="n">
        <v>0</v>
      </c>
      <c r="AA94" s="231" t="n">
        <v>0.165</v>
      </c>
      <c r="AB94" s="231" t="n">
        <v>0.195</v>
      </c>
      <c r="AC94" s="231" t="n">
        <v>-0.0215</v>
      </c>
      <c r="AD94" s="231" t="n">
        <v>-0.04025</v>
      </c>
      <c r="AE94" s="231" t="n">
        <v>0.00425</v>
      </c>
      <c r="AF94" s="231" t="n">
        <v>-0.01325</v>
      </c>
      <c r="AG94" s="231" t="n">
        <v>0.005</v>
      </c>
      <c r="AH94" s="231" t="n">
        <v>-0.0125</v>
      </c>
      <c r="AI94" s="231" t="n">
        <v>-0.07</v>
      </c>
      <c r="AJ94" s="231" t="n">
        <v>-0.06</v>
      </c>
      <c r="AK94" s="231" t="n">
        <v>-0.0825</v>
      </c>
      <c r="AL94" s="231" t="n">
        <v>-0.023</v>
      </c>
      <c r="AM94" s="231" t="n">
        <v>-0.066</v>
      </c>
      <c r="AN94" s="231" t="n">
        <v>-0.075</v>
      </c>
      <c r="AO94" s="231" t="n">
        <v>-0.026</v>
      </c>
      <c r="AP94" s="231" t="n">
        <v>0.0115</v>
      </c>
      <c r="AQ94" s="231" t="n">
        <v>0.39</v>
      </c>
      <c r="AR94" s="231" t="n">
        <v>0.015</v>
      </c>
      <c r="AS94" s="231" t="n">
        <v>-0.405</v>
      </c>
      <c r="AT94" s="231" t="n">
        <v>-0.12</v>
      </c>
      <c r="AU94" s="231" t="n">
        <v>-0.19</v>
      </c>
      <c r="AV94" s="231" t="n">
        <v>-0.29</v>
      </c>
      <c r="AW94" s="231" t="n">
        <v>-0.355</v>
      </c>
      <c r="AX94" s="231" t="n">
        <v>0</v>
      </c>
      <c r="AY94" s="231" t="n">
        <v>0.34</v>
      </c>
      <c r="AZ94" s="231" t="n">
        <v>-0.405</v>
      </c>
      <c r="BA94" s="231" t="n">
        <v>0</v>
      </c>
      <c r="BB94" s="231" t="n">
        <v>0</v>
      </c>
      <c r="BC94" s="231" t="n">
        <v>-0.1045</v>
      </c>
      <c r="BD94" s="231" t="n">
        <v>-0.0525</v>
      </c>
      <c r="BE94" s="231" t="n">
        <v>-0.082</v>
      </c>
      <c r="BF94" s="231" t="n">
        <v>-0.023</v>
      </c>
      <c r="BG94" s="231" t="n">
        <v>-0.0575</v>
      </c>
      <c r="BH94" s="231" t="n">
        <v>-0.02</v>
      </c>
      <c r="BI94" s="231" t="n">
        <v>-0.07</v>
      </c>
      <c r="BJ94" s="231" t="n">
        <v>0.12</v>
      </c>
      <c r="BK94" s="231" t="n">
        <v>0.17</v>
      </c>
      <c r="BL94" s="231" t="n">
        <v>0.1975</v>
      </c>
      <c r="BM94" s="231" t="n">
        <v>0.1625</v>
      </c>
      <c r="BN94" s="231" t="n">
        <v>0.2975</v>
      </c>
    </row>
    <row r="95" customFormat="false" ht="12.75" hidden="false" customHeight="false" outlineLevel="0" collapsed="false">
      <c r="C95" s="263"/>
      <c r="G95" s="219" t="n">
        <f aca="false">EOMONTH(G94,0)+1</f>
        <v>39569</v>
      </c>
      <c r="H95" s="0" t="n">
        <v>3.978</v>
      </c>
      <c r="I95" s="234" t="n">
        <v>0.205</v>
      </c>
      <c r="J95" s="231" t="n">
        <v>0.066100054536219</v>
      </c>
      <c r="K95" s="231" t="n">
        <v>-0.135</v>
      </c>
      <c r="L95" s="231" t="n">
        <v>-0.145</v>
      </c>
      <c r="M95" s="270" t="n">
        <v>-0.09</v>
      </c>
      <c r="N95" s="270" t="n">
        <v>-0.2</v>
      </c>
      <c r="O95" s="231" t="n">
        <v>-0.095</v>
      </c>
      <c r="P95" s="231" t="n">
        <v>-0.0525</v>
      </c>
      <c r="Q95" s="231" t="n">
        <v>-0.0725</v>
      </c>
      <c r="R95" s="231" t="n">
        <v>-0.105</v>
      </c>
      <c r="S95" s="231" t="n">
        <v>-0.135</v>
      </c>
      <c r="T95" s="231" t="n">
        <v>-0.135</v>
      </c>
      <c r="U95" s="231" t="n">
        <v>-0.06125</v>
      </c>
      <c r="V95" s="231" t="n">
        <v>-0.0525</v>
      </c>
      <c r="W95" s="231" t="n">
        <v>0.1525</v>
      </c>
      <c r="X95" s="231" t="n">
        <v>0.1875</v>
      </c>
      <c r="Y95" s="231" t="n">
        <v>0.0625</v>
      </c>
      <c r="Z95" s="231" t="n">
        <v>0</v>
      </c>
      <c r="AA95" s="231" t="n">
        <v>0.17</v>
      </c>
      <c r="AB95" s="231" t="n">
        <v>0.195</v>
      </c>
      <c r="AC95" s="231" t="n">
        <v>-0.0215</v>
      </c>
      <c r="AD95" s="231" t="n">
        <v>-0.04025</v>
      </c>
      <c r="AE95" s="231" t="n">
        <v>0.00425</v>
      </c>
      <c r="AF95" s="231" t="n">
        <v>-0.01325</v>
      </c>
      <c r="AG95" s="231" t="n">
        <v>0.005</v>
      </c>
      <c r="AH95" s="231" t="n">
        <v>-0.0125</v>
      </c>
      <c r="AI95" s="231" t="n">
        <v>-0.07</v>
      </c>
      <c r="AJ95" s="231" t="n">
        <v>-0.06</v>
      </c>
      <c r="AK95" s="231" t="n">
        <v>-0.0825</v>
      </c>
      <c r="AL95" s="231" t="n">
        <v>-0.023</v>
      </c>
      <c r="AM95" s="231" t="n">
        <v>-0.082</v>
      </c>
      <c r="AN95" s="231" t="n">
        <v>-0.07</v>
      </c>
      <c r="AO95" s="231" t="n">
        <v>-0.026</v>
      </c>
      <c r="AP95" s="231" t="n">
        <v>0.0115</v>
      </c>
      <c r="AQ95" s="231" t="n">
        <v>0.39</v>
      </c>
      <c r="AR95" s="231" t="n">
        <v>0.02</v>
      </c>
      <c r="AS95" s="231" t="n">
        <v>-0.405</v>
      </c>
      <c r="AT95" s="231" t="n">
        <v>-0.12</v>
      </c>
      <c r="AU95" s="231" t="n">
        <v>-0.19</v>
      </c>
      <c r="AV95" s="231" t="n">
        <v>-0.29</v>
      </c>
      <c r="AW95" s="231" t="n">
        <v>-0.355</v>
      </c>
      <c r="AX95" s="231" t="n">
        <v>0</v>
      </c>
      <c r="AY95" s="231" t="n">
        <v>0.34</v>
      </c>
      <c r="AZ95" s="231" t="n">
        <v>-0.405</v>
      </c>
      <c r="BA95" s="231" t="n">
        <v>0</v>
      </c>
      <c r="BB95" s="231" t="n">
        <v>0</v>
      </c>
      <c r="BC95" s="231" t="n">
        <v>-0.1045</v>
      </c>
      <c r="BD95" s="231" t="n">
        <v>-0.0525</v>
      </c>
      <c r="BE95" s="231" t="n">
        <v>-0.077</v>
      </c>
      <c r="BF95" s="231" t="n">
        <v>-0.023</v>
      </c>
      <c r="BG95" s="231" t="n">
        <v>-0.0575</v>
      </c>
      <c r="BH95" s="231" t="n">
        <v>-0.015</v>
      </c>
      <c r="BI95" s="231" t="n">
        <v>-0.07</v>
      </c>
      <c r="BJ95" s="231" t="n">
        <v>0.12</v>
      </c>
      <c r="BK95" s="231" t="n">
        <v>0.17</v>
      </c>
      <c r="BL95" s="231" t="n">
        <v>0.1875</v>
      </c>
      <c r="BM95" s="231" t="n">
        <v>0.1525</v>
      </c>
      <c r="BN95" s="231" t="n">
        <v>0.2975</v>
      </c>
    </row>
    <row r="96" customFormat="false" ht="12.75" hidden="false" customHeight="false" outlineLevel="0" collapsed="false">
      <c r="C96" s="263"/>
      <c r="G96" s="219" t="n">
        <f aca="false">EOMONTH(G95,0)+1</f>
        <v>39600</v>
      </c>
      <c r="H96" s="0" t="n">
        <v>3.983</v>
      </c>
      <c r="I96" s="234" t="n">
        <v>0.185</v>
      </c>
      <c r="J96" s="231" t="n">
        <v>0.066125512260294</v>
      </c>
      <c r="K96" s="231" t="n">
        <v>-0.135</v>
      </c>
      <c r="L96" s="231" t="n">
        <v>-0.145</v>
      </c>
      <c r="M96" s="270" t="n">
        <v>-0.09</v>
      </c>
      <c r="N96" s="270" t="n">
        <v>-0.22</v>
      </c>
      <c r="O96" s="231" t="n">
        <v>-0.095</v>
      </c>
      <c r="P96" s="231" t="n">
        <v>-0.0525</v>
      </c>
      <c r="Q96" s="231" t="n">
        <v>-0.0725</v>
      </c>
      <c r="R96" s="231" t="n">
        <v>-0.105</v>
      </c>
      <c r="S96" s="231" t="n">
        <v>-0.135</v>
      </c>
      <c r="T96" s="231" t="n">
        <v>-0.135</v>
      </c>
      <c r="U96" s="231" t="n">
        <v>-0.06</v>
      </c>
      <c r="V96" s="231" t="n">
        <v>-0.0525</v>
      </c>
      <c r="W96" s="231" t="n">
        <v>0.1525</v>
      </c>
      <c r="X96" s="231" t="n">
        <v>0.1875</v>
      </c>
      <c r="Y96" s="231" t="n">
        <v>0.0625</v>
      </c>
      <c r="Z96" s="231" t="n">
        <v>0</v>
      </c>
      <c r="AA96" s="231" t="n">
        <v>0.175</v>
      </c>
      <c r="AB96" s="231" t="n">
        <v>0.215</v>
      </c>
      <c r="AC96" s="231" t="n">
        <v>-0.0215</v>
      </c>
      <c r="AD96" s="231" t="n">
        <v>-0.04025</v>
      </c>
      <c r="AE96" s="231" t="n">
        <v>0.00425</v>
      </c>
      <c r="AF96" s="231" t="n">
        <v>-0.01325</v>
      </c>
      <c r="AG96" s="231" t="n">
        <v>0.005</v>
      </c>
      <c r="AH96" s="231" t="n">
        <v>-0.0125</v>
      </c>
      <c r="AI96" s="231" t="n">
        <v>-0.07</v>
      </c>
      <c r="AJ96" s="231" t="n">
        <v>-0.06</v>
      </c>
      <c r="AK96" s="231" t="n">
        <v>-0.0825</v>
      </c>
      <c r="AL96" s="231" t="n">
        <v>-0.023</v>
      </c>
      <c r="AM96" s="231" t="n">
        <v>-0.075</v>
      </c>
      <c r="AN96" s="231" t="n">
        <v>-0.0675</v>
      </c>
      <c r="AO96" s="231" t="n">
        <v>-0.026</v>
      </c>
      <c r="AP96" s="231" t="n">
        <v>0.0115</v>
      </c>
      <c r="AQ96" s="231" t="n">
        <v>0.45</v>
      </c>
      <c r="AR96" s="231" t="n">
        <v>0.0225</v>
      </c>
      <c r="AS96" s="231" t="n">
        <v>-0.405</v>
      </c>
      <c r="AT96" s="231" t="n">
        <v>-0.12</v>
      </c>
      <c r="AU96" s="231" t="n">
        <v>-0.19</v>
      </c>
      <c r="AV96" s="231" t="n">
        <v>-0.29</v>
      </c>
      <c r="AW96" s="231" t="n">
        <v>-0.355</v>
      </c>
      <c r="AX96" s="231" t="n">
        <v>0</v>
      </c>
      <c r="AY96" s="231" t="n">
        <v>0.34</v>
      </c>
      <c r="AZ96" s="231" t="n">
        <v>-0.405</v>
      </c>
      <c r="BA96" s="231" t="n">
        <v>0</v>
      </c>
      <c r="BB96" s="231" t="n">
        <v>0</v>
      </c>
      <c r="BC96" s="231" t="n">
        <v>-0.1045</v>
      </c>
      <c r="BD96" s="231" t="n">
        <v>-0.0525</v>
      </c>
      <c r="BE96" s="231" t="n">
        <v>-0.072</v>
      </c>
      <c r="BF96" s="231" t="n">
        <v>-0.023</v>
      </c>
      <c r="BG96" s="231" t="n">
        <v>-0.0575</v>
      </c>
      <c r="BH96" s="231" t="n">
        <v>-0.0125</v>
      </c>
      <c r="BI96" s="231" t="n">
        <v>-0.07</v>
      </c>
      <c r="BJ96" s="231" t="n">
        <v>0.12</v>
      </c>
      <c r="BK96" s="231" t="n">
        <v>0.17</v>
      </c>
      <c r="BL96" s="231" t="n">
        <v>0.1875</v>
      </c>
      <c r="BM96" s="231" t="n">
        <v>0.1525</v>
      </c>
      <c r="BN96" s="231" t="n">
        <v>0.31</v>
      </c>
    </row>
    <row r="97" customFormat="false" ht="12.75" hidden="false" customHeight="false" outlineLevel="0" collapsed="false">
      <c r="C97" s="263"/>
      <c r="G97" s="219" t="n">
        <f aca="false">EOMONTH(G96,0)+1</f>
        <v>39630</v>
      </c>
      <c r="H97" s="0" t="n">
        <v>3.993</v>
      </c>
      <c r="I97" s="234" t="n">
        <v>0.185</v>
      </c>
      <c r="J97" s="231" t="n">
        <v>0.066151818575396</v>
      </c>
      <c r="K97" s="231" t="n">
        <v>-0.135</v>
      </c>
      <c r="L97" s="231" t="n">
        <v>-0.145</v>
      </c>
      <c r="M97" s="270" t="n">
        <v>-0.09</v>
      </c>
      <c r="N97" s="270" t="n">
        <v>-0.22</v>
      </c>
      <c r="O97" s="231" t="n">
        <v>-0.095</v>
      </c>
      <c r="P97" s="231" t="n">
        <v>-0.0525</v>
      </c>
      <c r="Q97" s="231" t="n">
        <v>-0.0725</v>
      </c>
      <c r="R97" s="231" t="n">
        <v>-0.105</v>
      </c>
      <c r="S97" s="231" t="n">
        <v>-0.135</v>
      </c>
      <c r="T97" s="231" t="n">
        <v>-0.135</v>
      </c>
      <c r="U97" s="231" t="n">
        <v>-0.05875</v>
      </c>
      <c r="V97" s="231" t="n">
        <v>-0.0525</v>
      </c>
      <c r="W97" s="231" t="n">
        <v>0.1525</v>
      </c>
      <c r="X97" s="231" t="n">
        <v>0.1875</v>
      </c>
      <c r="Y97" s="231" t="n">
        <v>0.0625</v>
      </c>
      <c r="Z97" s="231" t="n">
        <v>0</v>
      </c>
      <c r="AA97" s="231" t="n">
        <v>0.175</v>
      </c>
      <c r="AB97" s="231" t="n">
        <v>0.205</v>
      </c>
      <c r="AC97" s="231" t="n">
        <v>-0.0215</v>
      </c>
      <c r="AD97" s="231" t="n">
        <v>-0.04025</v>
      </c>
      <c r="AE97" s="231" t="n">
        <v>0.00425</v>
      </c>
      <c r="AF97" s="231" t="n">
        <v>-0.01325</v>
      </c>
      <c r="AG97" s="231" t="n">
        <v>0.005</v>
      </c>
      <c r="AH97" s="231" t="n">
        <v>-0.0125</v>
      </c>
      <c r="AI97" s="231" t="n">
        <v>-0.07</v>
      </c>
      <c r="AJ97" s="231" t="n">
        <v>-0.06</v>
      </c>
      <c r="AK97" s="231" t="n">
        <v>-0.0825</v>
      </c>
      <c r="AL97" s="231" t="n">
        <v>-0.023</v>
      </c>
      <c r="AM97" s="231" t="n">
        <v>-0.056</v>
      </c>
      <c r="AN97" s="231" t="n">
        <v>-0.065</v>
      </c>
      <c r="AO97" s="231" t="n">
        <v>-0.026</v>
      </c>
      <c r="AP97" s="231" t="n">
        <v>0.0115</v>
      </c>
      <c r="AQ97" s="231" t="n">
        <v>0.45</v>
      </c>
      <c r="AR97" s="231" t="n">
        <v>0.025</v>
      </c>
      <c r="AS97" s="231" t="n">
        <v>-0.405</v>
      </c>
      <c r="AT97" s="231" t="n">
        <v>-0.12</v>
      </c>
      <c r="AU97" s="231" t="n">
        <v>-0.19</v>
      </c>
      <c r="AV97" s="231" t="n">
        <v>-0.29</v>
      </c>
      <c r="AW97" s="231" t="n">
        <v>-0.355</v>
      </c>
      <c r="AX97" s="231" t="n">
        <v>0</v>
      </c>
      <c r="AY97" s="231" t="n">
        <v>0.34</v>
      </c>
      <c r="AZ97" s="231" t="n">
        <v>-0.405</v>
      </c>
      <c r="BA97" s="231" t="n">
        <v>0</v>
      </c>
      <c r="BB97" s="231" t="n">
        <v>0</v>
      </c>
      <c r="BC97" s="231" t="n">
        <v>-0.092</v>
      </c>
      <c r="BD97" s="231" t="n">
        <v>-0.0525</v>
      </c>
      <c r="BE97" s="231" t="n">
        <v>-0.072</v>
      </c>
      <c r="BF97" s="231" t="n">
        <v>-0.023</v>
      </c>
      <c r="BG97" s="231" t="n">
        <v>-0.0575</v>
      </c>
      <c r="BH97" s="231" t="n">
        <v>-0.01</v>
      </c>
      <c r="BI97" s="231" t="n">
        <v>-0.07</v>
      </c>
      <c r="BJ97" s="231" t="n">
        <v>0.12</v>
      </c>
      <c r="BK97" s="231" t="n">
        <v>0.17</v>
      </c>
      <c r="BL97" s="231" t="n">
        <v>0.1875</v>
      </c>
      <c r="BM97" s="231" t="n">
        <v>0.1525</v>
      </c>
      <c r="BN97" s="231" t="n">
        <v>0.31</v>
      </c>
    </row>
    <row r="98" customFormat="false" ht="12.75" hidden="false" customHeight="false" outlineLevel="0" collapsed="false">
      <c r="C98" s="263"/>
      <c r="G98" s="219" t="n">
        <f aca="false">EOMONTH(G97,0)+1</f>
        <v>39661</v>
      </c>
      <c r="H98" s="0" t="n">
        <v>4.01</v>
      </c>
      <c r="I98" s="234" t="n">
        <v>0.185</v>
      </c>
      <c r="J98" s="231" t="n">
        <v>0.066178124890728</v>
      </c>
      <c r="K98" s="231" t="n">
        <v>-0.135</v>
      </c>
      <c r="L98" s="231" t="n">
        <v>-0.145</v>
      </c>
      <c r="M98" s="270" t="n">
        <v>-0.085</v>
      </c>
      <c r="N98" s="270" t="n">
        <v>-0.22</v>
      </c>
      <c r="O98" s="231" t="n">
        <v>-0.09</v>
      </c>
      <c r="P98" s="231" t="n">
        <v>-0.0525</v>
      </c>
      <c r="Q98" s="231" t="n">
        <v>-0.0725</v>
      </c>
      <c r="R98" s="231" t="n">
        <v>-0.105</v>
      </c>
      <c r="S98" s="231" t="n">
        <v>-0.135</v>
      </c>
      <c r="T98" s="231" t="n">
        <v>-0.135</v>
      </c>
      <c r="U98" s="231" t="n">
        <v>-0.0625</v>
      </c>
      <c r="V98" s="231" t="n">
        <v>-0.0525</v>
      </c>
      <c r="W98" s="231" t="n">
        <v>0.1725</v>
      </c>
      <c r="X98" s="231" t="n">
        <v>0.2075</v>
      </c>
      <c r="Y98" s="231" t="n">
        <v>0.0825</v>
      </c>
      <c r="Z98" s="231" t="n">
        <v>0</v>
      </c>
      <c r="AA98" s="231" t="n">
        <v>0.165</v>
      </c>
      <c r="AB98" s="231" t="n">
        <v>0.185</v>
      </c>
      <c r="AC98" s="231" t="n">
        <v>-0.0215</v>
      </c>
      <c r="AD98" s="231" t="n">
        <v>-0.04025</v>
      </c>
      <c r="AE98" s="231" t="n">
        <v>0.00425</v>
      </c>
      <c r="AF98" s="231" t="n">
        <v>-0.01325</v>
      </c>
      <c r="AG98" s="231" t="n">
        <v>0.005</v>
      </c>
      <c r="AH98" s="231" t="n">
        <v>-0.0125</v>
      </c>
      <c r="AI98" s="231" t="n">
        <v>-0.07</v>
      </c>
      <c r="AJ98" s="231" t="n">
        <v>-0.06</v>
      </c>
      <c r="AK98" s="231" t="n">
        <v>-0.0825</v>
      </c>
      <c r="AL98" s="231" t="n">
        <v>-0.023</v>
      </c>
      <c r="AM98" s="231" t="n">
        <v>-0.054</v>
      </c>
      <c r="AN98" s="231" t="n">
        <v>-0.0725</v>
      </c>
      <c r="AO98" s="231" t="n">
        <v>-0.026</v>
      </c>
      <c r="AP98" s="231" t="n">
        <v>0.0115</v>
      </c>
      <c r="AQ98" s="231" t="n">
        <v>0.41</v>
      </c>
      <c r="AR98" s="231" t="n">
        <v>0.0175</v>
      </c>
      <c r="AS98" s="231" t="n">
        <v>-0.405</v>
      </c>
      <c r="AT98" s="231" t="n">
        <v>-0.12</v>
      </c>
      <c r="AU98" s="231" t="n">
        <v>-0.19</v>
      </c>
      <c r="AV98" s="231" t="n">
        <v>-0.29</v>
      </c>
      <c r="AW98" s="231" t="n">
        <v>-0.355</v>
      </c>
      <c r="AX98" s="231" t="n">
        <v>0</v>
      </c>
      <c r="AY98" s="231" t="n">
        <v>0.34</v>
      </c>
      <c r="AZ98" s="231" t="n">
        <v>-0.405</v>
      </c>
      <c r="BA98" s="231" t="n">
        <v>0</v>
      </c>
      <c r="BB98" s="231" t="n">
        <v>0</v>
      </c>
      <c r="BC98" s="231" t="n">
        <v>-0.0945</v>
      </c>
      <c r="BD98" s="231" t="n">
        <v>-0.0525</v>
      </c>
      <c r="BE98" s="231" t="n">
        <v>-0.087</v>
      </c>
      <c r="BF98" s="231" t="n">
        <v>-0.023</v>
      </c>
      <c r="BG98" s="231" t="n">
        <v>-0.0575</v>
      </c>
      <c r="BH98" s="231" t="n">
        <v>-0.0175</v>
      </c>
      <c r="BI98" s="231" t="n">
        <v>-0.07</v>
      </c>
      <c r="BJ98" s="231" t="n">
        <v>0.12</v>
      </c>
      <c r="BK98" s="231" t="n">
        <v>0.17</v>
      </c>
      <c r="BL98" s="231" t="n">
        <v>0.2075</v>
      </c>
      <c r="BM98" s="231" t="n">
        <v>0.1725</v>
      </c>
      <c r="BN98" s="231" t="n">
        <v>0.3</v>
      </c>
    </row>
    <row r="99" customFormat="false" ht="12.75" hidden="false" customHeight="false" outlineLevel="0" collapsed="false">
      <c r="C99" s="263"/>
      <c r="G99" s="219" t="n">
        <f aca="false">EOMONTH(G98,0)+1</f>
        <v>39692</v>
      </c>
      <c r="H99" s="0" t="n">
        <v>4.02</v>
      </c>
      <c r="I99" s="234" t="n">
        <v>0.185</v>
      </c>
      <c r="J99" s="231" t="n">
        <v>0.06620358261546</v>
      </c>
      <c r="K99" s="231" t="n">
        <v>-0.135</v>
      </c>
      <c r="L99" s="231" t="n">
        <v>-0.145</v>
      </c>
      <c r="M99" s="270" t="n">
        <v>-0.08</v>
      </c>
      <c r="N99" s="270" t="n">
        <v>-0.22</v>
      </c>
      <c r="O99" s="231" t="n">
        <v>-0.085</v>
      </c>
      <c r="P99" s="231" t="n">
        <v>-0.0525</v>
      </c>
      <c r="Q99" s="231" t="n">
        <v>-0.0725</v>
      </c>
      <c r="R99" s="231" t="n">
        <v>-0.105</v>
      </c>
      <c r="S99" s="231" t="n">
        <v>-0.135</v>
      </c>
      <c r="T99" s="231" t="n">
        <v>-0.135</v>
      </c>
      <c r="U99" s="231" t="n">
        <v>-0.0675</v>
      </c>
      <c r="V99" s="231" t="n">
        <v>-0.0525</v>
      </c>
      <c r="W99" s="231" t="n">
        <v>0.1825</v>
      </c>
      <c r="X99" s="231" t="n">
        <v>0.2175</v>
      </c>
      <c r="Y99" s="231" t="n">
        <v>0.0925</v>
      </c>
      <c r="Z99" s="231" t="n">
        <v>0</v>
      </c>
      <c r="AA99" s="231" t="n">
        <v>0.1725</v>
      </c>
      <c r="AB99" s="231" t="n">
        <v>0.205</v>
      </c>
      <c r="AC99" s="231" t="n">
        <v>-0.0215</v>
      </c>
      <c r="AD99" s="231" t="n">
        <v>-0.04025</v>
      </c>
      <c r="AE99" s="231" t="n">
        <v>-0.0115</v>
      </c>
      <c r="AF99" s="231" t="n">
        <v>-0.029</v>
      </c>
      <c r="AG99" s="231" t="n">
        <v>0.005</v>
      </c>
      <c r="AH99" s="231" t="n">
        <v>-0.0125</v>
      </c>
      <c r="AI99" s="231" t="n">
        <v>-0.07</v>
      </c>
      <c r="AJ99" s="231" t="n">
        <v>-0.06</v>
      </c>
      <c r="AK99" s="231" t="n">
        <v>-0.0825</v>
      </c>
      <c r="AL99" s="231" t="n">
        <v>-0.023</v>
      </c>
      <c r="AM99" s="231" t="n">
        <v>-0.054</v>
      </c>
      <c r="AN99" s="231" t="n">
        <v>-0.0825</v>
      </c>
      <c r="AO99" s="231" t="n">
        <v>-0.026</v>
      </c>
      <c r="AP99" s="231" t="n">
        <v>0.0115</v>
      </c>
      <c r="AQ99" s="231" t="n">
        <v>0.42</v>
      </c>
      <c r="AR99" s="231" t="n">
        <v>0.0075</v>
      </c>
      <c r="AS99" s="231" t="n">
        <v>-0.405</v>
      </c>
      <c r="AT99" s="231" t="n">
        <v>-0.12</v>
      </c>
      <c r="AU99" s="231" t="n">
        <v>-0.19</v>
      </c>
      <c r="AV99" s="231" t="n">
        <v>-0.29</v>
      </c>
      <c r="AW99" s="231" t="n">
        <v>-0.355</v>
      </c>
      <c r="AX99" s="231" t="n">
        <v>0</v>
      </c>
      <c r="AY99" s="231" t="n">
        <v>0.34</v>
      </c>
      <c r="AZ99" s="231" t="n">
        <v>-0.405</v>
      </c>
      <c r="BA99" s="231" t="n">
        <v>0</v>
      </c>
      <c r="BB99" s="231" t="n">
        <v>0</v>
      </c>
      <c r="BC99" s="231" t="n">
        <v>-0.0995</v>
      </c>
      <c r="BD99" s="231" t="n">
        <v>-0.0525</v>
      </c>
      <c r="BE99" s="231" t="n">
        <v>-0.0895</v>
      </c>
      <c r="BF99" s="231" t="n">
        <v>-0.023</v>
      </c>
      <c r="BG99" s="231" t="n">
        <v>-0.0575</v>
      </c>
      <c r="BH99" s="231" t="n">
        <v>-0.0275</v>
      </c>
      <c r="BI99" s="231" t="n">
        <v>-0.07</v>
      </c>
      <c r="BJ99" s="231" t="n">
        <v>0.12</v>
      </c>
      <c r="BK99" s="231" t="n">
        <v>0.17</v>
      </c>
      <c r="BL99" s="231" t="n">
        <v>0.2175</v>
      </c>
      <c r="BM99" s="231" t="n">
        <v>0.1825</v>
      </c>
      <c r="BN99" s="231" t="n">
        <v>0.37253</v>
      </c>
    </row>
    <row r="100" customFormat="false" ht="12.75" hidden="false" customHeight="false" outlineLevel="0" collapsed="false">
      <c r="C100" s="263"/>
      <c r="G100" s="219" t="n">
        <f aca="false">EOMONTH(G99,0)+1</f>
        <v>39722</v>
      </c>
      <c r="H100" s="0" t="n">
        <v>4.155</v>
      </c>
      <c r="I100" s="234" t="n">
        <v>0.185</v>
      </c>
      <c r="J100" s="231" t="n">
        <v>0.066229888931243</v>
      </c>
      <c r="K100" s="231" t="n">
        <v>-0.135</v>
      </c>
      <c r="L100" s="231" t="n">
        <v>-0.14</v>
      </c>
      <c r="M100" s="270" t="n">
        <v>-0.0175</v>
      </c>
      <c r="N100" s="270" t="n">
        <v>-0.22</v>
      </c>
      <c r="O100" s="231" t="n">
        <v>-0.015</v>
      </c>
      <c r="P100" s="231" t="n">
        <v>-0.0525</v>
      </c>
      <c r="Q100" s="231" t="n">
        <v>-0.0875</v>
      </c>
      <c r="R100" s="231" t="n">
        <v>-0.105</v>
      </c>
      <c r="S100" s="231" t="n">
        <v>-0.135</v>
      </c>
      <c r="T100" s="231" t="n">
        <v>-0.135</v>
      </c>
      <c r="U100" s="231" t="n">
        <v>-0.0875</v>
      </c>
      <c r="V100" s="231" t="n">
        <v>-0.0525</v>
      </c>
      <c r="W100" s="231" t="n">
        <v>0.2275</v>
      </c>
      <c r="X100" s="231" t="n">
        <v>0.2625</v>
      </c>
      <c r="Y100" s="231" t="n">
        <v>0.1275</v>
      </c>
      <c r="Z100" s="231" t="n">
        <v>0</v>
      </c>
      <c r="AA100" s="231" t="n">
        <v>0.24</v>
      </c>
      <c r="AB100" s="231" t="n">
        <v>0.26</v>
      </c>
      <c r="AC100" s="231" t="n">
        <v>-0.0245</v>
      </c>
      <c r="AD100" s="231" t="n">
        <v>-0.04</v>
      </c>
      <c r="AE100" s="231" t="n">
        <v>-0.0105</v>
      </c>
      <c r="AF100" s="231" t="n">
        <v>-0.0305</v>
      </c>
      <c r="AG100" s="231" t="n">
        <v>0.005</v>
      </c>
      <c r="AH100" s="231" t="n">
        <v>-0.021</v>
      </c>
      <c r="AI100" s="231" t="n">
        <v>-0.0675</v>
      </c>
      <c r="AJ100" s="231" t="n">
        <v>-0.0575</v>
      </c>
      <c r="AK100" s="231" t="n">
        <v>-0.08</v>
      </c>
      <c r="AL100" s="231" t="n">
        <v>-0.0155</v>
      </c>
      <c r="AM100" s="231" t="n">
        <v>-0.052</v>
      </c>
      <c r="AN100" s="231" t="n">
        <v>-0.1225</v>
      </c>
      <c r="AO100" s="231" t="n">
        <v>-0.0185</v>
      </c>
      <c r="AP100" s="231" t="n">
        <v>0.011</v>
      </c>
      <c r="AQ100" s="231" t="n">
        <v>0.86</v>
      </c>
      <c r="AR100" s="231" t="n">
        <v>-0.0325</v>
      </c>
      <c r="AS100" s="231" t="n">
        <v>-0.34</v>
      </c>
      <c r="AT100" s="231" t="n">
        <v>-0.1325</v>
      </c>
      <c r="AU100" s="231" t="n">
        <v>-0.19</v>
      </c>
      <c r="AV100" s="231" t="n">
        <v>0</v>
      </c>
      <c r="AW100" s="231" t="n">
        <v>-0.29</v>
      </c>
      <c r="AX100" s="231" t="n">
        <v>0</v>
      </c>
      <c r="AY100" s="231" t="n">
        <v>0.23</v>
      </c>
      <c r="AZ100" s="231" t="n">
        <v>-0.34</v>
      </c>
      <c r="BA100" s="231" t="n">
        <v>0</v>
      </c>
      <c r="BB100" s="231" t="n">
        <v>0</v>
      </c>
      <c r="BC100" s="231" t="n">
        <v>-0.137</v>
      </c>
      <c r="BD100" s="231" t="n">
        <v>-0.0525</v>
      </c>
      <c r="BE100" s="231" t="n">
        <v>-0.1245</v>
      </c>
      <c r="BF100" s="231" t="n">
        <v>-0.0205</v>
      </c>
      <c r="BG100" s="231" t="n">
        <v>-0.0725</v>
      </c>
      <c r="BH100" s="231" t="n">
        <v>-0.0675</v>
      </c>
      <c r="BI100" s="231" t="n">
        <v>-0.0675</v>
      </c>
      <c r="BJ100" s="231" t="n">
        <v>0</v>
      </c>
      <c r="BK100" s="231" t="n">
        <v>0.225</v>
      </c>
      <c r="BL100" s="231" t="n">
        <v>0.2625</v>
      </c>
      <c r="BM100" s="231" t="n">
        <v>0.2275</v>
      </c>
      <c r="BN100" s="231" t="n">
        <v>0.545</v>
      </c>
    </row>
    <row r="101" customFormat="false" ht="12.75" hidden="false" customHeight="false" outlineLevel="0" collapsed="false">
      <c r="C101" s="263"/>
      <c r="G101" s="219" t="n">
        <f aca="false">EOMONTH(G100,0)+1</f>
        <v>39753</v>
      </c>
      <c r="H101" s="0" t="n">
        <v>4.273</v>
      </c>
      <c r="I101" s="234" t="n">
        <v>0.185</v>
      </c>
      <c r="J101" s="231" t="n">
        <v>0.066255346656412</v>
      </c>
      <c r="K101" s="231" t="n">
        <v>-0.1375</v>
      </c>
      <c r="L101" s="231" t="n">
        <v>-0.1425</v>
      </c>
      <c r="M101" s="270" t="n">
        <v>-0.015</v>
      </c>
      <c r="N101" s="270" t="n">
        <v>-0.2225</v>
      </c>
      <c r="O101" s="231" t="n">
        <v>0.005</v>
      </c>
      <c r="P101" s="231" t="n">
        <v>-0.0525</v>
      </c>
      <c r="Q101" s="231" t="n">
        <v>-0.0875</v>
      </c>
      <c r="R101" s="231" t="n">
        <v>-0.1075</v>
      </c>
      <c r="S101" s="231" t="n">
        <v>-0.1375</v>
      </c>
      <c r="T101" s="231" t="n">
        <v>-0.1375</v>
      </c>
      <c r="U101" s="231" t="n">
        <v>-0.09875</v>
      </c>
      <c r="V101" s="231" t="n">
        <v>-0.0525</v>
      </c>
      <c r="W101" s="231" t="n">
        <v>0.2475</v>
      </c>
      <c r="X101" s="231" t="n">
        <v>0.2825</v>
      </c>
      <c r="Y101" s="231" t="n">
        <v>0.1475</v>
      </c>
      <c r="Z101" s="231" t="n">
        <v>0</v>
      </c>
      <c r="AA101" s="231" t="n">
        <v>0.26</v>
      </c>
      <c r="AB101" s="231" t="n">
        <v>0.37</v>
      </c>
      <c r="AC101" s="231" t="n">
        <v>-0.0245</v>
      </c>
      <c r="AD101" s="231" t="n">
        <v>-0.0475</v>
      </c>
      <c r="AE101" s="231" t="n">
        <v>-0.0105</v>
      </c>
      <c r="AF101" s="231" t="n">
        <v>-0.0305</v>
      </c>
      <c r="AG101" s="231" t="n">
        <v>0.005</v>
      </c>
      <c r="AH101" s="231" t="n">
        <v>-0.021</v>
      </c>
      <c r="AI101" s="231" t="n">
        <v>-0.0675</v>
      </c>
      <c r="AJ101" s="231" t="n">
        <v>-0.0575</v>
      </c>
      <c r="AK101" s="231" t="n">
        <v>-0.08</v>
      </c>
      <c r="AL101" s="231" t="n">
        <v>-0.0155</v>
      </c>
      <c r="AM101" s="231" t="n">
        <v>-0.0735</v>
      </c>
      <c r="AN101" s="231" t="n">
        <v>-0.145</v>
      </c>
      <c r="AO101" s="231" t="n">
        <v>-0.0185</v>
      </c>
      <c r="AP101" s="231" t="n">
        <v>0.011</v>
      </c>
      <c r="AQ101" s="231" t="n">
        <v>1.28</v>
      </c>
      <c r="AR101" s="231" t="n">
        <v>-0.055</v>
      </c>
      <c r="AS101" s="231" t="n">
        <v>-0.34</v>
      </c>
      <c r="AT101" s="231" t="n">
        <v>-0.1275</v>
      </c>
      <c r="AU101" s="231" t="n">
        <v>-0.19</v>
      </c>
      <c r="AV101" s="231" t="n">
        <v>0.06</v>
      </c>
      <c r="AW101" s="231" t="n">
        <v>-0.29</v>
      </c>
      <c r="AX101" s="231" t="n">
        <v>0</v>
      </c>
      <c r="AY101" s="231" t="n">
        <v>0.23</v>
      </c>
      <c r="AZ101" s="231" t="n">
        <v>-0.34</v>
      </c>
      <c r="BA101" s="231" t="n">
        <v>0</v>
      </c>
      <c r="BB101" s="231" t="n">
        <v>0</v>
      </c>
      <c r="BC101" s="231" t="n">
        <v>-0.137</v>
      </c>
      <c r="BD101" s="231" t="n">
        <v>-0.0525</v>
      </c>
      <c r="BE101" s="231" t="n">
        <v>-0.1245</v>
      </c>
      <c r="BF101" s="231" t="n">
        <v>-0.0205</v>
      </c>
      <c r="BG101" s="231" t="n">
        <v>-0.0725</v>
      </c>
      <c r="BH101" s="231" t="n">
        <v>-0.09</v>
      </c>
      <c r="BI101" s="231" t="n">
        <v>-0.0675</v>
      </c>
      <c r="BJ101" s="231" t="n">
        <v>0</v>
      </c>
      <c r="BK101" s="231" t="n">
        <v>0.22</v>
      </c>
      <c r="BL101" s="231" t="n">
        <v>0.2825</v>
      </c>
      <c r="BM101" s="231" t="n">
        <v>0.2475</v>
      </c>
      <c r="BN101" s="231" t="n">
        <v>0.88</v>
      </c>
    </row>
    <row r="102" customFormat="false" ht="12.75" hidden="false" customHeight="false" outlineLevel="0" collapsed="false">
      <c r="C102" s="263"/>
      <c r="G102" s="219" t="n">
        <f aca="false">EOMONTH(G101,0)+1</f>
        <v>39783</v>
      </c>
      <c r="H102" s="0" t="n">
        <v>4.435</v>
      </c>
      <c r="I102" s="234" t="n">
        <v>0.185</v>
      </c>
      <c r="J102" s="231" t="n">
        <v>0.066281652972646</v>
      </c>
      <c r="K102" s="231" t="n">
        <v>-0.14</v>
      </c>
      <c r="L102" s="231" t="n">
        <v>-0.145</v>
      </c>
      <c r="M102" s="270" t="n">
        <v>-0.0125</v>
      </c>
      <c r="N102" s="270" t="n">
        <v>-0.205</v>
      </c>
      <c r="O102" s="231" t="n">
        <v>0.0175</v>
      </c>
      <c r="P102" s="231" t="n">
        <v>-0.0525</v>
      </c>
      <c r="Q102" s="231" t="n">
        <v>-0.0875</v>
      </c>
      <c r="R102" s="231" t="n">
        <v>-0.11</v>
      </c>
      <c r="S102" s="231" t="n">
        <v>-0.14</v>
      </c>
      <c r="T102" s="231" t="n">
        <v>-0.14</v>
      </c>
      <c r="U102" s="231" t="n">
        <v>-0.1</v>
      </c>
      <c r="V102" s="231" t="n">
        <v>-0.0525</v>
      </c>
      <c r="W102" s="231" t="n">
        <v>0.2575</v>
      </c>
      <c r="X102" s="231" t="n">
        <v>0.2925</v>
      </c>
      <c r="Y102" s="231" t="n">
        <v>0.1575</v>
      </c>
      <c r="Z102" s="231" t="n">
        <v>0</v>
      </c>
      <c r="AA102" s="231" t="n">
        <v>0.27</v>
      </c>
      <c r="AB102" s="231" t="n">
        <v>0.4</v>
      </c>
      <c r="AC102" s="231" t="n">
        <v>-0.02</v>
      </c>
      <c r="AD102" s="231" t="n">
        <v>-0.0375</v>
      </c>
      <c r="AE102" s="231" t="n">
        <v>-0.0105</v>
      </c>
      <c r="AF102" s="231" t="n">
        <v>-0.0305</v>
      </c>
      <c r="AG102" s="231" t="n">
        <v>0.005</v>
      </c>
      <c r="AH102" s="231" t="n">
        <v>-0.0225</v>
      </c>
      <c r="AI102" s="231" t="n">
        <v>-0.0675</v>
      </c>
      <c r="AJ102" s="231" t="n">
        <v>-0.0555</v>
      </c>
      <c r="AK102" s="231" t="n">
        <v>-0.078</v>
      </c>
      <c r="AL102" s="231" t="n">
        <v>-0.017</v>
      </c>
      <c r="AM102" s="231" t="n">
        <v>-0.076</v>
      </c>
      <c r="AN102" s="231" t="n">
        <v>-0.1475</v>
      </c>
      <c r="AO102" s="231" t="n">
        <v>-0.0185</v>
      </c>
      <c r="AP102" s="231" t="n">
        <v>0.011</v>
      </c>
      <c r="AQ102" s="231" t="n">
        <v>1.61</v>
      </c>
      <c r="AR102" s="231" t="n">
        <v>-0.0575</v>
      </c>
      <c r="AS102" s="231" t="n">
        <v>-0.34</v>
      </c>
      <c r="AT102" s="231" t="n">
        <v>-0.1275</v>
      </c>
      <c r="AU102" s="231" t="n">
        <v>-0.19</v>
      </c>
      <c r="AV102" s="231" t="n">
        <v>0.13</v>
      </c>
      <c r="AW102" s="231" t="n">
        <v>-0.29</v>
      </c>
      <c r="AX102" s="231" t="n">
        <v>0</v>
      </c>
      <c r="AY102" s="231" t="n">
        <v>0.23</v>
      </c>
      <c r="AZ102" s="231" t="n">
        <v>-0.34</v>
      </c>
      <c r="BA102" s="231" t="n">
        <v>0</v>
      </c>
      <c r="BB102" s="231" t="n">
        <v>0</v>
      </c>
      <c r="BC102" s="231" t="n">
        <v>-0.157</v>
      </c>
      <c r="BD102" s="231" t="n">
        <v>-0.0525</v>
      </c>
      <c r="BE102" s="231" t="n">
        <v>-0.1425</v>
      </c>
      <c r="BF102" s="231" t="n">
        <v>-0.022</v>
      </c>
      <c r="BG102" s="231" t="n">
        <v>-0.0725</v>
      </c>
      <c r="BH102" s="231" t="n">
        <v>-0.0925</v>
      </c>
      <c r="BI102" s="231" t="n">
        <v>-0.0675</v>
      </c>
      <c r="BJ102" s="231" t="n">
        <v>0</v>
      </c>
      <c r="BK102" s="231" t="n">
        <v>0.235</v>
      </c>
      <c r="BL102" s="231" t="n">
        <v>0.2925</v>
      </c>
      <c r="BM102" s="231" t="n">
        <v>0.2575</v>
      </c>
      <c r="BN102" s="231" t="n">
        <v>1.105</v>
      </c>
    </row>
    <row r="103" customFormat="false" ht="12.75" hidden="false" customHeight="false" outlineLevel="0" collapsed="false">
      <c r="C103" s="263"/>
      <c r="G103" s="219" t="n">
        <f aca="false">EOMONTH(G102,0)+1</f>
        <v>39814</v>
      </c>
      <c r="H103" s="0" t="n">
        <v>4.295</v>
      </c>
      <c r="I103" s="234" t="n">
        <v>0.185</v>
      </c>
      <c r="J103" s="231" t="n">
        <v>0.066307959289109</v>
      </c>
      <c r="K103" s="231" t="n">
        <v>-0.1325</v>
      </c>
      <c r="L103" s="231" t="n">
        <v>-0.1375</v>
      </c>
      <c r="M103" s="270" t="n">
        <v>-0.015</v>
      </c>
      <c r="N103" s="270" t="n">
        <v>-0.1975</v>
      </c>
      <c r="O103" s="231" t="n">
        <v>0.0225</v>
      </c>
      <c r="P103" s="231" t="n">
        <v>-0.0525</v>
      </c>
      <c r="Q103" s="231" t="n">
        <v>-0.0875</v>
      </c>
      <c r="R103" s="231" t="n">
        <v>-0.1025</v>
      </c>
      <c r="S103" s="231" t="n">
        <v>-0.1325</v>
      </c>
      <c r="T103" s="231" t="n">
        <v>-0.1325</v>
      </c>
      <c r="U103" s="231" t="n">
        <v>-0.09125</v>
      </c>
      <c r="V103" s="231" t="n">
        <v>-0.0525</v>
      </c>
      <c r="W103" s="231" t="n">
        <v>0.2475</v>
      </c>
      <c r="X103" s="231" t="n">
        <v>0.2825</v>
      </c>
      <c r="Y103" s="231" t="n">
        <v>0.1475</v>
      </c>
      <c r="Z103" s="231" t="n">
        <v>0</v>
      </c>
      <c r="AA103" s="231" t="n">
        <v>0.27</v>
      </c>
      <c r="AB103" s="231" t="n">
        <v>0.39</v>
      </c>
      <c r="AC103" s="231" t="n">
        <v>-0.02</v>
      </c>
      <c r="AD103" s="231" t="n">
        <v>-0.0325</v>
      </c>
      <c r="AE103" s="231" t="n">
        <v>-0.0105</v>
      </c>
      <c r="AF103" s="231" t="n">
        <v>-0.0305</v>
      </c>
      <c r="AG103" s="231" t="n">
        <v>0.005</v>
      </c>
      <c r="AH103" s="231" t="n">
        <v>-0.0225</v>
      </c>
      <c r="AI103" s="231" t="n">
        <v>-0.0675</v>
      </c>
      <c r="AJ103" s="231" t="n">
        <v>-0.0555</v>
      </c>
      <c r="AK103" s="231" t="n">
        <v>-0.078</v>
      </c>
      <c r="AL103" s="231" t="n">
        <v>-0.017</v>
      </c>
      <c r="AM103" s="231" t="n">
        <v>-0.076</v>
      </c>
      <c r="AN103" s="231" t="n">
        <v>-0.13</v>
      </c>
      <c r="AO103" s="231" t="n">
        <v>-0.0185</v>
      </c>
      <c r="AP103" s="231" t="n">
        <v>0.011</v>
      </c>
      <c r="AQ103" s="231" t="n">
        <v>1.57</v>
      </c>
      <c r="AR103" s="231" t="n">
        <v>-0.04</v>
      </c>
      <c r="AS103" s="231" t="n">
        <v>-0.34</v>
      </c>
      <c r="AT103" s="231" t="n">
        <v>-0.1275</v>
      </c>
      <c r="AU103" s="231" t="n">
        <v>-0.19</v>
      </c>
      <c r="AV103" s="231" t="n">
        <v>0</v>
      </c>
      <c r="AW103" s="231" t="n">
        <v>-0.29</v>
      </c>
      <c r="AX103" s="231" t="n">
        <v>0</v>
      </c>
      <c r="AY103" s="231" t="n">
        <v>0.23</v>
      </c>
      <c r="AZ103" s="231" t="n">
        <v>-0.34</v>
      </c>
      <c r="BA103" s="231" t="n">
        <v>0</v>
      </c>
      <c r="BB103" s="231" t="n">
        <v>0</v>
      </c>
      <c r="BC103" s="231" t="n">
        <v>-0.1495</v>
      </c>
      <c r="BD103" s="231" t="n">
        <v>-0.0525</v>
      </c>
      <c r="BE103" s="231" t="n">
        <v>-0.1375</v>
      </c>
      <c r="BF103" s="231" t="n">
        <v>-0.022</v>
      </c>
      <c r="BG103" s="231" t="n">
        <v>-0.0725</v>
      </c>
      <c r="BH103" s="231" t="n">
        <v>-0.075</v>
      </c>
      <c r="BI103" s="231" t="n">
        <v>-0.0675</v>
      </c>
      <c r="BJ103" s="231" t="n">
        <v>0</v>
      </c>
      <c r="BK103" s="231" t="n">
        <v>0.3</v>
      </c>
      <c r="BL103" s="231" t="n">
        <v>0.2825</v>
      </c>
      <c r="BM103" s="231" t="n">
        <v>0.2475</v>
      </c>
      <c r="BN103" s="231" t="n">
        <v>1.105</v>
      </c>
    </row>
    <row r="104" customFormat="false" ht="12.75" hidden="false" customHeight="false" outlineLevel="0" collapsed="false">
      <c r="C104" s="263"/>
      <c r="G104" s="219" t="n">
        <f aca="false">EOMONTH(G103,0)+1</f>
        <v>39845</v>
      </c>
      <c r="H104" s="0" t="n">
        <v>4.175</v>
      </c>
      <c r="I104" s="234" t="n">
        <v>0.175</v>
      </c>
      <c r="J104" s="231" t="n">
        <v>0.066331719833209</v>
      </c>
      <c r="K104" s="231" t="n">
        <v>-0.13</v>
      </c>
      <c r="L104" s="231" t="n">
        <v>-0.135</v>
      </c>
      <c r="M104" s="270" t="n">
        <v>-0.015</v>
      </c>
      <c r="N104" s="270" t="n">
        <v>-0.195</v>
      </c>
      <c r="O104" s="231" t="n">
        <v>0.02</v>
      </c>
      <c r="P104" s="231" t="n">
        <v>-0.0525</v>
      </c>
      <c r="Q104" s="231" t="n">
        <v>-0.0875</v>
      </c>
      <c r="R104" s="231" t="n">
        <v>-0.1</v>
      </c>
      <c r="S104" s="231" t="n">
        <v>-0.13</v>
      </c>
      <c r="T104" s="231" t="n">
        <v>-0.13</v>
      </c>
      <c r="U104" s="231" t="n">
        <v>-0.085</v>
      </c>
      <c r="V104" s="231" t="n">
        <v>-0.0525</v>
      </c>
      <c r="W104" s="231" t="n">
        <v>0.2425</v>
      </c>
      <c r="X104" s="231" t="n">
        <v>0.2775</v>
      </c>
      <c r="Y104" s="231" t="n">
        <v>0.1425</v>
      </c>
      <c r="Z104" s="231" t="n">
        <v>0</v>
      </c>
      <c r="AA104" s="231" t="n">
        <v>0.24</v>
      </c>
      <c r="AB104" s="231" t="n">
        <v>0.39</v>
      </c>
      <c r="AC104" s="231" t="n">
        <v>-0.02</v>
      </c>
      <c r="AD104" s="231" t="n">
        <v>-0.0325</v>
      </c>
      <c r="AE104" s="231" t="n">
        <v>0.0055</v>
      </c>
      <c r="AF104" s="231" t="n">
        <v>-0.0145</v>
      </c>
      <c r="AG104" s="231" t="n">
        <v>0.005</v>
      </c>
      <c r="AH104" s="231" t="n">
        <v>-0.0225</v>
      </c>
      <c r="AI104" s="231" t="n">
        <v>-0.0675</v>
      </c>
      <c r="AJ104" s="231" t="n">
        <v>-0.0555</v>
      </c>
      <c r="AK104" s="231" t="n">
        <v>-0.078</v>
      </c>
      <c r="AL104" s="231" t="n">
        <v>-0.017</v>
      </c>
      <c r="AM104" s="231" t="n">
        <v>-0.0735</v>
      </c>
      <c r="AN104" s="231" t="n">
        <v>-0.1175</v>
      </c>
      <c r="AO104" s="231" t="n">
        <v>-0.0185</v>
      </c>
      <c r="AP104" s="231" t="n">
        <v>0.011</v>
      </c>
      <c r="AQ104" s="231" t="n">
        <v>0.93</v>
      </c>
      <c r="AR104" s="231" t="n">
        <v>-0.0275</v>
      </c>
      <c r="AS104" s="231" t="n">
        <v>-0.34</v>
      </c>
      <c r="AT104" s="231" t="n">
        <v>-0.1325</v>
      </c>
      <c r="AU104" s="231" t="n">
        <v>-0.19</v>
      </c>
      <c r="AV104" s="231" t="n">
        <v>-0.18</v>
      </c>
      <c r="AW104" s="231" t="n">
        <v>-0.29</v>
      </c>
      <c r="AX104" s="231" t="n">
        <v>0</v>
      </c>
      <c r="AY104" s="231" t="n">
        <v>0.23</v>
      </c>
      <c r="AZ104" s="231" t="n">
        <v>-0.34</v>
      </c>
      <c r="BA104" s="231" t="n">
        <v>0</v>
      </c>
      <c r="BB104" s="231" t="n">
        <v>0</v>
      </c>
      <c r="BC104" s="231" t="n">
        <v>-0.1385</v>
      </c>
      <c r="BD104" s="231" t="n">
        <v>-0.0525</v>
      </c>
      <c r="BE104" s="231" t="n">
        <v>-0.1275</v>
      </c>
      <c r="BF104" s="231" t="n">
        <v>-0.022</v>
      </c>
      <c r="BG104" s="231" t="n">
        <v>-0.0725</v>
      </c>
      <c r="BH104" s="231" t="n">
        <v>-0.0625</v>
      </c>
      <c r="BI104" s="231" t="n">
        <v>-0.0675</v>
      </c>
      <c r="BJ104" s="231" t="n">
        <v>0</v>
      </c>
      <c r="BK104" s="231" t="n">
        <v>0.295</v>
      </c>
      <c r="BL104" s="231" t="n">
        <v>0.2775</v>
      </c>
      <c r="BM104" s="231" t="n">
        <v>0.2425</v>
      </c>
      <c r="BN104" s="231" t="n">
        <v>0.715</v>
      </c>
    </row>
    <row r="105" customFormat="false" ht="12.75" hidden="false" customHeight="false" outlineLevel="0" collapsed="false">
      <c r="C105" s="263"/>
      <c r="G105" s="219" t="n">
        <f aca="false">EOMONTH(G104,0)+1</f>
        <v>39873</v>
      </c>
      <c r="H105" s="0" t="n">
        <v>4.045</v>
      </c>
      <c r="I105" s="234" t="n">
        <v>0.175</v>
      </c>
      <c r="J105" s="231" t="n">
        <v>0.066358026150108</v>
      </c>
      <c r="K105" s="231" t="n">
        <v>-0.135</v>
      </c>
      <c r="L105" s="231" t="n">
        <v>-0.14</v>
      </c>
      <c r="M105" s="270" t="n">
        <v>-0.1</v>
      </c>
      <c r="N105" s="270" t="n">
        <v>-0.2</v>
      </c>
      <c r="O105" s="231" t="n">
        <v>-0.105</v>
      </c>
      <c r="P105" s="231" t="n">
        <v>-0.05</v>
      </c>
      <c r="Q105" s="231" t="n">
        <v>-0.07</v>
      </c>
      <c r="R105" s="231" t="n">
        <v>-0.105</v>
      </c>
      <c r="S105" s="231" t="n">
        <v>-0.135</v>
      </c>
      <c r="T105" s="231" t="n">
        <v>-0.135</v>
      </c>
      <c r="U105" s="231" t="n">
        <v>-0.0625</v>
      </c>
      <c r="V105" s="231" t="n">
        <v>-0.05</v>
      </c>
      <c r="W105" s="231" t="n">
        <v>0.1775</v>
      </c>
      <c r="X105" s="231" t="n">
        <v>0.2125</v>
      </c>
      <c r="Y105" s="231" t="n">
        <v>0.0875</v>
      </c>
      <c r="Z105" s="231" t="n">
        <v>0</v>
      </c>
      <c r="AA105" s="231" t="n">
        <v>0.17</v>
      </c>
      <c r="AB105" s="231" t="n">
        <v>0.24</v>
      </c>
      <c r="AC105" s="231" t="n">
        <v>-0.0195</v>
      </c>
      <c r="AD105" s="231" t="n">
        <v>-0.04</v>
      </c>
      <c r="AE105" s="231" t="n">
        <v>0.0055</v>
      </c>
      <c r="AF105" s="231" t="n">
        <v>-0.0145</v>
      </c>
      <c r="AG105" s="231" t="n">
        <v>0.005</v>
      </c>
      <c r="AH105" s="231" t="n">
        <v>-0.0125</v>
      </c>
      <c r="AI105" s="231" t="n">
        <v>-0.07</v>
      </c>
      <c r="AJ105" s="231" t="n">
        <v>-0.058</v>
      </c>
      <c r="AK105" s="231" t="n">
        <v>-0.0805</v>
      </c>
      <c r="AL105" s="231" t="n">
        <v>-0.022</v>
      </c>
      <c r="AM105" s="231" t="n">
        <v>-0.056</v>
      </c>
      <c r="AN105" s="231" t="n">
        <v>-0.075</v>
      </c>
      <c r="AO105" s="231" t="n">
        <v>-0.014</v>
      </c>
      <c r="AP105" s="231" t="n">
        <v>0.0115</v>
      </c>
      <c r="AQ105" s="231" t="n">
        <v>0.45</v>
      </c>
      <c r="AR105" s="231" t="n">
        <v>0.015</v>
      </c>
      <c r="AS105" s="231" t="n">
        <v>-0.405</v>
      </c>
      <c r="AT105" s="231" t="n">
        <v>-0.12</v>
      </c>
      <c r="AU105" s="231" t="n">
        <v>-0.19</v>
      </c>
      <c r="AV105" s="231" t="n">
        <v>-0.29</v>
      </c>
      <c r="AW105" s="231" t="n">
        <v>-0.355</v>
      </c>
      <c r="AX105" s="231" t="n">
        <v>0</v>
      </c>
      <c r="AY105" s="231" t="n">
        <v>0.34</v>
      </c>
      <c r="AZ105" s="231" t="n">
        <v>-0.405</v>
      </c>
      <c r="BA105" s="231" t="n">
        <v>0</v>
      </c>
      <c r="BB105" s="231" t="n">
        <v>0</v>
      </c>
      <c r="BC105" s="231" t="n">
        <v>-0.1075</v>
      </c>
      <c r="BD105" s="231" t="n">
        <v>-0.05</v>
      </c>
      <c r="BE105" s="231" t="n">
        <v>-0.085</v>
      </c>
      <c r="BF105" s="231" t="n">
        <v>-0.022</v>
      </c>
      <c r="BG105" s="231" t="n">
        <v>-0.055</v>
      </c>
      <c r="BH105" s="231" t="n">
        <v>-0.02</v>
      </c>
      <c r="BI105" s="231" t="n">
        <v>-0.07</v>
      </c>
      <c r="BJ105" s="231" t="n">
        <v>0</v>
      </c>
      <c r="BK105" s="231" t="n">
        <v>0.17</v>
      </c>
      <c r="BL105" s="231" t="n">
        <v>0.2125</v>
      </c>
      <c r="BM105" s="231" t="n">
        <v>0.1775</v>
      </c>
      <c r="BN105" s="231" t="n">
        <v>0.365</v>
      </c>
    </row>
    <row r="106" customFormat="false" ht="12.75" hidden="false" customHeight="false" outlineLevel="0" collapsed="false">
      <c r="C106" s="263"/>
      <c r="G106" s="219" t="n">
        <f aca="false">EOMONTH(G105,0)+1</f>
        <v>39904</v>
      </c>
      <c r="H106" s="0" t="n">
        <v>4.015</v>
      </c>
      <c r="I106" s="234" t="n">
        <v>0.175</v>
      </c>
      <c r="J106" s="231" t="n">
        <v>0.066383483876358</v>
      </c>
      <c r="K106" s="231" t="n">
        <v>-0.135</v>
      </c>
      <c r="L106" s="231" t="n">
        <v>-0.14</v>
      </c>
      <c r="M106" s="270" t="n">
        <v>-0.095</v>
      </c>
      <c r="N106" s="270" t="n">
        <v>-0.2</v>
      </c>
      <c r="O106" s="231" t="n">
        <v>-0.1</v>
      </c>
      <c r="P106" s="231" t="n">
        <v>-0.05</v>
      </c>
      <c r="Q106" s="231" t="n">
        <v>-0.07</v>
      </c>
      <c r="R106" s="231" t="n">
        <v>-0.105</v>
      </c>
      <c r="S106" s="231" t="n">
        <v>-0.135</v>
      </c>
      <c r="T106" s="231" t="n">
        <v>-0.135</v>
      </c>
      <c r="U106" s="231" t="n">
        <v>-0.0625</v>
      </c>
      <c r="V106" s="231" t="n">
        <v>-0.05</v>
      </c>
      <c r="W106" s="231" t="n">
        <v>0.1675</v>
      </c>
      <c r="X106" s="231" t="n">
        <v>0.2025</v>
      </c>
      <c r="Y106" s="231" t="n">
        <v>0.0775</v>
      </c>
      <c r="Z106" s="231" t="n">
        <v>0</v>
      </c>
      <c r="AA106" s="231" t="n">
        <v>0.165</v>
      </c>
      <c r="AB106" s="231" t="n">
        <v>0.195</v>
      </c>
      <c r="AC106" s="231" t="n">
        <v>-0.0195</v>
      </c>
      <c r="AD106" s="231" t="n">
        <v>-0.04025</v>
      </c>
      <c r="AE106" s="231" t="n">
        <v>0.00525</v>
      </c>
      <c r="AF106" s="231" t="n">
        <v>-0.01475</v>
      </c>
      <c r="AG106" s="231" t="n">
        <v>0.005</v>
      </c>
      <c r="AH106" s="231" t="n">
        <v>-0.0125</v>
      </c>
      <c r="AI106" s="231" t="n">
        <v>-0.07</v>
      </c>
      <c r="AJ106" s="231" t="n">
        <v>-0.058</v>
      </c>
      <c r="AK106" s="231" t="n">
        <v>-0.0805</v>
      </c>
      <c r="AL106" s="231" t="n">
        <v>-0.022</v>
      </c>
      <c r="AM106" s="231" t="n">
        <v>-0.064</v>
      </c>
      <c r="AN106" s="231" t="n">
        <v>-0.075</v>
      </c>
      <c r="AO106" s="231" t="n">
        <v>-0.024</v>
      </c>
      <c r="AP106" s="231" t="n">
        <v>0.0115</v>
      </c>
      <c r="AQ106" s="231" t="n">
        <v>0.39</v>
      </c>
      <c r="AR106" s="231" t="n">
        <v>0.015</v>
      </c>
      <c r="AS106" s="231" t="n">
        <v>-0.405</v>
      </c>
      <c r="AT106" s="231" t="n">
        <v>-0.12</v>
      </c>
      <c r="AU106" s="231" t="n">
        <v>-0.19</v>
      </c>
      <c r="AV106" s="231" t="n">
        <v>-0.29</v>
      </c>
      <c r="AW106" s="231" t="n">
        <v>-0.355</v>
      </c>
      <c r="AX106" s="231" t="n">
        <v>0</v>
      </c>
      <c r="AY106" s="231" t="n">
        <v>0.34</v>
      </c>
      <c r="AZ106" s="231" t="n">
        <v>-0.405</v>
      </c>
      <c r="BA106" s="231" t="n">
        <v>0</v>
      </c>
      <c r="BB106" s="231" t="n">
        <v>0</v>
      </c>
      <c r="BC106" s="231" t="n">
        <v>-0.1025</v>
      </c>
      <c r="BD106" s="231" t="n">
        <v>-0.05</v>
      </c>
      <c r="BE106" s="231" t="n">
        <v>-0.08</v>
      </c>
      <c r="BF106" s="231" t="n">
        <v>-0.022</v>
      </c>
      <c r="BG106" s="231" t="n">
        <v>-0.055</v>
      </c>
      <c r="BH106" s="231" t="n">
        <v>-0.02</v>
      </c>
      <c r="BI106" s="231" t="n">
        <v>-0.07</v>
      </c>
      <c r="BJ106" s="231" t="n">
        <v>0</v>
      </c>
      <c r="BK106" s="231" t="n">
        <v>0.17</v>
      </c>
      <c r="BL106" s="231" t="n">
        <v>0.2025</v>
      </c>
      <c r="BM106" s="231" t="n">
        <v>0.1675</v>
      </c>
      <c r="BN106" s="231" t="n">
        <v>0.2975</v>
      </c>
    </row>
    <row r="107" customFormat="false" ht="12.75" hidden="false" customHeight="false" outlineLevel="0" collapsed="false">
      <c r="C107" s="263"/>
      <c r="G107" s="219" t="n">
        <f aca="false">EOMONTH(G106,0)+1</f>
        <v>39934</v>
      </c>
      <c r="H107" s="0" t="n">
        <v>4.038</v>
      </c>
      <c r="I107" s="234" t="n">
        <v>0.175</v>
      </c>
      <c r="J107" s="231" t="n">
        <v>0.066409790193708</v>
      </c>
      <c r="K107" s="231" t="n">
        <v>-0.135</v>
      </c>
      <c r="L107" s="231" t="n">
        <v>-0.14</v>
      </c>
      <c r="M107" s="270" t="n">
        <v>-0.09</v>
      </c>
      <c r="N107" s="270" t="n">
        <v>-0.2</v>
      </c>
      <c r="O107" s="231" t="n">
        <v>-0.095</v>
      </c>
      <c r="P107" s="231" t="n">
        <v>-0.05</v>
      </c>
      <c r="Q107" s="231" t="n">
        <v>-0.07</v>
      </c>
      <c r="R107" s="231" t="n">
        <v>-0.105</v>
      </c>
      <c r="S107" s="231" t="n">
        <v>-0.135</v>
      </c>
      <c r="T107" s="231" t="n">
        <v>-0.135</v>
      </c>
      <c r="U107" s="231" t="n">
        <v>-0.06</v>
      </c>
      <c r="V107" s="231" t="n">
        <v>-0.05</v>
      </c>
      <c r="W107" s="231" t="n">
        <v>0.1575</v>
      </c>
      <c r="X107" s="231" t="n">
        <v>0.1925</v>
      </c>
      <c r="Y107" s="231" t="n">
        <v>0.0675</v>
      </c>
      <c r="Z107" s="231" t="n">
        <v>0</v>
      </c>
      <c r="AA107" s="231" t="n">
        <v>0.17</v>
      </c>
      <c r="AB107" s="231" t="n">
        <v>0.195</v>
      </c>
      <c r="AC107" s="231" t="n">
        <v>-0.0195</v>
      </c>
      <c r="AD107" s="231" t="n">
        <v>-0.04025</v>
      </c>
      <c r="AE107" s="231" t="n">
        <v>0.00525</v>
      </c>
      <c r="AF107" s="231" t="n">
        <v>-0.01475</v>
      </c>
      <c r="AG107" s="231" t="n">
        <v>0.005</v>
      </c>
      <c r="AH107" s="231" t="n">
        <v>-0.0125</v>
      </c>
      <c r="AI107" s="231" t="n">
        <v>-0.07</v>
      </c>
      <c r="AJ107" s="231" t="n">
        <v>-0.058</v>
      </c>
      <c r="AK107" s="231" t="n">
        <v>-0.0805</v>
      </c>
      <c r="AL107" s="231" t="n">
        <v>-0.022</v>
      </c>
      <c r="AM107" s="231" t="n">
        <v>-0.08</v>
      </c>
      <c r="AN107" s="231" t="n">
        <v>-0.07</v>
      </c>
      <c r="AO107" s="231" t="n">
        <v>-0.024</v>
      </c>
      <c r="AP107" s="231" t="n">
        <v>0.0115</v>
      </c>
      <c r="AQ107" s="231" t="n">
        <v>0.39</v>
      </c>
      <c r="AR107" s="231" t="n">
        <v>0.02</v>
      </c>
      <c r="AS107" s="231" t="n">
        <v>-0.405</v>
      </c>
      <c r="AT107" s="231" t="n">
        <v>-0.12</v>
      </c>
      <c r="AU107" s="231" t="n">
        <v>-0.19</v>
      </c>
      <c r="AV107" s="231" t="n">
        <v>-0.29</v>
      </c>
      <c r="AW107" s="231" t="n">
        <v>-0.355</v>
      </c>
      <c r="AX107" s="231" t="n">
        <v>0</v>
      </c>
      <c r="AY107" s="231" t="n">
        <v>0.34</v>
      </c>
      <c r="AZ107" s="231" t="n">
        <v>-0.405</v>
      </c>
      <c r="BA107" s="231" t="n">
        <v>0</v>
      </c>
      <c r="BB107" s="231" t="n">
        <v>0</v>
      </c>
      <c r="BC107" s="231" t="n">
        <v>-0.1025</v>
      </c>
      <c r="BD107" s="231" t="n">
        <v>-0.05</v>
      </c>
      <c r="BE107" s="231" t="n">
        <v>-0.075</v>
      </c>
      <c r="BF107" s="231" t="n">
        <v>-0.022</v>
      </c>
      <c r="BG107" s="231" t="n">
        <v>-0.055</v>
      </c>
      <c r="BH107" s="231" t="n">
        <v>-0.015</v>
      </c>
      <c r="BI107" s="231" t="n">
        <v>-0.07</v>
      </c>
      <c r="BJ107" s="231" t="n">
        <v>0</v>
      </c>
      <c r="BK107" s="231" t="n">
        <v>0.17</v>
      </c>
      <c r="BL107" s="231" t="n">
        <v>0.1925</v>
      </c>
      <c r="BM107" s="231" t="n">
        <v>0.1575</v>
      </c>
      <c r="BN107" s="231" t="n">
        <v>0.2975</v>
      </c>
    </row>
    <row r="108" customFormat="false" ht="12.75" hidden="false" customHeight="false" outlineLevel="0" collapsed="false">
      <c r="C108" s="263"/>
      <c r="G108" s="219" t="n">
        <f aca="false">EOMONTH(G107,0)+1</f>
        <v>39965</v>
      </c>
      <c r="H108" s="0" t="n">
        <v>4.043</v>
      </c>
      <c r="I108" s="234" t="n">
        <v>0.175</v>
      </c>
      <c r="J108" s="231" t="n">
        <v>0.066435247920394</v>
      </c>
      <c r="K108" s="231" t="n">
        <v>-0.135</v>
      </c>
      <c r="L108" s="231" t="n">
        <v>-0.14</v>
      </c>
      <c r="M108" s="270" t="n">
        <v>-0.09</v>
      </c>
      <c r="N108" s="270" t="n">
        <v>-0.22</v>
      </c>
      <c r="O108" s="231" t="n">
        <v>-0.095</v>
      </c>
      <c r="P108" s="231" t="n">
        <v>-0.05</v>
      </c>
      <c r="Q108" s="231" t="n">
        <v>-0.07</v>
      </c>
      <c r="R108" s="231" t="n">
        <v>-0.105</v>
      </c>
      <c r="S108" s="231" t="n">
        <v>-0.135</v>
      </c>
      <c r="T108" s="231" t="n">
        <v>-0.135</v>
      </c>
      <c r="U108" s="231" t="n">
        <v>-0.05875</v>
      </c>
      <c r="V108" s="231" t="n">
        <v>-0.05</v>
      </c>
      <c r="W108" s="231" t="n">
        <v>0.1575</v>
      </c>
      <c r="X108" s="231" t="n">
        <v>0.1925</v>
      </c>
      <c r="Y108" s="231" t="n">
        <v>0.0675</v>
      </c>
      <c r="Z108" s="231" t="n">
        <v>0</v>
      </c>
      <c r="AA108" s="231" t="n">
        <v>0.175</v>
      </c>
      <c r="AB108" s="231" t="n">
        <v>0.215</v>
      </c>
      <c r="AC108" s="231" t="n">
        <v>-0.0195</v>
      </c>
      <c r="AD108" s="231" t="n">
        <v>-0.04025</v>
      </c>
      <c r="AE108" s="231" t="n">
        <v>0.00525</v>
      </c>
      <c r="AF108" s="231" t="n">
        <v>-0.01475</v>
      </c>
      <c r="AG108" s="231" t="n">
        <v>0.005</v>
      </c>
      <c r="AH108" s="231" t="n">
        <v>-0.0125</v>
      </c>
      <c r="AI108" s="231" t="n">
        <v>-0.07</v>
      </c>
      <c r="AJ108" s="231" t="n">
        <v>-0.058</v>
      </c>
      <c r="AK108" s="231" t="n">
        <v>-0.0805</v>
      </c>
      <c r="AL108" s="231" t="n">
        <v>-0.022</v>
      </c>
      <c r="AM108" s="231" t="n">
        <v>-0.073</v>
      </c>
      <c r="AN108" s="231" t="n">
        <v>-0.0675</v>
      </c>
      <c r="AO108" s="231" t="n">
        <v>-0.024</v>
      </c>
      <c r="AP108" s="231" t="n">
        <v>0.0115</v>
      </c>
      <c r="AQ108" s="231" t="n">
        <v>0.45</v>
      </c>
      <c r="AR108" s="231" t="n">
        <v>0.0225</v>
      </c>
      <c r="AS108" s="231" t="n">
        <v>-0.405</v>
      </c>
      <c r="AT108" s="231" t="n">
        <v>-0.12</v>
      </c>
      <c r="AU108" s="231" t="n">
        <v>-0.19</v>
      </c>
      <c r="AV108" s="231" t="n">
        <v>-0.29</v>
      </c>
      <c r="AW108" s="231" t="n">
        <v>-0.355</v>
      </c>
      <c r="AX108" s="231" t="n">
        <v>0</v>
      </c>
      <c r="AY108" s="231" t="n">
        <v>0.34</v>
      </c>
      <c r="AZ108" s="231" t="n">
        <v>-0.405</v>
      </c>
      <c r="BA108" s="231" t="n">
        <v>0</v>
      </c>
      <c r="BB108" s="231" t="n">
        <v>0</v>
      </c>
      <c r="BC108" s="231" t="n">
        <v>-0.1025</v>
      </c>
      <c r="BD108" s="231" t="n">
        <v>-0.05</v>
      </c>
      <c r="BE108" s="231" t="n">
        <v>-0.07</v>
      </c>
      <c r="BF108" s="231" t="n">
        <v>-0.022</v>
      </c>
      <c r="BG108" s="231" t="n">
        <v>-0.055</v>
      </c>
      <c r="BH108" s="231" t="n">
        <v>-0.0125</v>
      </c>
      <c r="BI108" s="231" t="n">
        <v>-0.07</v>
      </c>
      <c r="BJ108" s="231" t="n">
        <v>0</v>
      </c>
      <c r="BK108" s="231" t="n">
        <v>0.17</v>
      </c>
      <c r="BL108" s="231" t="n">
        <v>0.1925</v>
      </c>
      <c r="BM108" s="231" t="n">
        <v>0.1575</v>
      </c>
      <c r="BN108" s="231" t="n">
        <v>0.31</v>
      </c>
    </row>
    <row r="109" customFormat="false" ht="12.75" hidden="false" customHeight="false" outlineLevel="0" collapsed="false">
      <c r="C109" s="263"/>
      <c r="G109" s="219" t="n">
        <f aca="false">EOMONTH(G108,0)+1</f>
        <v>39995</v>
      </c>
      <c r="H109" s="0" t="n">
        <v>4.053</v>
      </c>
      <c r="I109" s="234" t="n">
        <v>0.175</v>
      </c>
      <c r="J109" s="231" t="n">
        <v>0.066461554238196</v>
      </c>
      <c r="K109" s="231" t="n">
        <v>-0.135</v>
      </c>
      <c r="L109" s="231" t="n">
        <v>-0.14</v>
      </c>
      <c r="M109" s="270" t="n">
        <v>-0.09</v>
      </c>
      <c r="N109" s="270" t="n">
        <v>-0.22</v>
      </c>
      <c r="O109" s="231" t="n">
        <v>-0.095</v>
      </c>
      <c r="P109" s="231" t="n">
        <v>-0.05</v>
      </c>
      <c r="Q109" s="231" t="n">
        <v>-0.07</v>
      </c>
      <c r="R109" s="231" t="n">
        <v>-0.105</v>
      </c>
      <c r="S109" s="231" t="n">
        <v>-0.135</v>
      </c>
      <c r="T109" s="231" t="n">
        <v>-0.135</v>
      </c>
      <c r="U109" s="231" t="n">
        <v>-0.0575</v>
      </c>
      <c r="V109" s="231" t="n">
        <v>-0.05</v>
      </c>
      <c r="W109" s="231" t="n">
        <v>0.1575</v>
      </c>
      <c r="X109" s="231" t="n">
        <v>0.1925</v>
      </c>
      <c r="Y109" s="231" t="n">
        <v>0.0675</v>
      </c>
      <c r="Z109" s="231" t="n">
        <v>0</v>
      </c>
      <c r="AA109" s="231" t="n">
        <v>0.175</v>
      </c>
      <c r="AB109" s="231" t="n">
        <v>0.205</v>
      </c>
      <c r="AC109" s="231" t="n">
        <v>-0.0195</v>
      </c>
      <c r="AD109" s="231" t="n">
        <v>-0.04025</v>
      </c>
      <c r="AE109" s="231" t="n">
        <v>0.00525</v>
      </c>
      <c r="AF109" s="231" t="n">
        <v>-0.01475</v>
      </c>
      <c r="AG109" s="231" t="n">
        <v>0.005</v>
      </c>
      <c r="AH109" s="231" t="n">
        <v>-0.0125</v>
      </c>
      <c r="AI109" s="231" t="n">
        <v>-0.07</v>
      </c>
      <c r="AJ109" s="231" t="n">
        <v>-0.058</v>
      </c>
      <c r="AK109" s="231" t="n">
        <v>-0.0805</v>
      </c>
      <c r="AL109" s="231" t="n">
        <v>-0.022</v>
      </c>
      <c r="AM109" s="231" t="n">
        <v>-0.054</v>
      </c>
      <c r="AN109" s="231" t="n">
        <v>-0.065</v>
      </c>
      <c r="AO109" s="231" t="n">
        <v>-0.024</v>
      </c>
      <c r="AP109" s="231" t="n">
        <v>0.0115</v>
      </c>
      <c r="AQ109" s="231" t="n">
        <v>0.45</v>
      </c>
      <c r="AR109" s="231" t="n">
        <v>0.025</v>
      </c>
      <c r="AS109" s="231" t="n">
        <v>-0.405</v>
      </c>
      <c r="AT109" s="231" t="n">
        <v>-0.12</v>
      </c>
      <c r="AU109" s="231" t="n">
        <v>-0.19</v>
      </c>
      <c r="AV109" s="231" t="n">
        <v>-0.29</v>
      </c>
      <c r="AW109" s="231" t="n">
        <v>-0.355</v>
      </c>
      <c r="AX109" s="231" t="n">
        <v>0</v>
      </c>
      <c r="AY109" s="231" t="n">
        <v>0.34</v>
      </c>
      <c r="AZ109" s="231" t="n">
        <v>-0.405</v>
      </c>
      <c r="BA109" s="231" t="n">
        <v>0</v>
      </c>
      <c r="BB109" s="231" t="n">
        <v>0</v>
      </c>
      <c r="BC109" s="231" t="n">
        <v>-0.09</v>
      </c>
      <c r="BD109" s="231" t="n">
        <v>-0.05</v>
      </c>
      <c r="BE109" s="231" t="n">
        <v>-0.07</v>
      </c>
      <c r="BF109" s="231" t="n">
        <v>-0.022</v>
      </c>
      <c r="BG109" s="231" t="n">
        <v>-0.055</v>
      </c>
      <c r="BH109" s="231" t="n">
        <v>-0.01</v>
      </c>
      <c r="BI109" s="231" t="n">
        <v>-0.07</v>
      </c>
      <c r="BJ109" s="231" t="n">
        <v>0</v>
      </c>
      <c r="BK109" s="231" t="n">
        <v>0.17</v>
      </c>
      <c r="BL109" s="231" t="n">
        <v>0.1925</v>
      </c>
      <c r="BM109" s="231" t="n">
        <v>0.1575</v>
      </c>
      <c r="BN109" s="231" t="n">
        <v>0.31</v>
      </c>
    </row>
    <row r="110" customFormat="false" ht="12.75" hidden="false" customHeight="false" outlineLevel="0" collapsed="false">
      <c r="C110" s="263"/>
      <c r="G110" s="219" t="n">
        <f aca="false">EOMONTH(G109,0)+1</f>
        <v>40026</v>
      </c>
      <c r="H110" s="0" t="n">
        <v>4.07</v>
      </c>
      <c r="I110" s="234" t="n">
        <v>0.175</v>
      </c>
      <c r="J110" s="231" t="n">
        <v>0.066487860556226</v>
      </c>
      <c r="K110" s="231" t="n">
        <v>-0.135</v>
      </c>
      <c r="L110" s="231" t="n">
        <v>-0.14</v>
      </c>
      <c r="M110" s="270" t="n">
        <v>-0.085</v>
      </c>
      <c r="N110" s="270" t="n">
        <v>-0.22</v>
      </c>
      <c r="O110" s="231" t="n">
        <v>-0.09</v>
      </c>
      <c r="P110" s="231" t="n">
        <v>-0.05</v>
      </c>
      <c r="Q110" s="231" t="n">
        <v>-0.07</v>
      </c>
      <c r="R110" s="231" t="n">
        <v>-0.105</v>
      </c>
      <c r="S110" s="231" t="n">
        <v>-0.135</v>
      </c>
      <c r="T110" s="231" t="n">
        <v>-0.135</v>
      </c>
      <c r="U110" s="231" t="n">
        <v>-0.06125</v>
      </c>
      <c r="V110" s="231" t="n">
        <v>-0.05</v>
      </c>
      <c r="W110" s="231" t="n">
        <v>0.1775</v>
      </c>
      <c r="X110" s="231" t="n">
        <v>0.2125</v>
      </c>
      <c r="Y110" s="231" t="n">
        <v>0.0875</v>
      </c>
      <c r="Z110" s="231" t="n">
        <v>0</v>
      </c>
      <c r="AA110" s="231" t="n">
        <v>0.165</v>
      </c>
      <c r="AB110" s="231" t="n">
        <v>0.185</v>
      </c>
      <c r="AC110" s="231" t="n">
        <v>-0.0195</v>
      </c>
      <c r="AD110" s="231" t="n">
        <v>-0.04025</v>
      </c>
      <c r="AE110" s="231" t="n">
        <v>0.00525</v>
      </c>
      <c r="AF110" s="231" t="n">
        <v>-0.01475</v>
      </c>
      <c r="AG110" s="231" t="n">
        <v>0.005</v>
      </c>
      <c r="AH110" s="231" t="n">
        <v>-0.0125</v>
      </c>
      <c r="AI110" s="231" t="n">
        <v>-0.07</v>
      </c>
      <c r="AJ110" s="231" t="n">
        <v>-0.058</v>
      </c>
      <c r="AK110" s="231" t="n">
        <v>-0.0805</v>
      </c>
      <c r="AL110" s="231" t="n">
        <v>-0.022</v>
      </c>
      <c r="AM110" s="231" t="n">
        <v>-0.052</v>
      </c>
      <c r="AN110" s="231" t="n">
        <v>-0.0725</v>
      </c>
      <c r="AO110" s="231" t="n">
        <v>-0.024</v>
      </c>
      <c r="AP110" s="231" t="n">
        <v>0.0115</v>
      </c>
      <c r="AQ110" s="231" t="n">
        <v>0.41</v>
      </c>
      <c r="AR110" s="231" t="n">
        <v>0.0175</v>
      </c>
      <c r="AS110" s="231" t="n">
        <v>-0.405</v>
      </c>
      <c r="AT110" s="231" t="n">
        <v>-0.12</v>
      </c>
      <c r="AU110" s="231" t="n">
        <v>-0.19</v>
      </c>
      <c r="AV110" s="231" t="n">
        <v>-0.29</v>
      </c>
      <c r="AW110" s="231" t="n">
        <v>-0.355</v>
      </c>
      <c r="AX110" s="231" t="n">
        <v>0</v>
      </c>
      <c r="AY110" s="231" t="n">
        <v>0.34</v>
      </c>
      <c r="AZ110" s="231" t="n">
        <v>-0.405</v>
      </c>
      <c r="BA110" s="231" t="n">
        <v>0</v>
      </c>
      <c r="BB110" s="231" t="n">
        <v>0</v>
      </c>
      <c r="BC110" s="231" t="n">
        <v>-0.0925</v>
      </c>
      <c r="BD110" s="231" t="n">
        <v>-0.05</v>
      </c>
      <c r="BE110" s="231" t="n">
        <v>-0.085</v>
      </c>
      <c r="BF110" s="231" t="n">
        <v>-0.022</v>
      </c>
      <c r="BG110" s="231" t="n">
        <v>-0.055</v>
      </c>
      <c r="BH110" s="231" t="n">
        <v>-0.0175</v>
      </c>
      <c r="BI110" s="231" t="n">
        <v>-0.07</v>
      </c>
      <c r="BJ110" s="231" t="n">
        <v>0</v>
      </c>
      <c r="BK110" s="231" t="n">
        <v>0.17</v>
      </c>
      <c r="BL110" s="231" t="n">
        <v>0.2125</v>
      </c>
      <c r="BM110" s="231" t="n">
        <v>0.1775</v>
      </c>
      <c r="BN110" s="231" t="n">
        <v>0.3</v>
      </c>
    </row>
    <row r="111" customFormat="false" ht="12.75" hidden="false" customHeight="false" outlineLevel="0" collapsed="false">
      <c r="C111" s="263"/>
      <c r="G111" s="219" t="n">
        <f aca="false">EOMONTH(G110,0)+1</f>
        <v>40057</v>
      </c>
      <c r="H111" s="0" t="n">
        <v>4.08</v>
      </c>
      <c r="I111" s="234" t="n">
        <v>0.175</v>
      </c>
      <c r="J111" s="231" t="n">
        <v>0.066513318283572</v>
      </c>
      <c r="K111" s="231" t="n">
        <v>-0.135</v>
      </c>
      <c r="L111" s="231" t="n">
        <v>-0.14</v>
      </c>
      <c r="M111" s="270" t="n">
        <v>-0.08</v>
      </c>
      <c r="N111" s="270" t="n">
        <v>-0.22</v>
      </c>
      <c r="O111" s="231" t="n">
        <v>-0.085</v>
      </c>
      <c r="P111" s="231" t="n">
        <v>-0.05</v>
      </c>
      <c r="Q111" s="231" t="n">
        <v>-0.07</v>
      </c>
      <c r="R111" s="231" t="n">
        <v>-0.105</v>
      </c>
      <c r="S111" s="231" t="n">
        <v>-0.135</v>
      </c>
      <c r="T111" s="231" t="n">
        <v>-0.135</v>
      </c>
      <c r="U111" s="231" t="n">
        <v>-0.06625</v>
      </c>
      <c r="V111" s="231" t="n">
        <v>-0.05</v>
      </c>
      <c r="W111" s="231" t="n">
        <v>0.1875</v>
      </c>
      <c r="X111" s="231" t="n">
        <v>0.2225</v>
      </c>
      <c r="Y111" s="231" t="n">
        <v>0.0975</v>
      </c>
      <c r="Z111" s="231" t="n">
        <v>0</v>
      </c>
      <c r="AA111" s="231" t="n">
        <v>0.1725</v>
      </c>
      <c r="AB111" s="231" t="n">
        <v>0.205</v>
      </c>
      <c r="AC111" s="231" t="n">
        <v>-0.0195</v>
      </c>
      <c r="AD111" s="231" t="n">
        <v>-0.04025</v>
      </c>
      <c r="AE111" s="231" t="n">
        <v>-0.0105</v>
      </c>
      <c r="AF111" s="231" t="n">
        <v>-0.0305</v>
      </c>
      <c r="AG111" s="231" t="n">
        <v>0.005</v>
      </c>
      <c r="AH111" s="231" t="n">
        <v>-0.0125</v>
      </c>
      <c r="AI111" s="231" t="n">
        <v>-0.07</v>
      </c>
      <c r="AJ111" s="231" t="n">
        <v>-0.058</v>
      </c>
      <c r="AK111" s="231" t="n">
        <v>-0.0805</v>
      </c>
      <c r="AL111" s="231" t="n">
        <v>-0.022</v>
      </c>
      <c r="AM111" s="231" t="n">
        <v>-0.052</v>
      </c>
      <c r="AN111" s="231" t="n">
        <v>-0.0825</v>
      </c>
      <c r="AO111" s="231" t="n">
        <v>-0.024</v>
      </c>
      <c r="AP111" s="231" t="n">
        <v>0.0115</v>
      </c>
      <c r="AQ111" s="231" t="n">
        <v>0.42</v>
      </c>
      <c r="AR111" s="231" t="n">
        <v>0.0075</v>
      </c>
      <c r="AS111" s="231" t="n">
        <v>-0.405</v>
      </c>
      <c r="AT111" s="231" t="n">
        <v>-0.12</v>
      </c>
      <c r="AU111" s="231" t="n">
        <v>-0.19</v>
      </c>
      <c r="AV111" s="231" t="n">
        <v>-0.29</v>
      </c>
      <c r="AW111" s="231" t="n">
        <v>-0.355</v>
      </c>
      <c r="AX111" s="231" t="n">
        <v>0</v>
      </c>
      <c r="AY111" s="231" t="n">
        <v>0.34</v>
      </c>
      <c r="AZ111" s="231" t="n">
        <v>-0.405</v>
      </c>
      <c r="BA111" s="231" t="n">
        <v>0</v>
      </c>
      <c r="BB111" s="231" t="n">
        <v>0</v>
      </c>
      <c r="BC111" s="231" t="n">
        <v>-0.0975</v>
      </c>
      <c r="BD111" s="231" t="n">
        <v>-0.05</v>
      </c>
      <c r="BE111" s="231" t="n">
        <v>-0.0875</v>
      </c>
      <c r="BF111" s="231" t="n">
        <v>-0.022</v>
      </c>
      <c r="BG111" s="231" t="n">
        <v>-0.055</v>
      </c>
      <c r="BH111" s="231" t="n">
        <v>-0.0275</v>
      </c>
      <c r="BI111" s="231" t="n">
        <v>-0.07</v>
      </c>
      <c r="BJ111" s="231" t="n">
        <v>0</v>
      </c>
      <c r="BK111" s="231" t="n">
        <v>0.17</v>
      </c>
      <c r="BL111" s="231" t="n">
        <v>0.2225</v>
      </c>
      <c r="BM111" s="231" t="n">
        <v>0.1875</v>
      </c>
      <c r="BN111" s="231" t="n">
        <v>0.37253</v>
      </c>
    </row>
    <row r="112" customFormat="false" ht="12.75" hidden="false" customHeight="false" outlineLevel="0" collapsed="false">
      <c r="C112" s="263"/>
      <c r="G112" s="219" t="n">
        <f aca="false">EOMONTH(G111,0)+1</f>
        <v>40087</v>
      </c>
      <c r="H112" s="0" t="n">
        <v>4.215</v>
      </c>
      <c r="I112" s="234" t="n">
        <v>0.175</v>
      </c>
      <c r="J112" s="231" t="n">
        <v>0.066539624602053</v>
      </c>
      <c r="K112" s="231" t="n">
        <v>-0.135</v>
      </c>
      <c r="L112" s="231" t="n">
        <v>-0.14</v>
      </c>
      <c r="M112" s="270" t="n">
        <v>-0.0175</v>
      </c>
      <c r="N112" s="270" t="n">
        <v>-0.22</v>
      </c>
      <c r="O112" s="231" t="n">
        <v>-0.015</v>
      </c>
      <c r="P112" s="231" t="n">
        <v>-0.0495</v>
      </c>
      <c r="Q112" s="231" t="n">
        <v>-0.0845</v>
      </c>
      <c r="R112" s="231" t="n">
        <v>-0.105</v>
      </c>
      <c r="S112" s="231" t="n">
        <v>-0.135</v>
      </c>
      <c r="T112" s="231" t="n">
        <v>-0.135</v>
      </c>
      <c r="U112" s="231" t="n">
        <v>-0.086</v>
      </c>
      <c r="V112" s="231" t="n">
        <v>-0.0495</v>
      </c>
      <c r="W112" s="231" t="n">
        <v>0.23</v>
      </c>
      <c r="X112" s="231" t="n">
        <v>0.265</v>
      </c>
      <c r="Y112" s="231" t="n">
        <v>0.13</v>
      </c>
      <c r="Z112" s="231" t="n">
        <v>0</v>
      </c>
      <c r="AA112" s="231" t="n">
        <v>0.24</v>
      </c>
      <c r="AB112" s="231" t="n">
        <v>0.26</v>
      </c>
      <c r="AC112" s="231" t="n">
        <v>-0.0225</v>
      </c>
      <c r="AD112" s="231" t="n">
        <v>-0.0385</v>
      </c>
      <c r="AE112" s="231" t="n">
        <v>-0.0095</v>
      </c>
      <c r="AF112" s="231" t="n">
        <v>-0.027</v>
      </c>
      <c r="AG112" s="231" t="n">
        <v>0.005</v>
      </c>
      <c r="AH112" s="231" t="n">
        <v>-0.021</v>
      </c>
      <c r="AI112" s="231" t="n">
        <v>-0.0675</v>
      </c>
      <c r="AJ112" s="231" t="n">
        <v>-0.0555</v>
      </c>
      <c r="AK112" s="231" t="n">
        <v>-0.078</v>
      </c>
      <c r="AL112" s="231" t="n">
        <v>-0.0145</v>
      </c>
      <c r="AM112" s="231" t="n">
        <v>-0.05</v>
      </c>
      <c r="AN112" s="231" t="n">
        <v>-0.1225</v>
      </c>
      <c r="AO112" s="231" t="n">
        <v>-0.0165</v>
      </c>
      <c r="AP112" s="231" t="n">
        <v>0.011</v>
      </c>
      <c r="AQ112" s="231" t="n">
        <v>0.86</v>
      </c>
      <c r="AR112" s="231" t="n">
        <v>-0.0325</v>
      </c>
      <c r="AS112" s="231" t="n">
        <v>-0.34</v>
      </c>
      <c r="AT112" s="231" t="n">
        <v>-0.1325</v>
      </c>
      <c r="AU112" s="231" t="n">
        <v>-0.19</v>
      </c>
      <c r="AV112" s="231" t="n">
        <v>0</v>
      </c>
      <c r="AW112" s="231" t="n">
        <v>-0.29</v>
      </c>
      <c r="AX112" s="231" t="n">
        <v>0</v>
      </c>
      <c r="AY112" s="231" t="n">
        <v>0.23</v>
      </c>
      <c r="AZ112" s="231" t="n">
        <v>-0.34</v>
      </c>
      <c r="BA112" s="231" t="n">
        <v>0</v>
      </c>
      <c r="BB112" s="231" t="n">
        <v>0</v>
      </c>
      <c r="BC112" s="231" t="n">
        <v>-0.135</v>
      </c>
      <c r="BD112" s="231" t="n">
        <v>-0.0495</v>
      </c>
      <c r="BE112" s="231" t="n">
        <v>-0.1225</v>
      </c>
      <c r="BF112" s="231" t="n">
        <v>-0.0195</v>
      </c>
      <c r="BG112" s="231" t="n">
        <v>-0.0695</v>
      </c>
      <c r="BH112" s="231" t="n">
        <v>-0.0675</v>
      </c>
      <c r="BI112" s="231" t="n">
        <v>-0.0675</v>
      </c>
      <c r="BJ112" s="231" t="n">
        <v>0</v>
      </c>
      <c r="BK112" s="231" t="n">
        <v>0.225</v>
      </c>
      <c r="BL112" s="231" t="n">
        <v>0.265</v>
      </c>
      <c r="BM112" s="231" t="n">
        <v>0.23</v>
      </c>
      <c r="BN112" s="231" t="n">
        <v>0.545</v>
      </c>
    </row>
    <row r="113" customFormat="false" ht="12.75" hidden="false" customHeight="false" outlineLevel="0" collapsed="false">
      <c r="C113" s="263"/>
      <c r="G113" s="219" t="n">
        <f aca="false">EOMONTH(G112,0)+1</f>
        <v>40118</v>
      </c>
      <c r="H113" s="0" t="n">
        <v>4.333</v>
      </c>
      <c r="I113" s="234" t="n">
        <v>0.175</v>
      </c>
      <c r="J113" s="231" t="n">
        <v>0.066565082329834</v>
      </c>
      <c r="K113" s="231" t="n">
        <v>-0.1375</v>
      </c>
      <c r="L113" s="231" t="n">
        <v>-0.1425</v>
      </c>
      <c r="M113" s="270" t="n">
        <v>-0.015</v>
      </c>
      <c r="N113" s="270" t="n">
        <v>-0.2225</v>
      </c>
      <c r="O113" s="231" t="n">
        <v>0.005</v>
      </c>
      <c r="P113" s="231" t="n">
        <v>-0.0495</v>
      </c>
      <c r="Q113" s="231" t="n">
        <v>-0.0845</v>
      </c>
      <c r="R113" s="231" t="n">
        <v>-0.1075</v>
      </c>
      <c r="S113" s="231" t="n">
        <v>-0.1375</v>
      </c>
      <c r="T113" s="231" t="n">
        <v>-0.1375</v>
      </c>
      <c r="U113" s="231" t="n">
        <v>-0.09725</v>
      </c>
      <c r="V113" s="231" t="n">
        <v>-0.0495</v>
      </c>
      <c r="W113" s="231" t="n">
        <v>0.25</v>
      </c>
      <c r="X113" s="231" t="n">
        <v>0.285</v>
      </c>
      <c r="Y113" s="231" t="n">
        <v>0.15</v>
      </c>
      <c r="Z113" s="231" t="n">
        <v>0</v>
      </c>
      <c r="AA113" s="231" t="n">
        <v>0.26</v>
      </c>
      <c r="AB113" s="231" t="n">
        <v>0.37</v>
      </c>
      <c r="AC113" s="231" t="n">
        <v>-0.0225</v>
      </c>
      <c r="AD113" s="231" t="n">
        <v>-0.046</v>
      </c>
      <c r="AE113" s="231" t="n">
        <v>-0.0095</v>
      </c>
      <c r="AF113" s="231" t="n">
        <v>-0.027</v>
      </c>
      <c r="AG113" s="231" t="n">
        <v>0.005</v>
      </c>
      <c r="AH113" s="231" t="n">
        <v>-0.021</v>
      </c>
      <c r="AI113" s="231" t="n">
        <v>-0.0675</v>
      </c>
      <c r="AJ113" s="231" t="n">
        <v>-0.0555</v>
      </c>
      <c r="AK113" s="231" t="n">
        <v>-0.078</v>
      </c>
      <c r="AL113" s="231" t="n">
        <v>-0.0145</v>
      </c>
      <c r="AM113" s="231" t="n">
        <v>-0.0715</v>
      </c>
      <c r="AN113" s="231" t="n">
        <v>-0.145</v>
      </c>
      <c r="AO113" s="231" t="n">
        <v>-0.0165</v>
      </c>
      <c r="AP113" s="231" t="n">
        <v>0.011</v>
      </c>
      <c r="AQ113" s="231" t="n">
        <v>1.28</v>
      </c>
      <c r="AR113" s="231" t="n">
        <v>-0.055</v>
      </c>
      <c r="AS113" s="231" t="n">
        <v>-0.34</v>
      </c>
      <c r="AT113" s="231" t="n">
        <v>-0.1275</v>
      </c>
      <c r="AU113" s="231" t="n">
        <v>-0.19</v>
      </c>
      <c r="AV113" s="231" t="n">
        <v>0.06</v>
      </c>
      <c r="AW113" s="231" t="n">
        <v>-0.29</v>
      </c>
      <c r="AX113" s="231" t="n">
        <v>0</v>
      </c>
      <c r="AY113" s="231" t="n">
        <v>0.23</v>
      </c>
      <c r="AZ113" s="231" t="n">
        <v>-0.34</v>
      </c>
      <c r="BA113" s="231" t="n">
        <v>0</v>
      </c>
      <c r="BB113" s="231" t="n">
        <v>0</v>
      </c>
      <c r="BC113" s="231" t="n">
        <v>-0.135</v>
      </c>
      <c r="BD113" s="231" t="n">
        <v>-0.0495</v>
      </c>
      <c r="BE113" s="231" t="n">
        <v>-0.1225</v>
      </c>
      <c r="BF113" s="231" t="n">
        <v>-0.0195</v>
      </c>
      <c r="BG113" s="231" t="n">
        <v>-0.0695</v>
      </c>
      <c r="BH113" s="231" t="n">
        <v>-0.09</v>
      </c>
      <c r="BI113" s="231" t="n">
        <v>-0.0675</v>
      </c>
      <c r="BJ113" s="231" t="n">
        <v>0</v>
      </c>
      <c r="BK113" s="231" t="n">
        <v>0.22</v>
      </c>
      <c r="BL113" s="231" t="n">
        <v>0.285</v>
      </c>
      <c r="BM113" s="231" t="n">
        <v>0.25</v>
      </c>
      <c r="BN113" s="231" t="n">
        <v>0.88</v>
      </c>
    </row>
    <row r="114" customFormat="false" ht="12.75" hidden="false" customHeight="false" outlineLevel="0" collapsed="false">
      <c r="C114" s="263"/>
      <c r="G114" s="219" t="n">
        <f aca="false">EOMONTH(G113,0)+1</f>
        <v>40148</v>
      </c>
      <c r="H114" s="0" t="n">
        <v>4.515</v>
      </c>
      <c r="I114" s="234" t="n">
        <v>0.175</v>
      </c>
      <c r="J114" s="231" t="n">
        <v>0.066591388648767</v>
      </c>
      <c r="K114" s="231" t="n">
        <v>-0.14</v>
      </c>
      <c r="L114" s="231" t="n">
        <v>-0.145</v>
      </c>
      <c r="M114" s="270" t="n">
        <v>-0.0125</v>
      </c>
      <c r="N114" s="270" t="n">
        <v>-0.205</v>
      </c>
      <c r="O114" s="231" t="n">
        <v>0.0175</v>
      </c>
      <c r="P114" s="231" t="n">
        <v>-0.0495</v>
      </c>
      <c r="Q114" s="231" t="n">
        <v>-0.0845</v>
      </c>
      <c r="R114" s="231" t="n">
        <v>-0.11</v>
      </c>
      <c r="S114" s="231" t="n">
        <v>-0.14</v>
      </c>
      <c r="T114" s="231" t="n">
        <v>-0.14</v>
      </c>
      <c r="U114" s="231" t="n">
        <v>-0.0985</v>
      </c>
      <c r="V114" s="231" t="n">
        <v>-0.0495</v>
      </c>
      <c r="W114" s="231" t="n">
        <v>0.26</v>
      </c>
      <c r="X114" s="231" t="n">
        <v>0.295</v>
      </c>
      <c r="Y114" s="231" t="n">
        <v>0.16</v>
      </c>
      <c r="Z114" s="231" t="n">
        <v>0</v>
      </c>
      <c r="AA114" s="231" t="n">
        <v>0.27</v>
      </c>
      <c r="AB114" s="231" t="n">
        <v>0.4</v>
      </c>
      <c r="AC114" s="231" t="n">
        <v>-0.018</v>
      </c>
      <c r="AD114" s="231" t="n">
        <v>-0.036</v>
      </c>
      <c r="AE114" s="231" t="n">
        <v>-0.0095</v>
      </c>
      <c r="AF114" s="231" t="n">
        <v>-0.027</v>
      </c>
      <c r="AG114" s="231" t="n">
        <v>0.005</v>
      </c>
      <c r="AH114" s="231" t="n">
        <v>-0.0225</v>
      </c>
      <c r="AI114" s="231" t="n">
        <v>-0.0675</v>
      </c>
      <c r="AJ114" s="231" t="n">
        <v>-0.0535</v>
      </c>
      <c r="AK114" s="231" t="n">
        <v>-0.076</v>
      </c>
      <c r="AL114" s="231" t="n">
        <v>-0.016</v>
      </c>
      <c r="AM114" s="231" t="n">
        <v>-0.074</v>
      </c>
      <c r="AN114" s="231" t="n">
        <v>-0.1475</v>
      </c>
      <c r="AO114" s="231" t="n">
        <v>-0.0165</v>
      </c>
      <c r="AP114" s="231" t="n">
        <v>0.011</v>
      </c>
      <c r="AQ114" s="231" t="n">
        <v>1.61</v>
      </c>
      <c r="AR114" s="231" t="n">
        <v>-0.0575</v>
      </c>
      <c r="AS114" s="231" t="n">
        <v>-0.34</v>
      </c>
      <c r="AT114" s="231" t="n">
        <v>-0.1275</v>
      </c>
      <c r="AU114" s="231" t="n">
        <v>-0.19</v>
      </c>
      <c r="AV114" s="231" t="n">
        <v>0.13</v>
      </c>
      <c r="AW114" s="231" t="n">
        <v>-0.29</v>
      </c>
      <c r="AX114" s="231" t="n">
        <v>0</v>
      </c>
      <c r="AY114" s="231" t="n">
        <v>0.23</v>
      </c>
      <c r="AZ114" s="231" t="n">
        <v>-0.34</v>
      </c>
      <c r="BA114" s="231" t="n">
        <v>0</v>
      </c>
      <c r="BB114" s="231" t="n">
        <v>0</v>
      </c>
      <c r="BC114" s="231" t="n">
        <v>-0.155</v>
      </c>
      <c r="BD114" s="231" t="n">
        <v>-0.0495</v>
      </c>
      <c r="BE114" s="231" t="n">
        <v>-0.1405</v>
      </c>
      <c r="BF114" s="231" t="n">
        <v>-0.021</v>
      </c>
      <c r="BG114" s="231" t="n">
        <v>-0.0695</v>
      </c>
      <c r="BH114" s="231" t="n">
        <v>-0.0925</v>
      </c>
      <c r="BI114" s="231" t="n">
        <v>-0.0675</v>
      </c>
      <c r="BJ114" s="231" t="n">
        <v>0</v>
      </c>
      <c r="BK114" s="231" t="n">
        <v>0.235</v>
      </c>
      <c r="BL114" s="231" t="n">
        <v>0.295</v>
      </c>
      <c r="BM114" s="231" t="n">
        <v>0.26</v>
      </c>
      <c r="BN114" s="231" t="n">
        <v>1.105</v>
      </c>
    </row>
    <row r="115" customFormat="false" ht="12.75" hidden="false" customHeight="false" outlineLevel="0" collapsed="false">
      <c r="C115" s="263"/>
      <c r="G115" s="219" t="n">
        <f aca="false">EOMONTH(G114,0)+1</f>
        <v>40179</v>
      </c>
      <c r="H115" s="0" t="n">
        <v>4.375</v>
      </c>
      <c r="I115" s="234" t="n">
        <v>0.175</v>
      </c>
      <c r="J115" s="231" t="n">
        <v>0.066617694967929</v>
      </c>
      <c r="K115" s="231" t="n">
        <v>-0.1325</v>
      </c>
      <c r="L115" s="231" t="n">
        <v>-0.1375</v>
      </c>
      <c r="M115" s="270" t="n">
        <v>-0.015</v>
      </c>
      <c r="N115" s="270" t="n">
        <v>-0.1975</v>
      </c>
      <c r="O115" s="231" t="n">
        <v>0.0225</v>
      </c>
      <c r="P115" s="231" t="n">
        <v>-0.0495</v>
      </c>
      <c r="Q115" s="231" t="n">
        <v>-0.0845</v>
      </c>
      <c r="R115" s="231" t="n">
        <v>-0.1025</v>
      </c>
      <c r="S115" s="231" t="n">
        <v>-0.1325</v>
      </c>
      <c r="T115" s="231" t="n">
        <v>-0.1325</v>
      </c>
      <c r="U115" s="231" t="n">
        <v>-0.08975</v>
      </c>
      <c r="V115" s="231" t="n">
        <v>-0.0495</v>
      </c>
      <c r="W115" s="231" t="n">
        <v>0.25</v>
      </c>
      <c r="X115" s="231" t="n">
        <v>0.285</v>
      </c>
      <c r="Y115" s="231" t="n">
        <v>0.15</v>
      </c>
      <c r="Z115" s="231" t="n">
        <v>0</v>
      </c>
      <c r="AA115" s="231" t="n">
        <v>0.27</v>
      </c>
      <c r="AB115" s="231" t="n">
        <v>0.39</v>
      </c>
      <c r="AC115" s="231" t="n">
        <v>-0.018</v>
      </c>
      <c r="AD115" s="231" t="n">
        <v>-0.031</v>
      </c>
      <c r="AE115" s="231" t="n">
        <v>-0.0095</v>
      </c>
      <c r="AF115" s="231" t="n">
        <v>-0.027</v>
      </c>
      <c r="AG115" s="231" t="n">
        <v>0.005</v>
      </c>
      <c r="AH115" s="231" t="n">
        <v>-0.0225</v>
      </c>
      <c r="AI115" s="231" t="n">
        <v>-0.0675</v>
      </c>
      <c r="AJ115" s="231" t="n">
        <v>-0.0535</v>
      </c>
      <c r="AK115" s="231" t="n">
        <v>-0.076</v>
      </c>
      <c r="AL115" s="231" t="n">
        <v>-0.016</v>
      </c>
      <c r="AM115" s="231" t="n">
        <v>-0.074</v>
      </c>
      <c r="AN115" s="231" t="n">
        <v>-0.13</v>
      </c>
      <c r="AO115" s="231" t="n">
        <v>-0.0165</v>
      </c>
      <c r="AP115" s="231" t="n">
        <v>0.011</v>
      </c>
      <c r="AQ115" s="231" t="n">
        <v>1.57</v>
      </c>
      <c r="AR115" s="231" t="n">
        <v>-0.04</v>
      </c>
      <c r="AS115" s="231" t="n">
        <v>-0.34</v>
      </c>
      <c r="AT115" s="231" t="n">
        <v>-0.1275</v>
      </c>
      <c r="AU115" s="231" t="n">
        <v>-0.19</v>
      </c>
      <c r="AV115" s="231" t="n">
        <v>0</v>
      </c>
      <c r="AW115" s="231" t="n">
        <v>-0.29</v>
      </c>
      <c r="AX115" s="231" t="n">
        <v>0</v>
      </c>
      <c r="AY115" s="231" t="n">
        <v>0.23</v>
      </c>
      <c r="AZ115" s="231" t="n">
        <v>-0.34</v>
      </c>
      <c r="BA115" s="231" t="n">
        <v>0</v>
      </c>
      <c r="BB115" s="231" t="n">
        <v>0</v>
      </c>
      <c r="BC115" s="231" t="n">
        <v>-0.1475</v>
      </c>
      <c r="BD115" s="231" t="n">
        <v>-0.0495</v>
      </c>
      <c r="BE115" s="231" t="n">
        <v>-0.1355</v>
      </c>
      <c r="BF115" s="231" t="n">
        <v>-0.021</v>
      </c>
      <c r="BG115" s="231" t="n">
        <v>-0.0695</v>
      </c>
      <c r="BH115" s="231" t="n">
        <v>-0.075</v>
      </c>
      <c r="BI115" s="231" t="n">
        <v>-0.0675</v>
      </c>
      <c r="BJ115" s="231" t="n">
        <v>0</v>
      </c>
      <c r="BK115" s="231" t="n">
        <v>0.3</v>
      </c>
      <c r="BL115" s="231" t="n">
        <v>0.285</v>
      </c>
      <c r="BM115" s="231" t="n">
        <v>0.25</v>
      </c>
      <c r="BN115" s="231" t="n">
        <v>1.105</v>
      </c>
    </row>
    <row r="116" customFormat="false" ht="12.75" hidden="false" customHeight="false" outlineLevel="0" collapsed="false">
      <c r="C116" s="263"/>
      <c r="G116" s="219" t="n">
        <f aca="false">EOMONTH(G115,0)+1</f>
        <v>40210</v>
      </c>
      <c r="H116" s="0" t="n">
        <v>4.255</v>
      </c>
      <c r="I116" s="234" t="n">
        <v>0.17</v>
      </c>
      <c r="J116" s="231" t="n">
        <v>0.066641455514465</v>
      </c>
      <c r="K116" s="231" t="n">
        <v>-0.13</v>
      </c>
      <c r="L116" s="231" t="n">
        <v>-0.135</v>
      </c>
      <c r="M116" s="270" t="n">
        <v>-0.015</v>
      </c>
      <c r="N116" s="270" t="n">
        <v>-0.195</v>
      </c>
      <c r="O116" s="231" t="n">
        <v>0.02</v>
      </c>
      <c r="P116" s="231" t="n">
        <v>-0.0495</v>
      </c>
      <c r="Q116" s="231" t="n">
        <v>-0.0845</v>
      </c>
      <c r="R116" s="231" t="n">
        <v>-0.1</v>
      </c>
      <c r="S116" s="231" t="n">
        <v>-0.13</v>
      </c>
      <c r="T116" s="231" t="n">
        <v>-0.13</v>
      </c>
      <c r="U116" s="231" t="n">
        <v>-0.0835</v>
      </c>
      <c r="V116" s="231" t="n">
        <v>-0.0495</v>
      </c>
      <c r="W116" s="231" t="n">
        <v>0.245</v>
      </c>
      <c r="X116" s="231" t="n">
        <v>0.28</v>
      </c>
      <c r="Y116" s="231" t="n">
        <v>0.145</v>
      </c>
      <c r="Z116" s="231" t="n">
        <v>0</v>
      </c>
      <c r="AA116" s="231" t="n">
        <v>0.24</v>
      </c>
      <c r="AB116" s="231" t="n">
        <v>0.39</v>
      </c>
      <c r="AC116" s="231" t="n">
        <v>-0.018</v>
      </c>
      <c r="AD116" s="231" t="n">
        <v>-0.031</v>
      </c>
      <c r="AE116" s="231" t="n">
        <v>0.0065</v>
      </c>
      <c r="AF116" s="231" t="n">
        <v>-0.011</v>
      </c>
      <c r="AG116" s="231" t="n">
        <v>0.005</v>
      </c>
      <c r="AH116" s="231" t="n">
        <v>-0.0225</v>
      </c>
      <c r="AI116" s="231" t="n">
        <v>-0.0675</v>
      </c>
      <c r="AJ116" s="231" t="n">
        <v>-0.0535</v>
      </c>
      <c r="AK116" s="231" t="n">
        <v>-0.076</v>
      </c>
      <c r="AL116" s="231" t="n">
        <v>-0.016</v>
      </c>
      <c r="AM116" s="231" t="n">
        <v>-0.0715</v>
      </c>
      <c r="AN116" s="231" t="n">
        <v>-0.1175</v>
      </c>
      <c r="AO116" s="231" t="n">
        <v>-0.0165</v>
      </c>
      <c r="AP116" s="231" t="n">
        <v>0.011</v>
      </c>
      <c r="AQ116" s="231" t="n">
        <v>0.93</v>
      </c>
      <c r="AR116" s="231" t="n">
        <v>-0.0275</v>
      </c>
      <c r="AS116" s="231" t="n">
        <v>-0.34</v>
      </c>
      <c r="AT116" s="231" t="n">
        <v>-0.1325</v>
      </c>
      <c r="AU116" s="231" t="n">
        <v>-0.19</v>
      </c>
      <c r="AV116" s="231" t="n">
        <v>-0.18</v>
      </c>
      <c r="AW116" s="231" t="n">
        <v>-0.29</v>
      </c>
      <c r="AX116" s="231" t="n">
        <v>0</v>
      </c>
      <c r="AY116" s="231" t="n">
        <v>0.23</v>
      </c>
      <c r="AZ116" s="231" t="n">
        <v>-0.34</v>
      </c>
      <c r="BA116" s="231" t="n">
        <v>0</v>
      </c>
      <c r="BB116" s="231" t="n">
        <v>0</v>
      </c>
      <c r="BC116" s="231" t="n">
        <v>-0.1365</v>
      </c>
      <c r="BD116" s="231" t="n">
        <v>-0.0495</v>
      </c>
      <c r="BE116" s="231" t="n">
        <v>-0.1255</v>
      </c>
      <c r="BF116" s="231" t="n">
        <v>-0.021</v>
      </c>
      <c r="BG116" s="231" t="n">
        <v>-0.0695</v>
      </c>
      <c r="BH116" s="231" t="n">
        <v>-0.0625</v>
      </c>
      <c r="BI116" s="231" t="n">
        <v>-0.0675</v>
      </c>
      <c r="BJ116" s="231" t="n">
        <v>0</v>
      </c>
      <c r="BK116" s="231" t="n">
        <v>0.295</v>
      </c>
      <c r="BL116" s="231" t="n">
        <v>0.28</v>
      </c>
      <c r="BM116" s="231" t="n">
        <v>0.245</v>
      </c>
      <c r="BN116" s="231" t="n">
        <v>0.715</v>
      </c>
    </row>
    <row r="117" customFormat="false" ht="12.75" hidden="false" customHeight="false" outlineLevel="0" collapsed="false">
      <c r="C117" s="263"/>
      <c r="G117" s="219" t="n">
        <f aca="false">EOMONTH(G116,0)+1</f>
        <v>40238</v>
      </c>
      <c r="H117" s="0" t="n">
        <v>4.125</v>
      </c>
      <c r="I117" s="234" t="n">
        <v>0.17</v>
      </c>
      <c r="J117" s="231" t="n">
        <v>0.066667761834064</v>
      </c>
      <c r="K117" s="231" t="n">
        <v>-0.135</v>
      </c>
      <c r="L117" s="231" t="n">
        <v>-0.14</v>
      </c>
      <c r="M117" s="270" t="n">
        <v>-0.1</v>
      </c>
      <c r="N117" s="270" t="n">
        <v>-0.2</v>
      </c>
      <c r="O117" s="231" t="n">
        <v>-0.105</v>
      </c>
      <c r="P117" s="231" t="n">
        <v>-0.047</v>
      </c>
      <c r="Q117" s="231" t="n">
        <v>-0.067</v>
      </c>
      <c r="R117" s="231" t="n">
        <v>-0.105</v>
      </c>
      <c r="S117" s="231" t="n">
        <v>-0.135</v>
      </c>
      <c r="T117" s="231" t="n">
        <v>-0.135</v>
      </c>
      <c r="U117" s="231" t="n">
        <v>-0.061</v>
      </c>
      <c r="V117" s="231" t="n">
        <v>-0.047</v>
      </c>
      <c r="W117" s="231" t="n">
        <v>0.18</v>
      </c>
      <c r="X117" s="231" t="n">
        <v>0.215</v>
      </c>
      <c r="Y117" s="231" t="n">
        <v>0.09</v>
      </c>
      <c r="Z117" s="231" t="n">
        <v>0</v>
      </c>
      <c r="AA117" s="231" t="n">
        <v>0.17</v>
      </c>
      <c r="AB117" s="231" t="n">
        <v>0.24</v>
      </c>
      <c r="AC117" s="231" t="n">
        <v>-0.0175</v>
      </c>
      <c r="AD117" s="231" t="n">
        <v>-0.0385</v>
      </c>
      <c r="AE117" s="231" t="n">
        <v>0.0065</v>
      </c>
      <c r="AF117" s="231" t="n">
        <v>-0.011</v>
      </c>
      <c r="AG117" s="231" t="n">
        <v>0.005</v>
      </c>
      <c r="AH117" s="231" t="n">
        <v>-0.0125</v>
      </c>
      <c r="AI117" s="231" t="n">
        <v>-0.07</v>
      </c>
      <c r="AJ117" s="231" t="n">
        <v>-0.056</v>
      </c>
      <c r="AK117" s="231" t="n">
        <v>-0.0785</v>
      </c>
      <c r="AL117" s="231" t="n">
        <v>-0.021</v>
      </c>
      <c r="AM117" s="231" t="n">
        <v>-0.054</v>
      </c>
      <c r="AN117" s="231" t="n">
        <v>-0.075</v>
      </c>
      <c r="AO117" s="231" t="n">
        <v>-0.012</v>
      </c>
      <c r="AP117" s="231" t="n">
        <v>0.0115</v>
      </c>
      <c r="AQ117" s="231" t="n">
        <v>0.45</v>
      </c>
      <c r="AR117" s="231" t="n">
        <v>0.015</v>
      </c>
      <c r="AS117" s="231" t="n">
        <v>-0.405</v>
      </c>
      <c r="AT117" s="231" t="n">
        <v>-0.12</v>
      </c>
      <c r="AU117" s="231" t="n">
        <v>-0.19</v>
      </c>
      <c r="AV117" s="231" t="n">
        <v>-0.29</v>
      </c>
      <c r="AW117" s="231" t="n">
        <v>-0.355</v>
      </c>
      <c r="AX117" s="231" t="n">
        <v>0</v>
      </c>
      <c r="AY117" s="231" t="n">
        <v>0.34</v>
      </c>
      <c r="AZ117" s="231" t="n">
        <v>-0.405</v>
      </c>
      <c r="BA117" s="231" t="n">
        <v>0</v>
      </c>
      <c r="BB117" s="231" t="n">
        <v>0</v>
      </c>
      <c r="BC117" s="231" t="n">
        <v>-0.1055</v>
      </c>
      <c r="BD117" s="231" t="n">
        <v>-0.047</v>
      </c>
      <c r="BE117" s="231" t="n">
        <v>-0.083</v>
      </c>
      <c r="BF117" s="231" t="n">
        <v>-0.021</v>
      </c>
      <c r="BG117" s="231" t="n">
        <v>-0.052</v>
      </c>
      <c r="BH117" s="231" t="n">
        <v>-0.02</v>
      </c>
      <c r="BI117" s="231" t="n">
        <v>-0.07</v>
      </c>
      <c r="BJ117" s="231" t="n">
        <v>0</v>
      </c>
      <c r="BK117" s="231" t="n">
        <v>0.17</v>
      </c>
      <c r="BL117" s="231" t="n">
        <v>0.215</v>
      </c>
      <c r="BM117" s="231" t="n">
        <v>0.18</v>
      </c>
      <c r="BN117" s="231" t="n">
        <v>0.365</v>
      </c>
    </row>
    <row r="118" customFormat="false" ht="12.75" hidden="false" customHeight="false" outlineLevel="0" collapsed="false">
      <c r="C118" s="263"/>
      <c r="G118" s="219" t="n">
        <f aca="false">EOMONTH(G117,0)+1</f>
        <v>40269</v>
      </c>
      <c r="H118" s="0" t="n">
        <v>4.095</v>
      </c>
      <c r="I118" s="234" t="n">
        <v>0.17</v>
      </c>
      <c r="J118" s="231" t="n">
        <v>0.066693219562925</v>
      </c>
      <c r="K118" s="231" t="n">
        <v>-0.135</v>
      </c>
      <c r="L118" s="231" t="n">
        <v>-0.14</v>
      </c>
      <c r="M118" s="270" t="n">
        <v>-0.095</v>
      </c>
      <c r="N118" s="270" t="n">
        <v>-0.2</v>
      </c>
      <c r="O118" s="231" t="n">
        <v>-0.1</v>
      </c>
      <c r="P118" s="231" t="n">
        <v>-0.047</v>
      </c>
      <c r="Q118" s="231" t="n">
        <v>-0.067</v>
      </c>
      <c r="R118" s="231" t="n">
        <v>-0.105</v>
      </c>
      <c r="S118" s="231" t="n">
        <v>-0.135</v>
      </c>
      <c r="T118" s="231" t="n">
        <v>-0.135</v>
      </c>
      <c r="U118" s="231" t="n">
        <v>-0.061</v>
      </c>
      <c r="V118" s="231" t="n">
        <v>-0.047</v>
      </c>
      <c r="W118" s="231" t="n">
        <v>0.17</v>
      </c>
      <c r="X118" s="231" t="n">
        <v>0.205</v>
      </c>
      <c r="Y118" s="231" t="n">
        <v>0.08</v>
      </c>
      <c r="Z118" s="231" t="n">
        <v>0</v>
      </c>
      <c r="AA118" s="231" t="n">
        <v>0.165</v>
      </c>
      <c r="AB118" s="231" t="n">
        <v>0.195</v>
      </c>
      <c r="AC118" s="231" t="n">
        <v>-0.0175</v>
      </c>
      <c r="AD118" s="231" t="n">
        <v>-0.03875</v>
      </c>
      <c r="AE118" s="231" t="n">
        <v>0.00625</v>
      </c>
      <c r="AF118" s="231" t="n">
        <v>-0.01125</v>
      </c>
      <c r="AG118" s="231" t="n">
        <v>0.005</v>
      </c>
      <c r="AH118" s="231" t="n">
        <v>-0.0125</v>
      </c>
      <c r="AI118" s="231" t="n">
        <v>-0.07</v>
      </c>
      <c r="AJ118" s="231" t="n">
        <v>-0.056</v>
      </c>
      <c r="AK118" s="231" t="n">
        <v>-0.0785</v>
      </c>
      <c r="AL118" s="231" t="n">
        <v>-0.021</v>
      </c>
      <c r="AM118" s="231" t="n">
        <v>-0.062</v>
      </c>
      <c r="AN118" s="231" t="n">
        <v>-0.075</v>
      </c>
      <c r="AO118" s="231" t="n">
        <v>-0.022</v>
      </c>
      <c r="AP118" s="231" t="n">
        <v>0.0115</v>
      </c>
      <c r="AQ118" s="231" t="n">
        <v>0.39</v>
      </c>
      <c r="AR118" s="231" t="n">
        <v>0.015</v>
      </c>
      <c r="AS118" s="231" t="n">
        <v>-0.405</v>
      </c>
      <c r="AT118" s="231" t="n">
        <v>-0.12</v>
      </c>
      <c r="AU118" s="231" t="n">
        <v>-0.19</v>
      </c>
      <c r="AV118" s="231" t="n">
        <v>-0.29</v>
      </c>
      <c r="AW118" s="231" t="n">
        <v>-0.355</v>
      </c>
      <c r="AX118" s="231" t="n">
        <v>0</v>
      </c>
      <c r="AY118" s="231" t="n">
        <v>0.34</v>
      </c>
      <c r="AZ118" s="231" t="n">
        <v>-0.405</v>
      </c>
      <c r="BA118" s="231" t="n">
        <v>0</v>
      </c>
      <c r="BB118" s="231" t="n">
        <v>0</v>
      </c>
      <c r="BC118" s="231" t="n">
        <v>-0.1005</v>
      </c>
      <c r="BD118" s="231" t="n">
        <v>-0.047</v>
      </c>
      <c r="BE118" s="231" t="n">
        <v>-0.078</v>
      </c>
      <c r="BF118" s="231" t="n">
        <v>-0.021</v>
      </c>
      <c r="BG118" s="231" t="n">
        <v>-0.052</v>
      </c>
      <c r="BH118" s="231" t="n">
        <v>-0.02</v>
      </c>
      <c r="BI118" s="231" t="n">
        <v>-0.07</v>
      </c>
      <c r="BJ118" s="231" t="n">
        <v>0</v>
      </c>
      <c r="BK118" s="231" t="n">
        <v>0.17</v>
      </c>
      <c r="BL118" s="231" t="n">
        <v>0.205</v>
      </c>
      <c r="BM118" s="231" t="n">
        <v>0.17</v>
      </c>
      <c r="BN118" s="231" t="n">
        <v>0.2975</v>
      </c>
    </row>
    <row r="119" customFormat="false" ht="12.75" hidden="false" customHeight="false" outlineLevel="0" collapsed="false">
      <c r="C119" s="263"/>
      <c r="G119" s="219" t="n">
        <f aca="false">EOMONTH(G118,0)+1</f>
        <v>40299</v>
      </c>
      <c r="H119" s="0" t="n">
        <v>4.118</v>
      </c>
      <c r="I119" s="234" t="n">
        <v>0.17</v>
      </c>
      <c r="J119" s="231" t="n">
        <v>0.066719525882974</v>
      </c>
      <c r="K119" s="231" t="n">
        <v>-0.135</v>
      </c>
      <c r="L119" s="231" t="n">
        <v>-0.14</v>
      </c>
      <c r="M119" s="270" t="n">
        <v>-0.09</v>
      </c>
      <c r="N119" s="270" t="n">
        <v>-0.2</v>
      </c>
      <c r="O119" s="231" t="n">
        <v>-0.095</v>
      </c>
      <c r="P119" s="231" t="n">
        <v>-0.047</v>
      </c>
      <c r="Q119" s="231" t="n">
        <v>-0.067</v>
      </c>
      <c r="R119" s="231" t="n">
        <v>-0.105</v>
      </c>
      <c r="S119" s="231" t="n">
        <v>-0.135</v>
      </c>
      <c r="T119" s="231" t="n">
        <v>-0.135</v>
      </c>
      <c r="U119" s="231" t="n">
        <v>-0.0585</v>
      </c>
      <c r="V119" s="231" t="n">
        <v>-0.047</v>
      </c>
      <c r="W119" s="231" t="n">
        <v>0.16</v>
      </c>
      <c r="X119" s="231" t="n">
        <v>0.195</v>
      </c>
      <c r="Y119" s="231" t="n">
        <v>0.07</v>
      </c>
      <c r="Z119" s="231" t="n">
        <v>0</v>
      </c>
      <c r="AA119" s="231" t="n">
        <v>0.17</v>
      </c>
      <c r="AB119" s="231" t="n">
        <v>0.195</v>
      </c>
      <c r="AC119" s="231" t="n">
        <v>-0.0175</v>
      </c>
      <c r="AD119" s="231" t="n">
        <v>-0.03875</v>
      </c>
      <c r="AE119" s="231" t="n">
        <v>0.00625</v>
      </c>
      <c r="AF119" s="231" t="n">
        <v>-0.01125</v>
      </c>
      <c r="AG119" s="231" t="n">
        <v>0.005</v>
      </c>
      <c r="AH119" s="231" t="n">
        <v>-0.0125</v>
      </c>
      <c r="AI119" s="231" t="n">
        <v>-0.07</v>
      </c>
      <c r="AJ119" s="231" t="n">
        <v>-0.056</v>
      </c>
      <c r="AK119" s="231" t="n">
        <v>-0.0785</v>
      </c>
      <c r="AL119" s="231" t="n">
        <v>-0.021</v>
      </c>
      <c r="AM119" s="231" t="n">
        <v>-0.078</v>
      </c>
      <c r="AN119" s="231" t="n">
        <v>-0.07</v>
      </c>
      <c r="AO119" s="231" t="n">
        <v>-0.022</v>
      </c>
      <c r="AP119" s="231" t="n">
        <v>0.0115</v>
      </c>
      <c r="AQ119" s="231" t="n">
        <v>0.39</v>
      </c>
      <c r="AR119" s="231" t="n">
        <v>0.02</v>
      </c>
      <c r="AS119" s="231" t="n">
        <v>-0.405</v>
      </c>
      <c r="AT119" s="231" t="n">
        <v>-0.12</v>
      </c>
      <c r="AU119" s="231" t="n">
        <v>-0.19</v>
      </c>
      <c r="AV119" s="231" t="n">
        <v>-0.29</v>
      </c>
      <c r="AW119" s="231" t="n">
        <v>-0.355</v>
      </c>
      <c r="AX119" s="231" t="n">
        <v>0</v>
      </c>
      <c r="AY119" s="231" t="n">
        <v>0.34</v>
      </c>
      <c r="AZ119" s="231" t="n">
        <v>-0.405</v>
      </c>
      <c r="BA119" s="231" t="n">
        <v>0</v>
      </c>
      <c r="BB119" s="231" t="n">
        <v>0</v>
      </c>
      <c r="BC119" s="231" t="n">
        <v>-0.1005</v>
      </c>
      <c r="BD119" s="231" t="n">
        <v>-0.047</v>
      </c>
      <c r="BE119" s="231" t="n">
        <v>-0.073</v>
      </c>
      <c r="BF119" s="231" t="n">
        <v>-0.021</v>
      </c>
      <c r="BG119" s="231" t="n">
        <v>-0.052</v>
      </c>
      <c r="BH119" s="231" t="n">
        <v>-0.015</v>
      </c>
      <c r="BI119" s="231" t="n">
        <v>-0.07</v>
      </c>
      <c r="BJ119" s="231" t="n">
        <v>0</v>
      </c>
      <c r="BK119" s="231" t="n">
        <v>0.17</v>
      </c>
      <c r="BL119" s="231" t="n">
        <v>0.195</v>
      </c>
      <c r="BM119" s="231" t="n">
        <v>0.16</v>
      </c>
      <c r="BN119" s="231" t="n">
        <v>0.2975</v>
      </c>
    </row>
    <row r="120" customFormat="false" ht="12.75" hidden="false" customHeight="false" outlineLevel="0" collapsed="false">
      <c r="C120" s="263"/>
      <c r="G120" s="219" t="n">
        <f aca="false">EOMONTH(G119,0)+1</f>
        <v>40330</v>
      </c>
      <c r="H120" s="0" t="n">
        <v>4.123</v>
      </c>
      <c r="I120" s="234" t="n">
        <v>0.17</v>
      </c>
      <c r="J120" s="231" t="n">
        <v>0.066744983612272</v>
      </c>
      <c r="K120" s="231" t="n">
        <v>-0.135</v>
      </c>
      <c r="L120" s="231" t="n">
        <v>-0.14</v>
      </c>
      <c r="M120" s="270" t="n">
        <v>-0.09</v>
      </c>
      <c r="N120" s="270" t="n">
        <v>-0.22</v>
      </c>
      <c r="O120" s="231" t="n">
        <v>-0.095</v>
      </c>
      <c r="P120" s="231" t="n">
        <v>-0.047</v>
      </c>
      <c r="Q120" s="231" t="n">
        <v>-0.067</v>
      </c>
      <c r="R120" s="231" t="n">
        <v>-0.105</v>
      </c>
      <c r="S120" s="231" t="n">
        <v>-0.135</v>
      </c>
      <c r="T120" s="231" t="n">
        <v>-0.135</v>
      </c>
      <c r="U120" s="231" t="n">
        <v>-0.05725</v>
      </c>
      <c r="V120" s="231" t="n">
        <v>-0.047</v>
      </c>
      <c r="W120" s="231" t="n">
        <v>0.16</v>
      </c>
      <c r="X120" s="231" t="n">
        <v>0.195</v>
      </c>
      <c r="Y120" s="231" t="n">
        <v>0.07</v>
      </c>
      <c r="Z120" s="231" t="n">
        <v>0</v>
      </c>
      <c r="AA120" s="231" t="n">
        <v>0.175</v>
      </c>
      <c r="AB120" s="231" t="n">
        <v>0.215</v>
      </c>
      <c r="AC120" s="231" t="n">
        <v>-0.0175</v>
      </c>
      <c r="AD120" s="231" t="n">
        <v>-0.03875</v>
      </c>
      <c r="AE120" s="231" t="n">
        <v>0.00625</v>
      </c>
      <c r="AF120" s="231" t="n">
        <v>-0.01125</v>
      </c>
      <c r="AG120" s="231" t="n">
        <v>0.005</v>
      </c>
      <c r="AH120" s="231" t="n">
        <v>-0.0125</v>
      </c>
      <c r="AI120" s="231" t="n">
        <v>-0.07</v>
      </c>
      <c r="AJ120" s="231" t="n">
        <v>-0.056</v>
      </c>
      <c r="AK120" s="231" t="n">
        <v>-0.0785</v>
      </c>
      <c r="AL120" s="231" t="n">
        <v>-0.021</v>
      </c>
      <c r="AM120" s="231" t="n">
        <v>-0.071</v>
      </c>
      <c r="AN120" s="231" t="n">
        <v>-0.0675</v>
      </c>
      <c r="AO120" s="231" t="n">
        <v>-0.022</v>
      </c>
      <c r="AP120" s="231" t="n">
        <v>0.0115</v>
      </c>
      <c r="AQ120" s="231" t="n">
        <v>0.45</v>
      </c>
      <c r="AR120" s="231" t="n">
        <v>0.0225</v>
      </c>
      <c r="AS120" s="231" t="n">
        <v>-0.405</v>
      </c>
      <c r="AT120" s="231" t="n">
        <v>-0.12</v>
      </c>
      <c r="AU120" s="231" t="n">
        <v>-0.19</v>
      </c>
      <c r="AV120" s="231" t="n">
        <v>-0.29</v>
      </c>
      <c r="AW120" s="231" t="n">
        <v>-0.355</v>
      </c>
      <c r="AX120" s="231" t="n">
        <v>0</v>
      </c>
      <c r="AY120" s="231" t="n">
        <v>0.34</v>
      </c>
      <c r="AZ120" s="231" t="n">
        <v>-0.405</v>
      </c>
      <c r="BA120" s="231" t="n">
        <v>0</v>
      </c>
      <c r="BB120" s="231" t="n">
        <v>0</v>
      </c>
      <c r="BC120" s="231" t="n">
        <v>-0.1005</v>
      </c>
      <c r="BD120" s="231" t="n">
        <v>-0.047</v>
      </c>
      <c r="BE120" s="231" t="n">
        <v>-0.068</v>
      </c>
      <c r="BF120" s="231" t="n">
        <v>-0.021</v>
      </c>
      <c r="BG120" s="231" t="n">
        <v>-0.052</v>
      </c>
      <c r="BH120" s="231" t="n">
        <v>-0.0125</v>
      </c>
      <c r="BI120" s="231" t="n">
        <v>-0.07</v>
      </c>
      <c r="BJ120" s="231" t="n">
        <v>0</v>
      </c>
      <c r="BK120" s="231" t="n">
        <v>0.17</v>
      </c>
      <c r="BL120" s="231" t="n">
        <v>0.195</v>
      </c>
      <c r="BM120" s="231" t="n">
        <v>0.16</v>
      </c>
      <c r="BN120" s="231" t="n">
        <v>0.31</v>
      </c>
    </row>
    <row r="121" customFormat="false" ht="12.75" hidden="false" customHeight="false" outlineLevel="0" collapsed="false">
      <c r="C121" s="263"/>
      <c r="G121" s="219" t="n">
        <f aca="false">EOMONTH(G120,0)+1</f>
        <v>40360</v>
      </c>
      <c r="H121" s="0" t="n">
        <v>4.133</v>
      </c>
      <c r="I121" s="234" t="n">
        <v>0.17</v>
      </c>
      <c r="J121" s="231" t="n">
        <v>0.066771289932772</v>
      </c>
      <c r="K121" s="231" t="n">
        <v>-0.135</v>
      </c>
      <c r="L121" s="231" t="n">
        <v>-0.14</v>
      </c>
      <c r="M121" s="270" t="n">
        <v>-0.09</v>
      </c>
      <c r="N121" s="270" t="n">
        <v>-0.22</v>
      </c>
      <c r="O121" s="231" t="n">
        <v>-0.095</v>
      </c>
      <c r="P121" s="231" t="n">
        <v>-0.047</v>
      </c>
      <c r="Q121" s="231" t="n">
        <v>-0.067</v>
      </c>
      <c r="R121" s="231" t="n">
        <v>-0.105</v>
      </c>
      <c r="S121" s="231" t="n">
        <v>-0.135</v>
      </c>
      <c r="T121" s="231" t="n">
        <v>-0.135</v>
      </c>
      <c r="U121" s="231" t="n">
        <v>-0.056</v>
      </c>
      <c r="V121" s="231" t="n">
        <v>-0.047</v>
      </c>
      <c r="W121" s="231" t="n">
        <v>0.16</v>
      </c>
      <c r="X121" s="231" t="n">
        <v>0.195</v>
      </c>
      <c r="Y121" s="231" t="n">
        <v>0.07</v>
      </c>
      <c r="Z121" s="231" t="n">
        <v>0</v>
      </c>
      <c r="AA121" s="231" t="n">
        <v>0.175</v>
      </c>
      <c r="AB121" s="231" t="n">
        <v>0.205</v>
      </c>
      <c r="AC121" s="231" t="n">
        <v>-0.0175</v>
      </c>
      <c r="AD121" s="231" t="n">
        <v>-0.03875</v>
      </c>
      <c r="AE121" s="231" t="n">
        <v>0.00625</v>
      </c>
      <c r="AF121" s="231" t="n">
        <v>-0.01125</v>
      </c>
      <c r="AG121" s="231" t="n">
        <v>0.005</v>
      </c>
      <c r="AH121" s="231" t="n">
        <v>-0.0125</v>
      </c>
      <c r="AI121" s="231" t="n">
        <v>-0.07</v>
      </c>
      <c r="AJ121" s="231" t="n">
        <v>-0.056</v>
      </c>
      <c r="AK121" s="231" t="n">
        <v>-0.0785</v>
      </c>
      <c r="AL121" s="231" t="n">
        <v>-0.021</v>
      </c>
      <c r="AM121" s="231" t="n">
        <v>-0.052</v>
      </c>
      <c r="AN121" s="231" t="n">
        <v>-0.065</v>
      </c>
      <c r="AO121" s="231" t="n">
        <v>-0.022</v>
      </c>
      <c r="AP121" s="231" t="n">
        <v>0.0115</v>
      </c>
      <c r="AQ121" s="231" t="n">
        <v>0.45</v>
      </c>
      <c r="AR121" s="231" t="n">
        <v>0.025</v>
      </c>
      <c r="AS121" s="231" t="n">
        <v>-0.405</v>
      </c>
      <c r="AT121" s="231" t="n">
        <v>-0.12</v>
      </c>
      <c r="AU121" s="231" t="n">
        <v>-0.19</v>
      </c>
      <c r="AV121" s="231" t="n">
        <v>-0.29</v>
      </c>
      <c r="AW121" s="231" t="n">
        <v>-0.355</v>
      </c>
      <c r="AX121" s="231" t="n">
        <v>0</v>
      </c>
      <c r="AY121" s="231" t="n">
        <v>0.34</v>
      </c>
      <c r="AZ121" s="231" t="n">
        <v>-0.405</v>
      </c>
      <c r="BA121" s="231" t="n">
        <v>0</v>
      </c>
      <c r="BB121" s="231" t="n">
        <v>0</v>
      </c>
      <c r="BC121" s="231" t="n">
        <v>-0.088</v>
      </c>
      <c r="BD121" s="231" t="n">
        <v>-0.047</v>
      </c>
      <c r="BE121" s="231" t="n">
        <v>-0.068</v>
      </c>
      <c r="BF121" s="231" t="n">
        <v>-0.021</v>
      </c>
      <c r="BG121" s="231" t="n">
        <v>-0.052</v>
      </c>
      <c r="BH121" s="231" t="n">
        <v>-0.01</v>
      </c>
      <c r="BI121" s="231" t="n">
        <v>-0.07</v>
      </c>
      <c r="BJ121" s="231" t="n">
        <v>0</v>
      </c>
      <c r="BK121" s="231" t="n">
        <v>0.17</v>
      </c>
      <c r="BL121" s="231" t="n">
        <v>0.195</v>
      </c>
      <c r="BM121" s="231" t="n">
        <v>0.16</v>
      </c>
      <c r="BN121" s="231" t="n">
        <v>0.31</v>
      </c>
    </row>
    <row r="122" customFormat="false" ht="12.75" hidden="false" customHeight="false" outlineLevel="0" collapsed="false">
      <c r="C122" s="263"/>
      <c r="G122" s="219" t="n">
        <f aca="false">EOMONTH(G121,0)+1</f>
        <v>40391</v>
      </c>
      <c r="H122" s="0" t="n">
        <v>4.15</v>
      </c>
      <c r="I122" s="234" t="n">
        <v>0.17</v>
      </c>
      <c r="J122" s="231" t="n">
        <v>0.066797596253501</v>
      </c>
      <c r="K122" s="231" t="n">
        <v>-0.135</v>
      </c>
      <c r="L122" s="231" t="n">
        <v>-0.14</v>
      </c>
      <c r="M122" s="270" t="n">
        <v>-0.085</v>
      </c>
      <c r="N122" s="270" t="n">
        <v>-0.22</v>
      </c>
      <c r="O122" s="231" t="n">
        <v>-0.09</v>
      </c>
      <c r="P122" s="231" t="n">
        <v>-0.047</v>
      </c>
      <c r="Q122" s="231" t="n">
        <v>-0.067</v>
      </c>
      <c r="R122" s="231" t="n">
        <v>-0.105</v>
      </c>
      <c r="S122" s="231" t="n">
        <v>-0.135</v>
      </c>
      <c r="T122" s="231" t="n">
        <v>-0.135</v>
      </c>
      <c r="U122" s="231" t="n">
        <v>-0.05975</v>
      </c>
      <c r="V122" s="231" t="n">
        <v>-0.047</v>
      </c>
      <c r="W122" s="231" t="n">
        <v>0.18</v>
      </c>
      <c r="X122" s="231" t="n">
        <v>0.215</v>
      </c>
      <c r="Y122" s="231" t="n">
        <v>0.09</v>
      </c>
      <c r="Z122" s="231" t="n">
        <v>0</v>
      </c>
      <c r="AA122" s="231" t="n">
        <v>0.165</v>
      </c>
      <c r="AB122" s="231" t="n">
        <v>0.185</v>
      </c>
      <c r="AC122" s="231" t="n">
        <v>-0.0175</v>
      </c>
      <c r="AD122" s="231" t="n">
        <v>-0.03875</v>
      </c>
      <c r="AE122" s="231" t="n">
        <v>0.00625</v>
      </c>
      <c r="AF122" s="231" t="n">
        <v>-0.01125</v>
      </c>
      <c r="AG122" s="231" t="n">
        <v>0.005</v>
      </c>
      <c r="AH122" s="231" t="n">
        <v>-0.0125</v>
      </c>
      <c r="AI122" s="231" t="n">
        <v>-0.07</v>
      </c>
      <c r="AJ122" s="231" t="n">
        <v>-0.056</v>
      </c>
      <c r="AK122" s="231" t="n">
        <v>-0.0785</v>
      </c>
      <c r="AL122" s="231" t="n">
        <v>-0.021</v>
      </c>
      <c r="AM122" s="231" t="n">
        <v>-0.05</v>
      </c>
      <c r="AN122" s="231" t="n">
        <v>-0.0725</v>
      </c>
      <c r="AO122" s="231" t="n">
        <v>-0.022</v>
      </c>
      <c r="AP122" s="231" t="n">
        <v>0.0115</v>
      </c>
      <c r="AQ122" s="231" t="n">
        <v>0.41</v>
      </c>
      <c r="AR122" s="231" t="n">
        <v>0.0175</v>
      </c>
      <c r="AS122" s="231" t="n">
        <v>-0.405</v>
      </c>
      <c r="AT122" s="231" t="n">
        <v>-0.12</v>
      </c>
      <c r="AU122" s="231" t="n">
        <v>-0.19</v>
      </c>
      <c r="AV122" s="231" t="n">
        <v>-0.29</v>
      </c>
      <c r="AW122" s="231" t="n">
        <v>-0.355</v>
      </c>
      <c r="AX122" s="231" t="n">
        <v>0</v>
      </c>
      <c r="AY122" s="231" t="n">
        <v>0.34</v>
      </c>
      <c r="AZ122" s="231" t="n">
        <v>-0.405</v>
      </c>
      <c r="BA122" s="231" t="n">
        <v>0</v>
      </c>
      <c r="BB122" s="231" t="n">
        <v>0</v>
      </c>
      <c r="BC122" s="231" t="n">
        <v>-0.0905</v>
      </c>
      <c r="BD122" s="231" t="n">
        <v>-0.047</v>
      </c>
      <c r="BE122" s="231" t="n">
        <v>-0.083</v>
      </c>
      <c r="BF122" s="231" t="n">
        <v>-0.021</v>
      </c>
      <c r="BG122" s="231" t="n">
        <v>-0.052</v>
      </c>
      <c r="BH122" s="231" t="n">
        <v>-0.0175</v>
      </c>
      <c r="BI122" s="231" t="n">
        <v>-0.07</v>
      </c>
      <c r="BJ122" s="231" t="n">
        <v>0</v>
      </c>
      <c r="BK122" s="231" t="n">
        <v>0.17</v>
      </c>
      <c r="BL122" s="231" t="n">
        <v>0.215</v>
      </c>
      <c r="BM122" s="231" t="n">
        <v>0.18</v>
      </c>
      <c r="BN122" s="231" t="n">
        <v>0.3</v>
      </c>
    </row>
    <row r="123" customFormat="false" ht="12.75" hidden="false" customHeight="false" outlineLevel="0" collapsed="false">
      <c r="C123" s="263"/>
      <c r="G123" s="219" t="n">
        <f aca="false">EOMONTH(G122,0)+1</f>
        <v>40422</v>
      </c>
      <c r="H123" s="0" t="n">
        <v>4.16</v>
      </c>
      <c r="I123" s="234" t="n">
        <v>0.17</v>
      </c>
      <c r="J123" s="231" t="n">
        <v>0.066823053983458</v>
      </c>
      <c r="K123" s="231" t="n">
        <v>-0.135</v>
      </c>
      <c r="L123" s="231" t="n">
        <v>-0.14</v>
      </c>
      <c r="M123" s="270" t="n">
        <v>-0.08</v>
      </c>
      <c r="N123" s="270" t="n">
        <v>-0.22</v>
      </c>
      <c r="O123" s="231" t="n">
        <v>-0.085</v>
      </c>
      <c r="P123" s="231" t="n">
        <v>-0.047</v>
      </c>
      <c r="Q123" s="231" t="n">
        <v>-0.067</v>
      </c>
      <c r="R123" s="231" t="n">
        <v>-0.105</v>
      </c>
      <c r="S123" s="231" t="n">
        <v>-0.135</v>
      </c>
      <c r="T123" s="231" t="n">
        <v>-0.135</v>
      </c>
      <c r="U123" s="231" t="n">
        <v>-0.06475</v>
      </c>
      <c r="V123" s="231" t="n">
        <v>-0.047</v>
      </c>
      <c r="W123" s="231" t="n">
        <v>0.19</v>
      </c>
      <c r="X123" s="231" t="n">
        <v>0.225</v>
      </c>
      <c r="Y123" s="231" t="n">
        <v>0.1</v>
      </c>
      <c r="Z123" s="231" t="n">
        <v>0</v>
      </c>
      <c r="AA123" s="231" t="n">
        <v>0.1725</v>
      </c>
      <c r="AB123" s="231" t="n">
        <v>0.205</v>
      </c>
      <c r="AC123" s="231" t="n">
        <v>-0.0175</v>
      </c>
      <c r="AD123" s="231" t="n">
        <v>-0.03875</v>
      </c>
      <c r="AE123" s="231" t="n">
        <v>-0.0095</v>
      </c>
      <c r="AF123" s="231" t="n">
        <v>-0.027</v>
      </c>
      <c r="AG123" s="231" t="n">
        <v>0.005</v>
      </c>
      <c r="AH123" s="231" t="n">
        <v>-0.0125</v>
      </c>
      <c r="AI123" s="231" t="n">
        <v>-0.07</v>
      </c>
      <c r="AJ123" s="231" t="n">
        <v>-0.056</v>
      </c>
      <c r="AK123" s="231" t="n">
        <v>-0.0785</v>
      </c>
      <c r="AL123" s="231" t="n">
        <v>-0.021</v>
      </c>
      <c r="AM123" s="231" t="n">
        <v>-0.05</v>
      </c>
      <c r="AN123" s="231" t="n">
        <v>-0.0825</v>
      </c>
      <c r="AO123" s="231" t="n">
        <v>-0.022</v>
      </c>
      <c r="AP123" s="231" t="n">
        <v>0.0115</v>
      </c>
      <c r="AQ123" s="231" t="n">
        <v>0.42</v>
      </c>
      <c r="AR123" s="231" t="n">
        <v>0.0075</v>
      </c>
      <c r="AS123" s="231" t="n">
        <v>-0.405</v>
      </c>
      <c r="AT123" s="231" t="n">
        <v>-0.12</v>
      </c>
      <c r="AU123" s="231" t="n">
        <v>-0.19</v>
      </c>
      <c r="AV123" s="231" t="n">
        <v>-0.29</v>
      </c>
      <c r="AW123" s="231" t="n">
        <v>-0.355</v>
      </c>
      <c r="AX123" s="231" t="n">
        <v>0</v>
      </c>
      <c r="AY123" s="231" t="n">
        <v>0.34</v>
      </c>
      <c r="AZ123" s="231" t="n">
        <v>-0.405</v>
      </c>
      <c r="BA123" s="231" t="n">
        <v>0</v>
      </c>
      <c r="BB123" s="231" t="n">
        <v>0</v>
      </c>
      <c r="BC123" s="231" t="n">
        <v>-0.0955</v>
      </c>
      <c r="BD123" s="231" t="n">
        <v>-0.047</v>
      </c>
      <c r="BE123" s="231" t="n">
        <v>-0.0855</v>
      </c>
      <c r="BF123" s="231" t="n">
        <v>-0.021</v>
      </c>
      <c r="BG123" s="231" t="n">
        <v>-0.052</v>
      </c>
      <c r="BH123" s="231" t="n">
        <v>-0.0275</v>
      </c>
      <c r="BI123" s="231" t="n">
        <v>-0.07</v>
      </c>
      <c r="BJ123" s="231" t="n">
        <v>0</v>
      </c>
      <c r="BK123" s="231" t="n">
        <v>0.17</v>
      </c>
      <c r="BL123" s="231" t="n">
        <v>0.225</v>
      </c>
      <c r="BM123" s="231" t="n">
        <v>0.19</v>
      </c>
      <c r="BN123" s="231" t="n">
        <v>0.37253</v>
      </c>
    </row>
    <row r="124" customFormat="false" ht="12.75" hidden="false" customHeight="false" outlineLevel="0" collapsed="false">
      <c r="C124" s="263"/>
      <c r="G124" s="219" t="n">
        <f aca="false">EOMONTH(G123,0)+1</f>
        <v>40452</v>
      </c>
      <c r="H124" s="0" t="n">
        <v>4.295</v>
      </c>
      <c r="I124" s="234" t="n">
        <v>0.17</v>
      </c>
      <c r="J124" s="231" t="n">
        <v>0.066849360304638</v>
      </c>
      <c r="K124" s="231" t="n">
        <v>-0.135</v>
      </c>
      <c r="L124" s="231" t="n">
        <v>-0.14</v>
      </c>
      <c r="M124" s="270" t="n">
        <v>-0.0175</v>
      </c>
      <c r="N124" s="270" t="n">
        <v>-0.22</v>
      </c>
      <c r="O124" s="231" t="n">
        <v>-0.015</v>
      </c>
      <c r="P124" s="231" t="n">
        <v>-0.0465</v>
      </c>
      <c r="Q124" s="231" t="n">
        <v>-0.0815</v>
      </c>
      <c r="R124" s="231" t="n">
        <v>-0.105</v>
      </c>
      <c r="S124" s="231" t="n">
        <v>-0.135</v>
      </c>
      <c r="T124" s="231" t="n">
        <v>-0.135</v>
      </c>
      <c r="U124" s="231" t="n">
        <v>-0.0845</v>
      </c>
      <c r="V124" s="231" t="n">
        <v>-0.0465</v>
      </c>
      <c r="W124" s="231" t="n">
        <v>0.2325</v>
      </c>
      <c r="X124" s="231" t="n">
        <v>0.2675</v>
      </c>
      <c r="Y124" s="231" t="n">
        <v>0.1325</v>
      </c>
      <c r="Z124" s="231" t="n">
        <v>0</v>
      </c>
      <c r="AA124" s="231" t="n">
        <v>0.24</v>
      </c>
      <c r="AB124" s="231" t="n">
        <v>0.26</v>
      </c>
      <c r="AC124" s="231" t="n">
        <v>-0.0205</v>
      </c>
      <c r="AD124" s="231" t="n">
        <v>-0.037</v>
      </c>
      <c r="AE124" s="231" t="n">
        <v>-0.0085</v>
      </c>
      <c r="AF124" s="231" t="n">
        <v>-0.026</v>
      </c>
      <c r="AG124" s="231" t="n">
        <v>0.005</v>
      </c>
      <c r="AH124" s="231" t="n">
        <v>-0.021</v>
      </c>
      <c r="AI124" s="231" t="n">
        <v>-0.0675</v>
      </c>
      <c r="AJ124" s="231" t="n">
        <v>-0.0535</v>
      </c>
      <c r="AK124" s="231" t="n">
        <v>-0.076</v>
      </c>
      <c r="AL124" s="231" t="n">
        <v>-0.0135</v>
      </c>
      <c r="AM124" s="231" t="n">
        <v>-0.048</v>
      </c>
      <c r="AN124" s="231" t="n">
        <v>-0.1225</v>
      </c>
      <c r="AO124" s="231" t="n">
        <v>-0.0145</v>
      </c>
      <c r="AP124" s="231" t="n">
        <v>0.011</v>
      </c>
      <c r="AQ124" s="231" t="n">
        <v>0.86</v>
      </c>
      <c r="AR124" s="231" t="n">
        <v>-0.0325</v>
      </c>
      <c r="AS124" s="231" t="n">
        <v>-0.34</v>
      </c>
      <c r="AT124" s="231" t="n">
        <v>-0.1325</v>
      </c>
      <c r="AU124" s="231" t="n">
        <v>-0.19</v>
      </c>
      <c r="AV124" s="231" t="n">
        <v>0</v>
      </c>
      <c r="AW124" s="231" t="n">
        <v>-0.29</v>
      </c>
      <c r="AX124" s="231" t="n">
        <v>0</v>
      </c>
      <c r="AY124" s="231" t="n">
        <v>0.23</v>
      </c>
      <c r="AZ124" s="231" t="n">
        <v>-0.34</v>
      </c>
      <c r="BA124" s="231" t="n">
        <v>0</v>
      </c>
      <c r="BB124" s="231" t="n">
        <v>0</v>
      </c>
      <c r="BC124" s="231" t="n">
        <v>-0.133</v>
      </c>
      <c r="BD124" s="231" t="n">
        <v>-0.0465</v>
      </c>
      <c r="BE124" s="231" t="n">
        <v>-0.1205</v>
      </c>
      <c r="BF124" s="231" t="n">
        <v>-0.0185</v>
      </c>
      <c r="BG124" s="231" t="n">
        <v>-0.0665</v>
      </c>
      <c r="BH124" s="231" t="n">
        <v>-0.0675</v>
      </c>
      <c r="BI124" s="231" t="n">
        <v>-0.0675</v>
      </c>
      <c r="BJ124" s="231" t="n">
        <v>0</v>
      </c>
      <c r="BK124" s="231" t="n">
        <v>0.225</v>
      </c>
      <c r="BL124" s="231" t="n">
        <v>0.2675</v>
      </c>
      <c r="BM124" s="231" t="n">
        <v>0.2325</v>
      </c>
      <c r="BN124" s="231" t="n">
        <v>0.545</v>
      </c>
    </row>
    <row r="125" customFormat="false" ht="12.75" hidden="false" customHeight="false" outlineLevel="0" collapsed="false">
      <c r="C125" s="263"/>
      <c r="G125" s="219" t="n">
        <f aca="false">EOMONTH(G124,0)+1</f>
        <v>40483</v>
      </c>
      <c r="H125" s="0" t="n">
        <v>4.413</v>
      </c>
      <c r="I125" s="234" t="n">
        <v>0.17</v>
      </c>
      <c r="J125" s="231" t="n">
        <v>0.066874818035031</v>
      </c>
      <c r="K125" s="231" t="n">
        <v>-0.1375</v>
      </c>
      <c r="L125" s="231" t="n">
        <v>-0.1425</v>
      </c>
      <c r="M125" s="270" t="n">
        <v>-0.015</v>
      </c>
      <c r="N125" s="270" t="n">
        <v>-0.2225</v>
      </c>
      <c r="O125" s="231" t="n">
        <v>0.005</v>
      </c>
      <c r="P125" s="231" t="n">
        <v>-0.0465</v>
      </c>
      <c r="Q125" s="231" t="n">
        <v>-0.0815</v>
      </c>
      <c r="R125" s="231" t="n">
        <v>-0.1075</v>
      </c>
      <c r="S125" s="231" t="n">
        <v>-0.1375</v>
      </c>
      <c r="T125" s="231" t="n">
        <v>-0.1375</v>
      </c>
      <c r="U125" s="231" t="n">
        <v>-0.09575</v>
      </c>
      <c r="V125" s="231" t="n">
        <v>-0.0465</v>
      </c>
      <c r="W125" s="231" t="n">
        <v>0.2525</v>
      </c>
      <c r="X125" s="231" t="n">
        <v>0.2875</v>
      </c>
      <c r="Y125" s="231" t="n">
        <v>0.1525</v>
      </c>
      <c r="Z125" s="231" t="n">
        <v>0</v>
      </c>
      <c r="AA125" s="231" t="n">
        <v>0.26</v>
      </c>
      <c r="AB125" s="231" t="n">
        <v>0.37</v>
      </c>
      <c r="AC125" s="231" t="n">
        <v>-0.0205</v>
      </c>
      <c r="AD125" s="231" t="n">
        <v>-0.0445</v>
      </c>
      <c r="AE125" s="231" t="n">
        <v>-0.0085</v>
      </c>
      <c r="AF125" s="231" t="n">
        <v>-0.026</v>
      </c>
      <c r="AG125" s="231" t="n">
        <v>0.005</v>
      </c>
      <c r="AH125" s="231" t="n">
        <v>-0.021</v>
      </c>
      <c r="AI125" s="231" t="n">
        <v>-0.0675</v>
      </c>
      <c r="AJ125" s="231" t="n">
        <v>-0.0535</v>
      </c>
      <c r="AK125" s="231" t="n">
        <v>-0.076</v>
      </c>
      <c r="AL125" s="231" t="n">
        <v>-0.0135</v>
      </c>
      <c r="AM125" s="231" t="n">
        <v>-0.0695</v>
      </c>
      <c r="AN125" s="231" t="n">
        <v>-0.145</v>
      </c>
      <c r="AO125" s="231" t="n">
        <v>-0.0145</v>
      </c>
      <c r="AP125" s="231" t="n">
        <v>0.011</v>
      </c>
      <c r="AQ125" s="231" t="n">
        <v>1.28</v>
      </c>
      <c r="AR125" s="231" t="n">
        <v>-0.055</v>
      </c>
      <c r="AS125" s="231" t="n">
        <v>-0.34</v>
      </c>
      <c r="AT125" s="231" t="n">
        <v>-0.1275</v>
      </c>
      <c r="AU125" s="231" t="n">
        <v>-0.19</v>
      </c>
      <c r="AV125" s="231" t="n">
        <v>0.06</v>
      </c>
      <c r="AW125" s="231" t="n">
        <v>-0.29</v>
      </c>
      <c r="AX125" s="231" t="n">
        <v>0</v>
      </c>
      <c r="AY125" s="231" t="n">
        <v>0.23</v>
      </c>
      <c r="AZ125" s="231" t="n">
        <v>-0.34</v>
      </c>
      <c r="BA125" s="231" t="n">
        <v>0</v>
      </c>
      <c r="BB125" s="231" t="n">
        <v>0</v>
      </c>
      <c r="BC125" s="231" t="n">
        <v>-0.133</v>
      </c>
      <c r="BD125" s="231" t="n">
        <v>-0.0465</v>
      </c>
      <c r="BE125" s="231" t="n">
        <v>-0.1205</v>
      </c>
      <c r="BF125" s="231" t="n">
        <v>-0.0185</v>
      </c>
      <c r="BG125" s="231" t="n">
        <v>-0.0665</v>
      </c>
      <c r="BH125" s="231" t="n">
        <v>-0.09</v>
      </c>
      <c r="BI125" s="231" t="n">
        <v>-0.0675</v>
      </c>
      <c r="BJ125" s="231" t="n">
        <v>0</v>
      </c>
      <c r="BK125" s="231" t="n">
        <v>0.22</v>
      </c>
      <c r="BL125" s="231" t="n">
        <v>0.2875</v>
      </c>
      <c r="BM125" s="231" t="n">
        <v>0.2525</v>
      </c>
      <c r="BN125" s="231" t="n">
        <v>0.88</v>
      </c>
    </row>
    <row r="126" customFormat="false" ht="12.75" hidden="false" customHeight="false" outlineLevel="0" collapsed="false">
      <c r="C126" s="263"/>
      <c r="G126" s="219" t="n">
        <f aca="false">EOMONTH(G125,0)+1</f>
        <v>40513</v>
      </c>
      <c r="H126" s="0" t="n">
        <v>4.615</v>
      </c>
      <c r="I126" s="234" t="n">
        <v>0.17</v>
      </c>
      <c r="J126" s="231" t="n">
        <v>0.066890916655927</v>
      </c>
      <c r="K126" s="231" t="n">
        <v>-0.14</v>
      </c>
      <c r="L126" s="231" t="n">
        <v>-0.145</v>
      </c>
      <c r="M126" s="270" t="n">
        <v>-0.0125</v>
      </c>
      <c r="N126" s="270" t="n">
        <v>-0.205</v>
      </c>
      <c r="O126" s="231" t="n">
        <v>0.0175</v>
      </c>
      <c r="P126" s="231" t="n">
        <v>-0.0465</v>
      </c>
      <c r="Q126" s="231" t="n">
        <v>-0.0815</v>
      </c>
      <c r="R126" s="231" t="n">
        <v>-0.11</v>
      </c>
      <c r="S126" s="231" t="n">
        <v>-0.14</v>
      </c>
      <c r="T126" s="231" t="n">
        <v>-0.14</v>
      </c>
      <c r="U126" s="231" t="n">
        <v>-0.097</v>
      </c>
      <c r="V126" s="231" t="n">
        <v>-0.0465</v>
      </c>
      <c r="W126" s="231" t="n">
        <v>0.2625</v>
      </c>
      <c r="X126" s="231" t="n">
        <v>0.2975</v>
      </c>
      <c r="Y126" s="231" t="n">
        <v>0.1625</v>
      </c>
      <c r="Z126" s="231" t="n">
        <v>0</v>
      </c>
      <c r="AA126" s="231" t="n">
        <v>0.27</v>
      </c>
      <c r="AB126" s="231" t="n">
        <v>0.4</v>
      </c>
      <c r="AC126" s="231" t="n">
        <v>-0.016</v>
      </c>
      <c r="AD126" s="231" t="n">
        <v>-0.0345</v>
      </c>
      <c r="AE126" s="231" t="n">
        <v>-0.0085</v>
      </c>
      <c r="AF126" s="231" t="n">
        <v>-0.0235</v>
      </c>
      <c r="AG126" s="231" t="n">
        <v>0.005</v>
      </c>
      <c r="AH126" s="231" t="n">
        <v>-0.0225</v>
      </c>
      <c r="AI126" s="231" t="n">
        <v>-0.0675</v>
      </c>
      <c r="AJ126" s="231" t="n">
        <v>-0.0515</v>
      </c>
      <c r="AK126" s="231" t="n">
        <v>-0.074</v>
      </c>
      <c r="AL126" s="231" t="n">
        <v>-0.015</v>
      </c>
      <c r="AM126" s="231" t="n">
        <v>-0.072</v>
      </c>
      <c r="AN126" s="231" t="n">
        <v>-0.1475</v>
      </c>
      <c r="AO126" s="231" t="n">
        <v>-0.0145</v>
      </c>
      <c r="AP126" s="231" t="n">
        <v>0.011</v>
      </c>
      <c r="AQ126" s="231" t="n">
        <v>1.61</v>
      </c>
      <c r="AR126" s="231" t="n">
        <v>-0.0575</v>
      </c>
      <c r="AS126" s="231" t="n">
        <v>-0.34</v>
      </c>
      <c r="AT126" s="231" t="n">
        <v>-0.1275</v>
      </c>
      <c r="AU126" s="231" t="n">
        <v>-0.19</v>
      </c>
      <c r="AV126" s="231" t="n">
        <v>0.13</v>
      </c>
      <c r="AW126" s="231" t="n">
        <v>-0.29</v>
      </c>
      <c r="AX126" s="231" t="n">
        <v>0</v>
      </c>
      <c r="AY126" s="231" t="n">
        <v>0.23</v>
      </c>
      <c r="AZ126" s="231" t="n">
        <v>-0.34</v>
      </c>
      <c r="BA126" s="231" t="n">
        <v>0</v>
      </c>
      <c r="BB126" s="231" t="n">
        <v>0</v>
      </c>
      <c r="BC126" s="231" t="n">
        <v>-0.153</v>
      </c>
      <c r="BD126" s="231" t="n">
        <v>-0.0465</v>
      </c>
      <c r="BE126" s="231" t="n">
        <v>-0.1385</v>
      </c>
      <c r="BF126" s="231" t="n">
        <v>-0.02</v>
      </c>
      <c r="BG126" s="231" t="n">
        <v>-0.0665</v>
      </c>
      <c r="BH126" s="231" t="n">
        <v>-0.0925</v>
      </c>
      <c r="BI126" s="231" t="n">
        <v>-0.0675</v>
      </c>
      <c r="BJ126" s="231" t="n">
        <v>0</v>
      </c>
      <c r="BK126" s="231" t="n">
        <v>0.235</v>
      </c>
      <c r="BL126" s="231" t="n">
        <v>0.2975</v>
      </c>
      <c r="BM126" s="231" t="n">
        <v>0.2625</v>
      </c>
      <c r="BN126" s="231" t="n">
        <v>1.105</v>
      </c>
    </row>
    <row r="127" customFormat="false" ht="12.75" hidden="false" customHeight="false" outlineLevel="0" collapsed="false">
      <c r="C127" s="263"/>
      <c r="G127" s="219" t="n">
        <f aca="false">EOMONTH(G126,0)+1</f>
        <v>40544</v>
      </c>
      <c r="H127" s="0" t="n">
        <v>4.475</v>
      </c>
      <c r="I127" s="234" t="n">
        <v>0.17</v>
      </c>
      <c r="J127" s="231" t="n">
        <v>0.066905052257532</v>
      </c>
      <c r="K127" s="231" t="n">
        <v>-0.1325</v>
      </c>
      <c r="L127" s="231" t="n">
        <v>-0.1375</v>
      </c>
      <c r="M127" s="270" t="n">
        <v>-0.015</v>
      </c>
      <c r="N127" s="270" t="n">
        <v>-0.1975</v>
      </c>
      <c r="O127" s="231" t="n">
        <v>0.0225</v>
      </c>
      <c r="P127" s="231" t="n">
        <v>-0.0465</v>
      </c>
      <c r="Q127" s="231" t="n">
        <v>-0.0815</v>
      </c>
      <c r="R127" s="231" t="n">
        <v>-0.1025</v>
      </c>
      <c r="S127" s="231" t="n">
        <v>-0.1325</v>
      </c>
      <c r="T127" s="231" t="n">
        <v>-0.1325</v>
      </c>
      <c r="U127" s="231" t="n">
        <v>-0.08825</v>
      </c>
      <c r="V127" s="231" t="n">
        <v>-0.0465</v>
      </c>
      <c r="W127" s="231" t="n">
        <v>0.2525</v>
      </c>
      <c r="X127" s="231" t="n">
        <v>0.2875</v>
      </c>
      <c r="Y127" s="231" t="n">
        <v>0.1525</v>
      </c>
      <c r="Z127" s="231" t="n">
        <v>0</v>
      </c>
      <c r="AA127" s="231" t="n">
        <v>0.27</v>
      </c>
      <c r="AB127" s="231" t="n">
        <v>0.39</v>
      </c>
      <c r="AC127" s="231" t="n">
        <v>-0.016</v>
      </c>
      <c r="AD127" s="231" t="n">
        <v>-0.0295</v>
      </c>
      <c r="AE127" s="231" t="n">
        <v>-0.0085</v>
      </c>
      <c r="AF127" s="231" t="n">
        <v>-0.0235</v>
      </c>
      <c r="AG127" s="231" t="n">
        <v>0.005</v>
      </c>
      <c r="AH127" s="231" t="n">
        <v>-0.0225</v>
      </c>
      <c r="AI127" s="231" t="n">
        <v>-0.0675</v>
      </c>
      <c r="AJ127" s="231" t="n">
        <v>-0.0515</v>
      </c>
      <c r="AK127" s="231" t="n">
        <v>-0.074</v>
      </c>
      <c r="AL127" s="231" t="n">
        <v>-0.015</v>
      </c>
      <c r="AM127" s="231" t="n">
        <v>-0.072</v>
      </c>
      <c r="AN127" s="231" t="n">
        <v>-0.13</v>
      </c>
      <c r="AO127" s="231" t="n">
        <v>-0.0145</v>
      </c>
      <c r="AP127" s="231" t="n">
        <v>0.011</v>
      </c>
      <c r="AQ127" s="231" t="n">
        <v>1.57</v>
      </c>
      <c r="AR127" s="231" t="n">
        <v>-0.04</v>
      </c>
      <c r="AS127" s="231" t="n">
        <v>-0.34</v>
      </c>
      <c r="AT127" s="231" t="n">
        <v>-0.1275</v>
      </c>
      <c r="AU127" s="231" t="n">
        <v>-0.19</v>
      </c>
      <c r="AV127" s="231" t="n">
        <v>0</v>
      </c>
      <c r="AW127" s="231" t="n">
        <v>-0.29</v>
      </c>
      <c r="AX127" s="231" t="n">
        <v>0</v>
      </c>
      <c r="AY127" s="231" t="n">
        <v>0.23</v>
      </c>
      <c r="AZ127" s="231" t="n">
        <v>-0.34</v>
      </c>
      <c r="BA127" s="231" t="n">
        <v>0</v>
      </c>
      <c r="BB127" s="231" t="n">
        <v>0</v>
      </c>
      <c r="BC127" s="231" t="n">
        <v>-0.1455</v>
      </c>
      <c r="BD127" s="231" t="n">
        <v>-0.0465</v>
      </c>
      <c r="BE127" s="231" t="n">
        <v>-0.1335</v>
      </c>
      <c r="BF127" s="231" t="n">
        <v>-0.02</v>
      </c>
      <c r="BG127" s="231" t="n">
        <v>-0.0665</v>
      </c>
      <c r="BH127" s="231" t="n">
        <v>-0.075</v>
      </c>
      <c r="BI127" s="231" t="n">
        <v>-0.0675</v>
      </c>
      <c r="BJ127" s="231" t="n">
        <v>0</v>
      </c>
      <c r="BK127" s="231" t="n">
        <v>0.3</v>
      </c>
      <c r="BL127" s="231" t="n">
        <v>0.2875</v>
      </c>
      <c r="BM127" s="231" t="n">
        <v>0.2525</v>
      </c>
      <c r="BN127" s="231" t="n">
        <v>1.105</v>
      </c>
    </row>
    <row r="128" customFormat="false" ht="12.75" hidden="false" customHeight="false" outlineLevel="0" collapsed="false">
      <c r="C128" s="263"/>
      <c r="G128" s="219" t="n">
        <f aca="false">EOMONTH(G127,0)+1</f>
        <v>40575</v>
      </c>
      <c r="H128" s="0" t="n">
        <v>4.355</v>
      </c>
      <c r="I128" s="234" t="n">
        <v>0.16</v>
      </c>
      <c r="J128" s="231" t="n">
        <v>0.066917819897748</v>
      </c>
      <c r="K128" s="231" t="n">
        <v>-0.13</v>
      </c>
      <c r="L128" s="231" t="n">
        <v>-0.135</v>
      </c>
      <c r="M128" s="270" t="n">
        <v>-0.015</v>
      </c>
      <c r="N128" s="270" t="n">
        <v>-0.195</v>
      </c>
      <c r="O128" s="231" t="n">
        <v>0.02</v>
      </c>
      <c r="P128" s="231" t="n">
        <v>-0.0465</v>
      </c>
      <c r="Q128" s="231" t="n">
        <v>-0.0815</v>
      </c>
      <c r="R128" s="231" t="n">
        <v>-0.1</v>
      </c>
      <c r="S128" s="231" t="n">
        <v>-0.13</v>
      </c>
      <c r="T128" s="231" t="n">
        <v>-0.13</v>
      </c>
      <c r="U128" s="231" t="n">
        <v>-0.082</v>
      </c>
      <c r="V128" s="231" t="n">
        <v>-0.0465</v>
      </c>
      <c r="W128" s="231" t="n">
        <v>0.2475</v>
      </c>
      <c r="X128" s="231" t="n">
        <v>0.2825</v>
      </c>
      <c r="Y128" s="231" t="n">
        <v>0.1475</v>
      </c>
      <c r="Z128" s="231" t="n">
        <v>0</v>
      </c>
      <c r="AA128" s="231" t="n">
        <v>0.24</v>
      </c>
      <c r="AB128" s="231" t="n">
        <v>0.39</v>
      </c>
      <c r="AC128" s="231" t="n">
        <v>-0.016</v>
      </c>
      <c r="AD128" s="231" t="n">
        <v>-0.0295</v>
      </c>
      <c r="AE128" s="231" t="n">
        <v>0.0075</v>
      </c>
      <c r="AF128" s="231" t="n">
        <v>-0.0075</v>
      </c>
      <c r="AG128" s="231" t="n">
        <v>0.005</v>
      </c>
      <c r="AH128" s="231" t="n">
        <v>-0.0225</v>
      </c>
      <c r="AI128" s="231" t="n">
        <v>-0.0675</v>
      </c>
      <c r="AJ128" s="231" t="n">
        <v>-0.0515</v>
      </c>
      <c r="AK128" s="231" t="n">
        <v>-0.074</v>
      </c>
      <c r="AL128" s="231" t="n">
        <v>-0.015</v>
      </c>
      <c r="AM128" s="231" t="n">
        <v>-0.0695</v>
      </c>
      <c r="AN128" s="231" t="n">
        <v>-0.1175</v>
      </c>
      <c r="AO128" s="231" t="n">
        <v>-0.0145</v>
      </c>
      <c r="AP128" s="231" t="n">
        <v>0.011</v>
      </c>
      <c r="AQ128" s="231" t="n">
        <v>0.93</v>
      </c>
      <c r="AR128" s="231" t="n">
        <v>-0.0275</v>
      </c>
      <c r="AS128" s="231" t="n">
        <v>-0.34</v>
      </c>
      <c r="AT128" s="231" t="n">
        <v>-0.1325</v>
      </c>
      <c r="AU128" s="231" t="n">
        <v>-0.19</v>
      </c>
      <c r="AV128" s="231" t="n">
        <v>-0.18</v>
      </c>
      <c r="AW128" s="231" t="n">
        <v>-0.29</v>
      </c>
      <c r="AX128" s="231" t="n">
        <v>0</v>
      </c>
      <c r="AY128" s="231" t="n">
        <v>0.23</v>
      </c>
      <c r="AZ128" s="231" t="n">
        <v>-0.34</v>
      </c>
      <c r="BA128" s="231" t="n">
        <v>0</v>
      </c>
      <c r="BB128" s="231" t="n">
        <v>0</v>
      </c>
      <c r="BC128" s="231" t="n">
        <v>-0.1345</v>
      </c>
      <c r="BD128" s="231" t="n">
        <v>-0.0465</v>
      </c>
      <c r="BE128" s="231" t="n">
        <v>-0.1235</v>
      </c>
      <c r="BF128" s="231" t="n">
        <v>-0.02</v>
      </c>
      <c r="BG128" s="231" t="n">
        <v>-0.0665</v>
      </c>
      <c r="BH128" s="231" t="n">
        <v>-0.0625</v>
      </c>
      <c r="BI128" s="231" t="n">
        <v>-0.0675</v>
      </c>
      <c r="BJ128" s="231" t="n">
        <v>0</v>
      </c>
      <c r="BK128" s="231" t="n">
        <v>0.295</v>
      </c>
      <c r="BL128" s="231" t="n">
        <v>0.2825</v>
      </c>
      <c r="BM128" s="231" t="n">
        <v>0.2475</v>
      </c>
      <c r="BN128" s="231" t="n">
        <v>0.715</v>
      </c>
    </row>
    <row r="129" customFormat="false" ht="12.75" hidden="false" customHeight="false" outlineLevel="0" collapsed="false">
      <c r="C129" s="263"/>
      <c r="G129" s="219" t="n">
        <f aca="false">EOMONTH(G128,0)+1</f>
        <v>40603</v>
      </c>
      <c r="H129" s="0" t="n">
        <v>4.225</v>
      </c>
      <c r="I129" s="234" t="n">
        <v>0.16</v>
      </c>
      <c r="J129" s="231" t="n">
        <v>0.066931955499478</v>
      </c>
      <c r="K129" s="231" t="n">
        <v>-0.135</v>
      </c>
      <c r="L129" s="231" t="n">
        <v>-0.14</v>
      </c>
      <c r="M129" s="270" t="n">
        <v>-0.1</v>
      </c>
      <c r="N129" s="270" t="n">
        <v>-0.2</v>
      </c>
      <c r="O129" s="231" t="n">
        <v>-0.105</v>
      </c>
      <c r="P129" s="231" t="n">
        <v>-0.044</v>
      </c>
      <c r="Q129" s="231" t="n">
        <v>-0.064</v>
      </c>
      <c r="R129" s="231" t="n">
        <v>-0.105</v>
      </c>
      <c r="S129" s="231" t="n">
        <v>-0.135</v>
      </c>
      <c r="T129" s="231" t="n">
        <v>-0.135</v>
      </c>
      <c r="U129" s="231" t="n">
        <v>-0.0595</v>
      </c>
      <c r="V129" s="231" t="n">
        <v>-0.044</v>
      </c>
      <c r="W129" s="231" t="n">
        <v>0.1825</v>
      </c>
      <c r="X129" s="231" t="n">
        <v>0.2175</v>
      </c>
      <c r="Y129" s="231" t="n">
        <v>0.0925</v>
      </c>
      <c r="Z129" s="231" t="n">
        <v>0</v>
      </c>
      <c r="AA129" s="231" t="n">
        <v>0.17</v>
      </c>
      <c r="AB129" s="231" t="n">
        <v>0.24</v>
      </c>
      <c r="AC129" s="231" t="n">
        <v>-0.0155</v>
      </c>
      <c r="AD129" s="231" t="n">
        <v>-0.037</v>
      </c>
      <c r="AE129" s="231" t="n">
        <v>0.0075</v>
      </c>
      <c r="AF129" s="231" t="n">
        <v>-0.0075</v>
      </c>
      <c r="AG129" s="231" t="n">
        <v>0.005</v>
      </c>
      <c r="AH129" s="231" t="n">
        <v>-0.0125</v>
      </c>
      <c r="AI129" s="231" t="n">
        <v>-0.07</v>
      </c>
      <c r="AJ129" s="231" t="n">
        <v>-0.054</v>
      </c>
      <c r="AK129" s="231" t="n">
        <v>-0.0765</v>
      </c>
      <c r="AL129" s="231" t="n">
        <v>-0.02</v>
      </c>
      <c r="AM129" s="231" t="n">
        <v>-0.052</v>
      </c>
      <c r="AN129" s="231" t="n">
        <v>-0.075</v>
      </c>
      <c r="AO129" s="231" t="n">
        <v>-0.009999999</v>
      </c>
      <c r="AP129" s="231" t="n">
        <v>0.0115</v>
      </c>
      <c r="AQ129" s="231" t="n">
        <v>0.45</v>
      </c>
      <c r="AR129" s="231" t="n">
        <v>0.015</v>
      </c>
      <c r="AS129" s="231" t="n">
        <v>-0.39</v>
      </c>
      <c r="AT129" s="231" t="n">
        <v>-0.12</v>
      </c>
      <c r="AU129" s="231" t="n">
        <v>-0.19</v>
      </c>
      <c r="AV129" s="231" t="n">
        <v>-0.29</v>
      </c>
      <c r="AW129" s="231" t="n">
        <v>0</v>
      </c>
      <c r="AX129" s="231" t="n">
        <v>0</v>
      </c>
      <c r="AY129" s="231" t="n">
        <v>0.34</v>
      </c>
      <c r="AZ129" s="231" t="n">
        <v>-0.39</v>
      </c>
      <c r="BA129" s="231" t="n">
        <v>0</v>
      </c>
      <c r="BB129" s="231" t="n">
        <v>0</v>
      </c>
      <c r="BC129" s="231" t="n">
        <v>-0.1035</v>
      </c>
      <c r="BD129" s="231" t="n">
        <v>-0.044</v>
      </c>
      <c r="BE129" s="231" t="n">
        <v>-0.081</v>
      </c>
      <c r="BF129" s="231" t="n">
        <v>-0.02</v>
      </c>
      <c r="BG129" s="231" t="n">
        <v>-0.049</v>
      </c>
      <c r="BH129" s="231" t="n">
        <v>-0.02</v>
      </c>
      <c r="BI129" s="231" t="n">
        <v>-0.07</v>
      </c>
      <c r="BJ129" s="231" t="n">
        <v>0</v>
      </c>
      <c r="BK129" s="231" t="n">
        <v>0.17</v>
      </c>
      <c r="BL129" s="231" t="n">
        <v>0.2175</v>
      </c>
      <c r="BM129" s="231" t="n">
        <v>0.1825</v>
      </c>
      <c r="BN129" s="231" t="n">
        <v>0.365</v>
      </c>
    </row>
    <row r="130" customFormat="false" ht="12.75" hidden="false" customHeight="false" outlineLevel="0" collapsed="false">
      <c r="C130" s="263"/>
      <c r="G130" s="219" t="n">
        <f aca="false">EOMONTH(G129,0)+1</f>
        <v>40634</v>
      </c>
      <c r="H130" s="0" t="n">
        <v>4.195</v>
      </c>
      <c r="I130" s="234" t="n">
        <v>0.16</v>
      </c>
      <c r="J130" s="231" t="n">
        <v>0.066945635114119</v>
      </c>
      <c r="K130" s="231" t="n">
        <v>-0.135</v>
      </c>
      <c r="L130" s="231" t="n">
        <v>-0.14</v>
      </c>
      <c r="M130" s="270" t="n">
        <v>-0.095</v>
      </c>
      <c r="N130" s="270" t="n">
        <v>-0.2</v>
      </c>
      <c r="O130" s="231" t="n">
        <v>-0.1</v>
      </c>
      <c r="P130" s="231" t="n">
        <v>-0.044</v>
      </c>
      <c r="Q130" s="231" t="n">
        <v>-0.064</v>
      </c>
      <c r="R130" s="231" t="n">
        <v>-0.105</v>
      </c>
      <c r="S130" s="231" t="n">
        <v>-0.135</v>
      </c>
      <c r="T130" s="231" t="n">
        <v>-0.135</v>
      </c>
      <c r="U130" s="231" t="n">
        <v>-0.0595</v>
      </c>
      <c r="V130" s="231" t="n">
        <v>-0.044</v>
      </c>
      <c r="W130" s="231" t="n">
        <v>0.1725</v>
      </c>
      <c r="X130" s="231" t="n">
        <v>0.2075</v>
      </c>
      <c r="Y130" s="231" t="n">
        <v>0.0825</v>
      </c>
      <c r="Z130" s="231" t="n">
        <v>0</v>
      </c>
      <c r="AA130" s="231" t="n">
        <v>0.165</v>
      </c>
      <c r="AB130" s="231" t="n">
        <v>0.195</v>
      </c>
      <c r="AC130" s="231" t="n">
        <v>-0.0155</v>
      </c>
      <c r="AD130" s="231" t="n">
        <v>-0.03725</v>
      </c>
      <c r="AE130" s="231" t="n">
        <v>0.00725</v>
      </c>
      <c r="AF130" s="231" t="n">
        <v>-0.00775</v>
      </c>
      <c r="AG130" s="231" t="n">
        <v>0.005</v>
      </c>
      <c r="AH130" s="231" t="n">
        <v>-0.0125</v>
      </c>
      <c r="AI130" s="231" t="n">
        <v>-0.07</v>
      </c>
      <c r="AJ130" s="231" t="n">
        <v>-0.054</v>
      </c>
      <c r="AK130" s="231" t="n">
        <v>-0.0765</v>
      </c>
      <c r="AL130" s="231" t="n">
        <v>-0.02</v>
      </c>
      <c r="AM130" s="231" t="n">
        <v>-0.06</v>
      </c>
      <c r="AN130" s="231" t="n">
        <v>-0.075</v>
      </c>
      <c r="AO130" s="231" t="n">
        <v>-0.02</v>
      </c>
      <c r="AP130" s="231" t="n">
        <v>0.0115</v>
      </c>
      <c r="AQ130" s="231" t="n">
        <v>0.39</v>
      </c>
      <c r="AR130" s="231" t="n">
        <v>0.015</v>
      </c>
      <c r="AS130" s="231" t="n">
        <v>-0.39</v>
      </c>
      <c r="AT130" s="231" t="n">
        <v>-0.12</v>
      </c>
      <c r="AU130" s="231" t="n">
        <v>-0.19</v>
      </c>
      <c r="AV130" s="231" t="n">
        <v>-0.29</v>
      </c>
      <c r="AW130" s="231" t="n">
        <v>0</v>
      </c>
      <c r="AX130" s="231" t="n">
        <v>0</v>
      </c>
      <c r="AY130" s="231" t="n">
        <v>0.34</v>
      </c>
      <c r="AZ130" s="231" t="n">
        <v>-0.39</v>
      </c>
      <c r="BA130" s="231" t="n">
        <v>0</v>
      </c>
      <c r="BB130" s="231" t="n">
        <v>0</v>
      </c>
      <c r="BC130" s="231" t="n">
        <v>-0.0985</v>
      </c>
      <c r="BD130" s="231" t="n">
        <v>-0.044</v>
      </c>
      <c r="BE130" s="231" t="n">
        <v>-0.076</v>
      </c>
      <c r="BF130" s="231" t="n">
        <v>-0.02</v>
      </c>
      <c r="BG130" s="231" t="n">
        <v>-0.049</v>
      </c>
      <c r="BH130" s="231" t="n">
        <v>-0.02</v>
      </c>
      <c r="BI130" s="231" t="n">
        <v>-0.07</v>
      </c>
      <c r="BJ130" s="231" t="n">
        <v>0</v>
      </c>
      <c r="BK130" s="231" t="n">
        <v>0.17</v>
      </c>
      <c r="BL130" s="231" t="n">
        <v>0.2075</v>
      </c>
      <c r="BM130" s="231" t="n">
        <v>0.1725</v>
      </c>
      <c r="BN130" s="231" t="n">
        <v>0.2975</v>
      </c>
    </row>
    <row r="131" customFormat="false" ht="12.75" hidden="false" customHeight="false" outlineLevel="0" collapsed="false">
      <c r="C131" s="263"/>
      <c r="G131" s="219" t="n">
        <f aca="false">EOMONTH(G130,0)+1</f>
        <v>40664</v>
      </c>
      <c r="H131" s="0" t="n">
        <v>4.218</v>
      </c>
      <c r="I131" s="234" t="n">
        <v>0.16</v>
      </c>
      <c r="J131" s="231" t="n">
        <v>0.06695977071598</v>
      </c>
      <c r="K131" s="231" t="n">
        <v>-0.135</v>
      </c>
      <c r="L131" s="231" t="n">
        <v>-0.14</v>
      </c>
      <c r="M131" s="270" t="n">
        <v>-0.09</v>
      </c>
      <c r="N131" s="270" t="n">
        <v>-0.2</v>
      </c>
      <c r="O131" s="231" t="n">
        <v>-0.095</v>
      </c>
      <c r="P131" s="231" t="n">
        <v>-0.044</v>
      </c>
      <c r="Q131" s="231" t="n">
        <v>-0.064</v>
      </c>
      <c r="R131" s="231" t="n">
        <v>-0.105</v>
      </c>
      <c r="S131" s="231" t="n">
        <v>-0.135</v>
      </c>
      <c r="T131" s="231" t="n">
        <v>-0.135</v>
      </c>
      <c r="U131" s="231" t="n">
        <v>-0.057</v>
      </c>
      <c r="V131" s="231" t="n">
        <v>-0.044</v>
      </c>
      <c r="W131" s="231" t="n">
        <v>0.1625</v>
      </c>
      <c r="X131" s="231" t="n">
        <v>0.1975</v>
      </c>
      <c r="Y131" s="231" t="n">
        <v>0.0725</v>
      </c>
      <c r="Z131" s="231" t="n">
        <v>0</v>
      </c>
      <c r="AA131" s="231" t="n">
        <v>0.17</v>
      </c>
      <c r="AB131" s="231" t="n">
        <v>0.195</v>
      </c>
      <c r="AC131" s="231" t="n">
        <v>-0.0155</v>
      </c>
      <c r="AD131" s="231" t="n">
        <v>-0.03725</v>
      </c>
      <c r="AE131" s="231" t="n">
        <v>0.00725</v>
      </c>
      <c r="AF131" s="231" t="n">
        <v>-0.00775</v>
      </c>
      <c r="AG131" s="231" t="n">
        <v>0.005</v>
      </c>
      <c r="AH131" s="231" t="n">
        <v>-0.0125</v>
      </c>
      <c r="AI131" s="231" t="n">
        <v>-0.07</v>
      </c>
      <c r="AJ131" s="231" t="n">
        <v>-0.054</v>
      </c>
      <c r="AK131" s="231" t="n">
        <v>-0.0765</v>
      </c>
      <c r="AL131" s="231" t="n">
        <v>-0.02</v>
      </c>
      <c r="AM131" s="231" t="n">
        <v>-0.076</v>
      </c>
      <c r="AN131" s="231" t="n">
        <v>-0.07</v>
      </c>
      <c r="AO131" s="231" t="n">
        <v>-0.02</v>
      </c>
      <c r="AP131" s="231" t="n">
        <v>0.0115</v>
      </c>
      <c r="AQ131" s="231" t="n">
        <v>0.39</v>
      </c>
      <c r="AR131" s="231" t="n">
        <v>0.02</v>
      </c>
      <c r="AS131" s="231" t="n">
        <v>-0.39</v>
      </c>
      <c r="AT131" s="231" t="n">
        <v>-0.12</v>
      </c>
      <c r="AU131" s="231" t="n">
        <v>-0.19</v>
      </c>
      <c r="AV131" s="231" t="n">
        <v>-0.29</v>
      </c>
      <c r="AW131" s="231" t="n">
        <v>0</v>
      </c>
      <c r="AX131" s="231" t="n">
        <v>0</v>
      </c>
      <c r="AY131" s="231" t="n">
        <v>0.34</v>
      </c>
      <c r="AZ131" s="231" t="n">
        <v>-0.39</v>
      </c>
      <c r="BA131" s="231" t="n">
        <v>0</v>
      </c>
      <c r="BB131" s="231" t="n">
        <v>0</v>
      </c>
      <c r="BC131" s="231" t="n">
        <v>-0.0985</v>
      </c>
      <c r="BD131" s="231" t="n">
        <v>-0.044</v>
      </c>
      <c r="BE131" s="231" t="n">
        <v>-0.071</v>
      </c>
      <c r="BF131" s="231" t="n">
        <v>-0.02</v>
      </c>
      <c r="BG131" s="231" t="n">
        <v>-0.049</v>
      </c>
      <c r="BH131" s="231" t="n">
        <v>-0.015</v>
      </c>
      <c r="BI131" s="231" t="n">
        <v>-0.07</v>
      </c>
      <c r="BJ131" s="231" t="n">
        <v>0</v>
      </c>
      <c r="BK131" s="231" t="n">
        <v>0.17</v>
      </c>
      <c r="BL131" s="231" t="n">
        <v>0.1975</v>
      </c>
      <c r="BM131" s="231" t="n">
        <v>0.1625</v>
      </c>
      <c r="BN131" s="231" t="n">
        <v>0.2975</v>
      </c>
    </row>
    <row r="132" customFormat="false" ht="12.75" hidden="false" customHeight="false" outlineLevel="0" collapsed="false">
      <c r="C132" s="263"/>
      <c r="G132" s="219" t="n">
        <f aca="false">EOMONTH(G131,0)+1</f>
        <v>40695</v>
      </c>
      <c r="H132" s="0" t="n">
        <v>4.223</v>
      </c>
      <c r="I132" s="234" t="n">
        <v>0.16</v>
      </c>
      <c r="J132" s="231" t="n">
        <v>0.066973450330747</v>
      </c>
      <c r="K132" s="231" t="n">
        <v>-0.135</v>
      </c>
      <c r="L132" s="231" t="n">
        <v>-0.14</v>
      </c>
      <c r="M132" s="270" t="n">
        <v>-0.09</v>
      </c>
      <c r="N132" s="270" t="n">
        <v>-0.22</v>
      </c>
      <c r="O132" s="231" t="n">
        <v>-0.095</v>
      </c>
      <c r="P132" s="231" t="n">
        <v>-0.044</v>
      </c>
      <c r="Q132" s="231" t="n">
        <v>-0.064</v>
      </c>
      <c r="R132" s="231" t="n">
        <v>-0.105</v>
      </c>
      <c r="S132" s="231" t="n">
        <v>-0.135</v>
      </c>
      <c r="T132" s="231" t="n">
        <v>-0.135</v>
      </c>
      <c r="U132" s="231" t="n">
        <v>-0.05575</v>
      </c>
      <c r="V132" s="231" t="n">
        <v>-0.044</v>
      </c>
      <c r="W132" s="231" t="n">
        <v>0.1625</v>
      </c>
      <c r="X132" s="231" t="n">
        <v>0.1975</v>
      </c>
      <c r="Y132" s="231" t="n">
        <v>0.0725</v>
      </c>
      <c r="Z132" s="231" t="n">
        <v>0</v>
      </c>
      <c r="AA132" s="231" t="n">
        <v>0.175</v>
      </c>
      <c r="AB132" s="231" t="n">
        <v>0.215</v>
      </c>
      <c r="AC132" s="231" t="n">
        <v>-0.0155</v>
      </c>
      <c r="AD132" s="231" t="n">
        <v>-0.03725</v>
      </c>
      <c r="AE132" s="231" t="n">
        <v>0.00725</v>
      </c>
      <c r="AF132" s="231" t="n">
        <v>-0.00775</v>
      </c>
      <c r="AG132" s="231" t="n">
        <v>0.005</v>
      </c>
      <c r="AH132" s="231" t="n">
        <v>-0.0125</v>
      </c>
      <c r="AI132" s="231" t="n">
        <v>-0.07</v>
      </c>
      <c r="AJ132" s="231" t="n">
        <v>-0.054</v>
      </c>
      <c r="AK132" s="231" t="n">
        <v>-0.0765</v>
      </c>
      <c r="AL132" s="231" t="n">
        <v>-0.02</v>
      </c>
      <c r="AM132" s="231" t="n">
        <v>-0.069</v>
      </c>
      <c r="AN132" s="231" t="n">
        <v>-0.0675</v>
      </c>
      <c r="AO132" s="231" t="n">
        <v>-0.02</v>
      </c>
      <c r="AP132" s="231" t="n">
        <v>0.0115</v>
      </c>
      <c r="AQ132" s="231" t="n">
        <v>0.45</v>
      </c>
      <c r="AR132" s="231" t="n">
        <v>0.0225</v>
      </c>
      <c r="AS132" s="231" t="n">
        <v>-0.39</v>
      </c>
      <c r="AT132" s="231" t="n">
        <v>-0.12</v>
      </c>
      <c r="AU132" s="231" t="n">
        <v>-0.19</v>
      </c>
      <c r="AV132" s="231" t="n">
        <v>-0.29</v>
      </c>
      <c r="AW132" s="231" t="n">
        <v>0</v>
      </c>
      <c r="AX132" s="231" t="n">
        <v>0</v>
      </c>
      <c r="AY132" s="231" t="n">
        <v>0.34</v>
      </c>
      <c r="AZ132" s="231" t="n">
        <v>-0.39</v>
      </c>
      <c r="BA132" s="231" t="n">
        <v>0</v>
      </c>
      <c r="BB132" s="231" t="n">
        <v>0</v>
      </c>
      <c r="BC132" s="231" t="n">
        <v>-0.0985</v>
      </c>
      <c r="BD132" s="231" t="n">
        <v>-0.044</v>
      </c>
      <c r="BE132" s="231" t="n">
        <v>-0.066</v>
      </c>
      <c r="BF132" s="231" t="n">
        <v>-0.02</v>
      </c>
      <c r="BG132" s="231" t="n">
        <v>-0.049</v>
      </c>
      <c r="BH132" s="231" t="n">
        <v>-0.0125</v>
      </c>
      <c r="BI132" s="231" t="n">
        <v>-0.07</v>
      </c>
      <c r="BJ132" s="231" t="n">
        <v>0</v>
      </c>
      <c r="BK132" s="231" t="n">
        <v>0.17</v>
      </c>
      <c r="BL132" s="231" t="n">
        <v>0.1975</v>
      </c>
      <c r="BM132" s="231" t="n">
        <v>0.1625</v>
      </c>
      <c r="BN132" s="231" t="n">
        <v>0.31</v>
      </c>
    </row>
    <row r="133" customFormat="false" ht="12.75" hidden="false" customHeight="false" outlineLevel="0" collapsed="false">
      <c r="C133" s="263"/>
      <c r="G133" s="219" t="n">
        <f aca="false">EOMONTH(G132,0)+1</f>
        <v>40725</v>
      </c>
      <c r="H133" s="0" t="n">
        <v>4.233</v>
      </c>
      <c r="I133" s="234" t="n">
        <v>0.16</v>
      </c>
      <c r="J133" s="231" t="n">
        <v>0.066987585932738</v>
      </c>
      <c r="K133" s="231" t="n">
        <v>-0.135</v>
      </c>
      <c r="L133" s="231" t="n">
        <v>-0.14</v>
      </c>
      <c r="M133" s="270" t="n">
        <v>-0.09</v>
      </c>
      <c r="N133" s="270" t="n">
        <v>-0.22</v>
      </c>
      <c r="O133" s="231" t="n">
        <v>-0.095</v>
      </c>
      <c r="P133" s="231" t="n">
        <v>-0.044</v>
      </c>
      <c r="Q133" s="231" t="n">
        <v>-0.064</v>
      </c>
      <c r="R133" s="231" t="n">
        <v>-0.105</v>
      </c>
      <c r="S133" s="231" t="n">
        <v>-0.135</v>
      </c>
      <c r="T133" s="231" t="n">
        <v>-0.135</v>
      </c>
      <c r="U133" s="231" t="n">
        <v>-0.0545</v>
      </c>
      <c r="V133" s="231" t="n">
        <v>-0.044</v>
      </c>
      <c r="W133" s="231" t="n">
        <v>0.1625</v>
      </c>
      <c r="X133" s="231" t="n">
        <v>0.1975</v>
      </c>
      <c r="Y133" s="231" t="n">
        <v>0.0725</v>
      </c>
      <c r="Z133" s="231" t="n">
        <v>0</v>
      </c>
      <c r="AA133" s="231" t="n">
        <v>0.175</v>
      </c>
      <c r="AB133" s="231" t="n">
        <v>0.205</v>
      </c>
      <c r="AC133" s="231" t="n">
        <v>-0.0155</v>
      </c>
      <c r="AD133" s="231" t="n">
        <v>-0.03725</v>
      </c>
      <c r="AE133" s="231" t="n">
        <v>0.00725</v>
      </c>
      <c r="AF133" s="231" t="n">
        <v>-0.00775</v>
      </c>
      <c r="AG133" s="231" t="n">
        <v>0.005</v>
      </c>
      <c r="AH133" s="231" t="n">
        <v>-0.0125</v>
      </c>
      <c r="AI133" s="231" t="n">
        <v>-0.07</v>
      </c>
      <c r="AJ133" s="231" t="n">
        <v>-0.054</v>
      </c>
      <c r="AK133" s="231" t="n">
        <v>-0.0765</v>
      </c>
      <c r="AL133" s="231" t="n">
        <v>-0.02</v>
      </c>
      <c r="AM133" s="231" t="n">
        <v>-0.05</v>
      </c>
      <c r="AN133" s="231" t="n">
        <v>-0.065</v>
      </c>
      <c r="AO133" s="231" t="n">
        <v>-0.02</v>
      </c>
      <c r="AP133" s="231" t="n">
        <v>0.0115</v>
      </c>
      <c r="AQ133" s="231" t="n">
        <v>0.45</v>
      </c>
      <c r="AR133" s="231" t="n">
        <v>0.025</v>
      </c>
      <c r="AS133" s="231" t="n">
        <v>-0.39</v>
      </c>
      <c r="AT133" s="231" t="n">
        <v>-0.12</v>
      </c>
      <c r="AU133" s="231" t="n">
        <v>-0.19</v>
      </c>
      <c r="AV133" s="231" t="n">
        <v>-0.29</v>
      </c>
      <c r="AW133" s="231" t="n">
        <v>0</v>
      </c>
      <c r="AX133" s="231" t="n">
        <v>0</v>
      </c>
      <c r="AY133" s="231" t="n">
        <v>0.34</v>
      </c>
      <c r="AZ133" s="231" t="n">
        <v>-0.39</v>
      </c>
      <c r="BA133" s="231" t="n">
        <v>0</v>
      </c>
      <c r="BB133" s="231" t="n">
        <v>0</v>
      </c>
      <c r="BC133" s="231" t="n">
        <v>-0.086</v>
      </c>
      <c r="BD133" s="231" t="n">
        <v>-0.044</v>
      </c>
      <c r="BE133" s="231" t="n">
        <v>-0.066</v>
      </c>
      <c r="BF133" s="231" t="n">
        <v>-0.02</v>
      </c>
      <c r="BG133" s="231" t="n">
        <v>-0.049</v>
      </c>
      <c r="BH133" s="231" t="n">
        <v>-0.01</v>
      </c>
      <c r="BI133" s="231" t="n">
        <v>-0.07</v>
      </c>
      <c r="BJ133" s="231" t="n">
        <v>0</v>
      </c>
      <c r="BK133" s="231" t="n">
        <v>0.17</v>
      </c>
      <c r="BL133" s="231" t="n">
        <v>0.1975</v>
      </c>
      <c r="BM133" s="231" t="n">
        <v>0.1625</v>
      </c>
      <c r="BN133" s="231" t="n">
        <v>0.31</v>
      </c>
    </row>
    <row r="134" customFormat="false" ht="12.75" hidden="false" customHeight="false" outlineLevel="0" collapsed="false">
      <c r="C134" s="263"/>
      <c r="G134" s="219" t="n">
        <f aca="false">EOMONTH(G133,0)+1</f>
        <v>40756</v>
      </c>
      <c r="H134" s="0" t="n">
        <v>4.25</v>
      </c>
      <c r="I134" s="234" t="n">
        <v>0.16</v>
      </c>
      <c r="J134" s="231" t="n">
        <v>0.067001721534795</v>
      </c>
      <c r="K134" s="231" t="n">
        <v>-0.135</v>
      </c>
      <c r="L134" s="231" t="n">
        <v>-0.14</v>
      </c>
      <c r="M134" s="270" t="n">
        <v>-0.085</v>
      </c>
      <c r="N134" s="270" t="n">
        <v>-0.22</v>
      </c>
      <c r="O134" s="231" t="n">
        <v>-0.09</v>
      </c>
      <c r="P134" s="231" t="n">
        <v>-0.044</v>
      </c>
      <c r="Q134" s="231" t="n">
        <v>-0.064</v>
      </c>
      <c r="R134" s="231" t="n">
        <v>-0.105</v>
      </c>
      <c r="S134" s="231" t="n">
        <v>-0.135</v>
      </c>
      <c r="T134" s="231" t="n">
        <v>-0.135</v>
      </c>
      <c r="U134" s="231" t="n">
        <v>-0.05825</v>
      </c>
      <c r="V134" s="231" t="n">
        <v>-0.044</v>
      </c>
      <c r="W134" s="231" t="n">
        <v>0.1825</v>
      </c>
      <c r="X134" s="231" t="n">
        <v>0.2175</v>
      </c>
      <c r="Y134" s="231" t="n">
        <v>0.0925</v>
      </c>
      <c r="Z134" s="231" t="n">
        <v>0</v>
      </c>
      <c r="AA134" s="231" t="n">
        <v>0.165</v>
      </c>
      <c r="AB134" s="231" t="n">
        <v>0.185</v>
      </c>
      <c r="AC134" s="231" t="n">
        <v>-0.0155</v>
      </c>
      <c r="AD134" s="231" t="n">
        <v>-0.03725</v>
      </c>
      <c r="AE134" s="231" t="n">
        <v>0.00725</v>
      </c>
      <c r="AF134" s="231" t="n">
        <v>-0.00775</v>
      </c>
      <c r="AG134" s="231" t="n">
        <v>0.005</v>
      </c>
      <c r="AH134" s="231" t="n">
        <v>-0.0125</v>
      </c>
      <c r="AI134" s="231" t="n">
        <v>-0.07</v>
      </c>
      <c r="AJ134" s="231" t="n">
        <v>-0.054</v>
      </c>
      <c r="AK134" s="231" t="n">
        <v>-0.0765</v>
      </c>
      <c r="AL134" s="231" t="n">
        <v>-0.02</v>
      </c>
      <c r="AM134" s="231" t="n">
        <v>-0.048</v>
      </c>
      <c r="AN134" s="231" t="n">
        <v>-0.0725</v>
      </c>
      <c r="AO134" s="231" t="n">
        <v>-0.02</v>
      </c>
      <c r="AP134" s="231" t="n">
        <v>0.0115</v>
      </c>
      <c r="AQ134" s="231" t="n">
        <v>0.41</v>
      </c>
      <c r="AR134" s="231" t="n">
        <v>0.0175</v>
      </c>
      <c r="AS134" s="231" t="n">
        <v>-0.39</v>
      </c>
      <c r="AT134" s="231" t="n">
        <v>-0.12</v>
      </c>
      <c r="AU134" s="231" t="n">
        <v>-0.19</v>
      </c>
      <c r="AV134" s="231" t="n">
        <v>-0.29</v>
      </c>
      <c r="AW134" s="231" t="n">
        <v>0</v>
      </c>
      <c r="AX134" s="231" t="n">
        <v>0</v>
      </c>
      <c r="AY134" s="231" t="n">
        <v>0.34</v>
      </c>
      <c r="AZ134" s="231" t="n">
        <v>-0.39</v>
      </c>
      <c r="BA134" s="231" t="n">
        <v>0</v>
      </c>
      <c r="BB134" s="231" t="n">
        <v>0</v>
      </c>
      <c r="BC134" s="231" t="n">
        <v>-0.0885</v>
      </c>
      <c r="BD134" s="231" t="n">
        <v>-0.044</v>
      </c>
      <c r="BE134" s="231" t="n">
        <v>-0.081</v>
      </c>
      <c r="BF134" s="231" t="n">
        <v>-0.02</v>
      </c>
      <c r="BG134" s="231" t="n">
        <v>-0.049</v>
      </c>
      <c r="BH134" s="231" t="n">
        <v>-0.0175</v>
      </c>
      <c r="BI134" s="231" t="n">
        <v>-0.07</v>
      </c>
      <c r="BJ134" s="231" t="n">
        <v>0</v>
      </c>
      <c r="BK134" s="231" t="n">
        <v>0.17</v>
      </c>
      <c r="BL134" s="231" t="n">
        <v>0.2175</v>
      </c>
      <c r="BM134" s="231" t="n">
        <v>0.1825</v>
      </c>
      <c r="BN134" s="231" t="n">
        <v>0.3</v>
      </c>
    </row>
    <row r="135" customFormat="false" ht="12.75" hidden="false" customHeight="false" outlineLevel="0" collapsed="false">
      <c r="C135" s="263"/>
      <c r="G135" s="219" t="n">
        <f aca="false">EOMONTH(G134,0)+1</f>
        <v>40787</v>
      </c>
      <c r="H135" s="0" t="n">
        <v>4.26</v>
      </c>
      <c r="I135" s="234" t="n">
        <v>0.16</v>
      </c>
      <c r="J135" s="231" t="n">
        <v>0.067015401149752</v>
      </c>
      <c r="K135" s="231" t="n">
        <v>-0.135</v>
      </c>
      <c r="L135" s="231" t="n">
        <v>-0.14</v>
      </c>
      <c r="M135" s="270" t="n">
        <v>-0.08</v>
      </c>
      <c r="N135" s="270" t="n">
        <v>-0.22</v>
      </c>
      <c r="O135" s="231" t="n">
        <v>-0.085</v>
      </c>
      <c r="P135" s="231" t="n">
        <v>-0.044</v>
      </c>
      <c r="Q135" s="231" t="n">
        <v>-0.064</v>
      </c>
      <c r="R135" s="231" t="n">
        <v>-0.105</v>
      </c>
      <c r="S135" s="231" t="n">
        <v>-0.135</v>
      </c>
      <c r="T135" s="231" t="n">
        <v>-0.135</v>
      </c>
      <c r="U135" s="231" t="n">
        <v>-0.06325</v>
      </c>
      <c r="V135" s="231" t="n">
        <v>-0.044</v>
      </c>
      <c r="W135" s="231" t="n">
        <v>0.1925</v>
      </c>
      <c r="X135" s="231" t="n">
        <v>0.2275</v>
      </c>
      <c r="Y135" s="231" t="n">
        <v>0.1025</v>
      </c>
      <c r="Z135" s="231" t="n">
        <v>0</v>
      </c>
      <c r="AA135" s="231" t="n">
        <v>0.1725</v>
      </c>
      <c r="AB135" s="231" t="n">
        <v>0.205</v>
      </c>
      <c r="AC135" s="231" t="n">
        <v>-0.0155</v>
      </c>
      <c r="AD135" s="231" t="n">
        <v>-0.03725</v>
      </c>
      <c r="AE135" s="231" t="n">
        <v>-0.0085</v>
      </c>
      <c r="AF135" s="231" t="n">
        <v>-0.0235</v>
      </c>
      <c r="AG135" s="231" t="n">
        <v>0.005</v>
      </c>
      <c r="AH135" s="231" t="n">
        <v>-0.0125</v>
      </c>
      <c r="AI135" s="231" t="n">
        <v>-0.07</v>
      </c>
      <c r="AJ135" s="231" t="n">
        <v>-0.054</v>
      </c>
      <c r="AK135" s="231" t="n">
        <v>-0.0765</v>
      </c>
      <c r="AL135" s="231" t="n">
        <v>-0.02</v>
      </c>
      <c r="AM135" s="231" t="n">
        <v>-0.048</v>
      </c>
      <c r="AN135" s="231" t="n">
        <v>-0.0825</v>
      </c>
      <c r="AO135" s="231" t="n">
        <v>-0.02</v>
      </c>
      <c r="AP135" s="231" t="n">
        <v>0.0115</v>
      </c>
      <c r="AQ135" s="231" t="n">
        <v>0.42</v>
      </c>
      <c r="AR135" s="231" t="n">
        <v>0.0075</v>
      </c>
      <c r="AS135" s="231" t="n">
        <v>-0.39</v>
      </c>
      <c r="AT135" s="231" t="n">
        <v>-0.12</v>
      </c>
      <c r="AU135" s="231" t="n">
        <v>-0.19</v>
      </c>
      <c r="AV135" s="231" t="n">
        <v>-0.29</v>
      </c>
      <c r="AW135" s="231" t="n">
        <v>0</v>
      </c>
      <c r="AX135" s="231" t="n">
        <v>0</v>
      </c>
      <c r="AY135" s="231" t="n">
        <v>0.34</v>
      </c>
      <c r="AZ135" s="231" t="n">
        <v>-0.39</v>
      </c>
      <c r="BA135" s="231" t="n">
        <v>0</v>
      </c>
      <c r="BB135" s="231" t="n">
        <v>0</v>
      </c>
      <c r="BC135" s="231" t="n">
        <v>-0.0935</v>
      </c>
      <c r="BD135" s="231" t="n">
        <v>-0.044</v>
      </c>
      <c r="BE135" s="231" t="n">
        <v>-0.0835</v>
      </c>
      <c r="BF135" s="231" t="n">
        <v>-0.02</v>
      </c>
      <c r="BG135" s="231" t="n">
        <v>-0.049</v>
      </c>
      <c r="BH135" s="231" t="n">
        <v>-0.0275</v>
      </c>
      <c r="BI135" s="231" t="n">
        <v>-0.07</v>
      </c>
      <c r="BJ135" s="231" t="n">
        <v>0</v>
      </c>
      <c r="BK135" s="231" t="n">
        <v>0.17</v>
      </c>
      <c r="BL135" s="231" t="n">
        <v>0.2275</v>
      </c>
      <c r="BM135" s="231" t="n">
        <v>0.1925</v>
      </c>
      <c r="BN135" s="231" t="n">
        <v>0.37253</v>
      </c>
    </row>
    <row r="136" customFormat="false" ht="12.75" hidden="false" customHeight="false" outlineLevel="0" collapsed="false">
      <c r="C136" s="263"/>
      <c r="G136" s="219" t="n">
        <f aca="false">EOMONTH(G135,0)+1</f>
        <v>40817</v>
      </c>
      <c r="H136" s="0" t="n">
        <v>4.395</v>
      </c>
      <c r="I136" s="234" t="n">
        <v>0.16</v>
      </c>
      <c r="J136" s="231" t="n">
        <v>0.067029536751939</v>
      </c>
      <c r="K136" s="231" t="n">
        <v>-0.135</v>
      </c>
      <c r="L136" s="231" t="n">
        <v>-0.14</v>
      </c>
      <c r="M136" s="270" t="n">
        <v>-0.0175</v>
      </c>
      <c r="N136" s="270" t="n">
        <v>-0.22</v>
      </c>
      <c r="O136" s="231" t="n">
        <v>-0.015</v>
      </c>
      <c r="P136" s="231" t="n">
        <v>-0.0435</v>
      </c>
      <c r="Q136" s="231" t="n">
        <v>-0.0785</v>
      </c>
      <c r="R136" s="231" t="n">
        <v>-0.105</v>
      </c>
      <c r="S136" s="231" t="n">
        <v>-0.135</v>
      </c>
      <c r="T136" s="231" t="n">
        <v>-0.135</v>
      </c>
      <c r="U136" s="231" t="n">
        <v>-0.083</v>
      </c>
      <c r="V136" s="231" t="n">
        <v>-0.0435</v>
      </c>
      <c r="W136" s="231" t="n">
        <v>0.235</v>
      </c>
      <c r="X136" s="231" t="n">
        <v>0.27</v>
      </c>
      <c r="Y136" s="231" t="n">
        <v>0.135</v>
      </c>
      <c r="Z136" s="231" t="n">
        <v>0</v>
      </c>
      <c r="AA136" s="231" t="n">
        <v>0.24</v>
      </c>
      <c r="AB136" s="231" t="n">
        <v>0.26</v>
      </c>
      <c r="AC136" s="231" t="n">
        <v>-0.0185</v>
      </c>
      <c r="AD136" s="231" t="n">
        <v>-0.0355</v>
      </c>
      <c r="AE136" s="231" t="n">
        <v>-0.0075</v>
      </c>
      <c r="AF136" s="231" t="n">
        <v>-0.0225</v>
      </c>
      <c r="AG136" s="231" t="n">
        <v>0.005</v>
      </c>
      <c r="AH136" s="231" t="n">
        <v>-0.021</v>
      </c>
      <c r="AI136" s="231" t="n">
        <v>-0.0675</v>
      </c>
      <c r="AJ136" s="231" t="n">
        <v>-0.0515</v>
      </c>
      <c r="AK136" s="231" t="n">
        <v>-0.074</v>
      </c>
      <c r="AL136" s="231" t="n">
        <v>-0.0125</v>
      </c>
      <c r="AM136" s="231" t="n">
        <v>-0.046</v>
      </c>
      <c r="AN136" s="231" t="n">
        <v>-0.1225</v>
      </c>
      <c r="AO136" s="231" t="n">
        <v>-0.0125</v>
      </c>
      <c r="AP136" s="231" t="n">
        <v>0.011</v>
      </c>
      <c r="AQ136" s="231" t="n">
        <v>0.86</v>
      </c>
      <c r="AR136" s="231" t="n">
        <v>-0.0325</v>
      </c>
      <c r="AS136" s="231" t="n">
        <v>-0.325</v>
      </c>
      <c r="AT136" s="231" t="n">
        <v>-0.1325</v>
      </c>
      <c r="AU136" s="231" t="n">
        <v>-0.19</v>
      </c>
      <c r="AV136" s="231" t="n">
        <v>0</v>
      </c>
      <c r="AW136" s="231" t="n">
        <v>0</v>
      </c>
      <c r="AX136" s="231" t="n">
        <v>0</v>
      </c>
      <c r="AY136" s="231" t="n">
        <v>0.23</v>
      </c>
      <c r="AZ136" s="231" t="n">
        <v>-0.325</v>
      </c>
      <c r="BA136" s="231" t="n">
        <v>0</v>
      </c>
      <c r="BB136" s="231" t="n">
        <v>0</v>
      </c>
      <c r="BC136" s="231" t="n">
        <v>-0.131</v>
      </c>
      <c r="BD136" s="231" t="n">
        <v>-0.0435</v>
      </c>
      <c r="BE136" s="231" t="n">
        <v>-0.1185</v>
      </c>
      <c r="BF136" s="231" t="n">
        <v>-0.0175</v>
      </c>
      <c r="BG136" s="231" t="n">
        <v>-0.0635</v>
      </c>
      <c r="BH136" s="231" t="n">
        <v>-0.0675</v>
      </c>
      <c r="BI136" s="231" t="n">
        <v>-0.0675</v>
      </c>
      <c r="BJ136" s="231" t="n">
        <v>0</v>
      </c>
      <c r="BK136" s="231" t="n">
        <v>0.225</v>
      </c>
      <c r="BL136" s="231" t="n">
        <v>0.27</v>
      </c>
      <c r="BM136" s="231" t="n">
        <v>0.235</v>
      </c>
      <c r="BN136" s="231" t="n">
        <v>0.545</v>
      </c>
    </row>
    <row r="137" customFormat="false" ht="12.75" hidden="false" customHeight="false" outlineLevel="0" collapsed="false">
      <c r="C137" s="263"/>
      <c r="G137" s="219" t="n">
        <f aca="false">EOMONTH(G136,0)+1</f>
        <v>40848</v>
      </c>
      <c r="H137" s="0" t="n">
        <v>4.513</v>
      </c>
      <c r="I137" s="234" t="n">
        <v>0.16</v>
      </c>
      <c r="J137" s="231" t="n">
        <v>0.067043216367022</v>
      </c>
      <c r="K137" s="231" t="n">
        <v>-0.1375</v>
      </c>
      <c r="L137" s="231" t="n">
        <v>-0.1425</v>
      </c>
      <c r="M137" s="270" t="n">
        <v>-0.015</v>
      </c>
      <c r="N137" s="270" t="n">
        <v>-0.2225</v>
      </c>
      <c r="O137" s="231" t="n">
        <v>0.005</v>
      </c>
      <c r="P137" s="231" t="n">
        <v>-0.0435</v>
      </c>
      <c r="Q137" s="231" t="n">
        <v>-0.0785</v>
      </c>
      <c r="R137" s="231" t="n">
        <v>-0.1075</v>
      </c>
      <c r="S137" s="231" t="n">
        <v>-0.1375</v>
      </c>
      <c r="T137" s="231" t="n">
        <v>-0.1375</v>
      </c>
      <c r="U137" s="231" t="n">
        <v>-0.09425</v>
      </c>
      <c r="V137" s="231" t="n">
        <v>-0.0435</v>
      </c>
      <c r="W137" s="231" t="n">
        <v>0.255</v>
      </c>
      <c r="X137" s="231" t="n">
        <v>0.29</v>
      </c>
      <c r="Y137" s="231" t="n">
        <v>0.155</v>
      </c>
      <c r="Z137" s="231" t="n">
        <v>0</v>
      </c>
      <c r="AA137" s="231" t="n">
        <v>0.26</v>
      </c>
      <c r="AB137" s="231" t="n">
        <v>0.37</v>
      </c>
      <c r="AC137" s="231" t="n">
        <v>-0.0185</v>
      </c>
      <c r="AD137" s="231" t="n">
        <v>-0.043</v>
      </c>
      <c r="AE137" s="231" t="n">
        <v>-0.0075</v>
      </c>
      <c r="AF137" s="231" t="n">
        <v>-0.0225</v>
      </c>
      <c r="AG137" s="231" t="n">
        <v>0.005</v>
      </c>
      <c r="AH137" s="231" t="n">
        <v>-0.021</v>
      </c>
      <c r="AI137" s="231" t="n">
        <v>-0.0675</v>
      </c>
      <c r="AJ137" s="231" t="n">
        <v>-0.0515</v>
      </c>
      <c r="AK137" s="231" t="n">
        <v>-0.074</v>
      </c>
      <c r="AL137" s="231" t="n">
        <v>-0.0125</v>
      </c>
      <c r="AM137" s="231" t="n">
        <v>-0.0675</v>
      </c>
      <c r="AN137" s="231" t="n">
        <v>-0.145</v>
      </c>
      <c r="AO137" s="231" t="n">
        <v>-0.0125</v>
      </c>
      <c r="AP137" s="231" t="n">
        <v>0.011</v>
      </c>
      <c r="AQ137" s="231" t="n">
        <v>1.28</v>
      </c>
      <c r="AR137" s="231" t="n">
        <v>-0.055</v>
      </c>
      <c r="AS137" s="231" t="n">
        <v>-0.325</v>
      </c>
      <c r="AT137" s="231" t="n">
        <v>-0.1275</v>
      </c>
      <c r="AU137" s="231" t="n">
        <v>-0.19</v>
      </c>
      <c r="AV137" s="231" t="n">
        <v>0.06</v>
      </c>
      <c r="AW137" s="231" t="n">
        <v>0</v>
      </c>
      <c r="AX137" s="231" t="n">
        <v>0</v>
      </c>
      <c r="AY137" s="231" t="n">
        <v>0.23</v>
      </c>
      <c r="AZ137" s="231" t="n">
        <v>-0.325</v>
      </c>
      <c r="BA137" s="231" t="n">
        <v>0</v>
      </c>
      <c r="BB137" s="231" t="n">
        <v>0</v>
      </c>
      <c r="BC137" s="231" t="n">
        <v>-0.131</v>
      </c>
      <c r="BD137" s="231" t="n">
        <v>-0.0435</v>
      </c>
      <c r="BE137" s="231" t="n">
        <v>-0.1185</v>
      </c>
      <c r="BF137" s="231" t="n">
        <v>-0.0175</v>
      </c>
      <c r="BG137" s="231" t="n">
        <v>-0.0635</v>
      </c>
      <c r="BH137" s="231" t="n">
        <v>-0.09</v>
      </c>
      <c r="BI137" s="231" t="n">
        <v>-0.0675</v>
      </c>
      <c r="BJ137" s="231" t="n">
        <v>0</v>
      </c>
      <c r="BK137" s="231" t="n">
        <v>0.22</v>
      </c>
      <c r="BL137" s="231" t="n">
        <v>0.29</v>
      </c>
      <c r="BM137" s="231" t="n">
        <v>0.255</v>
      </c>
      <c r="BN137" s="231" t="n">
        <v>0.88</v>
      </c>
    </row>
    <row r="138" customFormat="false" ht="12.75" hidden="false" customHeight="false" outlineLevel="0" collapsed="false">
      <c r="C138" s="263"/>
      <c r="G138" s="219" t="n">
        <f aca="false">EOMONTH(G137,0)+1</f>
        <v>40878</v>
      </c>
      <c r="H138" s="0" t="n">
        <v>4.735</v>
      </c>
      <c r="I138" s="234" t="n">
        <v>0.16</v>
      </c>
      <c r="J138" s="231" t="n">
        <v>0.067057351969339</v>
      </c>
      <c r="K138" s="231" t="n">
        <v>-0.14</v>
      </c>
      <c r="L138" s="231" t="n">
        <v>-0.145</v>
      </c>
      <c r="M138" s="270" t="n">
        <v>-0.0125</v>
      </c>
      <c r="N138" s="270" t="n">
        <v>-0.205</v>
      </c>
      <c r="O138" s="231" t="n">
        <v>0.0175</v>
      </c>
      <c r="P138" s="231" t="n">
        <v>-0.0435</v>
      </c>
      <c r="Q138" s="231" t="n">
        <v>-0.0785</v>
      </c>
      <c r="R138" s="231" t="n">
        <v>-0.11</v>
      </c>
      <c r="S138" s="231" t="n">
        <v>-0.14</v>
      </c>
      <c r="T138" s="231" t="n">
        <v>-0.14</v>
      </c>
      <c r="U138" s="231" t="n">
        <v>-0.0955</v>
      </c>
      <c r="V138" s="231" t="n">
        <v>-0.0435</v>
      </c>
      <c r="W138" s="231" t="n">
        <v>0.265</v>
      </c>
      <c r="X138" s="231" t="n">
        <v>0.3</v>
      </c>
      <c r="Y138" s="231" t="n">
        <v>0.165</v>
      </c>
      <c r="Z138" s="231" t="n">
        <v>0</v>
      </c>
      <c r="AA138" s="231" t="n">
        <v>0.27</v>
      </c>
      <c r="AB138" s="231" t="n">
        <v>0.4</v>
      </c>
      <c r="AC138" s="231" t="n">
        <v>-0.014</v>
      </c>
      <c r="AD138" s="231" t="n">
        <v>-0.033</v>
      </c>
      <c r="AE138" s="231" t="n">
        <v>-0.0075</v>
      </c>
      <c r="AF138" s="231" t="n">
        <v>-0.0225</v>
      </c>
      <c r="AG138" s="231" t="n">
        <v>0.005</v>
      </c>
      <c r="AH138" s="231" t="n">
        <v>-0.0225</v>
      </c>
      <c r="AI138" s="231" t="n">
        <v>-0.0675</v>
      </c>
      <c r="AJ138" s="231" t="n">
        <v>-0.0495</v>
      </c>
      <c r="AK138" s="231" t="n">
        <v>-0.072</v>
      </c>
      <c r="AL138" s="231" t="n">
        <v>-0.014</v>
      </c>
      <c r="AM138" s="231" t="n">
        <v>-0.07</v>
      </c>
      <c r="AN138" s="231" t="n">
        <v>-0.1475</v>
      </c>
      <c r="AO138" s="231" t="n">
        <v>-0.0125</v>
      </c>
      <c r="AP138" s="231" t="n">
        <v>0.011</v>
      </c>
      <c r="AQ138" s="231" t="n">
        <v>1.61</v>
      </c>
      <c r="AR138" s="231" t="n">
        <v>-0.0575</v>
      </c>
      <c r="AS138" s="231" t="n">
        <v>-0.32</v>
      </c>
      <c r="AT138" s="231" t="n">
        <v>-0.1275</v>
      </c>
      <c r="AU138" s="231" t="n">
        <v>-0.19</v>
      </c>
      <c r="AV138" s="231" t="n">
        <v>0.13</v>
      </c>
      <c r="AW138" s="231" t="n">
        <v>0</v>
      </c>
      <c r="AX138" s="231" t="n">
        <v>0</v>
      </c>
      <c r="AY138" s="231" t="n">
        <v>0.23</v>
      </c>
      <c r="AZ138" s="231" t="n">
        <v>-0.32</v>
      </c>
      <c r="BA138" s="231" t="n">
        <v>0</v>
      </c>
      <c r="BB138" s="231" t="n">
        <v>0</v>
      </c>
      <c r="BC138" s="231" t="n">
        <v>-0.151</v>
      </c>
      <c r="BD138" s="231" t="n">
        <v>-0.0435</v>
      </c>
      <c r="BE138" s="231" t="n">
        <v>-0.1365</v>
      </c>
      <c r="BF138" s="231" t="n">
        <v>-0.019</v>
      </c>
      <c r="BG138" s="231" t="n">
        <v>-0.0635</v>
      </c>
      <c r="BH138" s="231" t="n">
        <v>-0.0925</v>
      </c>
      <c r="BI138" s="231" t="n">
        <v>-0.0675</v>
      </c>
      <c r="BJ138" s="231" t="n">
        <v>0</v>
      </c>
      <c r="BK138" s="231" t="n">
        <v>0.235</v>
      </c>
      <c r="BL138" s="231" t="n">
        <v>0.3</v>
      </c>
      <c r="BM138" s="231" t="n">
        <v>0.265</v>
      </c>
      <c r="BN138" s="231" t="n">
        <v>1.105</v>
      </c>
    </row>
    <row r="139" customFormat="false" ht="12.75" hidden="false" customHeight="false" outlineLevel="0" collapsed="false">
      <c r="C139" s="263"/>
      <c r="G139" s="219" t="n">
        <f aca="false">EOMONTH(G138,0)+1</f>
        <v>40909</v>
      </c>
      <c r="H139" s="0" t="n">
        <v>4.595</v>
      </c>
      <c r="I139" s="234" t="n">
        <v>0.16</v>
      </c>
      <c r="J139" s="231" t="n">
        <v>0.067071487571724</v>
      </c>
      <c r="K139" s="231" t="n">
        <v>-0.1325</v>
      </c>
      <c r="L139" s="231" t="n">
        <v>-0.1375</v>
      </c>
      <c r="M139" s="270" t="n">
        <v>-0.015</v>
      </c>
      <c r="N139" s="270" t="n">
        <v>-0.1975</v>
      </c>
      <c r="O139" s="231" t="n">
        <v>0.0225</v>
      </c>
      <c r="P139" s="231" t="n">
        <v>-0.0435</v>
      </c>
      <c r="Q139" s="231" t="n">
        <v>-0.0785</v>
      </c>
      <c r="R139" s="231" t="n">
        <v>-0.1025</v>
      </c>
      <c r="S139" s="231" t="n">
        <v>-0.1325</v>
      </c>
      <c r="T139" s="231" t="n">
        <v>-0.1325</v>
      </c>
      <c r="U139" s="231" t="n">
        <v>-0.08675</v>
      </c>
      <c r="V139" s="231" t="n">
        <v>-0.0435</v>
      </c>
      <c r="W139" s="231" t="n">
        <v>0.255</v>
      </c>
      <c r="X139" s="231" t="n">
        <v>0.29</v>
      </c>
      <c r="Y139" s="231" t="n">
        <v>0.155</v>
      </c>
      <c r="Z139" s="231" t="n">
        <v>0</v>
      </c>
      <c r="AA139" s="231" t="n">
        <v>0.27</v>
      </c>
      <c r="AB139" s="231" t="n">
        <v>0.39</v>
      </c>
      <c r="AC139" s="231" t="n">
        <v>-0.014</v>
      </c>
      <c r="AD139" s="231" t="n">
        <v>-0.028</v>
      </c>
      <c r="AE139" s="231" t="n">
        <v>-0.0075</v>
      </c>
      <c r="AF139" s="231" t="n">
        <v>-0.0225</v>
      </c>
      <c r="AG139" s="231" t="n">
        <v>0.005</v>
      </c>
      <c r="AH139" s="231" t="n">
        <v>-0.0225</v>
      </c>
      <c r="AI139" s="231" t="n">
        <v>-0.0675</v>
      </c>
      <c r="AJ139" s="231" t="n">
        <v>-0.0495</v>
      </c>
      <c r="AK139" s="231" t="n">
        <v>-0.072</v>
      </c>
      <c r="AL139" s="231" t="n">
        <v>-0.014</v>
      </c>
      <c r="AM139" s="231" t="n">
        <v>-0.07</v>
      </c>
      <c r="AN139" s="231" t="n">
        <v>-0.13</v>
      </c>
      <c r="AO139" s="231" t="n">
        <v>-0.0125</v>
      </c>
      <c r="AP139" s="231" t="n">
        <v>0.011</v>
      </c>
      <c r="AQ139" s="231" t="n">
        <v>1.57</v>
      </c>
      <c r="AR139" s="231" t="n">
        <v>-0.04</v>
      </c>
      <c r="AS139" s="231" t="n">
        <v>-0.32</v>
      </c>
      <c r="AT139" s="231" t="n">
        <v>-0.1275</v>
      </c>
      <c r="AU139" s="231" t="n">
        <v>-0.19</v>
      </c>
      <c r="AV139" s="231" t="n">
        <v>0</v>
      </c>
      <c r="AW139" s="231" t="n">
        <v>0</v>
      </c>
      <c r="AX139" s="231" t="n">
        <v>0</v>
      </c>
      <c r="AY139" s="231" t="n">
        <v>0.23</v>
      </c>
      <c r="AZ139" s="231" t="n">
        <v>-0.32</v>
      </c>
      <c r="BA139" s="231" t="n">
        <v>0</v>
      </c>
      <c r="BB139" s="231" t="n">
        <v>0</v>
      </c>
      <c r="BC139" s="231" t="n">
        <v>-0.1435</v>
      </c>
      <c r="BD139" s="231" t="n">
        <v>-0.0435</v>
      </c>
      <c r="BE139" s="231" t="n">
        <v>-0.1315</v>
      </c>
      <c r="BF139" s="231" t="n">
        <v>-0.019</v>
      </c>
      <c r="BG139" s="231" t="n">
        <v>-0.0635</v>
      </c>
      <c r="BH139" s="231" t="n">
        <v>-0.075</v>
      </c>
      <c r="BI139" s="231" t="n">
        <v>-0.0675</v>
      </c>
      <c r="BJ139" s="231" t="n">
        <v>0</v>
      </c>
      <c r="BK139" s="231" t="n">
        <v>0.3</v>
      </c>
      <c r="BL139" s="231" t="n">
        <v>0.29</v>
      </c>
      <c r="BM139" s="231" t="n">
        <v>0.255</v>
      </c>
      <c r="BN139" s="231" t="n">
        <v>1.105</v>
      </c>
    </row>
    <row r="140" customFormat="false" ht="12.75" hidden="false" customHeight="false" outlineLevel="0" collapsed="false">
      <c r="C140" s="263"/>
      <c r="G140" s="219" t="n">
        <f aca="false">EOMONTH(G139,0)+1</f>
        <v>40940</v>
      </c>
      <c r="H140" s="0" t="n">
        <v>4.475</v>
      </c>
      <c r="I140" s="234" t="n">
        <v>0.155</v>
      </c>
      <c r="J140" s="231" t="n">
        <v>0.06708471119982</v>
      </c>
      <c r="K140" s="231" t="n">
        <v>-0.13</v>
      </c>
      <c r="L140" s="231" t="n">
        <v>-0.135</v>
      </c>
      <c r="M140" s="270" t="n">
        <v>-0.015</v>
      </c>
      <c r="N140" s="270" t="n">
        <v>-0.195</v>
      </c>
      <c r="O140" s="231" t="n">
        <v>0.02</v>
      </c>
      <c r="P140" s="231" t="n">
        <v>-0.0435</v>
      </c>
      <c r="Q140" s="231" t="n">
        <v>-0.0785</v>
      </c>
      <c r="R140" s="231" t="n">
        <v>-0.1</v>
      </c>
      <c r="S140" s="231" t="n">
        <v>-0.13</v>
      </c>
      <c r="T140" s="231" t="n">
        <v>-0.13</v>
      </c>
      <c r="U140" s="231" t="n">
        <v>-0.0805</v>
      </c>
      <c r="V140" s="231" t="n">
        <v>-0.0435</v>
      </c>
      <c r="W140" s="231" t="n">
        <v>0.25</v>
      </c>
      <c r="X140" s="231" t="n">
        <v>0.285</v>
      </c>
      <c r="Y140" s="231" t="n">
        <v>0.15</v>
      </c>
      <c r="Z140" s="231" t="n">
        <v>0</v>
      </c>
      <c r="AA140" s="231" t="n">
        <v>0.24</v>
      </c>
      <c r="AB140" s="231" t="n">
        <v>0.39</v>
      </c>
      <c r="AC140" s="231" t="n">
        <v>-0.014</v>
      </c>
      <c r="AD140" s="231" t="n">
        <v>-0.028</v>
      </c>
      <c r="AE140" s="231" t="n">
        <v>0.0085</v>
      </c>
      <c r="AF140" s="231" t="n">
        <v>-0.0065</v>
      </c>
      <c r="AG140" s="231" t="n">
        <v>0.005</v>
      </c>
      <c r="AH140" s="231" t="n">
        <v>-0.0225</v>
      </c>
      <c r="AI140" s="231" t="n">
        <v>-0.0675</v>
      </c>
      <c r="AJ140" s="231" t="n">
        <v>-0.0495</v>
      </c>
      <c r="AK140" s="231" t="n">
        <v>-0.072</v>
      </c>
      <c r="AL140" s="231" t="n">
        <v>-0.014</v>
      </c>
      <c r="AM140" s="231" t="n">
        <v>-0.0675</v>
      </c>
      <c r="AN140" s="231" t="n">
        <v>-0.1175</v>
      </c>
      <c r="AO140" s="231" t="n">
        <v>-0.0125</v>
      </c>
      <c r="AP140" s="231" t="n">
        <v>0.011</v>
      </c>
      <c r="AQ140" s="231" t="n">
        <v>0.93</v>
      </c>
      <c r="AR140" s="231" t="n">
        <v>-0.0275</v>
      </c>
      <c r="AS140" s="231" t="n">
        <v>-0.32</v>
      </c>
      <c r="AT140" s="231" t="n">
        <v>-0.1325</v>
      </c>
      <c r="AU140" s="231" t="n">
        <v>-0.19</v>
      </c>
      <c r="AV140" s="231" t="n">
        <v>-0.18</v>
      </c>
      <c r="AW140" s="231" t="n">
        <v>0</v>
      </c>
      <c r="AX140" s="231" t="n">
        <v>0</v>
      </c>
      <c r="AY140" s="231" t="n">
        <v>0.23</v>
      </c>
      <c r="AZ140" s="231" t="n">
        <v>-0.32</v>
      </c>
      <c r="BA140" s="231" t="n">
        <v>0</v>
      </c>
      <c r="BB140" s="231" t="n">
        <v>0</v>
      </c>
      <c r="BC140" s="231" t="n">
        <v>-0.1325</v>
      </c>
      <c r="BD140" s="231" t="n">
        <v>-0.0435</v>
      </c>
      <c r="BE140" s="231" t="n">
        <v>-0.1215</v>
      </c>
      <c r="BF140" s="231" t="n">
        <v>-0.019</v>
      </c>
      <c r="BG140" s="231" t="n">
        <v>-0.0635</v>
      </c>
      <c r="BH140" s="231" t="n">
        <v>-0.0625</v>
      </c>
      <c r="BI140" s="231" t="n">
        <v>-0.0675</v>
      </c>
      <c r="BJ140" s="231" t="n">
        <v>0</v>
      </c>
      <c r="BK140" s="231" t="n">
        <v>0.295</v>
      </c>
      <c r="BL140" s="231" t="n">
        <v>0.285</v>
      </c>
      <c r="BM140" s="231" t="n">
        <v>0.25</v>
      </c>
      <c r="BN140" s="231" t="n">
        <v>0.715</v>
      </c>
    </row>
    <row r="141" customFormat="false" ht="12.75" hidden="false" customHeight="false" outlineLevel="0" collapsed="false">
      <c r="C141" s="263"/>
      <c r="G141" s="219" t="n">
        <f aca="false">EOMONTH(G140,0)+1</f>
        <v>40969</v>
      </c>
      <c r="H141" s="0" t="n">
        <v>4.345</v>
      </c>
      <c r="I141" s="234" t="n">
        <v>0.155</v>
      </c>
      <c r="J141" s="231" t="n">
        <v>0.067098846802331</v>
      </c>
      <c r="K141" s="231" t="n">
        <v>-0.135</v>
      </c>
      <c r="L141" s="231" t="n">
        <v>-0.14</v>
      </c>
      <c r="M141" s="270" t="n">
        <v>-0.1</v>
      </c>
      <c r="N141" s="270" t="n">
        <v>-0.2</v>
      </c>
      <c r="O141" s="231" t="n">
        <v>-0.105</v>
      </c>
      <c r="P141" s="231" t="n">
        <v>-0.041</v>
      </c>
      <c r="Q141" s="231" t="n">
        <v>-0.061</v>
      </c>
      <c r="R141" s="231" t="n">
        <v>-0.105</v>
      </c>
      <c r="S141" s="231" t="n">
        <v>-0.135</v>
      </c>
      <c r="T141" s="231" t="n">
        <v>-0.135</v>
      </c>
      <c r="U141" s="231" t="n">
        <v>-0.058</v>
      </c>
      <c r="V141" s="231" t="n">
        <v>-0.041</v>
      </c>
      <c r="W141" s="231" t="n">
        <v>0.185</v>
      </c>
      <c r="X141" s="231" t="n">
        <v>0.22</v>
      </c>
      <c r="Y141" s="231" t="n">
        <v>0.095</v>
      </c>
      <c r="Z141" s="231" t="n">
        <v>0</v>
      </c>
      <c r="AA141" s="231" t="n">
        <v>0.17</v>
      </c>
      <c r="AB141" s="231" t="n">
        <v>0.24</v>
      </c>
      <c r="AC141" s="231" t="n">
        <v>-0.0135</v>
      </c>
      <c r="AD141" s="231" t="n">
        <v>-0.0355</v>
      </c>
      <c r="AE141" s="231" t="n">
        <v>0.0085</v>
      </c>
      <c r="AF141" s="231" t="n">
        <v>-0.0065</v>
      </c>
      <c r="AG141" s="231" t="n">
        <v>0.005</v>
      </c>
      <c r="AH141" s="231" t="n">
        <v>-0.0125</v>
      </c>
      <c r="AI141" s="231" t="n">
        <v>-0.07</v>
      </c>
      <c r="AJ141" s="231" t="n">
        <v>-0.052</v>
      </c>
      <c r="AK141" s="231" t="n">
        <v>-0.0745</v>
      </c>
      <c r="AL141" s="231" t="n">
        <v>-0.019</v>
      </c>
      <c r="AM141" s="231" t="n">
        <v>-0.05</v>
      </c>
      <c r="AN141" s="231" t="n">
        <v>-0.075</v>
      </c>
      <c r="AO141" s="231" t="n">
        <v>-0.007999999</v>
      </c>
      <c r="AP141" s="231" t="n">
        <v>0.0115</v>
      </c>
      <c r="AQ141" s="231" t="n">
        <v>0.45</v>
      </c>
      <c r="AR141" s="231" t="n">
        <v>0.015</v>
      </c>
      <c r="AS141" s="231" t="n">
        <v>-0.37</v>
      </c>
      <c r="AT141" s="231" t="n">
        <v>-0.12</v>
      </c>
      <c r="AU141" s="231" t="n">
        <v>-0.19</v>
      </c>
      <c r="AV141" s="231" t="n">
        <v>-0.29</v>
      </c>
      <c r="AW141" s="231" t="n">
        <v>0</v>
      </c>
      <c r="AX141" s="231" t="n">
        <v>0</v>
      </c>
      <c r="AY141" s="231" t="n">
        <v>0.34</v>
      </c>
      <c r="AZ141" s="231" t="n">
        <v>-0.37</v>
      </c>
      <c r="BA141" s="231" t="n">
        <v>0</v>
      </c>
      <c r="BB141" s="231" t="n">
        <v>0</v>
      </c>
      <c r="BC141" s="231" t="n">
        <v>-0.1015</v>
      </c>
      <c r="BD141" s="231" t="n">
        <v>-0.041</v>
      </c>
      <c r="BE141" s="231" t="n">
        <v>-0.079</v>
      </c>
      <c r="BF141" s="231" t="n">
        <v>-0.019</v>
      </c>
      <c r="BG141" s="231" t="n">
        <v>-0.046</v>
      </c>
      <c r="BH141" s="231" t="n">
        <v>-0.02</v>
      </c>
      <c r="BI141" s="231" t="n">
        <v>-0.07</v>
      </c>
      <c r="BJ141" s="231" t="n">
        <v>0</v>
      </c>
      <c r="BK141" s="231" t="n">
        <v>0.17</v>
      </c>
      <c r="BL141" s="231" t="n">
        <v>0.22</v>
      </c>
      <c r="BM141" s="231" t="n">
        <v>0.185</v>
      </c>
      <c r="BN141" s="231" t="n">
        <v>0.365</v>
      </c>
    </row>
    <row r="142" customFormat="false" ht="12.75" hidden="false" customHeight="false" outlineLevel="0" collapsed="false">
      <c r="C142" s="263"/>
      <c r="G142" s="219" t="n">
        <f aca="false">EOMONTH(G141,0)+1</f>
        <v>41000</v>
      </c>
      <c r="H142" s="0" t="n">
        <v>4.315</v>
      </c>
      <c r="I142" s="234" t="n">
        <v>0.155</v>
      </c>
      <c r="J142" s="231" t="n">
        <v>0.067112526417728</v>
      </c>
      <c r="K142" s="231" t="n">
        <v>-0.135</v>
      </c>
      <c r="L142" s="231" t="n">
        <v>-0.14</v>
      </c>
      <c r="M142" s="270" t="n">
        <v>-0.095</v>
      </c>
      <c r="N142" s="270" t="n">
        <v>-0.2</v>
      </c>
      <c r="O142" s="231" t="n">
        <v>-0.1</v>
      </c>
      <c r="P142" s="231" t="n">
        <v>-0.041</v>
      </c>
      <c r="Q142" s="231" t="n">
        <v>-0.061</v>
      </c>
      <c r="R142" s="231" t="n">
        <v>-0.105</v>
      </c>
      <c r="S142" s="231" t="n">
        <v>-0.135</v>
      </c>
      <c r="T142" s="231" t="n">
        <v>-0.135</v>
      </c>
      <c r="U142" s="231" t="n">
        <v>-0.058</v>
      </c>
      <c r="V142" s="231" t="n">
        <v>-0.041</v>
      </c>
      <c r="W142" s="231" t="n">
        <v>0.175</v>
      </c>
      <c r="X142" s="231" t="n">
        <v>0.21</v>
      </c>
      <c r="Y142" s="231" t="n">
        <v>0.085</v>
      </c>
      <c r="Z142" s="231" t="n">
        <v>0</v>
      </c>
      <c r="AA142" s="231" t="n">
        <v>0.165</v>
      </c>
      <c r="AB142" s="231" t="n">
        <v>0.195</v>
      </c>
      <c r="AC142" s="231" t="n">
        <v>-0.0135</v>
      </c>
      <c r="AD142" s="231" t="n">
        <v>-0.03575</v>
      </c>
      <c r="AE142" s="231" t="n">
        <v>0.00825</v>
      </c>
      <c r="AF142" s="231" t="n">
        <v>-0.00675</v>
      </c>
      <c r="AG142" s="231" t="n">
        <v>0.005</v>
      </c>
      <c r="AH142" s="231" t="n">
        <v>-0.0125</v>
      </c>
      <c r="AI142" s="231" t="n">
        <v>-0.07</v>
      </c>
      <c r="AJ142" s="231" t="n">
        <v>-0.052</v>
      </c>
      <c r="AK142" s="231" t="n">
        <v>-0.0745</v>
      </c>
      <c r="AL142" s="231" t="n">
        <v>-0.019</v>
      </c>
      <c r="AM142" s="231" t="n">
        <v>-0.058</v>
      </c>
      <c r="AN142" s="231" t="n">
        <v>-0.075</v>
      </c>
      <c r="AO142" s="231" t="n">
        <v>-0.018</v>
      </c>
      <c r="AP142" s="231" t="n">
        <v>0.0115</v>
      </c>
      <c r="AQ142" s="231" t="n">
        <v>0.39</v>
      </c>
      <c r="AR142" s="231" t="n">
        <v>0.015</v>
      </c>
      <c r="AS142" s="231" t="n">
        <v>-0.37</v>
      </c>
      <c r="AT142" s="231" t="n">
        <v>-0.12</v>
      </c>
      <c r="AU142" s="231" t="n">
        <v>-0.19</v>
      </c>
      <c r="AV142" s="231" t="n">
        <v>-0.29</v>
      </c>
      <c r="AW142" s="231" t="n">
        <v>0</v>
      </c>
      <c r="AX142" s="231" t="n">
        <v>0</v>
      </c>
      <c r="AY142" s="231" t="n">
        <v>0.34</v>
      </c>
      <c r="AZ142" s="231" t="n">
        <v>-0.37</v>
      </c>
      <c r="BA142" s="231" t="n">
        <v>0</v>
      </c>
      <c r="BB142" s="231" t="n">
        <v>0</v>
      </c>
      <c r="BC142" s="231" t="n">
        <v>-0.0965</v>
      </c>
      <c r="BD142" s="231" t="n">
        <v>-0.041</v>
      </c>
      <c r="BE142" s="231" t="n">
        <v>-0.074</v>
      </c>
      <c r="BF142" s="231" t="n">
        <v>-0.019</v>
      </c>
      <c r="BG142" s="231" t="n">
        <v>-0.046</v>
      </c>
      <c r="BH142" s="231" t="n">
        <v>-0.02</v>
      </c>
      <c r="BI142" s="231" t="n">
        <v>-0.07</v>
      </c>
      <c r="BJ142" s="231" t="n">
        <v>0</v>
      </c>
      <c r="BK142" s="231" t="n">
        <v>0.17</v>
      </c>
      <c r="BL142" s="231" t="n">
        <v>0.21</v>
      </c>
      <c r="BM142" s="231" t="n">
        <v>0.175</v>
      </c>
      <c r="BN142" s="231" t="n">
        <v>0.2975</v>
      </c>
    </row>
    <row r="143" customFormat="false" ht="12.75" hidden="false" customHeight="false" outlineLevel="0" collapsed="false">
      <c r="C143" s="263"/>
      <c r="G143" s="219" t="n">
        <f aca="false">EOMONTH(G142,0)+1</f>
        <v>41030</v>
      </c>
      <c r="H143" s="0" t="n">
        <v>4.338</v>
      </c>
      <c r="I143" s="234" t="n">
        <v>0.155</v>
      </c>
      <c r="J143" s="231" t="n">
        <v>0.06712666202037</v>
      </c>
      <c r="K143" s="231" t="n">
        <v>-0.135</v>
      </c>
      <c r="L143" s="231" t="n">
        <v>-0.14</v>
      </c>
      <c r="M143" s="270" t="n">
        <v>-0.09</v>
      </c>
      <c r="N143" s="270" t="n">
        <v>-0.2</v>
      </c>
      <c r="O143" s="231" t="n">
        <v>-0.095</v>
      </c>
      <c r="P143" s="231" t="n">
        <v>-0.041</v>
      </c>
      <c r="Q143" s="231" t="n">
        <v>-0.061</v>
      </c>
      <c r="R143" s="231" t="n">
        <v>-0.105</v>
      </c>
      <c r="S143" s="231" t="n">
        <v>-0.135</v>
      </c>
      <c r="T143" s="231" t="n">
        <v>-0.135</v>
      </c>
      <c r="U143" s="231" t="n">
        <v>-0.0555</v>
      </c>
      <c r="V143" s="231" t="n">
        <v>-0.041</v>
      </c>
      <c r="W143" s="231" t="n">
        <v>0.165</v>
      </c>
      <c r="X143" s="231" t="n">
        <v>0.2</v>
      </c>
      <c r="Y143" s="231" t="n">
        <v>0.075</v>
      </c>
      <c r="Z143" s="231" t="n">
        <v>0</v>
      </c>
      <c r="AA143" s="231" t="n">
        <v>0.17</v>
      </c>
      <c r="AB143" s="231" t="n">
        <v>0.195</v>
      </c>
      <c r="AC143" s="231" t="n">
        <v>-0.0135</v>
      </c>
      <c r="AD143" s="231" t="n">
        <v>-0.03575</v>
      </c>
      <c r="AE143" s="231" t="n">
        <v>0.00825</v>
      </c>
      <c r="AF143" s="231" t="n">
        <v>-0.00675</v>
      </c>
      <c r="AG143" s="231" t="n">
        <v>0.005</v>
      </c>
      <c r="AH143" s="231" t="n">
        <v>-0.0125</v>
      </c>
      <c r="AI143" s="231" t="n">
        <v>-0.07</v>
      </c>
      <c r="AJ143" s="231" t="n">
        <v>-0.052</v>
      </c>
      <c r="AK143" s="231" t="n">
        <v>-0.0745</v>
      </c>
      <c r="AL143" s="231" t="n">
        <v>-0.019</v>
      </c>
      <c r="AM143" s="231" t="n">
        <v>-0.074</v>
      </c>
      <c r="AN143" s="231" t="n">
        <v>-0.07</v>
      </c>
      <c r="AO143" s="231" t="n">
        <v>-0.018</v>
      </c>
      <c r="AP143" s="231" t="n">
        <v>0.0115</v>
      </c>
      <c r="AQ143" s="231" t="n">
        <v>0.39</v>
      </c>
      <c r="AR143" s="231" t="n">
        <v>0.02</v>
      </c>
      <c r="AS143" s="231" t="n">
        <v>-0.37</v>
      </c>
      <c r="AT143" s="231" t="n">
        <v>-0.12</v>
      </c>
      <c r="AU143" s="231" t="n">
        <v>-0.19</v>
      </c>
      <c r="AV143" s="231" t="n">
        <v>-0.29</v>
      </c>
      <c r="AW143" s="231" t="n">
        <v>0</v>
      </c>
      <c r="AX143" s="231" t="n">
        <v>0</v>
      </c>
      <c r="AY143" s="231" t="n">
        <v>0.34</v>
      </c>
      <c r="AZ143" s="231" t="n">
        <v>-0.37</v>
      </c>
      <c r="BA143" s="231" t="n">
        <v>0</v>
      </c>
      <c r="BB143" s="231" t="n">
        <v>0</v>
      </c>
      <c r="BC143" s="231" t="n">
        <v>-0.0965</v>
      </c>
      <c r="BD143" s="231" t="n">
        <v>-0.041</v>
      </c>
      <c r="BE143" s="231" t="n">
        <v>-0.069</v>
      </c>
      <c r="BF143" s="231" t="n">
        <v>-0.019</v>
      </c>
      <c r="BG143" s="231" t="n">
        <v>-0.046</v>
      </c>
      <c r="BH143" s="231" t="n">
        <v>-0.015</v>
      </c>
      <c r="BI143" s="231" t="n">
        <v>-0.07</v>
      </c>
      <c r="BJ143" s="231" t="n">
        <v>0</v>
      </c>
      <c r="BK143" s="231" t="n">
        <v>0.17</v>
      </c>
      <c r="BL143" s="231" t="n">
        <v>0.2</v>
      </c>
      <c r="BM143" s="231" t="n">
        <v>0.165</v>
      </c>
      <c r="BN143" s="231" t="n">
        <v>0.2975</v>
      </c>
    </row>
    <row r="144" customFormat="false" ht="12.75" hidden="false" customHeight="false" outlineLevel="0" collapsed="false">
      <c r="C144" s="263"/>
      <c r="G144" s="219" t="n">
        <f aca="false">EOMONTH(G143,0)+1</f>
        <v>41061</v>
      </c>
      <c r="H144" s="0" t="n">
        <v>4.343</v>
      </c>
      <c r="I144" s="234" t="n">
        <v>0.155</v>
      </c>
      <c r="J144" s="231" t="n">
        <v>0.067140341635893</v>
      </c>
      <c r="K144" s="231" t="n">
        <v>-0.135</v>
      </c>
      <c r="L144" s="231" t="n">
        <v>-0.14</v>
      </c>
      <c r="M144" s="270" t="n">
        <v>-0.09</v>
      </c>
      <c r="N144" s="270" t="n">
        <v>-0.22</v>
      </c>
      <c r="O144" s="231" t="n">
        <v>-0.095</v>
      </c>
      <c r="P144" s="231" t="n">
        <v>-0.041</v>
      </c>
      <c r="Q144" s="231" t="n">
        <v>-0.061</v>
      </c>
      <c r="R144" s="231" t="n">
        <v>-0.105</v>
      </c>
      <c r="S144" s="231" t="n">
        <v>-0.135</v>
      </c>
      <c r="T144" s="231" t="n">
        <v>-0.135</v>
      </c>
      <c r="U144" s="231" t="n">
        <v>-0.05425</v>
      </c>
      <c r="V144" s="231" t="n">
        <v>-0.041</v>
      </c>
      <c r="W144" s="231" t="n">
        <v>0.165</v>
      </c>
      <c r="X144" s="231" t="n">
        <v>0.2</v>
      </c>
      <c r="Y144" s="231" t="n">
        <v>0.075</v>
      </c>
      <c r="Z144" s="231" t="n">
        <v>0</v>
      </c>
      <c r="AA144" s="231" t="n">
        <v>0.175</v>
      </c>
      <c r="AB144" s="231" t="n">
        <v>0.215</v>
      </c>
      <c r="AC144" s="231" t="n">
        <v>-0.0135</v>
      </c>
      <c r="AD144" s="231" t="n">
        <v>-0.03575</v>
      </c>
      <c r="AE144" s="231" t="n">
        <v>0.00825</v>
      </c>
      <c r="AF144" s="231" t="n">
        <v>-0.00675</v>
      </c>
      <c r="AG144" s="231" t="n">
        <v>0.005</v>
      </c>
      <c r="AH144" s="231" t="n">
        <v>-0.0125</v>
      </c>
      <c r="AI144" s="231" t="n">
        <v>-0.07</v>
      </c>
      <c r="AJ144" s="231" t="n">
        <v>-0.052</v>
      </c>
      <c r="AK144" s="231" t="n">
        <v>-0.0745</v>
      </c>
      <c r="AL144" s="231" t="n">
        <v>-0.019</v>
      </c>
      <c r="AM144" s="231" t="n">
        <v>-0.067</v>
      </c>
      <c r="AN144" s="231" t="n">
        <v>-0.0675</v>
      </c>
      <c r="AO144" s="231" t="n">
        <v>-0.018</v>
      </c>
      <c r="AP144" s="231" t="n">
        <v>0.0115</v>
      </c>
      <c r="AQ144" s="231" t="n">
        <v>0.45</v>
      </c>
      <c r="AR144" s="231" t="n">
        <v>0.0225</v>
      </c>
      <c r="AS144" s="231" t="n">
        <v>-0.37</v>
      </c>
      <c r="AT144" s="231" t="n">
        <v>-0.12</v>
      </c>
      <c r="AU144" s="231" t="n">
        <v>-0.19</v>
      </c>
      <c r="AV144" s="231" t="n">
        <v>-0.29</v>
      </c>
      <c r="AW144" s="231" t="n">
        <v>0</v>
      </c>
      <c r="AX144" s="231" t="n">
        <v>0</v>
      </c>
      <c r="AY144" s="231" t="n">
        <v>0.34</v>
      </c>
      <c r="AZ144" s="231" t="n">
        <v>-0.37</v>
      </c>
      <c r="BA144" s="231" t="n">
        <v>0</v>
      </c>
      <c r="BB144" s="231" t="n">
        <v>0</v>
      </c>
      <c r="BC144" s="231" t="n">
        <v>-0.0965</v>
      </c>
      <c r="BD144" s="231" t="n">
        <v>-0.041</v>
      </c>
      <c r="BE144" s="231" t="n">
        <v>-0.064</v>
      </c>
      <c r="BF144" s="231" t="n">
        <v>-0.019</v>
      </c>
      <c r="BG144" s="231" t="n">
        <v>-0.046</v>
      </c>
      <c r="BH144" s="231" t="n">
        <v>-0.0125</v>
      </c>
      <c r="BI144" s="231" t="n">
        <v>-0.07</v>
      </c>
      <c r="BJ144" s="231" t="n">
        <v>0</v>
      </c>
      <c r="BK144" s="231" t="n">
        <v>0.17</v>
      </c>
      <c r="BL144" s="231" t="n">
        <v>0.2</v>
      </c>
      <c r="BM144" s="231" t="n">
        <v>0.165</v>
      </c>
      <c r="BN144" s="231" t="n">
        <v>0.31</v>
      </c>
    </row>
    <row r="145" customFormat="false" ht="12.75" hidden="false" customHeight="false" outlineLevel="0" collapsed="false">
      <c r="C145" s="263"/>
      <c r="G145" s="219" t="n">
        <f aca="false">EOMONTH(G144,0)+1</f>
        <v>41091</v>
      </c>
      <c r="H145" s="0" t="n">
        <v>4.353</v>
      </c>
      <c r="I145" s="234" t="n">
        <v>0.155</v>
      </c>
      <c r="J145" s="231" t="n">
        <v>0.067154477238665</v>
      </c>
      <c r="K145" s="231" t="n">
        <v>-0.135</v>
      </c>
      <c r="L145" s="231" t="n">
        <v>-0.14</v>
      </c>
      <c r="M145" s="270" t="n">
        <v>-0.09</v>
      </c>
      <c r="N145" s="270" t="n">
        <v>-0.22</v>
      </c>
      <c r="O145" s="231" t="n">
        <v>-0.095</v>
      </c>
      <c r="P145" s="231" t="n">
        <v>-0.041</v>
      </c>
      <c r="Q145" s="231" t="n">
        <v>-0.061</v>
      </c>
      <c r="R145" s="231" t="n">
        <v>-0.105</v>
      </c>
      <c r="S145" s="231" t="n">
        <v>-0.135</v>
      </c>
      <c r="T145" s="231" t="n">
        <v>-0.135</v>
      </c>
      <c r="U145" s="231" t="n">
        <v>-0.053</v>
      </c>
      <c r="V145" s="231" t="n">
        <v>-0.041</v>
      </c>
      <c r="W145" s="231" t="n">
        <v>0.165</v>
      </c>
      <c r="X145" s="231" t="n">
        <v>0.2</v>
      </c>
      <c r="Y145" s="231" t="n">
        <v>0.075</v>
      </c>
      <c r="Z145" s="231" t="n">
        <v>0</v>
      </c>
      <c r="AA145" s="231" t="n">
        <v>0.175</v>
      </c>
      <c r="AB145" s="231" t="n">
        <v>0.205</v>
      </c>
      <c r="AC145" s="231" t="n">
        <v>-0.0135</v>
      </c>
      <c r="AD145" s="231" t="n">
        <v>-0.03575</v>
      </c>
      <c r="AE145" s="231" t="n">
        <v>0.00825</v>
      </c>
      <c r="AF145" s="231" t="n">
        <v>-0.00675</v>
      </c>
      <c r="AG145" s="231" t="n">
        <v>0.005</v>
      </c>
      <c r="AH145" s="231" t="n">
        <v>-0.0125</v>
      </c>
      <c r="AI145" s="231" t="n">
        <v>-0.07</v>
      </c>
      <c r="AJ145" s="231" t="n">
        <v>-0.052</v>
      </c>
      <c r="AK145" s="231" t="n">
        <v>-0.0745</v>
      </c>
      <c r="AL145" s="231" t="n">
        <v>-0.019</v>
      </c>
      <c r="AM145" s="231" t="n">
        <v>-0.048</v>
      </c>
      <c r="AN145" s="231" t="n">
        <v>-0.065</v>
      </c>
      <c r="AO145" s="231" t="n">
        <v>-0.018</v>
      </c>
      <c r="AP145" s="231" t="n">
        <v>0.0115</v>
      </c>
      <c r="AQ145" s="231" t="n">
        <v>0.45</v>
      </c>
      <c r="AR145" s="231" t="n">
        <v>0.025</v>
      </c>
      <c r="AS145" s="231" t="n">
        <v>-0.37</v>
      </c>
      <c r="AT145" s="231" t="n">
        <v>-0.12</v>
      </c>
      <c r="AU145" s="231" t="n">
        <v>-0.19</v>
      </c>
      <c r="AV145" s="231" t="n">
        <v>-0.29</v>
      </c>
      <c r="AW145" s="231" t="n">
        <v>0</v>
      </c>
      <c r="AX145" s="231" t="n">
        <v>0</v>
      </c>
      <c r="AY145" s="231" t="n">
        <v>0.34</v>
      </c>
      <c r="AZ145" s="231" t="n">
        <v>-0.37</v>
      </c>
      <c r="BA145" s="231" t="n">
        <v>0</v>
      </c>
      <c r="BB145" s="231" t="n">
        <v>0</v>
      </c>
      <c r="BC145" s="231" t="n">
        <v>-0.084</v>
      </c>
      <c r="BD145" s="231" t="n">
        <v>-0.041</v>
      </c>
      <c r="BE145" s="231" t="n">
        <v>-0.064</v>
      </c>
      <c r="BF145" s="231" t="n">
        <v>-0.019</v>
      </c>
      <c r="BG145" s="231" t="n">
        <v>-0.046</v>
      </c>
      <c r="BH145" s="231" t="n">
        <v>-0.01</v>
      </c>
      <c r="BI145" s="231" t="n">
        <v>-0.07</v>
      </c>
      <c r="BJ145" s="231" t="n">
        <v>0</v>
      </c>
      <c r="BK145" s="231" t="n">
        <v>0.17</v>
      </c>
      <c r="BL145" s="231" t="n">
        <v>0.2</v>
      </c>
      <c r="BM145" s="231" t="n">
        <v>0.165</v>
      </c>
      <c r="BN145" s="231" t="n">
        <v>0.31</v>
      </c>
    </row>
    <row r="146" customFormat="false" ht="12.75" hidden="false" customHeight="false" outlineLevel="0" collapsed="false">
      <c r="C146" s="263"/>
      <c r="G146" s="219" t="n">
        <f aca="false">EOMONTH(G145,0)+1</f>
        <v>41122</v>
      </c>
      <c r="H146" s="0" t="n">
        <v>4.37</v>
      </c>
      <c r="I146" s="234" t="n">
        <v>0.155</v>
      </c>
      <c r="J146" s="231" t="n">
        <v>0.067168612841504</v>
      </c>
      <c r="K146" s="231" t="n">
        <v>-0.135</v>
      </c>
      <c r="L146" s="231" t="n">
        <v>-0.14</v>
      </c>
      <c r="M146" s="270" t="n">
        <v>-0.085</v>
      </c>
      <c r="N146" s="270" t="n">
        <v>-0.22</v>
      </c>
      <c r="O146" s="231" t="n">
        <v>-0.09</v>
      </c>
      <c r="P146" s="231" t="n">
        <v>-0.041</v>
      </c>
      <c r="Q146" s="231" t="n">
        <v>-0.061</v>
      </c>
      <c r="R146" s="231" t="n">
        <v>-0.105</v>
      </c>
      <c r="S146" s="231" t="n">
        <v>-0.135</v>
      </c>
      <c r="T146" s="231" t="n">
        <v>-0.135</v>
      </c>
      <c r="U146" s="231" t="n">
        <v>-0.05675</v>
      </c>
      <c r="V146" s="231" t="n">
        <v>-0.041</v>
      </c>
      <c r="W146" s="231" t="n">
        <v>0.185</v>
      </c>
      <c r="X146" s="231" t="n">
        <v>0.22</v>
      </c>
      <c r="Y146" s="231" t="n">
        <v>0.095</v>
      </c>
      <c r="Z146" s="231" t="n">
        <v>0</v>
      </c>
      <c r="AA146" s="231" t="n">
        <v>0.165</v>
      </c>
      <c r="AB146" s="231" t="n">
        <v>0.185</v>
      </c>
      <c r="AC146" s="231" t="n">
        <v>-0.0135</v>
      </c>
      <c r="AD146" s="231" t="n">
        <v>-0.03575</v>
      </c>
      <c r="AE146" s="231" t="n">
        <v>0.00825</v>
      </c>
      <c r="AF146" s="231" t="n">
        <v>-0.00675</v>
      </c>
      <c r="AG146" s="231" t="n">
        <v>0.005</v>
      </c>
      <c r="AH146" s="231" t="n">
        <v>-0.0125</v>
      </c>
      <c r="AI146" s="231" t="n">
        <v>-0.07</v>
      </c>
      <c r="AJ146" s="231" t="n">
        <v>-0.052</v>
      </c>
      <c r="AK146" s="231" t="n">
        <v>-0.0745</v>
      </c>
      <c r="AL146" s="231" t="n">
        <v>-0.019</v>
      </c>
      <c r="AM146" s="231" t="n">
        <v>-0.046</v>
      </c>
      <c r="AN146" s="231" t="n">
        <v>-0.0725</v>
      </c>
      <c r="AO146" s="231" t="n">
        <v>-0.018</v>
      </c>
      <c r="AP146" s="231" t="n">
        <v>0.0115</v>
      </c>
      <c r="AQ146" s="231" t="n">
        <v>0.41</v>
      </c>
      <c r="AR146" s="231" t="n">
        <v>0.0175</v>
      </c>
      <c r="AS146" s="231" t="n">
        <v>-0.37</v>
      </c>
      <c r="AT146" s="231" t="n">
        <v>-0.12</v>
      </c>
      <c r="AU146" s="231" t="n">
        <v>-0.19</v>
      </c>
      <c r="AV146" s="231" t="n">
        <v>-0.29</v>
      </c>
      <c r="AW146" s="231" t="n">
        <v>0</v>
      </c>
      <c r="AX146" s="231" t="n">
        <v>0</v>
      </c>
      <c r="AY146" s="231" t="n">
        <v>0.34</v>
      </c>
      <c r="AZ146" s="231" t="n">
        <v>-0.37</v>
      </c>
      <c r="BA146" s="231" t="n">
        <v>0</v>
      </c>
      <c r="BB146" s="231" t="n">
        <v>0</v>
      </c>
      <c r="BC146" s="231" t="n">
        <v>-0.0865</v>
      </c>
      <c r="BD146" s="231" t="n">
        <v>-0.041</v>
      </c>
      <c r="BE146" s="231" t="n">
        <v>-0.079</v>
      </c>
      <c r="BF146" s="231" t="n">
        <v>-0.019</v>
      </c>
      <c r="BG146" s="231" t="n">
        <v>-0.046</v>
      </c>
      <c r="BH146" s="231" t="n">
        <v>-0.0175</v>
      </c>
      <c r="BI146" s="231" t="n">
        <v>-0.07</v>
      </c>
      <c r="BJ146" s="231" t="n">
        <v>0</v>
      </c>
      <c r="BK146" s="231" t="n">
        <v>0.17</v>
      </c>
      <c r="BL146" s="231" t="n">
        <v>0.22</v>
      </c>
      <c r="BM146" s="231" t="n">
        <v>0.185</v>
      </c>
      <c r="BN146" s="231" t="n">
        <v>0.3</v>
      </c>
    </row>
    <row r="147" customFormat="false" ht="12.75" hidden="false" customHeight="false" outlineLevel="0" collapsed="false">
      <c r="C147" s="263"/>
      <c r="G147" s="219" t="n">
        <f aca="false">EOMONTH(G146,0)+1</f>
        <v>41153</v>
      </c>
      <c r="H147" s="0" t="n">
        <v>4.38</v>
      </c>
      <c r="I147" s="234" t="n">
        <v>0.155</v>
      </c>
      <c r="J147" s="231" t="n">
        <v>0.067182292457217</v>
      </c>
      <c r="K147" s="231" t="n">
        <v>-0.135</v>
      </c>
      <c r="L147" s="231" t="n">
        <v>-0.14</v>
      </c>
      <c r="M147" s="270" t="n">
        <v>-0.08</v>
      </c>
      <c r="N147" s="270" t="n">
        <v>-0.22</v>
      </c>
      <c r="O147" s="231" t="n">
        <v>-0.085</v>
      </c>
      <c r="P147" s="231" t="n">
        <v>-0.041</v>
      </c>
      <c r="Q147" s="231" t="n">
        <v>-0.061</v>
      </c>
      <c r="R147" s="231" t="n">
        <v>-0.105</v>
      </c>
      <c r="S147" s="231" t="n">
        <v>-0.135</v>
      </c>
      <c r="T147" s="231" t="n">
        <v>-0.135</v>
      </c>
      <c r="U147" s="231" t="n">
        <v>-0.06175</v>
      </c>
      <c r="V147" s="231" t="n">
        <v>-0.041</v>
      </c>
      <c r="W147" s="231" t="n">
        <v>0.195</v>
      </c>
      <c r="X147" s="231" t="n">
        <v>0.23</v>
      </c>
      <c r="Y147" s="231" t="n">
        <v>0.105</v>
      </c>
      <c r="Z147" s="231" t="n">
        <v>0</v>
      </c>
      <c r="AA147" s="231" t="n">
        <v>0.1725</v>
      </c>
      <c r="AB147" s="231" t="n">
        <v>0.205</v>
      </c>
      <c r="AC147" s="231" t="n">
        <v>-0.0135</v>
      </c>
      <c r="AD147" s="231" t="n">
        <v>-0.03575</v>
      </c>
      <c r="AE147" s="231" t="n">
        <v>-0.0075</v>
      </c>
      <c r="AF147" s="231" t="n">
        <v>-0.0225</v>
      </c>
      <c r="AG147" s="231" t="n">
        <v>0.005</v>
      </c>
      <c r="AH147" s="231" t="n">
        <v>-0.0125</v>
      </c>
      <c r="AI147" s="231" t="n">
        <v>-0.07</v>
      </c>
      <c r="AJ147" s="231" t="n">
        <v>-0.052</v>
      </c>
      <c r="AK147" s="231" t="n">
        <v>-0.0745</v>
      </c>
      <c r="AL147" s="231" t="n">
        <v>-0.019</v>
      </c>
      <c r="AM147" s="231" t="n">
        <v>-0.046</v>
      </c>
      <c r="AN147" s="231" t="n">
        <v>-0.0825</v>
      </c>
      <c r="AO147" s="231" t="n">
        <v>-0.018</v>
      </c>
      <c r="AP147" s="231" t="n">
        <v>0.0115</v>
      </c>
      <c r="AQ147" s="231" t="n">
        <v>0.42</v>
      </c>
      <c r="AR147" s="231" t="n">
        <v>0.0075</v>
      </c>
      <c r="AS147" s="231" t="n">
        <v>-0.37</v>
      </c>
      <c r="AT147" s="231" t="n">
        <v>-0.12</v>
      </c>
      <c r="AU147" s="231" t="n">
        <v>-0.19</v>
      </c>
      <c r="AV147" s="231" t="n">
        <v>-0.29</v>
      </c>
      <c r="AW147" s="231" t="n">
        <v>0</v>
      </c>
      <c r="AX147" s="231" t="n">
        <v>0</v>
      </c>
      <c r="AY147" s="231" t="n">
        <v>0.34</v>
      </c>
      <c r="AZ147" s="231" t="n">
        <v>-0.37</v>
      </c>
      <c r="BA147" s="231" t="n">
        <v>0</v>
      </c>
      <c r="BB147" s="231" t="n">
        <v>0</v>
      </c>
      <c r="BC147" s="231" t="n">
        <v>-0.0915</v>
      </c>
      <c r="BD147" s="231" t="n">
        <v>-0.041</v>
      </c>
      <c r="BE147" s="231" t="n">
        <v>-0.0815</v>
      </c>
      <c r="BF147" s="231" t="n">
        <v>-0.019</v>
      </c>
      <c r="BG147" s="231" t="n">
        <v>-0.046</v>
      </c>
      <c r="BH147" s="231" t="n">
        <v>-0.0275</v>
      </c>
      <c r="BI147" s="231" t="n">
        <v>-0.07</v>
      </c>
      <c r="BJ147" s="231" t="n">
        <v>0</v>
      </c>
      <c r="BK147" s="231" t="n">
        <v>0.17</v>
      </c>
      <c r="BL147" s="231" t="n">
        <v>0.23</v>
      </c>
      <c r="BM147" s="231" t="n">
        <v>0.195</v>
      </c>
      <c r="BN147" s="231" t="n">
        <v>0.37253</v>
      </c>
    </row>
    <row r="148" customFormat="false" ht="12.75" hidden="false" customHeight="false" outlineLevel="0" collapsed="false">
      <c r="C148" s="263"/>
      <c r="G148" s="219" t="n">
        <f aca="false">EOMONTH(G147,0)+1</f>
        <v>41183</v>
      </c>
      <c r="H148" s="0" t="n">
        <v>4.515</v>
      </c>
      <c r="I148" s="234" t="n">
        <v>0.155</v>
      </c>
      <c r="J148" s="231" t="n">
        <v>0.067196428060185</v>
      </c>
      <c r="K148" s="231" t="n">
        <v>-0.135</v>
      </c>
      <c r="L148" s="231" t="n">
        <v>-0.14</v>
      </c>
      <c r="M148" s="270" t="n">
        <v>-0.0175</v>
      </c>
      <c r="N148" s="270" t="n">
        <v>-0.22</v>
      </c>
      <c r="O148" s="231" t="n">
        <v>-0.015</v>
      </c>
      <c r="P148" s="231" t="n">
        <v>-0.0405</v>
      </c>
      <c r="Q148" s="231" t="n">
        <v>-0.0755</v>
      </c>
      <c r="R148" s="231" t="n">
        <v>-0.105</v>
      </c>
      <c r="S148" s="231" t="n">
        <v>-0.135</v>
      </c>
      <c r="T148" s="231" t="n">
        <v>-0.135</v>
      </c>
      <c r="U148" s="231" t="n">
        <v>-0.0815</v>
      </c>
      <c r="V148" s="231" t="n">
        <v>-0.0405</v>
      </c>
      <c r="W148" s="231" t="n">
        <v>0.2375</v>
      </c>
      <c r="X148" s="231" t="n">
        <v>0.2725</v>
      </c>
      <c r="Y148" s="231" t="n">
        <v>0.1375</v>
      </c>
      <c r="Z148" s="231" t="n">
        <v>0</v>
      </c>
      <c r="AA148" s="231" t="n">
        <v>0.24</v>
      </c>
      <c r="AB148" s="231" t="n">
        <v>0.26</v>
      </c>
      <c r="AC148" s="231" t="n">
        <v>-0.0165</v>
      </c>
      <c r="AD148" s="231" t="n">
        <v>-0.034</v>
      </c>
      <c r="AE148" s="231" t="n">
        <v>-0.0065</v>
      </c>
      <c r="AF148" s="231" t="n">
        <v>-0.0215</v>
      </c>
      <c r="AG148" s="231" t="n">
        <v>0.005</v>
      </c>
      <c r="AH148" s="231" t="n">
        <v>-0.021</v>
      </c>
      <c r="AI148" s="231" t="n">
        <v>-0.0675</v>
      </c>
      <c r="AJ148" s="231" t="n">
        <v>-0.0495</v>
      </c>
      <c r="AK148" s="231" t="n">
        <v>-0.072</v>
      </c>
      <c r="AL148" s="231" t="n">
        <v>-0.0115</v>
      </c>
      <c r="AM148" s="231" t="n">
        <v>-0.044</v>
      </c>
      <c r="AN148" s="231" t="n">
        <v>-0.1225</v>
      </c>
      <c r="AO148" s="231" t="n">
        <v>-0.0105</v>
      </c>
      <c r="AP148" s="231" t="n">
        <v>0.011</v>
      </c>
      <c r="AQ148" s="231" t="n">
        <v>0.86</v>
      </c>
      <c r="AR148" s="231" t="n">
        <v>-0.0325</v>
      </c>
      <c r="AS148" s="231" t="n">
        <v>-0.305</v>
      </c>
      <c r="AT148" s="231" t="n">
        <v>-0.1325</v>
      </c>
      <c r="AU148" s="231" t="n">
        <v>-0.19</v>
      </c>
      <c r="AV148" s="231" t="n">
        <v>0</v>
      </c>
      <c r="AW148" s="231" t="n">
        <v>0</v>
      </c>
      <c r="AX148" s="231" t="n">
        <v>0</v>
      </c>
      <c r="AY148" s="231" t="n">
        <v>0.23</v>
      </c>
      <c r="AZ148" s="231" t="n">
        <v>-0.305</v>
      </c>
      <c r="BA148" s="231" t="n">
        <v>0</v>
      </c>
      <c r="BB148" s="231" t="n">
        <v>0</v>
      </c>
      <c r="BC148" s="231" t="n">
        <v>-0.129</v>
      </c>
      <c r="BD148" s="231" t="n">
        <v>-0.0405</v>
      </c>
      <c r="BE148" s="231" t="n">
        <v>-0.1165</v>
      </c>
      <c r="BF148" s="231" t="n">
        <v>-0.0165</v>
      </c>
      <c r="BG148" s="231" t="n">
        <v>-0.0605</v>
      </c>
      <c r="BH148" s="231" t="n">
        <v>-0.0675</v>
      </c>
      <c r="BI148" s="231" t="n">
        <v>-0.0675</v>
      </c>
      <c r="BJ148" s="231" t="n">
        <v>0</v>
      </c>
      <c r="BK148" s="231" t="n">
        <v>0.225</v>
      </c>
      <c r="BL148" s="231" t="n">
        <v>0.2725</v>
      </c>
      <c r="BM148" s="231" t="n">
        <v>0.2375</v>
      </c>
      <c r="BN148" s="231" t="n">
        <v>0.545</v>
      </c>
    </row>
    <row r="149" customFormat="false" ht="12.75" hidden="false" customHeight="false" outlineLevel="0" collapsed="false">
      <c r="C149" s="263"/>
      <c r="G149" s="219" t="n">
        <f aca="false">EOMONTH(G148,0)+1</f>
        <v>41214</v>
      </c>
      <c r="H149" s="0" t="n">
        <v>4.633</v>
      </c>
      <c r="I149" s="234" t="n">
        <v>0.155</v>
      </c>
      <c r="J149" s="231" t="n">
        <v>0.067210107676024</v>
      </c>
      <c r="K149" s="231" t="n">
        <v>-0.1375</v>
      </c>
      <c r="L149" s="231" t="n">
        <v>-0.1425</v>
      </c>
      <c r="M149" s="270" t="n">
        <v>-0.015</v>
      </c>
      <c r="N149" s="270" t="n">
        <v>-0.2225</v>
      </c>
      <c r="O149" s="231" t="n">
        <v>0.005</v>
      </c>
      <c r="P149" s="231" t="n">
        <v>-0.0405</v>
      </c>
      <c r="Q149" s="231" t="n">
        <v>-0.0755</v>
      </c>
      <c r="R149" s="231" t="n">
        <v>-0.1075</v>
      </c>
      <c r="S149" s="231" t="n">
        <v>-0.1375</v>
      </c>
      <c r="T149" s="231" t="n">
        <v>-0.1375</v>
      </c>
      <c r="U149" s="231" t="n">
        <v>-0.09275</v>
      </c>
      <c r="V149" s="231" t="n">
        <v>-0.0405</v>
      </c>
      <c r="W149" s="231" t="n">
        <v>0.2575</v>
      </c>
      <c r="X149" s="231" t="n">
        <v>0.2925</v>
      </c>
      <c r="Y149" s="231" t="n">
        <v>0.1575</v>
      </c>
      <c r="Z149" s="231" t="n">
        <v>0</v>
      </c>
      <c r="AA149" s="231" t="n">
        <v>0.26</v>
      </c>
      <c r="AB149" s="231" t="n">
        <v>0.37</v>
      </c>
      <c r="AC149" s="231" t="n">
        <v>-0.0165</v>
      </c>
      <c r="AD149" s="231" t="n">
        <v>-0.0415</v>
      </c>
      <c r="AE149" s="231" t="n">
        <v>-0.0065</v>
      </c>
      <c r="AF149" s="231" t="n">
        <v>-0.0215</v>
      </c>
      <c r="AG149" s="231" t="n">
        <v>0.005</v>
      </c>
      <c r="AH149" s="231" t="n">
        <v>-0.021</v>
      </c>
      <c r="AI149" s="231" t="n">
        <v>-0.0675</v>
      </c>
      <c r="AJ149" s="231" t="n">
        <v>-0.0495</v>
      </c>
      <c r="AK149" s="231" t="n">
        <v>-0.072</v>
      </c>
      <c r="AL149" s="231" t="n">
        <v>-0.0115</v>
      </c>
      <c r="AM149" s="231" t="n">
        <v>-0.0655</v>
      </c>
      <c r="AN149" s="231" t="n">
        <v>-0.145</v>
      </c>
      <c r="AO149" s="231" t="n">
        <v>-0.0105</v>
      </c>
      <c r="AP149" s="231" t="n">
        <v>0.011</v>
      </c>
      <c r="AQ149" s="231" t="n">
        <v>1.28</v>
      </c>
      <c r="AR149" s="231" t="n">
        <v>-0.055</v>
      </c>
      <c r="AS149" s="231" t="n">
        <v>-0.305</v>
      </c>
      <c r="AT149" s="231" t="n">
        <v>-0.1275</v>
      </c>
      <c r="AU149" s="231" t="n">
        <v>-0.19</v>
      </c>
      <c r="AV149" s="231" t="n">
        <v>0.06</v>
      </c>
      <c r="AW149" s="231" t="n">
        <v>0</v>
      </c>
      <c r="AX149" s="231" t="n">
        <v>0</v>
      </c>
      <c r="AY149" s="231" t="n">
        <v>0.23</v>
      </c>
      <c r="AZ149" s="231" t="n">
        <v>-0.305</v>
      </c>
      <c r="BA149" s="231" t="n">
        <v>0</v>
      </c>
      <c r="BB149" s="231" t="n">
        <v>0</v>
      </c>
      <c r="BC149" s="231" t="n">
        <v>-0.129</v>
      </c>
      <c r="BD149" s="231" t="n">
        <v>-0.0405</v>
      </c>
      <c r="BE149" s="231" t="n">
        <v>-0.1165</v>
      </c>
      <c r="BF149" s="231" t="n">
        <v>-0.0165</v>
      </c>
      <c r="BG149" s="231" t="n">
        <v>-0.0605</v>
      </c>
      <c r="BH149" s="231" t="n">
        <v>-0.09</v>
      </c>
      <c r="BI149" s="231" t="n">
        <v>-0.0675</v>
      </c>
      <c r="BJ149" s="231" t="n">
        <v>0</v>
      </c>
      <c r="BK149" s="231" t="n">
        <v>0.22</v>
      </c>
      <c r="BL149" s="231" t="n">
        <v>0.2925</v>
      </c>
      <c r="BM149" s="231" t="n">
        <v>0.2575</v>
      </c>
      <c r="BN149" s="231" t="n">
        <v>0.88</v>
      </c>
    </row>
    <row r="150" customFormat="false" ht="12.75" hidden="false" customHeight="false" outlineLevel="0" collapsed="false">
      <c r="C150" s="263"/>
      <c r="G150" s="219" t="n">
        <f aca="false">EOMONTH(G149,0)+1</f>
        <v>41244</v>
      </c>
      <c r="H150" s="0" t="n">
        <v>4.87</v>
      </c>
      <c r="I150" s="234" t="n">
        <v>0.155</v>
      </c>
      <c r="J150" s="231" t="n">
        <v>0.067224243279123</v>
      </c>
      <c r="K150" s="231" t="n">
        <v>-0.14</v>
      </c>
      <c r="L150" s="231" t="n">
        <v>-0.145</v>
      </c>
      <c r="M150" s="270" t="n">
        <v>-0.0125</v>
      </c>
      <c r="N150" s="270" t="n">
        <v>-0.205</v>
      </c>
      <c r="O150" s="231" t="n">
        <v>0.0175</v>
      </c>
      <c r="P150" s="231" t="n">
        <v>-0.0405</v>
      </c>
      <c r="Q150" s="231" t="n">
        <v>-0.0755</v>
      </c>
      <c r="R150" s="231" t="n">
        <v>-0.11</v>
      </c>
      <c r="S150" s="231" t="n">
        <v>-0.14</v>
      </c>
      <c r="T150" s="231" t="n">
        <v>-0.14</v>
      </c>
      <c r="U150" s="231" t="n">
        <v>-0.094</v>
      </c>
      <c r="V150" s="231" t="n">
        <v>-0.0405</v>
      </c>
      <c r="W150" s="231" t="n">
        <v>0.2675</v>
      </c>
      <c r="X150" s="231" t="n">
        <v>0.3025</v>
      </c>
      <c r="Y150" s="231" t="n">
        <v>0.1675</v>
      </c>
      <c r="Z150" s="231" t="n">
        <v>0</v>
      </c>
      <c r="AA150" s="231" t="n">
        <v>0.27</v>
      </c>
      <c r="AB150" s="231" t="n">
        <v>0.4</v>
      </c>
      <c r="AC150" s="231" t="n">
        <v>-0.012</v>
      </c>
      <c r="AD150" s="231" t="n">
        <v>-0.0315</v>
      </c>
      <c r="AE150" s="231" t="n">
        <v>-0.0065</v>
      </c>
      <c r="AF150" s="231" t="n">
        <v>-0.0215</v>
      </c>
      <c r="AG150" s="231" t="n">
        <v>0.005</v>
      </c>
      <c r="AH150" s="231" t="n">
        <v>-0.0225</v>
      </c>
      <c r="AI150" s="231" t="n">
        <v>-0.0675</v>
      </c>
      <c r="AJ150" s="231" t="n">
        <v>-0.0475</v>
      </c>
      <c r="AK150" s="231" t="n">
        <v>-0.07</v>
      </c>
      <c r="AL150" s="231" t="n">
        <v>-0.013</v>
      </c>
      <c r="AM150" s="231" t="n">
        <v>-0.068</v>
      </c>
      <c r="AN150" s="231" t="n">
        <v>-0.1475</v>
      </c>
      <c r="AO150" s="231" t="n">
        <v>-0.0105</v>
      </c>
      <c r="AP150" s="231" t="n">
        <v>0.011</v>
      </c>
      <c r="AQ150" s="231" t="n">
        <v>1.61</v>
      </c>
      <c r="AR150" s="231" t="n">
        <v>-0.0575</v>
      </c>
      <c r="AS150" s="231" t="n">
        <v>-0.3</v>
      </c>
      <c r="AT150" s="231" t="n">
        <v>-0.1275</v>
      </c>
      <c r="AU150" s="231" t="n">
        <v>-0.19</v>
      </c>
      <c r="AV150" s="231" t="n">
        <v>0.13</v>
      </c>
      <c r="AW150" s="231" t="n">
        <v>0</v>
      </c>
      <c r="AX150" s="231" t="n">
        <v>0</v>
      </c>
      <c r="AY150" s="231" t="n">
        <v>0.23</v>
      </c>
      <c r="AZ150" s="231" t="n">
        <v>-0.3</v>
      </c>
      <c r="BA150" s="231" t="n">
        <v>0</v>
      </c>
      <c r="BB150" s="231" t="n">
        <v>0</v>
      </c>
      <c r="BC150" s="231" t="n">
        <v>-0.149</v>
      </c>
      <c r="BD150" s="231" t="n">
        <v>-0.0405</v>
      </c>
      <c r="BE150" s="231" t="n">
        <v>-0.1345</v>
      </c>
      <c r="BF150" s="231" t="n">
        <v>-0.018</v>
      </c>
      <c r="BG150" s="231" t="n">
        <v>-0.0605</v>
      </c>
      <c r="BH150" s="231" t="n">
        <v>-0.0925</v>
      </c>
      <c r="BI150" s="231" t="n">
        <v>-0.0675</v>
      </c>
      <c r="BJ150" s="231" t="n">
        <v>0</v>
      </c>
      <c r="BK150" s="231" t="n">
        <v>0.235</v>
      </c>
      <c r="BL150" s="231" t="n">
        <v>0.3025</v>
      </c>
      <c r="BM150" s="231" t="n">
        <v>0.2675</v>
      </c>
      <c r="BN150" s="231" t="n">
        <v>1.105</v>
      </c>
    </row>
    <row r="151" customFormat="false" ht="12.75" hidden="false" customHeight="false" outlineLevel="0" collapsed="false">
      <c r="C151" s="263"/>
      <c r="G151" s="219" t="n">
        <f aca="false">EOMONTH(G150,0)+1</f>
        <v>41275</v>
      </c>
      <c r="H151" s="0" t="n">
        <v>4.73</v>
      </c>
      <c r="I151" s="234" t="n">
        <v>0.155</v>
      </c>
      <c r="J151" s="231" t="n">
        <v>0.067238378882287</v>
      </c>
      <c r="K151" s="231" t="n">
        <v>-0.1325</v>
      </c>
      <c r="L151" s="231" t="n">
        <v>-0.1375</v>
      </c>
      <c r="M151" s="270" t="n">
        <v>-0.015</v>
      </c>
      <c r="N151" s="270" t="n">
        <v>-0.1975</v>
      </c>
      <c r="O151" s="231" t="n">
        <v>0.0225</v>
      </c>
      <c r="P151" s="231" t="n">
        <v>-0.0405</v>
      </c>
      <c r="Q151" s="231" t="n">
        <v>-0.0755</v>
      </c>
      <c r="R151" s="231" t="n">
        <v>-0.1025</v>
      </c>
      <c r="S151" s="231" t="n">
        <v>-0.1325</v>
      </c>
      <c r="T151" s="231" t="n">
        <v>-0.1325</v>
      </c>
      <c r="U151" s="231" t="n">
        <v>-0.08525</v>
      </c>
      <c r="V151" s="231" t="n">
        <v>-0.0405</v>
      </c>
      <c r="W151" s="231" t="n">
        <v>0.2575</v>
      </c>
      <c r="X151" s="231" t="n">
        <v>0.2925</v>
      </c>
      <c r="Y151" s="231" t="n">
        <v>0.1575</v>
      </c>
      <c r="Z151" s="231" t="n">
        <v>0</v>
      </c>
      <c r="AA151" s="231" t="n">
        <v>0.27</v>
      </c>
      <c r="AB151" s="231" t="n">
        <v>0.39</v>
      </c>
      <c r="AC151" s="231" t="n">
        <v>-0.012</v>
      </c>
      <c r="AD151" s="231" t="n">
        <v>-0.0265</v>
      </c>
      <c r="AE151" s="231" t="n">
        <v>-0.0065</v>
      </c>
      <c r="AF151" s="231" t="n">
        <v>-0.0215</v>
      </c>
      <c r="AG151" s="231" t="n">
        <v>0.005</v>
      </c>
      <c r="AH151" s="231" t="n">
        <v>-0.0225</v>
      </c>
      <c r="AI151" s="231" t="n">
        <v>-0.0675</v>
      </c>
      <c r="AJ151" s="231" t="n">
        <v>-0.0475</v>
      </c>
      <c r="AK151" s="231" t="n">
        <v>-0.07</v>
      </c>
      <c r="AL151" s="231" t="n">
        <v>-0.013</v>
      </c>
      <c r="AM151" s="231" t="n">
        <v>-0.068</v>
      </c>
      <c r="AN151" s="231" t="n">
        <v>-0.13</v>
      </c>
      <c r="AO151" s="231" t="n">
        <v>-0.0105</v>
      </c>
      <c r="AP151" s="231" t="n">
        <v>0.011</v>
      </c>
      <c r="AQ151" s="231" t="n">
        <v>1.57</v>
      </c>
      <c r="AR151" s="231" t="n">
        <v>-0.04</v>
      </c>
      <c r="AS151" s="231" t="n">
        <v>-0.3</v>
      </c>
      <c r="AT151" s="231" t="n">
        <v>-0.1275</v>
      </c>
      <c r="AU151" s="231" t="n">
        <v>-0.19</v>
      </c>
      <c r="AV151" s="231" t="n">
        <v>0</v>
      </c>
      <c r="AW151" s="231" t="n">
        <v>0</v>
      </c>
      <c r="AX151" s="231" t="n">
        <v>0</v>
      </c>
      <c r="AY151" s="231" t="n">
        <v>0.23</v>
      </c>
      <c r="AZ151" s="231" t="n">
        <v>-0.3</v>
      </c>
      <c r="BA151" s="231" t="n">
        <v>0</v>
      </c>
      <c r="BB151" s="231" t="n">
        <v>0</v>
      </c>
      <c r="BC151" s="231" t="n">
        <v>-0.1415</v>
      </c>
      <c r="BD151" s="231" t="n">
        <v>-0.0405</v>
      </c>
      <c r="BE151" s="231" t="n">
        <v>-0.1295</v>
      </c>
      <c r="BF151" s="231" t="n">
        <v>-0.018</v>
      </c>
      <c r="BG151" s="231" t="n">
        <v>-0.0605</v>
      </c>
      <c r="BH151" s="231" t="n">
        <v>-0.075</v>
      </c>
      <c r="BI151" s="231" t="n">
        <v>-0.0675</v>
      </c>
      <c r="BJ151" s="231" t="n">
        <v>0</v>
      </c>
      <c r="BK151" s="231" t="n">
        <v>0.3</v>
      </c>
      <c r="BL151" s="231" t="n">
        <v>0.2925</v>
      </c>
      <c r="BM151" s="231" t="n">
        <v>0.2575</v>
      </c>
      <c r="BN151" s="231" t="n">
        <v>1.105</v>
      </c>
    </row>
    <row r="152" customFormat="false" ht="12.75" hidden="false" customHeight="false" outlineLevel="0" collapsed="false">
      <c r="C152" s="263"/>
      <c r="G152" s="219" t="n">
        <f aca="false">EOMONTH(G151,0)+1</f>
        <v>41306</v>
      </c>
      <c r="H152" s="0" t="n">
        <v>4.61</v>
      </c>
      <c r="I152" s="234" t="n">
        <v>0.155</v>
      </c>
      <c r="J152" s="231" t="n">
        <v>0.067251146523912</v>
      </c>
      <c r="K152" s="231" t="n">
        <v>-0.13</v>
      </c>
      <c r="L152" s="231" t="n">
        <v>-0.135</v>
      </c>
      <c r="M152" s="270" t="n">
        <v>-0.015</v>
      </c>
      <c r="N152" s="270" t="n">
        <v>-0.195</v>
      </c>
      <c r="O152" s="231" t="n">
        <v>0.02</v>
      </c>
      <c r="P152" s="231" t="n">
        <v>-0.0405</v>
      </c>
      <c r="Q152" s="231" t="n">
        <v>-0.0755</v>
      </c>
      <c r="R152" s="231" t="n">
        <v>-0.1</v>
      </c>
      <c r="S152" s="231" t="n">
        <v>-0.13</v>
      </c>
      <c r="T152" s="231" t="n">
        <v>-0.13</v>
      </c>
      <c r="U152" s="231" t="n">
        <v>-0.079</v>
      </c>
      <c r="V152" s="231" t="n">
        <v>-0.0405</v>
      </c>
      <c r="W152" s="231" t="n">
        <v>0.2525</v>
      </c>
      <c r="X152" s="231" t="n">
        <v>0.2875</v>
      </c>
      <c r="Y152" s="231" t="n">
        <v>0.1525</v>
      </c>
      <c r="Z152" s="231" t="n">
        <v>0</v>
      </c>
      <c r="AA152" s="231" t="n">
        <v>0.24</v>
      </c>
      <c r="AB152" s="231" t="n">
        <v>0.39</v>
      </c>
      <c r="AC152" s="231" t="n">
        <v>-0.012</v>
      </c>
      <c r="AD152" s="231" t="n">
        <v>-0.0265</v>
      </c>
      <c r="AE152" s="231" t="n">
        <v>0.0095</v>
      </c>
      <c r="AF152" s="231" t="n">
        <v>-0.0055</v>
      </c>
      <c r="AG152" s="231" t="n">
        <v>0.005</v>
      </c>
      <c r="AH152" s="231" t="n">
        <v>-0.0225</v>
      </c>
      <c r="AI152" s="231" t="n">
        <v>-0.0675</v>
      </c>
      <c r="AJ152" s="231" t="n">
        <v>-0.0475</v>
      </c>
      <c r="AK152" s="231" t="n">
        <v>-0.07</v>
      </c>
      <c r="AL152" s="231" t="n">
        <v>-0.013</v>
      </c>
      <c r="AM152" s="231" t="n">
        <v>-0.0655</v>
      </c>
      <c r="AN152" s="231" t="n">
        <v>-0.1175</v>
      </c>
      <c r="AO152" s="231" t="n">
        <v>-0.0105</v>
      </c>
      <c r="AP152" s="231" t="n">
        <v>0.011</v>
      </c>
      <c r="AQ152" s="231" t="n">
        <v>0.93</v>
      </c>
      <c r="AR152" s="231" t="n">
        <v>-0.0275</v>
      </c>
      <c r="AS152" s="231" t="n">
        <v>-0.3</v>
      </c>
      <c r="AT152" s="231" t="n">
        <v>-0.1325</v>
      </c>
      <c r="AU152" s="231" t="n">
        <v>-0.19</v>
      </c>
      <c r="AV152" s="231" t="n">
        <v>-0.18</v>
      </c>
      <c r="AW152" s="231" t="n">
        <v>0</v>
      </c>
      <c r="AX152" s="231" t="n">
        <v>0</v>
      </c>
      <c r="AY152" s="231" t="n">
        <v>0.23</v>
      </c>
      <c r="AZ152" s="231" t="n">
        <v>-0.3</v>
      </c>
      <c r="BA152" s="231" t="n">
        <v>0</v>
      </c>
      <c r="BB152" s="231" t="n">
        <v>0</v>
      </c>
      <c r="BC152" s="231" t="n">
        <v>-0.1305</v>
      </c>
      <c r="BD152" s="231" t="n">
        <v>-0.0405</v>
      </c>
      <c r="BE152" s="231" t="n">
        <v>-0.1195</v>
      </c>
      <c r="BF152" s="231" t="n">
        <v>-0.018</v>
      </c>
      <c r="BG152" s="231" t="n">
        <v>-0.0605</v>
      </c>
      <c r="BH152" s="231" t="n">
        <v>-0.0625</v>
      </c>
      <c r="BI152" s="231" t="n">
        <v>-0.0675</v>
      </c>
      <c r="BJ152" s="231" t="n">
        <v>0</v>
      </c>
      <c r="BK152" s="231" t="n">
        <v>0.295</v>
      </c>
      <c r="BL152" s="231" t="n">
        <v>0.2875</v>
      </c>
      <c r="BM152" s="231" t="n">
        <v>0.2525</v>
      </c>
      <c r="BN152" s="231" t="n">
        <v>0.715</v>
      </c>
    </row>
    <row r="153" customFormat="false" ht="12.75" hidden="false" customHeight="false" outlineLevel="0" collapsed="false">
      <c r="C153" s="263"/>
      <c r="G153" s="219" t="n">
        <f aca="false">EOMONTH(G152,0)+1</f>
        <v>41334</v>
      </c>
      <c r="H153" s="0" t="n">
        <v>4.48</v>
      </c>
      <c r="I153" s="234" t="n">
        <v>0.155</v>
      </c>
      <c r="J153" s="231" t="n">
        <v>0.067265282127203</v>
      </c>
      <c r="K153" s="231" t="n">
        <v>-0.135</v>
      </c>
      <c r="L153" s="231" t="n">
        <v>-0.14</v>
      </c>
      <c r="M153" s="270" t="n">
        <v>-0.1</v>
      </c>
      <c r="N153" s="270" t="n">
        <v>-0.2</v>
      </c>
      <c r="O153" s="231" t="n">
        <v>-0.105</v>
      </c>
      <c r="P153" s="231" t="n">
        <v>-0.038</v>
      </c>
      <c r="Q153" s="231" t="n">
        <v>-0.058</v>
      </c>
      <c r="R153" s="231" t="n">
        <v>-0.105</v>
      </c>
      <c r="S153" s="231" t="n">
        <v>-0.135</v>
      </c>
      <c r="T153" s="231" t="n">
        <v>-0.135</v>
      </c>
      <c r="U153" s="231" t="n">
        <v>-0.0565</v>
      </c>
      <c r="V153" s="231" t="n">
        <v>-0.038</v>
      </c>
      <c r="W153" s="231" t="n">
        <v>0.1875</v>
      </c>
      <c r="X153" s="231" t="n">
        <v>0.2225</v>
      </c>
      <c r="Y153" s="231" t="n">
        <v>0.0975</v>
      </c>
      <c r="Z153" s="231" t="n">
        <v>0</v>
      </c>
      <c r="AA153" s="231" t="n">
        <v>0.17</v>
      </c>
      <c r="AB153" s="231" t="n">
        <v>0.24</v>
      </c>
      <c r="AC153" s="231" t="n">
        <v>-0.0115</v>
      </c>
      <c r="AD153" s="231" t="n">
        <v>-0.034</v>
      </c>
      <c r="AE153" s="231" t="n">
        <v>0.0095</v>
      </c>
      <c r="AF153" s="231" t="n">
        <v>-0.0055</v>
      </c>
      <c r="AG153" s="231" t="n">
        <v>0.005</v>
      </c>
      <c r="AH153" s="231" t="n">
        <v>-0.0125</v>
      </c>
      <c r="AI153" s="231" t="n">
        <v>-0.07</v>
      </c>
      <c r="AJ153" s="231" t="n">
        <v>-0.05</v>
      </c>
      <c r="AK153" s="231" t="n">
        <v>-0.0725</v>
      </c>
      <c r="AL153" s="231" t="n">
        <v>-0.018</v>
      </c>
      <c r="AM153" s="231" t="n">
        <v>-0.048</v>
      </c>
      <c r="AN153" s="231" t="n">
        <v>-0.075</v>
      </c>
      <c r="AO153" s="231" t="n">
        <v>-0.005999999</v>
      </c>
      <c r="AP153" s="231" t="n">
        <v>0.0115</v>
      </c>
      <c r="AQ153" s="231" t="n">
        <v>0.45</v>
      </c>
      <c r="AR153" s="231" t="n">
        <v>0.015</v>
      </c>
      <c r="AS153" s="231" t="n">
        <v>-0.35</v>
      </c>
      <c r="AT153" s="231" t="n">
        <v>-0.12</v>
      </c>
      <c r="AU153" s="231" t="n">
        <v>-0.19</v>
      </c>
      <c r="AV153" s="231" t="n">
        <v>-0.29</v>
      </c>
      <c r="AW153" s="231" t="n">
        <v>0</v>
      </c>
      <c r="AX153" s="231" t="n">
        <v>0</v>
      </c>
      <c r="AY153" s="231" t="n">
        <v>0.34</v>
      </c>
      <c r="AZ153" s="231" t="n">
        <v>-0.35</v>
      </c>
      <c r="BA153" s="231" t="n">
        <v>0</v>
      </c>
      <c r="BB153" s="231" t="n">
        <v>0</v>
      </c>
      <c r="BC153" s="231" t="n">
        <v>-0.0995</v>
      </c>
      <c r="BD153" s="231" t="n">
        <v>-0.038</v>
      </c>
      <c r="BE153" s="231" t="n">
        <v>-0.077</v>
      </c>
      <c r="BF153" s="231" t="n">
        <v>-0.018</v>
      </c>
      <c r="BG153" s="231" t="n">
        <v>-0.043</v>
      </c>
      <c r="BH153" s="231" t="n">
        <v>-0.02</v>
      </c>
      <c r="BI153" s="231" t="n">
        <v>-0.07</v>
      </c>
      <c r="BJ153" s="231" t="n">
        <v>0</v>
      </c>
      <c r="BK153" s="231" t="n">
        <v>0.17</v>
      </c>
      <c r="BL153" s="231" t="n">
        <v>0.2225</v>
      </c>
      <c r="BM153" s="231" t="n">
        <v>0.1875</v>
      </c>
      <c r="BN153" s="231" t="n">
        <v>0.365</v>
      </c>
    </row>
    <row r="154" customFormat="false" ht="12.75" hidden="false" customHeight="false" outlineLevel="0" collapsed="false">
      <c r="C154" s="263"/>
      <c r="G154" s="219" t="n">
        <f aca="false">EOMONTH(G153,0)+1</f>
        <v>41365</v>
      </c>
      <c r="H154" s="0" t="n">
        <v>4.45</v>
      </c>
      <c r="I154" s="234" t="n">
        <v>0.155</v>
      </c>
      <c r="J154" s="231" t="n">
        <v>0.067278961743354</v>
      </c>
      <c r="K154" s="231" t="n">
        <v>-0.135</v>
      </c>
      <c r="L154" s="231" t="n">
        <v>-0.14</v>
      </c>
      <c r="M154" s="270" t="n">
        <v>-0.095</v>
      </c>
      <c r="N154" s="270" t="n">
        <v>-0.2</v>
      </c>
      <c r="O154" s="231" t="n">
        <v>-0.1</v>
      </c>
      <c r="P154" s="231" t="n">
        <v>-0.038</v>
      </c>
      <c r="Q154" s="231" t="n">
        <v>-0.058</v>
      </c>
      <c r="R154" s="231" t="n">
        <v>-0.105</v>
      </c>
      <c r="S154" s="231" t="n">
        <v>-0.135</v>
      </c>
      <c r="T154" s="231" t="n">
        <v>-0.135</v>
      </c>
      <c r="U154" s="231" t="n">
        <v>-0.0565</v>
      </c>
      <c r="V154" s="231" t="n">
        <v>-0.038</v>
      </c>
      <c r="W154" s="231" t="n">
        <v>0.1775</v>
      </c>
      <c r="X154" s="231" t="n">
        <v>0.2125</v>
      </c>
      <c r="Y154" s="231" t="n">
        <v>0.0875</v>
      </c>
      <c r="Z154" s="231" t="n">
        <v>0</v>
      </c>
      <c r="AA154" s="231" t="n">
        <v>0.165</v>
      </c>
      <c r="AB154" s="231" t="n">
        <v>0.195</v>
      </c>
      <c r="AC154" s="231" t="n">
        <v>-0.0115</v>
      </c>
      <c r="AD154" s="231" t="n">
        <v>-0.03425</v>
      </c>
      <c r="AE154" s="231" t="n">
        <v>0.00925</v>
      </c>
      <c r="AF154" s="231" t="n">
        <v>-0.00575</v>
      </c>
      <c r="AG154" s="231" t="n">
        <v>0.005</v>
      </c>
      <c r="AH154" s="231" t="n">
        <v>-0.0125</v>
      </c>
      <c r="AI154" s="231" t="n">
        <v>-0.07</v>
      </c>
      <c r="AJ154" s="231" t="n">
        <v>-0.05</v>
      </c>
      <c r="AK154" s="231" t="n">
        <v>-0.0725</v>
      </c>
      <c r="AL154" s="231" t="n">
        <v>-0.018</v>
      </c>
      <c r="AM154" s="231" t="n">
        <v>-0.056</v>
      </c>
      <c r="AN154" s="231" t="n">
        <v>-0.075</v>
      </c>
      <c r="AO154" s="231" t="n">
        <v>-0.016</v>
      </c>
      <c r="AP154" s="231" t="n">
        <v>0.0115</v>
      </c>
      <c r="AQ154" s="231" t="n">
        <v>0.39</v>
      </c>
      <c r="AR154" s="231" t="n">
        <v>0.015</v>
      </c>
      <c r="AS154" s="231" t="n">
        <v>-0.35</v>
      </c>
      <c r="AT154" s="231" t="n">
        <v>-0.12</v>
      </c>
      <c r="AU154" s="231" t="n">
        <v>-0.19</v>
      </c>
      <c r="AV154" s="231" t="n">
        <v>-0.29</v>
      </c>
      <c r="AW154" s="231" t="n">
        <v>0</v>
      </c>
      <c r="AX154" s="231" t="n">
        <v>0</v>
      </c>
      <c r="AY154" s="231" t="n">
        <v>0.34</v>
      </c>
      <c r="AZ154" s="231" t="n">
        <v>-0.35</v>
      </c>
      <c r="BA154" s="231" t="n">
        <v>0</v>
      </c>
      <c r="BB154" s="231" t="n">
        <v>0</v>
      </c>
      <c r="BC154" s="231" t="n">
        <v>-0.0945</v>
      </c>
      <c r="BD154" s="231" t="n">
        <v>-0.038</v>
      </c>
      <c r="BE154" s="231" t="n">
        <v>-0.072</v>
      </c>
      <c r="BF154" s="231" t="n">
        <v>-0.018</v>
      </c>
      <c r="BG154" s="231" t="n">
        <v>-0.043</v>
      </c>
      <c r="BH154" s="231" t="n">
        <v>-0.02</v>
      </c>
      <c r="BI154" s="231" t="n">
        <v>-0.07</v>
      </c>
      <c r="BJ154" s="231" t="n">
        <v>0</v>
      </c>
      <c r="BK154" s="231" t="n">
        <v>0.17</v>
      </c>
      <c r="BL154" s="231" t="n">
        <v>0.2125</v>
      </c>
      <c r="BM154" s="231" t="n">
        <v>0.1775</v>
      </c>
      <c r="BN154" s="231" t="n">
        <v>0.2975</v>
      </c>
    </row>
    <row r="155" customFormat="false" ht="12.75" hidden="false" customHeight="false" outlineLevel="0" collapsed="false">
      <c r="C155" s="263"/>
      <c r="G155" s="219" t="n">
        <f aca="false">EOMONTH(G154,0)+1</f>
        <v>41395</v>
      </c>
      <c r="H155" s="0" t="n">
        <v>4.473</v>
      </c>
      <c r="I155" s="234" t="n">
        <v>0.155</v>
      </c>
      <c r="J155" s="231" t="n">
        <v>0.067293097346775</v>
      </c>
      <c r="K155" s="231" t="n">
        <v>-0.135</v>
      </c>
      <c r="L155" s="231" t="n">
        <v>-0.14</v>
      </c>
      <c r="M155" s="270" t="n">
        <v>-0.09</v>
      </c>
      <c r="N155" s="270" t="n">
        <v>-0.2</v>
      </c>
      <c r="O155" s="231" t="n">
        <v>-0.095</v>
      </c>
      <c r="P155" s="231" t="n">
        <v>-0.038</v>
      </c>
      <c r="Q155" s="231" t="n">
        <v>-0.058</v>
      </c>
      <c r="R155" s="231" t="n">
        <v>-0.105</v>
      </c>
      <c r="S155" s="231" t="n">
        <v>-0.135</v>
      </c>
      <c r="T155" s="231" t="n">
        <v>-0.135</v>
      </c>
      <c r="U155" s="231" t="n">
        <v>-0.054</v>
      </c>
      <c r="V155" s="231" t="n">
        <v>-0.038</v>
      </c>
      <c r="W155" s="231" t="n">
        <v>0.1675</v>
      </c>
      <c r="X155" s="231" t="n">
        <v>0.2025</v>
      </c>
      <c r="Y155" s="231" t="n">
        <v>0.0775</v>
      </c>
      <c r="Z155" s="231" t="n">
        <v>0</v>
      </c>
      <c r="AA155" s="231" t="n">
        <v>0.17</v>
      </c>
      <c r="AB155" s="231" t="n">
        <v>0.195</v>
      </c>
      <c r="AC155" s="231" t="n">
        <v>-0.0115</v>
      </c>
      <c r="AD155" s="231" t="n">
        <v>-0.03425</v>
      </c>
      <c r="AE155" s="231" t="n">
        <v>0.00925</v>
      </c>
      <c r="AF155" s="231" t="n">
        <v>-0.00575</v>
      </c>
      <c r="AG155" s="231" t="n">
        <v>0.005</v>
      </c>
      <c r="AH155" s="231" t="n">
        <v>-0.0125</v>
      </c>
      <c r="AI155" s="231" t="n">
        <v>-0.07</v>
      </c>
      <c r="AJ155" s="231" t="n">
        <v>-0.05</v>
      </c>
      <c r="AK155" s="231" t="n">
        <v>-0.0725</v>
      </c>
      <c r="AL155" s="231" t="n">
        <v>-0.018</v>
      </c>
      <c r="AM155" s="231" t="n">
        <v>-0.072</v>
      </c>
      <c r="AN155" s="231" t="n">
        <v>-0.07</v>
      </c>
      <c r="AO155" s="231" t="n">
        <v>-0.016</v>
      </c>
      <c r="AP155" s="231" t="n">
        <v>0.0115</v>
      </c>
      <c r="AQ155" s="231" t="n">
        <v>0.39</v>
      </c>
      <c r="AR155" s="231" t="n">
        <v>0.02</v>
      </c>
      <c r="AS155" s="231" t="n">
        <v>-0.35</v>
      </c>
      <c r="AT155" s="231" t="n">
        <v>-0.12</v>
      </c>
      <c r="AU155" s="231" t="n">
        <v>-0.19</v>
      </c>
      <c r="AV155" s="231" t="n">
        <v>-0.29</v>
      </c>
      <c r="AW155" s="231" t="n">
        <v>0</v>
      </c>
      <c r="AX155" s="231" t="n">
        <v>0</v>
      </c>
      <c r="AY155" s="231" t="n">
        <v>0.34</v>
      </c>
      <c r="AZ155" s="231" t="n">
        <v>-0.35</v>
      </c>
      <c r="BA155" s="231" t="n">
        <v>0</v>
      </c>
      <c r="BB155" s="231" t="n">
        <v>0</v>
      </c>
      <c r="BC155" s="231" t="n">
        <v>-0.0945</v>
      </c>
      <c r="BD155" s="231" t="n">
        <v>-0.038</v>
      </c>
      <c r="BE155" s="231" t="n">
        <v>-0.067</v>
      </c>
      <c r="BF155" s="231" t="n">
        <v>-0.018</v>
      </c>
      <c r="BG155" s="231" t="n">
        <v>-0.043</v>
      </c>
      <c r="BH155" s="231" t="n">
        <v>-0.015</v>
      </c>
      <c r="BI155" s="231" t="n">
        <v>-0.07</v>
      </c>
      <c r="BJ155" s="231" t="n">
        <v>0</v>
      </c>
      <c r="BK155" s="231" t="n">
        <v>0.17</v>
      </c>
      <c r="BL155" s="231" t="n">
        <v>0.2025</v>
      </c>
      <c r="BM155" s="231" t="n">
        <v>0.1675</v>
      </c>
      <c r="BN155" s="231" t="n">
        <v>0.2975</v>
      </c>
    </row>
    <row r="156" customFormat="false" ht="12.75" hidden="false" customHeight="false" outlineLevel="0" collapsed="false">
      <c r="C156" s="263"/>
      <c r="G156" s="219" t="n">
        <f aca="false">EOMONTH(G155,0)+1</f>
        <v>41426</v>
      </c>
      <c r="H156" s="0" t="n">
        <v>4.478</v>
      </c>
      <c r="I156" s="234" t="n">
        <v>0.155</v>
      </c>
      <c r="J156" s="231" t="n">
        <v>0.067306776963052</v>
      </c>
      <c r="K156" s="231" t="n">
        <v>-0.135</v>
      </c>
      <c r="L156" s="231" t="n">
        <v>-0.14</v>
      </c>
      <c r="M156" s="270" t="n">
        <v>-0.09</v>
      </c>
      <c r="N156" s="270" t="n">
        <v>-0.22</v>
      </c>
      <c r="O156" s="231" t="n">
        <v>-0.095</v>
      </c>
      <c r="P156" s="231" t="n">
        <v>-0.038</v>
      </c>
      <c r="Q156" s="231" t="n">
        <v>-0.058</v>
      </c>
      <c r="R156" s="231" t="n">
        <v>-0.105</v>
      </c>
      <c r="S156" s="231" t="n">
        <v>-0.135</v>
      </c>
      <c r="T156" s="231" t="n">
        <v>-0.135</v>
      </c>
      <c r="U156" s="231" t="n">
        <v>-0.05275</v>
      </c>
      <c r="V156" s="231" t="n">
        <v>-0.038</v>
      </c>
      <c r="W156" s="231" t="n">
        <v>0.1675</v>
      </c>
      <c r="X156" s="231" t="n">
        <v>0.2025</v>
      </c>
      <c r="Y156" s="231" t="n">
        <v>0.0775</v>
      </c>
      <c r="Z156" s="231" t="n">
        <v>0</v>
      </c>
      <c r="AA156" s="231" t="n">
        <v>0.175</v>
      </c>
      <c r="AB156" s="231" t="n">
        <v>0.215</v>
      </c>
      <c r="AC156" s="231" t="n">
        <v>-0.0115</v>
      </c>
      <c r="AD156" s="231" t="n">
        <v>-0.03425</v>
      </c>
      <c r="AE156" s="231" t="n">
        <v>0.00925</v>
      </c>
      <c r="AF156" s="231" t="n">
        <v>-0.00575</v>
      </c>
      <c r="AG156" s="231" t="n">
        <v>0.005</v>
      </c>
      <c r="AH156" s="231" t="n">
        <v>-0.0125</v>
      </c>
      <c r="AI156" s="231" t="n">
        <v>-0.07</v>
      </c>
      <c r="AJ156" s="231" t="n">
        <v>-0.05</v>
      </c>
      <c r="AK156" s="231" t="n">
        <v>-0.0725</v>
      </c>
      <c r="AL156" s="231" t="n">
        <v>-0.018</v>
      </c>
      <c r="AM156" s="231" t="n">
        <v>-0.065</v>
      </c>
      <c r="AN156" s="231" t="n">
        <v>-0.0675</v>
      </c>
      <c r="AO156" s="231" t="n">
        <v>-0.016</v>
      </c>
      <c r="AP156" s="231" t="n">
        <v>0.0115</v>
      </c>
      <c r="AQ156" s="231" t="n">
        <v>0.45</v>
      </c>
      <c r="AR156" s="231" t="n">
        <v>0.0225</v>
      </c>
      <c r="AS156" s="231" t="n">
        <v>-0.35</v>
      </c>
      <c r="AT156" s="231" t="n">
        <v>-0.12</v>
      </c>
      <c r="AU156" s="231" t="n">
        <v>-0.19</v>
      </c>
      <c r="AV156" s="231" t="n">
        <v>-0.29</v>
      </c>
      <c r="AW156" s="231" t="n">
        <v>0</v>
      </c>
      <c r="AX156" s="231" t="n">
        <v>0</v>
      </c>
      <c r="AY156" s="231" t="n">
        <v>0.34</v>
      </c>
      <c r="AZ156" s="231" t="n">
        <v>-0.35</v>
      </c>
      <c r="BA156" s="231" t="n">
        <v>0</v>
      </c>
      <c r="BB156" s="231" t="n">
        <v>0</v>
      </c>
      <c r="BC156" s="231" t="n">
        <v>-0.0945</v>
      </c>
      <c r="BD156" s="231" t="n">
        <v>-0.038</v>
      </c>
      <c r="BE156" s="231" t="n">
        <v>-0.062</v>
      </c>
      <c r="BF156" s="231" t="n">
        <v>-0.018</v>
      </c>
      <c r="BG156" s="231" t="n">
        <v>-0.043</v>
      </c>
      <c r="BH156" s="231" t="n">
        <v>-0.0125</v>
      </c>
      <c r="BI156" s="231" t="n">
        <v>-0.07</v>
      </c>
      <c r="BJ156" s="231" t="n">
        <v>0</v>
      </c>
      <c r="BK156" s="231" t="n">
        <v>0.17</v>
      </c>
      <c r="BL156" s="231" t="n">
        <v>0.2025</v>
      </c>
      <c r="BM156" s="231" t="n">
        <v>0.1675</v>
      </c>
      <c r="BN156" s="231" t="n">
        <v>0.31</v>
      </c>
    </row>
    <row r="157" customFormat="false" ht="12.75" hidden="false" customHeight="false" outlineLevel="0" collapsed="false">
      <c r="C157" s="263"/>
      <c r="G157" s="219" t="n">
        <f aca="false">EOMONTH(G156,0)+1</f>
        <v>41456</v>
      </c>
      <c r="H157" s="0" t="n">
        <v>4.488</v>
      </c>
      <c r="I157" s="234" t="n">
        <v>0.155</v>
      </c>
      <c r="J157" s="231" t="n">
        <v>0.067320912566602</v>
      </c>
      <c r="K157" s="231" t="n">
        <v>-0.135</v>
      </c>
      <c r="L157" s="231" t="n">
        <v>-0.14</v>
      </c>
      <c r="M157" s="270" t="n">
        <v>-0.09</v>
      </c>
      <c r="N157" s="270" t="n">
        <v>-0.22</v>
      </c>
      <c r="O157" s="231" t="n">
        <v>-0.095</v>
      </c>
      <c r="P157" s="231" t="n">
        <v>-0.038</v>
      </c>
      <c r="Q157" s="231" t="n">
        <v>-0.058</v>
      </c>
      <c r="R157" s="231" t="n">
        <v>-0.105</v>
      </c>
      <c r="S157" s="231" t="n">
        <v>-0.135</v>
      </c>
      <c r="T157" s="231" t="n">
        <v>-0.135</v>
      </c>
      <c r="U157" s="231" t="n">
        <v>-0.0515</v>
      </c>
      <c r="V157" s="231" t="n">
        <v>-0.038</v>
      </c>
      <c r="W157" s="231" t="n">
        <v>0.1675</v>
      </c>
      <c r="X157" s="231" t="n">
        <v>0.2025</v>
      </c>
      <c r="Y157" s="231" t="n">
        <v>0.0775</v>
      </c>
      <c r="Z157" s="231" t="n">
        <v>0</v>
      </c>
      <c r="AA157" s="231" t="n">
        <v>0.175</v>
      </c>
      <c r="AB157" s="231" t="n">
        <v>0.205</v>
      </c>
      <c r="AC157" s="231" t="n">
        <v>-0.0115</v>
      </c>
      <c r="AD157" s="231" t="n">
        <v>-0.03425</v>
      </c>
      <c r="AE157" s="231" t="n">
        <v>0.00925</v>
      </c>
      <c r="AF157" s="231" t="n">
        <v>-0.00575</v>
      </c>
      <c r="AG157" s="231" t="n">
        <v>0.005</v>
      </c>
      <c r="AH157" s="231" t="n">
        <v>-0.0125</v>
      </c>
      <c r="AI157" s="231" t="n">
        <v>-0.07</v>
      </c>
      <c r="AJ157" s="231" t="n">
        <v>-0.05</v>
      </c>
      <c r="AK157" s="231" t="n">
        <v>-0.0725</v>
      </c>
      <c r="AL157" s="231" t="n">
        <v>-0.018</v>
      </c>
      <c r="AM157" s="231" t="n">
        <v>-0.046</v>
      </c>
      <c r="AN157" s="231" t="n">
        <v>-0.065</v>
      </c>
      <c r="AO157" s="231" t="n">
        <v>-0.016</v>
      </c>
      <c r="AP157" s="231" t="n">
        <v>0.0115</v>
      </c>
      <c r="AQ157" s="231" t="n">
        <v>0.45</v>
      </c>
      <c r="AR157" s="231" t="n">
        <v>0.025</v>
      </c>
      <c r="AS157" s="231" t="n">
        <v>-0.35</v>
      </c>
      <c r="AT157" s="231" t="n">
        <v>-0.12</v>
      </c>
      <c r="AU157" s="231" t="n">
        <v>-0.19</v>
      </c>
      <c r="AV157" s="231" t="n">
        <v>-0.29</v>
      </c>
      <c r="AW157" s="231" t="n">
        <v>0</v>
      </c>
      <c r="AX157" s="231" t="n">
        <v>0</v>
      </c>
      <c r="AY157" s="231" t="n">
        <v>0.34</v>
      </c>
      <c r="AZ157" s="231" t="n">
        <v>-0.35</v>
      </c>
      <c r="BA157" s="231" t="n">
        <v>0</v>
      </c>
      <c r="BB157" s="231" t="n">
        <v>0</v>
      </c>
      <c r="BC157" s="231" t="n">
        <v>-0.082</v>
      </c>
      <c r="BD157" s="231" t="n">
        <v>-0.038</v>
      </c>
      <c r="BE157" s="231" t="n">
        <v>-0.062</v>
      </c>
      <c r="BF157" s="231" t="n">
        <v>-0.018</v>
      </c>
      <c r="BG157" s="231" t="n">
        <v>-0.043</v>
      </c>
      <c r="BH157" s="231" t="n">
        <v>-0.01</v>
      </c>
      <c r="BI157" s="231" t="n">
        <v>-0.07</v>
      </c>
      <c r="BJ157" s="231" t="n">
        <v>0</v>
      </c>
      <c r="BK157" s="231" t="n">
        <v>0.17</v>
      </c>
      <c r="BL157" s="231" t="n">
        <v>0.2025</v>
      </c>
      <c r="BM157" s="231" t="n">
        <v>0.1675</v>
      </c>
      <c r="BN157" s="231" t="n">
        <v>0.31</v>
      </c>
    </row>
    <row r="158" customFormat="false" ht="12.75" hidden="false" customHeight="false" outlineLevel="0" collapsed="false">
      <c r="C158" s="263"/>
      <c r="G158" s="219" t="n">
        <f aca="false">EOMONTH(G157,0)+1</f>
        <v>41487</v>
      </c>
      <c r="H158" s="0" t="n">
        <v>4.505</v>
      </c>
      <c r="I158" s="234" t="n">
        <v>0.155</v>
      </c>
      <c r="J158" s="231" t="n">
        <v>0.06733504817022</v>
      </c>
      <c r="K158" s="231" t="n">
        <v>-0.135</v>
      </c>
      <c r="L158" s="231" t="n">
        <v>-0.14</v>
      </c>
      <c r="M158" s="270" t="n">
        <v>-0.085</v>
      </c>
      <c r="N158" s="270" t="n">
        <v>-0.22</v>
      </c>
      <c r="O158" s="231" t="n">
        <v>-0.09</v>
      </c>
      <c r="P158" s="231" t="n">
        <v>-0.038</v>
      </c>
      <c r="Q158" s="231" t="n">
        <v>-0.058</v>
      </c>
      <c r="R158" s="231" t="n">
        <v>-0.105</v>
      </c>
      <c r="S158" s="231" t="n">
        <v>-0.135</v>
      </c>
      <c r="T158" s="231" t="n">
        <v>-0.135</v>
      </c>
      <c r="U158" s="231" t="n">
        <v>-0.05525</v>
      </c>
      <c r="V158" s="231" t="n">
        <v>-0.038</v>
      </c>
      <c r="W158" s="231" t="n">
        <v>0.1875</v>
      </c>
      <c r="X158" s="231" t="n">
        <v>0.2225</v>
      </c>
      <c r="Y158" s="231" t="n">
        <v>0.0975</v>
      </c>
      <c r="Z158" s="231" t="n">
        <v>0</v>
      </c>
      <c r="AA158" s="231" t="n">
        <v>0.165</v>
      </c>
      <c r="AB158" s="231" t="n">
        <v>0.185</v>
      </c>
      <c r="AC158" s="231" t="n">
        <v>-0.0115</v>
      </c>
      <c r="AD158" s="231" t="n">
        <v>-0.03425</v>
      </c>
      <c r="AE158" s="231" t="n">
        <v>0.00925</v>
      </c>
      <c r="AF158" s="231" t="n">
        <v>-0.00575</v>
      </c>
      <c r="AG158" s="231" t="n">
        <v>0.005</v>
      </c>
      <c r="AH158" s="231" t="n">
        <v>-0.0125</v>
      </c>
      <c r="AI158" s="231" t="n">
        <v>-0.07</v>
      </c>
      <c r="AJ158" s="231" t="n">
        <v>-0.05</v>
      </c>
      <c r="AK158" s="231" t="n">
        <v>-0.0725</v>
      </c>
      <c r="AL158" s="231" t="n">
        <v>-0.018</v>
      </c>
      <c r="AM158" s="231" t="n">
        <v>-0.044</v>
      </c>
      <c r="AN158" s="231" t="n">
        <v>-0.0725</v>
      </c>
      <c r="AO158" s="231" t="n">
        <v>-0.016</v>
      </c>
      <c r="AP158" s="231" t="n">
        <v>0.0115</v>
      </c>
      <c r="AQ158" s="231" t="n">
        <v>0.41</v>
      </c>
      <c r="AR158" s="231" t="n">
        <v>0.0175</v>
      </c>
      <c r="AS158" s="231" t="n">
        <v>-0.35</v>
      </c>
      <c r="AT158" s="231" t="n">
        <v>-0.12</v>
      </c>
      <c r="AU158" s="231" t="n">
        <v>-0.19</v>
      </c>
      <c r="AV158" s="231" t="n">
        <v>-0.29</v>
      </c>
      <c r="AW158" s="231" t="n">
        <v>0</v>
      </c>
      <c r="AX158" s="231" t="n">
        <v>0</v>
      </c>
      <c r="AY158" s="231" t="n">
        <v>0.34</v>
      </c>
      <c r="AZ158" s="231" t="n">
        <v>-0.35</v>
      </c>
      <c r="BA158" s="231" t="n">
        <v>0</v>
      </c>
      <c r="BB158" s="231" t="n">
        <v>0</v>
      </c>
      <c r="BC158" s="231" t="n">
        <v>-0.0845</v>
      </c>
      <c r="BD158" s="231" t="n">
        <v>-0.038</v>
      </c>
      <c r="BE158" s="231" t="n">
        <v>-0.077</v>
      </c>
      <c r="BF158" s="231" t="n">
        <v>-0.018</v>
      </c>
      <c r="BG158" s="231" t="n">
        <v>-0.043</v>
      </c>
      <c r="BH158" s="231" t="n">
        <v>-0.0175</v>
      </c>
      <c r="BI158" s="231" t="n">
        <v>-0.07</v>
      </c>
      <c r="BJ158" s="231" t="n">
        <v>0</v>
      </c>
      <c r="BK158" s="231" t="n">
        <v>0.17</v>
      </c>
      <c r="BL158" s="231" t="n">
        <v>0.2225</v>
      </c>
      <c r="BM158" s="231" t="n">
        <v>0.1875</v>
      </c>
      <c r="BN158" s="231" t="n">
        <v>0.3</v>
      </c>
    </row>
    <row r="159" customFormat="false" ht="12.75" hidden="false" customHeight="false" outlineLevel="0" collapsed="false">
      <c r="C159" s="263"/>
      <c r="G159" s="219" t="n">
        <f aca="false">EOMONTH(G158,0)+1</f>
        <v>41518</v>
      </c>
      <c r="H159" s="0" t="n">
        <v>4.515</v>
      </c>
      <c r="I159" s="234" t="n">
        <v>0.155</v>
      </c>
      <c r="J159" s="231" t="n">
        <v>0.067348727786686</v>
      </c>
      <c r="K159" s="231" t="n">
        <v>-0.135</v>
      </c>
      <c r="L159" s="231" t="n">
        <v>-0.14</v>
      </c>
      <c r="M159" s="270" t="n">
        <v>-0.08</v>
      </c>
      <c r="N159" s="270" t="n">
        <v>-0.22</v>
      </c>
      <c r="O159" s="231" t="n">
        <v>-0.085</v>
      </c>
      <c r="P159" s="231" t="n">
        <v>-0.038</v>
      </c>
      <c r="Q159" s="231" t="n">
        <v>-0.058</v>
      </c>
      <c r="R159" s="231" t="n">
        <v>-0.105</v>
      </c>
      <c r="S159" s="231" t="n">
        <v>-0.135</v>
      </c>
      <c r="T159" s="231" t="n">
        <v>-0.135</v>
      </c>
      <c r="U159" s="231" t="n">
        <v>-0.06025</v>
      </c>
      <c r="V159" s="231" t="n">
        <v>-0.038</v>
      </c>
      <c r="W159" s="231" t="n">
        <v>0.1975</v>
      </c>
      <c r="X159" s="231" t="n">
        <v>0.2325</v>
      </c>
      <c r="Y159" s="231" t="n">
        <v>0.1075</v>
      </c>
      <c r="Z159" s="231" t="n">
        <v>0</v>
      </c>
      <c r="AA159" s="231" t="n">
        <v>0.1725</v>
      </c>
      <c r="AB159" s="231" t="n">
        <v>0.205</v>
      </c>
      <c r="AC159" s="231" t="n">
        <v>-0.0115</v>
      </c>
      <c r="AD159" s="231" t="n">
        <v>-0.03425</v>
      </c>
      <c r="AE159" s="231" t="n">
        <v>-0.0065</v>
      </c>
      <c r="AF159" s="231" t="n">
        <v>-0.0215</v>
      </c>
      <c r="AG159" s="231" t="n">
        <v>0.005</v>
      </c>
      <c r="AH159" s="231" t="n">
        <v>-0.0125</v>
      </c>
      <c r="AI159" s="231" t="n">
        <v>-0.07</v>
      </c>
      <c r="AJ159" s="231" t="n">
        <v>-0.05</v>
      </c>
      <c r="AK159" s="231" t="n">
        <v>-0.0725</v>
      </c>
      <c r="AL159" s="231" t="n">
        <v>-0.018</v>
      </c>
      <c r="AM159" s="231" t="n">
        <v>-0.044</v>
      </c>
      <c r="AN159" s="231" t="n">
        <v>-0.0825</v>
      </c>
      <c r="AO159" s="231" t="n">
        <v>-0.016</v>
      </c>
      <c r="AP159" s="231" t="n">
        <v>0.0115</v>
      </c>
      <c r="AQ159" s="231" t="n">
        <v>0.42</v>
      </c>
      <c r="AR159" s="231" t="n">
        <v>0.0075</v>
      </c>
      <c r="AS159" s="231" t="n">
        <v>-0.35</v>
      </c>
      <c r="AT159" s="231" t="n">
        <v>-0.12</v>
      </c>
      <c r="AU159" s="231" t="n">
        <v>-0.19</v>
      </c>
      <c r="AV159" s="231" t="n">
        <v>-0.29</v>
      </c>
      <c r="AW159" s="231" t="n">
        <v>0</v>
      </c>
      <c r="AX159" s="231" t="n">
        <v>0</v>
      </c>
      <c r="AY159" s="231" t="n">
        <v>0.34</v>
      </c>
      <c r="AZ159" s="231" t="n">
        <v>-0.35</v>
      </c>
      <c r="BA159" s="231" t="n">
        <v>0</v>
      </c>
      <c r="BB159" s="231" t="n">
        <v>0</v>
      </c>
      <c r="BC159" s="231" t="n">
        <v>-0.0895</v>
      </c>
      <c r="BD159" s="231" t="n">
        <v>-0.038</v>
      </c>
      <c r="BE159" s="231" t="n">
        <v>-0.0795</v>
      </c>
      <c r="BF159" s="231" t="n">
        <v>-0.018</v>
      </c>
      <c r="BG159" s="231" t="n">
        <v>-0.043</v>
      </c>
      <c r="BH159" s="231" t="n">
        <v>-0.0275</v>
      </c>
      <c r="BI159" s="231" t="n">
        <v>-0.07</v>
      </c>
      <c r="BJ159" s="231" t="n">
        <v>0</v>
      </c>
      <c r="BK159" s="231" t="n">
        <v>0.17</v>
      </c>
      <c r="BL159" s="231" t="n">
        <v>0.2325</v>
      </c>
      <c r="BM159" s="231" t="n">
        <v>0.1975</v>
      </c>
      <c r="BN159" s="231" t="n">
        <v>0.37253</v>
      </c>
    </row>
    <row r="160" customFormat="false" ht="12.75" hidden="false" customHeight="false" outlineLevel="0" collapsed="false">
      <c r="C160" s="263"/>
      <c r="G160" s="219" t="n">
        <f aca="false">EOMONTH(G159,0)+1</f>
        <v>41548</v>
      </c>
      <c r="H160" s="0" t="n">
        <v>4.65</v>
      </c>
      <c r="I160" s="234" t="n">
        <v>0.155</v>
      </c>
      <c r="J160" s="231" t="n">
        <v>0.067362863390434</v>
      </c>
      <c r="K160" s="231" t="n">
        <v>-0.135</v>
      </c>
      <c r="L160" s="231" t="n">
        <v>-0.14</v>
      </c>
      <c r="M160" s="270" t="n">
        <v>-0.0175</v>
      </c>
      <c r="N160" s="270" t="n">
        <v>-0.22</v>
      </c>
      <c r="O160" s="231" t="n">
        <v>-0.015</v>
      </c>
      <c r="P160" s="231" t="n">
        <v>-0.0375</v>
      </c>
      <c r="Q160" s="231" t="n">
        <v>-0.0725</v>
      </c>
      <c r="R160" s="231" t="n">
        <v>-0.105</v>
      </c>
      <c r="S160" s="231" t="n">
        <v>-0.135</v>
      </c>
      <c r="T160" s="231" t="n">
        <v>-0.135</v>
      </c>
      <c r="U160" s="231" t="n">
        <v>-0.08</v>
      </c>
      <c r="V160" s="231" t="n">
        <v>-0.0375</v>
      </c>
      <c r="W160" s="231" t="n">
        <v>0.24</v>
      </c>
      <c r="X160" s="231" t="n">
        <v>0.275</v>
      </c>
      <c r="Y160" s="231" t="n">
        <v>0.14</v>
      </c>
      <c r="Z160" s="231" t="n">
        <v>0</v>
      </c>
      <c r="AA160" s="231" t="n">
        <v>0.24</v>
      </c>
      <c r="AB160" s="231" t="n">
        <v>0.26</v>
      </c>
      <c r="AC160" s="231" t="n">
        <v>-0.0145</v>
      </c>
      <c r="AD160" s="231" t="n">
        <v>-0.0325</v>
      </c>
      <c r="AE160" s="231" t="n">
        <v>-0.0055</v>
      </c>
      <c r="AF160" s="231" t="n">
        <v>-0.0205</v>
      </c>
      <c r="AG160" s="231" t="n">
        <v>0.005</v>
      </c>
      <c r="AH160" s="231" t="n">
        <v>-0.021</v>
      </c>
      <c r="AI160" s="231" t="n">
        <v>-0.0675</v>
      </c>
      <c r="AJ160" s="231" t="n">
        <v>-0.0475</v>
      </c>
      <c r="AK160" s="231" t="n">
        <v>-0.07</v>
      </c>
      <c r="AL160" s="231" t="n">
        <v>-0.0105</v>
      </c>
      <c r="AM160" s="231" t="n">
        <v>-0.042</v>
      </c>
      <c r="AN160" s="231" t="n">
        <v>-0.1225</v>
      </c>
      <c r="AO160" s="231" t="n">
        <v>-0.008499999</v>
      </c>
      <c r="AP160" s="231" t="n">
        <v>0.011</v>
      </c>
      <c r="AQ160" s="231" t="n">
        <v>0.86</v>
      </c>
      <c r="AR160" s="231" t="n">
        <v>-0.0325</v>
      </c>
      <c r="AS160" s="231" t="n">
        <v>-0.285</v>
      </c>
      <c r="AT160" s="231" t="n">
        <v>-0.1325</v>
      </c>
      <c r="AU160" s="231" t="n">
        <v>-0.19</v>
      </c>
      <c r="AV160" s="231" t="n">
        <v>0</v>
      </c>
      <c r="AW160" s="231" t="n">
        <v>0</v>
      </c>
      <c r="AX160" s="231" t="n">
        <v>0</v>
      </c>
      <c r="AY160" s="231" t="n">
        <v>0.12</v>
      </c>
      <c r="AZ160" s="231" t="n">
        <v>-0.285</v>
      </c>
      <c r="BA160" s="231" t="n">
        <v>0</v>
      </c>
      <c r="BB160" s="231" t="n">
        <v>0</v>
      </c>
      <c r="BC160" s="231" t="n">
        <v>-0.127</v>
      </c>
      <c r="BD160" s="231" t="n">
        <v>-0.0375</v>
      </c>
      <c r="BE160" s="231" t="n">
        <v>-0.1145</v>
      </c>
      <c r="BF160" s="231" t="n">
        <v>-0.0155</v>
      </c>
      <c r="BG160" s="231" t="n">
        <v>-0.0575</v>
      </c>
      <c r="BH160" s="231" t="n">
        <v>-0.0675</v>
      </c>
      <c r="BI160" s="231" t="n">
        <v>-0.0675</v>
      </c>
      <c r="BJ160" s="231" t="n">
        <v>0</v>
      </c>
      <c r="BK160" s="231" t="n">
        <v>0.225</v>
      </c>
      <c r="BL160" s="231" t="n">
        <v>0.275</v>
      </c>
      <c r="BM160" s="231" t="n">
        <v>0.24</v>
      </c>
      <c r="BN160" s="231" t="n">
        <v>0.545</v>
      </c>
    </row>
    <row r="161" customFormat="false" ht="12.75" hidden="false" customHeight="false" outlineLevel="0" collapsed="false">
      <c r="C161" s="263"/>
      <c r="G161" s="219" t="n">
        <f aca="false">EOMONTH(G160,0)+1</f>
        <v>41579</v>
      </c>
      <c r="H161" s="0" t="n">
        <v>4.768</v>
      </c>
      <c r="I161" s="234" t="n">
        <v>0.155</v>
      </c>
      <c r="J161" s="231" t="n">
        <v>0.067376543007027</v>
      </c>
      <c r="K161" s="231" t="n">
        <v>-0.1375</v>
      </c>
      <c r="L161" s="231" t="n">
        <v>-0.1425</v>
      </c>
      <c r="M161" s="270" t="n">
        <v>-0.015</v>
      </c>
      <c r="N161" s="270" t="n">
        <v>-0.2225</v>
      </c>
      <c r="O161" s="231" t="n">
        <v>0.005</v>
      </c>
      <c r="P161" s="231" t="n">
        <v>-0.0375</v>
      </c>
      <c r="Q161" s="231" t="n">
        <v>-0.0725</v>
      </c>
      <c r="R161" s="231" t="n">
        <v>-0.1075</v>
      </c>
      <c r="S161" s="231" t="n">
        <v>-0.1375</v>
      </c>
      <c r="T161" s="231" t="n">
        <v>-0.1375</v>
      </c>
      <c r="U161" s="231" t="n">
        <v>-0.09125</v>
      </c>
      <c r="V161" s="231" t="n">
        <v>-0.0375</v>
      </c>
      <c r="W161" s="231" t="n">
        <v>0.26</v>
      </c>
      <c r="X161" s="231" t="n">
        <v>0.295</v>
      </c>
      <c r="Y161" s="231" t="n">
        <v>0.16</v>
      </c>
      <c r="Z161" s="231" t="n">
        <v>0</v>
      </c>
      <c r="AA161" s="231" t="n">
        <v>0.26</v>
      </c>
      <c r="AB161" s="231" t="n">
        <v>0.37</v>
      </c>
      <c r="AC161" s="231" t="n">
        <v>-0.0145</v>
      </c>
      <c r="AD161" s="231" t="n">
        <v>-0.04</v>
      </c>
      <c r="AE161" s="231" t="n">
        <v>-0.0055</v>
      </c>
      <c r="AF161" s="231" t="n">
        <v>-0.0205</v>
      </c>
      <c r="AG161" s="231" t="n">
        <v>0.005</v>
      </c>
      <c r="AH161" s="231" t="n">
        <v>-0.021</v>
      </c>
      <c r="AI161" s="231" t="n">
        <v>-0.0675</v>
      </c>
      <c r="AJ161" s="231" t="n">
        <v>-0.0475</v>
      </c>
      <c r="AK161" s="231" t="n">
        <v>-0.07</v>
      </c>
      <c r="AL161" s="231" t="n">
        <v>-0.0105</v>
      </c>
      <c r="AM161" s="231" t="n">
        <v>-0.0635</v>
      </c>
      <c r="AN161" s="231" t="n">
        <v>-0.145</v>
      </c>
      <c r="AO161" s="231" t="n">
        <v>-0.008499999</v>
      </c>
      <c r="AP161" s="231" t="n">
        <v>0.011</v>
      </c>
      <c r="AQ161" s="231" t="n">
        <v>1.28</v>
      </c>
      <c r="AR161" s="231" t="n">
        <v>-0.055</v>
      </c>
      <c r="AS161" s="231" t="n">
        <v>-0.285</v>
      </c>
      <c r="AT161" s="231" t="n">
        <v>-0.1275</v>
      </c>
      <c r="AU161" s="231" t="n">
        <v>-0.19</v>
      </c>
      <c r="AV161" s="231" t="n">
        <v>0.06</v>
      </c>
      <c r="AW161" s="231" t="n">
        <v>0</v>
      </c>
      <c r="AX161" s="231" t="n">
        <v>0</v>
      </c>
      <c r="AY161" s="231" t="n">
        <v>0.12</v>
      </c>
      <c r="AZ161" s="231" t="n">
        <v>-0.285</v>
      </c>
      <c r="BA161" s="231" t="n">
        <v>0</v>
      </c>
      <c r="BB161" s="231" t="n">
        <v>0</v>
      </c>
      <c r="BC161" s="231" t="n">
        <v>-0.127</v>
      </c>
      <c r="BD161" s="231" t="n">
        <v>-0.0375</v>
      </c>
      <c r="BE161" s="231" t="n">
        <v>-0.1145</v>
      </c>
      <c r="BF161" s="231" t="n">
        <v>-0.0155</v>
      </c>
      <c r="BG161" s="231" t="n">
        <v>-0.0575</v>
      </c>
      <c r="BH161" s="231" t="n">
        <v>-0.09</v>
      </c>
      <c r="BI161" s="231" t="n">
        <v>-0.0675</v>
      </c>
      <c r="BJ161" s="231" t="n">
        <v>0</v>
      </c>
      <c r="BK161" s="231" t="n">
        <v>0.22</v>
      </c>
      <c r="BL161" s="231" t="n">
        <v>0.295</v>
      </c>
      <c r="BM161" s="231" t="n">
        <v>0.26</v>
      </c>
      <c r="BN161" s="231" t="n">
        <v>0.88</v>
      </c>
    </row>
    <row r="162" customFormat="false" ht="12.75" hidden="false" customHeight="false" outlineLevel="0" collapsed="false">
      <c r="C162" s="263"/>
      <c r="G162" s="219" t="n">
        <f aca="false">EOMONTH(G161,0)+1</f>
        <v>41609</v>
      </c>
      <c r="H162" s="0" t="n">
        <v>5.01</v>
      </c>
      <c r="I162" s="234" t="n">
        <v>0.155</v>
      </c>
      <c r="J162" s="231" t="n">
        <v>0.067390678610904</v>
      </c>
      <c r="K162" s="231" t="n">
        <v>-0.14</v>
      </c>
      <c r="L162" s="231" t="n">
        <v>-0.145</v>
      </c>
      <c r="M162" s="270" t="n">
        <v>-0.0125</v>
      </c>
      <c r="N162" s="270" t="n">
        <v>-0.205</v>
      </c>
      <c r="O162" s="231" t="n">
        <v>0.0175</v>
      </c>
      <c r="P162" s="231" t="n">
        <v>-0.0375</v>
      </c>
      <c r="Q162" s="231" t="n">
        <v>-0.0725</v>
      </c>
      <c r="R162" s="231" t="n">
        <v>-0.11</v>
      </c>
      <c r="S162" s="231" t="n">
        <v>-0.14</v>
      </c>
      <c r="T162" s="231" t="n">
        <v>-0.14</v>
      </c>
      <c r="U162" s="231" t="n">
        <v>-0.0925</v>
      </c>
      <c r="V162" s="231" t="n">
        <v>-0.0375</v>
      </c>
      <c r="W162" s="231" t="n">
        <v>0.27</v>
      </c>
      <c r="X162" s="231" t="n">
        <v>0.305</v>
      </c>
      <c r="Y162" s="231" t="n">
        <v>0.17</v>
      </c>
      <c r="Z162" s="231" t="n">
        <v>0</v>
      </c>
      <c r="AA162" s="231" t="n">
        <v>0.27</v>
      </c>
      <c r="AB162" s="231" t="n">
        <v>0.4</v>
      </c>
      <c r="AC162" s="231" t="n">
        <v>-0.009999999</v>
      </c>
      <c r="AD162" s="231" t="n">
        <v>-0.03</v>
      </c>
      <c r="AE162" s="231" t="n">
        <v>-0.0055</v>
      </c>
      <c r="AF162" s="231" t="n">
        <v>-0.0205</v>
      </c>
      <c r="AG162" s="231" t="n">
        <v>0.005</v>
      </c>
      <c r="AH162" s="231" t="n">
        <v>-0.0205</v>
      </c>
      <c r="AI162" s="231" t="n">
        <v>-0.0675</v>
      </c>
      <c r="AJ162" s="231" t="n">
        <v>-0.0455</v>
      </c>
      <c r="AK162" s="231" t="n">
        <v>-0.068</v>
      </c>
      <c r="AL162" s="231" t="n">
        <v>-0.012</v>
      </c>
      <c r="AM162" s="231" t="n">
        <v>-0.066</v>
      </c>
      <c r="AN162" s="231" t="n">
        <v>-0.1475</v>
      </c>
      <c r="AO162" s="231" t="n">
        <v>-0.008499999</v>
      </c>
      <c r="AP162" s="231" t="n">
        <v>0.011</v>
      </c>
      <c r="AQ162" s="231" t="n">
        <v>1.61</v>
      </c>
      <c r="AR162" s="231" t="n">
        <v>-0.0575</v>
      </c>
      <c r="AS162" s="231" t="n">
        <v>-0.28</v>
      </c>
      <c r="AT162" s="231" t="n">
        <v>-0.1275</v>
      </c>
      <c r="AU162" s="231" t="n">
        <v>-0.19</v>
      </c>
      <c r="AV162" s="231" t="n">
        <v>0.13</v>
      </c>
      <c r="AW162" s="231" t="n">
        <v>0</v>
      </c>
      <c r="AX162" s="231" t="n">
        <v>0</v>
      </c>
      <c r="AY162" s="231" t="n">
        <v>0.12</v>
      </c>
      <c r="AZ162" s="231" t="n">
        <v>-0.28</v>
      </c>
      <c r="BA162" s="231" t="n">
        <v>0</v>
      </c>
      <c r="BB162" s="231" t="n">
        <v>0</v>
      </c>
      <c r="BC162" s="231" t="n">
        <v>-0.147</v>
      </c>
      <c r="BD162" s="231" t="n">
        <v>-0.0375</v>
      </c>
      <c r="BE162" s="231" t="n">
        <v>-0.1325</v>
      </c>
      <c r="BF162" s="231" t="n">
        <v>-0.017</v>
      </c>
      <c r="BG162" s="231" t="n">
        <v>-0.0575</v>
      </c>
      <c r="BH162" s="231" t="n">
        <v>-0.0925</v>
      </c>
      <c r="BI162" s="231" t="n">
        <v>-0.0675</v>
      </c>
      <c r="BJ162" s="231" t="n">
        <v>0</v>
      </c>
      <c r="BK162" s="231" t="n">
        <v>0.235</v>
      </c>
      <c r="BL162" s="231" t="n">
        <v>0.305</v>
      </c>
      <c r="BM162" s="231" t="n">
        <v>0.27</v>
      </c>
      <c r="BN162" s="231" t="n">
        <v>1.105</v>
      </c>
    </row>
    <row r="163" customFormat="false" ht="12.75" hidden="false" customHeight="false" outlineLevel="0" collapsed="false">
      <c r="C163" s="263"/>
      <c r="G163" s="219" t="n">
        <f aca="false">EOMONTH(G162,0)+1</f>
        <v>41640</v>
      </c>
      <c r="H163" s="0" t="n">
        <v>4.87</v>
      </c>
      <c r="I163" s="234" t="n">
        <v>0.155</v>
      </c>
      <c r="J163" s="231" t="n">
        <v>0.067404814214848</v>
      </c>
      <c r="K163" s="231" t="n">
        <v>-0.1325</v>
      </c>
      <c r="L163" s="231" t="n">
        <v>-0.1375</v>
      </c>
      <c r="M163" s="270" t="n">
        <v>-0.015</v>
      </c>
      <c r="N163" s="270" t="n">
        <v>-0.1975</v>
      </c>
      <c r="O163" s="231" t="n">
        <v>0.0225</v>
      </c>
      <c r="P163" s="231" t="n">
        <v>-0.0375</v>
      </c>
      <c r="Q163" s="231" t="n">
        <v>-0.0725</v>
      </c>
      <c r="R163" s="231" t="n">
        <v>-0.1025</v>
      </c>
      <c r="S163" s="231" t="n">
        <v>-0.1325</v>
      </c>
      <c r="T163" s="231" t="n">
        <v>-0.1325</v>
      </c>
      <c r="U163" s="231" t="n">
        <v>-0.08375</v>
      </c>
      <c r="V163" s="231" t="n">
        <v>-0.0375</v>
      </c>
      <c r="W163" s="231" t="n">
        <v>0.26</v>
      </c>
      <c r="X163" s="231" t="n">
        <v>0.295</v>
      </c>
      <c r="Y163" s="231" t="n">
        <v>0.16</v>
      </c>
      <c r="Z163" s="231" t="n">
        <v>0</v>
      </c>
      <c r="AA163" s="231" t="n">
        <v>0.27</v>
      </c>
      <c r="AB163" s="231" t="n">
        <v>0.39</v>
      </c>
      <c r="AC163" s="231" t="n">
        <v>-0.009999999</v>
      </c>
      <c r="AD163" s="231" t="n">
        <v>-0.025</v>
      </c>
      <c r="AE163" s="231" t="n">
        <v>-0.0055</v>
      </c>
      <c r="AF163" s="231" t="n">
        <v>-0.0205</v>
      </c>
      <c r="AG163" s="231" t="n">
        <v>0.005</v>
      </c>
      <c r="AH163" s="231" t="n">
        <v>-0.0205</v>
      </c>
      <c r="AI163" s="231" t="n">
        <v>-0.0675</v>
      </c>
      <c r="AJ163" s="231" t="n">
        <v>-0.0455</v>
      </c>
      <c r="AK163" s="231" t="n">
        <v>-0.068</v>
      </c>
      <c r="AL163" s="231" t="n">
        <v>-0.012</v>
      </c>
      <c r="AM163" s="231" t="n">
        <v>-0.066</v>
      </c>
      <c r="AN163" s="231" t="n">
        <v>-0.13</v>
      </c>
      <c r="AO163" s="231" t="n">
        <v>-0.008499999</v>
      </c>
      <c r="AP163" s="231" t="n">
        <v>0.011</v>
      </c>
      <c r="AQ163" s="231" t="n">
        <v>1.57</v>
      </c>
      <c r="AR163" s="231" t="n">
        <v>-0.04</v>
      </c>
      <c r="AS163" s="231" t="n">
        <v>-0.28</v>
      </c>
      <c r="AT163" s="231" t="n">
        <v>-0.1275</v>
      </c>
      <c r="AU163" s="231" t="n">
        <v>-0.19</v>
      </c>
      <c r="AV163" s="231" t="n">
        <v>0</v>
      </c>
      <c r="AW163" s="231" t="n">
        <v>0</v>
      </c>
      <c r="AX163" s="231" t="n">
        <v>0</v>
      </c>
      <c r="AY163" s="231" t="n">
        <v>0.12</v>
      </c>
      <c r="AZ163" s="231" t="n">
        <v>-0.28</v>
      </c>
      <c r="BA163" s="231" t="n">
        <v>0</v>
      </c>
      <c r="BB163" s="231" t="n">
        <v>0</v>
      </c>
      <c r="BC163" s="231" t="n">
        <v>-0.1395</v>
      </c>
      <c r="BD163" s="231" t="n">
        <v>-0.0375</v>
      </c>
      <c r="BE163" s="231" t="n">
        <v>-0.1275</v>
      </c>
      <c r="BF163" s="231" t="n">
        <v>-0.017</v>
      </c>
      <c r="BG163" s="231" t="n">
        <v>-0.0575</v>
      </c>
      <c r="BH163" s="231" t="n">
        <v>-0.075</v>
      </c>
      <c r="BI163" s="231" t="n">
        <v>-0.0675</v>
      </c>
      <c r="BJ163" s="231" t="n">
        <v>0</v>
      </c>
      <c r="BK163" s="231" t="n">
        <v>0.3</v>
      </c>
      <c r="BL163" s="231" t="n">
        <v>0.295</v>
      </c>
      <c r="BM163" s="231" t="n">
        <v>0.26</v>
      </c>
      <c r="BN163" s="231" t="n">
        <v>1.105</v>
      </c>
    </row>
    <row r="164" customFormat="false" ht="12.75" hidden="false" customHeight="false" outlineLevel="0" collapsed="false">
      <c r="C164" s="263"/>
      <c r="G164" s="219" t="n">
        <f aca="false">EOMONTH(G163,0)+1</f>
        <v>41671</v>
      </c>
      <c r="H164" s="0" t="n">
        <v>4.75</v>
      </c>
      <c r="I164" s="234" t="n">
        <v>0.15</v>
      </c>
      <c r="J164" s="231" t="n">
        <v>0.067417581857176</v>
      </c>
      <c r="K164" s="231" t="n">
        <v>-0.13</v>
      </c>
      <c r="L164" s="231" t="n">
        <v>-0.135</v>
      </c>
      <c r="M164" s="270" t="n">
        <v>-0.015</v>
      </c>
      <c r="N164" s="270" t="n">
        <v>-0.195</v>
      </c>
      <c r="O164" s="231" t="n">
        <v>0.02</v>
      </c>
      <c r="P164" s="231" t="n">
        <v>-0.0375</v>
      </c>
      <c r="Q164" s="231" t="n">
        <v>-0.0725</v>
      </c>
      <c r="R164" s="231" t="n">
        <v>-0.1</v>
      </c>
      <c r="S164" s="231" t="n">
        <v>-0.13</v>
      </c>
      <c r="T164" s="231" t="n">
        <v>-0.13</v>
      </c>
      <c r="U164" s="231" t="n">
        <v>-0.0775</v>
      </c>
      <c r="V164" s="231" t="n">
        <v>-0.0375</v>
      </c>
      <c r="W164" s="231" t="n">
        <v>0.255</v>
      </c>
      <c r="X164" s="231" t="n">
        <v>0.29</v>
      </c>
      <c r="Y164" s="231" t="n">
        <v>0.155</v>
      </c>
      <c r="Z164" s="231" t="n">
        <v>0</v>
      </c>
      <c r="AA164" s="231" t="n">
        <v>0.24</v>
      </c>
      <c r="AB164" s="231" t="n">
        <v>0.39</v>
      </c>
      <c r="AC164" s="231" t="n">
        <v>-0.009999999</v>
      </c>
      <c r="AD164" s="231" t="n">
        <v>-0.025</v>
      </c>
      <c r="AE164" s="231" t="n">
        <v>0.0105</v>
      </c>
      <c r="AF164" s="231" t="n">
        <v>-0.0045</v>
      </c>
      <c r="AG164" s="231" t="n">
        <v>0.005</v>
      </c>
      <c r="AH164" s="231" t="n">
        <v>-0.0205</v>
      </c>
      <c r="AI164" s="231" t="n">
        <v>-0.0675</v>
      </c>
      <c r="AJ164" s="231" t="n">
        <v>-0.0455</v>
      </c>
      <c r="AK164" s="231" t="n">
        <v>-0.068</v>
      </c>
      <c r="AL164" s="231" t="n">
        <v>-0.012</v>
      </c>
      <c r="AM164" s="231" t="n">
        <v>-0.0635</v>
      </c>
      <c r="AN164" s="231" t="n">
        <v>-0.1175</v>
      </c>
      <c r="AO164" s="231" t="n">
        <v>-0.008499999</v>
      </c>
      <c r="AP164" s="231" t="n">
        <v>0.011</v>
      </c>
      <c r="AQ164" s="231" t="n">
        <v>0.93</v>
      </c>
      <c r="AR164" s="231" t="n">
        <v>-0.0275</v>
      </c>
      <c r="AS164" s="231" t="n">
        <v>-0.28</v>
      </c>
      <c r="AT164" s="231" t="n">
        <v>-0.1325</v>
      </c>
      <c r="AU164" s="231" t="n">
        <v>-0.19</v>
      </c>
      <c r="AV164" s="231" t="n">
        <v>-0.18</v>
      </c>
      <c r="AW164" s="231" t="n">
        <v>0</v>
      </c>
      <c r="AX164" s="231" t="n">
        <v>0</v>
      </c>
      <c r="AY164" s="231" t="n">
        <v>0.12</v>
      </c>
      <c r="AZ164" s="231" t="n">
        <v>-0.28</v>
      </c>
      <c r="BA164" s="231" t="n">
        <v>0</v>
      </c>
      <c r="BB164" s="231" t="n">
        <v>0</v>
      </c>
      <c r="BC164" s="231" t="n">
        <v>-0.1285</v>
      </c>
      <c r="BD164" s="231" t="n">
        <v>-0.0375</v>
      </c>
      <c r="BE164" s="231" t="n">
        <v>-0.1175</v>
      </c>
      <c r="BF164" s="231" t="n">
        <v>-0.017</v>
      </c>
      <c r="BG164" s="231" t="n">
        <v>-0.0575</v>
      </c>
      <c r="BH164" s="231" t="n">
        <v>-0.0625</v>
      </c>
      <c r="BI164" s="231" t="n">
        <v>-0.0675</v>
      </c>
      <c r="BJ164" s="231" t="n">
        <v>0</v>
      </c>
      <c r="BK164" s="231" t="n">
        <v>0.295</v>
      </c>
      <c r="BL164" s="231" t="n">
        <v>0.29</v>
      </c>
      <c r="BM164" s="231" t="n">
        <v>0.255</v>
      </c>
      <c r="BN164" s="231" t="n">
        <v>0.715</v>
      </c>
    </row>
    <row r="165" customFormat="false" ht="12.75" hidden="false" customHeight="false" outlineLevel="0" collapsed="false">
      <c r="C165" s="263"/>
      <c r="G165" s="219" t="n">
        <f aca="false">EOMONTH(G164,0)+1</f>
        <v>41699</v>
      </c>
      <c r="H165" s="0" t="n">
        <v>4.62</v>
      </c>
      <c r="I165" s="234" t="n">
        <v>0.15</v>
      </c>
      <c r="J165" s="231" t="n">
        <v>0.067431717461246</v>
      </c>
      <c r="K165" s="231" t="n">
        <v>-0.135</v>
      </c>
      <c r="L165" s="231" t="n">
        <v>-0.14</v>
      </c>
      <c r="M165" s="270" t="n">
        <v>-0.1</v>
      </c>
      <c r="N165" s="270" t="n">
        <v>-0.2</v>
      </c>
      <c r="O165" s="231" t="n">
        <v>-0.105</v>
      </c>
      <c r="P165" s="231" t="n">
        <v>-0.03</v>
      </c>
      <c r="Q165" s="231" t="n">
        <v>-0.0555</v>
      </c>
      <c r="R165" s="231" t="n">
        <v>-0.105</v>
      </c>
      <c r="S165" s="231" t="n">
        <v>-0.135</v>
      </c>
      <c r="T165" s="231" t="n">
        <v>-0.135</v>
      </c>
      <c r="U165" s="231" t="n">
        <v>-0.055</v>
      </c>
      <c r="V165" s="231" t="n">
        <v>-0.035</v>
      </c>
      <c r="W165" s="231" t="n">
        <v>0.19</v>
      </c>
      <c r="X165" s="231" t="n">
        <v>0.225</v>
      </c>
      <c r="Y165" s="231" t="n">
        <v>0.1</v>
      </c>
      <c r="Z165" s="231" t="n">
        <v>0</v>
      </c>
      <c r="AA165" s="231" t="n">
        <v>0.17</v>
      </c>
      <c r="AB165" s="231" t="n">
        <v>0.24</v>
      </c>
      <c r="AC165" s="231" t="n">
        <v>-0.009499999</v>
      </c>
      <c r="AD165" s="231" t="n">
        <v>-0.0325</v>
      </c>
      <c r="AE165" s="231" t="n">
        <v>0.0105</v>
      </c>
      <c r="AF165" s="231" t="n">
        <v>-0.0045</v>
      </c>
      <c r="AG165" s="231" t="n">
        <v>0.005</v>
      </c>
      <c r="AH165" s="231" t="n">
        <v>-0.0105</v>
      </c>
      <c r="AI165" s="231" t="n">
        <v>-0.07</v>
      </c>
      <c r="AJ165" s="231" t="n">
        <v>-0.048</v>
      </c>
      <c r="AK165" s="231" t="n">
        <v>-0.0705</v>
      </c>
      <c r="AL165" s="231" t="n">
        <v>-0.017</v>
      </c>
      <c r="AM165" s="231" t="n">
        <v>-0.046</v>
      </c>
      <c r="AN165" s="231" t="n">
        <v>-0.075</v>
      </c>
      <c r="AO165" s="231" t="n">
        <v>-0.003999999</v>
      </c>
      <c r="AP165" s="231" t="n">
        <v>0.0115</v>
      </c>
      <c r="AQ165" s="231" t="n">
        <v>0.45</v>
      </c>
      <c r="AR165" s="231" t="n">
        <v>0.015</v>
      </c>
      <c r="AS165" s="231" t="n">
        <v>-0.33</v>
      </c>
      <c r="AT165" s="231" t="n">
        <v>-0.12</v>
      </c>
      <c r="AU165" s="231" t="n">
        <v>-0.19</v>
      </c>
      <c r="AV165" s="231" t="n">
        <v>-0.29</v>
      </c>
      <c r="AW165" s="231" t="n">
        <v>0</v>
      </c>
      <c r="AX165" s="231" t="n">
        <v>0</v>
      </c>
      <c r="AY165" s="231" t="n">
        <v>0.295</v>
      </c>
      <c r="AZ165" s="231" t="n">
        <v>-0.33</v>
      </c>
      <c r="BA165" s="231" t="n">
        <v>0</v>
      </c>
      <c r="BB165" s="231" t="n">
        <v>0</v>
      </c>
      <c r="BC165" s="231" t="n">
        <v>-0.0975</v>
      </c>
      <c r="BD165" s="231" t="n">
        <v>-0.035</v>
      </c>
      <c r="BE165" s="231" t="n">
        <v>-0.075</v>
      </c>
      <c r="BF165" s="231" t="n">
        <v>-0.017</v>
      </c>
      <c r="BG165" s="231" t="n">
        <v>-0.0405</v>
      </c>
      <c r="BH165" s="231" t="n">
        <v>-0.02</v>
      </c>
      <c r="BI165" s="231" t="n">
        <v>-0.07</v>
      </c>
      <c r="BJ165" s="231" t="n">
        <v>0</v>
      </c>
      <c r="BK165" s="231" t="n">
        <v>0.17</v>
      </c>
      <c r="BL165" s="231" t="n">
        <v>0.225</v>
      </c>
      <c r="BM165" s="231" t="n">
        <v>0.19</v>
      </c>
      <c r="BN165" s="231" t="n">
        <v>0.365</v>
      </c>
    </row>
    <row r="166" customFormat="false" ht="12.75" hidden="false" customHeight="false" outlineLevel="0" collapsed="false">
      <c r="C166" s="263"/>
      <c r="G166" s="219" t="n">
        <f aca="false">EOMONTH(G165,0)+1</f>
        <v>41730</v>
      </c>
      <c r="H166" s="0" t="n">
        <v>4.59</v>
      </c>
      <c r="I166" s="234" t="n">
        <v>0.15</v>
      </c>
      <c r="J166" s="231" t="n">
        <v>0.067445397078151</v>
      </c>
      <c r="K166" s="231" t="n">
        <v>-0.135</v>
      </c>
      <c r="L166" s="231" t="n">
        <v>-0.14</v>
      </c>
      <c r="M166" s="270" t="n">
        <v>-0.095</v>
      </c>
      <c r="N166" s="270" t="n">
        <v>-0.2</v>
      </c>
      <c r="O166" s="231" t="n">
        <v>-0.1</v>
      </c>
      <c r="P166" s="231" t="n">
        <v>-0.03</v>
      </c>
      <c r="Q166" s="231" t="n">
        <v>-0.0555</v>
      </c>
      <c r="R166" s="231" t="n">
        <v>-0.105</v>
      </c>
      <c r="S166" s="231" t="n">
        <v>-0.135</v>
      </c>
      <c r="T166" s="231" t="n">
        <v>-0.135</v>
      </c>
      <c r="U166" s="231" t="n">
        <v>-0.055</v>
      </c>
      <c r="V166" s="231" t="n">
        <v>-0.035</v>
      </c>
      <c r="W166" s="231" t="n">
        <v>0.18</v>
      </c>
      <c r="X166" s="231" t="n">
        <v>0.215</v>
      </c>
      <c r="Y166" s="231" t="n">
        <v>0.09</v>
      </c>
      <c r="Z166" s="231" t="n">
        <v>0</v>
      </c>
      <c r="AA166" s="231" t="n">
        <v>0.165</v>
      </c>
      <c r="AB166" s="231" t="n">
        <v>0.195</v>
      </c>
      <c r="AC166" s="231" t="n">
        <v>-0.009499999</v>
      </c>
      <c r="AD166" s="231" t="n">
        <v>-0.03275</v>
      </c>
      <c r="AE166" s="231" t="n">
        <v>0.01025</v>
      </c>
      <c r="AF166" s="231" t="n">
        <v>-0.00475</v>
      </c>
      <c r="AG166" s="231" t="n">
        <v>0.005</v>
      </c>
      <c r="AH166" s="231" t="n">
        <v>-0.0105</v>
      </c>
      <c r="AI166" s="231" t="n">
        <v>-0.07</v>
      </c>
      <c r="AJ166" s="231" t="n">
        <v>-0.048</v>
      </c>
      <c r="AK166" s="231" t="n">
        <v>-0.0705</v>
      </c>
      <c r="AL166" s="231" t="n">
        <v>-0.017</v>
      </c>
      <c r="AM166" s="231" t="n">
        <v>-0.054</v>
      </c>
      <c r="AN166" s="231" t="n">
        <v>-0.075</v>
      </c>
      <c r="AO166" s="231" t="n">
        <v>-0.014</v>
      </c>
      <c r="AP166" s="231" t="n">
        <v>0.0115</v>
      </c>
      <c r="AQ166" s="231" t="n">
        <v>0.39</v>
      </c>
      <c r="AR166" s="231" t="n">
        <v>0.015</v>
      </c>
      <c r="AS166" s="231" t="n">
        <v>-0.33</v>
      </c>
      <c r="AT166" s="231" t="n">
        <v>-0.12</v>
      </c>
      <c r="AU166" s="231" t="n">
        <v>-0.19</v>
      </c>
      <c r="AV166" s="231" t="n">
        <v>-0.29</v>
      </c>
      <c r="AW166" s="231" t="n">
        <v>0</v>
      </c>
      <c r="AX166" s="231" t="n">
        <v>0</v>
      </c>
      <c r="AY166" s="231" t="n">
        <v>0.295</v>
      </c>
      <c r="AZ166" s="231" t="n">
        <v>-0.33</v>
      </c>
      <c r="BA166" s="231" t="n">
        <v>0</v>
      </c>
      <c r="BB166" s="231" t="n">
        <v>0</v>
      </c>
      <c r="BC166" s="231" t="n">
        <v>-0.0925</v>
      </c>
      <c r="BD166" s="231" t="n">
        <v>-0.035</v>
      </c>
      <c r="BE166" s="231" t="n">
        <v>-0.07</v>
      </c>
      <c r="BF166" s="231" t="n">
        <v>-0.017</v>
      </c>
      <c r="BG166" s="231" t="n">
        <v>-0.0405</v>
      </c>
      <c r="BH166" s="231" t="n">
        <v>-0.02</v>
      </c>
      <c r="BI166" s="231" t="n">
        <v>-0.07</v>
      </c>
      <c r="BJ166" s="231" t="n">
        <v>0</v>
      </c>
      <c r="BK166" s="231" t="n">
        <v>0.17</v>
      </c>
      <c r="BL166" s="231" t="n">
        <v>0.215</v>
      </c>
      <c r="BM166" s="231" t="n">
        <v>0.18</v>
      </c>
      <c r="BN166" s="231" t="n">
        <v>0.2975</v>
      </c>
    </row>
    <row r="167" customFormat="false" ht="12.75" hidden="false" customHeight="false" outlineLevel="0" collapsed="false">
      <c r="C167" s="263"/>
      <c r="G167" s="219" t="n">
        <f aca="false">EOMONTH(G166,0)+1</f>
        <v>41760</v>
      </c>
      <c r="H167" s="0" t="n">
        <v>4.613</v>
      </c>
      <c r="I167" s="234" t="n">
        <v>0.15</v>
      </c>
      <c r="J167" s="231" t="n">
        <v>0.067459532682351</v>
      </c>
      <c r="K167" s="231" t="n">
        <v>-0.135</v>
      </c>
      <c r="L167" s="231" t="n">
        <v>-0.14</v>
      </c>
      <c r="M167" s="270" t="n">
        <v>-0.09</v>
      </c>
      <c r="N167" s="270" t="n">
        <v>-0.2</v>
      </c>
      <c r="O167" s="231" t="n">
        <v>-0.095</v>
      </c>
      <c r="P167" s="231" t="n">
        <v>-0.03</v>
      </c>
      <c r="Q167" s="231" t="n">
        <v>-0.0555</v>
      </c>
      <c r="R167" s="231" t="n">
        <v>-0.105</v>
      </c>
      <c r="S167" s="231" t="n">
        <v>-0.135</v>
      </c>
      <c r="T167" s="231" t="n">
        <v>-0.135</v>
      </c>
      <c r="U167" s="231" t="n">
        <v>-0.0525</v>
      </c>
      <c r="V167" s="231" t="n">
        <v>-0.035</v>
      </c>
      <c r="W167" s="231" t="n">
        <v>0.17</v>
      </c>
      <c r="X167" s="231" t="n">
        <v>0.205</v>
      </c>
      <c r="Y167" s="231" t="n">
        <v>0.08</v>
      </c>
      <c r="Z167" s="231" t="n">
        <v>0</v>
      </c>
      <c r="AA167" s="231" t="n">
        <v>0.17</v>
      </c>
      <c r="AB167" s="231" t="n">
        <v>0.195</v>
      </c>
      <c r="AC167" s="231" t="n">
        <v>-0.009499999</v>
      </c>
      <c r="AD167" s="231" t="n">
        <v>-0.03275</v>
      </c>
      <c r="AE167" s="231" t="n">
        <v>0.01025</v>
      </c>
      <c r="AF167" s="231" t="n">
        <v>-0.00475</v>
      </c>
      <c r="AG167" s="231" t="n">
        <v>0.005</v>
      </c>
      <c r="AH167" s="231" t="n">
        <v>-0.0105</v>
      </c>
      <c r="AI167" s="231" t="n">
        <v>-0.07</v>
      </c>
      <c r="AJ167" s="231" t="n">
        <v>-0.048</v>
      </c>
      <c r="AK167" s="231" t="n">
        <v>-0.0705</v>
      </c>
      <c r="AL167" s="231" t="n">
        <v>-0.017</v>
      </c>
      <c r="AM167" s="231" t="n">
        <v>-0.07</v>
      </c>
      <c r="AN167" s="231" t="n">
        <v>-0.07</v>
      </c>
      <c r="AO167" s="231" t="n">
        <v>-0.014</v>
      </c>
      <c r="AP167" s="231" t="n">
        <v>0.0115</v>
      </c>
      <c r="AQ167" s="231" t="n">
        <v>0.39</v>
      </c>
      <c r="AR167" s="231" t="n">
        <v>0.02</v>
      </c>
      <c r="AS167" s="231" t="n">
        <v>-0.33</v>
      </c>
      <c r="AT167" s="231" t="n">
        <v>-0.12</v>
      </c>
      <c r="AU167" s="231" t="n">
        <v>-0.19</v>
      </c>
      <c r="AV167" s="231" t="n">
        <v>-0.29</v>
      </c>
      <c r="AW167" s="231" t="n">
        <v>0</v>
      </c>
      <c r="AX167" s="231" t="n">
        <v>0</v>
      </c>
      <c r="AY167" s="231" t="n">
        <v>0.295</v>
      </c>
      <c r="AZ167" s="231" t="n">
        <v>-0.33</v>
      </c>
      <c r="BA167" s="231" t="n">
        <v>0</v>
      </c>
      <c r="BB167" s="231" t="n">
        <v>0</v>
      </c>
      <c r="BC167" s="231" t="n">
        <v>-0.0925</v>
      </c>
      <c r="BD167" s="231" t="n">
        <v>-0.035</v>
      </c>
      <c r="BE167" s="231" t="n">
        <v>-0.065</v>
      </c>
      <c r="BF167" s="231" t="n">
        <v>-0.017</v>
      </c>
      <c r="BG167" s="231" t="n">
        <v>-0.0405</v>
      </c>
      <c r="BH167" s="231" t="n">
        <v>-0.015</v>
      </c>
      <c r="BI167" s="231" t="n">
        <v>-0.07</v>
      </c>
      <c r="BJ167" s="231" t="n">
        <v>0</v>
      </c>
      <c r="BK167" s="231" t="n">
        <v>0.17</v>
      </c>
      <c r="BL167" s="231" t="n">
        <v>0.205</v>
      </c>
      <c r="BM167" s="231" t="n">
        <v>0.17</v>
      </c>
      <c r="BN167" s="231" t="n">
        <v>0.2975</v>
      </c>
    </row>
    <row r="168" customFormat="false" ht="12.75" hidden="false" customHeight="false" outlineLevel="0" collapsed="false">
      <c r="C168" s="263"/>
      <c r="G168" s="219" t="n">
        <f aca="false">EOMONTH(G167,0)+1</f>
        <v>41791</v>
      </c>
      <c r="H168" s="0" t="n">
        <v>4.618</v>
      </c>
      <c r="I168" s="234" t="n">
        <v>0.15</v>
      </c>
      <c r="J168" s="231" t="n">
        <v>0.067473212299381</v>
      </c>
      <c r="K168" s="231" t="n">
        <v>-0.135</v>
      </c>
      <c r="L168" s="231" t="n">
        <v>-0.14</v>
      </c>
      <c r="M168" s="270" t="n">
        <v>-0.09</v>
      </c>
      <c r="N168" s="270" t="n">
        <v>-0.22</v>
      </c>
      <c r="O168" s="231" t="n">
        <v>-0.095</v>
      </c>
      <c r="P168" s="231" t="n">
        <v>-0.03</v>
      </c>
      <c r="Q168" s="231" t="n">
        <v>-0.0555</v>
      </c>
      <c r="R168" s="231" t="n">
        <v>-0.105</v>
      </c>
      <c r="S168" s="231" t="n">
        <v>-0.135</v>
      </c>
      <c r="T168" s="231" t="n">
        <v>-0.135</v>
      </c>
      <c r="U168" s="231" t="n">
        <v>-0.05125</v>
      </c>
      <c r="V168" s="231" t="n">
        <v>-0.035</v>
      </c>
      <c r="W168" s="231" t="n">
        <v>0.17</v>
      </c>
      <c r="X168" s="231" t="n">
        <v>0.205</v>
      </c>
      <c r="Y168" s="231" t="n">
        <v>0.08</v>
      </c>
      <c r="Z168" s="231" t="n">
        <v>0</v>
      </c>
      <c r="AA168" s="231" t="n">
        <v>0.175</v>
      </c>
      <c r="AB168" s="231" t="n">
        <v>0.215</v>
      </c>
      <c r="AC168" s="231" t="n">
        <v>-0.009499999</v>
      </c>
      <c r="AD168" s="231" t="n">
        <v>-0.03275</v>
      </c>
      <c r="AE168" s="231" t="n">
        <v>0.01025</v>
      </c>
      <c r="AF168" s="231" t="n">
        <v>-0.00475</v>
      </c>
      <c r="AG168" s="231" t="n">
        <v>0.005</v>
      </c>
      <c r="AH168" s="231" t="n">
        <v>-0.0105</v>
      </c>
      <c r="AI168" s="231" t="n">
        <v>-0.07</v>
      </c>
      <c r="AJ168" s="231" t="n">
        <v>-0.048</v>
      </c>
      <c r="AK168" s="231" t="n">
        <v>-0.0705</v>
      </c>
      <c r="AL168" s="231" t="n">
        <v>-0.017</v>
      </c>
      <c r="AM168" s="231" t="n">
        <v>-0.063</v>
      </c>
      <c r="AN168" s="231" t="n">
        <v>-0.0675</v>
      </c>
      <c r="AO168" s="231" t="n">
        <v>-0.014</v>
      </c>
      <c r="AP168" s="231" t="n">
        <v>0.0115</v>
      </c>
      <c r="AQ168" s="231" t="n">
        <v>0.45</v>
      </c>
      <c r="AR168" s="231" t="n">
        <v>0.0225</v>
      </c>
      <c r="AS168" s="231" t="n">
        <v>-0.33</v>
      </c>
      <c r="AT168" s="231" t="n">
        <v>-0.12</v>
      </c>
      <c r="AU168" s="231" t="n">
        <v>-0.19</v>
      </c>
      <c r="AV168" s="231" t="n">
        <v>-0.29</v>
      </c>
      <c r="AW168" s="231" t="n">
        <v>0</v>
      </c>
      <c r="AX168" s="231" t="n">
        <v>0</v>
      </c>
      <c r="AY168" s="231" t="n">
        <v>0.295</v>
      </c>
      <c r="AZ168" s="231" t="n">
        <v>-0.33</v>
      </c>
      <c r="BA168" s="231" t="n">
        <v>0</v>
      </c>
      <c r="BB168" s="231" t="n">
        <v>0</v>
      </c>
      <c r="BC168" s="231" t="n">
        <v>-0.0925</v>
      </c>
      <c r="BD168" s="231" t="n">
        <v>-0.035</v>
      </c>
      <c r="BE168" s="231" t="n">
        <v>-0.06</v>
      </c>
      <c r="BF168" s="231" t="n">
        <v>-0.017</v>
      </c>
      <c r="BG168" s="231" t="n">
        <v>-0.0405</v>
      </c>
      <c r="BH168" s="231" t="n">
        <v>-0.0125</v>
      </c>
      <c r="BI168" s="231" t="n">
        <v>-0.07</v>
      </c>
      <c r="BJ168" s="231" t="n">
        <v>0</v>
      </c>
      <c r="BK168" s="231" t="n">
        <v>0.17</v>
      </c>
      <c r="BL168" s="231" t="n">
        <v>0.205</v>
      </c>
      <c r="BM168" s="231" t="n">
        <v>0.17</v>
      </c>
      <c r="BN168" s="231" t="n">
        <v>0.31</v>
      </c>
    </row>
    <row r="169" customFormat="false" ht="12.75" hidden="false" customHeight="false" outlineLevel="0" collapsed="false">
      <c r="C169" s="263"/>
      <c r="G169" s="219" t="n">
        <f aca="false">EOMONTH(G168,0)+1</f>
        <v>41821</v>
      </c>
      <c r="H169" s="0" t="n">
        <v>4.628</v>
      </c>
      <c r="I169" s="234" t="n">
        <v>0.15</v>
      </c>
      <c r="J169" s="231" t="n">
        <v>0.067487347903711</v>
      </c>
      <c r="K169" s="231" t="n">
        <v>-0.135</v>
      </c>
      <c r="L169" s="231" t="n">
        <v>-0.14</v>
      </c>
      <c r="M169" s="270" t="n">
        <v>-0.09</v>
      </c>
      <c r="N169" s="270" t="n">
        <v>-0.22</v>
      </c>
      <c r="O169" s="231" t="n">
        <v>-0.095</v>
      </c>
      <c r="P169" s="231" t="n">
        <v>-0.03</v>
      </c>
      <c r="Q169" s="231" t="n">
        <v>-0.0555</v>
      </c>
      <c r="R169" s="231" t="n">
        <v>-0.105</v>
      </c>
      <c r="S169" s="231" t="n">
        <v>-0.135</v>
      </c>
      <c r="T169" s="231" t="n">
        <v>-0.135</v>
      </c>
      <c r="U169" s="231" t="n">
        <v>-0.05</v>
      </c>
      <c r="V169" s="231" t="n">
        <v>-0.035</v>
      </c>
      <c r="W169" s="231" t="n">
        <v>0.17</v>
      </c>
      <c r="X169" s="231" t="n">
        <v>0.205</v>
      </c>
      <c r="Y169" s="231" t="n">
        <v>0.08</v>
      </c>
      <c r="Z169" s="231" t="n">
        <v>0</v>
      </c>
      <c r="AA169" s="231" t="n">
        <v>0.175</v>
      </c>
      <c r="AB169" s="231" t="n">
        <v>0.205</v>
      </c>
      <c r="AC169" s="231" t="n">
        <v>-0.009499999</v>
      </c>
      <c r="AD169" s="231" t="n">
        <v>-0.03275</v>
      </c>
      <c r="AE169" s="231" t="n">
        <v>0.01025</v>
      </c>
      <c r="AF169" s="231" t="n">
        <v>-0.00475</v>
      </c>
      <c r="AG169" s="231" t="n">
        <v>0.005</v>
      </c>
      <c r="AH169" s="231" t="n">
        <v>-0.0105</v>
      </c>
      <c r="AI169" s="231" t="n">
        <v>-0.07</v>
      </c>
      <c r="AJ169" s="231" t="n">
        <v>-0.048</v>
      </c>
      <c r="AK169" s="231" t="n">
        <v>-0.0705</v>
      </c>
      <c r="AL169" s="231" t="n">
        <v>-0.017</v>
      </c>
      <c r="AM169" s="231" t="n">
        <v>-0.044</v>
      </c>
      <c r="AN169" s="231" t="n">
        <v>-0.065</v>
      </c>
      <c r="AO169" s="231" t="n">
        <v>-0.014</v>
      </c>
      <c r="AP169" s="231" t="n">
        <v>0.0115</v>
      </c>
      <c r="AQ169" s="231" t="n">
        <v>0.45</v>
      </c>
      <c r="AR169" s="231" t="n">
        <v>0.025</v>
      </c>
      <c r="AS169" s="231" t="n">
        <v>-0.33</v>
      </c>
      <c r="AT169" s="231" t="n">
        <v>-0.12</v>
      </c>
      <c r="AU169" s="231" t="n">
        <v>-0.19</v>
      </c>
      <c r="AV169" s="231" t="n">
        <v>-0.29</v>
      </c>
      <c r="AW169" s="231" t="n">
        <v>0</v>
      </c>
      <c r="AX169" s="231" t="n">
        <v>0</v>
      </c>
      <c r="AY169" s="231" t="n">
        <v>0.295</v>
      </c>
      <c r="AZ169" s="231" t="n">
        <v>-0.33</v>
      </c>
      <c r="BA169" s="231" t="n">
        <v>0</v>
      </c>
      <c r="BB169" s="231" t="n">
        <v>0</v>
      </c>
      <c r="BC169" s="231" t="n">
        <v>-0.08</v>
      </c>
      <c r="BD169" s="231" t="n">
        <v>-0.035</v>
      </c>
      <c r="BE169" s="231" t="n">
        <v>-0.06</v>
      </c>
      <c r="BF169" s="231" t="n">
        <v>-0.017</v>
      </c>
      <c r="BG169" s="231" t="n">
        <v>-0.0405</v>
      </c>
      <c r="BH169" s="231" t="n">
        <v>-0.01</v>
      </c>
      <c r="BI169" s="231" t="n">
        <v>-0.07</v>
      </c>
      <c r="BJ169" s="231" t="n">
        <v>0</v>
      </c>
      <c r="BK169" s="231" t="n">
        <v>0.17</v>
      </c>
      <c r="BL169" s="231" t="n">
        <v>0.205</v>
      </c>
      <c r="BM169" s="231" t="n">
        <v>0.17</v>
      </c>
      <c r="BN169" s="231" t="n">
        <v>0.31</v>
      </c>
    </row>
    <row r="170" customFormat="false" ht="12.75" hidden="false" customHeight="false" outlineLevel="0" collapsed="false">
      <c r="C170" s="263"/>
      <c r="G170" s="219" t="n">
        <f aca="false">EOMONTH(G169,0)+1</f>
        <v>41852</v>
      </c>
      <c r="H170" s="0" t="n">
        <v>4.645</v>
      </c>
      <c r="I170" s="234" t="n">
        <v>0.15</v>
      </c>
      <c r="J170" s="231" t="n">
        <v>0.067501483508107</v>
      </c>
      <c r="K170" s="231" t="n">
        <v>-0.135</v>
      </c>
      <c r="L170" s="231" t="n">
        <v>-0.14</v>
      </c>
      <c r="M170" s="270" t="n">
        <v>-0.085</v>
      </c>
      <c r="N170" s="270" t="n">
        <v>-0.22</v>
      </c>
      <c r="O170" s="231" t="n">
        <v>-0.09</v>
      </c>
      <c r="P170" s="231" t="n">
        <v>-0.03</v>
      </c>
      <c r="Q170" s="231" t="n">
        <v>-0.0555</v>
      </c>
      <c r="R170" s="231" t="n">
        <v>-0.105</v>
      </c>
      <c r="S170" s="231" t="n">
        <v>-0.135</v>
      </c>
      <c r="T170" s="231" t="n">
        <v>-0.135</v>
      </c>
      <c r="U170" s="231" t="n">
        <v>-0.05375</v>
      </c>
      <c r="V170" s="231" t="n">
        <v>-0.035</v>
      </c>
      <c r="W170" s="231" t="n">
        <v>0.19</v>
      </c>
      <c r="X170" s="231" t="n">
        <v>0.225</v>
      </c>
      <c r="Y170" s="231" t="n">
        <v>0.1</v>
      </c>
      <c r="Z170" s="231" t="n">
        <v>0</v>
      </c>
      <c r="AA170" s="231" t="n">
        <v>0.165</v>
      </c>
      <c r="AB170" s="231" t="n">
        <v>0.185</v>
      </c>
      <c r="AC170" s="231" t="n">
        <v>-0.009499999</v>
      </c>
      <c r="AD170" s="231" t="n">
        <v>-0.03275</v>
      </c>
      <c r="AE170" s="231" t="n">
        <v>0.01025</v>
      </c>
      <c r="AF170" s="231" t="n">
        <v>-0.00475</v>
      </c>
      <c r="AG170" s="231" t="n">
        <v>0.005</v>
      </c>
      <c r="AH170" s="231" t="n">
        <v>-0.0105</v>
      </c>
      <c r="AI170" s="231" t="n">
        <v>-0.07</v>
      </c>
      <c r="AJ170" s="231" t="n">
        <v>-0.048</v>
      </c>
      <c r="AK170" s="231" t="n">
        <v>-0.0705</v>
      </c>
      <c r="AL170" s="231" t="n">
        <v>-0.017</v>
      </c>
      <c r="AM170" s="231" t="n">
        <v>-0.042</v>
      </c>
      <c r="AN170" s="231" t="n">
        <v>-0.0725</v>
      </c>
      <c r="AO170" s="231" t="n">
        <v>-0.014</v>
      </c>
      <c r="AP170" s="231" t="n">
        <v>0.0115</v>
      </c>
      <c r="AQ170" s="231" t="n">
        <v>0.41</v>
      </c>
      <c r="AR170" s="231" t="n">
        <v>0.0175</v>
      </c>
      <c r="AS170" s="231" t="n">
        <v>-0.33</v>
      </c>
      <c r="AT170" s="231" t="n">
        <v>-0.12</v>
      </c>
      <c r="AU170" s="231" t="n">
        <v>-0.19</v>
      </c>
      <c r="AV170" s="231" t="n">
        <v>-0.29</v>
      </c>
      <c r="AW170" s="231" t="n">
        <v>0</v>
      </c>
      <c r="AX170" s="231" t="n">
        <v>0</v>
      </c>
      <c r="AY170" s="231" t="n">
        <v>0.295</v>
      </c>
      <c r="AZ170" s="231" t="n">
        <v>-0.33</v>
      </c>
      <c r="BA170" s="231" t="n">
        <v>0</v>
      </c>
      <c r="BB170" s="231" t="n">
        <v>0</v>
      </c>
      <c r="BC170" s="231" t="n">
        <v>-0.0825</v>
      </c>
      <c r="BD170" s="231" t="n">
        <v>-0.035</v>
      </c>
      <c r="BE170" s="231" t="n">
        <v>-0.075</v>
      </c>
      <c r="BF170" s="231" t="n">
        <v>-0.017</v>
      </c>
      <c r="BG170" s="231" t="n">
        <v>-0.0405</v>
      </c>
      <c r="BH170" s="231" t="n">
        <v>-0.0175</v>
      </c>
      <c r="BI170" s="231" t="n">
        <v>-0.07</v>
      </c>
      <c r="BJ170" s="231" t="n">
        <v>0</v>
      </c>
      <c r="BK170" s="231" t="n">
        <v>0.17</v>
      </c>
      <c r="BL170" s="231" t="n">
        <v>0.225</v>
      </c>
      <c r="BM170" s="231" t="n">
        <v>0.19</v>
      </c>
      <c r="BN170" s="231" t="n">
        <v>0.3</v>
      </c>
    </row>
    <row r="171" customFormat="false" ht="12.75" hidden="false" customHeight="false" outlineLevel="0" collapsed="false">
      <c r="C171" s="263"/>
      <c r="G171" s="219" t="n">
        <f aca="false">EOMONTH(G170,0)+1</f>
        <v>41883</v>
      </c>
      <c r="H171" s="0" t="n">
        <v>4.655</v>
      </c>
      <c r="I171" s="234" t="n">
        <v>0.15</v>
      </c>
      <c r="J171" s="231" t="n">
        <v>0.067515163125328</v>
      </c>
      <c r="K171" s="231" t="n">
        <v>-0.135</v>
      </c>
      <c r="L171" s="231" t="n">
        <v>-0.14</v>
      </c>
      <c r="M171" s="270" t="n">
        <v>-0.08</v>
      </c>
      <c r="N171" s="270" t="n">
        <v>-0.22</v>
      </c>
      <c r="O171" s="231" t="n">
        <v>-0.085</v>
      </c>
      <c r="P171" s="231" t="n">
        <v>-0.03</v>
      </c>
      <c r="Q171" s="231" t="n">
        <v>-0.0555</v>
      </c>
      <c r="R171" s="231" t="n">
        <v>-0.105</v>
      </c>
      <c r="S171" s="231" t="n">
        <v>-0.135</v>
      </c>
      <c r="T171" s="231" t="n">
        <v>-0.135</v>
      </c>
      <c r="U171" s="231" t="n">
        <v>-0.05875</v>
      </c>
      <c r="V171" s="231" t="n">
        <v>-0.035</v>
      </c>
      <c r="W171" s="231" t="n">
        <v>0.2</v>
      </c>
      <c r="X171" s="231" t="n">
        <v>0.235</v>
      </c>
      <c r="Y171" s="231" t="n">
        <v>0.11</v>
      </c>
      <c r="Z171" s="231" t="n">
        <v>0</v>
      </c>
      <c r="AA171" s="231" t="n">
        <v>0.1725</v>
      </c>
      <c r="AB171" s="231" t="n">
        <v>0.205</v>
      </c>
      <c r="AC171" s="231" t="n">
        <v>-0.009499999</v>
      </c>
      <c r="AD171" s="231" t="n">
        <v>-0.03275</v>
      </c>
      <c r="AE171" s="231" t="n">
        <v>-0.0055</v>
      </c>
      <c r="AF171" s="231" t="n">
        <v>-0.0205</v>
      </c>
      <c r="AG171" s="231" t="n">
        <v>0.005</v>
      </c>
      <c r="AH171" s="231" t="n">
        <v>-0.0105</v>
      </c>
      <c r="AI171" s="231" t="n">
        <v>-0.07</v>
      </c>
      <c r="AJ171" s="231" t="n">
        <v>-0.048</v>
      </c>
      <c r="AK171" s="231" t="n">
        <v>-0.0705</v>
      </c>
      <c r="AL171" s="231" t="n">
        <v>-0.017</v>
      </c>
      <c r="AM171" s="231" t="n">
        <v>-0.042</v>
      </c>
      <c r="AN171" s="231" t="n">
        <v>-0.0825</v>
      </c>
      <c r="AO171" s="231" t="n">
        <v>-0.014</v>
      </c>
      <c r="AP171" s="231" t="n">
        <v>0.0115</v>
      </c>
      <c r="AQ171" s="231" t="n">
        <v>0.42</v>
      </c>
      <c r="AR171" s="231" t="n">
        <v>0.0075</v>
      </c>
      <c r="AS171" s="231" t="n">
        <v>-0.33</v>
      </c>
      <c r="AT171" s="231" t="n">
        <v>-0.12</v>
      </c>
      <c r="AU171" s="231" t="n">
        <v>-0.19</v>
      </c>
      <c r="AV171" s="231" t="n">
        <v>-0.29</v>
      </c>
      <c r="AW171" s="231" t="n">
        <v>0</v>
      </c>
      <c r="AX171" s="231" t="n">
        <v>0</v>
      </c>
      <c r="AY171" s="231" t="n">
        <v>0.295</v>
      </c>
      <c r="AZ171" s="231" t="n">
        <v>-0.33</v>
      </c>
      <c r="BA171" s="231" t="n">
        <v>0</v>
      </c>
      <c r="BB171" s="231" t="n">
        <v>0</v>
      </c>
      <c r="BC171" s="231" t="n">
        <v>-0.0875</v>
      </c>
      <c r="BD171" s="231" t="n">
        <v>-0.035</v>
      </c>
      <c r="BE171" s="231" t="n">
        <v>-0.0775</v>
      </c>
      <c r="BF171" s="231" t="n">
        <v>-0.017</v>
      </c>
      <c r="BG171" s="231" t="n">
        <v>-0.0405</v>
      </c>
      <c r="BH171" s="231" t="n">
        <v>-0.0275</v>
      </c>
      <c r="BI171" s="231" t="n">
        <v>-0.07</v>
      </c>
      <c r="BJ171" s="231" t="n">
        <v>0</v>
      </c>
      <c r="BK171" s="231" t="n">
        <v>0.17</v>
      </c>
      <c r="BL171" s="231" t="n">
        <v>0.235</v>
      </c>
      <c r="BM171" s="231" t="n">
        <v>0.2</v>
      </c>
      <c r="BN171" s="231" t="n">
        <v>0.37253</v>
      </c>
    </row>
    <row r="172" customFormat="false" ht="12.75" hidden="false" customHeight="false" outlineLevel="0" collapsed="false">
      <c r="C172" s="263"/>
      <c r="G172" s="219" t="n">
        <f aca="false">EOMONTH(G171,0)+1</f>
        <v>41913</v>
      </c>
      <c r="H172" s="0" t="n">
        <v>4.79</v>
      </c>
      <c r="I172" s="234" t="n">
        <v>0.15</v>
      </c>
      <c r="J172" s="231" t="n">
        <v>0.067529298729854</v>
      </c>
      <c r="K172" s="231" t="n">
        <v>-0.135</v>
      </c>
      <c r="L172" s="231" t="n">
        <v>-0.14</v>
      </c>
      <c r="M172" s="270" t="n">
        <v>-0.0175</v>
      </c>
      <c r="N172" s="270" t="n">
        <v>-0.22</v>
      </c>
      <c r="O172" s="231" t="n">
        <v>-0.015</v>
      </c>
      <c r="P172" s="231" t="n">
        <v>-0.03</v>
      </c>
      <c r="Q172" s="231" t="n">
        <v>-0.07</v>
      </c>
      <c r="R172" s="231" t="n">
        <v>-0.105</v>
      </c>
      <c r="S172" s="231" t="n">
        <v>-0.135</v>
      </c>
      <c r="T172" s="231" t="n">
        <v>-0.135</v>
      </c>
      <c r="U172" s="231" t="n">
        <v>-0.0785</v>
      </c>
      <c r="V172" s="231" t="n">
        <v>-0.0345</v>
      </c>
      <c r="W172" s="231" t="n">
        <v>0</v>
      </c>
      <c r="X172" s="231" t="n">
        <v>0.035</v>
      </c>
      <c r="Y172" s="231" t="n">
        <v>0</v>
      </c>
      <c r="Z172" s="231" t="n">
        <v>0</v>
      </c>
      <c r="AA172" s="231" t="n">
        <v>0.24</v>
      </c>
      <c r="AB172" s="231" t="n">
        <v>0.26</v>
      </c>
      <c r="AC172" s="231" t="n">
        <v>-0.0125</v>
      </c>
      <c r="AD172" s="231" t="n">
        <v>-0.031</v>
      </c>
      <c r="AE172" s="231" t="n">
        <v>-0.0045</v>
      </c>
      <c r="AF172" s="231" t="n">
        <v>-0.0195</v>
      </c>
      <c r="AG172" s="231" t="n">
        <v>0.005</v>
      </c>
      <c r="AH172" s="231" t="n">
        <v>-0.019</v>
      </c>
      <c r="AI172" s="231" t="n">
        <v>-0.0675</v>
      </c>
      <c r="AJ172" s="231" t="n">
        <v>-0.0455</v>
      </c>
      <c r="AK172" s="231" t="n">
        <v>-0.068</v>
      </c>
      <c r="AL172" s="231" t="n">
        <v>-0.009499999</v>
      </c>
      <c r="AM172" s="231" t="n">
        <v>-0.04</v>
      </c>
      <c r="AN172" s="231" t="n">
        <v>-0.1225</v>
      </c>
      <c r="AO172" s="231" t="n">
        <v>-0.006499999</v>
      </c>
      <c r="AP172" s="231" t="n">
        <v>0.011</v>
      </c>
      <c r="AQ172" s="231" t="n">
        <v>0.86</v>
      </c>
      <c r="AR172" s="231" t="n">
        <v>-0.0325</v>
      </c>
      <c r="AS172" s="231" t="n">
        <v>-0.265</v>
      </c>
      <c r="AT172" s="231" t="n">
        <v>-0.1325</v>
      </c>
      <c r="AU172" s="231" t="n">
        <v>-0.19</v>
      </c>
      <c r="AV172" s="231" t="n">
        <v>0</v>
      </c>
      <c r="AW172" s="231" t="n">
        <v>0</v>
      </c>
      <c r="AX172" s="231" t="n">
        <v>0</v>
      </c>
      <c r="AY172" s="231" t="n">
        <v>0.12</v>
      </c>
      <c r="AZ172" s="231" t="n">
        <v>-0.265</v>
      </c>
      <c r="BA172" s="231" t="n">
        <v>0</v>
      </c>
      <c r="BB172" s="231" t="n">
        <v>0</v>
      </c>
      <c r="BC172" s="231" t="n">
        <v>-0.125</v>
      </c>
      <c r="BD172" s="231" t="n">
        <v>-0.0345</v>
      </c>
      <c r="BE172" s="231" t="n">
        <v>-0.1125</v>
      </c>
      <c r="BF172" s="231" t="n">
        <v>-0.0145</v>
      </c>
      <c r="BG172" s="231" t="n">
        <v>-0.055</v>
      </c>
      <c r="BH172" s="231" t="n">
        <v>-0.0675</v>
      </c>
      <c r="BI172" s="231" t="n">
        <v>-0.0675</v>
      </c>
      <c r="BJ172" s="231" t="n">
        <v>0</v>
      </c>
      <c r="BK172" s="231" t="n">
        <v>0</v>
      </c>
      <c r="BL172" s="231" t="n">
        <v>0.035</v>
      </c>
      <c r="BM172" s="231" t="n">
        <v>0</v>
      </c>
      <c r="BN172" s="231" t="n">
        <v>0.545</v>
      </c>
    </row>
    <row r="173" customFormat="false" ht="12.75" hidden="false" customHeight="false" outlineLevel="0" collapsed="false">
      <c r="C173" s="263"/>
      <c r="G173" s="219" t="n">
        <f aca="false">EOMONTH(G172,0)+1</f>
        <v>41944</v>
      </c>
      <c r="H173" s="0" t="n">
        <v>4.908</v>
      </c>
      <c r="I173" s="234" t="n">
        <v>0.15</v>
      </c>
      <c r="J173" s="231" t="n">
        <v>0.0675429783472</v>
      </c>
      <c r="K173" s="231" t="n">
        <v>-0.1375</v>
      </c>
      <c r="L173" s="231" t="n">
        <v>-0.1425</v>
      </c>
      <c r="M173" s="270" t="n">
        <v>-0.015</v>
      </c>
      <c r="N173" s="270" t="n">
        <v>-0.2225</v>
      </c>
      <c r="O173" s="231" t="n">
        <v>0.005</v>
      </c>
      <c r="P173" s="231" t="n">
        <v>-0.03</v>
      </c>
      <c r="Q173" s="231" t="n">
        <v>-0.07</v>
      </c>
      <c r="R173" s="231" t="n">
        <v>-0.1075</v>
      </c>
      <c r="S173" s="231" t="n">
        <v>-0.1375</v>
      </c>
      <c r="T173" s="231" t="n">
        <v>-0.1375</v>
      </c>
      <c r="U173" s="231" t="n">
        <v>-0.08975</v>
      </c>
      <c r="V173" s="231" t="n">
        <v>-0.0345</v>
      </c>
      <c r="W173" s="231" t="n">
        <v>0</v>
      </c>
      <c r="X173" s="231" t="n">
        <v>0.035</v>
      </c>
      <c r="Y173" s="231" t="n">
        <v>0</v>
      </c>
      <c r="Z173" s="231" t="n">
        <v>0</v>
      </c>
      <c r="AA173" s="231" t="n">
        <v>0.26</v>
      </c>
      <c r="AB173" s="231" t="n">
        <v>0.37</v>
      </c>
      <c r="AC173" s="231" t="n">
        <v>-0.0125</v>
      </c>
      <c r="AD173" s="231" t="n">
        <v>-0.0385</v>
      </c>
      <c r="AE173" s="231" t="n">
        <v>-0.0045</v>
      </c>
      <c r="AF173" s="231" t="n">
        <v>-0.0195</v>
      </c>
      <c r="AG173" s="231" t="n">
        <v>0.005</v>
      </c>
      <c r="AH173" s="231" t="n">
        <v>-0.019</v>
      </c>
      <c r="AI173" s="231" t="n">
        <v>-0.0675</v>
      </c>
      <c r="AJ173" s="231" t="n">
        <v>-0.0455</v>
      </c>
      <c r="AK173" s="231" t="n">
        <v>-0.068</v>
      </c>
      <c r="AL173" s="231" t="n">
        <v>-0.009499999</v>
      </c>
      <c r="AM173" s="231" t="n">
        <v>-0.0615</v>
      </c>
      <c r="AN173" s="231" t="n">
        <v>-0.145</v>
      </c>
      <c r="AO173" s="231" t="n">
        <v>-0.006499999</v>
      </c>
      <c r="AP173" s="231" t="n">
        <v>0.011</v>
      </c>
      <c r="AQ173" s="231" t="n">
        <v>1.28</v>
      </c>
      <c r="AR173" s="231" t="n">
        <v>-0.055</v>
      </c>
      <c r="AS173" s="231" t="n">
        <v>-0.265</v>
      </c>
      <c r="AT173" s="231" t="n">
        <v>-0.1275</v>
      </c>
      <c r="AU173" s="231" t="n">
        <v>-0.19</v>
      </c>
      <c r="AV173" s="231" t="n">
        <v>0.06</v>
      </c>
      <c r="AW173" s="231" t="n">
        <v>0</v>
      </c>
      <c r="AX173" s="231" t="n">
        <v>0</v>
      </c>
      <c r="AY173" s="231" t="n">
        <v>0.12</v>
      </c>
      <c r="AZ173" s="231" t="n">
        <v>-0.265</v>
      </c>
      <c r="BA173" s="231" t="n">
        <v>0</v>
      </c>
      <c r="BB173" s="231" t="n">
        <v>0</v>
      </c>
      <c r="BC173" s="231" t="n">
        <v>-0.125</v>
      </c>
      <c r="BD173" s="231" t="n">
        <v>-0.0345</v>
      </c>
      <c r="BE173" s="231" t="n">
        <v>-0.1125</v>
      </c>
      <c r="BF173" s="231" t="n">
        <v>-0.0145</v>
      </c>
      <c r="BG173" s="231" t="n">
        <v>-0.055</v>
      </c>
      <c r="BH173" s="231" t="n">
        <v>-0.09</v>
      </c>
      <c r="BI173" s="231" t="n">
        <v>-0.0675</v>
      </c>
      <c r="BJ173" s="231" t="n">
        <v>0</v>
      </c>
      <c r="BK173" s="231" t="n">
        <v>0</v>
      </c>
      <c r="BL173" s="231" t="n">
        <v>0.035</v>
      </c>
      <c r="BM173" s="231" t="n">
        <v>0</v>
      </c>
      <c r="BN173" s="231" t="n">
        <v>0.88</v>
      </c>
    </row>
    <row r="174" customFormat="false" ht="12.75" hidden="false" customHeight="false" outlineLevel="0" collapsed="false">
      <c r="C174" s="263"/>
      <c r="G174" s="219" t="n">
        <f aca="false">EOMONTH(G173,0)+1</f>
        <v>41974</v>
      </c>
      <c r="H174" s="0" t="n">
        <v>5.155</v>
      </c>
      <c r="I174" s="234" t="n">
        <v>0.15</v>
      </c>
      <c r="J174" s="231" t="n">
        <v>0.067557113951857</v>
      </c>
      <c r="K174" s="231" t="n">
        <v>-0.14</v>
      </c>
      <c r="L174" s="231" t="n">
        <v>-0.145</v>
      </c>
      <c r="M174" s="270" t="n">
        <v>-0.0125</v>
      </c>
      <c r="N174" s="270" t="n">
        <v>-0.205</v>
      </c>
      <c r="O174" s="231" t="n">
        <v>0.0175</v>
      </c>
      <c r="P174" s="231" t="n">
        <v>-0.03</v>
      </c>
      <c r="Q174" s="231" t="n">
        <v>-0.07</v>
      </c>
      <c r="R174" s="231" t="n">
        <v>-0.11</v>
      </c>
      <c r="S174" s="231" t="n">
        <v>-0.14</v>
      </c>
      <c r="T174" s="231" t="n">
        <v>-0.14</v>
      </c>
      <c r="U174" s="231" t="n">
        <v>-0.09</v>
      </c>
      <c r="V174" s="231" t="n">
        <v>-0.0325</v>
      </c>
      <c r="W174" s="231" t="n">
        <v>0</v>
      </c>
      <c r="X174" s="231" t="n">
        <v>0.035</v>
      </c>
      <c r="Y174" s="231" t="n">
        <v>0</v>
      </c>
      <c r="Z174" s="231" t="n">
        <v>0</v>
      </c>
      <c r="AA174" s="231" t="n">
        <v>0.27</v>
      </c>
      <c r="AB174" s="231" t="n">
        <v>0.4</v>
      </c>
      <c r="AC174" s="231" t="n">
        <v>-0.007999999</v>
      </c>
      <c r="AD174" s="231" t="n">
        <v>-0.0285</v>
      </c>
      <c r="AE174" s="231" t="n">
        <v>-0.0045</v>
      </c>
      <c r="AF174" s="231" t="n">
        <v>-0.0195</v>
      </c>
      <c r="AG174" s="231" t="n">
        <v>0.005</v>
      </c>
      <c r="AH174" s="231" t="n">
        <v>-0.0185</v>
      </c>
      <c r="AI174" s="231" t="n">
        <v>-0.0675</v>
      </c>
      <c r="AJ174" s="231" t="n">
        <v>-0.0435</v>
      </c>
      <c r="AK174" s="231" t="n">
        <v>-0.066</v>
      </c>
      <c r="AL174" s="231" t="n">
        <v>-0.011</v>
      </c>
      <c r="AM174" s="231" t="n">
        <v>-0.064</v>
      </c>
      <c r="AN174" s="231" t="n">
        <v>-0.1475</v>
      </c>
      <c r="AO174" s="231" t="n">
        <v>-0.006499999</v>
      </c>
      <c r="AP174" s="231" t="n">
        <v>0.011</v>
      </c>
      <c r="AQ174" s="231" t="n">
        <v>1.61</v>
      </c>
      <c r="AR174" s="231" t="n">
        <v>-0.0575</v>
      </c>
      <c r="AS174" s="231" t="n">
        <v>-0.26</v>
      </c>
      <c r="AT174" s="231" t="n">
        <v>-0.1275</v>
      </c>
      <c r="AU174" s="231" t="n">
        <v>-0.19</v>
      </c>
      <c r="AW174" s="231" t="n">
        <v>0</v>
      </c>
      <c r="AX174" s="231" t="n">
        <v>0</v>
      </c>
      <c r="AY174" s="231" t="n">
        <v>0.12</v>
      </c>
      <c r="AZ174" s="231" t="n">
        <v>-0.26</v>
      </c>
      <c r="BA174" s="231" t="n">
        <v>0</v>
      </c>
      <c r="BB174" s="231" t="n">
        <v>0</v>
      </c>
      <c r="BC174" s="231" t="n">
        <v>-0.145</v>
      </c>
      <c r="BD174" s="231" t="n">
        <v>-0.0325</v>
      </c>
      <c r="BE174" s="231" t="n">
        <v>-0.1305</v>
      </c>
      <c r="BF174" s="231" t="n">
        <v>-0.016</v>
      </c>
      <c r="BG174" s="231" t="n">
        <v>-0.055</v>
      </c>
      <c r="BH174" s="231" t="n">
        <v>-0.0925</v>
      </c>
      <c r="BI174" s="231" t="n">
        <v>-0.0675</v>
      </c>
      <c r="BJ174" s="231" t="n">
        <v>0</v>
      </c>
      <c r="BK174" s="231" t="n">
        <v>0</v>
      </c>
      <c r="BL174" s="231" t="n">
        <v>0.035</v>
      </c>
      <c r="BM174" s="231" t="n">
        <v>0</v>
      </c>
      <c r="BN174" s="231" t="n">
        <v>1.105</v>
      </c>
    </row>
    <row r="175" customFormat="false" ht="12.75" hidden="false" customHeight="false" outlineLevel="0" collapsed="false">
      <c r="C175" s="263"/>
      <c r="G175" s="219" t="n">
        <f aca="false">EOMONTH(G174,0)+1</f>
        <v>42005</v>
      </c>
      <c r="H175" s="0" t="n">
        <v>5.015</v>
      </c>
      <c r="I175" s="234" t="n">
        <v>0.15</v>
      </c>
      <c r="J175" s="231" t="n">
        <v>0.067571249556579</v>
      </c>
      <c r="K175" s="231" t="n">
        <v>-0.1325</v>
      </c>
      <c r="L175" s="231" t="n">
        <v>-0.1375</v>
      </c>
      <c r="M175" s="270" t="n">
        <v>-0.015</v>
      </c>
      <c r="N175" s="270" t="n">
        <v>-0.1975</v>
      </c>
      <c r="O175" s="231" t="n">
        <v>0.0225</v>
      </c>
      <c r="P175" s="231" t="n">
        <v>-0.03</v>
      </c>
      <c r="Q175" s="231" t="n">
        <v>-0.07</v>
      </c>
      <c r="R175" s="231" t="n">
        <v>-0.1025</v>
      </c>
      <c r="S175" s="231" t="n">
        <v>-0.1325</v>
      </c>
      <c r="T175" s="231" t="n">
        <v>-0.1325</v>
      </c>
      <c r="U175" s="231" t="n">
        <v>-0.08125</v>
      </c>
      <c r="V175" s="231" t="n">
        <v>-0.0325</v>
      </c>
      <c r="W175" s="231" t="n">
        <v>0</v>
      </c>
      <c r="X175" s="231" t="n">
        <v>0.035</v>
      </c>
      <c r="Y175" s="231" t="n">
        <v>0</v>
      </c>
      <c r="Z175" s="231" t="n">
        <v>0</v>
      </c>
      <c r="AA175" s="231" t="n">
        <v>0.27</v>
      </c>
      <c r="AB175" s="231" t="n">
        <v>0.39</v>
      </c>
      <c r="AC175" s="231" t="n">
        <v>-0.007999999</v>
      </c>
      <c r="AD175" s="231" t="n">
        <v>-0.0235</v>
      </c>
      <c r="AE175" s="231" t="n">
        <v>-0.0045</v>
      </c>
      <c r="AF175" s="231" t="n">
        <v>-0.0195</v>
      </c>
      <c r="AG175" s="231" t="n">
        <v>0.005</v>
      </c>
      <c r="AH175" s="231" t="n">
        <v>-0.0185</v>
      </c>
      <c r="AI175" s="231" t="n">
        <v>-0.0675</v>
      </c>
      <c r="AJ175" s="231" t="n">
        <v>-0.0435</v>
      </c>
      <c r="AK175" s="231" t="n">
        <v>-0.066</v>
      </c>
      <c r="AL175" s="231" t="n">
        <v>-0.011</v>
      </c>
      <c r="AM175" s="231" t="n">
        <v>-0.064</v>
      </c>
      <c r="AN175" s="231" t="n">
        <v>-0.13</v>
      </c>
      <c r="AO175" s="231" t="n">
        <v>-0.006499999</v>
      </c>
      <c r="AP175" s="231" t="n">
        <v>0.011</v>
      </c>
      <c r="AQ175" s="231" t="n">
        <v>1.57</v>
      </c>
      <c r="AR175" s="231" t="n">
        <v>-0.04</v>
      </c>
      <c r="AS175" s="231" t="n">
        <v>-0.26</v>
      </c>
      <c r="AT175" s="231" t="n">
        <v>-0.1275</v>
      </c>
      <c r="AU175" s="231" t="n">
        <v>-0.19</v>
      </c>
      <c r="AW175" s="231" t="n">
        <v>0</v>
      </c>
      <c r="AX175" s="231" t="n">
        <v>0</v>
      </c>
      <c r="AY175" s="231" t="n">
        <v>0.12</v>
      </c>
      <c r="AZ175" s="231" t="n">
        <v>-0.26</v>
      </c>
      <c r="BA175" s="231" t="n">
        <v>0</v>
      </c>
      <c r="BB175" s="231" t="n">
        <v>0</v>
      </c>
      <c r="BC175" s="231" t="n">
        <v>-0.1375</v>
      </c>
      <c r="BD175" s="231" t="n">
        <v>-0.0325</v>
      </c>
      <c r="BE175" s="231" t="n">
        <v>-0.1255</v>
      </c>
      <c r="BF175" s="231" t="n">
        <v>-0.016</v>
      </c>
      <c r="BG175" s="231" t="n">
        <v>-0.055</v>
      </c>
      <c r="BH175" s="231" t="n">
        <v>-0.075</v>
      </c>
      <c r="BI175" s="231" t="n">
        <v>-0.0675</v>
      </c>
      <c r="BJ175" s="231" t="n">
        <v>0</v>
      </c>
      <c r="BK175" s="231" t="n">
        <v>0</v>
      </c>
      <c r="BL175" s="231" t="n">
        <v>0.035</v>
      </c>
      <c r="BM175" s="231" t="n">
        <v>0</v>
      </c>
      <c r="BN175" s="231" t="n">
        <v>1.105</v>
      </c>
    </row>
    <row r="176" customFormat="false" ht="12.75" hidden="false" customHeight="false" outlineLevel="0" collapsed="false">
      <c r="C176" s="263"/>
      <c r="G176" s="219" t="n">
        <f aca="false">EOMONTH(G175,0)+1</f>
        <v>42036</v>
      </c>
      <c r="H176" s="0" t="n">
        <v>4.895</v>
      </c>
      <c r="I176" s="234" t="n">
        <v>0.15</v>
      </c>
      <c r="J176" s="231" t="n">
        <v>0.067584017199612</v>
      </c>
      <c r="K176" s="231" t="n">
        <v>-0.13</v>
      </c>
      <c r="L176" s="231" t="n">
        <v>-0.135</v>
      </c>
      <c r="M176" s="270" t="n">
        <v>-0.015</v>
      </c>
      <c r="N176" s="270" t="n">
        <v>-0.195</v>
      </c>
      <c r="O176" s="231" t="n">
        <v>0.02</v>
      </c>
      <c r="P176" s="231" t="n">
        <v>-0.03</v>
      </c>
      <c r="Q176" s="231" t="n">
        <v>-0.07</v>
      </c>
      <c r="R176" s="231" t="n">
        <v>-0.1</v>
      </c>
      <c r="S176" s="231" t="n">
        <v>-0.13</v>
      </c>
      <c r="T176" s="231" t="n">
        <v>-0.13</v>
      </c>
      <c r="U176" s="231" t="n">
        <v>-0.075</v>
      </c>
      <c r="V176" s="231" t="n">
        <v>-0.0325</v>
      </c>
      <c r="W176" s="231" t="n">
        <v>0</v>
      </c>
      <c r="X176" s="231" t="n">
        <v>0.035</v>
      </c>
      <c r="Y176" s="231" t="n">
        <v>0</v>
      </c>
      <c r="Z176" s="231" t="n">
        <v>0</v>
      </c>
      <c r="AA176" s="231" t="n">
        <v>0.24</v>
      </c>
      <c r="AB176" s="231" t="n">
        <v>0.39</v>
      </c>
      <c r="AC176" s="231" t="n">
        <v>-0.007999999</v>
      </c>
      <c r="AD176" s="231" t="n">
        <v>-0.0235</v>
      </c>
      <c r="AE176" s="231" t="n">
        <v>0.0115</v>
      </c>
      <c r="AF176" s="231" t="n">
        <v>-0.0035</v>
      </c>
      <c r="AG176" s="231" t="n">
        <v>0.005</v>
      </c>
      <c r="AH176" s="231" t="n">
        <v>-0.0185</v>
      </c>
      <c r="AI176" s="231" t="n">
        <v>-0.0675</v>
      </c>
      <c r="AJ176" s="231" t="n">
        <v>-0.0435</v>
      </c>
      <c r="AK176" s="231" t="n">
        <v>-0.066</v>
      </c>
      <c r="AL176" s="231" t="n">
        <v>-0.011</v>
      </c>
      <c r="AM176" s="231" t="n">
        <v>-0.0615</v>
      </c>
      <c r="AN176" s="231" t="n">
        <v>-0.1175</v>
      </c>
      <c r="AO176" s="231" t="n">
        <v>-0.006499999</v>
      </c>
      <c r="AP176" s="231" t="n">
        <v>0.011</v>
      </c>
      <c r="AQ176" s="231" t="n">
        <v>0.93</v>
      </c>
      <c r="AR176" s="231" t="n">
        <v>-0.0275</v>
      </c>
      <c r="AS176" s="231" t="n">
        <v>-0.26</v>
      </c>
      <c r="AT176" s="231" t="n">
        <v>-0.1325</v>
      </c>
      <c r="AU176" s="231" t="n">
        <v>-0.19</v>
      </c>
      <c r="AW176" s="231" t="n">
        <v>0</v>
      </c>
      <c r="AX176" s="231" t="n">
        <v>0</v>
      </c>
      <c r="AY176" s="231" t="n">
        <v>0.12</v>
      </c>
      <c r="AZ176" s="231" t="n">
        <v>-0.26</v>
      </c>
      <c r="BA176" s="231" t="n">
        <v>0</v>
      </c>
      <c r="BB176" s="231" t="n">
        <v>0</v>
      </c>
      <c r="BC176" s="231" t="n">
        <v>-0.1265</v>
      </c>
      <c r="BD176" s="231" t="n">
        <v>-0.0325</v>
      </c>
      <c r="BE176" s="231" t="n">
        <v>-0.1155</v>
      </c>
      <c r="BF176" s="231" t="n">
        <v>-0.016</v>
      </c>
      <c r="BG176" s="231" t="n">
        <v>-0.055</v>
      </c>
      <c r="BH176" s="231" t="n">
        <v>-0.0625</v>
      </c>
      <c r="BI176" s="231" t="n">
        <v>-0.0675</v>
      </c>
      <c r="BJ176" s="231" t="n">
        <v>0</v>
      </c>
      <c r="BK176" s="231" t="n">
        <v>0</v>
      </c>
      <c r="BL176" s="231" t="n">
        <v>0.035</v>
      </c>
      <c r="BM176" s="231" t="n">
        <v>0</v>
      </c>
      <c r="BN176" s="231" t="n">
        <v>0.715</v>
      </c>
    </row>
    <row r="177" customFormat="false" ht="12.75" hidden="false" customHeight="false" outlineLevel="0" collapsed="false">
      <c r="C177" s="263"/>
      <c r="G177" s="219" t="n">
        <f aca="false">EOMONTH(G176,0)+1</f>
        <v>42064</v>
      </c>
      <c r="H177" s="0" t="n">
        <v>4.765</v>
      </c>
      <c r="I177" s="234" t="n">
        <v>0.15</v>
      </c>
      <c r="J177" s="231" t="n">
        <v>0.06759815280446</v>
      </c>
      <c r="K177" s="231" t="n">
        <v>-0.135</v>
      </c>
      <c r="L177" s="231" t="n">
        <v>-0.14</v>
      </c>
      <c r="M177" s="270" t="n">
        <v>-0.1</v>
      </c>
      <c r="N177" s="270" t="n">
        <v>-0.2</v>
      </c>
      <c r="O177" s="231" t="n">
        <v>-0.105</v>
      </c>
      <c r="P177" s="231" t="n">
        <v>-0.03</v>
      </c>
      <c r="Q177" s="231" t="n">
        <v>-0.053</v>
      </c>
      <c r="R177" s="231" t="n">
        <v>-0.105</v>
      </c>
      <c r="S177" s="231" t="n">
        <v>-0.135</v>
      </c>
      <c r="T177" s="231" t="n">
        <v>-0.135</v>
      </c>
      <c r="U177" s="231" t="n">
        <v>-0.0525</v>
      </c>
      <c r="V177" s="231" t="n">
        <v>-0.03</v>
      </c>
      <c r="W177" s="231" t="n">
        <v>0</v>
      </c>
      <c r="X177" s="231" t="n">
        <v>0.035</v>
      </c>
      <c r="Y177" s="231" t="n">
        <v>0</v>
      </c>
      <c r="Z177" s="231" t="n">
        <v>0</v>
      </c>
      <c r="AA177" s="231" t="n">
        <v>0.17</v>
      </c>
      <c r="AB177" s="231" t="n">
        <v>0.24</v>
      </c>
      <c r="AC177" s="231" t="n">
        <v>-0.007499999</v>
      </c>
      <c r="AD177" s="231" t="n">
        <v>-0.031</v>
      </c>
      <c r="AE177" s="231" t="n">
        <v>0.0115</v>
      </c>
      <c r="AF177" s="231" t="n">
        <v>-0.0035</v>
      </c>
      <c r="AG177" s="231" t="n">
        <v>0.005</v>
      </c>
      <c r="AH177" s="231" t="n">
        <v>-0.0085</v>
      </c>
      <c r="AI177" s="231" t="n">
        <v>-0.07</v>
      </c>
      <c r="AJ177" s="231" t="n">
        <v>-0.046</v>
      </c>
      <c r="AK177" s="231" t="n">
        <v>-0.0685</v>
      </c>
      <c r="AL177" s="231" t="n">
        <v>-0.016</v>
      </c>
      <c r="AM177" s="231" t="n">
        <v>-0.044</v>
      </c>
      <c r="AN177" s="231" t="n">
        <v>-0.075</v>
      </c>
      <c r="AO177" s="231" t="n">
        <v>-0.001999999</v>
      </c>
      <c r="AP177" s="231" t="n">
        <v>0.0115</v>
      </c>
      <c r="AQ177" s="231" t="n">
        <v>0.45</v>
      </c>
      <c r="AR177" s="231" t="n">
        <v>0.015</v>
      </c>
      <c r="AS177" s="231" t="n">
        <v>0</v>
      </c>
      <c r="AT177" s="231" t="n">
        <v>-0.12</v>
      </c>
      <c r="AU177" s="231" t="n">
        <v>-0.19</v>
      </c>
      <c r="AW177" s="231" t="n">
        <v>0</v>
      </c>
      <c r="AX177" s="231" t="n">
        <v>0</v>
      </c>
      <c r="AY177" s="231" t="n">
        <v>0.295</v>
      </c>
      <c r="AZ177" s="231" t="n">
        <v>0</v>
      </c>
      <c r="BA177" s="231" t="n">
        <v>0</v>
      </c>
      <c r="BB177" s="231" t="n">
        <v>0</v>
      </c>
      <c r="BC177" s="231" t="n">
        <v>-0.0955</v>
      </c>
      <c r="BD177" s="231" t="n">
        <v>-0.03</v>
      </c>
      <c r="BE177" s="231" t="n">
        <v>-0.073</v>
      </c>
      <c r="BF177" s="231" t="n">
        <v>-0.016</v>
      </c>
      <c r="BG177" s="231" t="n">
        <v>-0.038</v>
      </c>
      <c r="BH177" s="231" t="n">
        <v>-0.02</v>
      </c>
      <c r="BI177" s="231" t="n">
        <v>-0.07</v>
      </c>
      <c r="BJ177" s="231" t="n">
        <v>0</v>
      </c>
      <c r="BK177" s="231" t="n">
        <v>0</v>
      </c>
      <c r="BL177" s="231" t="n">
        <v>0.035</v>
      </c>
      <c r="BM177" s="231" t="n">
        <v>0</v>
      </c>
      <c r="BN177" s="231" t="n">
        <v>0.365</v>
      </c>
    </row>
    <row r="178" customFormat="false" ht="12.75" hidden="false" customHeight="false" outlineLevel="0" collapsed="false">
      <c r="C178" s="263"/>
      <c r="G178" s="219" t="n">
        <f aca="false">EOMONTH(G177,0)+1</f>
        <v>42095</v>
      </c>
      <c r="H178" s="0" t="n">
        <v>4.735</v>
      </c>
      <c r="I178" s="234" t="n">
        <v>0.15</v>
      </c>
      <c r="J178" s="231" t="n">
        <v>0.067611832422118</v>
      </c>
      <c r="K178" s="231" t="n">
        <v>-0.135</v>
      </c>
      <c r="L178" s="231" t="n">
        <v>-0.14</v>
      </c>
      <c r="M178" s="270" t="n">
        <v>-0.095</v>
      </c>
      <c r="N178" s="270" t="n">
        <v>-0.2</v>
      </c>
      <c r="O178" s="231" t="n">
        <v>-0.1</v>
      </c>
      <c r="P178" s="231" t="n">
        <v>-0.03</v>
      </c>
      <c r="Q178" s="231" t="n">
        <v>-0.053</v>
      </c>
      <c r="R178" s="231" t="n">
        <v>-0.105</v>
      </c>
      <c r="S178" s="231" t="n">
        <v>-0.135</v>
      </c>
      <c r="T178" s="231" t="n">
        <v>-0.135</v>
      </c>
      <c r="U178" s="231" t="n">
        <v>-0.0525</v>
      </c>
      <c r="V178" s="231" t="n">
        <v>-0.03</v>
      </c>
      <c r="W178" s="231" t="n">
        <v>0</v>
      </c>
      <c r="X178" s="231" t="n">
        <v>0.035</v>
      </c>
      <c r="Y178" s="231" t="n">
        <v>0</v>
      </c>
      <c r="Z178" s="231" t="n">
        <v>0</v>
      </c>
      <c r="AA178" s="231" t="n">
        <v>0.165</v>
      </c>
      <c r="AB178" s="231" t="n">
        <v>0.195</v>
      </c>
      <c r="AC178" s="231" t="n">
        <v>-0.007499999</v>
      </c>
      <c r="AD178" s="231" t="n">
        <v>-0.03125</v>
      </c>
      <c r="AE178" s="231" t="n">
        <v>0.01125</v>
      </c>
      <c r="AF178" s="231" t="n">
        <v>-0.00375</v>
      </c>
      <c r="AG178" s="231" t="n">
        <v>0.005</v>
      </c>
      <c r="AH178" s="231" t="n">
        <v>-0.0085</v>
      </c>
      <c r="AI178" s="231" t="n">
        <v>-0.07</v>
      </c>
      <c r="AJ178" s="231" t="n">
        <v>-0.046</v>
      </c>
      <c r="AK178" s="231" t="n">
        <v>-0.0685</v>
      </c>
      <c r="AL178" s="231" t="n">
        <v>-0.016</v>
      </c>
      <c r="AM178" s="231" t="n">
        <v>-0.052</v>
      </c>
      <c r="AN178" s="231" t="n">
        <v>-0.075</v>
      </c>
      <c r="AO178" s="231" t="n">
        <v>-0.012</v>
      </c>
      <c r="AP178" s="231" t="n">
        <v>0.0115</v>
      </c>
      <c r="AQ178" s="231" t="n">
        <v>0.39</v>
      </c>
      <c r="AR178" s="231" t="n">
        <v>0.015</v>
      </c>
      <c r="AS178" s="231" t="n">
        <v>0</v>
      </c>
      <c r="AT178" s="231" t="n">
        <v>-0.12</v>
      </c>
      <c r="AU178" s="231" t="n">
        <v>-0.19</v>
      </c>
      <c r="AW178" s="231" t="n">
        <v>0</v>
      </c>
      <c r="AX178" s="231" t="n">
        <v>0</v>
      </c>
      <c r="AY178" s="231" t="n">
        <v>0.295</v>
      </c>
      <c r="AZ178" s="231" t="n">
        <v>0</v>
      </c>
      <c r="BA178" s="231" t="n">
        <v>0</v>
      </c>
      <c r="BB178" s="231" t="n">
        <v>0</v>
      </c>
      <c r="BC178" s="231" t="n">
        <v>-0.0905</v>
      </c>
      <c r="BD178" s="231" t="n">
        <v>-0.03</v>
      </c>
      <c r="BE178" s="231" t="n">
        <v>-0.068</v>
      </c>
      <c r="BF178" s="231" t="n">
        <v>-0.016</v>
      </c>
      <c r="BG178" s="231" t="n">
        <v>-0.038</v>
      </c>
      <c r="BH178" s="231" t="n">
        <v>-0.02</v>
      </c>
      <c r="BI178" s="231" t="n">
        <v>-0.07</v>
      </c>
      <c r="BJ178" s="231" t="n">
        <v>0</v>
      </c>
      <c r="BK178" s="231" t="n">
        <v>0</v>
      </c>
      <c r="BL178" s="231" t="n">
        <v>0.035</v>
      </c>
      <c r="BM178" s="231" t="n">
        <v>0</v>
      </c>
      <c r="BN178" s="231" t="n">
        <v>0.2975</v>
      </c>
    </row>
    <row r="179" customFormat="false" ht="12.75" hidden="false" customHeight="false" outlineLevel="0" collapsed="false">
      <c r="C179" s="263"/>
      <c r="G179" s="219" t="n">
        <f aca="false">EOMONTH(G178,0)+1</f>
        <v>42125</v>
      </c>
      <c r="H179" s="0" t="n">
        <v>4.758</v>
      </c>
      <c r="I179" s="234" t="n">
        <v>0.15</v>
      </c>
      <c r="J179" s="231" t="n">
        <v>0.067625968027097</v>
      </c>
      <c r="K179" s="231" t="n">
        <v>-0.135</v>
      </c>
      <c r="L179" s="231" t="n">
        <v>-0.14</v>
      </c>
      <c r="M179" s="270" t="n">
        <v>-0.09</v>
      </c>
      <c r="N179" s="270" t="n">
        <v>-0.2</v>
      </c>
      <c r="O179" s="231" t="n">
        <v>-0.095</v>
      </c>
      <c r="P179" s="231" t="n">
        <v>-0.03</v>
      </c>
      <c r="Q179" s="231" t="n">
        <v>-0.053</v>
      </c>
      <c r="R179" s="231" t="n">
        <v>-0.105</v>
      </c>
      <c r="S179" s="231" t="n">
        <v>-0.135</v>
      </c>
      <c r="T179" s="231" t="n">
        <v>-0.135</v>
      </c>
      <c r="U179" s="231" t="n">
        <v>-0.05</v>
      </c>
      <c r="V179" s="231" t="n">
        <v>-0.03</v>
      </c>
      <c r="W179" s="231" t="n">
        <v>0</v>
      </c>
      <c r="X179" s="231" t="n">
        <v>0.035</v>
      </c>
      <c r="Y179" s="231" t="n">
        <v>0</v>
      </c>
      <c r="Z179" s="231" t="n">
        <v>0</v>
      </c>
      <c r="AA179" s="231" t="n">
        <v>0.17</v>
      </c>
      <c r="AB179" s="231" t="n">
        <v>0.195</v>
      </c>
      <c r="AC179" s="231" t="n">
        <v>-0.007499999</v>
      </c>
      <c r="AD179" s="231" t="n">
        <v>-0.03125</v>
      </c>
      <c r="AE179" s="231" t="n">
        <v>0.01125</v>
      </c>
      <c r="AF179" s="231" t="n">
        <v>-0.00375</v>
      </c>
      <c r="AG179" s="231" t="n">
        <v>0.005</v>
      </c>
      <c r="AH179" s="231" t="n">
        <v>-0.0085</v>
      </c>
      <c r="AI179" s="231" t="n">
        <v>-0.07</v>
      </c>
      <c r="AJ179" s="231" t="n">
        <v>-0.046</v>
      </c>
      <c r="AK179" s="231" t="n">
        <v>-0.0685</v>
      </c>
      <c r="AL179" s="231" t="n">
        <v>-0.016</v>
      </c>
      <c r="AM179" s="231" t="n">
        <v>-0.068</v>
      </c>
      <c r="AN179" s="231" t="n">
        <v>-0.07</v>
      </c>
      <c r="AO179" s="231" t="n">
        <v>-0.012</v>
      </c>
      <c r="AP179" s="231" t="n">
        <v>0.0115</v>
      </c>
      <c r="AQ179" s="231" t="n">
        <v>0.39</v>
      </c>
      <c r="AR179" s="231" t="n">
        <v>0.02</v>
      </c>
      <c r="AS179" s="231" t="n">
        <v>0</v>
      </c>
      <c r="AT179" s="231" t="n">
        <v>-0.12</v>
      </c>
      <c r="AU179" s="231" t="n">
        <v>-0.19</v>
      </c>
      <c r="AW179" s="231" t="n">
        <v>0</v>
      </c>
      <c r="AX179" s="231" t="n">
        <v>0</v>
      </c>
      <c r="AY179" s="231" t="n">
        <v>0.295</v>
      </c>
      <c r="AZ179" s="231" t="n">
        <v>0</v>
      </c>
      <c r="BA179" s="231" t="n">
        <v>0</v>
      </c>
      <c r="BB179" s="231" t="n">
        <v>0</v>
      </c>
      <c r="BC179" s="231" t="n">
        <v>-0.0905</v>
      </c>
      <c r="BD179" s="231" t="n">
        <v>-0.03</v>
      </c>
      <c r="BE179" s="231" t="n">
        <v>-0.063</v>
      </c>
      <c r="BF179" s="231" t="n">
        <v>-0.016</v>
      </c>
      <c r="BG179" s="231" t="n">
        <v>-0.038</v>
      </c>
      <c r="BH179" s="231" t="n">
        <v>-0.015</v>
      </c>
      <c r="BI179" s="231" t="n">
        <v>-0.07</v>
      </c>
      <c r="BJ179" s="231" t="n">
        <v>0</v>
      </c>
      <c r="BK179" s="231" t="n">
        <v>0</v>
      </c>
      <c r="BL179" s="231" t="n">
        <v>0.035</v>
      </c>
      <c r="BM179" s="231" t="n">
        <v>0</v>
      </c>
      <c r="BN179" s="231" t="n">
        <v>0.2975</v>
      </c>
    </row>
    <row r="180" customFormat="false" ht="12.75" hidden="false" customHeight="false" outlineLevel="0" collapsed="false">
      <c r="C180" s="263"/>
      <c r="G180" s="219" t="n">
        <f aca="false">EOMONTH(G179,0)+1</f>
        <v>42156</v>
      </c>
      <c r="H180" s="0" t="n">
        <v>4.763</v>
      </c>
      <c r="I180" s="234" t="n">
        <v>0.15</v>
      </c>
      <c r="J180" s="231" t="n">
        <v>0.067639647644881</v>
      </c>
      <c r="K180" s="231" t="n">
        <v>-0.135</v>
      </c>
      <c r="L180" s="231" t="n">
        <v>-0.14</v>
      </c>
      <c r="M180" s="270" t="n">
        <v>-0.09</v>
      </c>
      <c r="N180" s="270" t="n">
        <v>-0.22</v>
      </c>
      <c r="O180" s="231" t="n">
        <v>-0.095</v>
      </c>
      <c r="P180" s="231" t="n">
        <v>-0.03</v>
      </c>
      <c r="Q180" s="231" t="n">
        <v>-0.053</v>
      </c>
      <c r="R180" s="231" t="n">
        <v>-0.105</v>
      </c>
      <c r="S180" s="231" t="n">
        <v>-0.135</v>
      </c>
      <c r="T180" s="231" t="n">
        <v>-0.135</v>
      </c>
      <c r="U180" s="231" t="n">
        <v>-0.04875</v>
      </c>
      <c r="V180" s="231" t="n">
        <v>-0.03</v>
      </c>
      <c r="W180" s="231" t="n">
        <v>0</v>
      </c>
      <c r="X180" s="231" t="n">
        <v>0.035</v>
      </c>
      <c r="Y180" s="231" t="n">
        <v>0</v>
      </c>
      <c r="Z180" s="231" t="n">
        <v>0</v>
      </c>
      <c r="AA180" s="231" t="n">
        <v>0.175</v>
      </c>
      <c r="AB180" s="231" t="n">
        <v>0.215</v>
      </c>
      <c r="AC180" s="231" t="n">
        <v>-0.007499999</v>
      </c>
      <c r="AD180" s="231" t="n">
        <v>-0.03125</v>
      </c>
      <c r="AE180" s="231" t="n">
        <v>0.01125</v>
      </c>
      <c r="AF180" s="231" t="n">
        <v>-0.00375</v>
      </c>
      <c r="AG180" s="231" t="n">
        <v>0.005</v>
      </c>
      <c r="AH180" s="231" t="n">
        <v>-0.0085</v>
      </c>
      <c r="AI180" s="231" t="n">
        <v>-0.07</v>
      </c>
      <c r="AJ180" s="231" t="n">
        <v>-0.046</v>
      </c>
      <c r="AK180" s="231" t="n">
        <v>-0.0685</v>
      </c>
      <c r="AL180" s="231" t="n">
        <v>-0.016</v>
      </c>
      <c r="AM180" s="231" t="n">
        <v>-0.061</v>
      </c>
      <c r="AN180" s="231" t="n">
        <v>-0.0675</v>
      </c>
      <c r="AO180" s="231" t="n">
        <v>-0.012</v>
      </c>
      <c r="AP180" s="231" t="n">
        <v>0.0115</v>
      </c>
      <c r="AQ180" s="231" t="n">
        <v>0.45</v>
      </c>
      <c r="AR180" s="231" t="n">
        <v>0.0225</v>
      </c>
      <c r="AS180" s="231" t="n">
        <v>0</v>
      </c>
      <c r="AT180" s="231" t="n">
        <v>-0.12</v>
      </c>
      <c r="AU180" s="231" t="n">
        <v>-0.19</v>
      </c>
      <c r="AW180" s="231" t="n">
        <v>0</v>
      </c>
      <c r="AX180" s="231" t="n">
        <v>0</v>
      </c>
      <c r="AY180" s="231" t="n">
        <v>0.295</v>
      </c>
      <c r="AZ180" s="231" t="n">
        <v>0</v>
      </c>
      <c r="BA180" s="231" t="n">
        <v>0</v>
      </c>
      <c r="BB180" s="231" t="n">
        <v>0</v>
      </c>
      <c r="BC180" s="231" t="n">
        <v>-0.0905</v>
      </c>
      <c r="BD180" s="231" t="n">
        <v>-0.03</v>
      </c>
      <c r="BE180" s="231" t="n">
        <v>-0.058</v>
      </c>
      <c r="BF180" s="231" t="n">
        <v>-0.016</v>
      </c>
      <c r="BG180" s="231" t="n">
        <v>-0.038</v>
      </c>
      <c r="BH180" s="231" t="n">
        <v>-0.0125</v>
      </c>
      <c r="BI180" s="231" t="n">
        <v>-0.07</v>
      </c>
      <c r="BJ180" s="231" t="n">
        <v>0</v>
      </c>
      <c r="BK180" s="231" t="n">
        <v>0</v>
      </c>
      <c r="BL180" s="231" t="n">
        <v>0.035</v>
      </c>
      <c r="BM180" s="231" t="n">
        <v>0</v>
      </c>
      <c r="BN180" s="231" t="n">
        <v>0.31</v>
      </c>
    </row>
    <row r="181" customFormat="false" ht="12.75" hidden="false" customHeight="false" outlineLevel="0" collapsed="false">
      <c r="C181" s="263"/>
      <c r="G181" s="219" t="n">
        <f aca="false">EOMONTH(G180,0)+1</f>
        <v>42186</v>
      </c>
      <c r="H181" s="0" t="n">
        <v>4.773</v>
      </c>
      <c r="I181" s="234" t="n">
        <v>0.15</v>
      </c>
      <c r="J181" s="231" t="n">
        <v>0.06765378325</v>
      </c>
      <c r="K181" s="231" t="n">
        <v>-0.135</v>
      </c>
      <c r="L181" s="231" t="n">
        <v>-0.14</v>
      </c>
      <c r="M181" s="270" t="n">
        <v>-0.09</v>
      </c>
      <c r="N181" s="270" t="n">
        <v>-0.22</v>
      </c>
      <c r="O181" s="231" t="n">
        <v>-0.095</v>
      </c>
      <c r="P181" s="231" t="n">
        <v>-0.03</v>
      </c>
      <c r="Q181" s="231" t="n">
        <v>-0.053</v>
      </c>
      <c r="R181" s="231" t="n">
        <v>-0.105</v>
      </c>
      <c r="S181" s="231" t="n">
        <v>-0.135</v>
      </c>
      <c r="T181" s="231" t="n">
        <v>-0.135</v>
      </c>
      <c r="U181" s="231" t="n">
        <v>-0.0475</v>
      </c>
      <c r="V181" s="231" t="n">
        <v>-0.03</v>
      </c>
      <c r="W181" s="231" t="n">
        <v>0</v>
      </c>
      <c r="X181" s="231" t="n">
        <v>0.035</v>
      </c>
      <c r="Y181" s="231" t="n">
        <v>0</v>
      </c>
      <c r="Z181" s="231" t="n">
        <v>0</v>
      </c>
      <c r="AA181" s="231" t="n">
        <v>0.175</v>
      </c>
      <c r="AB181" s="231" t="n">
        <v>0.205</v>
      </c>
      <c r="AC181" s="231" t="n">
        <v>-0.007499999</v>
      </c>
      <c r="AD181" s="231" t="n">
        <v>-0.03125</v>
      </c>
      <c r="AE181" s="231" t="n">
        <v>0.01125</v>
      </c>
      <c r="AF181" s="231" t="n">
        <v>-0.00375</v>
      </c>
      <c r="AG181" s="231" t="n">
        <v>0.005</v>
      </c>
      <c r="AH181" s="231" t="n">
        <v>-0.0085</v>
      </c>
      <c r="AI181" s="231" t="n">
        <v>-0.07</v>
      </c>
      <c r="AJ181" s="231" t="n">
        <v>-0.046</v>
      </c>
      <c r="AK181" s="231" t="n">
        <v>-0.0685</v>
      </c>
      <c r="AL181" s="231" t="n">
        <v>-0.016</v>
      </c>
      <c r="AM181" s="231" t="n">
        <v>-0.042</v>
      </c>
      <c r="AN181" s="231" t="n">
        <v>-0.065</v>
      </c>
      <c r="AO181" s="231" t="n">
        <v>-0.012</v>
      </c>
      <c r="AP181" s="231" t="n">
        <v>0.0115</v>
      </c>
      <c r="AQ181" s="231" t="n">
        <v>0.45</v>
      </c>
      <c r="AR181" s="231" t="n">
        <v>0.025</v>
      </c>
      <c r="AS181" s="231" t="n">
        <v>0</v>
      </c>
      <c r="AT181" s="231" t="n">
        <v>0</v>
      </c>
      <c r="AU181" s="231" t="n">
        <v>-0.19</v>
      </c>
      <c r="AW181" s="231" t="n">
        <v>0</v>
      </c>
      <c r="AX181" s="231" t="n">
        <v>0</v>
      </c>
      <c r="AY181" s="231" t="n">
        <v>0.295</v>
      </c>
      <c r="AZ181" s="231" t="n">
        <v>0</v>
      </c>
      <c r="BA181" s="231" t="n">
        <v>0</v>
      </c>
      <c r="BB181" s="231" t="n">
        <v>0</v>
      </c>
      <c r="BC181" s="231" t="n">
        <v>-0.078</v>
      </c>
      <c r="BD181" s="231" t="n">
        <v>-0.03</v>
      </c>
      <c r="BE181" s="231" t="n">
        <v>-0.058</v>
      </c>
      <c r="BF181" s="231" t="n">
        <v>-0.016</v>
      </c>
      <c r="BG181" s="231" t="n">
        <v>-0.038</v>
      </c>
      <c r="BH181" s="231" t="n">
        <v>-0.01</v>
      </c>
      <c r="BI181" s="231" t="n">
        <v>-0.07</v>
      </c>
      <c r="BJ181" s="231" t="n">
        <v>0</v>
      </c>
      <c r="BK181" s="231" t="n">
        <v>0</v>
      </c>
      <c r="BL181" s="231" t="n">
        <v>0.035</v>
      </c>
      <c r="BM181" s="231" t="n">
        <v>0</v>
      </c>
      <c r="BN181" s="231" t="n">
        <v>0.31</v>
      </c>
    </row>
    <row r="182" customFormat="false" ht="12.75" hidden="false" customHeight="false" outlineLevel="0" collapsed="false">
      <c r="C182" s="263"/>
      <c r="G182" s="219" t="n">
        <f aca="false">EOMONTH(G181,0)+1</f>
        <v>42217</v>
      </c>
      <c r="H182" s="0" t="n">
        <v>4.79</v>
      </c>
      <c r="I182" s="234" t="n">
        <v>0.15</v>
      </c>
      <c r="J182" s="231" t="n">
        <v>0.067667918855165</v>
      </c>
      <c r="K182" s="231" t="n">
        <v>-0.135</v>
      </c>
      <c r="L182" s="231" t="n">
        <v>-0.14</v>
      </c>
      <c r="M182" s="270" t="n">
        <v>-0.085</v>
      </c>
      <c r="N182" s="270" t="n">
        <v>-0.22</v>
      </c>
      <c r="O182" s="231" t="n">
        <v>-0.09</v>
      </c>
      <c r="P182" s="231" t="n">
        <v>0</v>
      </c>
      <c r="Q182" s="231" t="n">
        <v>-0.053</v>
      </c>
      <c r="R182" s="231" t="n">
        <v>-0.105</v>
      </c>
      <c r="S182" s="231" t="n">
        <v>-0.135</v>
      </c>
      <c r="T182" s="231" t="n">
        <v>-0.135</v>
      </c>
      <c r="U182" s="231" t="n">
        <v>0</v>
      </c>
      <c r="V182" s="231" t="n">
        <v>0</v>
      </c>
      <c r="W182" s="231" t="n">
        <v>0</v>
      </c>
      <c r="X182" s="231" t="n">
        <v>0.035</v>
      </c>
      <c r="Y182" s="231" t="n">
        <v>0</v>
      </c>
      <c r="Z182" s="231" t="n">
        <v>0</v>
      </c>
      <c r="AA182" s="231" t="n">
        <v>0.165</v>
      </c>
      <c r="AB182" s="231" t="n">
        <v>0.185</v>
      </c>
      <c r="AC182" s="231" t="n">
        <v>-0.007499999</v>
      </c>
      <c r="AD182" s="231" t="n">
        <v>-0.03125</v>
      </c>
      <c r="AE182" s="231" t="n">
        <v>0.01125</v>
      </c>
      <c r="AF182" s="231" t="n">
        <v>-0.00375</v>
      </c>
      <c r="AG182" s="231" t="n">
        <v>0.005</v>
      </c>
      <c r="AH182" s="231" t="n">
        <v>-0.0085</v>
      </c>
      <c r="AI182" s="231" t="n">
        <v>-0.07</v>
      </c>
      <c r="AJ182" s="231" t="n">
        <v>-0.046</v>
      </c>
      <c r="AK182" s="231" t="n">
        <v>-0.0685</v>
      </c>
      <c r="AL182" s="231" t="n">
        <v>-0.016</v>
      </c>
      <c r="AM182" s="231" t="n">
        <v>-0.04</v>
      </c>
      <c r="AN182" s="231" t="n">
        <v>0</v>
      </c>
      <c r="AO182" s="231" t="n">
        <v>-0.012</v>
      </c>
      <c r="AP182" s="231" t="n">
        <v>0.0115</v>
      </c>
      <c r="AQ182" s="231" t="n">
        <v>0.41</v>
      </c>
      <c r="AR182" s="231" t="n">
        <v>0.0175</v>
      </c>
      <c r="AS182" s="231" t="n">
        <v>0</v>
      </c>
      <c r="AT182" s="231" t="n">
        <v>0</v>
      </c>
      <c r="AU182" s="231" t="n">
        <v>-0.19</v>
      </c>
      <c r="AW182" s="231" t="n">
        <v>0</v>
      </c>
      <c r="AX182" s="231" t="n">
        <v>0</v>
      </c>
      <c r="AY182" s="231" t="n">
        <v>0.295</v>
      </c>
      <c r="AZ182" s="231" t="n">
        <v>0</v>
      </c>
      <c r="BA182" s="231" t="n">
        <v>0</v>
      </c>
      <c r="BB182" s="231" t="n">
        <v>0</v>
      </c>
      <c r="BC182" s="231" t="n">
        <v>-0.0805</v>
      </c>
      <c r="BD182" s="231" t="n">
        <v>0</v>
      </c>
      <c r="BE182" s="231" t="n">
        <v>-0.073</v>
      </c>
      <c r="BF182" s="231" t="n">
        <v>-0.016</v>
      </c>
      <c r="BG182" s="231" t="n">
        <v>-0.038</v>
      </c>
      <c r="BH182" s="231" t="n">
        <v>-0.0175</v>
      </c>
      <c r="BI182" s="231" t="n">
        <v>-0.07</v>
      </c>
      <c r="BJ182" s="231" t="n">
        <v>0</v>
      </c>
      <c r="BK182" s="231" t="n">
        <v>0</v>
      </c>
      <c r="BL182" s="231" t="n">
        <v>0.035</v>
      </c>
      <c r="BM182" s="231" t="n">
        <v>0</v>
      </c>
      <c r="BN182" s="231" t="n">
        <v>0.3</v>
      </c>
    </row>
    <row r="183" customFormat="false" ht="12.75" hidden="false" customHeight="false" outlineLevel="0" collapsed="false">
      <c r="C183" s="263"/>
      <c r="G183" s="219" t="n">
        <f aca="false">EOMONTH(G182,0)+1</f>
        <v>42248</v>
      </c>
      <c r="H183" s="0" t="n">
        <v>4.8</v>
      </c>
      <c r="I183" s="234" t="n">
        <v>0.15</v>
      </c>
      <c r="J183" s="231" t="n">
        <v>0.067681598473139</v>
      </c>
      <c r="K183" s="231" t="n">
        <v>-0.135</v>
      </c>
      <c r="L183" s="231" t="n">
        <v>-0.14</v>
      </c>
      <c r="M183" s="270" t="n">
        <v>-0.08</v>
      </c>
      <c r="N183" s="270" t="n">
        <v>-0.22</v>
      </c>
      <c r="O183" s="231" t="n">
        <v>-0.085</v>
      </c>
      <c r="P183" s="231" t="n">
        <v>0</v>
      </c>
      <c r="Q183" s="231" t="n">
        <v>-0.053</v>
      </c>
      <c r="R183" s="231" t="n">
        <v>-0.105</v>
      </c>
      <c r="S183" s="231" t="n">
        <v>-0.135</v>
      </c>
      <c r="T183" s="231" t="n">
        <v>-0.135</v>
      </c>
      <c r="U183" s="231" t="n">
        <v>0</v>
      </c>
      <c r="V183" s="231" t="n">
        <v>0</v>
      </c>
      <c r="W183" s="231" t="n">
        <v>0</v>
      </c>
      <c r="X183" s="231" t="n">
        <v>0.035</v>
      </c>
      <c r="Y183" s="231" t="n">
        <v>0</v>
      </c>
      <c r="Z183" s="231" t="n">
        <v>0</v>
      </c>
      <c r="AA183" s="231" t="n">
        <v>0.1725</v>
      </c>
      <c r="AB183" s="231" t="n">
        <v>0.205</v>
      </c>
      <c r="AC183" s="231" t="n">
        <v>-0.007499999</v>
      </c>
      <c r="AD183" s="231" t="n">
        <v>-0.03125</v>
      </c>
      <c r="AE183" s="231" t="n">
        <v>-0.0045</v>
      </c>
      <c r="AF183" s="231" t="n">
        <v>-0.0195</v>
      </c>
      <c r="AG183" s="231" t="n">
        <v>0.005</v>
      </c>
      <c r="AH183" s="231" t="n">
        <v>-0.0085</v>
      </c>
      <c r="AI183" s="231" t="n">
        <v>-0.07</v>
      </c>
      <c r="AJ183" s="231" t="n">
        <v>-0.046</v>
      </c>
      <c r="AK183" s="231" t="n">
        <v>-0.0685</v>
      </c>
      <c r="AL183" s="231" t="n">
        <v>-0.016</v>
      </c>
      <c r="AM183" s="231" t="n">
        <v>-0.04</v>
      </c>
      <c r="AN183" s="231" t="n">
        <v>0</v>
      </c>
      <c r="AO183" s="231" t="n">
        <v>-0.012</v>
      </c>
      <c r="AP183" s="231" t="n">
        <v>0.0115</v>
      </c>
      <c r="AQ183" s="231" t="n">
        <v>0.42</v>
      </c>
      <c r="AR183" s="231" t="n">
        <v>0.0075</v>
      </c>
      <c r="AS183" s="231" t="n">
        <v>0</v>
      </c>
      <c r="AT183" s="231" t="n">
        <v>0</v>
      </c>
      <c r="AU183" s="231" t="n">
        <v>-0.19</v>
      </c>
      <c r="AW183" s="231" t="n">
        <v>0</v>
      </c>
      <c r="AX183" s="231" t="n">
        <v>0</v>
      </c>
      <c r="AY183" s="231" t="n">
        <v>0.295</v>
      </c>
      <c r="AZ183" s="231" t="n">
        <v>0</v>
      </c>
      <c r="BA183" s="231" t="n">
        <v>0</v>
      </c>
      <c r="BB183" s="231" t="n">
        <v>0</v>
      </c>
      <c r="BC183" s="231" t="n">
        <v>-0.0855</v>
      </c>
      <c r="BD183" s="231" t="n">
        <v>0</v>
      </c>
      <c r="BE183" s="231" t="n">
        <v>-0.0755</v>
      </c>
      <c r="BF183" s="231" t="n">
        <v>-0.016</v>
      </c>
      <c r="BG183" s="231" t="n">
        <v>-0.038</v>
      </c>
      <c r="BH183" s="231" t="n">
        <v>-0.0275</v>
      </c>
      <c r="BI183" s="231" t="n">
        <v>-0.07</v>
      </c>
      <c r="BJ183" s="231" t="n">
        <v>0</v>
      </c>
      <c r="BK183" s="231" t="n">
        <v>0</v>
      </c>
      <c r="BL183" s="231" t="n">
        <v>0.035</v>
      </c>
      <c r="BM183" s="231" t="n">
        <v>0</v>
      </c>
      <c r="BN183" s="231" t="n">
        <v>0.37253</v>
      </c>
    </row>
    <row r="184" customFormat="false" ht="12.75" hidden="false" customHeight="false" outlineLevel="0" collapsed="false">
      <c r="C184" s="263"/>
      <c r="G184" s="219" t="n">
        <f aca="false">EOMONTH(G183,0)+1</f>
        <v>42278</v>
      </c>
      <c r="H184" s="0" t="n">
        <v>4.935</v>
      </c>
      <c r="I184" s="234" t="n">
        <v>0.15</v>
      </c>
      <c r="J184" s="231" t="n">
        <v>0.067695734078444</v>
      </c>
      <c r="K184" s="231" t="n">
        <v>-0.135</v>
      </c>
      <c r="L184" s="231" t="n">
        <v>-0.14</v>
      </c>
      <c r="M184" s="270" t="n">
        <v>-0.0175</v>
      </c>
      <c r="N184" s="270" t="n">
        <v>-0.22</v>
      </c>
      <c r="O184" s="231" t="n">
        <v>-0.015</v>
      </c>
      <c r="P184" s="231" t="n">
        <v>0</v>
      </c>
      <c r="Q184" s="231" t="n">
        <v>-0.0675</v>
      </c>
      <c r="R184" s="231" t="n">
        <v>-0.105</v>
      </c>
      <c r="S184" s="231" t="n">
        <v>-0.135</v>
      </c>
      <c r="T184" s="231" t="n">
        <v>-0.135</v>
      </c>
      <c r="U184" s="231" t="n">
        <v>0</v>
      </c>
      <c r="V184" s="231" t="n">
        <v>0</v>
      </c>
      <c r="W184" s="231" t="n">
        <v>0</v>
      </c>
      <c r="X184" s="231" t="n">
        <v>0.035</v>
      </c>
      <c r="Y184" s="231" t="n">
        <v>0</v>
      </c>
      <c r="Z184" s="231" t="n">
        <v>0</v>
      </c>
      <c r="AA184" s="231" t="n">
        <v>0.24</v>
      </c>
      <c r="AB184" s="231" t="n">
        <v>0.26</v>
      </c>
      <c r="AC184" s="231" t="n">
        <v>-0.0105</v>
      </c>
      <c r="AD184" s="231" t="n">
        <v>-0.0295</v>
      </c>
      <c r="AE184" s="231" t="n">
        <v>-0.0035</v>
      </c>
      <c r="AF184" s="231" t="n">
        <v>-0.0185</v>
      </c>
      <c r="AG184" s="231" t="n">
        <v>0.005</v>
      </c>
      <c r="AH184" s="231" t="n">
        <v>-0.017</v>
      </c>
      <c r="AI184" s="231" t="n">
        <v>-0.0675</v>
      </c>
      <c r="AJ184" s="231" t="n">
        <v>-0.0435</v>
      </c>
      <c r="AK184" s="231" t="n">
        <v>-0.066</v>
      </c>
      <c r="AL184" s="231" t="n">
        <v>-0.008499999</v>
      </c>
      <c r="AM184" s="231" t="n">
        <v>-0.038</v>
      </c>
      <c r="AN184" s="231" t="n">
        <v>0</v>
      </c>
      <c r="AO184" s="231" t="n">
        <v>-0.004499999</v>
      </c>
      <c r="AP184" s="231" t="n">
        <v>0.011</v>
      </c>
      <c r="AQ184" s="231" t="n">
        <v>0.86</v>
      </c>
      <c r="AR184" s="231" t="n">
        <v>-0.0325</v>
      </c>
      <c r="AS184" s="231" t="n">
        <v>0</v>
      </c>
      <c r="AT184" s="231" t="n">
        <v>0</v>
      </c>
      <c r="AU184" s="231" t="n">
        <v>-0.19</v>
      </c>
      <c r="AW184" s="231" t="n">
        <v>0</v>
      </c>
      <c r="AX184" s="231" t="n">
        <v>0</v>
      </c>
      <c r="AY184" s="231" t="n">
        <v>0.12</v>
      </c>
      <c r="AZ184" s="231" t="n">
        <v>0</v>
      </c>
      <c r="BA184" s="231" t="n">
        <v>0</v>
      </c>
      <c r="BB184" s="231" t="n">
        <v>0</v>
      </c>
      <c r="BC184" s="231" t="n">
        <v>-0.123</v>
      </c>
      <c r="BD184" s="231" t="n">
        <v>0</v>
      </c>
      <c r="BE184" s="231" t="n">
        <v>-0.1105</v>
      </c>
      <c r="BF184" s="231" t="n">
        <v>-0.0135</v>
      </c>
      <c r="BG184" s="231" t="n">
        <v>-0.0525</v>
      </c>
      <c r="BH184" s="231" t="n">
        <v>-0.0675</v>
      </c>
      <c r="BI184" s="231" t="n">
        <v>-0.0675</v>
      </c>
      <c r="BJ184" s="231" t="n">
        <v>0</v>
      </c>
      <c r="BK184" s="231" t="n">
        <v>0</v>
      </c>
      <c r="BL184" s="231" t="n">
        <v>0.035</v>
      </c>
      <c r="BM184" s="231" t="n">
        <v>0</v>
      </c>
      <c r="BN184" s="231" t="n">
        <v>0.545</v>
      </c>
    </row>
    <row r="185" customFormat="false" ht="12.75" hidden="false" customHeight="false" outlineLevel="0" collapsed="false">
      <c r="C185" s="263"/>
      <c r="G185" s="219" t="n">
        <f aca="false">EOMONTH(G184,0)+1</f>
        <v>42309</v>
      </c>
      <c r="H185" s="0" t="n">
        <v>5.053</v>
      </c>
      <c r="I185" s="234" t="n">
        <v>0.15</v>
      </c>
      <c r="J185" s="231" t="n">
        <v>0.067709413696544</v>
      </c>
      <c r="K185" s="231" t="n">
        <v>-0.1375</v>
      </c>
      <c r="L185" s="231" t="n">
        <v>-0.1425</v>
      </c>
      <c r="M185" s="270" t="n">
        <v>-0.015</v>
      </c>
      <c r="N185" s="270" t="n">
        <v>-0.2225</v>
      </c>
      <c r="O185" s="231" t="n">
        <v>0.005</v>
      </c>
      <c r="P185" s="231" t="n">
        <v>0</v>
      </c>
      <c r="Q185" s="231" t="n">
        <v>-0.0675</v>
      </c>
      <c r="R185" s="231" t="n">
        <v>-0.1075</v>
      </c>
      <c r="S185" s="231" t="n">
        <v>-0.1375</v>
      </c>
      <c r="T185" s="231" t="n">
        <v>-0.1375</v>
      </c>
      <c r="U185" s="231" t="n">
        <v>0</v>
      </c>
      <c r="V185" s="231" t="n">
        <v>0</v>
      </c>
      <c r="W185" s="231" t="n">
        <v>0</v>
      </c>
      <c r="X185" s="231" t="n">
        <v>0.035</v>
      </c>
      <c r="Y185" s="231" t="n">
        <v>0</v>
      </c>
      <c r="Z185" s="231" t="n">
        <v>0</v>
      </c>
      <c r="AA185" s="231" t="n">
        <v>0.26</v>
      </c>
      <c r="AB185" s="231" t="n">
        <v>0.37</v>
      </c>
      <c r="AC185" s="231" t="n">
        <v>-0.0105</v>
      </c>
      <c r="AD185" s="231" t="n">
        <v>-0.037</v>
      </c>
      <c r="AE185" s="231" t="n">
        <v>-0.0035</v>
      </c>
      <c r="AF185" s="231" t="n">
        <v>-0.0185</v>
      </c>
      <c r="AG185" s="231" t="n">
        <v>0.005</v>
      </c>
      <c r="AH185" s="231" t="n">
        <v>-0.017</v>
      </c>
      <c r="AI185" s="231" t="n">
        <v>-0.0675</v>
      </c>
      <c r="AJ185" s="231" t="n">
        <v>-0.0435</v>
      </c>
      <c r="AK185" s="231" t="n">
        <v>-0.066</v>
      </c>
      <c r="AL185" s="231" t="n">
        <v>-0.008499999</v>
      </c>
      <c r="AM185" s="231" t="n">
        <v>-0.0595</v>
      </c>
      <c r="AN185" s="231" t="n">
        <v>0</v>
      </c>
      <c r="AO185" s="231" t="n">
        <v>-0.004499999</v>
      </c>
      <c r="AP185" s="231" t="n">
        <v>0.011</v>
      </c>
      <c r="AQ185" s="231" t="n">
        <v>1.28</v>
      </c>
      <c r="AR185" s="231" t="n">
        <v>-0.055</v>
      </c>
      <c r="AS185" s="231" t="n">
        <v>0</v>
      </c>
      <c r="AT185" s="231" t="n">
        <v>0</v>
      </c>
      <c r="AU185" s="231" t="n">
        <v>-0.19</v>
      </c>
      <c r="AW185" s="231" t="n">
        <v>0</v>
      </c>
      <c r="AX185" s="231" t="n">
        <v>0</v>
      </c>
      <c r="AY185" s="231" t="n">
        <v>0.12</v>
      </c>
      <c r="AZ185" s="231" t="n">
        <v>0</v>
      </c>
      <c r="BA185" s="231" t="n">
        <v>0</v>
      </c>
      <c r="BB185" s="231" t="n">
        <v>0</v>
      </c>
      <c r="BC185" s="231" t="n">
        <v>-0.123</v>
      </c>
      <c r="BD185" s="231" t="n">
        <v>0</v>
      </c>
      <c r="BE185" s="231" t="n">
        <v>-0.1105</v>
      </c>
      <c r="BF185" s="231" t="n">
        <v>-0.0135</v>
      </c>
      <c r="BG185" s="231" t="n">
        <v>-0.0525</v>
      </c>
      <c r="BH185" s="231" t="n">
        <v>-0.09</v>
      </c>
      <c r="BI185" s="231" t="n">
        <v>-0.0675</v>
      </c>
      <c r="BJ185" s="231" t="n">
        <v>0</v>
      </c>
      <c r="BK185" s="231" t="n">
        <v>0</v>
      </c>
      <c r="BL185" s="231" t="n">
        <v>0.035</v>
      </c>
      <c r="BM185" s="231" t="n">
        <v>0</v>
      </c>
      <c r="BN185" s="231" t="n">
        <v>0.88</v>
      </c>
    </row>
    <row r="186" customFormat="false" ht="12.75" hidden="false" customHeight="false" outlineLevel="0" collapsed="false">
      <c r="C186" s="263"/>
      <c r="G186" s="219" t="n">
        <f aca="false">EOMONTH(G185,0)+1</f>
        <v>42339</v>
      </c>
      <c r="H186" s="0" t="n">
        <v>5.305</v>
      </c>
      <c r="I186" s="234" t="n">
        <v>0.15</v>
      </c>
      <c r="J186" s="231" t="n">
        <v>0.067723549301979</v>
      </c>
      <c r="K186" s="231" t="n">
        <v>-0.14</v>
      </c>
      <c r="L186" s="231" t="n">
        <v>-0.145</v>
      </c>
      <c r="M186" s="270" t="n">
        <v>-0.0125</v>
      </c>
      <c r="N186" s="270" t="n">
        <v>-0.205</v>
      </c>
      <c r="O186" s="231" t="n">
        <v>0.0175</v>
      </c>
      <c r="P186" s="231" t="n">
        <v>0</v>
      </c>
      <c r="Q186" s="231" t="n">
        <v>-0.0675</v>
      </c>
      <c r="R186" s="231" t="n">
        <v>-0.11</v>
      </c>
      <c r="S186" s="231" t="n">
        <v>-0.14</v>
      </c>
      <c r="T186" s="231" t="n">
        <v>-0.14</v>
      </c>
      <c r="U186" s="231" t="n">
        <v>0</v>
      </c>
      <c r="V186" s="231" t="n">
        <v>0</v>
      </c>
      <c r="W186" s="231" t="n">
        <v>0</v>
      </c>
      <c r="X186" s="231" t="n">
        <v>0.035</v>
      </c>
      <c r="Y186" s="231" t="n">
        <v>0</v>
      </c>
      <c r="Z186" s="231" t="n">
        <v>0</v>
      </c>
      <c r="AA186" s="231" t="n">
        <v>0.27</v>
      </c>
      <c r="AB186" s="231" t="n">
        <v>0.4</v>
      </c>
      <c r="AC186" s="231" t="n">
        <v>-0.005999999</v>
      </c>
      <c r="AD186" s="231" t="n">
        <v>-0.027</v>
      </c>
      <c r="AE186" s="231" t="n">
        <v>-0.0035</v>
      </c>
      <c r="AF186" s="231" t="n">
        <v>-0.0185</v>
      </c>
      <c r="AG186" s="231" t="n">
        <v>0.005</v>
      </c>
      <c r="AH186" s="231" t="n">
        <v>-0.0165</v>
      </c>
      <c r="AI186" s="231" t="n">
        <v>-0.0675</v>
      </c>
      <c r="AJ186" s="231" t="n">
        <v>-0.0415</v>
      </c>
      <c r="AK186" s="231" t="n">
        <v>-0.064</v>
      </c>
      <c r="AL186" s="231" t="n">
        <v>-0.009999999</v>
      </c>
      <c r="AM186" s="231" t="n">
        <v>-0.062</v>
      </c>
      <c r="AN186" s="231" t="n">
        <v>0</v>
      </c>
      <c r="AO186" s="231" t="n">
        <v>-0.004499999</v>
      </c>
      <c r="AP186" s="231" t="n">
        <v>0.011</v>
      </c>
      <c r="AQ186" s="231" t="n">
        <v>1.61</v>
      </c>
      <c r="AR186" s="231" t="n">
        <v>-0.0575</v>
      </c>
      <c r="AS186" s="231" t="n">
        <v>0</v>
      </c>
      <c r="AT186" s="231" t="n">
        <v>0</v>
      </c>
      <c r="AU186" s="231" t="n">
        <v>-0.19</v>
      </c>
      <c r="AW186" s="231" t="n">
        <v>0</v>
      </c>
      <c r="AX186" s="231" t="n">
        <v>0</v>
      </c>
      <c r="AY186" s="231" t="n">
        <v>0.12</v>
      </c>
      <c r="AZ186" s="231" t="n">
        <v>0</v>
      </c>
      <c r="BA186" s="231" t="n">
        <v>0</v>
      </c>
      <c r="BB186" s="231" t="n">
        <v>0</v>
      </c>
      <c r="BC186" s="231" t="n">
        <v>-0.143</v>
      </c>
      <c r="BD186" s="231" t="n">
        <v>0</v>
      </c>
      <c r="BE186" s="231" t="n">
        <v>-0.1285</v>
      </c>
      <c r="BF186" s="231" t="n">
        <v>-0.015</v>
      </c>
      <c r="BG186" s="231" t="n">
        <v>-0.0525</v>
      </c>
      <c r="BH186" s="231" t="n">
        <v>-0.0925</v>
      </c>
      <c r="BI186" s="231" t="n">
        <v>-0.0675</v>
      </c>
      <c r="BJ186" s="231" t="n">
        <v>0</v>
      </c>
      <c r="BK186" s="231" t="n">
        <v>0</v>
      </c>
      <c r="BL186" s="231" t="n">
        <v>0.035</v>
      </c>
      <c r="BM186" s="231" t="n">
        <v>0</v>
      </c>
      <c r="BN186" s="231" t="n">
        <v>1.105</v>
      </c>
    </row>
    <row r="187" customFormat="false" ht="12.75" hidden="false" customHeight="false" outlineLevel="0" collapsed="false">
      <c r="C187" s="263"/>
      <c r="G187" s="219" t="n">
        <f aca="false">EOMONTH(G186,0)+1</f>
        <v>42370</v>
      </c>
      <c r="H187" s="0" t="n">
        <v>5.165</v>
      </c>
      <c r="I187" s="234" t="n">
        <v>0.15</v>
      </c>
      <c r="J187" s="231" t="n">
        <v>0.067737684907481</v>
      </c>
      <c r="K187" s="231" t="n">
        <v>-0.1325</v>
      </c>
      <c r="L187" s="231" t="n">
        <v>-0.1375</v>
      </c>
      <c r="M187" s="270" t="n">
        <v>-0.015</v>
      </c>
      <c r="N187" s="270" t="n">
        <v>-0.1975</v>
      </c>
      <c r="O187" s="231" t="n">
        <v>0.0225</v>
      </c>
      <c r="P187" s="231" t="n">
        <v>0</v>
      </c>
      <c r="Q187" s="231" t="n">
        <v>-0.0675</v>
      </c>
      <c r="R187" s="231" t="n">
        <v>-0.1025</v>
      </c>
      <c r="S187" s="231" t="n">
        <v>-0.1325</v>
      </c>
      <c r="T187" s="231" t="n">
        <v>-0.1325</v>
      </c>
      <c r="U187" s="231" t="n">
        <v>0</v>
      </c>
      <c r="V187" s="231" t="n">
        <v>0</v>
      </c>
      <c r="W187" s="231" t="n">
        <v>0</v>
      </c>
      <c r="X187" s="231" t="n">
        <v>0.035</v>
      </c>
      <c r="Y187" s="231" t="n">
        <v>0</v>
      </c>
      <c r="Z187" s="231" t="n">
        <v>0</v>
      </c>
      <c r="AA187" s="231" t="n">
        <v>0.27</v>
      </c>
      <c r="AB187" s="231" t="n">
        <v>0.39</v>
      </c>
      <c r="AC187" s="231" t="n">
        <v>-0.005999999</v>
      </c>
      <c r="AD187" s="231" t="n">
        <v>-0.022</v>
      </c>
      <c r="AE187" s="231" t="n">
        <v>-0.0035</v>
      </c>
      <c r="AF187" s="231" t="n">
        <v>-0.0185</v>
      </c>
      <c r="AG187" s="231" t="n">
        <v>0.005</v>
      </c>
      <c r="AH187" s="231" t="n">
        <v>-0.0165</v>
      </c>
      <c r="AI187" s="231" t="n">
        <v>-0.0675</v>
      </c>
      <c r="AJ187" s="231" t="n">
        <v>-0.0415</v>
      </c>
      <c r="AK187" s="231" t="n">
        <v>-0.064</v>
      </c>
      <c r="AL187" s="231" t="n">
        <v>-0.009999999</v>
      </c>
      <c r="AM187" s="231" t="n">
        <v>-0.062</v>
      </c>
      <c r="AN187" s="231" t="n">
        <v>0</v>
      </c>
      <c r="AO187" s="231" t="n">
        <v>-0.004499999</v>
      </c>
      <c r="AP187" s="231" t="n">
        <v>0.011</v>
      </c>
      <c r="AQ187" s="231" t="n">
        <v>1.57</v>
      </c>
      <c r="AR187" s="231" t="n">
        <v>-0.04</v>
      </c>
      <c r="AS187" s="231" t="n">
        <v>0</v>
      </c>
      <c r="AT187" s="231" t="n">
        <v>0</v>
      </c>
      <c r="AU187" s="231" t="n">
        <v>-0.19</v>
      </c>
      <c r="AW187" s="231" t="n">
        <v>0</v>
      </c>
      <c r="AX187" s="231" t="n">
        <v>0</v>
      </c>
      <c r="AY187" s="231" t="n">
        <v>0.12</v>
      </c>
      <c r="AZ187" s="231" t="n">
        <v>0</v>
      </c>
      <c r="BA187" s="231" t="n">
        <v>0</v>
      </c>
      <c r="BB187" s="231" t="n">
        <v>0</v>
      </c>
      <c r="BC187" s="231" t="n">
        <v>-0.1355</v>
      </c>
      <c r="BD187" s="231" t="n">
        <v>0</v>
      </c>
      <c r="BE187" s="231" t="n">
        <v>-0.1235</v>
      </c>
      <c r="BF187" s="231" t="n">
        <v>-0.015</v>
      </c>
      <c r="BG187" s="231" t="n">
        <v>-0.0525</v>
      </c>
      <c r="BH187" s="231" t="n">
        <v>-0.075</v>
      </c>
      <c r="BI187" s="231" t="n">
        <v>-0.0675</v>
      </c>
      <c r="BJ187" s="231" t="n">
        <v>0</v>
      </c>
      <c r="BK187" s="231" t="n">
        <v>0</v>
      </c>
      <c r="BL187" s="231" t="n">
        <v>0.035</v>
      </c>
      <c r="BM187" s="231" t="n">
        <v>0</v>
      </c>
      <c r="BN187" s="231" t="n">
        <v>1.105</v>
      </c>
    </row>
    <row r="188" customFormat="false" ht="12.75" hidden="false" customHeight="false" outlineLevel="0" collapsed="false">
      <c r="C188" s="263"/>
      <c r="G188" s="219" t="n">
        <f aca="false">EOMONTH(G187,0)+1</f>
        <v>42401</v>
      </c>
      <c r="H188" s="0" t="n">
        <v>5.045</v>
      </c>
      <c r="I188" s="234" t="n">
        <v>0.15</v>
      </c>
      <c r="J188" s="231" t="n">
        <v>0.067750908538494</v>
      </c>
      <c r="K188" s="231" t="n">
        <v>-0.13</v>
      </c>
      <c r="L188" s="231" t="n">
        <v>-0.135</v>
      </c>
      <c r="M188" s="270" t="n">
        <v>-0.015</v>
      </c>
      <c r="N188" s="270" t="n">
        <v>-0.195</v>
      </c>
      <c r="O188" s="231" t="n">
        <v>0.02</v>
      </c>
      <c r="P188" s="231" t="n">
        <v>0</v>
      </c>
      <c r="Q188" s="231" t="n">
        <v>-0.0675</v>
      </c>
      <c r="R188" s="231" t="n">
        <v>-0.1</v>
      </c>
      <c r="S188" s="231" t="n">
        <v>-0.13</v>
      </c>
      <c r="T188" s="231" t="n">
        <v>-0.13</v>
      </c>
      <c r="U188" s="231" t="n">
        <v>0</v>
      </c>
      <c r="V188" s="231" t="n">
        <v>0</v>
      </c>
      <c r="W188" s="231" t="n">
        <v>0</v>
      </c>
      <c r="X188" s="231" t="n">
        <v>0.035</v>
      </c>
      <c r="Y188" s="231" t="n">
        <v>0</v>
      </c>
      <c r="Z188" s="231" t="n">
        <v>0</v>
      </c>
      <c r="AA188" s="231" t="n">
        <v>0.24</v>
      </c>
      <c r="AB188" s="231" t="n">
        <v>0.39</v>
      </c>
      <c r="AC188" s="231" t="n">
        <v>-0.005999999</v>
      </c>
      <c r="AD188" s="231" t="n">
        <v>-0.022</v>
      </c>
      <c r="AE188" s="231" t="n">
        <v>0.0125</v>
      </c>
      <c r="AF188" s="231" t="n">
        <v>-0.0025</v>
      </c>
      <c r="AG188" s="231" t="n">
        <v>0.005</v>
      </c>
      <c r="AH188" s="231" t="n">
        <v>0</v>
      </c>
      <c r="AI188" s="231" t="n">
        <v>-0.0675</v>
      </c>
      <c r="AJ188" s="231" t="n">
        <v>-0.0415</v>
      </c>
      <c r="AK188" s="231" t="n">
        <v>-0.064</v>
      </c>
      <c r="AL188" s="231" t="n">
        <v>-0.009999999</v>
      </c>
      <c r="AM188" s="231" t="n">
        <v>-0.0595</v>
      </c>
      <c r="AN188" s="231" t="n">
        <v>0</v>
      </c>
      <c r="AO188" s="231" t="n">
        <v>-0.004499999</v>
      </c>
      <c r="AP188" s="231" t="n">
        <v>0.011</v>
      </c>
      <c r="AQ188" s="231" t="n">
        <v>0.93</v>
      </c>
      <c r="AR188" s="231" t="n">
        <v>-0.0275</v>
      </c>
      <c r="AS188" s="231" t="n">
        <v>0</v>
      </c>
      <c r="AT188" s="231" t="n">
        <v>0</v>
      </c>
      <c r="AU188" s="231" t="n">
        <v>-0.19</v>
      </c>
      <c r="AW188" s="231" t="n">
        <v>0</v>
      </c>
      <c r="AX188" s="231" t="n">
        <v>0</v>
      </c>
      <c r="AY188" s="231" t="n">
        <v>0.12</v>
      </c>
      <c r="AZ188" s="231" t="n">
        <v>0</v>
      </c>
      <c r="BA188" s="231" t="n">
        <v>0</v>
      </c>
      <c r="BB188" s="231" t="n">
        <v>0</v>
      </c>
      <c r="BC188" s="231" t="n">
        <v>-0.1245</v>
      </c>
      <c r="BD188" s="231" t="n">
        <v>0</v>
      </c>
      <c r="BE188" s="231" t="n">
        <v>-0.1135</v>
      </c>
      <c r="BF188" s="231" t="n">
        <v>-0.015</v>
      </c>
      <c r="BG188" s="231" t="n">
        <v>-0.0525</v>
      </c>
      <c r="BH188" s="231" t="n">
        <v>-0.0625</v>
      </c>
      <c r="BI188" s="231" t="n">
        <v>-0.0675</v>
      </c>
      <c r="BJ188" s="231" t="n">
        <v>0</v>
      </c>
      <c r="BK188" s="231" t="n">
        <v>0</v>
      </c>
      <c r="BL188" s="231" t="n">
        <v>0.035</v>
      </c>
      <c r="BM188" s="231" t="n">
        <v>0</v>
      </c>
      <c r="BN188" s="231" t="n">
        <v>0.715</v>
      </c>
    </row>
    <row r="189" customFormat="false" ht="12.75" hidden="false" customHeight="false" outlineLevel="0" collapsed="false">
      <c r="C189" s="263"/>
      <c r="G189" s="219" t="n">
        <f aca="false">EOMONTH(G188,0)+1</f>
        <v>42430</v>
      </c>
      <c r="H189" s="0" t="n">
        <v>4.915</v>
      </c>
      <c r="I189" s="234" t="n">
        <v>0.15</v>
      </c>
      <c r="J189" s="231" t="n">
        <v>0.067765044144123</v>
      </c>
      <c r="K189" s="231" t="n">
        <v>-0.135</v>
      </c>
      <c r="L189" s="231" t="n">
        <v>-0.14</v>
      </c>
      <c r="M189" s="270" t="n">
        <v>-0.1</v>
      </c>
      <c r="N189" s="270" t="n">
        <v>-0.2</v>
      </c>
      <c r="O189" s="231" t="n">
        <v>-0.105</v>
      </c>
      <c r="P189" s="231" t="n">
        <v>0</v>
      </c>
      <c r="Q189" s="231" t="n">
        <v>-0.0505</v>
      </c>
      <c r="R189" s="231" t="n">
        <v>-0.105</v>
      </c>
      <c r="S189" s="231" t="n">
        <v>-0.135</v>
      </c>
      <c r="T189" s="231" t="n">
        <v>-0.135</v>
      </c>
      <c r="U189" s="231" t="n">
        <v>0</v>
      </c>
      <c r="V189" s="231" t="n">
        <v>0</v>
      </c>
      <c r="W189" s="231" t="n">
        <v>0</v>
      </c>
      <c r="X189" s="231" t="n">
        <v>0.035</v>
      </c>
      <c r="Y189" s="231" t="n">
        <v>0</v>
      </c>
      <c r="Z189" s="231" t="n">
        <v>0</v>
      </c>
      <c r="AA189" s="231" t="n">
        <v>0.17</v>
      </c>
      <c r="AB189" s="231" t="n">
        <v>0.24</v>
      </c>
      <c r="AC189" s="231" t="n">
        <v>-0.005499999</v>
      </c>
      <c r="AD189" s="231" t="n">
        <v>-0.0295</v>
      </c>
      <c r="AE189" s="231" t="n">
        <v>0.0125</v>
      </c>
      <c r="AF189" s="231" t="n">
        <v>-0.0025</v>
      </c>
      <c r="AG189" s="231" t="n">
        <v>0.005</v>
      </c>
      <c r="AH189" s="231" t="n">
        <v>0</v>
      </c>
      <c r="AI189" s="231" t="n">
        <v>-0.07</v>
      </c>
      <c r="AJ189" s="231" t="n">
        <v>-0.044</v>
      </c>
      <c r="AK189" s="231" t="n">
        <v>-0.0665</v>
      </c>
      <c r="AL189" s="231" t="n">
        <v>-0.015</v>
      </c>
      <c r="AM189" s="231" t="n">
        <v>-0.042</v>
      </c>
      <c r="AN189" s="231" t="n">
        <v>0</v>
      </c>
      <c r="AO189" s="231" t="n">
        <v>1.38777878078145E-017</v>
      </c>
      <c r="AP189" s="231" t="n">
        <v>0.0115</v>
      </c>
      <c r="AQ189" s="231" t="n">
        <v>0.45</v>
      </c>
      <c r="AR189" s="231" t="n">
        <v>0.015</v>
      </c>
      <c r="AS189" s="231" t="n">
        <v>0</v>
      </c>
      <c r="AT189" s="231" t="n">
        <v>0</v>
      </c>
      <c r="AU189" s="231" t="n">
        <v>-0.19</v>
      </c>
      <c r="AW189" s="231" t="n">
        <v>0</v>
      </c>
      <c r="AX189" s="231" t="n">
        <v>0</v>
      </c>
      <c r="AY189" s="231" t="n">
        <v>0.295</v>
      </c>
      <c r="AZ189" s="231" t="n">
        <v>0</v>
      </c>
      <c r="BA189" s="231" t="n">
        <v>0</v>
      </c>
      <c r="BB189" s="231" t="n">
        <v>0</v>
      </c>
      <c r="BC189" s="231" t="n">
        <v>-0.0935</v>
      </c>
      <c r="BD189" s="231" t="n">
        <v>0</v>
      </c>
      <c r="BE189" s="231" t="n">
        <v>-0.071</v>
      </c>
      <c r="BF189" s="231" t="n">
        <v>-0.015</v>
      </c>
      <c r="BG189" s="231" t="n">
        <v>-0.0355</v>
      </c>
      <c r="BH189" s="231" t="n">
        <v>-0.02</v>
      </c>
      <c r="BI189" s="231" t="n">
        <v>-0.07</v>
      </c>
      <c r="BJ189" s="231" t="n">
        <v>0</v>
      </c>
      <c r="BK189" s="231" t="n">
        <v>0</v>
      </c>
      <c r="BL189" s="231" t="n">
        <v>0.035</v>
      </c>
      <c r="BM189" s="231" t="n">
        <v>0</v>
      </c>
      <c r="BN189" s="231" t="n">
        <v>0.365</v>
      </c>
    </row>
    <row r="190" customFormat="false" ht="12.75" hidden="false" customHeight="false" outlineLevel="0" collapsed="false">
      <c r="C190" s="263"/>
      <c r="G190" s="219" t="n">
        <f aca="false">EOMONTH(G189,0)+1</f>
        <v>42461</v>
      </c>
      <c r="H190" s="0" t="n">
        <v>4.885</v>
      </c>
      <c r="I190" s="234" t="n">
        <v>0.15</v>
      </c>
      <c r="J190" s="231" t="n">
        <v>0.067778723762537</v>
      </c>
      <c r="K190" s="231" t="n">
        <v>0</v>
      </c>
      <c r="L190" s="231" t="n">
        <v>0</v>
      </c>
      <c r="M190" s="270" t="n">
        <v>0</v>
      </c>
      <c r="N190" s="270" t="n">
        <v>0</v>
      </c>
      <c r="O190" s="231" t="n">
        <v>0</v>
      </c>
      <c r="P190" s="231" t="n">
        <v>0</v>
      </c>
      <c r="Q190" s="231"/>
      <c r="R190" s="231" t="n">
        <v>0</v>
      </c>
      <c r="S190" s="231" t="n">
        <v>0</v>
      </c>
      <c r="T190" s="231" t="n">
        <v>0</v>
      </c>
      <c r="U190" s="231" t="n">
        <v>0</v>
      </c>
      <c r="V190" s="231" t="n">
        <v>0</v>
      </c>
      <c r="W190" s="231" t="n">
        <v>0</v>
      </c>
      <c r="X190" s="231" t="n">
        <v>0.035</v>
      </c>
      <c r="Y190" s="231" t="n">
        <v>0</v>
      </c>
      <c r="Z190" s="231" t="n">
        <v>0</v>
      </c>
      <c r="AA190" s="231" t="n">
        <v>0.165</v>
      </c>
      <c r="AB190" s="231" t="n">
        <v>0.195</v>
      </c>
      <c r="AC190" s="231" t="n">
        <v>-0.005499999</v>
      </c>
      <c r="AD190" s="231" t="n">
        <v>-0.02975</v>
      </c>
      <c r="AE190" s="231" t="n">
        <v>0.01225</v>
      </c>
      <c r="AF190" s="231" t="n">
        <v>-0.00275</v>
      </c>
      <c r="AG190" s="231" t="n">
        <v>0.005</v>
      </c>
      <c r="AH190" s="231" t="n">
        <v>0</v>
      </c>
      <c r="AI190" s="231" t="n">
        <v>-0.07</v>
      </c>
      <c r="AJ190" s="231" t="n">
        <v>-0.044</v>
      </c>
      <c r="AK190" s="231" t="n">
        <v>-0.0665</v>
      </c>
      <c r="AL190" s="231" t="n">
        <v>-0.015</v>
      </c>
      <c r="AM190" s="231" t="n">
        <v>-0.05</v>
      </c>
      <c r="AN190" s="231" t="n">
        <v>0</v>
      </c>
      <c r="AO190" s="231" t="n">
        <v>-0.009999999</v>
      </c>
      <c r="AP190" s="231" t="n">
        <v>0.0115</v>
      </c>
      <c r="AQ190" s="231" t="n">
        <v>0.39</v>
      </c>
      <c r="AR190" s="231" t="n">
        <v>0.015</v>
      </c>
      <c r="AS190" s="231" t="n">
        <v>0</v>
      </c>
      <c r="AT190" s="231" t="n">
        <v>0</v>
      </c>
      <c r="AU190" s="231" t="n">
        <v>-0.19</v>
      </c>
      <c r="AW190" s="231" t="n">
        <v>0</v>
      </c>
      <c r="AX190" s="231" t="n">
        <v>0</v>
      </c>
      <c r="AY190" s="231" t="n">
        <v>0.295</v>
      </c>
      <c r="AZ190" s="231" t="n">
        <v>0</v>
      </c>
      <c r="BA190" s="231" t="n">
        <v>0</v>
      </c>
      <c r="BB190" s="231" t="n">
        <v>0</v>
      </c>
      <c r="BC190" s="231" t="n">
        <v>-0.0885</v>
      </c>
      <c r="BD190" s="231" t="n">
        <v>0</v>
      </c>
      <c r="BE190" s="231" t="n">
        <v>-0.066</v>
      </c>
      <c r="BF190" s="231" t="n">
        <v>-0.015</v>
      </c>
      <c r="BG190" s="231" t="n">
        <v>0</v>
      </c>
      <c r="BH190" s="231" t="n">
        <v>-0.02</v>
      </c>
      <c r="BI190" s="231" t="n">
        <v>-0.07</v>
      </c>
      <c r="BJ190" s="231" t="n">
        <v>0</v>
      </c>
      <c r="BK190" s="231" t="n">
        <v>0</v>
      </c>
      <c r="BL190" s="231" t="n">
        <v>0.035</v>
      </c>
      <c r="BM190" s="231" t="n">
        <v>0</v>
      </c>
      <c r="BN190" s="231" t="n">
        <v>0.2975</v>
      </c>
    </row>
    <row r="191" customFormat="false" ht="12.75" hidden="false" customHeight="false" outlineLevel="0" collapsed="false">
      <c r="C191" s="263"/>
      <c r="G191" s="219" t="n">
        <f aca="false">EOMONTH(G190,0)+1</f>
        <v>42491</v>
      </c>
      <c r="H191" s="0" t="n">
        <v>4.908</v>
      </c>
      <c r="I191" s="234" t="n">
        <v>0.15</v>
      </c>
      <c r="J191" s="231" t="n">
        <v>0.067792859368297</v>
      </c>
      <c r="K191" s="231" t="n">
        <v>0</v>
      </c>
      <c r="L191" s="231" t="n">
        <v>0</v>
      </c>
      <c r="M191" s="270" t="n">
        <v>0</v>
      </c>
      <c r="N191" s="270" t="n">
        <v>0</v>
      </c>
      <c r="O191" s="231" t="n">
        <v>0</v>
      </c>
      <c r="P191" s="231" t="n">
        <v>0</v>
      </c>
      <c r="Q191" s="231"/>
      <c r="R191" s="231" t="n">
        <v>0</v>
      </c>
      <c r="S191" s="231" t="n">
        <v>0</v>
      </c>
      <c r="T191" s="231" t="n">
        <v>0</v>
      </c>
      <c r="U191" s="231" t="n">
        <v>0</v>
      </c>
      <c r="V191" s="231" t="n">
        <v>0</v>
      </c>
      <c r="W191" s="231" t="n">
        <v>0</v>
      </c>
      <c r="X191" s="231" t="n">
        <v>0</v>
      </c>
      <c r="Y191" s="272" t="n">
        <v>0</v>
      </c>
      <c r="Z191" s="231" t="n">
        <v>0</v>
      </c>
      <c r="AA191" s="231" t="n">
        <v>0.17</v>
      </c>
      <c r="AB191" s="231" t="n">
        <v>0.195</v>
      </c>
      <c r="AC191" s="231" t="n">
        <v>-0.005499999</v>
      </c>
      <c r="AD191" s="231" t="n">
        <v>-0.02975</v>
      </c>
      <c r="AE191" s="231" t="n">
        <v>0.01225</v>
      </c>
      <c r="AF191" s="231" t="n">
        <v>-0.00275</v>
      </c>
      <c r="AG191" s="231" t="n">
        <v>0.005</v>
      </c>
      <c r="AH191" s="231" t="n">
        <v>0</v>
      </c>
      <c r="AI191" s="231" t="n">
        <v>-0.07</v>
      </c>
      <c r="AJ191" s="231" t="n">
        <v>-0.044</v>
      </c>
      <c r="AK191" s="231" t="n">
        <v>-0.0665</v>
      </c>
      <c r="AL191" s="231" t="n">
        <v>-0.015</v>
      </c>
      <c r="AM191" s="231" t="n">
        <v>-0.066</v>
      </c>
      <c r="AN191" s="272" t="n">
        <v>0</v>
      </c>
      <c r="AO191" s="231" t="n">
        <v>-0.009999999</v>
      </c>
      <c r="AP191" s="231" t="n">
        <v>0.0115</v>
      </c>
      <c r="AQ191" s="231" t="n">
        <v>0.39</v>
      </c>
      <c r="AR191" s="231" t="n">
        <v>0.02</v>
      </c>
      <c r="AS191" s="231" t="n">
        <v>0</v>
      </c>
      <c r="AT191" s="231" t="n">
        <v>0</v>
      </c>
      <c r="AU191" s="231" t="n">
        <v>-0.19</v>
      </c>
      <c r="AW191" s="231" t="n">
        <v>0</v>
      </c>
      <c r="AX191" s="231" t="n">
        <v>0</v>
      </c>
      <c r="AY191" s="231" t="n">
        <v>0.295</v>
      </c>
      <c r="AZ191" s="231" t="n">
        <v>0</v>
      </c>
      <c r="BA191" s="231" t="n">
        <v>0</v>
      </c>
      <c r="BB191" s="231" t="n">
        <v>0</v>
      </c>
      <c r="BC191" s="231" t="n">
        <v>-0.0885</v>
      </c>
      <c r="BD191" s="231" t="n">
        <v>0</v>
      </c>
      <c r="BE191" s="231" t="n">
        <v>-0.061</v>
      </c>
      <c r="BF191" s="231" t="n">
        <v>-0.015</v>
      </c>
      <c r="BG191" s="231" t="n">
        <v>0</v>
      </c>
      <c r="BH191" s="231" t="n">
        <v>-0.015</v>
      </c>
      <c r="BI191" s="231" t="n">
        <v>-0.07</v>
      </c>
      <c r="BJ191" s="231" t="n">
        <v>0</v>
      </c>
      <c r="BK191" s="231" t="n">
        <v>0</v>
      </c>
      <c r="BL191" s="231" t="n">
        <v>0</v>
      </c>
      <c r="BM191" s="231" t="n">
        <v>0</v>
      </c>
      <c r="BN191" s="231" t="n">
        <v>0.2975</v>
      </c>
    </row>
    <row r="192" customFormat="false" ht="12.75" hidden="false" customHeight="false" outlineLevel="0" collapsed="false">
      <c r="C192" s="263"/>
      <c r="G192" s="219" t="n">
        <f aca="false">EOMONTH(G191,0)+1</f>
        <v>42522</v>
      </c>
      <c r="H192" s="0" t="n">
        <v>4.913</v>
      </c>
      <c r="I192" s="234" t="n">
        <v>0.15</v>
      </c>
      <c r="J192" s="231" t="n">
        <v>0.067806538986836</v>
      </c>
      <c r="K192" s="231" t="n">
        <v>0</v>
      </c>
      <c r="L192" s="231" t="n">
        <v>0</v>
      </c>
      <c r="M192" s="270" t="n">
        <v>0</v>
      </c>
      <c r="N192" s="270" t="n">
        <v>0</v>
      </c>
      <c r="O192" s="231" t="n">
        <v>0</v>
      </c>
      <c r="P192" s="231" t="n">
        <v>0</v>
      </c>
      <c r="Q192" s="231"/>
      <c r="R192" s="231" t="n">
        <v>0</v>
      </c>
      <c r="S192" s="231" t="n">
        <v>0</v>
      </c>
      <c r="T192" s="231" t="n">
        <v>0</v>
      </c>
      <c r="U192" s="231" t="n">
        <v>0</v>
      </c>
      <c r="V192" s="231" t="n">
        <v>0</v>
      </c>
      <c r="W192" s="231" t="n">
        <v>0</v>
      </c>
      <c r="X192" s="231" t="n">
        <v>0</v>
      </c>
      <c r="Y192" s="231" t="n">
        <v>0</v>
      </c>
      <c r="Z192" s="231" t="n">
        <v>0</v>
      </c>
      <c r="AA192" s="231" t="n">
        <v>0.175</v>
      </c>
      <c r="AB192" s="231" t="n">
        <v>0.215</v>
      </c>
      <c r="AC192" s="231" t="n">
        <v>-0.005499999</v>
      </c>
      <c r="AD192" s="231" t="n">
        <v>-0.02975</v>
      </c>
      <c r="AE192" s="231" t="n">
        <v>0.01225</v>
      </c>
      <c r="AF192" s="231" t="n">
        <v>-0.00275</v>
      </c>
      <c r="AG192" s="231" t="n">
        <v>0.005</v>
      </c>
      <c r="AH192" s="231" t="n">
        <v>0</v>
      </c>
      <c r="AI192" s="231" t="n">
        <v>-0.07</v>
      </c>
      <c r="AJ192" s="231" t="n">
        <v>-0.044</v>
      </c>
      <c r="AK192" s="231" t="n">
        <v>-0.0665</v>
      </c>
      <c r="AL192" s="231" t="n">
        <v>-0.015</v>
      </c>
      <c r="AM192" s="231" t="n">
        <v>-0.059</v>
      </c>
      <c r="AN192" s="231" t="n">
        <v>0</v>
      </c>
      <c r="AO192" s="231" t="n">
        <v>-0.009999999</v>
      </c>
      <c r="AP192" s="231" t="n">
        <v>0.0115</v>
      </c>
      <c r="AQ192" s="231" t="n">
        <v>0.45</v>
      </c>
      <c r="AR192" s="231" t="n">
        <v>0.0225</v>
      </c>
      <c r="AS192" s="231" t="n">
        <v>0</v>
      </c>
      <c r="AT192" s="231" t="n">
        <v>0</v>
      </c>
      <c r="AU192" s="231" t="n">
        <v>-0.19</v>
      </c>
      <c r="AW192" s="231" t="n">
        <v>0</v>
      </c>
      <c r="AX192" s="231" t="n">
        <v>0</v>
      </c>
      <c r="AY192" s="231" t="n">
        <v>0.295</v>
      </c>
      <c r="AZ192" s="231" t="n">
        <v>0</v>
      </c>
      <c r="BA192" s="231" t="n">
        <v>0</v>
      </c>
      <c r="BB192" s="231" t="n">
        <v>0</v>
      </c>
      <c r="BC192" s="231" t="n">
        <v>-0.0885</v>
      </c>
      <c r="BD192" s="231" t="n">
        <v>0</v>
      </c>
      <c r="BE192" s="231" t="n">
        <v>-0.056</v>
      </c>
      <c r="BF192" s="231" t="n">
        <v>-0.015</v>
      </c>
      <c r="BG192" s="231" t="n">
        <v>0</v>
      </c>
      <c r="BH192" s="231" t="n">
        <v>-0.0125</v>
      </c>
      <c r="BI192" s="231" t="n">
        <v>-0.07</v>
      </c>
      <c r="BJ192" s="231" t="n">
        <v>0</v>
      </c>
      <c r="BK192" s="231" t="n">
        <v>0</v>
      </c>
      <c r="BL192" s="231" t="n">
        <v>0</v>
      </c>
      <c r="BM192" s="231" t="n">
        <v>0</v>
      </c>
      <c r="BN192" s="231" t="n">
        <v>0.31</v>
      </c>
    </row>
    <row r="193" customFormat="false" ht="12.75" hidden="false" customHeight="false" outlineLevel="0" collapsed="false">
      <c r="C193" s="263"/>
      <c r="G193" s="219" t="n">
        <f aca="false">EOMONTH(G192,0)+1</f>
        <v>42552</v>
      </c>
      <c r="H193" s="0" t="n">
        <v>4.923</v>
      </c>
      <c r="I193" s="234" t="n">
        <v>0.15</v>
      </c>
      <c r="J193" s="231" t="n">
        <v>0.067820674592726</v>
      </c>
      <c r="K193" s="231" t="n">
        <v>0</v>
      </c>
      <c r="L193" s="231" t="n">
        <v>0</v>
      </c>
      <c r="M193" s="270" t="n">
        <v>0</v>
      </c>
      <c r="N193" s="270" t="n">
        <v>0</v>
      </c>
      <c r="O193" s="231" t="n">
        <v>0</v>
      </c>
      <c r="P193" s="231" t="n">
        <v>0</v>
      </c>
      <c r="Q193" s="231"/>
      <c r="R193" s="231" t="n">
        <v>0</v>
      </c>
      <c r="S193" s="231" t="n">
        <v>0</v>
      </c>
      <c r="T193" s="231" t="n">
        <v>0</v>
      </c>
      <c r="U193" s="231" t="n">
        <v>0</v>
      </c>
      <c r="V193" s="231" t="n">
        <v>0</v>
      </c>
      <c r="W193" s="231" t="n">
        <v>0</v>
      </c>
      <c r="X193" s="231" t="n">
        <v>0</v>
      </c>
      <c r="Y193" s="231" t="n">
        <v>0</v>
      </c>
      <c r="Z193" s="231" t="n">
        <v>0</v>
      </c>
      <c r="AA193" s="231" t="n">
        <v>0.175</v>
      </c>
      <c r="AB193" s="231" t="n">
        <v>0.205</v>
      </c>
      <c r="AC193" s="231" t="n">
        <v>-0.005499999</v>
      </c>
      <c r="AD193" s="231" t="n">
        <v>-0.02975</v>
      </c>
      <c r="AE193" s="231" t="n">
        <v>0.01225</v>
      </c>
      <c r="AF193" s="231" t="n">
        <v>-0.00275</v>
      </c>
      <c r="AG193" s="231" t="n">
        <v>0.005</v>
      </c>
      <c r="AH193" s="231" t="n">
        <v>0</v>
      </c>
      <c r="AI193" s="231" t="n">
        <v>-0.07</v>
      </c>
      <c r="AJ193" s="231" t="n">
        <v>-0.044</v>
      </c>
      <c r="AK193" s="231" t="n">
        <v>-0.0665</v>
      </c>
      <c r="AL193" s="231" t="n">
        <v>-0.015</v>
      </c>
      <c r="AM193" s="231" t="n">
        <v>-0.04</v>
      </c>
      <c r="AN193" s="231" t="n">
        <v>0</v>
      </c>
      <c r="AO193" s="231" t="n">
        <v>-0.009999999</v>
      </c>
      <c r="AP193" s="231" t="n">
        <v>0.0115</v>
      </c>
      <c r="AQ193" s="231" t="n">
        <v>0.45</v>
      </c>
      <c r="AR193" s="231" t="n">
        <v>0.025</v>
      </c>
      <c r="AS193" s="231" t="n">
        <v>0</v>
      </c>
      <c r="AT193" s="231" t="n">
        <v>0</v>
      </c>
      <c r="AU193" s="231" t="n">
        <v>-0.19</v>
      </c>
      <c r="AW193" s="231" t="n">
        <v>0</v>
      </c>
      <c r="AX193" s="231" t="n">
        <v>0</v>
      </c>
      <c r="AY193" s="231" t="n">
        <v>0.295</v>
      </c>
      <c r="AZ193" s="231" t="n">
        <v>0</v>
      </c>
      <c r="BA193" s="231" t="n">
        <v>0</v>
      </c>
      <c r="BB193" s="231" t="n">
        <v>0</v>
      </c>
      <c r="BC193" s="231" t="n">
        <v>-0.076</v>
      </c>
      <c r="BD193" s="231" t="n">
        <v>0</v>
      </c>
      <c r="BE193" s="231" t="n">
        <v>-0.056</v>
      </c>
      <c r="BF193" s="231" t="n">
        <v>-0.015</v>
      </c>
      <c r="BG193" s="231" t="n">
        <v>0</v>
      </c>
      <c r="BH193" s="231" t="n">
        <v>-0.01</v>
      </c>
      <c r="BI193" s="231" t="n">
        <v>-0.07</v>
      </c>
      <c r="BJ193" s="231" t="n">
        <v>0</v>
      </c>
      <c r="BK193" s="231" t="n">
        <v>0</v>
      </c>
      <c r="BL193" s="231" t="n">
        <v>0</v>
      </c>
      <c r="BM193" s="231" t="n">
        <v>0</v>
      </c>
      <c r="BN193" s="231" t="n">
        <v>0.31</v>
      </c>
    </row>
    <row r="194" customFormat="false" ht="12.75" hidden="false" customHeight="false" outlineLevel="0" collapsed="false">
      <c r="C194" s="263"/>
      <c r="G194" s="219" t="n">
        <f aca="false">EOMONTH(G193,0)+1</f>
        <v>42583</v>
      </c>
      <c r="H194" s="0" t="n">
        <v>4.94</v>
      </c>
      <c r="I194" s="234" t="n">
        <v>0.15</v>
      </c>
      <c r="J194" s="231" t="n">
        <v>0.067834810198682</v>
      </c>
      <c r="K194" s="231" t="n">
        <v>0</v>
      </c>
      <c r="L194" s="231" t="n">
        <v>0</v>
      </c>
      <c r="M194" s="270" t="n">
        <v>0</v>
      </c>
      <c r="N194" s="270" t="n">
        <v>0</v>
      </c>
      <c r="O194" s="231" t="n">
        <v>0</v>
      </c>
      <c r="P194" s="231" t="n">
        <v>0</v>
      </c>
      <c r="Q194" s="231"/>
      <c r="R194" s="231" t="n">
        <v>0</v>
      </c>
      <c r="S194" s="231" t="n">
        <v>0</v>
      </c>
      <c r="T194" s="231" t="n">
        <v>0</v>
      </c>
      <c r="U194" s="231" t="n">
        <v>0</v>
      </c>
      <c r="V194" s="231" t="n">
        <v>0</v>
      </c>
      <c r="W194" s="231" t="n">
        <v>0</v>
      </c>
      <c r="X194" s="231" t="n">
        <v>0</v>
      </c>
      <c r="Y194" s="231" t="n">
        <v>0</v>
      </c>
      <c r="Z194" s="231" t="n">
        <v>0</v>
      </c>
      <c r="AA194" s="231" t="n">
        <v>0.165</v>
      </c>
      <c r="AB194" s="231" t="n">
        <v>0.185</v>
      </c>
      <c r="AC194" s="231" t="n">
        <v>-0.005499999</v>
      </c>
      <c r="AD194" s="231" t="n">
        <v>-0.02975</v>
      </c>
      <c r="AE194" s="231" t="n">
        <v>0.01225</v>
      </c>
      <c r="AF194" s="231" t="n">
        <v>-0.00275</v>
      </c>
      <c r="AG194" s="231" t="n">
        <v>0.005</v>
      </c>
      <c r="AH194" s="231" t="n">
        <v>0</v>
      </c>
      <c r="AI194" s="231" t="n">
        <v>-0.07</v>
      </c>
      <c r="AJ194" s="231" t="n">
        <v>-0.044</v>
      </c>
      <c r="AK194" s="231" t="n">
        <v>-0.0665</v>
      </c>
      <c r="AL194" s="231" t="n">
        <v>-0.015</v>
      </c>
      <c r="AM194" s="231" t="n">
        <v>-0.038</v>
      </c>
      <c r="AN194" s="231" t="n">
        <v>0</v>
      </c>
      <c r="AO194" s="231" t="n">
        <v>-0.009999999</v>
      </c>
      <c r="AP194" s="231" t="n">
        <v>0.0115</v>
      </c>
      <c r="AQ194" s="231" t="n">
        <v>0.41</v>
      </c>
      <c r="AR194" s="231" t="n">
        <v>0.0175</v>
      </c>
      <c r="AS194" s="231" t="n">
        <v>0</v>
      </c>
      <c r="AT194" s="231" t="n">
        <v>0</v>
      </c>
      <c r="AU194" s="231" t="n">
        <v>-0.19</v>
      </c>
      <c r="AW194" s="231" t="n">
        <v>0</v>
      </c>
      <c r="AX194" s="231" t="n">
        <v>0</v>
      </c>
      <c r="AY194" s="231" t="n">
        <v>0.295</v>
      </c>
      <c r="AZ194" s="231" t="n">
        <v>0</v>
      </c>
      <c r="BA194" s="231" t="n">
        <v>0</v>
      </c>
      <c r="BB194" s="231" t="n">
        <v>0</v>
      </c>
      <c r="BC194" s="231" t="n">
        <v>-0.0785</v>
      </c>
      <c r="BD194" s="231" t="n">
        <v>0</v>
      </c>
      <c r="BE194" s="231" t="n">
        <v>-0.071</v>
      </c>
      <c r="BF194" s="231" t="n">
        <v>-0.015</v>
      </c>
      <c r="BG194" s="231" t="n">
        <v>0</v>
      </c>
      <c r="BH194" s="231" t="n">
        <v>-0.0175</v>
      </c>
      <c r="BI194" s="231" t="n">
        <v>-0.07</v>
      </c>
      <c r="BJ194" s="231" t="n">
        <v>0</v>
      </c>
      <c r="BK194" s="231" t="n">
        <v>0</v>
      </c>
      <c r="BL194" s="231" t="n">
        <v>0</v>
      </c>
      <c r="BM194" s="231" t="n">
        <v>0</v>
      </c>
      <c r="BN194" s="231" t="n">
        <v>0.3</v>
      </c>
    </row>
    <row r="195" customFormat="false" ht="12.75" hidden="false" customHeight="false" outlineLevel="0" collapsed="false">
      <c r="C195" s="263"/>
      <c r="G195" s="219" t="n">
        <f aca="false">EOMONTH(G194,0)+1</f>
        <v>42614</v>
      </c>
      <c r="H195" s="0" t="n">
        <v>4.95</v>
      </c>
      <c r="I195" s="234" t="n">
        <v>0.15</v>
      </c>
      <c r="J195" s="231" t="n">
        <v>0.067848489817412</v>
      </c>
      <c r="K195" s="231" t="n">
        <v>0</v>
      </c>
      <c r="L195" s="231" t="n">
        <v>0</v>
      </c>
      <c r="M195" s="270" t="n">
        <v>0</v>
      </c>
      <c r="N195" s="270" t="n">
        <v>0</v>
      </c>
      <c r="O195" s="231" t="n">
        <v>0</v>
      </c>
      <c r="P195" s="231" t="n">
        <v>0</v>
      </c>
      <c r="Q195" s="231"/>
      <c r="R195" s="231" t="n">
        <v>0</v>
      </c>
      <c r="S195" s="231" t="n">
        <v>0</v>
      </c>
      <c r="T195" s="231" t="n">
        <v>0</v>
      </c>
      <c r="U195" s="231" t="n">
        <v>0</v>
      </c>
      <c r="V195" s="231" t="n">
        <v>0</v>
      </c>
      <c r="W195" s="231" t="n">
        <v>0</v>
      </c>
      <c r="X195" s="231" t="n">
        <v>0</v>
      </c>
      <c r="Y195" s="231" t="n">
        <v>0</v>
      </c>
      <c r="Z195" s="231" t="n">
        <v>0</v>
      </c>
      <c r="AA195" s="231" t="n">
        <v>0.1725</v>
      </c>
      <c r="AB195" s="231" t="n">
        <v>0.205</v>
      </c>
      <c r="AC195" s="231" t="n">
        <v>-0.005499999</v>
      </c>
      <c r="AD195" s="231" t="n">
        <v>-0.02975</v>
      </c>
      <c r="AE195" s="231" t="n">
        <v>-0.0035</v>
      </c>
      <c r="AF195" s="231" t="n">
        <v>-0.0185</v>
      </c>
      <c r="AG195" s="231" t="n">
        <v>0.005</v>
      </c>
      <c r="AH195" s="231" t="n">
        <v>0</v>
      </c>
      <c r="AI195" s="231" t="n">
        <v>-0.07</v>
      </c>
      <c r="AJ195" s="231" t="n">
        <v>-0.044</v>
      </c>
      <c r="AK195" s="231" t="n">
        <v>-0.0665</v>
      </c>
      <c r="AL195" s="231" t="n">
        <v>-0.015</v>
      </c>
      <c r="AM195" s="231" t="n">
        <v>-0.038</v>
      </c>
      <c r="AN195" s="231" t="n">
        <v>0</v>
      </c>
      <c r="AO195" s="231" t="n">
        <v>-0.009999999</v>
      </c>
      <c r="AP195" s="231" t="n">
        <v>0.0115</v>
      </c>
      <c r="AQ195" s="231" t="n">
        <v>0.42</v>
      </c>
      <c r="AR195" s="231" t="n">
        <v>0.0075</v>
      </c>
      <c r="AS195" s="231" t="n">
        <v>0</v>
      </c>
      <c r="AT195" s="231" t="n">
        <v>0</v>
      </c>
      <c r="AU195" s="231" t="n">
        <v>-0.19</v>
      </c>
      <c r="AW195" s="231" t="n">
        <v>0</v>
      </c>
      <c r="AX195" s="231" t="n">
        <v>0</v>
      </c>
      <c r="AY195" s="231" t="n">
        <v>0.295</v>
      </c>
      <c r="AZ195" s="231" t="n">
        <v>0</v>
      </c>
      <c r="BA195" s="231" t="n">
        <v>0</v>
      </c>
      <c r="BB195" s="231" t="n">
        <v>0</v>
      </c>
      <c r="BC195" s="231" t="n">
        <v>-0.0835</v>
      </c>
      <c r="BD195" s="231" t="n">
        <v>0</v>
      </c>
      <c r="BE195" s="231" t="n">
        <v>-0.0735</v>
      </c>
      <c r="BF195" s="231" t="n">
        <v>-0.015</v>
      </c>
      <c r="BG195" s="231" t="n">
        <v>0</v>
      </c>
      <c r="BH195" s="231" t="n">
        <v>-0.0275</v>
      </c>
      <c r="BI195" s="231" t="n">
        <v>-0.07</v>
      </c>
      <c r="BJ195" s="231" t="n">
        <v>0</v>
      </c>
      <c r="BK195" s="231" t="n">
        <v>0</v>
      </c>
      <c r="BL195" s="231" t="n">
        <v>0</v>
      </c>
      <c r="BM195" s="231" t="n">
        <v>0</v>
      </c>
      <c r="BN195" s="231" t="n">
        <v>0.37253</v>
      </c>
    </row>
    <row r="196" customFormat="false" ht="12.75" hidden="false" customHeight="false" outlineLevel="0" collapsed="false">
      <c r="C196" s="263"/>
      <c r="G196" s="219" t="n">
        <f aca="false">EOMONTH(G195,0)+1</f>
        <v>42644</v>
      </c>
      <c r="H196" s="0" t="n">
        <v>5.085</v>
      </c>
      <c r="I196" s="234" t="n">
        <v>0.15</v>
      </c>
      <c r="J196" s="231" t="n">
        <v>0.067862625423498</v>
      </c>
      <c r="K196" s="231" t="n">
        <v>0</v>
      </c>
      <c r="L196" s="231" t="n">
        <v>0</v>
      </c>
      <c r="M196" s="270" t="n">
        <v>0</v>
      </c>
      <c r="N196" s="270" t="n">
        <v>0</v>
      </c>
      <c r="O196" s="231" t="n">
        <v>0</v>
      </c>
      <c r="P196" s="231" t="n">
        <v>0</v>
      </c>
      <c r="Q196" s="231"/>
      <c r="R196" s="231" t="n">
        <v>0</v>
      </c>
      <c r="S196" s="231" t="n">
        <v>0</v>
      </c>
      <c r="T196" s="231" t="n">
        <v>0</v>
      </c>
      <c r="U196" s="231" t="n">
        <v>0</v>
      </c>
      <c r="V196" s="231" t="n">
        <v>0</v>
      </c>
      <c r="W196" s="231" t="n">
        <v>0</v>
      </c>
      <c r="X196" s="231" t="n">
        <v>0</v>
      </c>
      <c r="Y196" s="231" t="n">
        <v>0</v>
      </c>
      <c r="Z196" s="231" t="n">
        <v>0</v>
      </c>
      <c r="AA196" s="231" t="n">
        <v>0.24</v>
      </c>
      <c r="AB196" s="231" t="n">
        <v>0.26</v>
      </c>
      <c r="AC196" s="231" t="n">
        <v>-0.008499999</v>
      </c>
      <c r="AD196" s="231" t="n">
        <v>-0.028</v>
      </c>
      <c r="AE196" s="231" t="n">
        <v>-0.0025</v>
      </c>
      <c r="AF196" s="231" t="n">
        <v>-0.0175</v>
      </c>
      <c r="AG196" s="231" t="n">
        <v>0.005</v>
      </c>
      <c r="AH196" s="231" t="n">
        <v>0</v>
      </c>
      <c r="AI196" s="231" t="n">
        <v>-0.0675</v>
      </c>
      <c r="AJ196" s="231" t="n">
        <v>-0.0415</v>
      </c>
      <c r="AK196" s="231" t="n">
        <v>-0.064</v>
      </c>
      <c r="AL196" s="231" t="n">
        <v>-0.007499999</v>
      </c>
      <c r="AM196" s="231" t="n">
        <v>-0.036</v>
      </c>
      <c r="AN196" s="231" t="n">
        <v>0</v>
      </c>
      <c r="AO196" s="231" t="n">
        <v>-0.002499999</v>
      </c>
      <c r="AP196" s="231" t="n">
        <v>0.011</v>
      </c>
      <c r="AQ196" s="231" t="n">
        <v>0.86</v>
      </c>
      <c r="AR196" s="231" t="n">
        <v>-0.0325</v>
      </c>
      <c r="AS196" s="231" t="n">
        <v>0</v>
      </c>
      <c r="AT196" s="231" t="n">
        <v>0</v>
      </c>
      <c r="AU196" s="231" t="n">
        <v>-0.19</v>
      </c>
      <c r="AW196" s="231" t="n">
        <v>0</v>
      </c>
      <c r="AX196" s="231" t="n">
        <v>0</v>
      </c>
      <c r="AY196" s="231" t="n">
        <v>0.12</v>
      </c>
      <c r="AZ196" s="231" t="n">
        <v>0</v>
      </c>
      <c r="BA196" s="231" t="n">
        <v>0</v>
      </c>
      <c r="BB196" s="231" t="n">
        <v>0</v>
      </c>
      <c r="BC196" s="231" t="n">
        <v>-0.121</v>
      </c>
      <c r="BD196" s="231" t="n">
        <v>0</v>
      </c>
      <c r="BE196" s="231" t="n">
        <v>-0.1085</v>
      </c>
      <c r="BF196" s="231" t="n">
        <v>-0.0125</v>
      </c>
      <c r="BG196" s="231" t="n">
        <v>0</v>
      </c>
      <c r="BH196" s="231" t="n">
        <v>-0.0675</v>
      </c>
      <c r="BI196" s="231" t="n">
        <v>-0.0675</v>
      </c>
      <c r="BJ196" s="231" t="n">
        <v>0</v>
      </c>
      <c r="BK196" s="231" t="n">
        <v>0</v>
      </c>
      <c r="BL196" s="231" t="n">
        <v>0</v>
      </c>
      <c r="BM196" s="231" t="n">
        <v>0</v>
      </c>
      <c r="BN196" s="231" t="n">
        <v>0.545</v>
      </c>
    </row>
    <row r="197" customFormat="false" ht="12.75" hidden="false" customHeight="false" outlineLevel="0" collapsed="false">
      <c r="C197" s="263"/>
      <c r="G197" s="219" t="n">
        <f aca="false">EOMONTH(G196,0)+1</f>
        <v>42675</v>
      </c>
      <c r="H197" s="0" t="n">
        <v>5.203</v>
      </c>
      <c r="I197" s="234" t="n">
        <v>0.15</v>
      </c>
      <c r="J197" s="231" t="n">
        <v>0.067876305042354</v>
      </c>
      <c r="K197" s="231" t="n">
        <v>0</v>
      </c>
      <c r="L197" s="231" t="n">
        <v>0</v>
      </c>
      <c r="M197" s="270" t="n">
        <v>0</v>
      </c>
      <c r="N197" s="270" t="n">
        <v>0</v>
      </c>
      <c r="O197" s="231" t="n">
        <v>0</v>
      </c>
      <c r="P197" s="231" t="n">
        <v>0</v>
      </c>
      <c r="Q197" s="231"/>
      <c r="R197" s="231" t="n">
        <v>0</v>
      </c>
      <c r="S197" s="231" t="n">
        <v>0</v>
      </c>
      <c r="T197" s="231" t="n">
        <v>0</v>
      </c>
      <c r="U197" s="231" t="n">
        <v>0</v>
      </c>
      <c r="V197" s="231" t="n">
        <v>0</v>
      </c>
      <c r="W197" s="231" t="n">
        <v>0</v>
      </c>
      <c r="X197" s="231" t="n">
        <v>0</v>
      </c>
      <c r="Y197" s="231" t="n">
        <v>0</v>
      </c>
      <c r="Z197" s="231" t="n">
        <v>0</v>
      </c>
      <c r="AA197" s="231" t="n">
        <v>0.26</v>
      </c>
      <c r="AB197" s="231" t="n">
        <v>0.37</v>
      </c>
      <c r="AC197" s="231" t="n">
        <v>-0.008499999</v>
      </c>
      <c r="AD197" s="231" t="n">
        <v>-0.0355</v>
      </c>
      <c r="AE197" s="231" t="n">
        <v>-0.0025</v>
      </c>
      <c r="AF197" s="231" t="n">
        <v>-0.0175</v>
      </c>
      <c r="AG197" s="231" t="n">
        <v>0.005</v>
      </c>
      <c r="AH197" s="231" t="n">
        <v>0</v>
      </c>
      <c r="AI197" s="231" t="n">
        <v>-0.0675</v>
      </c>
      <c r="AJ197" s="231" t="n">
        <v>-0.0415</v>
      </c>
      <c r="AK197" s="231" t="n">
        <v>-0.064</v>
      </c>
      <c r="AL197" s="231" t="n">
        <v>-0.007499999</v>
      </c>
      <c r="AM197" s="231" t="n">
        <v>-0.0575</v>
      </c>
      <c r="AN197" s="231" t="n">
        <v>0</v>
      </c>
      <c r="AO197" s="231" t="n">
        <v>-0.002499999</v>
      </c>
      <c r="AP197" s="231" t="n">
        <v>0.011</v>
      </c>
      <c r="AQ197" s="231" t="n">
        <v>1.28</v>
      </c>
      <c r="AR197" s="231" t="n">
        <v>-0.055</v>
      </c>
      <c r="AS197" s="231" t="n">
        <v>0</v>
      </c>
      <c r="AT197" s="231" t="n">
        <v>0</v>
      </c>
      <c r="AU197" s="231" t="n">
        <v>-0.19</v>
      </c>
      <c r="AW197" s="231" t="n">
        <v>0</v>
      </c>
      <c r="AX197" s="231" t="n">
        <v>0</v>
      </c>
      <c r="AY197" s="231" t="n">
        <v>0.12</v>
      </c>
      <c r="AZ197" s="231" t="n">
        <v>0</v>
      </c>
      <c r="BA197" s="231" t="n">
        <v>0</v>
      </c>
      <c r="BB197" s="231" t="n">
        <v>0</v>
      </c>
      <c r="BC197" s="231" t="n">
        <v>-0.121</v>
      </c>
      <c r="BD197" s="231" t="n">
        <v>0</v>
      </c>
      <c r="BE197" s="231" t="n">
        <v>-0.1085</v>
      </c>
      <c r="BF197" s="231" t="n">
        <v>-0.0125</v>
      </c>
      <c r="BG197" s="231" t="n">
        <v>0</v>
      </c>
      <c r="BH197" s="231" t="n">
        <v>-0.09</v>
      </c>
      <c r="BI197" s="231" t="n">
        <v>-0.0675</v>
      </c>
      <c r="BJ197" s="231" t="n">
        <v>0</v>
      </c>
      <c r="BK197" s="231" t="n">
        <v>0</v>
      </c>
      <c r="BL197" s="231" t="n">
        <v>0</v>
      </c>
      <c r="BM197" s="231" t="n">
        <v>0</v>
      </c>
      <c r="BN197" s="231" t="n">
        <v>0.88</v>
      </c>
    </row>
    <row r="198" customFormat="false" ht="12.75" hidden="false" customHeight="false" outlineLevel="0" collapsed="false">
      <c r="C198" s="263"/>
      <c r="G198" s="219" t="n">
        <f aca="false">EOMONTH(G197,0)+1</f>
        <v>42705</v>
      </c>
      <c r="H198" s="0" t="n">
        <v>5.4575</v>
      </c>
      <c r="I198" s="234" t="n">
        <v>0.15</v>
      </c>
      <c r="J198" s="231" t="n">
        <v>0.06789044064857</v>
      </c>
      <c r="K198" s="231" t="n">
        <v>0</v>
      </c>
      <c r="L198" s="231" t="n">
        <v>0</v>
      </c>
      <c r="M198" s="270" t="n">
        <v>0</v>
      </c>
      <c r="N198" s="270" t="n">
        <v>0</v>
      </c>
      <c r="O198" s="231" t="n">
        <v>0</v>
      </c>
      <c r="P198" s="231" t="n">
        <v>0</v>
      </c>
      <c r="Q198" s="231"/>
      <c r="R198" s="231" t="n">
        <v>0</v>
      </c>
      <c r="S198" s="231" t="n">
        <v>0</v>
      </c>
      <c r="T198" s="231" t="n">
        <v>0</v>
      </c>
      <c r="U198" s="231" t="n">
        <v>0</v>
      </c>
      <c r="V198" s="231" t="n">
        <v>0</v>
      </c>
      <c r="W198" s="231" t="n">
        <v>0</v>
      </c>
      <c r="X198" s="231" t="n">
        <v>0</v>
      </c>
      <c r="Y198" s="231" t="n">
        <v>0</v>
      </c>
      <c r="Z198" s="231" t="n">
        <v>0</v>
      </c>
      <c r="AA198" s="231" t="n">
        <v>0.27</v>
      </c>
      <c r="AB198" s="231" t="n">
        <v>0.4</v>
      </c>
      <c r="AC198" s="231" t="n">
        <v>-0.003999999</v>
      </c>
      <c r="AD198" s="231" t="n">
        <v>-0.0255</v>
      </c>
      <c r="AE198" s="231" t="n">
        <v>-0.0025</v>
      </c>
      <c r="AF198" s="231" t="n">
        <v>-0.0175</v>
      </c>
      <c r="AG198" s="231" t="n">
        <v>0.005</v>
      </c>
      <c r="AH198" s="231" t="n">
        <v>0</v>
      </c>
      <c r="AI198" s="231" t="n">
        <v>-0.0675</v>
      </c>
      <c r="AJ198" s="231" t="n">
        <v>-0.0395</v>
      </c>
      <c r="AK198" s="231" t="n">
        <v>-0.062</v>
      </c>
      <c r="AL198" s="231" t="n">
        <v>-0.008999999</v>
      </c>
      <c r="AM198" s="231" t="n">
        <v>-0.06</v>
      </c>
      <c r="AN198" s="231" t="n">
        <v>0</v>
      </c>
      <c r="AO198" s="231" t="n">
        <v>-0.002499999</v>
      </c>
      <c r="AP198" s="231" t="n">
        <v>0.011</v>
      </c>
      <c r="AQ198" s="231" t="n">
        <v>1.61</v>
      </c>
      <c r="AR198" s="231" t="n">
        <v>-0.0575</v>
      </c>
      <c r="AS198" s="231" t="n">
        <v>0</v>
      </c>
      <c r="AT198" s="231" t="n">
        <v>0</v>
      </c>
      <c r="AU198" s="231" t="n">
        <v>-0.19</v>
      </c>
      <c r="AW198" s="231" t="n">
        <v>0</v>
      </c>
      <c r="AX198" s="231" t="n">
        <v>0</v>
      </c>
      <c r="AY198" s="231" t="n">
        <v>0.12</v>
      </c>
      <c r="AZ198" s="231" t="n">
        <v>0</v>
      </c>
      <c r="BA198" s="231" t="n">
        <v>0</v>
      </c>
      <c r="BB198" s="231" t="n">
        <v>0</v>
      </c>
      <c r="BC198" s="231" t="n">
        <v>-0.141</v>
      </c>
      <c r="BD198" s="231" t="n">
        <v>0</v>
      </c>
      <c r="BE198" s="231" t="n">
        <v>-0.1265</v>
      </c>
      <c r="BF198" s="231" t="n">
        <v>-0.014</v>
      </c>
      <c r="BG198" s="231" t="n">
        <v>0</v>
      </c>
      <c r="BH198" s="231" t="n">
        <v>-0.0925</v>
      </c>
      <c r="BI198" s="231" t="n">
        <v>-0.0675</v>
      </c>
      <c r="BJ198" s="231" t="n">
        <v>0</v>
      </c>
      <c r="BK198" s="231" t="n">
        <v>0</v>
      </c>
      <c r="BL198" s="231" t="n">
        <v>0</v>
      </c>
      <c r="BM198" s="231" t="n">
        <v>0</v>
      </c>
      <c r="BN198" s="231" t="n">
        <v>1.105</v>
      </c>
    </row>
    <row r="199" customFormat="false" ht="12.75" hidden="false" customHeight="false" outlineLevel="0" collapsed="false">
      <c r="C199" s="263"/>
      <c r="G199" s="219" t="n">
        <f aca="false">EOMONTH(G198,0)+1</f>
        <v>42736</v>
      </c>
      <c r="H199" s="0" t="n">
        <v>5.3175</v>
      </c>
      <c r="I199" s="234" t="n">
        <v>0.15</v>
      </c>
      <c r="J199" s="231" t="n">
        <v>0.067904576254853</v>
      </c>
      <c r="K199" s="231" t="n">
        <v>0</v>
      </c>
      <c r="L199" s="231" t="n">
        <v>0</v>
      </c>
      <c r="M199" s="270" t="n">
        <v>0</v>
      </c>
      <c r="N199" s="270" t="n">
        <v>0</v>
      </c>
      <c r="O199" s="231" t="n">
        <v>0</v>
      </c>
      <c r="P199" s="231" t="n">
        <v>0</v>
      </c>
      <c r="Q199" s="231"/>
      <c r="R199" s="231" t="n">
        <v>0</v>
      </c>
      <c r="S199" s="231" t="n">
        <v>0</v>
      </c>
      <c r="T199" s="231" t="n">
        <v>0</v>
      </c>
      <c r="U199" s="231" t="n">
        <v>0</v>
      </c>
      <c r="V199" s="231" t="n">
        <v>0</v>
      </c>
      <c r="W199" s="231" t="n">
        <v>0</v>
      </c>
      <c r="X199" s="231" t="n">
        <v>0</v>
      </c>
      <c r="Y199" s="231" t="n">
        <v>0</v>
      </c>
      <c r="Z199" s="231" t="n">
        <v>0</v>
      </c>
      <c r="AA199" s="231" t="n">
        <v>0.27</v>
      </c>
      <c r="AB199" s="231" t="n">
        <v>0.39</v>
      </c>
      <c r="AC199" s="231" t="n">
        <v>-0.003999999</v>
      </c>
      <c r="AD199" s="231" t="n">
        <v>-0.0205</v>
      </c>
      <c r="AE199" s="231" t="n">
        <v>-0.0025</v>
      </c>
      <c r="AF199" s="231" t="n">
        <v>-0.0175</v>
      </c>
      <c r="AG199" s="231" t="n">
        <v>0.005</v>
      </c>
      <c r="AH199" s="231" t="n">
        <v>0</v>
      </c>
      <c r="AI199" s="231" t="n">
        <v>-0.0675</v>
      </c>
      <c r="AJ199" s="231" t="n">
        <v>-0.0395</v>
      </c>
      <c r="AK199" s="231" t="n">
        <v>-0.062</v>
      </c>
      <c r="AL199" s="231" t="n">
        <v>-0.008999999</v>
      </c>
      <c r="AM199" s="231" t="n">
        <v>-0.06</v>
      </c>
      <c r="AN199" s="231" t="n">
        <v>0</v>
      </c>
      <c r="AO199" s="231" t="n">
        <v>-0.002499999</v>
      </c>
      <c r="AP199" s="231" t="n">
        <v>0.011</v>
      </c>
      <c r="AQ199" s="231" t="n">
        <v>1.57</v>
      </c>
      <c r="AR199" s="231" t="n">
        <v>-0.04</v>
      </c>
      <c r="AS199" s="231" t="n">
        <v>0</v>
      </c>
      <c r="AT199" s="231" t="n">
        <v>0</v>
      </c>
      <c r="AU199" s="231" t="n">
        <v>-0.19</v>
      </c>
      <c r="AW199" s="231" t="n">
        <v>0</v>
      </c>
      <c r="AX199" s="231" t="n">
        <v>0</v>
      </c>
      <c r="AY199" s="231" t="n">
        <v>0.12</v>
      </c>
      <c r="AZ199" s="231" t="n">
        <v>0</v>
      </c>
      <c r="BA199" s="231" t="n">
        <v>0</v>
      </c>
      <c r="BB199" s="231" t="n">
        <v>0</v>
      </c>
      <c r="BC199" s="231" t="n">
        <v>-0.1335</v>
      </c>
      <c r="BD199" s="231" t="n">
        <v>0</v>
      </c>
      <c r="BE199" s="231" t="n">
        <v>-0.1215</v>
      </c>
      <c r="BF199" s="231" t="n">
        <v>-0.014</v>
      </c>
      <c r="BG199" s="231" t="n">
        <v>0</v>
      </c>
      <c r="BH199" s="231" t="n">
        <v>-0.075</v>
      </c>
      <c r="BI199" s="231" t="n">
        <v>-0.0675</v>
      </c>
      <c r="BJ199" s="231" t="n">
        <v>0</v>
      </c>
      <c r="BK199" s="231" t="n">
        <v>0</v>
      </c>
      <c r="BL199" s="231" t="n">
        <v>0</v>
      </c>
      <c r="BM199" s="231" t="n">
        <v>0</v>
      </c>
      <c r="BN199" s="231" t="n">
        <v>1.105</v>
      </c>
    </row>
    <row r="200" customFormat="false" ht="12.75" hidden="false" customHeight="false" outlineLevel="0" collapsed="false">
      <c r="C200" s="263"/>
      <c r="G200" s="219" t="n">
        <f aca="false">EOMONTH(G199,0)+1</f>
        <v>42767</v>
      </c>
      <c r="H200" s="0" t="n">
        <v>5.1975</v>
      </c>
      <c r="I200" s="234" t="n">
        <v>0.15</v>
      </c>
      <c r="J200" s="231" t="n">
        <v>0.067917343899293</v>
      </c>
      <c r="K200" s="231" t="n">
        <v>0</v>
      </c>
      <c r="L200" s="231" t="n">
        <v>0</v>
      </c>
      <c r="M200" s="270" t="n">
        <v>0</v>
      </c>
      <c r="N200" s="270" t="n">
        <v>0</v>
      </c>
      <c r="O200" s="231" t="n">
        <v>0</v>
      </c>
      <c r="P200" s="231" t="n">
        <v>0</v>
      </c>
      <c r="Q200" s="231"/>
      <c r="R200" s="231" t="n">
        <v>0</v>
      </c>
      <c r="S200" s="231" t="n">
        <v>0</v>
      </c>
      <c r="T200" s="231" t="n">
        <v>0</v>
      </c>
      <c r="U200" s="231" t="n">
        <v>0</v>
      </c>
      <c r="V200" s="231" t="n">
        <v>0</v>
      </c>
      <c r="W200" s="231" t="n">
        <v>0</v>
      </c>
      <c r="X200" s="231" t="n">
        <v>0</v>
      </c>
      <c r="Y200" s="231" t="n">
        <v>0</v>
      </c>
      <c r="Z200" s="231" t="n">
        <v>0</v>
      </c>
      <c r="AA200" s="231" t="n">
        <v>0.24</v>
      </c>
      <c r="AB200" s="231" t="n">
        <v>0.39</v>
      </c>
      <c r="AC200" s="231" t="n">
        <v>0</v>
      </c>
      <c r="AD200" s="231" t="n">
        <v>-0.0205</v>
      </c>
      <c r="AE200" s="231" t="n">
        <v>0.0135</v>
      </c>
      <c r="AF200" s="231" t="n">
        <v>-0.001499999</v>
      </c>
      <c r="AG200" s="231" t="n">
        <v>0</v>
      </c>
      <c r="AH200" s="231" t="n">
        <v>0</v>
      </c>
      <c r="AI200" s="231" t="n">
        <v>0</v>
      </c>
      <c r="AJ200" s="231" t="n">
        <v>0</v>
      </c>
      <c r="AK200" s="231" t="n">
        <v>-0.0225</v>
      </c>
      <c r="AL200" s="231" t="n">
        <v>0</v>
      </c>
      <c r="AM200" s="231" t="n">
        <v>0</v>
      </c>
      <c r="AN200" s="231" t="n">
        <v>0</v>
      </c>
      <c r="AO200" s="231" t="n">
        <v>0</v>
      </c>
      <c r="AP200" s="231" t="n">
        <v>0</v>
      </c>
      <c r="AQ200" s="231" t="n">
        <v>0.93</v>
      </c>
      <c r="AR200" s="231" t="n">
        <v>-0.0275</v>
      </c>
      <c r="AS200" s="231" t="n">
        <v>0</v>
      </c>
      <c r="AT200" s="231" t="n">
        <v>0</v>
      </c>
      <c r="AU200" s="231" t="n">
        <v>-0.19</v>
      </c>
      <c r="AW200" s="231" t="n">
        <v>0</v>
      </c>
      <c r="AX200" s="231" t="n">
        <v>0</v>
      </c>
      <c r="AY200" s="231" t="n">
        <v>0.12</v>
      </c>
      <c r="AZ200" s="231" t="n">
        <v>0</v>
      </c>
      <c r="BA200" s="231" t="n">
        <v>0</v>
      </c>
      <c r="BB200" s="231" t="n">
        <v>0</v>
      </c>
      <c r="BC200" s="231" t="n">
        <v>0</v>
      </c>
      <c r="BD200" s="231" t="n">
        <v>0</v>
      </c>
      <c r="BE200" s="231" t="n">
        <v>0</v>
      </c>
      <c r="BF200" s="231" t="n">
        <v>0</v>
      </c>
      <c r="BG200" s="231" t="n">
        <v>0</v>
      </c>
      <c r="BH200" s="231" t="n">
        <v>-0.0625</v>
      </c>
      <c r="BI200" s="231" t="n">
        <v>0</v>
      </c>
      <c r="BJ200" s="231" t="n">
        <v>0</v>
      </c>
      <c r="BK200" s="231" t="n">
        <v>0</v>
      </c>
      <c r="BL200" s="231" t="n">
        <v>0</v>
      </c>
      <c r="BM200" s="231" t="n">
        <v>0</v>
      </c>
      <c r="BN200" s="231" t="n">
        <v>0.715</v>
      </c>
    </row>
    <row r="201" customFormat="false" ht="12.75" hidden="false" customHeight="false" outlineLevel="0" collapsed="false">
      <c r="C201" s="263"/>
      <c r="G201" s="219" t="n">
        <f aca="false">EOMONTH(G200,0)+1</f>
        <v>42795</v>
      </c>
      <c r="H201" s="0" t="n">
        <v>5.0675</v>
      </c>
      <c r="I201" s="234" t="n">
        <v>0.15</v>
      </c>
      <c r="J201" s="231" t="n">
        <v>0.067931479505701</v>
      </c>
      <c r="K201" s="231" t="n">
        <v>0</v>
      </c>
      <c r="L201" s="231" t="n">
        <v>0</v>
      </c>
      <c r="M201" s="270" t="n">
        <v>0</v>
      </c>
      <c r="N201" s="270" t="n">
        <v>0</v>
      </c>
      <c r="O201" s="231" t="n">
        <v>0</v>
      </c>
      <c r="P201" s="231" t="n">
        <v>0</v>
      </c>
      <c r="Q201" s="231"/>
      <c r="R201" s="231" t="n">
        <v>0</v>
      </c>
      <c r="S201" s="231" t="n">
        <v>0</v>
      </c>
      <c r="T201" s="231" t="n">
        <v>0</v>
      </c>
      <c r="U201" s="231" t="n">
        <v>0</v>
      </c>
      <c r="V201" s="231" t="n">
        <v>0</v>
      </c>
      <c r="W201" s="231" t="n">
        <v>0</v>
      </c>
      <c r="X201" s="231" t="n">
        <v>0</v>
      </c>
      <c r="Y201" s="231" t="n">
        <v>0</v>
      </c>
      <c r="Z201" s="231" t="n">
        <v>0</v>
      </c>
      <c r="AA201" s="231" t="n">
        <v>0.17</v>
      </c>
      <c r="AB201" s="231" t="n">
        <v>0.24</v>
      </c>
      <c r="AC201" s="231" t="n">
        <v>0</v>
      </c>
      <c r="AD201" s="231" t="n">
        <v>-0.028</v>
      </c>
      <c r="AE201" s="231" t="n">
        <v>0.0135</v>
      </c>
      <c r="AF201" s="231" t="n">
        <v>-0.001499999</v>
      </c>
      <c r="AG201" s="231" t="n">
        <v>0</v>
      </c>
      <c r="AH201" s="231" t="n">
        <v>0</v>
      </c>
      <c r="AI201" s="231" t="n">
        <v>0</v>
      </c>
      <c r="AJ201" s="231" t="n">
        <v>0</v>
      </c>
      <c r="AK201" s="231" t="n">
        <v>-0.0225</v>
      </c>
      <c r="AL201" s="231" t="n">
        <v>0</v>
      </c>
      <c r="AM201" s="231" t="n">
        <v>0</v>
      </c>
      <c r="AN201" s="231" t="n">
        <v>0</v>
      </c>
      <c r="AO201" s="231" t="n">
        <v>0</v>
      </c>
      <c r="AP201" s="231" t="n">
        <v>0</v>
      </c>
      <c r="AQ201" s="231" t="n">
        <v>0.45</v>
      </c>
      <c r="AR201" s="231" t="n">
        <v>0.0449766</v>
      </c>
      <c r="AS201" s="231" t="n">
        <v>0</v>
      </c>
      <c r="AT201" s="231" t="n">
        <v>0</v>
      </c>
      <c r="AU201" s="231" t="n">
        <v>-0.19</v>
      </c>
      <c r="AW201" s="231" t="n">
        <v>0</v>
      </c>
      <c r="AX201" s="231" t="n">
        <v>0</v>
      </c>
      <c r="AY201" s="231" t="n">
        <v>0.295</v>
      </c>
      <c r="AZ201" s="231" t="n">
        <v>0</v>
      </c>
      <c r="BA201" s="231" t="n">
        <v>0</v>
      </c>
      <c r="BB201" s="231" t="n">
        <v>0</v>
      </c>
      <c r="BC201" s="231" t="n">
        <v>0</v>
      </c>
      <c r="BD201" s="231" t="n">
        <v>0</v>
      </c>
      <c r="BE201" s="231" t="n">
        <v>0</v>
      </c>
      <c r="BF201" s="231" t="n">
        <v>0</v>
      </c>
      <c r="BG201" s="231" t="n">
        <v>0</v>
      </c>
      <c r="BH201" s="231" t="n">
        <v>0.009976639</v>
      </c>
      <c r="BI201" s="231" t="n">
        <v>0</v>
      </c>
      <c r="BJ201" s="231" t="n">
        <v>0</v>
      </c>
      <c r="BK201" s="231" t="n">
        <v>0</v>
      </c>
      <c r="BL201" s="231" t="n">
        <v>0</v>
      </c>
      <c r="BM201" s="231" t="n">
        <v>0</v>
      </c>
      <c r="BN201" s="231" t="n">
        <v>0.365</v>
      </c>
    </row>
    <row r="202" customFormat="false" ht="12.75" hidden="false" customHeight="false" outlineLevel="0" collapsed="false">
      <c r="C202" s="263"/>
      <c r="G202" s="219" t="n">
        <f aca="false">EOMONTH(G201,0)+1</f>
        <v>42826</v>
      </c>
      <c r="H202" s="0" t="n">
        <v>5.0375</v>
      </c>
      <c r="I202" s="234" t="n">
        <v>0.15</v>
      </c>
      <c r="J202" s="231" t="n">
        <v>0.067945159124869</v>
      </c>
      <c r="K202" s="231" t="n">
        <v>0</v>
      </c>
      <c r="L202" s="231" t="n">
        <v>0</v>
      </c>
      <c r="M202" s="270" t="n">
        <v>0</v>
      </c>
      <c r="N202" s="270" t="n">
        <v>0</v>
      </c>
      <c r="O202" s="231" t="n">
        <v>0</v>
      </c>
      <c r="P202" s="231" t="n">
        <v>0</v>
      </c>
      <c r="Q202" s="231"/>
      <c r="R202" s="231" t="n">
        <v>0</v>
      </c>
      <c r="S202" s="231" t="n">
        <v>0</v>
      </c>
      <c r="T202" s="231" t="n">
        <v>0</v>
      </c>
      <c r="U202" s="231" t="n">
        <v>0</v>
      </c>
      <c r="V202" s="231" t="n">
        <v>0</v>
      </c>
      <c r="W202" s="231" t="n">
        <v>0</v>
      </c>
      <c r="X202" s="231" t="n">
        <v>0</v>
      </c>
      <c r="Y202" s="231" t="n">
        <v>0</v>
      </c>
      <c r="Z202" s="231" t="n">
        <v>0</v>
      </c>
      <c r="AA202" s="231" t="n">
        <v>0.165</v>
      </c>
      <c r="AB202" s="231" t="n">
        <v>0.195</v>
      </c>
      <c r="AC202" s="231" t="n">
        <v>0</v>
      </c>
      <c r="AD202" s="231" t="n">
        <v>-0.02825</v>
      </c>
      <c r="AE202" s="231" t="n">
        <v>0.01325</v>
      </c>
      <c r="AF202" s="231" t="n">
        <v>-0.001749999</v>
      </c>
      <c r="AG202" s="231" t="n">
        <v>0</v>
      </c>
      <c r="AH202" s="231" t="n">
        <v>0</v>
      </c>
      <c r="AI202" s="231" t="n">
        <v>0</v>
      </c>
      <c r="AJ202" s="231" t="n">
        <v>0</v>
      </c>
      <c r="AK202" s="231" t="n">
        <v>-0.0225</v>
      </c>
      <c r="AL202" s="231" t="n">
        <v>0</v>
      </c>
      <c r="AM202" s="231" t="n">
        <v>0</v>
      </c>
      <c r="AN202" s="231" t="n">
        <v>0</v>
      </c>
      <c r="AO202" s="231" t="n">
        <v>0</v>
      </c>
      <c r="AP202" s="231" t="n">
        <v>0</v>
      </c>
      <c r="AQ202" s="231" t="n">
        <v>0.39</v>
      </c>
      <c r="AR202" s="231" t="n">
        <v>0.0449681</v>
      </c>
      <c r="AS202" s="231" t="n">
        <v>0</v>
      </c>
      <c r="AT202" s="231" t="n">
        <v>0</v>
      </c>
      <c r="AU202" s="231" t="n">
        <v>-0.19</v>
      </c>
      <c r="AW202" s="231" t="n">
        <v>0</v>
      </c>
      <c r="AX202" s="231" t="n">
        <v>0</v>
      </c>
      <c r="AY202" s="231" t="n">
        <v>0.295</v>
      </c>
      <c r="AZ202" s="231" t="n">
        <v>0</v>
      </c>
      <c r="BA202" s="231" t="n">
        <v>0</v>
      </c>
      <c r="BB202" s="231" t="n">
        <v>0</v>
      </c>
      <c r="BC202" s="231" t="n">
        <v>0</v>
      </c>
      <c r="BD202" s="231" t="n">
        <v>0</v>
      </c>
      <c r="BE202" s="231" t="n">
        <v>0</v>
      </c>
      <c r="BF202" s="231" t="n">
        <v>0</v>
      </c>
      <c r="BG202" s="231" t="n">
        <v>0</v>
      </c>
      <c r="BH202" s="231" t="n">
        <v>0.0099681</v>
      </c>
      <c r="BI202" s="231" t="n">
        <v>0</v>
      </c>
      <c r="BJ202" s="231" t="n">
        <v>0</v>
      </c>
      <c r="BK202" s="231" t="n">
        <v>0</v>
      </c>
      <c r="BL202" s="231" t="n">
        <v>0</v>
      </c>
      <c r="BM202" s="231" t="n">
        <v>0</v>
      </c>
      <c r="BN202" s="231" t="n">
        <v>0.2975</v>
      </c>
    </row>
    <row r="203" customFormat="false" ht="12.75" hidden="false" customHeight="false" outlineLevel="0" collapsed="false">
      <c r="C203" s="263"/>
      <c r="G203" s="219" t="n">
        <f aca="false">EOMONTH(G202,0)+1</f>
        <v>42856</v>
      </c>
      <c r="H203" s="0" t="n">
        <v>5.0605</v>
      </c>
      <c r="I203" s="234" t="n">
        <v>0.15</v>
      </c>
      <c r="J203" s="231" t="n">
        <v>0.067959294731407</v>
      </c>
      <c r="K203" s="231" t="n">
        <v>0</v>
      </c>
      <c r="L203" s="231" t="n">
        <v>0</v>
      </c>
      <c r="M203" s="270" t="n">
        <v>0</v>
      </c>
      <c r="N203" s="270" t="n">
        <v>0</v>
      </c>
      <c r="O203" s="231" t="n">
        <v>0</v>
      </c>
      <c r="P203" s="231" t="n">
        <v>0</v>
      </c>
      <c r="Q203" s="231"/>
      <c r="R203" s="231" t="n">
        <v>0</v>
      </c>
      <c r="S203" s="231" t="n">
        <v>0</v>
      </c>
      <c r="T203" s="231" t="n">
        <v>0</v>
      </c>
      <c r="U203" s="231" t="n">
        <v>0</v>
      </c>
      <c r="V203" s="231" t="n">
        <v>0</v>
      </c>
      <c r="W203" s="231" t="n">
        <v>0</v>
      </c>
      <c r="X203" s="231" t="n">
        <v>0</v>
      </c>
      <c r="Y203" s="231" t="n">
        <v>0</v>
      </c>
      <c r="Z203" s="231" t="n">
        <v>0</v>
      </c>
      <c r="AA203" s="231" t="n">
        <v>0.17</v>
      </c>
      <c r="AB203" s="231" t="n">
        <v>0.195</v>
      </c>
      <c r="AC203" s="231" t="n">
        <v>0</v>
      </c>
      <c r="AD203" s="231" t="n">
        <v>-0.02825</v>
      </c>
      <c r="AE203" s="231" t="n">
        <v>0.01325</v>
      </c>
      <c r="AF203" s="231" t="n">
        <v>-0.001749999</v>
      </c>
      <c r="AG203" s="231" t="n">
        <v>0</v>
      </c>
      <c r="AH203" s="231" t="n">
        <v>0</v>
      </c>
      <c r="AI203" s="231" t="n">
        <v>0</v>
      </c>
      <c r="AJ203" s="231" t="n">
        <v>0</v>
      </c>
      <c r="AK203" s="231" t="n">
        <v>0</v>
      </c>
      <c r="AL203" s="231" t="n">
        <v>0</v>
      </c>
      <c r="AM203" s="231" t="n">
        <v>0</v>
      </c>
      <c r="AN203" s="231" t="n">
        <v>0</v>
      </c>
      <c r="AO203" s="231" t="n">
        <v>0</v>
      </c>
      <c r="AP203" s="231" t="n">
        <v>0</v>
      </c>
      <c r="AQ203" s="231" t="n">
        <v>0.39</v>
      </c>
      <c r="AR203" s="231" t="n">
        <v>0.0449681</v>
      </c>
      <c r="AS203" s="231" t="n">
        <v>0</v>
      </c>
      <c r="AT203" s="231" t="n">
        <v>0</v>
      </c>
      <c r="AU203" s="231" t="n">
        <v>-0.19</v>
      </c>
      <c r="AW203" s="231" t="n">
        <v>0</v>
      </c>
      <c r="AX203" s="231" t="n">
        <v>0</v>
      </c>
      <c r="AY203" s="231" t="n">
        <v>0.295</v>
      </c>
      <c r="AZ203" s="231" t="n">
        <v>0</v>
      </c>
      <c r="BA203" s="231" t="n">
        <v>0</v>
      </c>
      <c r="BB203" s="231" t="n">
        <v>0</v>
      </c>
      <c r="BC203" s="231" t="n">
        <v>0</v>
      </c>
      <c r="BD203" s="231" t="n">
        <v>0</v>
      </c>
      <c r="BE203" s="231" t="n">
        <v>0</v>
      </c>
      <c r="BF203" s="231" t="n">
        <v>0</v>
      </c>
      <c r="BG203" s="231" t="n">
        <v>0</v>
      </c>
      <c r="BH203" s="231" t="n">
        <v>0.0099681</v>
      </c>
      <c r="BI203" s="231" t="n">
        <v>0</v>
      </c>
      <c r="BJ203" s="231" t="n">
        <v>0</v>
      </c>
      <c r="BK203" s="231" t="n">
        <v>0</v>
      </c>
      <c r="BL203" s="231" t="n">
        <v>0</v>
      </c>
      <c r="BM203" s="231" t="n">
        <v>0</v>
      </c>
      <c r="BN203" s="231" t="n">
        <v>0.2975</v>
      </c>
    </row>
    <row r="204" customFormat="false" ht="12.75" hidden="false" customHeight="false" outlineLevel="0" collapsed="false">
      <c r="C204" s="263"/>
      <c r="G204" s="219" t="n">
        <f aca="false">EOMONTH(G203,0)+1</f>
        <v>42887</v>
      </c>
      <c r="H204" s="0" t="n">
        <v>5.0655</v>
      </c>
      <c r="I204" s="234" t="n">
        <v>0.15</v>
      </c>
      <c r="J204" s="231" t="n">
        <v>0.067972974350701</v>
      </c>
      <c r="K204" s="231" t="n">
        <v>0</v>
      </c>
      <c r="L204" s="231" t="n">
        <v>0</v>
      </c>
      <c r="M204" s="270" t="n">
        <v>0</v>
      </c>
      <c r="N204" s="270" t="n">
        <v>0</v>
      </c>
      <c r="O204" s="231" t="n">
        <v>0</v>
      </c>
      <c r="P204" s="231" t="n">
        <v>0</v>
      </c>
      <c r="Q204" s="231"/>
      <c r="R204" s="231" t="n">
        <v>0</v>
      </c>
      <c r="S204" s="231" t="n">
        <v>0</v>
      </c>
      <c r="T204" s="231" t="n">
        <v>0</v>
      </c>
      <c r="U204" s="231" t="n">
        <v>0</v>
      </c>
      <c r="V204" s="231" t="n">
        <v>0</v>
      </c>
      <c r="W204" s="231" t="n">
        <v>0</v>
      </c>
      <c r="X204" s="231" t="n">
        <v>0</v>
      </c>
      <c r="Y204" s="231" t="n">
        <v>0</v>
      </c>
      <c r="Z204" s="231" t="n">
        <v>0</v>
      </c>
      <c r="AA204" s="231" t="n">
        <v>0.175</v>
      </c>
      <c r="AB204" s="231" t="n">
        <v>0.215</v>
      </c>
      <c r="AC204" s="231" t="n">
        <v>0</v>
      </c>
      <c r="AD204" s="231" t="n">
        <v>-0.02825</v>
      </c>
      <c r="AE204" s="231" t="n">
        <v>0.01325</v>
      </c>
      <c r="AF204" s="231" t="n">
        <v>-0.001749999</v>
      </c>
      <c r="AG204" s="231" t="n">
        <v>0</v>
      </c>
      <c r="AH204" s="231" t="n">
        <v>0</v>
      </c>
      <c r="AI204" s="231" t="n">
        <v>0</v>
      </c>
      <c r="AJ204" s="231" t="n">
        <v>0</v>
      </c>
      <c r="AK204" s="231" t="n">
        <v>0</v>
      </c>
      <c r="AL204" s="231" t="n">
        <v>0</v>
      </c>
      <c r="AM204" s="231" t="n">
        <v>0</v>
      </c>
      <c r="AN204" s="231" t="n">
        <v>0</v>
      </c>
      <c r="AO204" s="231" t="n">
        <v>0</v>
      </c>
      <c r="AP204" s="231" t="n">
        <v>0</v>
      </c>
      <c r="AQ204" s="231" t="n">
        <v>0.45</v>
      </c>
      <c r="AR204" s="231" t="n">
        <v>0.0449681</v>
      </c>
      <c r="AS204" s="231" t="n">
        <v>0</v>
      </c>
      <c r="AT204" s="231" t="n">
        <v>0</v>
      </c>
      <c r="AU204" s="231" t="n">
        <v>-0.19</v>
      </c>
      <c r="AW204" s="231" t="n">
        <v>0</v>
      </c>
      <c r="AX204" s="231" t="n">
        <v>0</v>
      </c>
      <c r="AY204" s="231" t="n">
        <v>0.295</v>
      </c>
      <c r="AZ204" s="231" t="n">
        <v>0</v>
      </c>
      <c r="BA204" s="231" t="n">
        <v>0</v>
      </c>
      <c r="BB204" s="231" t="n">
        <v>0</v>
      </c>
      <c r="BC204" s="231" t="n">
        <v>0</v>
      </c>
      <c r="BD204" s="231" t="n">
        <v>0</v>
      </c>
      <c r="BE204" s="231" t="n">
        <v>0</v>
      </c>
      <c r="BF204" s="231" t="n">
        <v>0</v>
      </c>
      <c r="BG204" s="231" t="n">
        <v>0</v>
      </c>
      <c r="BH204" s="231" t="n">
        <v>0.0099681</v>
      </c>
      <c r="BI204" s="231" t="n">
        <v>0</v>
      </c>
      <c r="BJ204" s="231" t="n">
        <v>0</v>
      </c>
      <c r="BK204" s="231" t="n">
        <v>0</v>
      </c>
      <c r="BL204" s="231" t="n">
        <v>0</v>
      </c>
      <c r="BM204" s="231" t="n">
        <v>0</v>
      </c>
      <c r="BN204" s="231" t="n">
        <v>0.31</v>
      </c>
    </row>
    <row r="205" customFormat="false" ht="12.75" hidden="false" customHeight="false" outlineLevel="0" collapsed="false">
      <c r="C205" s="263"/>
      <c r="G205" s="219" t="n">
        <f aca="false">EOMONTH(G204,0)+1</f>
        <v>42917</v>
      </c>
      <c r="H205" s="0" t="n">
        <v>5.0755</v>
      </c>
      <c r="I205" s="234" t="n">
        <v>0.15</v>
      </c>
      <c r="J205" s="231" t="n">
        <v>0.067987109957369</v>
      </c>
      <c r="K205" s="231" t="n">
        <v>0</v>
      </c>
      <c r="L205" s="231" t="n">
        <v>0</v>
      </c>
      <c r="M205" s="270" t="n">
        <v>0</v>
      </c>
      <c r="N205" s="270" t="n">
        <v>0</v>
      </c>
      <c r="O205" s="231" t="n">
        <v>0</v>
      </c>
      <c r="P205" s="231" t="n">
        <v>0</v>
      </c>
      <c r="Q205" s="231"/>
      <c r="R205" s="231" t="n">
        <v>0</v>
      </c>
      <c r="S205" s="231" t="n">
        <v>0</v>
      </c>
      <c r="T205" s="231" t="n">
        <v>0</v>
      </c>
      <c r="U205" s="231" t="n">
        <v>0</v>
      </c>
      <c r="V205" s="231" t="n">
        <v>0</v>
      </c>
      <c r="W205" s="231" t="n">
        <v>0</v>
      </c>
      <c r="X205" s="231" t="n">
        <v>0</v>
      </c>
      <c r="Y205" s="231" t="n">
        <v>0</v>
      </c>
      <c r="Z205" s="231" t="n">
        <v>0</v>
      </c>
      <c r="AA205" s="231" t="n">
        <v>0.175</v>
      </c>
      <c r="AB205" s="231" t="n">
        <v>0.205</v>
      </c>
      <c r="AC205" s="231" t="n">
        <v>0</v>
      </c>
      <c r="AD205" s="231" t="n">
        <v>-0.02825</v>
      </c>
      <c r="AE205" s="231" t="n">
        <v>0.01325</v>
      </c>
      <c r="AF205" s="231" t="n">
        <v>-0.001749999</v>
      </c>
      <c r="AG205" s="231" t="n">
        <v>0</v>
      </c>
      <c r="AH205" s="231" t="n">
        <v>0</v>
      </c>
      <c r="AI205" s="231" t="n">
        <v>0</v>
      </c>
      <c r="AJ205" s="231" t="n">
        <v>0</v>
      </c>
      <c r="AK205" s="231" t="n">
        <v>0</v>
      </c>
      <c r="AL205" s="231" t="n">
        <v>0</v>
      </c>
      <c r="AM205" s="231" t="n">
        <v>0</v>
      </c>
      <c r="AN205" s="231" t="n">
        <v>0</v>
      </c>
      <c r="AO205" s="231" t="n">
        <v>0</v>
      </c>
      <c r="AP205" s="231" t="n">
        <v>0</v>
      </c>
      <c r="AQ205" s="231" t="n">
        <v>0.45</v>
      </c>
      <c r="AR205" s="231" t="n">
        <v>0.0449681</v>
      </c>
      <c r="AS205" s="231" t="n">
        <v>0</v>
      </c>
      <c r="AT205" s="231" t="n">
        <v>0</v>
      </c>
      <c r="AU205" s="231" t="n">
        <v>-0.19</v>
      </c>
      <c r="AW205" s="231" t="n">
        <v>0</v>
      </c>
      <c r="AX205" s="231" t="n">
        <v>0</v>
      </c>
      <c r="AY205" s="231" t="n">
        <v>0.295</v>
      </c>
      <c r="AZ205" s="231" t="n">
        <v>0</v>
      </c>
      <c r="BA205" s="231" t="n">
        <v>0</v>
      </c>
      <c r="BB205" s="231" t="n">
        <v>0</v>
      </c>
      <c r="BC205" s="231" t="n">
        <v>0</v>
      </c>
      <c r="BD205" s="231" t="n">
        <v>0</v>
      </c>
      <c r="BE205" s="231" t="n">
        <v>0</v>
      </c>
      <c r="BF205" s="231" t="n">
        <v>0</v>
      </c>
      <c r="BG205" s="231" t="n">
        <v>0</v>
      </c>
      <c r="BH205" s="231" t="n">
        <v>0.0099681</v>
      </c>
      <c r="BI205" s="231" t="n">
        <v>0</v>
      </c>
      <c r="BJ205" s="231" t="n">
        <v>0</v>
      </c>
      <c r="BK205" s="231" t="n">
        <v>0</v>
      </c>
      <c r="BL205" s="231" t="n">
        <v>0</v>
      </c>
      <c r="BM205" s="231" t="n">
        <v>0</v>
      </c>
      <c r="BN205" s="231" t="n">
        <v>0.31</v>
      </c>
    </row>
    <row r="206" customFormat="false" ht="12.75" hidden="false" customHeight="false" outlineLevel="0" collapsed="false">
      <c r="C206" s="263"/>
      <c r="G206" s="219" t="n">
        <f aca="false">EOMONTH(G205,0)+1</f>
        <v>42948</v>
      </c>
      <c r="H206" s="0" t="n">
        <v>5.0925</v>
      </c>
      <c r="I206" s="234" t="n">
        <v>0.15</v>
      </c>
      <c r="J206" s="231" t="n">
        <v>0.068001245564104</v>
      </c>
      <c r="K206" s="231" t="n">
        <v>0</v>
      </c>
      <c r="L206" s="231" t="n">
        <v>0</v>
      </c>
      <c r="M206" s="270" t="n">
        <v>0</v>
      </c>
      <c r="N206" s="270" t="n">
        <v>0</v>
      </c>
      <c r="O206" s="231" t="n">
        <v>0</v>
      </c>
      <c r="P206" s="231" t="n">
        <v>0</v>
      </c>
      <c r="Q206" s="231"/>
      <c r="R206" s="231" t="n">
        <v>0</v>
      </c>
      <c r="S206" s="231" t="n">
        <v>0</v>
      </c>
      <c r="T206" s="231" t="n">
        <v>0</v>
      </c>
      <c r="U206" s="231" t="n">
        <v>0</v>
      </c>
      <c r="V206" s="231" t="n">
        <v>0</v>
      </c>
      <c r="W206" s="231" t="n">
        <v>0</v>
      </c>
      <c r="X206" s="231" t="n">
        <v>0</v>
      </c>
      <c r="Y206" s="231" t="n">
        <v>0</v>
      </c>
      <c r="Z206" s="231" t="n">
        <v>0</v>
      </c>
      <c r="AA206" s="231" t="n">
        <v>0.165</v>
      </c>
      <c r="AB206" s="231" t="n">
        <v>0.185</v>
      </c>
      <c r="AC206" s="231" t="n">
        <v>0</v>
      </c>
      <c r="AD206" s="231" t="n">
        <v>-0.02825</v>
      </c>
      <c r="AE206" s="231" t="n">
        <v>0.01325</v>
      </c>
      <c r="AF206" s="231" t="n">
        <v>-0.001749999</v>
      </c>
      <c r="AG206" s="231" t="n">
        <v>0</v>
      </c>
      <c r="AH206" s="231" t="n">
        <v>0</v>
      </c>
      <c r="AI206" s="231" t="n">
        <v>0</v>
      </c>
      <c r="AJ206" s="231" t="n">
        <v>0</v>
      </c>
      <c r="AK206" s="231" t="n">
        <v>0</v>
      </c>
      <c r="AL206" s="231" t="n">
        <v>0</v>
      </c>
      <c r="AM206" s="231" t="n">
        <v>0</v>
      </c>
      <c r="AN206" s="231" t="n">
        <v>0</v>
      </c>
      <c r="AO206" s="231" t="n">
        <v>0</v>
      </c>
      <c r="AP206" s="231" t="n">
        <v>0</v>
      </c>
      <c r="AQ206" s="231" t="n">
        <v>0.41</v>
      </c>
      <c r="AR206" s="231" t="n">
        <v>0.0449681</v>
      </c>
      <c r="AS206" s="231" t="n">
        <v>0</v>
      </c>
      <c r="AT206" s="231" t="n">
        <v>0</v>
      </c>
      <c r="AU206" s="231" t="n">
        <v>-0.19</v>
      </c>
      <c r="AW206" s="231" t="n">
        <v>0</v>
      </c>
      <c r="AX206" s="231" t="n">
        <v>0</v>
      </c>
      <c r="AY206" s="231" t="n">
        <v>0.295</v>
      </c>
      <c r="AZ206" s="231" t="n">
        <v>0</v>
      </c>
      <c r="BA206" s="231" t="n">
        <v>0</v>
      </c>
      <c r="BB206" s="231" t="n">
        <v>0</v>
      </c>
      <c r="BC206" s="231" t="n">
        <v>0</v>
      </c>
      <c r="BD206" s="231" t="n">
        <v>0</v>
      </c>
      <c r="BE206" s="231" t="n">
        <v>0</v>
      </c>
      <c r="BF206" s="231" t="n">
        <v>0</v>
      </c>
      <c r="BG206" s="231" t="n">
        <v>0</v>
      </c>
      <c r="BH206" s="231" t="n">
        <v>0.0099681</v>
      </c>
      <c r="BI206" s="231" t="n">
        <v>0</v>
      </c>
      <c r="BJ206" s="231" t="n">
        <v>0</v>
      </c>
      <c r="BK206" s="231" t="n">
        <v>0</v>
      </c>
      <c r="BL206" s="231" t="n">
        <v>0</v>
      </c>
      <c r="BM206" s="231" t="n">
        <v>0</v>
      </c>
      <c r="BN206" s="231" t="n">
        <v>0.3</v>
      </c>
    </row>
    <row r="207" customFormat="false" ht="12.75" hidden="false" customHeight="false" outlineLevel="0" collapsed="false">
      <c r="C207" s="263"/>
      <c r="G207" s="219" t="n">
        <f aca="false">EOMONTH(G206,0)+1</f>
        <v>42979</v>
      </c>
      <c r="H207" s="0" t="n">
        <v>5.1025</v>
      </c>
      <c r="I207" s="234" t="n">
        <v>0.15</v>
      </c>
      <c r="J207" s="231" t="n">
        <v>0.068014925183588</v>
      </c>
      <c r="K207" s="231" t="n">
        <v>0</v>
      </c>
      <c r="L207" s="231" t="n">
        <v>0</v>
      </c>
      <c r="M207" s="270" t="n">
        <v>0</v>
      </c>
      <c r="N207" s="270" t="n">
        <v>0</v>
      </c>
      <c r="O207" s="231" t="n">
        <v>0</v>
      </c>
      <c r="P207" s="231" t="n">
        <v>0</v>
      </c>
      <c r="Q207" s="231"/>
      <c r="R207" s="231" t="n">
        <v>0</v>
      </c>
      <c r="S207" s="231" t="n">
        <v>0</v>
      </c>
      <c r="T207" s="231" t="n">
        <v>0</v>
      </c>
      <c r="U207" s="231" t="n">
        <v>0</v>
      </c>
      <c r="V207" s="231" t="n">
        <v>0</v>
      </c>
      <c r="W207" s="231" t="n">
        <v>0</v>
      </c>
      <c r="X207" s="231" t="n">
        <v>0</v>
      </c>
      <c r="Y207" s="231" t="n">
        <v>0</v>
      </c>
      <c r="Z207" s="231" t="n">
        <v>0</v>
      </c>
      <c r="AA207" s="231" t="n">
        <v>0.1725</v>
      </c>
      <c r="AB207" s="231" t="n">
        <v>0.205</v>
      </c>
      <c r="AC207" s="231" t="n">
        <v>0</v>
      </c>
      <c r="AD207" s="231" t="n">
        <v>-0.02825</v>
      </c>
      <c r="AE207" s="231" t="n">
        <v>-0.0025</v>
      </c>
      <c r="AF207" s="231" t="n">
        <v>-0.0175</v>
      </c>
      <c r="AG207" s="231" t="n">
        <v>0</v>
      </c>
      <c r="AH207" s="231" t="n">
        <v>0</v>
      </c>
      <c r="AI207" s="231" t="n">
        <v>0</v>
      </c>
      <c r="AJ207" s="231" t="n">
        <v>0</v>
      </c>
      <c r="AK207" s="231" t="n">
        <v>0</v>
      </c>
      <c r="AL207" s="231" t="n">
        <v>0</v>
      </c>
      <c r="AM207" s="231" t="n">
        <v>0</v>
      </c>
      <c r="AN207" s="231" t="n">
        <v>0</v>
      </c>
      <c r="AO207" s="231" t="n">
        <v>0</v>
      </c>
      <c r="AP207" s="231" t="n">
        <v>0</v>
      </c>
      <c r="AQ207" s="231" t="n">
        <v>0.42</v>
      </c>
      <c r="AR207" s="231" t="n">
        <v>0.0449681</v>
      </c>
      <c r="AS207" s="231" t="n">
        <v>0</v>
      </c>
      <c r="AT207" s="231" t="n">
        <v>0</v>
      </c>
      <c r="AU207" s="231" t="n">
        <v>-0.19</v>
      </c>
      <c r="AW207" s="231" t="n">
        <v>0</v>
      </c>
      <c r="AX207" s="231" t="n">
        <v>0</v>
      </c>
      <c r="AY207" s="231" t="n">
        <v>0.295</v>
      </c>
      <c r="AZ207" s="231" t="n">
        <v>0</v>
      </c>
      <c r="BA207" s="231" t="n">
        <v>0</v>
      </c>
      <c r="BB207" s="231" t="n">
        <v>0</v>
      </c>
      <c r="BC207" s="231" t="n">
        <v>0</v>
      </c>
      <c r="BD207" s="231" t="n">
        <v>0</v>
      </c>
      <c r="BE207" s="231" t="n">
        <v>0</v>
      </c>
      <c r="BF207" s="231" t="n">
        <v>0</v>
      </c>
      <c r="BG207" s="231" t="n">
        <v>0</v>
      </c>
      <c r="BH207" s="231" t="n">
        <v>0.0099681</v>
      </c>
      <c r="BI207" s="231" t="n">
        <v>0</v>
      </c>
      <c r="BJ207" s="231" t="n">
        <v>0</v>
      </c>
      <c r="BK207" s="231" t="n">
        <v>0</v>
      </c>
      <c r="BL207" s="231" t="n">
        <v>0</v>
      </c>
      <c r="BM207" s="231" t="n">
        <v>0</v>
      </c>
      <c r="BN207" s="231" t="n">
        <v>0.37253</v>
      </c>
    </row>
    <row r="208" customFormat="false" ht="12.75" hidden="false" customHeight="false" outlineLevel="0" collapsed="false">
      <c r="C208" s="263"/>
      <c r="G208" s="219" t="n">
        <f aca="false">EOMONTH(G207,0)+1</f>
        <v>43009</v>
      </c>
      <c r="H208" s="0" t="n">
        <v>5.2375</v>
      </c>
      <c r="I208" s="234" t="n">
        <v>0.15</v>
      </c>
      <c r="J208" s="231" t="n">
        <v>0.068029060790452</v>
      </c>
      <c r="K208" s="231"/>
      <c r="L208" s="231"/>
      <c r="M208" s="270"/>
      <c r="N208" s="270"/>
      <c r="O208" s="231"/>
      <c r="P208" s="231"/>
      <c r="Q208" s="231"/>
      <c r="R208" s="231"/>
      <c r="S208" s="231"/>
      <c r="Z208" s="231" t="n">
        <v>0</v>
      </c>
      <c r="AA208" s="231" t="n">
        <v>0.24</v>
      </c>
      <c r="AB208" s="231" t="n">
        <v>0.26</v>
      </c>
      <c r="AC208" s="231" t="n">
        <v>0</v>
      </c>
      <c r="AD208" s="231" t="n">
        <v>-0.0265</v>
      </c>
      <c r="AE208" s="231" t="n">
        <v>-0.0015</v>
      </c>
      <c r="AF208" s="231" t="n">
        <v>-0.0165</v>
      </c>
      <c r="AG208" s="231" t="n">
        <v>0</v>
      </c>
      <c r="AH208" s="231" t="n">
        <v>0</v>
      </c>
      <c r="AI208" s="231" t="n">
        <v>0</v>
      </c>
      <c r="AJ208" s="231" t="n">
        <v>0</v>
      </c>
      <c r="AK208" s="231" t="n">
        <v>0</v>
      </c>
      <c r="AL208" s="231" t="n">
        <v>0</v>
      </c>
      <c r="AM208" s="231" t="n">
        <v>0</v>
      </c>
      <c r="AO208" s="231" t="n">
        <v>0</v>
      </c>
      <c r="AP208" s="231" t="n">
        <v>0</v>
      </c>
      <c r="AQ208" s="231" t="n">
        <v>0.86</v>
      </c>
      <c r="AR208" s="231" t="n">
        <v>-0.0349887</v>
      </c>
      <c r="AS208" s="231" t="n">
        <v>0</v>
      </c>
      <c r="AT208" s="231" t="n">
        <v>0</v>
      </c>
      <c r="AU208" s="231" t="n">
        <v>-0.19</v>
      </c>
      <c r="AW208" s="231" t="n">
        <v>0</v>
      </c>
      <c r="AX208" s="231" t="n">
        <v>0</v>
      </c>
      <c r="AY208" s="231" t="n">
        <v>0.12</v>
      </c>
      <c r="AZ208" s="231" t="n">
        <v>0</v>
      </c>
      <c r="BA208" s="231" t="n">
        <v>0</v>
      </c>
      <c r="BB208" s="231" t="n">
        <v>0</v>
      </c>
      <c r="BC208" s="231" t="n">
        <v>0</v>
      </c>
      <c r="BE208" s="231" t="n">
        <v>0</v>
      </c>
      <c r="BF208" s="231" t="n">
        <v>0</v>
      </c>
      <c r="BH208" s="231" t="n">
        <v>-0.0699887</v>
      </c>
      <c r="BI208" s="231" t="n">
        <v>0</v>
      </c>
      <c r="BJ208" s="231" t="n">
        <v>0</v>
      </c>
      <c r="BN208" s="231" t="n">
        <v>0.545</v>
      </c>
    </row>
    <row r="209" customFormat="false" ht="12.75" hidden="false" customHeight="false" outlineLevel="0" collapsed="false">
      <c r="C209" s="263"/>
      <c r="G209" s="219" t="n">
        <f aca="false">EOMONTH(G208,0)+1</f>
        <v>43040</v>
      </c>
      <c r="H209" s="0" t="n">
        <v>5.3555</v>
      </c>
      <c r="I209" s="234" t="n">
        <v>0.15</v>
      </c>
      <c r="J209" s="231" t="n">
        <v>0.068042740410062</v>
      </c>
      <c r="K209" s="231"/>
      <c r="L209" s="231"/>
      <c r="M209" s="270"/>
      <c r="N209" s="270"/>
      <c r="O209" s="231"/>
      <c r="P209" s="231"/>
      <c r="Q209" s="231"/>
      <c r="R209" s="231"/>
      <c r="S209" s="231"/>
      <c r="Z209" s="231" t="n">
        <v>0</v>
      </c>
      <c r="AA209" s="231" t="n">
        <v>0.26</v>
      </c>
      <c r="AB209" s="231" t="n">
        <v>0.37</v>
      </c>
      <c r="AC209" s="231" t="n">
        <v>0</v>
      </c>
      <c r="AD209" s="231" t="n">
        <v>-0.034</v>
      </c>
      <c r="AE209" s="231" t="n">
        <v>-0.0015</v>
      </c>
      <c r="AF209" s="231" t="n">
        <v>-0.0165</v>
      </c>
      <c r="AG209" s="231" t="n">
        <v>0</v>
      </c>
      <c r="AH209" s="231" t="n">
        <v>0</v>
      </c>
      <c r="AI209" s="231" t="n">
        <v>0</v>
      </c>
      <c r="AJ209" s="231" t="n">
        <v>0</v>
      </c>
      <c r="AK209" s="231" t="n">
        <v>0</v>
      </c>
      <c r="AL209" s="231" t="n">
        <v>0</v>
      </c>
      <c r="AM209" s="231" t="n">
        <v>0</v>
      </c>
      <c r="AO209" s="231" t="n">
        <v>0</v>
      </c>
      <c r="AP209" s="231" t="n">
        <v>0</v>
      </c>
      <c r="AQ209" s="231" t="n">
        <v>1.28</v>
      </c>
      <c r="AR209" s="231" t="n">
        <v>-0.0499519</v>
      </c>
      <c r="AS209" s="231" t="n">
        <v>0</v>
      </c>
      <c r="AT209" s="231" t="n">
        <v>0</v>
      </c>
      <c r="AU209" s="231" t="n">
        <v>-0.19</v>
      </c>
      <c r="AW209" s="231" t="n">
        <v>0</v>
      </c>
      <c r="AX209" s="231" t="n">
        <v>0</v>
      </c>
      <c r="AY209" s="231" t="n">
        <v>0.12</v>
      </c>
      <c r="AZ209" s="231" t="n">
        <v>0</v>
      </c>
      <c r="BA209" s="231" t="n">
        <v>0</v>
      </c>
      <c r="BB209" s="231" t="n">
        <v>0</v>
      </c>
      <c r="BC209" s="231" t="n">
        <v>0</v>
      </c>
      <c r="BE209" s="231" t="n">
        <v>0</v>
      </c>
      <c r="BF209" s="231" t="n">
        <v>0</v>
      </c>
      <c r="BH209" s="231" t="n">
        <v>-0.0849519</v>
      </c>
      <c r="BI209" s="231" t="n">
        <v>0</v>
      </c>
      <c r="BJ209" s="231" t="n">
        <v>0</v>
      </c>
      <c r="BN209" s="231" t="n">
        <v>0.88</v>
      </c>
    </row>
    <row r="210" customFormat="false" ht="12.75" hidden="false" customHeight="false" outlineLevel="0" collapsed="false">
      <c r="C210" s="263"/>
      <c r="G210" s="219" t="n">
        <f aca="false">EOMONTH(G209,0)+1</f>
        <v>43070</v>
      </c>
      <c r="H210" s="0" t="n">
        <v>5.6125</v>
      </c>
      <c r="I210" s="234" t="n">
        <v>0.15</v>
      </c>
      <c r="J210" s="231" t="n">
        <v>0.068056876017057</v>
      </c>
      <c r="K210" s="231"/>
      <c r="L210" s="231"/>
      <c r="M210" s="270"/>
      <c r="N210" s="270"/>
      <c r="O210" s="231"/>
      <c r="P210" s="231"/>
      <c r="Q210" s="231"/>
      <c r="R210" s="231"/>
      <c r="S210" s="231"/>
      <c r="Z210" s="231" t="n">
        <v>0</v>
      </c>
      <c r="AA210" s="231" t="n">
        <v>0.27</v>
      </c>
      <c r="AB210" s="231" t="n">
        <v>0.4</v>
      </c>
      <c r="AC210" s="231" t="n">
        <v>0</v>
      </c>
      <c r="AD210" s="231" t="n">
        <v>-0.024</v>
      </c>
      <c r="AE210" s="231" t="n">
        <v>-0.0015</v>
      </c>
      <c r="AF210" s="231" t="n">
        <v>-0.0165</v>
      </c>
      <c r="AG210" s="231" t="n">
        <v>0</v>
      </c>
      <c r="AH210" s="231" t="n">
        <v>0</v>
      </c>
      <c r="AI210" s="231" t="n">
        <v>0</v>
      </c>
      <c r="AJ210" s="231" t="n">
        <v>0</v>
      </c>
      <c r="AK210" s="231" t="n">
        <v>0</v>
      </c>
      <c r="AL210" s="231" t="n">
        <v>0</v>
      </c>
      <c r="AM210" s="231" t="n">
        <v>0</v>
      </c>
      <c r="AO210" s="231" t="n">
        <v>0</v>
      </c>
      <c r="AP210" s="231" t="n">
        <v>0</v>
      </c>
      <c r="AQ210" s="231" t="n">
        <v>1.61</v>
      </c>
      <c r="AR210" s="231" t="n">
        <v>-0.0449551</v>
      </c>
      <c r="AS210" s="231" t="n">
        <v>0</v>
      </c>
      <c r="AT210" s="231" t="n">
        <v>0</v>
      </c>
      <c r="AU210" s="231" t="n">
        <v>-0.19</v>
      </c>
      <c r="AW210" s="231" t="n">
        <v>0</v>
      </c>
      <c r="AX210" s="231" t="n">
        <v>0</v>
      </c>
      <c r="AY210" s="231" t="n">
        <v>0.12</v>
      </c>
      <c r="AZ210" s="231" t="n">
        <v>0</v>
      </c>
      <c r="BA210" s="231" t="n">
        <v>0</v>
      </c>
      <c r="BB210" s="231" t="n">
        <v>0</v>
      </c>
      <c r="BC210" s="231" t="n">
        <v>0</v>
      </c>
      <c r="BE210" s="231" t="n">
        <v>0</v>
      </c>
      <c r="BF210" s="231" t="n">
        <v>0</v>
      </c>
      <c r="BH210" s="231" t="n">
        <v>-0.0799551</v>
      </c>
      <c r="BI210" s="231" t="n">
        <v>0</v>
      </c>
      <c r="BJ210" s="231" t="n">
        <v>0</v>
      </c>
      <c r="BN210" s="231" t="n">
        <v>1.105</v>
      </c>
    </row>
    <row r="211" customFormat="false" ht="12.75" hidden="false" customHeight="false" outlineLevel="0" collapsed="false">
      <c r="C211" s="263"/>
      <c r="G211" s="219" t="n">
        <f aca="false">EOMONTH(G210,0)+1</f>
        <v>43101</v>
      </c>
      <c r="H211" s="0" t="n">
        <v>5.4725</v>
      </c>
      <c r="I211" s="234" t="n">
        <v>0.15</v>
      </c>
      <c r="J211" s="231" t="n">
        <v>0.068071011624118</v>
      </c>
      <c r="K211" s="231"/>
      <c r="L211" s="231"/>
      <c r="M211" s="270"/>
      <c r="N211" s="270"/>
      <c r="O211" s="231"/>
      <c r="P211" s="231"/>
      <c r="Q211" s="231"/>
      <c r="R211" s="231"/>
      <c r="S211" s="231"/>
      <c r="Z211" s="231" t="n">
        <v>0</v>
      </c>
      <c r="AA211" s="231" t="n">
        <v>0.27</v>
      </c>
      <c r="AB211" s="231" t="n">
        <v>0.39</v>
      </c>
      <c r="AC211" s="231" t="n">
        <v>0</v>
      </c>
      <c r="AD211" s="231" t="n">
        <v>-0.019</v>
      </c>
      <c r="AE211" s="231" t="n">
        <v>-0.0015</v>
      </c>
      <c r="AF211" s="231" t="n">
        <v>-0.0165</v>
      </c>
      <c r="AG211" s="231" t="n">
        <v>0</v>
      </c>
      <c r="AH211" s="231" t="n">
        <v>0</v>
      </c>
      <c r="AI211" s="231" t="n">
        <v>0</v>
      </c>
      <c r="AJ211" s="231" t="n">
        <v>0</v>
      </c>
      <c r="AK211" s="231" t="n">
        <v>0</v>
      </c>
      <c r="AL211" s="231" t="n">
        <v>0</v>
      </c>
      <c r="AM211" s="231" t="n">
        <v>0</v>
      </c>
      <c r="AO211" s="231" t="n">
        <v>0</v>
      </c>
      <c r="AP211" s="231" t="n">
        <v>0</v>
      </c>
      <c r="AQ211" s="231" t="n">
        <v>1.57</v>
      </c>
      <c r="AR211" s="231" t="n">
        <v>-0.0199574</v>
      </c>
      <c r="AS211" s="231" t="n">
        <v>0</v>
      </c>
      <c r="AT211" s="231" t="n">
        <v>0</v>
      </c>
      <c r="AU211" s="231" t="n">
        <v>-0.19</v>
      </c>
      <c r="AW211" s="231" t="n">
        <v>0</v>
      </c>
      <c r="AX211" s="231" t="n">
        <v>0</v>
      </c>
      <c r="AY211" s="231" t="n">
        <v>0.12</v>
      </c>
      <c r="AZ211" s="231" t="n">
        <v>0</v>
      </c>
      <c r="BA211" s="231" t="n">
        <v>0</v>
      </c>
      <c r="BB211" s="231" t="n">
        <v>0</v>
      </c>
      <c r="BC211" s="231" t="n">
        <v>0</v>
      </c>
      <c r="BE211" s="231" t="n">
        <v>0</v>
      </c>
      <c r="BF211" s="231" t="n">
        <v>0</v>
      </c>
      <c r="BH211" s="231" t="n">
        <v>-0.0549574</v>
      </c>
      <c r="BI211" s="231" t="n">
        <v>0</v>
      </c>
      <c r="BJ211" s="231" t="n">
        <v>0</v>
      </c>
      <c r="BN211" s="231" t="n">
        <v>1.105</v>
      </c>
    </row>
    <row r="212" customFormat="false" ht="12.75" hidden="false" customHeight="false" outlineLevel="0" collapsed="false">
      <c r="C212" s="263"/>
      <c r="G212" s="219" t="n">
        <f aca="false">EOMONTH(G211,0)+1</f>
        <v>43132</v>
      </c>
      <c r="H212" s="0" t="n">
        <v>5.3525</v>
      </c>
      <c r="I212" s="234" t="n">
        <v>0.15</v>
      </c>
      <c r="J212" s="231" t="n">
        <v>0.068083779269262</v>
      </c>
      <c r="K212" s="231"/>
      <c r="L212" s="231"/>
      <c r="M212" s="270"/>
      <c r="N212" s="270"/>
      <c r="O212" s="231"/>
      <c r="P212" s="231"/>
      <c r="Q212" s="231"/>
      <c r="R212" s="231"/>
      <c r="S212" s="231"/>
      <c r="Z212" s="231" t="n">
        <v>0</v>
      </c>
      <c r="AA212" s="231" t="n">
        <v>0.24</v>
      </c>
      <c r="AB212" s="231" t="n">
        <v>0.39</v>
      </c>
      <c r="AC212" s="231" t="n">
        <v>0</v>
      </c>
      <c r="AD212" s="231" t="n">
        <v>-0.019</v>
      </c>
      <c r="AE212" s="231" t="n">
        <v>0.0145</v>
      </c>
      <c r="AF212" s="231" t="n">
        <v>0.000499999999999994</v>
      </c>
      <c r="AG212" s="231" t="n">
        <v>0</v>
      </c>
      <c r="AH212" s="231" t="n">
        <v>0</v>
      </c>
      <c r="AI212" s="231" t="n">
        <v>0</v>
      </c>
      <c r="AJ212" s="231" t="n">
        <v>0</v>
      </c>
      <c r="AK212" s="231" t="n">
        <v>0</v>
      </c>
      <c r="AL212" s="231" t="n">
        <v>0</v>
      </c>
      <c r="AM212" s="231" t="n">
        <v>0</v>
      </c>
      <c r="AO212" s="231" t="n">
        <v>0</v>
      </c>
      <c r="AP212" s="231" t="n">
        <v>0</v>
      </c>
      <c r="AQ212" s="231" t="n">
        <v>0.93</v>
      </c>
      <c r="AR212" s="231" t="n">
        <v>-0.0099574</v>
      </c>
      <c r="AS212" s="231" t="n">
        <v>0</v>
      </c>
      <c r="AT212" s="231" t="n">
        <v>0</v>
      </c>
      <c r="AU212" s="231" t="n">
        <v>-0.19</v>
      </c>
      <c r="AW212" s="231" t="n">
        <v>0</v>
      </c>
      <c r="AX212" s="231" t="n">
        <v>0</v>
      </c>
      <c r="AY212" s="231" t="n">
        <v>0.12</v>
      </c>
      <c r="AZ212" s="231" t="n">
        <v>0</v>
      </c>
      <c r="BA212" s="231" t="n">
        <v>0</v>
      </c>
      <c r="BB212" s="231" t="n">
        <v>0</v>
      </c>
      <c r="BC212" s="231" t="n">
        <v>0</v>
      </c>
      <c r="BE212" s="231" t="n">
        <v>0</v>
      </c>
      <c r="BF212" s="231" t="n">
        <v>0</v>
      </c>
      <c r="BH212" s="231" t="n">
        <v>-0.0449574</v>
      </c>
      <c r="BI212" s="231" t="n">
        <v>0</v>
      </c>
      <c r="BJ212" s="231" t="n">
        <v>0</v>
      </c>
      <c r="BN212" s="231" t="n">
        <v>0.715</v>
      </c>
    </row>
    <row r="213" customFormat="false" ht="12.75" hidden="false" customHeight="false" outlineLevel="0" collapsed="false">
      <c r="C213" s="263"/>
      <c r="G213" s="219" t="n">
        <f aca="false">EOMONTH(G212,0)+1</f>
        <v>43160</v>
      </c>
      <c r="H213" s="0" t="n">
        <v>5.2225</v>
      </c>
      <c r="I213" s="234" t="n">
        <v>0.15</v>
      </c>
      <c r="J213" s="231" t="n">
        <v>0.068097914876449</v>
      </c>
      <c r="K213" s="231"/>
      <c r="L213" s="231"/>
      <c r="M213" s="270"/>
      <c r="N213" s="270"/>
      <c r="O213" s="231"/>
      <c r="P213" s="231"/>
      <c r="Q213" s="231"/>
      <c r="R213" s="231"/>
      <c r="S213" s="231"/>
      <c r="Z213" s="231" t="n">
        <v>0</v>
      </c>
      <c r="AA213" s="231" t="n">
        <v>0.17</v>
      </c>
      <c r="AB213" s="231" t="n">
        <v>0.24</v>
      </c>
      <c r="AC213" s="231" t="n">
        <v>0</v>
      </c>
      <c r="AD213" s="231" t="n">
        <v>-0.0265</v>
      </c>
      <c r="AE213" s="231" t="n">
        <v>0.0145</v>
      </c>
      <c r="AF213" s="231" t="n">
        <v>0.000499999999999994</v>
      </c>
      <c r="AG213" s="231" t="n">
        <v>0</v>
      </c>
      <c r="AH213" s="231" t="n">
        <v>0</v>
      </c>
      <c r="AI213" s="231" t="n">
        <v>0</v>
      </c>
      <c r="AJ213" s="231" t="n">
        <v>0</v>
      </c>
      <c r="AK213" s="231" t="n">
        <v>0</v>
      </c>
      <c r="AL213" s="231" t="n">
        <v>0</v>
      </c>
      <c r="AM213" s="231" t="n">
        <v>0</v>
      </c>
      <c r="AO213" s="231" t="n">
        <v>0</v>
      </c>
      <c r="AP213" s="231" t="n">
        <v>0</v>
      </c>
      <c r="AQ213" s="231" t="n">
        <v>0.45</v>
      </c>
      <c r="AR213" s="231" t="n">
        <v>0.0499766</v>
      </c>
      <c r="AS213" s="231" t="n">
        <v>0</v>
      </c>
      <c r="AT213" s="231" t="n">
        <v>0</v>
      </c>
      <c r="AU213" s="231" t="n">
        <v>-0.19</v>
      </c>
      <c r="AW213" s="231" t="n">
        <v>0</v>
      </c>
      <c r="AX213" s="231" t="n">
        <v>0</v>
      </c>
      <c r="AY213" s="231" t="n">
        <v>0.295</v>
      </c>
      <c r="AZ213" s="231" t="n">
        <v>0</v>
      </c>
      <c r="BA213" s="231" t="n">
        <v>0</v>
      </c>
      <c r="BB213" s="231" t="n">
        <v>0</v>
      </c>
      <c r="BC213" s="231" t="n">
        <v>0</v>
      </c>
      <c r="BE213" s="231" t="n">
        <v>0</v>
      </c>
      <c r="BF213" s="231" t="n">
        <v>0</v>
      </c>
      <c r="BH213" s="231" t="n">
        <v>0.0149766</v>
      </c>
      <c r="BI213" s="231" t="n">
        <v>0</v>
      </c>
      <c r="BJ213" s="231" t="n">
        <v>0</v>
      </c>
      <c r="BN213" s="231" t="n">
        <v>0.365</v>
      </c>
    </row>
    <row r="214" customFormat="false" ht="12.75" hidden="false" customHeight="false" outlineLevel="0" collapsed="false">
      <c r="C214" s="263"/>
      <c r="G214" s="219" t="n">
        <f aca="false">EOMONTH(G213,0)+1</f>
        <v>43191</v>
      </c>
      <c r="H214" s="0" t="n">
        <v>5.1925</v>
      </c>
      <c r="I214" s="234" t="n">
        <v>0.15</v>
      </c>
      <c r="J214" s="231" t="n">
        <v>0.06811159449637</v>
      </c>
      <c r="K214" s="231"/>
      <c r="L214" s="231"/>
      <c r="M214" s="270"/>
      <c r="N214" s="270"/>
      <c r="O214" s="231"/>
      <c r="P214" s="231"/>
      <c r="Q214" s="231"/>
      <c r="R214" s="231"/>
      <c r="S214" s="231"/>
      <c r="Z214" s="231" t="n">
        <v>0</v>
      </c>
      <c r="AA214" s="231" t="n">
        <v>0.165</v>
      </c>
      <c r="AB214" s="231" t="n">
        <v>0.195</v>
      </c>
      <c r="AC214" s="231" t="n">
        <v>0</v>
      </c>
      <c r="AD214" s="231" t="n">
        <v>-0.02675</v>
      </c>
      <c r="AE214" s="231" t="n">
        <v>0.01425</v>
      </c>
      <c r="AF214" s="231" t="n">
        <v>0.000749999999999994</v>
      </c>
      <c r="AG214" s="231" t="n">
        <v>0</v>
      </c>
      <c r="AH214" s="231" t="n">
        <v>0</v>
      </c>
      <c r="AI214" s="231" t="n">
        <v>0</v>
      </c>
      <c r="AJ214" s="231" t="n">
        <v>0</v>
      </c>
      <c r="AK214" s="231" t="n">
        <v>0</v>
      </c>
      <c r="AL214" s="231" t="n">
        <v>0</v>
      </c>
      <c r="AM214" s="231" t="n">
        <v>0</v>
      </c>
      <c r="AO214" s="231" t="n">
        <v>0</v>
      </c>
      <c r="AP214" s="231" t="n">
        <v>0</v>
      </c>
      <c r="AQ214" s="231" t="n">
        <v>0.39</v>
      </c>
      <c r="AR214" s="231" t="n">
        <v>0.0499681</v>
      </c>
      <c r="AS214" s="231" t="n">
        <v>0</v>
      </c>
      <c r="AT214" s="231" t="n">
        <v>0</v>
      </c>
      <c r="AU214" s="231" t="n">
        <v>-0.19</v>
      </c>
      <c r="AW214" s="231" t="n">
        <v>0</v>
      </c>
      <c r="AX214" s="231" t="n">
        <v>0</v>
      </c>
      <c r="AY214" s="231" t="n">
        <v>0.295</v>
      </c>
      <c r="AZ214" s="231" t="n">
        <v>0</v>
      </c>
      <c r="BA214" s="231" t="n">
        <v>0</v>
      </c>
      <c r="BB214" s="231" t="n">
        <v>0</v>
      </c>
      <c r="BC214" s="231" t="n">
        <v>0</v>
      </c>
      <c r="BE214" s="231" t="n">
        <v>0</v>
      </c>
      <c r="BF214" s="231" t="n">
        <v>0</v>
      </c>
      <c r="BH214" s="231" t="n">
        <v>0.0149681</v>
      </c>
      <c r="BI214" s="231" t="n">
        <v>0</v>
      </c>
      <c r="BJ214" s="231" t="n">
        <v>0</v>
      </c>
      <c r="BN214" s="231" t="n">
        <v>0.2975</v>
      </c>
    </row>
    <row r="215" customFormat="false" ht="12.75" hidden="false" customHeight="false" outlineLevel="0" collapsed="false">
      <c r="C215" s="263"/>
      <c r="G215" s="219" t="n">
        <f aca="false">EOMONTH(G214,0)+1</f>
        <v>43221</v>
      </c>
      <c r="H215" s="0" t="n">
        <v>5.2155</v>
      </c>
      <c r="I215" s="234" t="n">
        <v>0.15</v>
      </c>
      <c r="J215" s="231" t="n">
        <v>0.068125730103687</v>
      </c>
      <c r="K215" s="231"/>
      <c r="L215" s="231"/>
      <c r="M215" s="270"/>
      <c r="N215" s="270"/>
      <c r="O215" s="231"/>
      <c r="P215" s="231"/>
      <c r="Q215" s="231"/>
      <c r="R215" s="231"/>
      <c r="S215" s="231"/>
      <c r="Z215" s="231" t="n">
        <v>0</v>
      </c>
      <c r="AA215" s="231" t="n">
        <v>0.17</v>
      </c>
      <c r="AB215" s="231" t="n">
        <v>0.195</v>
      </c>
      <c r="AC215" s="231" t="n">
        <v>0</v>
      </c>
      <c r="AD215" s="231" t="n">
        <v>-0.02675</v>
      </c>
      <c r="AE215" s="231" t="n">
        <v>0.01425</v>
      </c>
      <c r="AF215" s="231" t="n">
        <v>0.000749999999999994</v>
      </c>
      <c r="AG215" s="231" t="n">
        <v>0</v>
      </c>
      <c r="AH215" s="231" t="n">
        <v>0</v>
      </c>
      <c r="AI215" s="231" t="n">
        <v>0</v>
      </c>
      <c r="AJ215" s="231" t="n">
        <v>0</v>
      </c>
      <c r="AK215" s="231" t="n">
        <v>0</v>
      </c>
      <c r="AL215" s="231" t="n">
        <v>0</v>
      </c>
      <c r="AM215" s="231" t="n">
        <v>0</v>
      </c>
      <c r="AO215" s="231" t="n">
        <v>0</v>
      </c>
      <c r="AP215" s="231" t="n">
        <v>0</v>
      </c>
      <c r="AQ215" s="231" t="n">
        <v>0.39</v>
      </c>
      <c r="AR215" s="231" t="n">
        <v>0.0499681</v>
      </c>
      <c r="AS215" s="231" t="n">
        <v>0</v>
      </c>
      <c r="AT215" s="231" t="n">
        <v>0</v>
      </c>
      <c r="AU215" s="231" t="n">
        <v>-0.19</v>
      </c>
      <c r="AW215" s="231" t="n">
        <v>0</v>
      </c>
      <c r="AX215" s="231" t="n">
        <v>0</v>
      </c>
      <c r="AY215" s="231" t="n">
        <v>0.295</v>
      </c>
      <c r="AZ215" s="231" t="n">
        <v>0</v>
      </c>
      <c r="BA215" s="231" t="n">
        <v>0</v>
      </c>
      <c r="BB215" s="231" t="n">
        <v>0</v>
      </c>
      <c r="BC215" s="231" t="n">
        <v>0</v>
      </c>
      <c r="BE215" s="231" t="n">
        <v>0</v>
      </c>
      <c r="BF215" s="231" t="n">
        <v>0</v>
      </c>
      <c r="BH215" s="231" t="n">
        <v>0.0149681</v>
      </c>
      <c r="BI215" s="231" t="n">
        <v>0</v>
      </c>
      <c r="BJ215" s="231" t="n">
        <v>0</v>
      </c>
      <c r="BN215" s="231" t="n">
        <v>0.2975</v>
      </c>
    </row>
    <row r="216" customFormat="false" ht="12.75" hidden="false" customHeight="false" outlineLevel="0" collapsed="false">
      <c r="C216" s="263"/>
      <c r="G216" s="219" t="n">
        <f aca="false">EOMONTH(G215,0)+1</f>
        <v>43252</v>
      </c>
      <c r="H216" s="0" t="n">
        <v>5.2205</v>
      </c>
      <c r="I216" s="234" t="n">
        <v>0.15</v>
      </c>
      <c r="J216" s="231" t="n">
        <v>0.068139409723734</v>
      </c>
      <c r="K216" s="231"/>
      <c r="L216" s="231"/>
      <c r="M216" s="270"/>
      <c r="N216" s="270"/>
      <c r="O216" s="231"/>
      <c r="P216" s="231"/>
      <c r="Q216" s="231"/>
      <c r="R216" s="231"/>
      <c r="S216" s="231"/>
      <c r="Z216" s="231" t="n">
        <v>0</v>
      </c>
      <c r="AA216" s="231" t="n">
        <v>0.175</v>
      </c>
      <c r="AB216" s="231" t="n">
        <v>0.215</v>
      </c>
      <c r="AC216" s="231" t="n">
        <v>0</v>
      </c>
      <c r="AD216" s="231" t="n">
        <v>-0.02675</v>
      </c>
      <c r="AE216" s="231" t="n">
        <v>0.01425</v>
      </c>
      <c r="AF216" s="231" t="n">
        <v>0.000749999999999994</v>
      </c>
      <c r="AG216" s="231" t="n">
        <v>0</v>
      </c>
      <c r="AH216" s="231" t="n">
        <v>0</v>
      </c>
      <c r="AI216" s="231" t="n">
        <v>0</v>
      </c>
      <c r="AJ216" s="231" t="n">
        <v>0</v>
      </c>
      <c r="AK216" s="231" t="n">
        <v>0</v>
      </c>
      <c r="AL216" s="231" t="n">
        <v>0</v>
      </c>
      <c r="AM216" s="231" t="n">
        <v>0</v>
      </c>
      <c r="AO216" s="231" t="n">
        <v>0</v>
      </c>
      <c r="AP216" s="231" t="n">
        <v>0</v>
      </c>
      <c r="AQ216" s="231" t="n">
        <v>0.45</v>
      </c>
      <c r="AR216" s="231" t="n">
        <v>0.0499681</v>
      </c>
      <c r="AS216" s="231" t="n">
        <v>0</v>
      </c>
      <c r="AT216" s="231" t="n">
        <v>0</v>
      </c>
      <c r="AU216" s="231" t="n">
        <v>-0.19</v>
      </c>
      <c r="AW216" s="231" t="n">
        <v>0</v>
      </c>
      <c r="AX216" s="231" t="n">
        <v>0</v>
      </c>
      <c r="AY216" s="231" t="n">
        <v>0.295</v>
      </c>
      <c r="AZ216" s="231" t="n">
        <v>0</v>
      </c>
      <c r="BA216" s="231" t="n">
        <v>0</v>
      </c>
      <c r="BB216" s="231" t="n">
        <v>0</v>
      </c>
      <c r="BC216" s="231" t="n">
        <v>0</v>
      </c>
      <c r="BE216" s="231" t="n">
        <v>0</v>
      </c>
      <c r="BF216" s="231" t="n">
        <v>0</v>
      </c>
      <c r="BH216" s="231" t="n">
        <v>0.0149681</v>
      </c>
      <c r="BI216" s="231" t="n">
        <v>0</v>
      </c>
      <c r="BJ216" s="231" t="n">
        <v>0</v>
      </c>
      <c r="BN216" s="231" t="n">
        <v>0.31</v>
      </c>
    </row>
    <row r="217" customFormat="false" ht="12.75" hidden="false" customHeight="false" outlineLevel="0" collapsed="false">
      <c r="G217" s="219" t="n">
        <f aca="false">EOMONTH(G216,0)+1</f>
        <v>43282</v>
      </c>
      <c r="H217" s="0" t="n">
        <v>5.2305</v>
      </c>
      <c r="I217" s="234" t="n">
        <v>0.15</v>
      </c>
      <c r="J217" s="234" t="n">
        <v>0.068153545331181</v>
      </c>
      <c r="S217" s="231"/>
      <c r="Z217" s="270" t="n">
        <v>0</v>
      </c>
      <c r="AA217" s="270" t="n">
        <v>0.175</v>
      </c>
      <c r="AB217" s="231" t="n">
        <v>0.205</v>
      </c>
      <c r="AC217" s="231" t="n">
        <v>0</v>
      </c>
      <c r="AD217" s="231" t="n">
        <v>-0.02675</v>
      </c>
      <c r="AE217" s="231" t="n">
        <v>0.01425</v>
      </c>
      <c r="AF217" s="231" t="n">
        <v>0.000749999999999994</v>
      </c>
      <c r="AG217" s="231" t="n">
        <v>0</v>
      </c>
      <c r="AH217" s="231" t="n">
        <v>0</v>
      </c>
      <c r="AI217" s="231" t="n">
        <v>0</v>
      </c>
      <c r="AJ217" s="231" t="n">
        <v>0</v>
      </c>
      <c r="AK217" s="231" t="n">
        <v>0</v>
      </c>
      <c r="AL217" s="231" t="n">
        <v>0</v>
      </c>
      <c r="AM217" s="231" t="n">
        <v>0</v>
      </c>
      <c r="AO217" s="231" t="n">
        <v>0</v>
      </c>
      <c r="AP217" s="231" t="n">
        <v>0</v>
      </c>
      <c r="AQ217" s="231" t="n">
        <v>0.45</v>
      </c>
      <c r="AR217" s="231" t="n">
        <v>0.0499681</v>
      </c>
      <c r="AS217" s="231" t="n">
        <v>0</v>
      </c>
      <c r="AT217" s="231" t="n">
        <v>0</v>
      </c>
      <c r="AU217" s="231" t="n">
        <v>-0.19</v>
      </c>
      <c r="AW217" s="231" t="n">
        <v>0</v>
      </c>
      <c r="AX217" s="231" t="n">
        <v>0</v>
      </c>
      <c r="AY217" s="231" t="n">
        <v>0.295</v>
      </c>
      <c r="AZ217" s="231" t="n">
        <v>0</v>
      </c>
      <c r="BA217" s="231" t="n">
        <v>0</v>
      </c>
      <c r="BB217" s="231" t="n">
        <v>0</v>
      </c>
      <c r="BC217" s="231" t="n">
        <v>0</v>
      </c>
      <c r="BE217" s="231" t="n">
        <v>0</v>
      </c>
      <c r="BF217" s="231" t="n">
        <v>0</v>
      </c>
      <c r="BH217" s="231" t="n">
        <v>0.0149681</v>
      </c>
      <c r="BI217" s="231" t="n">
        <v>0</v>
      </c>
      <c r="BJ217" s="231" t="n">
        <v>0</v>
      </c>
      <c r="BN217" s="231" t="n">
        <v>0.31</v>
      </c>
      <c r="BQ217" s="231" t="n">
        <v>0</v>
      </c>
      <c r="BR217" s="231" t="n">
        <v>0</v>
      </c>
      <c r="BS217" s="231" t="n">
        <v>0</v>
      </c>
      <c r="BT217" s="231" t="n">
        <v>0</v>
      </c>
      <c r="BU217" s="231" t="n">
        <v>0</v>
      </c>
      <c r="BV217" s="231" t="n">
        <v>0</v>
      </c>
    </row>
    <row r="218" customFormat="false" ht="12.75" hidden="false" customHeight="false" outlineLevel="0" collapsed="false">
      <c r="G218" s="219" t="n">
        <f aca="false">EOMONTH(G217,0)+1</f>
        <v>43313</v>
      </c>
      <c r="H218" s="0" t="n">
        <v>5.2475</v>
      </c>
      <c r="I218" s="234" t="n">
        <v>0.15</v>
      </c>
      <c r="J218" s="234" t="n">
        <v>0.068167680938695</v>
      </c>
      <c r="S218" s="231"/>
      <c r="Z218" s="270" t="n">
        <v>0</v>
      </c>
      <c r="AA218" s="270" t="n">
        <v>0.165</v>
      </c>
      <c r="AB218" s="231" t="n">
        <v>0.185</v>
      </c>
      <c r="AC218" s="231" t="n">
        <v>0</v>
      </c>
      <c r="AD218" s="231" t="n">
        <v>-0.02675</v>
      </c>
      <c r="AE218" s="231" t="n">
        <v>0.01425</v>
      </c>
      <c r="AF218" s="231" t="n">
        <v>0.000749999999999994</v>
      </c>
      <c r="AG218" s="231" t="n">
        <v>0</v>
      </c>
      <c r="AH218" s="231" t="n">
        <v>0</v>
      </c>
      <c r="AI218" s="231" t="n">
        <v>0</v>
      </c>
      <c r="AJ218" s="231" t="n">
        <v>0</v>
      </c>
      <c r="AK218" s="231" t="n">
        <v>0</v>
      </c>
      <c r="AL218" s="231" t="n">
        <v>0</v>
      </c>
      <c r="AM218" s="231" t="n">
        <v>0</v>
      </c>
      <c r="AO218" s="231" t="n">
        <v>0</v>
      </c>
      <c r="AP218" s="231" t="n">
        <v>0</v>
      </c>
      <c r="AQ218" s="231" t="n">
        <v>0.41</v>
      </c>
      <c r="AR218" s="231" t="n">
        <v>0.0499681</v>
      </c>
      <c r="AS218" s="231" t="n">
        <v>0</v>
      </c>
      <c r="AT218" s="231" t="n">
        <v>0</v>
      </c>
      <c r="AU218" s="231" t="n">
        <v>-0.19</v>
      </c>
      <c r="AW218" s="231" t="n">
        <v>0</v>
      </c>
      <c r="AX218" s="231" t="n">
        <v>0</v>
      </c>
      <c r="AY218" s="231" t="n">
        <v>0.295</v>
      </c>
      <c r="AZ218" s="231" t="n">
        <v>0</v>
      </c>
      <c r="BA218" s="231" t="n">
        <v>0</v>
      </c>
      <c r="BB218" s="231" t="n">
        <v>0</v>
      </c>
      <c r="BC218" s="231" t="n">
        <v>0</v>
      </c>
      <c r="BE218" s="231" t="n">
        <v>0</v>
      </c>
      <c r="BF218" s="231" t="n">
        <v>0</v>
      </c>
      <c r="BH218" s="231" t="n">
        <v>0.0149681</v>
      </c>
      <c r="BI218" s="231" t="n">
        <v>0</v>
      </c>
      <c r="BJ218" s="231" t="n">
        <v>0</v>
      </c>
      <c r="BN218" s="231" t="n">
        <v>0.3</v>
      </c>
      <c r="BQ218" s="231" t="n">
        <v>0</v>
      </c>
      <c r="BR218" s="231" t="n">
        <v>0</v>
      </c>
      <c r="BS218" s="231" t="n">
        <v>0</v>
      </c>
      <c r="BT218" s="231" t="n">
        <v>0</v>
      </c>
      <c r="BU218" s="231" t="n">
        <v>0</v>
      </c>
      <c r="BV218" s="231" t="n">
        <v>0</v>
      </c>
    </row>
    <row r="219" customFormat="false" ht="12.75" hidden="false" customHeight="false" outlineLevel="0" collapsed="false">
      <c r="G219" s="219" t="n">
        <f aca="false">EOMONTH(G218,0)+1</f>
        <v>43344</v>
      </c>
      <c r="H219" s="0" t="n">
        <v>5.2575</v>
      </c>
      <c r="I219" s="234" t="n">
        <v>0.15</v>
      </c>
      <c r="J219" s="234" t="n">
        <v>0.068181360558932</v>
      </c>
      <c r="S219" s="231"/>
      <c r="Z219" s="270" t="n">
        <v>0</v>
      </c>
      <c r="AA219" s="270" t="n">
        <v>0.1725</v>
      </c>
      <c r="AB219" s="231" t="n">
        <v>0.205</v>
      </c>
      <c r="AC219" s="231" t="n">
        <v>0</v>
      </c>
      <c r="AD219" s="231" t="n">
        <v>-0.02675</v>
      </c>
      <c r="AE219" s="231" t="n">
        <v>-0.0015</v>
      </c>
      <c r="AF219" s="231" t="n">
        <v>-0.0165</v>
      </c>
      <c r="AG219" s="231" t="n">
        <v>0</v>
      </c>
      <c r="AH219" s="231" t="n">
        <v>0</v>
      </c>
      <c r="AI219" s="231" t="n">
        <v>0</v>
      </c>
      <c r="AJ219" s="231" t="n">
        <v>0</v>
      </c>
      <c r="AK219" s="231" t="n">
        <v>0</v>
      </c>
      <c r="AL219" s="231" t="n">
        <v>0</v>
      </c>
      <c r="AM219" s="231" t="n">
        <v>0</v>
      </c>
      <c r="AO219" s="231" t="n">
        <v>0</v>
      </c>
      <c r="AP219" s="231" t="n">
        <v>0</v>
      </c>
      <c r="AQ219" s="231" t="n">
        <v>0.42</v>
      </c>
      <c r="AR219" s="231" t="n">
        <v>0.0499681</v>
      </c>
      <c r="AS219" s="231" t="n">
        <v>0</v>
      </c>
      <c r="AT219" s="231" t="n">
        <v>0</v>
      </c>
      <c r="AU219" s="231" t="n">
        <v>-0.19</v>
      </c>
      <c r="AW219" s="231" t="n">
        <v>0</v>
      </c>
      <c r="AX219" s="231" t="n">
        <v>0</v>
      </c>
      <c r="AY219" s="231" t="n">
        <v>0.295</v>
      </c>
      <c r="AZ219" s="231" t="n">
        <v>0</v>
      </c>
      <c r="BA219" s="231" t="n">
        <v>0</v>
      </c>
      <c r="BB219" s="231" t="n">
        <v>0</v>
      </c>
      <c r="BC219" s="231" t="n">
        <v>0</v>
      </c>
      <c r="BE219" s="231" t="n">
        <v>0</v>
      </c>
      <c r="BF219" s="231" t="n">
        <v>0</v>
      </c>
      <c r="BH219" s="231" t="n">
        <v>0.0149681</v>
      </c>
      <c r="BI219" s="231" t="n">
        <v>0</v>
      </c>
      <c r="BJ219" s="231" t="n">
        <v>0</v>
      </c>
      <c r="BN219" s="231" t="n">
        <v>0.37253</v>
      </c>
      <c r="BQ219" s="231" t="n">
        <v>0</v>
      </c>
      <c r="BR219" s="231" t="n">
        <v>0</v>
      </c>
      <c r="BS219" s="231" t="n">
        <v>0</v>
      </c>
      <c r="BT219" s="231" t="n">
        <v>0</v>
      </c>
      <c r="BU219" s="231" t="n">
        <v>0</v>
      </c>
      <c r="BV219" s="231" t="n">
        <v>0</v>
      </c>
    </row>
    <row r="220" customFormat="false" ht="12.75" hidden="false" customHeight="false" outlineLevel="0" collapsed="false">
      <c r="G220" s="219" t="n">
        <f aca="false">EOMONTH(G219,0)+1</f>
        <v>43374</v>
      </c>
      <c r="H220" s="0" t="n">
        <v>5.3925</v>
      </c>
      <c r="I220" s="234" t="n">
        <v>0.15</v>
      </c>
      <c r="J220" s="234" t="n">
        <v>0.068195496166575</v>
      </c>
      <c r="S220" s="231"/>
      <c r="Z220" s="270" t="n">
        <v>0</v>
      </c>
      <c r="AA220" s="270" t="n">
        <v>0.24</v>
      </c>
      <c r="AB220" s="231" t="n">
        <v>0.26</v>
      </c>
      <c r="AC220" s="231" t="n">
        <v>0</v>
      </c>
      <c r="AD220" s="231" t="n">
        <v>-0.025</v>
      </c>
      <c r="AE220" s="231" t="n">
        <v>0.000499999999999997</v>
      </c>
      <c r="AF220" s="231" t="n">
        <v>-0.0155</v>
      </c>
      <c r="AG220" s="231" t="n">
        <v>0</v>
      </c>
      <c r="AH220" s="231" t="n">
        <v>0</v>
      </c>
      <c r="AI220" s="231" t="n">
        <v>0</v>
      </c>
      <c r="AJ220" s="231" t="n">
        <v>0</v>
      </c>
      <c r="AK220" s="231" t="n">
        <v>0</v>
      </c>
      <c r="AL220" s="231" t="n">
        <v>0</v>
      </c>
      <c r="AM220" s="231" t="n">
        <v>0</v>
      </c>
      <c r="AO220" s="231" t="n">
        <v>0</v>
      </c>
      <c r="AP220" s="231" t="n">
        <v>0</v>
      </c>
      <c r="AQ220" s="231" t="n">
        <v>0.86</v>
      </c>
      <c r="AR220" s="231" t="n">
        <v>-0.0299887</v>
      </c>
      <c r="AS220" s="231" t="n">
        <v>0</v>
      </c>
      <c r="AT220" s="231" t="n">
        <v>0</v>
      </c>
      <c r="AU220" s="231" t="n">
        <v>-0.19</v>
      </c>
      <c r="AW220" s="231" t="n">
        <v>0</v>
      </c>
      <c r="AX220" s="231" t="n">
        <v>0</v>
      </c>
      <c r="AY220" s="231" t="n">
        <v>0.12</v>
      </c>
      <c r="AZ220" s="231" t="n">
        <v>0</v>
      </c>
      <c r="BA220" s="231" t="n">
        <v>0</v>
      </c>
      <c r="BB220" s="231" t="n">
        <v>0</v>
      </c>
      <c r="BC220" s="231" t="n">
        <v>0</v>
      </c>
      <c r="BE220" s="231" t="n">
        <v>0</v>
      </c>
      <c r="BF220" s="231" t="n">
        <v>0</v>
      </c>
      <c r="BH220" s="231" t="n">
        <v>-0.0649887</v>
      </c>
      <c r="BI220" s="231" t="n">
        <v>0</v>
      </c>
      <c r="BJ220" s="231" t="n">
        <v>0</v>
      </c>
      <c r="BN220" s="231" t="n">
        <v>0.545</v>
      </c>
      <c r="BQ220" s="231" t="n">
        <v>0</v>
      </c>
      <c r="BR220" s="231" t="n">
        <v>0</v>
      </c>
      <c r="BS220" s="231" t="n">
        <v>0</v>
      </c>
      <c r="BT220" s="231" t="n">
        <v>0</v>
      </c>
      <c r="BU220" s="231" t="n">
        <v>0</v>
      </c>
      <c r="BV220" s="231" t="n">
        <v>0</v>
      </c>
    </row>
    <row r="221" customFormat="false" ht="12.75" hidden="false" customHeight="false" outlineLevel="0" collapsed="false">
      <c r="G221" s="219" t="n">
        <f aca="false">EOMONTH(G220,0)+1</f>
        <v>43405</v>
      </c>
      <c r="H221" s="0" t="n">
        <v>5.5105</v>
      </c>
      <c r="I221" s="234" t="n">
        <v>0.15</v>
      </c>
      <c r="J221" s="234" t="n">
        <v>0.068209175786938</v>
      </c>
      <c r="S221" s="231"/>
      <c r="Z221" s="270" t="n">
        <v>0</v>
      </c>
      <c r="AA221" s="270" t="n">
        <v>0.26</v>
      </c>
      <c r="AB221" s="231" t="n">
        <v>0.37</v>
      </c>
      <c r="AC221" s="231" t="n">
        <v>0</v>
      </c>
      <c r="AD221" s="231" t="n">
        <v>-0.0325</v>
      </c>
      <c r="AE221" s="231" t="n">
        <v>0.000499999999999997</v>
      </c>
      <c r="AF221" s="231" t="n">
        <v>-0.0155</v>
      </c>
      <c r="AG221" s="231" t="n">
        <v>0</v>
      </c>
      <c r="AH221" s="231" t="n">
        <v>0</v>
      </c>
      <c r="AI221" s="231" t="n">
        <v>0</v>
      </c>
      <c r="AJ221" s="231" t="n">
        <v>0</v>
      </c>
      <c r="AK221" s="231" t="n">
        <v>0</v>
      </c>
      <c r="AL221" s="231" t="n">
        <v>0</v>
      </c>
      <c r="AM221" s="231" t="n">
        <v>0</v>
      </c>
      <c r="AO221" s="231" t="n">
        <v>0</v>
      </c>
      <c r="AP221" s="231" t="n">
        <v>0</v>
      </c>
      <c r="AQ221" s="231" t="n">
        <v>1.28</v>
      </c>
      <c r="AR221" s="231" t="n">
        <v>-0.0449519</v>
      </c>
      <c r="AS221" s="231" t="n">
        <v>0</v>
      </c>
      <c r="AT221" s="231" t="n">
        <v>0</v>
      </c>
      <c r="AU221" s="231" t="n">
        <v>-0.19</v>
      </c>
      <c r="AW221" s="231" t="n">
        <v>0</v>
      </c>
      <c r="AX221" s="231" t="n">
        <v>0</v>
      </c>
      <c r="AY221" s="231" t="n">
        <v>0.12</v>
      </c>
      <c r="AZ221" s="231" t="n">
        <v>0</v>
      </c>
      <c r="BA221" s="231" t="n">
        <v>0</v>
      </c>
      <c r="BB221" s="231" t="n">
        <v>0</v>
      </c>
      <c r="BC221" s="231" t="n">
        <v>0</v>
      </c>
      <c r="BE221" s="231" t="n">
        <v>0</v>
      </c>
      <c r="BF221" s="231" t="n">
        <v>0</v>
      </c>
      <c r="BH221" s="231" t="n">
        <v>-0.0799519</v>
      </c>
      <c r="BI221" s="231" t="n">
        <v>0</v>
      </c>
      <c r="BJ221" s="231" t="n">
        <v>0</v>
      </c>
      <c r="BN221" s="231" t="n">
        <v>0.88</v>
      </c>
      <c r="BQ221" s="231" t="n">
        <v>0</v>
      </c>
      <c r="BR221" s="231" t="n">
        <v>0</v>
      </c>
      <c r="BS221" s="231" t="n">
        <v>0</v>
      </c>
      <c r="BT221" s="231" t="n">
        <v>0</v>
      </c>
      <c r="BU221" s="231" t="n">
        <v>0</v>
      </c>
      <c r="BV221" s="231" t="n">
        <v>0</v>
      </c>
    </row>
    <row r="222" customFormat="false" ht="12.75" hidden="false" customHeight="false" outlineLevel="0" collapsed="false">
      <c r="G222" s="219" t="n">
        <f aca="false">EOMONTH(G221,0)+1</f>
        <v>43435</v>
      </c>
      <c r="H222" s="0" t="n">
        <v>5.77</v>
      </c>
      <c r="I222" s="234" t="n">
        <v>0.15</v>
      </c>
      <c r="J222" s="234" t="n">
        <v>0.068223311394711</v>
      </c>
      <c r="S222" s="231"/>
      <c r="Z222" s="270" t="n">
        <v>0</v>
      </c>
      <c r="AA222" s="270" t="n">
        <v>0.27</v>
      </c>
      <c r="AB222" s="231" t="n">
        <v>0.4</v>
      </c>
      <c r="AC222" s="231" t="n">
        <v>0</v>
      </c>
      <c r="AD222" s="231" t="n">
        <v>-0.0225</v>
      </c>
      <c r="AE222" s="231" t="n">
        <v>0.000499999999999997</v>
      </c>
      <c r="AF222" s="231" t="n">
        <v>-0.0155</v>
      </c>
      <c r="AG222" s="231" t="n">
        <v>0</v>
      </c>
      <c r="AH222" s="231" t="n">
        <v>0</v>
      </c>
      <c r="AI222" s="231" t="n">
        <v>0</v>
      </c>
      <c r="AJ222" s="231" t="n">
        <v>0</v>
      </c>
      <c r="AK222" s="231" t="n">
        <v>0</v>
      </c>
      <c r="AL222" s="231" t="n">
        <v>0</v>
      </c>
      <c r="AM222" s="231" t="n">
        <v>0</v>
      </c>
      <c r="AO222" s="231" t="n">
        <v>0</v>
      </c>
      <c r="AP222" s="231" t="n">
        <v>0</v>
      </c>
      <c r="AQ222" s="231" t="n">
        <v>1.61</v>
      </c>
      <c r="AR222" s="231" t="n">
        <v>-0.0399551</v>
      </c>
      <c r="AS222" s="231" t="n">
        <v>0</v>
      </c>
      <c r="AT222" s="231" t="n">
        <v>0</v>
      </c>
      <c r="AU222" s="231" t="n">
        <v>-0.19</v>
      </c>
      <c r="AW222" s="231" t="n">
        <v>0</v>
      </c>
      <c r="AX222" s="231" t="n">
        <v>0</v>
      </c>
      <c r="AY222" s="231" t="n">
        <v>0.12</v>
      </c>
      <c r="AZ222" s="231" t="n">
        <v>0</v>
      </c>
      <c r="BA222" s="231" t="n">
        <v>0</v>
      </c>
      <c r="BB222" s="231" t="n">
        <v>0</v>
      </c>
      <c r="BC222" s="231" t="n">
        <v>0</v>
      </c>
      <c r="BE222" s="231" t="n">
        <v>0</v>
      </c>
      <c r="BF222" s="231" t="n">
        <v>0</v>
      </c>
      <c r="BH222" s="231" t="n">
        <v>-0.0749551</v>
      </c>
      <c r="BI222" s="231" t="n">
        <v>0</v>
      </c>
      <c r="BJ222" s="231" t="n">
        <v>0</v>
      </c>
      <c r="BN222" s="231" t="n">
        <v>1.105</v>
      </c>
      <c r="BQ222" s="231" t="n">
        <v>0</v>
      </c>
      <c r="BR222" s="231" t="n">
        <v>0</v>
      </c>
      <c r="BS222" s="231" t="n">
        <v>0</v>
      </c>
      <c r="BT222" s="231" t="n">
        <v>0</v>
      </c>
      <c r="BU222" s="231" t="n">
        <v>0</v>
      </c>
      <c r="BV222" s="231" t="n">
        <v>0</v>
      </c>
    </row>
    <row r="223" customFormat="false" ht="12.75" hidden="false" customHeight="false" outlineLevel="0" collapsed="false">
      <c r="G223" s="219" t="n">
        <f aca="false">EOMONTH(G222,0)+1</f>
        <v>43466</v>
      </c>
      <c r="H223" s="0" t="n">
        <v>5.63</v>
      </c>
      <c r="I223" s="234" t="n">
        <v>0.15</v>
      </c>
      <c r="J223" s="234" t="n">
        <v>0.068237447002551</v>
      </c>
      <c r="S223" s="231"/>
      <c r="Z223" s="270" t="n">
        <v>0</v>
      </c>
      <c r="AA223" s="270" t="n">
        <v>0.27</v>
      </c>
      <c r="AB223" s="231" t="n">
        <v>0.39</v>
      </c>
      <c r="AC223" s="231" t="n">
        <v>0</v>
      </c>
      <c r="AD223" s="231" t="n">
        <v>-0.0175</v>
      </c>
      <c r="AE223" s="231" t="n">
        <v>0.000499999999999997</v>
      </c>
      <c r="AF223" s="231" t="n">
        <v>-0.0155</v>
      </c>
      <c r="AG223" s="231" t="n">
        <v>0</v>
      </c>
      <c r="AH223" s="231" t="n">
        <v>0</v>
      </c>
      <c r="AI223" s="231" t="n">
        <v>0</v>
      </c>
      <c r="AJ223" s="231" t="n">
        <v>0</v>
      </c>
      <c r="AK223" s="231" t="n">
        <v>0</v>
      </c>
      <c r="AL223" s="231" t="n">
        <v>0</v>
      </c>
      <c r="AM223" s="231" t="n">
        <v>0</v>
      </c>
      <c r="AO223" s="231" t="n">
        <v>0</v>
      </c>
      <c r="AP223" s="231" t="n">
        <v>0</v>
      </c>
      <c r="AQ223" s="231" t="n">
        <v>1.57</v>
      </c>
      <c r="AR223" s="231" t="n">
        <v>-0.0149574</v>
      </c>
      <c r="AS223" s="231" t="n">
        <v>0</v>
      </c>
      <c r="AT223" s="231" t="n">
        <v>0</v>
      </c>
      <c r="AU223" s="231" t="n">
        <v>0</v>
      </c>
      <c r="AW223" s="231" t="n">
        <v>0</v>
      </c>
      <c r="AX223" s="231" t="n">
        <v>0</v>
      </c>
      <c r="AY223" s="231" t="n">
        <v>0.31</v>
      </c>
      <c r="AZ223" s="231" t="n">
        <v>0</v>
      </c>
      <c r="BA223" s="231" t="n">
        <v>0</v>
      </c>
      <c r="BB223" s="231" t="n">
        <v>0</v>
      </c>
      <c r="BC223" s="231" t="n">
        <v>0</v>
      </c>
      <c r="BE223" s="231" t="n">
        <v>0</v>
      </c>
      <c r="BF223" s="231" t="n">
        <v>0</v>
      </c>
      <c r="BH223" s="231" t="n">
        <v>-0.0499574</v>
      </c>
      <c r="BI223" s="231" t="n">
        <v>0</v>
      </c>
      <c r="BJ223" s="231" t="n">
        <v>0</v>
      </c>
      <c r="BN223" s="231" t="n">
        <v>1.105</v>
      </c>
      <c r="BQ223" s="231" t="n">
        <v>0</v>
      </c>
      <c r="BR223" s="231" t="n">
        <v>0</v>
      </c>
      <c r="BS223" s="231" t="n">
        <v>0</v>
      </c>
      <c r="BT223" s="231" t="n">
        <v>0</v>
      </c>
      <c r="BU223" s="231" t="n">
        <v>0</v>
      </c>
      <c r="BV223" s="231" t="n">
        <v>0</v>
      </c>
    </row>
    <row r="224" customFormat="false" ht="12.75" hidden="false" customHeight="false" outlineLevel="0" collapsed="false">
      <c r="G224" s="219" t="n">
        <f aca="false">EOMONTH(G223,0)+1</f>
        <v>43497</v>
      </c>
      <c r="H224" s="0" t="n">
        <v>5.51</v>
      </c>
      <c r="I224" s="234" t="n">
        <v>0.15</v>
      </c>
      <c r="J224" s="234" t="n">
        <v>0.068250214648398</v>
      </c>
      <c r="S224" s="231"/>
      <c r="Z224" s="270" t="n">
        <v>0</v>
      </c>
      <c r="AA224" s="270" t="n">
        <v>0.24</v>
      </c>
      <c r="AB224" s="231" t="n">
        <v>0.39</v>
      </c>
      <c r="AC224" s="231" t="n">
        <v>0</v>
      </c>
      <c r="AD224" s="231" t="n">
        <v>-0.0175</v>
      </c>
      <c r="AE224" s="231" t="n">
        <v>0.0155</v>
      </c>
      <c r="AF224" s="231" t="n">
        <v>0.000500000000000007</v>
      </c>
      <c r="AG224" s="231" t="n">
        <v>0</v>
      </c>
      <c r="AH224" s="231" t="n">
        <v>0</v>
      </c>
      <c r="AI224" s="231" t="n">
        <v>0</v>
      </c>
      <c r="AJ224" s="231" t="n">
        <v>0</v>
      </c>
      <c r="AK224" s="231" t="n">
        <v>0</v>
      </c>
      <c r="AL224" s="231" t="n">
        <v>0</v>
      </c>
      <c r="AM224" s="231" t="n">
        <v>0</v>
      </c>
      <c r="AO224" s="231" t="n">
        <v>0</v>
      </c>
      <c r="AP224" s="231" t="n">
        <v>0</v>
      </c>
      <c r="AQ224" s="231" t="n">
        <v>0.93</v>
      </c>
      <c r="AR224" s="231" t="n">
        <v>-0.0049574</v>
      </c>
      <c r="AS224" s="231" t="n">
        <v>0</v>
      </c>
      <c r="AT224" s="231" t="n">
        <v>0</v>
      </c>
      <c r="AU224" s="231" t="n">
        <v>0</v>
      </c>
      <c r="AW224" s="231" t="n">
        <v>0</v>
      </c>
      <c r="AX224" s="231" t="n">
        <v>0</v>
      </c>
      <c r="AY224" s="231" t="n">
        <v>0.31</v>
      </c>
      <c r="AZ224" s="231" t="n">
        <v>0</v>
      </c>
      <c r="BA224" s="231" t="n">
        <v>0</v>
      </c>
      <c r="BB224" s="231" t="n">
        <v>0</v>
      </c>
      <c r="BC224" s="231" t="n">
        <v>0</v>
      </c>
      <c r="BE224" s="231" t="n">
        <v>0</v>
      </c>
      <c r="BF224" s="231" t="n">
        <v>0</v>
      </c>
      <c r="BH224" s="231" t="n">
        <v>-0.0399574</v>
      </c>
      <c r="BI224" s="231" t="n">
        <v>0</v>
      </c>
      <c r="BJ224" s="231" t="n">
        <v>0</v>
      </c>
      <c r="BN224" s="231" t="n">
        <v>0.715</v>
      </c>
      <c r="BQ224" s="231" t="n">
        <v>0</v>
      </c>
      <c r="BR224" s="231" t="n">
        <v>0</v>
      </c>
      <c r="BS224" s="231" t="n">
        <v>0</v>
      </c>
      <c r="BT224" s="231" t="n">
        <v>0</v>
      </c>
      <c r="BU224" s="231" t="n">
        <v>0</v>
      </c>
      <c r="BV224" s="231" t="n">
        <v>0</v>
      </c>
    </row>
    <row r="225" customFormat="false" ht="12.75" hidden="false" customHeight="false" outlineLevel="0" collapsed="false">
      <c r="G225" s="219" t="n">
        <f aca="false">EOMONTH(G224,0)+1</f>
        <v>43525</v>
      </c>
      <c r="H225" s="0" t="n">
        <v>5.38</v>
      </c>
      <c r="I225" s="234" t="n">
        <v>0.15</v>
      </c>
      <c r="J225" s="234" t="n">
        <v>0.068264350256364</v>
      </c>
      <c r="S225" s="231"/>
      <c r="Z225" s="270" t="n">
        <v>0</v>
      </c>
      <c r="AA225" s="270" t="n">
        <v>0.17</v>
      </c>
      <c r="AB225" s="231" t="n">
        <v>0.24</v>
      </c>
      <c r="AC225" s="231" t="n">
        <v>0</v>
      </c>
      <c r="AD225" s="231" t="n">
        <v>-0.025</v>
      </c>
      <c r="AE225" s="231" t="n">
        <v>0.0155</v>
      </c>
      <c r="AF225" s="231" t="n">
        <v>0.000500000000000007</v>
      </c>
      <c r="AG225" s="231" t="n">
        <v>0</v>
      </c>
      <c r="AH225" s="231" t="n">
        <v>0</v>
      </c>
      <c r="AI225" s="231" t="n">
        <v>0</v>
      </c>
      <c r="AJ225" s="231" t="n">
        <v>0</v>
      </c>
      <c r="AK225" s="231" t="n">
        <v>0</v>
      </c>
      <c r="AL225" s="231" t="n">
        <v>0</v>
      </c>
      <c r="AM225" s="231" t="n">
        <v>0</v>
      </c>
      <c r="AO225" s="231" t="n">
        <v>0</v>
      </c>
      <c r="AP225" s="231" t="n">
        <v>0</v>
      </c>
      <c r="AQ225" s="231" t="n">
        <v>0.45</v>
      </c>
      <c r="AR225" s="231" t="n">
        <v>0.0549766</v>
      </c>
      <c r="AS225" s="231" t="n">
        <v>0</v>
      </c>
      <c r="AT225" s="231" t="n">
        <v>0</v>
      </c>
      <c r="AU225" s="231" t="n">
        <v>0</v>
      </c>
      <c r="AW225" s="231" t="n">
        <v>0</v>
      </c>
      <c r="AX225" s="231" t="n">
        <v>0</v>
      </c>
      <c r="AY225" s="231" t="n">
        <v>0.3775</v>
      </c>
      <c r="AZ225" s="231" t="n">
        <v>0</v>
      </c>
      <c r="BA225" s="231" t="n">
        <v>0</v>
      </c>
      <c r="BB225" s="231" t="n">
        <v>0</v>
      </c>
      <c r="BC225" s="231" t="n">
        <v>0</v>
      </c>
      <c r="BE225" s="231" t="n">
        <v>0</v>
      </c>
      <c r="BF225" s="231" t="n">
        <v>0</v>
      </c>
      <c r="BH225" s="231" t="n">
        <v>0.0199766</v>
      </c>
      <c r="BI225" s="231" t="n">
        <v>0</v>
      </c>
      <c r="BJ225" s="231" t="n">
        <v>0</v>
      </c>
      <c r="BN225" s="231" t="n">
        <v>0.365</v>
      </c>
      <c r="BQ225" s="231" t="n">
        <v>0</v>
      </c>
      <c r="BR225" s="231" t="n">
        <v>0</v>
      </c>
      <c r="BS225" s="231" t="n">
        <v>0</v>
      </c>
      <c r="BT225" s="231" t="n">
        <v>0</v>
      </c>
      <c r="BU225" s="231" t="n">
        <v>0</v>
      </c>
      <c r="BV225" s="231" t="n">
        <v>0</v>
      </c>
    </row>
    <row r="226" customFormat="false" ht="12.75" hidden="false" customHeight="false" outlineLevel="0" collapsed="false">
      <c r="G226" s="219" t="n">
        <f aca="false">EOMONTH(G225,0)+1</f>
        <v>43556</v>
      </c>
      <c r="H226" s="0" t="n">
        <v>5.35</v>
      </c>
      <c r="I226" s="234" t="n">
        <v>0.15</v>
      </c>
      <c r="J226" s="234" t="n">
        <v>0.068278029877038</v>
      </c>
      <c r="S226" s="231"/>
      <c r="Z226" s="270" t="n">
        <v>0</v>
      </c>
      <c r="AA226" s="270" t="n">
        <v>0.165</v>
      </c>
      <c r="AB226" s="231" t="n">
        <v>0.195</v>
      </c>
      <c r="AC226" s="231" t="n">
        <v>0</v>
      </c>
      <c r="AD226" s="231" t="n">
        <v>-0.02525</v>
      </c>
      <c r="AE226" s="231" t="n">
        <v>0.01525</v>
      </c>
      <c r="AF226" s="231" t="n">
        <v>0.000250000000000007</v>
      </c>
      <c r="AG226" s="231" t="n">
        <v>0</v>
      </c>
      <c r="AH226" s="231" t="n">
        <v>0</v>
      </c>
      <c r="AI226" s="231" t="n">
        <v>0</v>
      </c>
      <c r="AJ226" s="231" t="n">
        <v>0</v>
      </c>
      <c r="AK226" s="231" t="n">
        <v>0</v>
      </c>
      <c r="AL226" s="231" t="n">
        <v>0</v>
      </c>
      <c r="AM226" s="231" t="n">
        <v>0</v>
      </c>
      <c r="AO226" s="231" t="n">
        <v>0</v>
      </c>
      <c r="AP226" s="231" t="n">
        <v>0</v>
      </c>
      <c r="AQ226" s="231" t="n">
        <v>0.39</v>
      </c>
      <c r="AR226" s="231" t="n">
        <v>0.0549681</v>
      </c>
      <c r="AS226" s="231" t="n">
        <v>0</v>
      </c>
      <c r="AT226" s="231" t="n">
        <v>0</v>
      </c>
      <c r="AU226" s="231" t="n">
        <v>0</v>
      </c>
      <c r="AW226" s="231" t="n">
        <v>0</v>
      </c>
      <c r="AX226" s="231" t="n">
        <v>0</v>
      </c>
      <c r="AY226" s="231" t="n">
        <v>0.3775</v>
      </c>
      <c r="AZ226" s="231" t="n">
        <v>0</v>
      </c>
      <c r="BA226" s="231" t="n">
        <v>0</v>
      </c>
      <c r="BB226" s="231" t="n">
        <v>0</v>
      </c>
      <c r="BC226" s="231" t="n">
        <v>0</v>
      </c>
      <c r="BE226" s="231" t="n">
        <v>0</v>
      </c>
      <c r="BF226" s="231" t="n">
        <v>0</v>
      </c>
      <c r="BH226" s="231" t="n">
        <v>0.0199681</v>
      </c>
      <c r="BI226" s="231" t="n">
        <v>0</v>
      </c>
      <c r="BJ226" s="231" t="n">
        <v>0</v>
      </c>
      <c r="BN226" s="231" t="n">
        <v>0.2975</v>
      </c>
      <c r="BQ226" s="231" t="n">
        <v>0</v>
      </c>
      <c r="BR226" s="231" t="n">
        <v>0</v>
      </c>
      <c r="BS226" s="231" t="n">
        <v>0</v>
      </c>
      <c r="BT226" s="231" t="n">
        <v>0</v>
      </c>
      <c r="BU226" s="231" t="n">
        <v>0</v>
      </c>
      <c r="BV226" s="231" t="n">
        <v>0</v>
      </c>
    </row>
    <row r="227" customFormat="false" ht="12.75" hidden="false" customHeight="false" outlineLevel="0" collapsed="false">
      <c r="G227" s="219" t="n">
        <f aca="false">EOMONTH(G226,0)+1</f>
        <v>43586</v>
      </c>
      <c r="H227" s="0" t="n">
        <v>5.373</v>
      </c>
      <c r="I227" s="234" t="n">
        <v>0.15</v>
      </c>
      <c r="J227" s="234" t="n">
        <v>0.068292165485134</v>
      </c>
      <c r="S227" s="231"/>
      <c r="Z227" s="270" t="n">
        <v>0</v>
      </c>
      <c r="AA227" s="231" t="n">
        <v>0.17</v>
      </c>
      <c r="AB227" s="231" t="n">
        <v>0.195</v>
      </c>
      <c r="AC227" s="231" t="n">
        <v>0</v>
      </c>
      <c r="AD227" s="231" t="n">
        <v>-0.02525</v>
      </c>
      <c r="AE227" s="231" t="n">
        <v>0.01525</v>
      </c>
      <c r="AF227" s="231" t="n">
        <v>0.000250000000000007</v>
      </c>
      <c r="AG227" s="231" t="n">
        <v>0</v>
      </c>
      <c r="AH227" s="231" t="n">
        <v>0</v>
      </c>
      <c r="AI227" s="231" t="n">
        <v>0</v>
      </c>
      <c r="AJ227" s="231" t="n">
        <v>0</v>
      </c>
      <c r="AK227" s="231" t="n">
        <v>0</v>
      </c>
      <c r="AL227" s="231" t="n">
        <v>0</v>
      </c>
      <c r="AM227" s="231" t="n">
        <v>0</v>
      </c>
      <c r="AO227" s="231" t="n">
        <v>0</v>
      </c>
      <c r="AP227" s="231" t="n">
        <v>0</v>
      </c>
      <c r="AQ227" s="231" t="n">
        <v>0.39</v>
      </c>
      <c r="AR227" s="231" t="n">
        <v>0.0549681</v>
      </c>
      <c r="AS227" s="231" t="n">
        <v>0</v>
      </c>
      <c r="AT227" s="231" t="n">
        <v>0</v>
      </c>
      <c r="AU227" s="231" t="n">
        <v>0</v>
      </c>
      <c r="AW227" s="231" t="n">
        <v>0</v>
      </c>
      <c r="AX227" s="231" t="n">
        <v>0</v>
      </c>
      <c r="AY227" s="231" t="n">
        <v>0.3775</v>
      </c>
      <c r="AZ227" s="231" t="n">
        <v>0</v>
      </c>
      <c r="BA227" s="231" t="n">
        <v>0</v>
      </c>
      <c r="BB227" s="231" t="n">
        <v>0</v>
      </c>
      <c r="BC227" s="231" t="n">
        <v>0</v>
      </c>
      <c r="BE227" s="231" t="n">
        <v>0</v>
      </c>
      <c r="BF227" s="231" t="n">
        <v>0</v>
      </c>
      <c r="BH227" s="231" t="n">
        <v>0.0199681</v>
      </c>
      <c r="BI227" s="231" t="n">
        <v>0</v>
      </c>
      <c r="BJ227" s="231" t="n">
        <v>0</v>
      </c>
      <c r="BN227" s="231" t="n">
        <v>0.2975</v>
      </c>
      <c r="BQ227" s="231" t="n">
        <v>0</v>
      </c>
      <c r="BR227" s="231" t="n">
        <v>0</v>
      </c>
      <c r="BS227" s="231" t="n">
        <v>0</v>
      </c>
      <c r="BT227" s="231" t="n">
        <v>0</v>
      </c>
      <c r="BU227" s="231" t="n">
        <v>0</v>
      </c>
      <c r="BV227" s="231" t="n">
        <v>0</v>
      </c>
    </row>
    <row r="228" customFormat="false" ht="12.75" hidden="false" customHeight="false" outlineLevel="0" collapsed="false">
      <c r="G228" s="219" t="n">
        <f aca="false">EOMONTH(G227,0)+1</f>
        <v>43617</v>
      </c>
      <c r="H228" s="0" t="n">
        <v>5.378</v>
      </c>
      <c r="I228" s="234" t="n">
        <v>0.15</v>
      </c>
      <c r="J228" s="234" t="n">
        <v>0.068305845105935</v>
      </c>
      <c r="S228" s="231"/>
      <c r="Z228" s="270" t="n">
        <v>0</v>
      </c>
      <c r="AA228" s="231" t="n">
        <v>0.175</v>
      </c>
      <c r="AB228" s="231" t="n">
        <v>0.215</v>
      </c>
      <c r="AC228" s="231" t="n">
        <v>0</v>
      </c>
      <c r="AD228" s="231" t="n">
        <v>-0.02525</v>
      </c>
      <c r="AE228" s="231" t="n">
        <v>0.01525</v>
      </c>
      <c r="AF228" s="231" t="n">
        <v>0.000250000000000007</v>
      </c>
      <c r="AG228" s="231" t="n">
        <v>0</v>
      </c>
      <c r="AH228" s="231" t="n">
        <v>0</v>
      </c>
      <c r="AI228" s="231" t="n">
        <v>0</v>
      </c>
      <c r="AJ228" s="231" t="n">
        <v>0</v>
      </c>
      <c r="AK228" s="231" t="n">
        <v>0</v>
      </c>
      <c r="AL228" s="231" t="n">
        <v>0</v>
      </c>
      <c r="AM228" s="231" t="n">
        <v>0</v>
      </c>
      <c r="AO228" s="231" t="n">
        <v>0</v>
      </c>
      <c r="AP228" s="231" t="n">
        <v>0</v>
      </c>
      <c r="AQ228" s="231" t="n">
        <v>0.45</v>
      </c>
      <c r="AR228" s="231" t="n">
        <v>0.0549681</v>
      </c>
      <c r="AS228" s="231" t="n">
        <v>0</v>
      </c>
      <c r="AT228" s="231" t="n">
        <v>0</v>
      </c>
      <c r="AU228" s="231" t="n">
        <v>0</v>
      </c>
      <c r="AW228" s="231" t="n">
        <v>0</v>
      </c>
      <c r="AX228" s="231" t="n">
        <v>0</v>
      </c>
      <c r="AY228" s="231" t="n">
        <v>0.3775</v>
      </c>
      <c r="AZ228" s="231" t="n">
        <v>0</v>
      </c>
      <c r="BA228" s="231" t="n">
        <v>0</v>
      </c>
      <c r="BB228" s="231" t="n">
        <v>0</v>
      </c>
      <c r="BC228" s="231" t="n">
        <v>0</v>
      </c>
      <c r="BE228" s="231" t="n">
        <v>0</v>
      </c>
      <c r="BF228" s="231" t="n">
        <v>0</v>
      </c>
      <c r="BH228" s="231" t="n">
        <v>0.0199681</v>
      </c>
      <c r="BI228" s="231" t="n">
        <v>0</v>
      </c>
      <c r="BJ228" s="231" t="n">
        <v>0</v>
      </c>
      <c r="BN228" s="231" t="n">
        <v>0.31</v>
      </c>
      <c r="BQ228" s="231" t="n">
        <v>0</v>
      </c>
      <c r="BR228" s="231" t="n">
        <v>0</v>
      </c>
      <c r="BS228" s="231" t="n">
        <v>0</v>
      </c>
      <c r="BT228" s="231" t="n">
        <v>0</v>
      </c>
      <c r="BU228" s="231" t="n">
        <v>0</v>
      </c>
      <c r="BV228" s="231" t="n">
        <v>0</v>
      </c>
    </row>
    <row r="229" customFormat="false" ht="12.75" hidden="false" customHeight="false" outlineLevel="0" collapsed="false">
      <c r="G229" s="219" t="n">
        <f aca="false">EOMONTH(G228,0)+1</f>
        <v>43647</v>
      </c>
      <c r="H229" s="0" t="n">
        <v>5.388</v>
      </c>
      <c r="I229" s="234" t="n">
        <v>0.15</v>
      </c>
      <c r="J229" s="234" t="n">
        <v>0.06831998071416</v>
      </c>
      <c r="S229" s="231"/>
      <c r="Z229" s="270" t="n">
        <v>0</v>
      </c>
      <c r="AA229" s="231" t="n">
        <v>0.175</v>
      </c>
      <c r="AB229" s="231" t="n">
        <v>0.205</v>
      </c>
      <c r="AC229" s="231" t="n">
        <v>0</v>
      </c>
      <c r="AD229" s="231" t="n">
        <v>-0.02525</v>
      </c>
      <c r="AE229" s="231" t="n">
        <v>0.01525</v>
      </c>
      <c r="AF229" s="231" t="n">
        <v>0.000250000000000007</v>
      </c>
      <c r="AG229" s="231" t="n">
        <v>0</v>
      </c>
      <c r="AH229" s="231" t="n">
        <v>0</v>
      </c>
      <c r="AI229" s="231" t="n">
        <v>0</v>
      </c>
      <c r="AJ229" s="231" t="n">
        <v>0</v>
      </c>
      <c r="AK229" s="231" t="n">
        <v>0</v>
      </c>
      <c r="AL229" s="231" t="n">
        <v>0</v>
      </c>
      <c r="AM229" s="231" t="n">
        <v>0</v>
      </c>
      <c r="AO229" s="231" t="n">
        <v>0</v>
      </c>
      <c r="AP229" s="231" t="n">
        <v>0</v>
      </c>
      <c r="AQ229" s="231" t="n">
        <v>0.45</v>
      </c>
      <c r="AR229" s="231" t="n">
        <v>0.0549681</v>
      </c>
      <c r="AS229" s="231" t="n">
        <v>0</v>
      </c>
      <c r="AT229" s="231" t="n">
        <v>0</v>
      </c>
      <c r="AU229" s="231" t="n">
        <v>0</v>
      </c>
      <c r="AW229" s="231" t="n">
        <v>0</v>
      </c>
      <c r="AX229" s="231" t="n">
        <v>0</v>
      </c>
      <c r="AY229" s="231" t="n">
        <v>0.3775</v>
      </c>
      <c r="AZ229" s="231" t="n">
        <v>0</v>
      </c>
      <c r="BA229" s="231" t="n">
        <v>0</v>
      </c>
      <c r="BB229" s="231" t="n">
        <v>0</v>
      </c>
      <c r="BC229" s="231" t="n">
        <v>0</v>
      </c>
      <c r="BE229" s="231" t="n">
        <v>0</v>
      </c>
      <c r="BF229" s="231" t="n">
        <v>0</v>
      </c>
      <c r="BH229" s="231" t="n">
        <v>0.0199681</v>
      </c>
      <c r="BI229" s="231" t="n">
        <v>0</v>
      </c>
      <c r="BJ229" s="231" t="n">
        <v>0</v>
      </c>
      <c r="BN229" s="231" t="n">
        <v>0.31</v>
      </c>
      <c r="BQ229" s="231" t="n">
        <v>0</v>
      </c>
      <c r="BR229" s="231" t="n">
        <v>0</v>
      </c>
      <c r="BS229" s="231" t="n">
        <v>0</v>
      </c>
      <c r="BT229" s="231" t="n">
        <v>0</v>
      </c>
      <c r="BU229" s="231" t="n">
        <v>0</v>
      </c>
      <c r="BV229" s="231" t="n">
        <v>0</v>
      </c>
    </row>
    <row r="230" customFormat="false" ht="12.75" hidden="false" customHeight="false" outlineLevel="0" collapsed="false">
      <c r="G230" s="219" t="n">
        <f aca="false">EOMONTH(G229,0)+1</f>
        <v>43678</v>
      </c>
      <c r="H230" s="0" t="n">
        <v>5.405</v>
      </c>
      <c r="I230" s="234" t="n">
        <v>0.15</v>
      </c>
      <c r="J230" s="234" t="n">
        <v>0.068334116322452</v>
      </c>
      <c r="S230" s="231"/>
      <c r="Z230" s="270" t="n">
        <v>0</v>
      </c>
      <c r="AA230" s="231" t="n">
        <v>0.165</v>
      </c>
      <c r="AB230" s="231" t="n">
        <v>0.185</v>
      </c>
      <c r="AC230" s="231" t="n">
        <v>0</v>
      </c>
      <c r="AD230" s="231" t="n">
        <v>-0.02525</v>
      </c>
      <c r="AE230" s="231" t="n">
        <v>0.01525</v>
      </c>
      <c r="AF230" s="231" t="n">
        <v>0.000250000000000007</v>
      </c>
      <c r="AG230" s="231" t="n">
        <v>0</v>
      </c>
      <c r="AH230" s="231" t="n">
        <v>0</v>
      </c>
      <c r="AI230" s="231" t="n">
        <v>0</v>
      </c>
      <c r="AJ230" s="231" t="n">
        <v>0</v>
      </c>
      <c r="AK230" s="231" t="n">
        <v>0</v>
      </c>
      <c r="AL230" s="231" t="n">
        <v>0</v>
      </c>
      <c r="AM230" s="231" t="n">
        <v>0</v>
      </c>
      <c r="AO230" s="231" t="n">
        <v>0</v>
      </c>
      <c r="AP230" s="231" t="n">
        <v>0</v>
      </c>
      <c r="AQ230" s="231" t="n">
        <v>0.41</v>
      </c>
      <c r="AR230" s="231" t="n">
        <v>0.0549681</v>
      </c>
      <c r="AS230" s="231" t="n">
        <v>0</v>
      </c>
      <c r="AT230" s="231" t="n">
        <v>0</v>
      </c>
      <c r="AU230" s="231" t="n">
        <v>0</v>
      </c>
      <c r="AW230" s="231" t="n">
        <v>0</v>
      </c>
      <c r="AX230" s="231" t="n">
        <v>0</v>
      </c>
      <c r="AY230" s="231" t="n">
        <v>0.3775</v>
      </c>
      <c r="AZ230" s="231" t="n">
        <v>0</v>
      </c>
      <c r="BA230" s="231" t="n">
        <v>0</v>
      </c>
      <c r="BB230" s="231" t="n">
        <v>0</v>
      </c>
      <c r="BC230" s="231" t="n">
        <v>0</v>
      </c>
      <c r="BE230" s="231" t="n">
        <v>0</v>
      </c>
      <c r="BF230" s="231" t="n">
        <v>0</v>
      </c>
      <c r="BH230" s="231" t="n">
        <v>0.0199681</v>
      </c>
      <c r="BI230" s="231" t="n">
        <v>0</v>
      </c>
      <c r="BJ230" s="231" t="n">
        <v>0</v>
      </c>
      <c r="BN230" s="231" t="n">
        <v>0.3</v>
      </c>
      <c r="BQ230" s="231" t="n">
        <v>0</v>
      </c>
      <c r="BR230" s="231" t="n">
        <v>0</v>
      </c>
      <c r="BS230" s="231" t="n">
        <v>0</v>
      </c>
      <c r="BT230" s="231" t="n">
        <v>0</v>
      </c>
      <c r="BU230" s="231" t="n">
        <v>0</v>
      </c>
      <c r="BV230" s="231" t="n">
        <v>0</v>
      </c>
    </row>
    <row r="231" customFormat="false" ht="12.75" hidden="false" customHeight="false" outlineLevel="0" collapsed="false">
      <c r="G231" s="219" t="n">
        <f aca="false">EOMONTH(G230,0)+1</f>
        <v>43709</v>
      </c>
      <c r="H231" s="0" t="n">
        <v>5.415</v>
      </c>
      <c r="I231" s="234" t="n">
        <v>0.15</v>
      </c>
      <c r="J231" s="234" t="n">
        <v>0.068347795943443</v>
      </c>
      <c r="S231" s="231"/>
      <c r="Z231" s="270" t="n">
        <v>0</v>
      </c>
      <c r="AA231" s="231" t="n">
        <v>0.1725</v>
      </c>
      <c r="AB231" s="231" t="n">
        <v>0.205</v>
      </c>
      <c r="AC231" s="231" t="n">
        <v>0</v>
      </c>
      <c r="AD231" s="231" t="n">
        <v>-0.02525</v>
      </c>
      <c r="AE231" s="231" t="n">
        <v>0.000499999999999997</v>
      </c>
      <c r="AF231" s="231" t="n">
        <v>-0.0155</v>
      </c>
      <c r="AG231" s="231" t="n">
        <v>0</v>
      </c>
      <c r="AH231" s="231" t="n">
        <v>0</v>
      </c>
      <c r="AI231" s="231" t="n">
        <v>0</v>
      </c>
      <c r="AJ231" s="231" t="n">
        <v>0</v>
      </c>
      <c r="AK231" s="231" t="n">
        <v>0</v>
      </c>
      <c r="AL231" s="231" t="n">
        <v>0</v>
      </c>
      <c r="AM231" s="231" t="n">
        <v>0</v>
      </c>
      <c r="AO231" s="231" t="n">
        <v>0</v>
      </c>
      <c r="AP231" s="231" t="n">
        <v>0</v>
      </c>
      <c r="AQ231" s="231" t="n">
        <v>0.42</v>
      </c>
      <c r="AR231" s="231" t="n">
        <v>0.0549681</v>
      </c>
      <c r="AS231" s="231" t="n">
        <v>0</v>
      </c>
      <c r="AT231" s="231" t="n">
        <v>0</v>
      </c>
      <c r="AU231" s="231" t="n">
        <v>0</v>
      </c>
      <c r="AW231" s="231" t="n">
        <v>0</v>
      </c>
      <c r="AX231" s="231" t="n">
        <v>0</v>
      </c>
      <c r="AY231" s="231" t="n">
        <v>0.3775</v>
      </c>
      <c r="AZ231" s="231" t="n">
        <v>0</v>
      </c>
      <c r="BA231" s="231" t="n">
        <v>0</v>
      </c>
      <c r="BB231" s="231" t="n">
        <v>0</v>
      </c>
      <c r="BC231" s="231" t="n">
        <v>0</v>
      </c>
      <c r="BE231" s="231" t="n">
        <v>0</v>
      </c>
      <c r="BF231" s="231" t="n">
        <v>0</v>
      </c>
      <c r="BH231" s="231" t="n">
        <v>0.0199681</v>
      </c>
      <c r="BI231" s="231" t="n">
        <v>0</v>
      </c>
      <c r="BJ231" s="231" t="n">
        <v>0</v>
      </c>
      <c r="BN231" s="231" t="n">
        <v>0.37253</v>
      </c>
      <c r="BQ231" s="231" t="n">
        <v>0</v>
      </c>
      <c r="BR231" s="231" t="n">
        <v>0</v>
      </c>
      <c r="BS231" s="231" t="n">
        <v>0</v>
      </c>
      <c r="BT231" s="231" t="n">
        <v>0</v>
      </c>
      <c r="BU231" s="231" t="n">
        <v>0</v>
      </c>
      <c r="BV231" s="231" t="n">
        <v>0</v>
      </c>
    </row>
    <row r="232" customFormat="false" ht="12.75" hidden="false" customHeight="false" outlineLevel="0" collapsed="false">
      <c r="G232" s="219" t="n">
        <f aca="false">EOMONTH(G231,0)+1</f>
        <v>43739</v>
      </c>
      <c r="H232" s="0" t="n">
        <v>5.55</v>
      </c>
      <c r="I232" s="234" t="n">
        <v>0.15</v>
      </c>
      <c r="J232" s="234" t="n">
        <v>0.068361931551865</v>
      </c>
      <c r="S232" s="231"/>
      <c r="Z232" s="270" t="n">
        <v>0</v>
      </c>
      <c r="AA232" s="231" t="n">
        <v>0.24</v>
      </c>
      <c r="AB232" s="231" t="n">
        <v>0.26</v>
      </c>
      <c r="AC232" s="231" t="n">
        <v>0</v>
      </c>
      <c r="AD232" s="231" t="n">
        <v>-0.0235</v>
      </c>
      <c r="AE232" s="231" t="n">
        <v>0.000500000000000003</v>
      </c>
      <c r="AF232" s="231" t="n">
        <v>-0.0145</v>
      </c>
      <c r="AG232" s="231" t="n">
        <v>0</v>
      </c>
      <c r="AH232" s="231" t="n">
        <v>0</v>
      </c>
      <c r="AI232" s="231" t="n">
        <v>0</v>
      </c>
      <c r="AJ232" s="231" t="n">
        <v>0</v>
      </c>
      <c r="AK232" s="231" t="n">
        <v>0</v>
      </c>
      <c r="AL232" s="231" t="n">
        <v>0</v>
      </c>
      <c r="AM232" s="231" t="n">
        <v>0</v>
      </c>
      <c r="AO232" s="231" t="n">
        <v>0</v>
      </c>
      <c r="AP232" s="231" t="n">
        <v>0</v>
      </c>
      <c r="AQ232" s="231" t="n">
        <v>0.86</v>
      </c>
      <c r="AR232" s="231" t="n">
        <v>-0.0249887</v>
      </c>
      <c r="AS232" s="231" t="n">
        <v>0</v>
      </c>
      <c r="AT232" s="231" t="n">
        <v>0</v>
      </c>
      <c r="AU232" s="231" t="n">
        <v>0</v>
      </c>
      <c r="AW232" s="231" t="n">
        <v>0</v>
      </c>
      <c r="AX232" s="231" t="n">
        <v>0</v>
      </c>
      <c r="AY232" s="231" t="n">
        <v>0.31</v>
      </c>
      <c r="AZ232" s="231" t="n">
        <v>0</v>
      </c>
      <c r="BA232" s="231" t="n">
        <v>0</v>
      </c>
      <c r="BB232" s="231" t="n">
        <v>0</v>
      </c>
      <c r="BC232" s="231" t="n">
        <v>0</v>
      </c>
      <c r="BE232" s="231" t="n">
        <v>0</v>
      </c>
      <c r="BF232" s="231" t="n">
        <v>0</v>
      </c>
      <c r="BH232" s="231" t="n">
        <v>-0.0599887</v>
      </c>
      <c r="BI232" s="231" t="n">
        <v>0</v>
      </c>
      <c r="BJ232" s="231" t="n">
        <v>0</v>
      </c>
      <c r="BN232" s="231" t="n">
        <v>0.545</v>
      </c>
      <c r="BQ232" s="231" t="n">
        <v>0</v>
      </c>
      <c r="BR232" s="231" t="n">
        <v>0</v>
      </c>
      <c r="BS232" s="231" t="n">
        <v>0</v>
      </c>
      <c r="BT232" s="231" t="n">
        <v>0</v>
      </c>
      <c r="BU232" s="231" t="n">
        <v>0</v>
      </c>
      <c r="BV232" s="231" t="n">
        <v>0</v>
      </c>
    </row>
    <row r="233" customFormat="false" ht="12.75" hidden="false" customHeight="false" outlineLevel="0" collapsed="false">
      <c r="G233" s="219" t="n">
        <f aca="false">EOMONTH(G232,0)+1</f>
        <v>43770</v>
      </c>
      <c r="H233" s="0" t="n">
        <v>5.668</v>
      </c>
      <c r="I233" s="234" t="n">
        <v>0.15</v>
      </c>
      <c r="J233" s="234" t="n">
        <v>0.068375611172981</v>
      </c>
      <c r="S233" s="231"/>
      <c r="Z233" s="270" t="n">
        <v>0</v>
      </c>
      <c r="AA233" s="231" t="n">
        <v>0.26</v>
      </c>
      <c r="AB233" s="231" t="n">
        <v>0.37</v>
      </c>
      <c r="AC233" s="231" t="n">
        <v>0</v>
      </c>
      <c r="AD233" s="231" t="n">
        <v>-0.031</v>
      </c>
      <c r="AE233" s="231" t="n">
        <v>0.000500000000000003</v>
      </c>
      <c r="AF233" s="231" t="n">
        <v>-0.0145</v>
      </c>
      <c r="AG233" s="231" t="n">
        <v>0</v>
      </c>
      <c r="AH233" s="231" t="n">
        <v>0</v>
      </c>
      <c r="AI233" s="231" t="n">
        <v>0</v>
      </c>
      <c r="AJ233" s="231" t="n">
        <v>0</v>
      </c>
      <c r="AK233" s="231" t="n">
        <v>0</v>
      </c>
      <c r="AL233" s="231" t="n">
        <v>0</v>
      </c>
      <c r="AM233" s="231" t="n">
        <v>0</v>
      </c>
      <c r="AO233" s="231" t="n">
        <v>0</v>
      </c>
      <c r="AP233" s="231" t="n">
        <v>0</v>
      </c>
      <c r="AQ233" s="231" t="n">
        <v>1.28</v>
      </c>
      <c r="AR233" s="231" t="n">
        <v>-0.0399519</v>
      </c>
      <c r="AS233" s="231" t="n">
        <v>0</v>
      </c>
      <c r="AT233" s="231" t="n">
        <v>0</v>
      </c>
      <c r="AU233" s="231" t="n">
        <v>0</v>
      </c>
      <c r="AW233" s="231" t="n">
        <v>0</v>
      </c>
      <c r="AX233" s="231" t="n">
        <v>0</v>
      </c>
      <c r="AY233" s="231" t="n">
        <v>0.31</v>
      </c>
      <c r="AZ233" s="231" t="n">
        <v>0</v>
      </c>
      <c r="BA233" s="231" t="n">
        <v>0</v>
      </c>
      <c r="BB233" s="231" t="n">
        <v>0</v>
      </c>
      <c r="BC233" s="231" t="n">
        <v>0</v>
      </c>
      <c r="BE233" s="231" t="n">
        <v>0</v>
      </c>
      <c r="BF233" s="231" t="n">
        <v>0</v>
      </c>
      <c r="BH233" s="231" t="n">
        <v>-0.0749519</v>
      </c>
      <c r="BI233" s="231" t="n">
        <v>0</v>
      </c>
      <c r="BJ233" s="231" t="n">
        <v>0</v>
      </c>
      <c r="BN233" s="231" t="n">
        <v>0.88</v>
      </c>
      <c r="BQ233" s="231" t="n">
        <v>0</v>
      </c>
      <c r="BR233" s="231" t="n">
        <v>0</v>
      </c>
      <c r="BS233" s="231" t="n">
        <v>0</v>
      </c>
      <c r="BT233" s="231" t="n">
        <v>0</v>
      </c>
      <c r="BU233" s="231" t="n">
        <v>0</v>
      </c>
      <c r="BV233" s="231" t="n">
        <v>0</v>
      </c>
    </row>
    <row r="234" customFormat="false" ht="12.75" hidden="false" customHeight="false" outlineLevel="0" collapsed="false">
      <c r="G234" s="219" t="n">
        <f aca="false">EOMONTH(G233,0)+1</f>
        <v>43800</v>
      </c>
      <c r="H234" s="0" t="n">
        <v>5.93</v>
      </c>
      <c r="I234" s="234" t="n">
        <v>0.15</v>
      </c>
      <c r="J234" s="234" t="n">
        <v>0.068389746781533</v>
      </c>
      <c r="S234" s="231"/>
      <c r="Z234" s="270" t="n">
        <v>0</v>
      </c>
      <c r="AA234" s="231" t="n">
        <v>0.27</v>
      </c>
      <c r="AB234" s="231" t="n">
        <v>0.4</v>
      </c>
      <c r="AC234" s="231" t="n">
        <v>0</v>
      </c>
      <c r="AD234" s="231" t="n">
        <v>-0.021</v>
      </c>
      <c r="AE234" s="231" t="n">
        <v>0.000500000000000003</v>
      </c>
      <c r="AF234" s="231" t="n">
        <v>-0.0145</v>
      </c>
      <c r="AG234" s="231" t="n">
        <v>0</v>
      </c>
      <c r="AH234" s="231" t="n">
        <v>0</v>
      </c>
      <c r="AI234" s="231" t="n">
        <v>0</v>
      </c>
      <c r="AJ234" s="231" t="n">
        <v>0</v>
      </c>
      <c r="AK234" s="231" t="n">
        <v>0</v>
      </c>
      <c r="AL234" s="231" t="n">
        <v>0</v>
      </c>
      <c r="AM234" s="231" t="n">
        <v>0</v>
      </c>
      <c r="AO234" s="231" t="n">
        <v>0</v>
      </c>
      <c r="AP234" s="231" t="n">
        <v>0</v>
      </c>
      <c r="AQ234" s="231" t="n">
        <v>1.61</v>
      </c>
      <c r="AR234" s="231" t="n">
        <v>-0.0349551</v>
      </c>
      <c r="AS234" s="231" t="n">
        <v>0</v>
      </c>
      <c r="AT234" s="231" t="n">
        <v>0</v>
      </c>
      <c r="AU234" s="231" t="n">
        <v>0</v>
      </c>
      <c r="AW234" s="231" t="n">
        <v>0</v>
      </c>
      <c r="AX234" s="231" t="n">
        <v>0</v>
      </c>
      <c r="AY234" s="231" t="n">
        <v>0.31</v>
      </c>
      <c r="AZ234" s="231" t="n">
        <v>0</v>
      </c>
      <c r="BA234" s="231" t="n">
        <v>0</v>
      </c>
      <c r="BB234" s="231" t="n">
        <v>0</v>
      </c>
      <c r="BC234" s="231" t="n">
        <v>0</v>
      </c>
      <c r="BE234" s="231" t="n">
        <v>0</v>
      </c>
      <c r="BF234" s="231" t="n">
        <v>0</v>
      </c>
      <c r="BH234" s="231" t="n">
        <v>-0.0699551</v>
      </c>
      <c r="BI234" s="231" t="n">
        <v>0</v>
      </c>
      <c r="BJ234" s="231" t="n">
        <v>0</v>
      </c>
      <c r="BN234" s="231" t="n">
        <v>1.105</v>
      </c>
      <c r="BQ234" s="231" t="n">
        <v>0</v>
      </c>
      <c r="BR234" s="231" t="n">
        <v>0</v>
      </c>
      <c r="BS234" s="231" t="n">
        <v>0</v>
      </c>
      <c r="BT234" s="231" t="n">
        <v>0</v>
      </c>
      <c r="BU234" s="231" t="n">
        <v>0</v>
      </c>
      <c r="BV234" s="231" t="n">
        <v>0</v>
      </c>
    </row>
    <row r="235" customFormat="false" ht="12.75" hidden="false" customHeight="false" outlineLevel="0" collapsed="false">
      <c r="G235" s="219" t="n">
        <f aca="false">EOMONTH(G234,0)+1</f>
        <v>43831</v>
      </c>
      <c r="H235" s="0" t="n">
        <v>5.79</v>
      </c>
      <c r="I235" s="234" t="n">
        <v>0.15</v>
      </c>
      <c r="J235" s="234" t="n">
        <v>0.068403882390151</v>
      </c>
      <c r="S235" s="231"/>
      <c r="Z235" s="270" t="n">
        <v>0</v>
      </c>
      <c r="AA235" s="231" t="n">
        <v>0.27</v>
      </c>
      <c r="AB235" s="231" t="n">
        <v>0.39</v>
      </c>
      <c r="AC235" s="231" t="n">
        <v>0</v>
      </c>
      <c r="AD235" s="231" t="n">
        <v>-0.016</v>
      </c>
      <c r="AE235" s="231" t="n">
        <v>0.000500000000000003</v>
      </c>
      <c r="AF235" s="231" t="n">
        <v>-0.0145</v>
      </c>
      <c r="AG235" s="231" t="n">
        <v>0</v>
      </c>
      <c r="AH235" s="231" t="n">
        <v>0</v>
      </c>
      <c r="AI235" s="231" t="n">
        <v>0</v>
      </c>
      <c r="AJ235" s="231" t="n">
        <v>0</v>
      </c>
      <c r="AK235" s="231" t="n">
        <v>0</v>
      </c>
      <c r="AL235" s="231" t="n">
        <v>0</v>
      </c>
      <c r="AM235" s="231" t="n">
        <v>0</v>
      </c>
      <c r="AO235" s="231" t="n">
        <v>0</v>
      </c>
      <c r="AP235" s="231" t="n">
        <v>0</v>
      </c>
      <c r="AQ235" s="231" t="n">
        <v>1.57</v>
      </c>
      <c r="AR235" s="231" t="n">
        <v>-0.0099574</v>
      </c>
      <c r="AS235" s="231" t="n">
        <v>0</v>
      </c>
      <c r="AT235" s="231" t="n">
        <v>0</v>
      </c>
      <c r="AU235" s="231" t="n">
        <v>0</v>
      </c>
      <c r="AW235" s="231" t="n">
        <v>0</v>
      </c>
      <c r="AX235" s="231" t="n">
        <v>0</v>
      </c>
      <c r="AY235" s="231" t="n">
        <v>0.31</v>
      </c>
      <c r="AZ235" s="231" t="n">
        <v>0</v>
      </c>
      <c r="BA235" s="231" t="n">
        <v>0</v>
      </c>
      <c r="BB235" s="231" t="n">
        <v>0</v>
      </c>
      <c r="BC235" s="231" t="n">
        <v>0</v>
      </c>
      <c r="BE235" s="231" t="n">
        <v>0</v>
      </c>
      <c r="BF235" s="231" t="n">
        <v>0</v>
      </c>
      <c r="BH235" s="231" t="n">
        <v>-0.0449574</v>
      </c>
      <c r="BI235" s="231" t="n">
        <v>0</v>
      </c>
      <c r="BJ235" s="231" t="n">
        <v>0</v>
      </c>
      <c r="BN235" s="231" t="n">
        <v>1.105</v>
      </c>
      <c r="BQ235" s="231" t="n">
        <v>0</v>
      </c>
      <c r="BR235" s="231" t="n">
        <v>0</v>
      </c>
      <c r="BS235" s="231" t="n">
        <v>0</v>
      </c>
      <c r="BT235" s="231" t="n">
        <v>0</v>
      </c>
      <c r="BU235" s="231" t="n">
        <v>0</v>
      </c>
      <c r="BV235" s="231" t="n">
        <v>0</v>
      </c>
    </row>
    <row r="236" customFormat="false" ht="12.75" hidden="false" customHeight="false" outlineLevel="0" collapsed="false">
      <c r="G236" s="219" t="n">
        <f aca="false">EOMONTH(G235,0)+1</f>
        <v>43862</v>
      </c>
      <c r="H236" s="0" t="n">
        <v>5.67</v>
      </c>
      <c r="I236" s="234" t="n">
        <v>0.15</v>
      </c>
      <c r="J236" s="234" t="n">
        <v>0.06841710602408</v>
      </c>
      <c r="S236" s="231"/>
      <c r="Z236" s="270" t="n">
        <v>0</v>
      </c>
      <c r="AA236" s="231" t="n">
        <v>0.24</v>
      </c>
      <c r="AB236" s="231" t="n">
        <v>0.39</v>
      </c>
      <c r="AC236" s="231" t="n">
        <v>0</v>
      </c>
      <c r="AD236" s="231" t="n">
        <v>-0.016</v>
      </c>
      <c r="AE236" s="231" t="n">
        <v>0.0165</v>
      </c>
      <c r="AF236" s="231" t="n">
        <v>0.0015</v>
      </c>
      <c r="AG236" s="231" t="n">
        <v>0</v>
      </c>
      <c r="AH236" s="231" t="n">
        <v>0</v>
      </c>
      <c r="AI236" s="231" t="n">
        <v>0</v>
      </c>
      <c r="AJ236" s="231" t="n">
        <v>0</v>
      </c>
      <c r="AK236" s="231" t="n">
        <v>0</v>
      </c>
      <c r="AL236" s="231" t="n">
        <v>0</v>
      </c>
      <c r="AM236" s="231" t="n">
        <v>0</v>
      </c>
      <c r="AO236" s="231" t="n">
        <v>0</v>
      </c>
      <c r="AP236" s="231" t="n">
        <v>0</v>
      </c>
      <c r="AQ236" s="231" t="n">
        <v>0.93</v>
      </c>
      <c r="AR236" s="231" t="n">
        <v>4.25E-005</v>
      </c>
      <c r="AS236" s="231" t="n">
        <v>0</v>
      </c>
      <c r="AT236" s="231" t="n">
        <v>0</v>
      </c>
      <c r="AU236" s="231" t="n">
        <v>0</v>
      </c>
      <c r="AW236" s="231" t="n">
        <v>0</v>
      </c>
      <c r="AX236" s="231" t="n">
        <v>0</v>
      </c>
      <c r="AY236" s="231" t="n">
        <v>0.31</v>
      </c>
      <c r="AZ236" s="231" t="n">
        <v>0</v>
      </c>
      <c r="BA236" s="231" t="n">
        <v>0</v>
      </c>
      <c r="BB236" s="231" t="n">
        <v>0</v>
      </c>
      <c r="BC236" s="231" t="n">
        <v>0</v>
      </c>
      <c r="BE236" s="231" t="n">
        <v>0</v>
      </c>
      <c r="BF236" s="231" t="n">
        <v>0</v>
      </c>
      <c r="BH236" s="231" t="n">
        <v>-0.0349574</v>
      </c>
      <c r="BI236" s="231" t="n">
        <v>0</v>
      </c>
      <c r="BJ236" s="231" t="n">
        <v>0</v>
      </c>
      <c r="BN236" s="231" t="n">
        <v>0.715</v>
      </c>
      <c r="BQ236" s="231" t="n">
        <v>0</v>
      </c>
      <c r="BR236" s="231" t="n">
        <v>0</v>
      </c>
      <c r="BS236" s="231" t="n">
        <v>0</v>
      </c>
      <c r="BT236" s="231" t="n">
        <v>0</v>
      </c>
      <c r="BU236" s="231" t="n">
        <v>0</v>
      </c>
      <c r="BV236" s="231" t="n">
        <v>0</v>
      </c>
    </row>
    <row r="237" customFormat="false" ht="12.75" hidden="false" customHeight="false" outlineLevel="0" collapsed="false">
      <c r="G237" s="219" t="n">
        <f aca="false">EOMONTH(G236,0)+1</f>
        <v>43891</v>
      </c>
      <c r="H237" s="0" t="n">
        <v>5.54</v>
      </c>
      <c r="I237" s="234" t="n">
        <v>0.15</v>
      </c>
      <c r="J237" s="234" t="n">
        <v>0.068431241632826</v>
      </c>
      <c r="S237" s="231"/>
      <c r="Z237" s="270" t="n">
        <v>0</v>
      </c>
      <c r="AA237" s="231" t="n">
        <v>0.17</v>
      </c>
      <c r="AB237" s="231" t="n">
        <v>0.24</v>
      </c>
      <c r="AC237" s="231" t="n">
        <v>0</v>
      </c>
      <c r="AD237" s="231" t="n">
        <v>-0.0235</v>
      </c>
      <c r="AE237" s="231" t="n">
        <v>0.0165</v>
      </c>
      <c r="AF237" s="231" t="n">
        <v>0.0015</v>
      </c>
      <c r="AG237" s="231" t="n">
        <v>0</v>
      </c>
      <c r="AH237" s="231" t="n">
        <v>0</v>
      </c>
      <c r="AI237" s="231" t="n">
        <v>0</v>
      </c>
      <c r="AJ237" s="231" t="n">
        <v>0</v>
      </c>
      <c r="AK237" s="231" t="n">
        <v>0</v>
      </c>
      <c r="AL237" s="231" t="n">
        <v>0</v>
      </c>
      <c r="AM237" s="231" t="n">
        <v>0</v>
      </c>
      <c r="AO237" s="231" t="n">
        <v>0</v>
      </c>
      <c r="AP237" s="231" t="n">
        <v>0</v>
      </c>
      <c r="AQ237" s="231" t="n">
        <v>0.45</v>
      </c>
      <c r="AR237" s="231" t="n">
        <v>0.0599766</v>
      </c>
      <c r="AS237" s="231" t="n">
        <v>0</v>
      </c>
      <c r="AT237" s="231" t="n">
        <v>0</v>
      </c>
      <c r="AU237" s="231" t="n">
        <v>0</v>
      </c>
      <c r="AW237" s="231" t="n">
        <v>0</v>
      </c>
      <c r="AX237" s="231" t="n">
        <v>0</v>
      </c>
      <c r="AY237" s="231" t="n">
        <v>0.3775</v>
      </c>
      <c r="AZ237" s="231" t="n">
        <v>0</v>
      </c>
      <c r="BA237" s="231" t="n">
        <v>0</v>
      </c>
      <c r="BB237" s="231" t="n">
        <v>0</v>
      </c>
      <c r="BC237" s="231" t="n">
        <v>0</v>
      </c>
      <c r="BE237" s="231" t="n">
        <v>0</v>
      </c>
      <c r="BF237" s="231" t="n">
        <v>0</v>
      </c>
      <c r="BH237" s="231" t="n">
        <v>0.0249766</v>
      </c>
      <c r="BI237" s="231" t="n">
        <v>0</v>
      </c>
      <c r="BJ237" s="231" t="n">
        <v>0</v>
      </c>
      <c r="BN237" s="231" t="n">
        <v>0.365</v>
      </c>
      <c r="BQ237" s="231" t="n">
        <v>0</v>
      </c>
      <c r="BR237" s="231" t="n">
        <v>0</v>
      </c>
      <c r="BS237" s="231" t="n">
        <v>0</v>
      </c>
      <c r="BT237" s="231" t="n">
        <v>0</v>
      </c>
      <c r="BU237" s="231" t="n">
        <v>0</v>
      </c>
      <c r="BV237" s="231" t="n">
        <v>0</v>
      </c>
    </row>
    <row r="238" customFormat="false" ht="12.75" hidden="false" customHeight="false" outlineLevel="0" collapsed="false">
      <c r="G238" s="219" t="n">
        <f aca="false">EOMONTH(G237,0)+1</f>
        <v>43922</v>
      </c>
      <c r="H238" s="0" t="n">
        <v>5.51</v>
      </c>
      <c r="I238" s="234" t="n">
        <v>0.15</v>
      </c>
      <c r="J238" s="234" t="n">
        <v>0.068444921254256</v>
      </c>
      <c r="S238" s="231"/>
      <c r="Z238" s="270" t="n">
        <v>0</v>
      </c>
      <c r="AA238" s="231" t="n">
        <v>0.165</v>
      </c>
      <c r="AB238" s="231" t="n">
        <v>0.195</v>
      </c>
      <c r="AC238" s="231" t="n">
        <v>0</v>
      </c>
      <c r="AD238" s="231" t="n">
        <v>-0.02375</v>
      </c>
      <c r="AE238" s="231" t="n">
        <v>0.01625</v>
      </c>
      <c r="AF238" s="231" t="n">
        <v>0.00125</v>
      </c>
      <c r="AG238" s="231" t="n">
        <v>0</v>
      </c>
      <c r="AH238" s="231" t="n">
        <v>0</v>
      </c>
      <c r="AI238" s="231" t="n">
        <v>0</v>
      </c>
      <c r="AJ238" s="231" t="n">
        <v>0</v>
      </c>
      <c r="AK238" s="231" t="n">
        <v>0</v>
      </c>
      <c r="AL238" s="231" t="n">
        <v>0</v>
      </c>
      <c r="AM238" s="231" t="n">
        <v>0</v>
      </c>
      <c r="AO238" s="231" t="n">
        <v>0</v>
      </c>
      <c r="AP238" s="231" t="n">
        <v>0</v>
      </c>
      <c r="AQ238" s="231" t="n">
        <v>0.39</v>
      </c>
      <c r="AR238" s="231" t="n">
        <v>0.0599681</v>
      </c>
      <c r="AS238" s="231" t="n">
        <v>0</v>
      </c>
      <c r="AT238" s="231" t="n">
        <v>0</v>
      </c>
      <c r="AU238" s="231" t="n">
        <v>0</v>
      </c>
      <c r="AW238" s="231" t="n">
        <v>0</v>
      </c>
      <c r="AX238" s="231" t="n">
        <v>0</v>
      </c>
      <c r="AY238" s="231" t="n">
        <v>0.3775</v>
      </c>
      <c r="AZ238" s="231" t="n">
        <v>0</v>
      </c>
      <c r="BA238" s="231" t="n">
        <v>0</v>
      </c>
      <c r="BB238" s="231" t="n">
        <v>0</v>
      </c>
      <c r="BC238" s="231" t="n">
        <v>0</v>
      </c>
      <c r="BE238" s="231" t="n">
        <v>0</v>
      </c>
      <c r="BF238" s="231" t="n">
        <v>0</v>
      </c>
      <c r="BH238" s="231" t="n">
        <v>0.0249681</v>
      </c>
      <c r="BI238" s="231" t="n">
        <v>0</v>
      </c>
      <c r="BJ238" s="231" t="n">
        <v>0</v>
      </c>
      <c r="BN238" s="231" t="n">
        <v>0.2975</v>
      </c>
      <c r="BQ238" s="231" t="n">
        <v>0</v>
      </c>
      <c r="BR238" s="231" t="n">
        <v>0</v>
      </c>
      <c r="BS238" s="231" t="n">
        <v>0</v>
      </c>
      <c r="BT238" s="231" t="n">
        <v>0</v>
      </c>
      <c r="BU238" s="231" t="n">
        <v>0</v>
      </c>
      <c r="BV238" s="231" t="n">
        <v>0</v>
      </c>
    </row>
    <row r="239" customFormat="false" ht="12.75" hidden="false" customHeight="false" outlineLevel="0" collapsed="false">
      <c r="G239" s="219" t="n">
        <f aca="false">EOMONTH(G238,0)+1</f>
        <v>43952</v>
      </c>
      <c r="H239" s="0" t="n">
        <v>5.533</v>
      </c>
      <c r="I239" s="234" t="n">
        <v>0.15</v>
      </c>
      <c r="J239" s="234" t="n">
        <v>0.068459056863132</v>
      </c>
      <c r="S239" s="231"/>
      <c r="Z239" s="270" t="n">
        <v>0</v>
      </c>
      <c r="AA239" s="231" t="n">
        <v>0.17</v>
      </c>
      <c r="AB239" s="231" t="n">
        <v>0.195</v>
      </c>
      <c r="AC239" s="231" t="n">
        <v>0</v>
      </c>
      <c r="AD239" s="231" t="n">
        <v>-0.02375</v>
      </c>
      <c r="AE239" s="231" t="n">
        <v>0.01625</v>
      </c>
      <c r="AF239" s="231" t="n">
        <v>0.00125</v>
      </c>
      <c r="AG239" s="231" t="n">
        <v>0</v>
      </c>
      <c r="AH239" s="231" t="n">
        <v>0</v>
      </c>
      <c r="AI239" s="231" t="n">
        <v>0</v>
      </c>
      <c r="AJ239" s="231" t="n">
        <v>0</v>
      </c>
      <c r="AK239" s="231" t="n">
        <v>0</v>
      </c>
      <c r="AL239" s="231" t="n">
        <v>0</v>
      </c>
      <c r="AM239" s="231" t="n">
        <v>0</v>
      </c>
      <c r="AO239" s="231" t="n">
        <v>0</v>
      </c>
      <c r="AP239" s="231" t="n">
        <v>0</v>
      </c>
      <c r="AQ239" s="231" t="n">
        <v>0.39</v>
      </c>
      <c r="AR239" s="231" t="n">
        <v>0.0599681</v>
      </c>
      <c r="AS239" s="231" t="n">
        <v>0</v>
      </c>
      <c r="AT239" s="231" t="n">
        <v>0</v>
      </c>
      <c r="AU239" s="231" t="n">
        <v>0</v>
      </c>
      <c r="AW239" s="231" t="n">
        <v>0</v>
      </c>
      <c r="AX239" s="231" t="n">
        <v>0</v>
      </c>
      <c r="AY239" s="231" t="n">
        <v>0.3775</v>
      </c>
      <c r="AZ239" s="231" t="n">
        <v>0</v>
      </c>
      <c r="BA239" s="231" t="n">
        <v>0</v>
      </c>
      <c r="BB239" s="231" t="n">
        <v>0</v>
      </c>
      <c r="BC239" s="231" t="n">
        <v>0</v>
      </c>
      <c r="BE239" s="231" t="n">
        <v>0</v>
      </c>
      <c r="BF239" s="231" t="n">
        <v>0</v>
      </c>
      <c r="BH239" s="231" t="n">
        <v>0.0249681</v>
      </c>
      <c r="BI239" s="231" t="n">
        <v>0</v>
      </c>
      <c r="BJ239" s="231" t="n">
        <v>0</v>
      </c>
      <c r="BN239" s="231" t="n">
        <v>0.2975</v>
      </c>
      <c r="BQ239" s="231" t="n">
        <v>0</v>
      </c>
      <c r="BR239" s="231" t="n">
        <v>0</v>
      </c>
      <c r="BS239" s="231" t="n">
        <v>0</v>
      </c>
      <c r="BT239" s="231" t="n">
        <v>0</v>
      </c>
      <c r="BU239" s="231" t="n">
        <v>0</v>
      </c>
      <c r="BV239" s="231" t="n">
        <v>0</v>
      </c>
    </row>
    <row r="240" customFormat="false" ht="12.75" hidden="false" customHeight="false" outlineLevel="0" collapsed="false">
      <c r="G240" s="219" t="n">
        <f aca="false">EOMONTH(G239,0)+1</f>
        <v>43983</v>
      </c>
      <c r="H240" s="0" t="n">
        <v>5.538</v>
      </c>
      <c r="I240" s="234" t="n">
        <v>0.15</v>
      </c>
      <c r="J240" s="234" t="n">
        <v>0.068472736484689</v>
      </c>
      <c r="S240" s="231"/>
      <c r="Z240" s="270" t="n">
        <v>0</v>
      </c>
      <c r="AA240" s="231" t="n">
        <v>0.175</v>
      </c>
      <c r="AB240" s="231" t="n">
        <v>0.215</v>
      </c>
      <c r="AC240" s="231" t="n">
        <v>0</v>
      </c>
      <c r="AD240" s="231" t="n">
        <v>-0.02375</v>
      </c>
      <c r="AE240" s="231" t="n">
        <v>0.01625</v>
      </c>
      <c r="AF240" s="231" t="n">
        <v>0.00125</v>
      </c>
      <c r="AG240" s="231" t="n">
        <v>0</v>
      </c>
      <c r="AH240" s="231" t="n">
        <v>0</v>
      </c>
      <c r="AI240" s="231" t="n">
        <v>0</v>
      </c>
      <c r="AJ240" s="231" t="n">
        <v>0</v>
      </c>
      <c r="AK240" s="231" t="n">
        <v>0</v>
      </c>
      <c r="AL240" s="231" t="n">
        <v>0</v>
      </c>
      <c r="AM240" s="231" t="n">
        <v>0</v>
      </c>
      <c r="AO240" s="231" t="n">
        <v>0</v>
      </c>
      <c r="AP240" s="231" t="n">
        <v>0</v>
      </c>
      <c r="AQ240" s="231" t="n">
        <v>0.45</v>
      </c>
      <c r="AR240" s="231" t="n">
        <v>0.0599681</v>
      </c>
      <c r="AS240" s="231" t="n">
        <v>0</v>
      </c>
      <c r="AT240" s="231" t="n">
        <v>0</v>
      </c>
      <c r="AU240" s="231" t="n">
        <v>0</v>
      </c>
      <c r="AW240" s="231" t="n">
        <v>0</v>
      </c>
      <c r="AX240" s="231" t="n">
        <v>0</v>
      </c>
      <c r="AY240" s="231" t="n">
        <v>0.3775</v>
      </c>
      <c r="AZ240" s="231" t="n">
        <v>0</v>
      </c>
      <c r="BA240" s="231" t="n">
        <v>0</v>
      </c>
      <c r="BB240" s="231" t="n">
        <v>0</v>
      </c>
      <c r="BC240" s="231" t="n">
        <v>0</v>
      </c>
      <c r="BE240" s="231" t="n">
        <v>0</v>
      </c>
      <c r="BF240" s="231" t="n">
        <v>0</v>
      </c>
      <c r="BH240" s="231" t="n">
        <v>0.0249681</v>
      </c>
      <c r="BI240" s="231" t="n">
        <v>0</v>
      </c>
      <c r="BJ240" s="231" t="n">
        <v>0</v>
      </c>
      <c r="BN240" s="231" t="n">
        <v>0.31</v>
      </c>
      <c r="BQ240" s="231" t="n">
        <v>0</v>
      </c>
      <c r="BR240" s="231" t="n">
        <v>0</v>
      </c>
      <c r="BS240" s="231" t="n">
        <v>0</v>
      </c>
      <c r="BT240" s="231" t="n">
        <v>0</v>
      </c>
      <c r="BU240" s="231" t="n">
        <v>0</v>
      </c>
      <c r="BV240" s="231" t="n">
        <v>0</v>
      </c>
    </row>
    <row r="241" customFormat="false" ht="12.75" hidden="false" customHeight="false" outlineLevel="0" collapsed="false">
      <c r="G241" s="219" t="n">
        <f aca="false">EOMONTH(G240,0)+1</f>
        <v>44013</v>
      </c>
      <c r="H241" s="0" t="n">
        <v>5.548</v>
      </c>
      <c r="I241" s="234" t="n">
        <v>0.15</v>
      </c>
      <c r="J241" s="234" t="n">
        <v>0.068486872093695</v>
      </c>
      <c r="S241" s="231"/>
      <c r="Z241" s="270" t="n">
        <v>0</v>
      </c>
      <c r="AA241" s="231" t="n">
        <v>0.175</v>
      </c>
      <c r="AB241" s="231" t="n">
        <v>0.205</v>
      </c>
      <c r="AC241" s="231" t="n">
        <v>0</v>
      </c>
      <c r="AD241" s="231" t="n">
        <v>-0.02375</v>
      </c>
      <c r="AE241" s="231" t="n">
        <v>0.01625</v>
      </c>
      <c r="AF241" s="231" t="n">
        <v>0.00125</v>
      </c>
      <c r="AG241" s="231" t="n">
        <v>0</v>
      </c>
      <c r="AH241" s="231" t="n">
        <v>0</v>
      </c>
      <c r="AI241" s="231" t="n">
        <v>0</v>
      </c>
      <c r="AJ241" s="231" t="n">
        <v>0</v>
      </c>
      <c r="AK241" s="231" t="n">
        <v>0</v>
      </c>
      <c r="AL241" s="231" t="n">
        <v>0</v>
      </c>
      <c r="AM241" s="231" t="n">
        <v>0</v>
      </c>
      <c r="AO241" s="231" t="n">
        <v>0</v>
      </c>
      <c r="AP241" s="231" t="n">
        <v>0</v>
      </c>
      <c r="AQ241" s="231" t="n">
        <v>0.45</v>
      </c>
      <c r="AR241" s="231" t="n">
        <v>0.0599681</v>
      </c>
      <c r="AS241" s="231" t="n">
        <v>0</v>
      </c>
      <c r="AT241" s="231" t="n">
        <v>0</v>
      </c>
      <c r="AU241" s="231" t="n">
        <v>0</v>
      </c>
      <c r="AW241" s="231" t="n">
        <v>0</v>
      </c>
      <c r="AX241" s="231" t="n">
        <v>0</v>
      </c>
      <c r="AY241" s="231" t="n">
        <v>0.3775</v>
      </c>
      <c r="AZ241" s="231" t="n">
        <v>0</v>
      </c>
      <c r="BA241" s="231" t="n">
        <v>0</v>
      </c>
      <c r="BB241" s="231" t="n">
        <v>0</v>
      </c>
      <c r="BC241" s="231" t="n">
        <v>0</v>
      </c>
      <c r="BE241" s="231" t="n">
        <v>0</v>
      </c>
      <c r="BF241" s="231" t="n">
        <v>0</v>
      </c>
      <c r="BH241" s="231" t="n">
        <v>0.0249681</v>
      </c>
      <c r="BI241" s="231" t="n">
        <v>0</v>
      </c>
      <c r="BJ241" s="231" t="n">
        <v>0</v>
      </c>
      <c r="BN241" s="231" t="n">
        <v>0.31</v>
      </c>
      <c r="BQ241" s="231" t="n">
        <v>0</v>
      </c>
      <c r="BR241" s="231" t="n">
        <v>0</v>
      </c>
      <c r="BS241" s="231" t="n">
        <v>0</v>
      </c>
      <c r="BT241" s="231" t="n">
        <v>0</v>
      </c>
      <c r="BU241" s="231" t="n">
        <v>0</v>
      </c>
      <c r="BV241" s="231" t="n">
        <v>0</v>
      </c>
    </row>
    <row r="242" customFormat="false" ht="12.75" hidden="false" customHeight="false" outlineLevel="0" collapsed="false">
      <c r="G242" s="219" t="n">
        <f aca="false">EOMONTH(G241,0)+1</f>
        <v>44044</v>
      </c>
      <c r="H242" s="0" t="n">
        <v>5.565</v>
      </c>
      <c r="I242" s="234" t="n">
        <v>0.15</v>
      </c>
      <c r="J242" s="234" t="n">
        <v>0.068501007702767</v>
      </c>
      <c r="S242" s="231"/>
      <c r="Z242" s="270" t="n">
        <v>0</v>
      </c>
      <c r="AA242" s="231" t="n">
        <v>0.165</v>
      </c>
      <c r="AB242" s="231" t="n">
        <v>0.185</v>
      </c>
      <c r="AC242" s="231" t="n">
        <v>0</v>
      </c>
      <c r="AD242" s="231" t="n">
        <v>-0.02375</v>
      </c>
      <c r="AE242" s="231" t="n">
        <v>0.01625</v>
      </c>
      <c r="AF242" s="231" t="n">
        <v>0.00125</v>
      </c>
      <c r="AG242" s="231" t="n">
        <v>0</v>
      </c>
      <c r="AH242" s="231" t="n">
        <v>0</v>
      </c>
      <c r="AI242" s="231" t="n">
        <v>0</v>
      </c>
      <c r="AJ242" s="231" t="n">
        <v>0</v>
      </c>
      <c r="AK242" s="231" t="n">
        <v>0</v>
      </c>
      <c r="AL242" s="231" t="n">
        <v>0</v>
      </c>
      <c r="AM242" s="231" t="n">
        <v>0</v>
      </c>
      <c r="AO242" s="231" t="n">
        <v>0</v>
      </c>
      <c r="AP242" s="231" t="n">
        <v>0</v>
      </c>
      <c r="AQ242" s="231" t="n">
        <v>0.41</v>
      </c>
      <c r="AR242" s="231" t="n">
        <v>0.0599681</v>
      </c>
      <c r="AS242" s="231" t="n">
        <v>0</v>
      </c>
      <c r="AT242" s="231" t="n">
        <v>0</v>
      </c>
      <c r="AU242" s="231" t="n">
        <v>0</v>
      </c>
      <c r="AW242" s="231" t="n">
        <v>0</v>
      </c>
      <c r="AX242" s="231" t="n">
        <v>0</v>
      </c>
      <c r="AY242" s="231" t="n">
        <v>0.3775</v>
      </c>
      <c r="AZ242" s="231" t="n">
        <v>0</v>
      </c>
      <c r="BA242" s="231" t="n">
        <v>0</v>
      </c>
      <c r="BB242" s="231" t="n">
        <v>0</v>
      </c>
      <c r="BC242" s="231" t="n">
        <v>0</v>
      </c>
      <c r="BE242" s="231" t="n">
        <v>0</v>
      </c>
      <c r="BF242" s="231" t="n">
        <v>0</v>
      </c>
      <c r="BH242" s="231" t="n">
        <v>0.0249681</v>
      </c>
      <c r="BI242" s="231" t="n">
        <v>0</v>
      </c>
      <c r="BJ242" s="231" t="n">
        <v>0</v>
      </c>
      <c r="BN242" s="231" t="n">
        <v>0.3</v>
      </c>
      <c r="BQ242" s="231" t="n">
        <v>0</v>
      </c>
      <c r="BR242" s="231" t="n">
        <v>0</v>
      </c>
      <c r="BS242" s="231" t="n">
        <v>0</v>
      </c>
      <c r="BT242" s="231" t="n">
        <v>0</v>
      </c>
      <c r="BU242" s="231" t="n">
        <v>0</v>
      </c>
      <c r="BV242" s="231" t="n">
        <v>0</v>
      </c>
    </row>
    <row r="243" customFormat="false" ht="12.75" hidden="false" customHeight="false" outlineLevel="0" collapsed="false">
      <c r="G243" s="219" t="n">
        <f aca="false">EOMONTH(G242,0)+1</f>
        <v>44075</v>
      </c>
      <c r="H243" s="0" t="n">
        <v>5.575</v>
      </c>
      <c r="I243" s="234" t="n">
        <v>0.15</v>
      </c>
      <c r="J243" s="234" t="n">
        <v>0.068514687324513</v>
      </c>
      <c r="S243" s="231"/>
      <c r="Z243" s="270" t="n">
        <v>0</v>
      </c>
      <c r="AA243" s="231" t="n">
        <v>0.1725</v>
      </c>
      <c r="AB243" s="231" t="n">
        <v>0.205</v>
      </c>
      <c r="AC243" s="231" t="n">
        <v>0</v>
      </c>
      <c r="AD243" s="231" t="n">
        <v>-0.02375</v>
      </c>
      <c r="AE243" s="231" t="n">
        <v>0.000500000000000003</v>
      </c>
      <c r="AF243" s="231" t="n">
        <v>-0.0145</v>
      </c>
      <c r="AG243" s="231" t="n">
        <v>0</v>
      </c>
      <c r="AH243" s="231" t="n">
        <v>0</v>
      </c>
      <c r="AI243" s="231" t="n">
        <v>0</v>
      </c>
      <c r="AJ243" s="231" t="n">
        <v>0</v>
      </c>
      <c r="AK243" s="231" t="n">
        <v>0</v>
      </c>
      <c r="AL243" s="231" t="n">
        <v>0</v>
      </c>
      <c r="AM243" s="231" t="n">
        <v>0</v>
      </c>
      <c r="AO243" s="231" t="n">
        <v>0</v>
      </c>
      <c r="AP243" s="231" t="n">
        <v>0</v>
      </c>
      <c r="AQ243" s="231" t="n">
        <v>0.42</v>
      </c>
      <c r="AR243" s="231" t="n">
        <v>0.0599681</v>
      </c>
      <c r="AS243" s="231" t="n">
        <v>0</v>
      </c>
      <c r="AT243" s="231" t="n">
        <v>0</v>
      </c>
      <c r="AU243" s="231" t="n">
        <v>0</v>
      </c>
      <c r="AW243" s="231" t="n">
        <v>0</v>
      </c>
      <c r="AX243" s="231" t="n">
        <v>0</v>
      </c>
      <c r="AY243" s="231" t="n">
        <v>0.3775</v>
      </c>
      <c r="AZ243" s="231" t="n">
        <v>0</v>
      </c>
      <c r="BA243" s="231" t="n">
        <v>0</v>
      </c>
      <c r="BB243" s="231" t="n">
        <v>0</v>
      </c>
      <c r="BC243" s="231" t="n">
        <v>0</v>
      </c>
      <c r="BE243" s="231" t="n">
        <v>0</v>
      </c>
      <c r="BF243" s="231" t="n">
        <v>0</v>
      </c>
      <c r="BH243" s="231" t="n">
        <v>0.0249681</v>
      </c>
      <c r="BI243" s="231" t="n">
        <v>0</v>
      </c>
      <c r="BJ243" s="231" t="n">
        <v>0</v>
      </c>
      <c r="BN243" s="231" t="n">
        <v>0.37253</v>
      </c>
      <c r="BQ243" s="231" t="n">
        <v>0</v>
      </c>
      <c r="BR243" s="231" t="n">
        <v>0</v>
      </c>
      <c r="BS243" s="231" t="n">
        <v>0</v>
      </c>
      <c r="BT243" s="231" t="n">
        <v>0</v>
      </c>
      <c r="BU243" s="231" t="n">
        <v>0</v>
      </c>
      <c r="BV243" s="231" t="n">
        <v>0</v>
      </c>
    </row>
    <row r="244" customFormat="false" ht="12.75" hidden="false" customHeight="false" outlineLevel="0" collapsed="false">
      <c r="G244" s="219" t="n">
        <f aca="false">EOMONTH(G243,0)+1</f>
        <v>44105</v>
      </c>
      <c r="H244" s="0" t="n">
        <v>5.71</v>
      </c>
      <c r="I244" s="234" t="n">
        <v>0.15</v>
      </c>
      <c r="J244" s="234" t="n">
        <v>0.068528822933716</v>
      </c>
      <c r="S244" s="231"/>
      <c r="Z244" s="270" t="n">
        <v>0</v>
      </c>
      <c r="AA244" s="231" t="n">
        <v>0.24</v>
      </c>
      <c r="AB244" s="231" t="n">
        <v>0.26</v>
      </c>
      <c r="AC244" s="231" t="n">
        <v>0</v>
      </c>
      <c r="AD244" s="231" t="n">
        <v>-0.022</v>
      </c>
      <c r="AE244" s="231" t="n">
        <v>0.0015</v>
      </c>
      <c r="AF244" s="231" t="n">
        <v>-0.0135</v>
      </c>
      <c r="AG244" s="231" t="n">
        <v>0</v>
      </c>
      <c r="AH244" s="231" t="n">
        <v>0</v>
      </c>
      <c r="AI244" s="231" t="n">
        <v>0</v>
      </c>
      <c r="AJ244" s="231" t="n">
        <v>0</v>
      </c>
      <c r="AK244" s="231" t="n">
        <v>0</v>
      </c>
      <c r="AL244" s="231" t="n">
        <v>0</v>
      </c>
      <c r="AM244" s="231" t="n">
        <v>0</v>
      </c>
      <c r="AO244" s="231" t="n">
        <v>0</v>
      </c>
      <c r="AP244" s="231" t="n">
        <v>0</v>
      </c>
      <c r="AQ244" s="231" t="n">
        <v>0.86</v>
      </c>
      <c r="AR244" s="231" t="n">
        <v>-0.0199887</v>
      </c>
      <c r="AS244" s="231" t="n">
        <v>0</v>
      </c>
      <c r="AT244" s="231" t="n">
        <v>0</v>
      </c>
      <c r="AU244" s="231" t="n">
        <v>0</v>
      </c>
      <c r="AW244" s="231" t="n">
        <v>0</v>
      </c>
      <c r="AX244" s="231" t="n">
        <v>0</v>
      </c>
      <c r="AY244" s="231" t="n">
        <v>0.33</v>
      </c>
      <c r="AZ244" s="231" t="n">
        <v>0</v>
      </c>
      <c r="BA244" s="231" t="n">
        <v>0</v>
      </c>
      <c r="BB244" s="231" t="n">
        <v>0</v>
      </c>
      <c r="BC244" s="231" t="n">
        <v>0</v>
      </c>
      <c r="BE244" s="231" t="n">
        <v>0</v>
      </c>
      <c r="BF244" s="231" t="n">
        <v>0</v>
      </c>
      <c r="BH244" s="231" t="n">
        <v>-0.0549887</v>
      </c>
      <c r="BI244" s="231" t="n">
        <v>0</v>
      </c>
      <c r="BJ244" s="231" t="n">
        <v>0</v>
      </c>
      <c r="BN244" s="231" t="n">
        <v>0.545</v>
      </c>
      <c r="BQ244" s="231" t="n">
        <v>0</v>
      </c>
      <c r="BR244" s="231" t="n">
        <v>0</v>
      </c>
      <c r="BS244" s="231" t="n">
        <v>0</v>
      </c>
      <c r="BT244" s="231" t="n">
        <v>0</v>
      </c>
      <c r="BU244" s="231" t="n">
        <v>0</v>
      </c>
      <c r="BV244" s="231" t="n">
        <v>0</v>
      </c>
    </row>
    <row r="245" customFormat="false" ht="12.75" hidden="false" customHeight="false" outlineLevel="0" collapsed="false">
      <c r="G245" s="219" t="n">
        <f aca="false">EOMONTH(G244,0)+1</f>
        <v>44136</v>
      </c>
      <c r="H245" s="0" t="n">
        <v>5.828</v>
      </c>
      <c r="I245" s="234" t="n">
        <v>0.15</v>
      </c>
      <c r="J245" s="234" t="n">
        <v>0.068542502555588</v>
      </c>
      <c r="S245" s="231"/>
      <c r="Z245" s="270" t="n">
        <v>0</v>
      </c>
      <c r="AA245" s="231" t="n">
        <v>0.26</v>
      </c>
      <c r="AB245" s="231" t="n">
        <v>0.37</v>
      </c>
      <c r="AC245" s="231" t="n">
        <v>0</v>
      </c>
      <c r="AD245" s="231" t="n">
        <v>-0.0295</v>
      </c>
      <c r="AE245" s="231" t="n">
        <v>0.0015</v>
      </c>
      <c r="AF245" s="231" t="n">
        <v>-0.0135</v>
      </c>
      <c r="AG245" s="231" t="n">
        <v>0</v>
      </c>
      <c r="AH245" s="231" t="n">
        <v>0</v>
      </c>
      <c r="AI245" s="231" t="n">
        <v>0</v>
      </c>
      <c r="AJ245" s="231" t="n">
        <v>0</v>
      </c>
      <c r="AK245" s="231" t="n">
        <v>0</v>
      </c>
      <c r="AL245" s="231" t="n">
        <v>0</v>
      </c>
      <c r="AM245" s="231" t="n">
        <v>0</v>
      </c>
      <c r="AO245" s="231" t="n">
        <v>0</v>
      </c>
      <c r="AP245" s="231" t="n">
        <v>0</v>
      </c>
      <c r="AQ245" s="231" t="n">
        <v>1.28</v>
      </c>
      <c r="AR245" s="231" t="n">
        <v>-0.0349519</v>
      </c>
      <c r="AS245" s="231" t="n">
        <v>0</v>
      </c>
      <c r="AT245" s="231" t="n">
        <v>0</v>
      </c>
      <c r="AU245" s="231" t="n">
        <v>0</v>
      </c>
      <c r="AW245" s="231" t="n">
        <v>0</v>
      </c>
      <c r="AX245" s="231" t="n">
        <v>0</v>
      </c>
      <c r="AY245" s="231" t="n">
        <v>0.33</v>
      </c>
      <c r="AZ245" s="231" t="n">
        <v>0</v>
      </c>
      <c r="BA245" s="231" t="n">
        <v>0</v>
      </c>
      <c r="BB245" s="231" t="n">
        <v>0</v>
      </c>
      <c r="BC245" s="231" t="n">
        <v>0</v>
      </c>
      <c r="BE245" s="231" t="n">
        <v>0</v>
      </c>
      <c r="BF245" s="231" t="n">
        <v>0</v>
      </c>
      <c r="BH245" s="231" t="n">
        <v>-0.0699519</v>
      </c>
      <c r="BI245" s="231" t="n">
        <v>0</v>
      </c>
      <c r="BJ245" s="231" t="n">
        <v>0</v>
      </c>
      <c r="BN245" s="231" t="n">
        <v>0.88</v>
      </c>
      <c r="BQ245" s="231" t="n">
        <v>0</v>
      </c>
      <c r="BR245" s="231" t="n">
        <v>0</v>
      </c>
      <c r="BS245" s="231" t="n">
        <v>0</v>
      </c>
      <c r="BT245" s="231" t="n">
        <v>0</v>
      </c>
      <c r="BU245" s="231" t="n">
        <v>0</v>
      </c>
      <c r="BV245" s="231" t="n">
        <v>0</v>
      </c>
    </row>
    <row r="246" customFormat="false" ht="12.75" hidden="false" customHeight="false" outlineLevel="0" collapsed="false">
      <c r="G246" s="219" t="n">
        <f aca="false">EOMONTH(G245,0)+1</f>
        <v>44166</v>
      </c>
      <c r="H246" s="0" t="n">
        <v>6.0925</v>
      </c>
      <c r="I246" s="234" t="n">
        <v>0.15</v>
      </c>
      <c r="J246" s="234" t="n">
        <v>0.068541656419212</v>
      </c>
      <c r="S246" s="231"/>
      <c r="Z246" s="270" t="n">
        <v>0</v>
      </c>
      <c r="AA246" s="231" t="n">
        <v>0.27</v>
      </c>
      <c r="AB246" s="231" t="n">
        <v>0.4</v>
      </c>
      <c r="AQ246" s="231" t="n">
        <v>1.61</v>
      </c>
      <c r="AR246" s="231" t="n">
        <v>-0.0299551</v>
      </c>
      <c r="AS246" s="231" t="n">
        <v>0</v>
      </c>
      <c r="AT246" s="231" t="n">
        <v>0</v>
      </c>
      <c r="AU246" s="231" t="n">
        <v>0</v>
      </c>
      <c r="AW246" s="231" t="n">
        <v>0</v>
      </c>
      <c r="AX246" s="231" t="n">
        <v>0</v>
      </c>
      <c r="AY246" s="231" t="n">
        <v>0.33</v>
      </c>
      <c r="AZ246" s="231" t="n">
        <v>0</v>
      </c>
      <c r="BA246" s="231" t="n">
        <v>0</v>
      </c>
      <c r="BB246" s="231" t="n">
        <v>0</v>
      </c>
      <c r="BH246" s="231" t="n">
        <v>-0.0649551</v>
      </c>
      <c r="BJ246" s="231" t="n">
        <v>0</v>
      </c>
      <c r="BN246" s="231" t="n">
        <v>1.105</v>
      </c>
      <c r="BQ246" s="231" t="n">
        <v>0</v>
      </c>
      <c r="BR246" s="231" t="n">
        <v>0</v>
      </c>
      <c r="BS246" s="231" t="n">
        <v>0</v>
      </c>
      <c r="BT246" s="231" t="n">
        <v>0</v>
      </c>
      <c r="BU246" s="231" t="n">
        <v>0</v>
      </c>
      <c r="BV246" s="231" t="n">
        <v>0</v>
      </c>
    </row>
    <row r="247" customFormat="false" ht="12.75" hidden="false" customHeight="false" outlineLevel="0" collapsed="false">
      <c r="G247" s="219" t="n">
        <f aca="false">EOMONTH(G246,0)+1</f>
        <v>44197</v>
      </c>
      <c r="H247" s="0" t="n">
        <v>5.9525</v>
      </c>
      <c r="I247" s="234" t="n">
        <v>0.15</v>
      </c>
      <c r="J247" s="234" t="n">
        <v>0.068537214663877</v>
      </c>
      <c r="S247" s="231"/>
      <c r="Z247" s="270" t="n">
        <v>0</v>
      </c>
      <c r="AA247" s="231" t="n">
        <v>0.27</v>
      </c>
      <c r="AB247" s="231" t="n">
        <v>0.39</v>
      </c>
      <c r="AQ247" s="231" t="n">
        <v>1.57</v>
      </c>
      <c r="AR247" s="231" t="n">
        <v>-0.0049574</v>
      </c>
      <c r="AS247" s="231" t="n">
        <v>0</v>
      </c>
      <c r="AT247" s="231" t="n">
        <v>0</v>
      </c>
      <c r="AU247" s="231" t="n">
        <v>0</v>
      </c>
      <c r="AW247" s="231" t="n">
        <v>0</v>
      </c>
      <c r="AX247" s="231" t="n">
        <v>0</v>
      </c>
      <c r="AY247" s="231" t="n">
        <v>0.33</v>
      </c>
      <c r="AZ247" s="231" t="n">
        <v>0</v>
      </c>
      <c r="BA247" s="231" t="n">
        <v>0</v>
      </c>
      <c r="BB247" s="231" t="n">
        <v>0</v>
      </c>
      <c r="BH247" s="231" t="n">
        <v>-0.0399574</v>
      </c>
      <c r="BJ247" s="231" t="n">
        <v>0</v>
      </c>
      <c r="BN247" s="231" t="n">
        <v>1.105</v>
      </c>
      <c r="BQ247" s="231" t="n">
        <v>0</v>
      </c>
      <c r="BR247" s="231" t="n">
        <v>0</v>
      </c>
      <c r="BS247" s="231" t="n">
        <v>0</v>
      </c>
      <c r="BT247" s="231" t="n">
        <v>0</v>
      </c>
      <c r="BU247" s="231" t="n">
        <v>0</v>
      </c>
      <c r="BV247" s="231" t="n">
        <v>0</v>
      </c>
    </row>
    <row r="248" customFormat="false" ht="12.75" hidden="false" customHeight="false" outlineLevel="0" collapsed="false">
      <c r="G248" s="219" t="n">
        <f aca="false">EOMONTH(G247,0)+1</f>
        <v>44228</v>
      </c>
      <c r="H248" s="0" t="n">
        <v>5.8325</v>
      </c>
      <c r="I248" s="234" t="n">
        <v>0.15</v>
      </c>
      <c r="J248" s="234" t="n">
        <v>0.068533202755839</v>
      </c>
      <c r="S248" s="231"/>
      <c r="Z248" s="270" t="n">
        <v>0</v>
      </c>
      <c r="AA248" s="231" t="n">
        <v>0.24</v>
      </c>
      <c r="AB248" s="231" t="n">
        <v>0.39</v>
      </c>
      <c r="AQ248" s="231" t="n">
        <v>0.93</v>
      </c>
      <c r="AR248" s="231" t="n">
        <v>0.0050425</v>
      </c>
      <c r="AS248" s="231" t="n">
        <v>0</v>
      </c>
      <c r="AT248" s="231" t="n">
        <v>0</v>
      </c>
      <c r="AU248" s="231" t="n">
        <v>0</v>
      </c>
      <c r="AW248" s="231" t="n">
        <v>0</v>
      </c>
      <c r="AX248" s="231" t="n">
        <v>0</v>
      </c>
      <c r="AY248" s="231" t="n">
        <v>0.33</v>
      </c>
      <c r="AZ248" s="231" t="n">
        <v>0</v>
      </c>
      <c r="BA248" s="231" t="n">
        <v>0</v>
      </c>
      <c r="BB248" s="231" t="n">
        <v>0</v>
      </c>
      <c r="BH248" s="231" t="n">
        <v>-0.0299574</v>
      </c>
      <c r="BJ248" s="231" t="n">
        <v>0</v>
      </c>
      <c r="BN248" s="231" t="n">
        <v>0.715</v>
      </c>
      <c r="BQ248" s="231" t="n">
        <v>0</v>
      </c>
      <c r="BR248" s="231" t="n">
        <v>0</v>
      </c>
      <c r="BS248" s="231" t="n">
        <v>0</v>
      </c>
      <c r="BT248" s="231" t="n">
        <v>0</v>
      </c>
      <c r="BU248" s="231" t="n">
        <v>0</v>
      </c>
      <c r="BV248" s="231" t="n">
        <v>0</v>
      </c>
    </row>
    <row r="249" customFormat="false" ht="12.75" hidden="false" customHeight="false" outlineLevel="0" collapsed="false">
      <c r="G249" s="219" t="n">
        <f aca="false">EOMONTH(G248,0)+1</f>
        <v>44256</v>
      </c>
      <c r="H249" s="0" t="n">
        <v>5.7025</v>
      </c>
      <c r="I249" s="234" t="n">
        <v>0.15</v>
      </c>
      <c r="J249" s="234" t="n">
        <v>0.068528761000518</v>
      </c>
      <c r="S249" s="231"/>
      <c r="Z249" s="270" t="n">
        <v>0</v>
      </c>
      <c r="AA249" s="231" t="n">
        <v>0.17</v>
      </c>
      <c r="AB249" s="231" t="n">
        <v>0.24</v>
      </c>
      <c r="AQ249" s="231" t="n">
        <v>0.45</v>
      </c>
      <c r="AR249" s="231" t="n">
        <v>0.0649766</v>
      </c>
      <c r="AS249" s="231" t="n">
        <v>0</v>
      </c>
      <c r="AT249" s="231" t="n">
        <v>0</v>
      </c>
      <c r="AU249" s="231" t="n">
        <v>0</v>
      </c>
      <c r="AW249" s="231" t="n">
        <v>0</v>
      </c>
      <c r="AX249" s="231" t="n">
        <v>0</v>
      </c>
      <c r="AY249" s="231" t="n">
        <v>0.33</v>
      </c>
      <c r="AZ249" s="231" t="n">
        <v>0</v>
      </c>
      <c r="BA249" s="231" t="n">
        <v>0</v>
      </c>
      <c r="BB249" s="231" t="n">
        <v>0</v>
      </c>
      <c r="BH249" s="231" t="n">
        <v>0.0299766</v>
      </c>
      <c r="BJ249" s="231" t="n">
        <v>0</v>
      </c>
      <c r="BN249" s="231" t="n">
        <v>0.365</v>
      </c>
      <c r="BQ249" s="231" t="n">
        <v>0</v>
      </c>
      <c r="BR249" s="231" t="n">
        <v>0</v>
      </c>
      <c r="BS249" s="231" t="n">
        <v>0</v>
      </c>
      <c r="BT249" s="231" t="n">
        <v>0</v>
      </c>
      <c r="BU249" s="231" t="n">
        <v>0</v>
      </c>
      <c r="BV249" s="231" t="n">
        <v>0</v>
      </c>
    </row>
    <row r="250" customFormat="false" ht="12.75" hidden="false" customHeight="false" outlineLevel="0" collapsed="false">
      <c r="G250" s="219" t="n">
        <f aca="false">EOMONTH(G249,0)+1</f>
        <v>44287</v>
      </c>
      <c r="H250" s="0" t="n">
        <v>5.6725</v>
      </c>
      <c r="I250" s="234" t="n">
        <v>0.15</v>
      </c>
      <c r="J250" s="234" t="n">
        <v>0.068524462527632</v>
      </c>
      <c r="S250" s="231"/>
      <c r="Z250" s="270" t="n">
        <v>0</v>
      </c>
      <c r="AA250" s="231" t="n">
        <v>0.165</v>
      </c>
      <c r="AB250" s="231" t="n">
        <v>0.195</v>
      </c>
      <c r="AQ250" s="231" t="n">
        <v>0.39</v>
      </c>
      <c r="AR250" s="231" t="n">
        <v>0.0649681</v>
      </c>
      <c r="AS250" s="231" t="n">
        <v>0</v>
      </c>
      <c r="AT250" s="231" t="n">
        <v>0</v>
      </c>
      <c r="AU250" s="231" t="n">
        <v>0</v>
      </c>
      <c r="AW250" s="231" t="n">
        <v>0</v>
      </c>
      <c r="AX250" s="231" t="n">
        <v>0</v>
      </c>
      <c r="AY250" s="231" t="n">
        <v>0.33</v>
      </c>
      <c r="AZ250" s="231" t="n">
        <v>0</v>
      </c>
      <c r="BA250" s="231" t="n">
        <v>0</v>
      </c>
      <c r="BB250" s="231" t="n">
        <v>0</v>
      </c>
      <c r="BH250" s="231" t="n">
        <v>0.0299681</v>
      </c>
      <c r="BJ250" s="231" t="n">
        <v>0</v>
      </c>
      <c r="BN250" s="231" t="n">
        <v>0.2975</v>
      </c>
      <c r="BQ250" s="231" t="n">
        <v>0</v>
      </c>
      <c r="BR250" s="231" t="n">
        <v>0</v>
      </c>
      <c r="BS250" s="231" t="n">
        <v>0</v>
      </c>
      <c r="BT250" s="231" t="n">
        <v>0</v>
      </c>
      <c r="BU250" s="231" t="n">
        <v>0</v>
      </c>
      <c r="BV250" s="231" t="n">
        <v>0</v>
      </c>
    </row>
    <row r="251" customFormat="false" ht="12.75" hidden="false" customHeight="false" outlineLevel="0" collapsed="false">
      <c r="G251" s="219" t="n">
        <f aca="false">EOMONTH(G250,0)+1</f>
        <v>44317</v>
      </c>
      <c r="H251" s="0" t="n">
        <v>5.6955</v>
      </c>
      <c r="I251" s="234" t="n">
        <v>0.15</v>
      </c>
      <c r="J251" s="234" t="n">
        <v>0.068520020772323</v>
      </c>
      <c r="S251" s="231"/>
      <c r="Z251" s="270" t="n">
        <v>0</v>
      </c>
      <c r="AA251" s="231" t="n">
        <v>0.17</v>
      </c>
      <c r="AB251" s="231" t="n">
        <v>0.195</v>
      </c>
      <c r="AQ251" s="231" t="n">
        <v>0.39</v>
      </c>
      <c r="AR251" s="231" t="n">
        <v>0.0649681</v>
      </c>
      <c r="AS251" s="231" t="n">
        <v>0</v>
      </c>
      <c r="AT251" s="231" t="n">
        <v>0</v>
      </c>
      <c r="AU251" s="231" t="n">
        <v>0</v>
      </c>
      <c r="AW251" s="231" t="n">
        <v>0</v>
      </c>
      <c r="AX251" s="231" t="n">
        <v>0</v>
      </c>
      <c r="AY251" s="231" t="n">
        <v>0.33</v>
      </c>
      <c r="AZ251" s="231" t="n">
        <v>0</v>
      </c>
      <c r="BA251" s="231" t="n">
        <v>0</v>
      </c>
      <c r="BB251" s="231" t="n">
        <v>0</v>
      </c>
      <c r="BH251" s="231" t="n">
        <v>0.0299681</v>
      </c>
      <c r="BJ251" s="231" t="n">
        <v>0</v>
      </c>
      <c r="BN251" s="231" t="n">
        <v>0.2975</v>
      </c>
      <c r="BQ251" s="231" t="n">
        <v>0</v>
      </c>
      <c r="BR251" s="231" t="n">
        <v>0</v>
      </c>
      <c r="BS251" s="231" t="n">
        <v>0</v>
      </c>
      <c r="BT251" s="231" t="n">
        <v>0</v>
      </c>
      <c r="BU251" s="231" t="n">
        <v>0</v>
      </c>
      <c r="BV251" s="231" t="n">
        <v>0</v>
      </c>
    </row>
    <row r="252" customFormat="false" ht="12.75" hidden="false" customHeight="false" outlineLevel="0" collapsed="false">
      <c r="G252" s="219" t="n">
        <f aca="false">EOMONTH(G251,0)+1</f>
        <v>44348</v>
      </c>
      <c r="H252" s="0" t="n">
        <v>5.7005</v>
      </c>
      <c r="I252" s="234" t="n">
        <v>0.15</v>
      </c>
      <c r="J252" s="234" t="n">
        <v>0.06851572229945</v>
      </c>
      <c r="S252" s="231"/>
      <c r="Z252" s="270" t="n">
        <v>0</v>
      </c>
      <c r="AA252" s="231" t="n">
        <v>0.175</v>
      </c>
      <c r="AB252" s="231" t="n">
        <v>0.215</v>
      </c>
      <c r="AQ252" s="231" t="n">
        <v>0.45</v>
      </c>
      <c r="AR252" s="231" t="n">
        <v>0.0649681</v>
      </c>
      <c r="AS252" s="231" t="n">
        <v>0</v>
      </c>
      <c r="AT252" s="231" t="n">
        <v>0</v>
      </c>
      <c r="AU252" s="231" t="n">
        <v>0</v>
      </c>
      <c r="AW252" s="231" t="n">
        <v>0</v>
      </c>
      <c r="AX252" s="231" t="n">
        <v>0</v>
      </c>
      <c r="AY252" s="231" t="n">
        <v>0.33</v>
      </c>
      <c r="AZ252" s="231" t="n">
        <v>0</v>
      </c>
      <c r="BA252" s="231" t="n">
        <v>0</v>
      </c>
      <c r="BB252" s="231" t="n">
        <v>0</v>
      </c>
      <c r="BH252" s="231" t="n">
        <v>0.0299681</v>
      </c>
      <c r="BJ252" s="231" t="n">
        <v>0</v>
      </c>
      <c r="BN252" s="231" t="n">
        <v>0.31</v>
      </c>
      <c r="BQ252" s="231" t="n">
        <v>0</v>
      </c>
      <c r="BR252" s="231" t="n">
        <v>0</v>
      </c>
      <c r="BS252" s="231" t="n">
        <v>0</v>
      </c>
      <c r="BT252" s="231" t="n">
        <v>0</v>
      </c>
      <c r="BU252" s="231" t="n">
        <v>0</v>
      </c>
      <c r="BV252" s="231" t="n">
        <v>0</v>
      </c>
    </row>
    <row r="253" customFormat="false" ht="12.75" hidden="false" customHeight="false" outlineLevel="0" collapsed="false">
      <c r="G253" s="219" t="n">
        <f aca="false">EOMONTH(G252,0)+1</f>
        <v>44378</v>
      </c>
      <c r="H253" s="0" t="n">
        <v>5.7105</v>
      </c>
      <c r="I253" s="234" t="n">
        <v>0.15</v>
      </c>
      <c r="J253" s="234" t="n">
        <v>0.068511280544155</v>
      </c>
      <c r="S253" s="231"/>
      <c r="Z253" s="270" t="n">
        <v>0</v>
      </c>
      <c r="AA253" s="231" t="n">
        <v>0.175</v>
      </c>
      <c r="AB253" s="231" t="n">
        <v>0.205</v>
      </c>
      <c r="AQ253" s="231" t="n">
        <v>0.45</v>
      </c>
      <c r="AR253" s="231" t="n">
        <v>0.0649681</v>
      </c>
      <c r="AS253" s="231" t="n">
        <v>0</v>
      </c>
      <c r="AT253" s="231" t="n">
        <v>0</v>
      </c>
      <c r="AU253" s="231" t="n">
        <v>0</v>
      </c>
      <c r="AW253" s="231" t="n">
        <v>0</v>
      </c>
      <c r="AX253" s="231" t="n">
        <v>0</v>
      </c>
      <c r="AY253" s="231" t="n">
        <v>0.33</v>
      </c>
      <c r="AZ253" s="231" t="n">
        <v>0</v>
      </c>
      <c r="BA253" s="231" t="n">
        <v>0</v>
      </c>
      <c r="BB253" s="231" t="n">
        <v>0</v>
      </c>
      <c r="BH253" s="231" t="n">
        <v>0.0299681</v>
      </c>
      <c r="BJ253" s="231" t="n">
        <v>0</v>
      </c>
      <c r="BN253" s="231" t="n">
        <v>0.31</v>
      </c>
      <c r="BQ253" s="231" t="n">
        <v>0</v>
      </c>
      <c r="BR253" s="231" t="n">
        <v>0</v>
      </c>
      <c r="BS253" s="231" t="n">
        <v>0</v>
      </c>
      <c r="BT253" s="231" t="n">
        <v>0</v>
      </c>
      <c r="BU253" s="231" t="n">
        <v>0</v>
      </c>
      <c r="BV253" s="231" t="n">
        <v>0</v>
      </c>
    </row>
    <row r="254" customFormat="false" ht="12.75" hidden="false" customHeight="false" outlineLevel="0" collapsed="false">
      <c r="G254" s="219" t="n">
        <f aca="false">EOMONTH(G253,0)+1</f>
        <v>44409</v>
      </c>
      <c r="H254" s="0" t="n">
        <v>5.7275</v>
      </c>
      <c r="I254" s="234" t="n">
        <v>0.15</v>
      </c>
      <c r="J254" s="234" t="n">
        <v>0.068506838788865</v>
      </c>
      <c r="S254" s="231"/>
      <c r="Z254" s="270" t="n">
        <v>0</v>
      </c>
      <c r="AA254" s="231" t="n">
        <v>0.165</v>
      </c>
      <c r="AB254" s="231" t="n">
        <v>0.185</v>
      </c>
      <c r="AQ254" s="231" t="n">
        <v>0.41</v>
      </c>
      <c r="AR254" s="231" t="n">
        <v>0.0649681</v>
      </c>
      <c r="AS254" s="231" t="n">
        <v>0</v>
      </c>
      <c r="AT254" s="231" t="n">
        <v>0</v>
      </c>
      <c r="AU254" s="231" t="n">
        <v>0</v>
      </c>
      <c r="AW254" s="231" t="n">
        <v>0</v>
      </c>
      <c r="AX254" s="231" t="n">
        <v>0</v>
      </c>
      <c r="AY254" s="231" t="n">
        <v>0.33</v>
      </c>
      <c r="AZ254" s="231" t="n">
        <v>0</v>
      </c>
      <c r="BA254" s="231" t="n">
        <v>0</v>
      </c>
      <c r="BB254" s="231" t="n">
        <v>0</v>
      </c>
      <c r="BH254" s="231" t="n">
        <v>0.0299681</v>
      </c>
      <c r="BJ254" s="231" t="n">
        <v>0</v>
      </c>
      <c r="BN254" s="231" t="n">
        <v>0.3</v>
      </c>
      <c r="BQ254" s="231" t="n">
        <v>0</v>
      </c>
      <c r="BR254" s="231" t="n">
        <v>0</v>
      </c>
      <c r="BS254" s="231" t="n">
        <v>0</v>
      </c>
      <c r="BT254" s="231" t="n">
        <v>0</v>
      </c>
      <c r="BU254" s="231" t="n">
        <v>0</v>
      </c>
      <c r="BV254" s="231" t="n">
        <v>0</v>
      </c>
    </row>
    <row r="255" customFormat="false" ht="12.75" hidden="false" customHeight="false" outlineLevel="0" collapsed="false">
      <c r="G255" s="219" t="n">
        <f aca="false">EOMONTH(G254,0)+1</f>
        <v>44440</v>
      </c>
      <c r="H255" s="0" t="n">
        <v>5.7375</v>
      </c>
      <c r="I255" s="234" t="n">
        <v>0.15</v>
      </c>
      <c r="J255" s="234" t="n">
        <v>0.068502540316011</v>
      </c>
      <c r="S255" s="231"/>
      <c r="Z255" s="270" t="n">
        <v>0</v>
      </c>
      <c r="AA255" s="231" t="n">
        <v>0.1725</v>
      </c>
      <c r="AB255" s="231" t="n">
        <v>0.205</v>
      </c>
      <c r="AQ255" s="231" t="n">
        <v>0.42</v>
      </c>
      <c r="AR255" s="231" t="n">
        <v>0.0649681</v>
      </c>
      <c r="AS255" s="231" t="n">
        <v>0</v>
      </c>
      <c r="AT255" s="231" t="n">
        <v>0</v>
      </c>
      <c r="AU255" s="231" t="n">
        <v>0</v>
      </c>
      <c r="AW255" s="231" t="n">
        <v>0</v>
      </c>
      <c r="AX255" s="231" t="n">
        <v>0</v>
      </c>
      <c r="AY255" s="231" t="n">
        <v>0.33</v>
      </c>
      <c r="AZ255" s="231" t="n">
        <v>0</v>
      </c>
      <c r="BA255" s="231" t="n">
        <v>0</v>
      </c>
      <c r="BB255" s="231" t="n">
        <v>0</v>
      </c>
      <c r="BH255" s="231" t="n">
        <v>0.0299681</v>
      </c>
      <c r="BJ255" s="231" t="n">
        <v>0</v>
      </c>
      <c r="BN255" s="231" t="n">
        <v>0.37253</v>
      </c>
      <c r="BQ255" s="231" t="n">
        <v>0</v>
      </c>
      <c r="BR255" s="231" t="n">
        <v>0</v>
      </c>
      <c r="BS255" s="231" t="n">
        <v>0</v>
      </c>
      <c r="BT255" s="231" t="n">
        <v>0</v>
      </c>
      <c r="BU255" s="231" t="n">
        <v>0</v>
      </c>
      <c r="BV255" s="231" t="n">
        <v>0</v>
      </c>
    </row>
    <row r="256" customFormat="false" ht="12.75" hidden="false" customHeight="false" outlineLevel="0" collapsed="false">
      <c r="G256" s="219" t="n">
        <f aca="false">EOMONTH(G255,0)+1</f>
        <v>44470</v>
      </c>
      <c r="H256" s="0" t="n">
        <v>5.8725</v>
      </c>
      <c r="I256" s="234" t="n">
        <v>0.15</v>
      </c>
      <c r="J256" s="234" t="n">
        <v>0.068498098560734</v>
      </c>
      <c r="S256" s="231"/>
      <c r="Z256" s="270" t="n">
        <v>0</v>
      </c>
      <c r="AA256" s="231" t="n">
        <v>0.24</v>
      </c>
      <c r="AB256" s="231" t="n">
        <v>0.26</v>
      </c>
      <c r="AQ256" s="231" t="n">
        <v>0.86</v>
      </c>
      <c r="AR256" s="231" t="n">
        <v>-0.0149887</v>
      </c>
      <c r="AS256" s="231" t="n">
        <v>0</v>
      </c>
      <c r="AT256" s="231" t="n">
        <v>0</v>
      </c>
      <c r="AU256" s="231" t="n">
        <v>0</v>
      </c>
      <c r="AW256" s="231" t="n">
        <v>0</v>
      </c>
      <c r="AX256" s="231" t="n">
        <v>0</v>
      </c>
      <c r="AY256" s="231" t="n">
        <v>0</v>
      </c>
      <c r="AZ256" s="231" t="n">
        <v>0</v>
      </c>
      <c r="BA256" s="231" t="n">
        <v>0</v>
      </c>
      <c r="BB256" s="231" t="n">
        <v>0</v>
      </c>
      <c r="BH256" s="231" t="n">
        <v>-0.0499887</v>
      </c>
      <c r="BJ256" s="231" t="n">
        <v>0</v>
      </c>
      <c r="BN256" s="231" t="n">
        <v>0.545</v>
      </c>
      <c r="BQ256" s="231" t="n">
        <v>0</v>
      </c>
      <c r="BR256" s="231" t="n">
        <v>0</v>
      </c>
      <c r="BS256" s="231" t="n">
        <v>0</v>
      </c>
      <c r="BT256" s="231" t="n">
        <v>0</v>
      </c>
      <c r="BU256" s="231" t="n">
        <v>0</v>
      </c>
      <c r="BV256" s="231" t="n">
        <v>0</v>
      </c>
    </row>
    <row r="257" customFormat="false" ht="12.75" hidden="false" customHeight="false" outlineLevel="0" collapsed="false">
      <c r="G257" s="219" t="n">
        <f aca="false">EOMONTH(G256,0)+1</f>
        <v>44501</v>
      </c>
      <c r="H257" s="0" t="n">
        <v>5.9905</v>
      </c>
      <c r="I257" s="234" t="n">
        <v>0.15</v>
      </c>
      <c r="J257" s="234" t="n">
        <v>0.068493800087892</v>
      </c>
      <c r="S257" s="231"/>
      <c r="Z257" s="270" t="n">
        <v>0</v>
      </c>
      <c r="AA257" s="231" t="n">
        <v>0.26</v>
      </c>
      <c r="AB257" s="231" t="n">
        <v>0.37</v>
      </c>
      <c r="AQ257" s="231" t="n">
        <v>1.28</v>
      </c>
      <c r="AR257" s="231" t="n">
        <v>-0.0299519</v>
      </c>
      <c r="AS257" s="231" t="n">
        <v>0</v>
      </c>
      <c r="AT257" s="231" t="n">
        <v>0</v>
      </c>
      <c r="AU257" s="231" t="n">
        <v>0</v>
      </c>
      <c r="AW257" s="231" t="n">
        <v>0</v>
      </c>
      <c r="AX257" s="231" t="n">
        <v>0</v>
      </c>
      <c r="AY257" s="231" t="n">
        <v>0</v>
      </c>
      <c r="AZ257" s="231" t="n">
        <v>0</v>
      </c>
      <c r="BA257" s="231" t="n">
        <v>0</v>
      </c>
      <c r="BB257" s="231" t="n">
        <v>0</v>
      </c>
      <c r="BH257" s="231" t="n">
        <v>-0.0649519</v>
      </c>
      <c r="BJ257" s="231" t="n">
        <v>0</v>
      </c>
      <c r="BN257" s="231" t="n">
        <v>0.88</v>
      </c>
      <c r="BQ257" s="231" t="n">
        <v>0</v>
      </c>
      <c r="BR257" s="231" t="n">
        <v>0</v>
      </c>
      <c r="BS257" s="231" t="n">
        <v>0</v>
      </c>
      <c r="BT257" s="231" t="n">
        <v>0</v>
      </c>
      <c r="BU257" s="231" t="n">
        <v>0</v>
      </c>
      <c r="BV257" s="231" t="n">
        <v>0</v>
      </c>
    </row>
    <row r="258" customFormat="false" ht="12.75" hidden="false" customHeight="false" outlineLevel="0" collapsed="false">
      <c r="G258" s="219" t="n">
        <f aca="false">EOMONTH(G257,0)+1</f>
        <v>44531</v>
      </c>
      <c r="H258" s="0" t="n">
        <v>6.2575</v>
      </c>
      <c r="I258" s="234" t="n">
        <v>0.15</v>
      </c>
      <c r="J258" s="234" t="n">
        <v>0.068489358332628</v>
      </c>
      <c r="S258" s="231"/>
      <c r="Z258" s="270" t="n">
        <v>0</v>
      </c>
      <c r="AA258" s="231" t="n">
        <v>0.27</v>
      </c>
      <c r="AB258" s="231" t="n">
        <v>0.4</v>
      </c>
      <c r="AQ258" s="231" t="n">
        <v>1.61</v>
      </c>
      <c r="AR258" s="231" t="n">
        <v>-0.0249551</v>
      </c>
      <c r="AS258" s="231" t="n">
        <v>0</v>
      </c>
      <c r="AT258" s="231" t="n">
        <v>0</v>
      </c>
      <c r="AU258" s="231" t="n">
        <v>0</v>
      </c>
      <c r="AW258" s="231" t="n">
        <v>0</v>
      </c>
      <c r="AX258" s="231" t="n">
        <v>0</v>
      </c>
      <c r="AY258" s="231" t="n">
        <v>0</v>
      </c>
      <c r="AZ258" s="231" t="n">
        <v>0</v>
      </c>
      <c r="BA258" s="231" t="n">
        <v>0</v>
      </c>
      <c r="BB258" s="231" t="n">
        <v>0</v>
      </c>
      <c r="BH258" s="231" t="n">
        <v>-0.0599551</v>
      </c>
      <c r="BJ258" s="231" t="n">
        <v>0</v>
      </c>
      <c r="BN258" s="231" t="n">
        <v>1.105</v>
      </c>
      <c r="BQ258" s="231" t="n">
        <v>0</v>
      </c>
      <c r="BR258" s="231" t="n">
        <v>0</v>
      </c>
      <c r="BS258" s="231" t="n">
        <v>0</v>
      </c>
      <c r="BT258" s="231" t="n">
        <v>0</v>
      </c>
      <c r="BU258" s="231" t="n">
        <v>0</v>
      </c>
      <c r="BV258" s="231" t="n">
        <v>0</v>
      </c>
    </row>
    <row r="259" customFormat="false" ht="12.75" hidden="false" customHeight="false" outlineLevel="0" collapsed="false">
      <c r="G259" s="219" t="n">
        <f aca="false">EOMONTH(G258,0)+1</f>
        <v>44562</v>
      </c>
      <c r="H259" s="0" t="n">
        <v>6.1175</v>
      </c>
      <c r="I259" s="234" t="n">
        <v>0.15</v>
      </c>
      <c r="J259" s="234" t="n">
        <v>0.068484916577372</v>
      </c>
      <c r="S259" s="231"/>
      <c r="Z259" s="270" t="n">
        <v>0</v>
      </c>
      <c r="AA259" s="231" t="n">
        <v>0.27</v>
      </c>
      <c r="AB259" s="231" t="n">
        <v>0.39</v>
      </c>
      <c r="AQ259" s="231" t="n">
        <v>1.57</v>
      </c>
      <c r="AR259" s="231" t="n">
        <v>4.25E-005</v>
      </c>
      <c r="AS259" s="231" t="n">
        <v>0</v>
      </c>
      <c r="AT259" s="231" t="n">
        <v>0</v>
      </c>
      <c r="AU259" s="231" t="n">
        <v>0</v>
      </c>
      <c r="AW259" s="231" t="n">
        <v>0</v>
      </c>
      <c r="AX259" s="231" t="n">
        <v>0</v>
      </c>
      <c r="AY259" s="231" t="n">
        <v>0</v>
      </c>
      <c r="AZ259" s="231" t="n">
        <v>0</v>
      </c>
      <c r="BA259" s="231" t="n">
        <v>0</v>
      </c>
      <c r="BB259" s="231" t="n">
        <v>0</v>
      </c>
      <c r="BH259" s="231" t="n">
        <v>-0.0349574</v>
      </c>
      <c r="BJ259" s="231" t="n">
        <v>0</v>
      </c>
      <c r="BN259" s="231" t="n">
        <v>1.105</v>
      </c>
      <c r="BQ259" s="231" t="n">
        <v>0</v>
      </c>
      <c r="BR259" s="231" t="n">
        <v>0</v>
      </c>
      <c r="BS259" s="231" t="n">
        <v>0</v>
      </c>
      <c r="BT259" s="231" t="n">
        <v>0</v>
      </c>
      <c r="BU259" s="231" t="n">
        <v>0</v>
      </c>
      <c r="BV259" s="231" t="n">
        <v>0</v>
      </c>
    </row>
    <row r="260" customFormat="false" ht="12.75" hidden="false" customHeight="false" outlineLevel="0" collapsed="false">
      <c r="G260" s="219" t="n">
        <f aca="false">EOMONTH(G259,0)+1</f>
        <v>44593</v>
      </c>
      <c r="H260" s="0" t="n">
        <v>5.9975</v>
      </c>
      <c r="I260" s="234" t="n">
        <v>0.15</v>
      </c>
      <c r="J260" s="234" t="n">
        <v>0.068480904669402</v>
      </c>
      <c r="S260" s="231"/>
      <c r="Z260" s="270" t="n">
        <v>0</v>
      </c>
      <c r="AA260" s="231" t="n">
        <v>0.24</v>
      </c>
      <c r="AB260" s="231" t="n">
        <v>0.39</v>
      </c>
      <c r="AQ260" s="231" t="n">
        <v>0.93</v>
      </c>
      <c r="AR260" s="231" t="n">
        <v>0.0100425</v>
      </c>
      <c r="AS260" s="231" t="n">
        <v>0</v>
      </c>
      <c r="AT260" s="231" t="n">
        <v>0</v>
      </c>
      <c r="AU260" s="231" t="n">
        <v>0</v>
      </c>
      <c r="AW260" s="231" t="n">
        <v>0</v>
      </c>
      <c r="AX260" s="231" t="n">
        <v>0</v>
      </c>
      <c r="AY260" s="231" t="n">
        <v>0</v>
      </c>
      <c r="AZ260" s="231" t="n">
        <v>0</v>
      </c>
      <c r="BA260" s="231" t="n">
        <v>0</v>
      </c>
      <c r="BB260" s="231" t="n">
        <v>0</v>
      </c>
      <c r="BH260" s="231" t="n">
        <v>-0.0249574</v>
      </c>
      <c r="BJ260" s="231" t="n">
        <v>0</v>
      </c>
      <c r="BN260" s="231" t="n">
        <v>0.715</v>
      </c>
      <c r="BQ260" s="231" t="n">
        <v>0</v>
      </c>
      <c r="BR260" s="231" t="n">
        <v>0</v>
      </c>
      <c r="BS260" s="231" t="n">
        <v>0</v>
      </c>
      <c r="BT260" s="231" t="n">
        <v>0</v>
      </c>
      <c r="BU260" s="231" t="n">
        <v>0</v>
      </c>
      <c r="BV260" s="231" t="n">
        <v>0</v>
      </c>
    </row>
    <row r="261" customFormat="false" ht="12.75" hidden="false" customHeight="false" outlineLevel="0" collapsed="false">
      <c r="G261" s="219" t="n">
        <f aca="false">EOMONTH(G260,0)+1</f>
        <v>44621</v>
      </c>
      <c r="H261" s="0" t="n">
        <v>5.8675</v>
      </c>
      <c r="I261" s="234" t="n">
        <v>0.15</v>
      </c>
      <c r="J261" s="234" t="n">
        <v>0.068476462914158</v>
      </c>
      <c r="S261" s="231"/>
      <c r="Z261" s="270" t="n">
        <v>0</v>
      </c>
      <c r="AA261" s="231" t="n">
        <v>0.17</v>
      </c>
      <c r="AB261" s="231" t="n">
        <v>0.24</v>
      </c>
      <c r="AQ261" s="231" t="n">
        <v>0.45</v>
      </c>
      <c r="AR261" s="231" t="n">
        <v>0.0699766</v>
      </c>
      <c r="AS261" s="231" t="n">
        <v>0</v>
      </c>
      <c r="AT261" s="231" t="n">
        <v>0</v>
      </c>
      <c r="AU261" s="231" t="n">
        <v>0</v>
      </c>
      <c r="AW261" s="231" t="n">
        <v>0</v>
      </c>
      <c r="AX261" s="231" t="n">
        <v>0</v>
      </c>
      <c r="AY261" s="231" t="n">
        <v>0</v>
      </c>
      <c r="AZ261" s="231" t="n">
        <v>0</v>
      </c>
      <c r="BA261" s="231" t="n">
        <v>0</v>
      </c>
      <c r="BB261" s="231" t="n">
        <v>0</v>
      </c>
      <c r="BH261" s="231" t="n">
        <v>0.0349766</v>
      </c>
      <c r="BJ261" s="231" t="n">
        <v>0</v>
      </c>
      <c r="BN261" s="231" t="n">
        <v>0.365</v>
      </c>
      <c r="BQ261" s="231" t="n">
        <v>0</v>
      </c>
      <c r="BR261" s="231" t="n">
        <v>0</v>
      </c>
      <c r="BS261" s="231" t="n">
        <v>0</v>
      </c>
      <c r="BT261" s="231" t="n">
        <v>0</v>
      </c>
      <c r="BU261" s="231" t="n">
        <v>0</v>
      </c>
      <c r="BV261" s="231" t="n">
        <v>0</v>
      </c>
    </row>
    <row r="262" customFormat="false" ht="12.75" hidden="false" customHeight="false" outlineLevel="0" collapsed="false">
      <c r="G262" s="219" t="n">
        <f aca="false">EOMONTH(G261,0)+1</f>
        <v>44652</v>
      </c>
      <c r="H262" s="0" t="n">
        <v>5.8375</v>
      </c>
      <c r="I262" s="234" t="n">
        <v>0.15</v>
      </c>
      <c r="J262" s="234" t="n">
        <v>0.068472164441347</v>
      </c>
      <c r="S262" s="231"/>
      <c r="Z262" s="270" t="n">
        <v>0</v>
      </c>
      <c r="AA262" s="231" t="n">
        <v>0.165</v>
      </c>
      <c r="AB262" s="231" t="n">
        <v>0.195</v>
      </c>
      <c r="AQ262" s="231" t="n">
        <v>0.39</v>
      </c>
      <c r="AR262" s="231" t="n">
        <v>0.0699681</v>
      </c>
      <c r="AS262" s="231" t="n">
        <v>0</v>
      </c>
      <c r="AT262" s="231" t="n">
        <v>0</v>
      </c>
      <c r="AU262" s="231" t="n">
        <v>0</v>
      </c>
      <c r="AW262" s="231" t="n">
        <v>0</v>
      </c>
      <c r="AX262" s="231" t="n">
        <v>0</v>
      </c>
      <c r="AY262" s="231" t="n">
        <v>0</v>
      </c>
      <c r="AZ262" s="231" t="n">
        <v>0</v>
      </c>
      <c r="BA262" s="231" t="n">
        <v>0</v>
      </c>
      <c r="BB262" s="231" t="n">
        <v>0</v>
      </c>
      <c r="BH262" s="231" t="n">
        <v>0.0349681</v>
      </c>
      <c r="BJ262" s="231" t="n">
        <v>0</v>
      </c>
      <c r="BN262" s="231" t="n">
        <v>0.2975</v>
      </c>
      <c r="BQ262" s="231" t="n">
        <v>0</v>
      </c>
      <c r="BR262" s="231" t="n">
        <v>0</v>
      </c>
      <c r="BS262" s="231" t="n">
        <v>0</v>
      </c>
      <c r="BT262" s="231" t="n">
        <v>0</v>
      </c>
      <c r="BU262" s="231" t="n">
        <v>0</v>
      </c>
      <c r="BV262" s="231" t="n">
        <v>0</v>
      </c>
    </row>
    <row r="263" customFormat="false" ht="12.75" hidden="false" customHeight="false" outlineLevel="0" collapsed="false">
      <c r="G263" s="219" t="n">
        <f aca="false">EOMONTH(G262,0)+1</f>
        <v>44682</v>
      </c>
      <c r="H263" s="0" t="n">
        <v>5.8605</v>
      </c>
      <c r="I263" s="234" t="n">
        <v>0.15</v>
      </c>
      <c r="J263" s="234" t="n">
        <v>0.068467722686115</v>
      </c>
      <c r="S263" s="231"/>
      <c r="Z263" s="270" t="n">
        <v>0</v>
      </c>
      <c r="AA263" s="231" t="n">
        <v>0.17</v>
      </c>
      <c r="AB263" s="272" t="n">
        <v>0.195</v>
      </c>
      <c r="AD263" s="272"/>
      <c r="AQ263" s="272" t="n">
        <v>0.39</v>
      </c>
      <c r="AR263" s="231" t="n">
        <v>0.0699681</v>
      </c>
      <c r="AS263" s="231" t="n">
        <v>0</v>
      </c>
      <c r="AT263" s="231" t="n">
        <v>0</v>
      </c>
      <c r="AU263" s="231" t="n">
        <v>0</v>
      </c>
      <c r="AW263" s="231" t="n">
        <v>0</v>
      </c>
      <c r="AX263" s="231" t="n">
        <v>0</v>
      </c>
      <c r="AY263" s="231" t="n">
        <v>0</v>
      </c>
      <c r="AZ263" s="231" t="n">
        <v>0</v>
      </c>
      <c r="BA263" s="231" t="n">
        <v>0</v>
      </c>
      <c r="BB263" s="231" t="n">
        <v>0</v>
      </c>
      <c r="BH263" s="231" t="n">
        <v>0.0349681</v>
      </c>
      <c r="BJ263" s="231" t="n">
        <v>0</v>
      </c>
      <c r="BN263" s="231" t="n">
        <v>0.2975</v>
      </c>
      <c r="BQ263" s="231" t="n">
        <v>0</v>
      </c>
      <c r="BR263" s="231" t="n">
        <v>0</v>
      </c>
      <c r="BS263" s="231" t="n">
        <v>0</v>
      </c>
      <c r="BT263" s="231" t="n">
        <v>0</v>
      </c>
      <c r="BU263" s="231" t="n">
        <v>0</v>
      </c>
      <c r="BV263" s="231" t="n">
        <v>0</v>
      </c>
    </row>
    <row r="264" customFormat="false" ht="12.75" hidden="false" customHeight="false" outlineLevel="0" collapsed="false">
      <c r="G264" s="219" t="n">
        <f aca="false">EOMONTH(G263,0)+1</f>
        <v>44713</v>
      </c>
      <c r="H264" s="0" t="n">
        <v>5.8655</v>
      </c>
      <c r="I264" s="234" t="n">
        <v>0.15</v>
      </c>
      <c r="J264" s="234" t="n">
        <v>0.068463424213316</v>
      </c>
      <c r="S264" s="231"/>
      <c r="Z264" s="270" t="n">
        <v>0</v>
      </c>
      <c r="AA264" s="231" t="n">
        <v>0.175</v>
      </c>
      <c r="AB264" s="272" t="n">
        <v>0.215</v>
      </c>
      <c r="AD264" s="272"/>
      <c r="AQ264" s="272" t="n">
        <v>0.45</v>
      </c>
      <c r="AR264" s="231" t="n">
        <v>0.0699681</v>
      </c>
      <c r="AS264" s="231" t="n">
        <v>0</v>
      </c>
      <c r="AT264" s="231" t="n">
        <v>0</v>
      </c>
      <c r="AU264" s="231" t="n">
        <v>0</v>
      </c>
      <c r="AW264" s="231" t="n">
        <v>0</v>
      </c>
      <c r="AX264" s="231" t="n">
        <v>0</v>
      </c>
      <c r="AY264" s="231" t="n">
        <v>0</v>
      </c>
      <c r="AZ264" s="231" t="n">
        <v>0</v>
      </c>
      <c r="BA264" s="231" t="n">
        <v>0</v>
      </c>
      <c r="BB264" s="231" t="n">
        <v>0</v>
      </c>
      <c r="BH264" s="231" t="n">
        <v>0.0349681</v>
      </c>
      <c r="BJ264" s="231" t="n">
        <v>0</v>
      </c>
      <c r="BN264" s="231" t="n">
        <v>0.31</v>
      </c>
      <c r="BQ264" s="231" t="n">
        <v>0</v>
      </c>
      <c r="BR264" s="231" t="n">
        <v>0</v>
      </c>
      <c r="BS264" s="231" t="n">
        <v>0</v>
      </c>
      <c r="BT264" s="231" t="n">
        <v>0</v>
      </c>
      <c r="BU264" s="231" t="n">
        <v>0</v>
      </c>
      <c r="BV264" s="231" t="n">
        <v>0</v>
      </c>
    </row>
    <row r="265" customFormat="false" ht="12.75" hidden="false" customHeight="false" outlineLevel="0" collapsed="false">
      <c r="G265" s="219" t="n">
        <f aca="false">EOMONTH(G264,0)+1</f>
        <v>44743</v>
      </c>
      <c r="H265" s="0" t="n">
        <v>5.8755</v>
      </c>
      <c r="I265" s="234" t="n">
        <v>0.15</v>
      </c>
      <c r="J265" s="234" t="n">
        <v>0.068458982458097</v>
      </c>
      <c r="S265" s="231"/>
      <c r="Z265" s="270" t="n">
        <v>0</v>
      </c>
      <c r="AA265" s="231" t="n">
        <v>0.175</v>
      </c>
      <c r="AB265" s="231" t="n">
        <v>0.205</v>
      </c>
      <c r="AQ265" s="231" t="n">
        <v>0.45</v>
      </c>
      <c r="AR265" s="231" t="n">
        <v>0.0699681</v>
      </c>
      <c r="AS265" s="231" t="n">
        <v>0</v>
      </c>
      <c r="AT265" s="231" t="n">
        <v>0</v>
      </c>
      <c r="AU265" s="231" t="n">
        <v>0</v>
      </c>
      <c r="AW265" s="231" t="n">
        <v>0</v>
      </c>
      <c r="AX265" s="231" t="n">
        <v>0</v>
      </c>
      <c r="AY265" s="231" t="n">
        <v>0</v>
      </c>
      <c r="AZ265" s="231" t="n">
        <v>0</v>
      </c>
      <c r="BA265" s="231" t="n">
        <v>0</v>
      </c>
      <c r="BB265" s="231" t="n">
        <v>0</v>
      </c>
      <c r="BH265" s="231" t="n">
        <v>0.0349681</v>
      </c>
      <c r="BJ265" s="231" t="n">
        <v>0</v>
      </c>
      <c r="BN265" s="231" t="n">
        <v>0.31</v>
      </c>
      <c r="BQ265" s="231" t="n">
        <v>0</v>
      </c>
      <c r="BR265" s="231" t="n">
        <v>0</v>
      </c>
      <c r="BS265" s="231" t="n">
        <v>0</v>
      </c>
      <c r="BT265" s="231" t="n">
        <v>0</v>
      </c>
      <c r="BU265" s="231" t="n">
        <v>0</v>
      </c>
      <c r="BV265" s="231" t="n">
        <v>0</v>
      </c>
    </row>
    <row r="266" customFormat="false" ht="12.75" hidden="false" customHeight="false" outlineLevel="0" collapsed="false">
      <c r="G266" s="219" t="n">
        <f aca="false">EOMONTH(G265,0)+1</f>
        <v>44774</v>
      </c>
      <c r="H266" s="0" t="n">
        <v>5.8925</v>
      </c>
      <c r="I266" s="234" t="n">
        <v>0.15</v>
      </c>
      <c r="J266" s="234" t="n">
        <v>0.068454540702884</v>
      </c>
      <c r="S266" s="231"/>
      <c r="Z266" s="270" t="n">
        <v>0</v>
      </c>
      <c r="AA266" s="231" t="n">
        <v>0.165</v>
      </c>
      <c r="AB266" s="231" t="n">
        <v>0.185</v>
      </c>
      <c r="AQ266" s="231" t="n">
        <v>0.41</v>
      </c>
      <c r="AR266" s="231" t="n">
        <v>0.0699681</v>
      </c>
      <c r="AS266" s="231" t="n">
        <v>0</v>
      </c>
      <c r="AT266" s="231" t="n">
        <v>0</v>
      </c>
      <c r="AU266" s="231" t="n">
        <v>0</v>
      </c>
      <c r="AW266" s="231" t="n">
        <v>0</v>
      </c>
      <c r="AX266" s="231" t="n">
        <v>0</v>
      </c>
      <c r="AY266" s="231" t="n">
        <v>0</v>
      </c>
      <c r="AZ266" s="231" t="n">
        <v>0</v>
      </c>
      <c r="BA266" s="231" t="n">
        <v>0</v>
      </c>
      <c r="BB266" s="231" t="n">
        <v>0</v>
      </c>
      <c r="BH266" s="231" t="n">
        <v>0.0349681</v>
      </c>
      <c r="BJ266" s="231" t="n">
        <v>0</v>
      </c>
      <c r="BN266" s="231" t="n">
        <v>0.3</v>
      </c>
      <c r="BQ266" s="231" t="n">
        <v>0</v>
      </c>
      <c r="BR266" s="231" t="n">
        <v>0</v>
      </c>
      <c r="BS266" s="231" t="n">
        <v>0</v>
      </c>
      <c r="BT266" s="231" t="n">
        <v>0</v>
      </c>
      <c r="BU266" s="231" t="n">
        <v>0</v>
      </c>
      <c r="BV266" s="231" t="n">
        <v>0</v>
      </c>
    </row>
    <row r="267" customFormat="false" ht="12.75" hidden="false" customHeight="false" outlineLevel="0" collapsed="false">
      <c r="G267" s="219" t="n">
        <f aca="false">EOMONTH(G266,0)+1</f>
        <v>44805</v>
      </c>
      <c r="H267" s="0" t="n">
        <v>5.9025</v>
      </c>
      <c r="I267" s="234" t="n">
        <v>0.15</v>
      </c>
      <c r="J267" s="234" t="n">
        <v>0.068450242230104</v>
      </c>
      <c r="S267" s="231"/>
      <c r="Z267" s="270" t="n">
        <v>0</v>
      </c>
      <c r="AA267" s="231" t="n">
        <v>0.1725</v>
      </c>
      <c r="AB267" s="231" t="n">
        <v>0.205</v>
      </c>
      <c r="AQ267" s="231" t="n">
        <v>0.42</v>
      </c>
      <c r="AR267" s="231" t="n">
        <v>0.0699681</v>
      </c>
      <c r="AS267" s="231" t="n">
        <v>0</v>
      </c>
      <c r="AT267" s="231" t="n">
        <v>0</v>
      </c>
      <c r="AU267" s="231" t="n">
        <v>0</v>
      </c>
      <c r="AW267" s="231" t="n">
        <v>0</v>
      </c>
      <c r="AX267" s="231" t="n">
        <v>0</v>
      </c>
      <c r="AY267" s="231" t="n">
        <v>0</v>
      </c>
      <c r="AZ267" s="231" t="n">
        <v>0</v>
      </c>
      <c r="BA267" s="231" t="n">
        <v>0</v>
      </c>
      <c r="BB267" s="231" t="n">
        <v>0</v>
      </c>
      <c r="BH267" s="231" t="n">
        <v>0.0349681</v>
      </c>
      <c r="BJ267" s="231" t="n">
        <v>0</v>
      </c>
      <c r="BN267" s="231" t="n">
        <v>0.37253</v>
      </c>
      <c r="BQ267" s="231" t="n">
        <v>0</v>
      </c>
      <c r="BR267" s="231" t="n">
        <v>0</v>
      </c>
      <c r="BS267" s="231" t="n">
        <v>0</v>
      </c>
      <c r="BT267" s="231" t="n">
        <v>0</v>
      </c>
      <c r="BU267" s="231" t="n">
        <v>0</v>
      </c>
      <c r="BV267" s="231" t="n">
        <v>0</v>
      </c>
    </row>
    <row r="268" customFormat="false" ht="12.75" hidden="false" customHeight="false" outlineLevel="0" collapsed="false">
      <c r="G268" s="219" t="n">
        <f aca="false">EOMONTH(G267,0)+1</f>
        <v>44835</v>
      </c>
      <c r="H268" s="0" t="n">
        <v>6.0375</v>
      </c>
      <c r="I268" s="234" t="n">
        <v>0.15</v>
      </c>
      <c r="J268" s="234" t="n">
        <v>0.068445800474905</v>
      </c>
      <c r="S268" s="231"/>
      <c r="Z268" s="270" t="n">
        <v>0</v>
      </c>
      <c r="AA268" s="231" t="n">
        <v>0.24</v>
      </c>
      <c r="AB268" s="231" t="n">
        <v>0.26</v>
      </c>
      <c r="AQ268" s="231" t="n">
        <v>0.86</v>
      </c>
      <c r="AR268" s="231" t="n">
        <v>-0.0099887</v>
      </c>
      <c r="AS268" s="231" t="n">
        <v>0</v>
      </c>
      <c r="AT268" s="231" t="n">
        <v>0</v>
      </c>
      <c r="AU268" s="231" t="n">
        <v>0</v>
      </c>
      <c r="AW268" s="231" t="n">
        <v>0</v>
      </c>
      <c r="AX268" s="231" t="n">
        <v>0</v>
      </c>
      <c r="AY268" s="231" t="n">
        <v>0</v>
      </c>
      <c r="AZ268" s="231" t="n">
        <v>0</v>
      </c>
      <c r="BA268" s="231" t="n">
        <v>0</v>
      </c>
      <c r="BB268" s="231" t="n">
        <v>0</v>
      </c>
      <c r="BH268" s="231" t="n">
        <v>-0.0449887</v>
      </c>
      <c r="BJ268" s="231" t="n">
        <v>0</v>
      </c>
      <c r="BN268" s="231" t="n">
        <v>0.545</v>
      </c>
      <c r="BQ268" s="231" t="n">
        <v>0</v>
      </c>
      <c r="BR268" s="231" t="n">
        <v>0</v>
      </c>
      <c r="BS268" s="231" t="n">
        <v>0</v>
      </c>
      <c r="BT268" s="231" t="n">
        <v>0</v>
      </c>
      <c r="BU268" s="231" t="n">
        <v>0</v>
      </c>
      <c r="BV268" s="231" t="n">
        <v>0</v>
      </c>
    </row>
    <row r="269" customFormat="false" ht="12.75" hidden="false" customHeight="false" outlineLevel="0" collapsed="false">
      <c r="G269" s="219" t="n">
        <f aca="false">EOMONTH(G268,0)+1</f>
        <v>44866</v>
      </c>
      <c r="H269" s="0" t="n">
        <v>6.1555</v>
      </c>
      <c r="I269" s="234" t="n">
        <v>0.15</v>
      </c>
      <c r="J269" s="234" t="n">
        <v>0.068441502002137</v>
      </c>
      <c r="S269" s="231"/>
      <c r="Z269" s="270" t="n">
        <v>0</v>
      </c>
      <c r="AA269" s="231" t="n">
        <v>0.26</v>
      </c>
      <c r="AB269" s="231" t="n">
        <v>0.37</v>
      </c>
      <c r="AQ269" s="231" t="n">
        <v>1.28</v>
      </c>
      <c r="AR269" s="231" t="n">
        <v>-0.0249519</v>
      </c>
      <c r="AS269" s="231" t="n">
        <v>0</v>
      </c>
      <c r="AT269" s="231" t="n">
        <v>0</v>
      </c>
      <c r="AU269" s="231" t="n">
        <v>0</v>
      </c>
      <c r="AW269" s="231" t="n">
        <v>0</v>
      </c>
      <c r="AX269" s="231" t="n">
        <v>0</v>
      </c>
      <c r="AY269" s="231" t="n">
        <v>0</v>
      </c>
      <c r="AZ269" s="231" t="n">
        <v>0</v>
      </c>
      <c r="BA269" s="231" t="n">
        <v>0</v>
      </c>
      <c r="BB269" s="231" t="n">
        <v>0</v>
      </c>
      <c r="BH269" s="231" t="n">
        <v>-0.0599519</v>
      </c>
      <c r="BJ269" s="231" t="n">
        <v>0</v>
      </c>
      <c r="BN269" s="231" t="n">
        <v>0.88</v>
      </c>
      <c r="BQ269" s="231" t="n">
        <v>0</v>
      </c>
      <c r="BR269" s="231" t="n">
        <v>0</v>
      </c>
      <c r="BS269" s="231" t="n">
        <v>0</v>
      </c>
      <c r="BT269" s="231" t="n">
        <v>0</v>
      </c>
      <c r="BU269" s="231" t="n">
        <v>0</v>
      </c>
      <c r="BV269" s="231" t="n">
        <v>0</v>
      </c>
    </row>
    <row r="270" customFormat="false" ht="12.75" hidden="false" customHeight="false" outlineLevel="0" collapsed="false">
      <c r="G270" s="219" t="n">
        <f aca="false">EOMONTH(G269,0)+1</f>
        <v>44896</v>
      </c>
      <c r="H270" s="0" t="n">
        <v>6.425</v>
      </c>
      <c r="I270" s="234" t="n">
        <v>0.15</v>
      </c>
      <c r="J270" s="234" t="n">
        <v>0.06843706024695</v>
      </c>
      <c r="S270" s="231"/>
      <c r="Z270" s="270" t="n">
        <v>0</v>
      </c>
      <c r="AA270" s="231" t="n">
        <v>0.27</v>
      </c>
      <c r="AB270" s="231" t="n">
        <v>0.4</v>
      </c>
      <c r="AQ270" s="231" t="n">
        <v>1.61</v>
      </c>
      <c r="AR270" s="231" t="n">
        <v>-0.0199551</v>
      </c>
      <c r="AS270" s="231" t="n">
        <v>0</v>
      </c>
      <c r="AT270" s="231" t="n">
        <v>0</v>
      </c>
      <c r="AU270" s="231" t="n">
        <v>0</v>
      </c>
      <c r="AW270" s="231" t="n">
        <v>0</v>
      </c>
      <c r="AX270" s="231" t="n">
        <v>0</v>
      </c>
      <c r="AY270" s="231" t="n">
        <v>0</v>
      </c>
      <c r="AZ270" s="231" t="n">
        <v>0</v>
      </c>
      <c r="BA270" s="231" t="n">
        <v>0</v>
      </c>
      <c r="BB270" s="231" t="n">
        <v>0</v>
      </c>
      <c r="BH270" s="231" t="n">
        <v>-0.0549551</v>
      </c>
      <c r="BJ270" s="231" t="n">
        <v>0</v>
      </c>
      <c r="BN270" s="231" t="n">
        <v>1.105</v>
      </c>
      <c r="BQ270" s="231" t="n">
        <v>0</v>
      </c>
      <c r="BR270" s="231" t="n">
        <v>0</v>
      </c>
      <c r="BS270" s="231" t="n">
        <v>0</v>
      </c>
      <c r="BT270" s="231" t="n">
        <v>0</v>
      </c>
      <c r="BU270" s="231" t="n">
        <v>0</v>
      </c>
      <c r="BV270" s="231" t="n">
        <v>0</v>
      </c>
    </row>
    <row r="271" customFormat="false" ht="12.75" hidden="false" customHeight="false" outlineLevel="0" collapsed="false">
      <c r="G271" s="219" t="n">
        <f aca="false">EOMONTH(G270,0)+1</f>
        <v>44927</v>
      </c>
      <c r="H271" s="0" t="n">
        <v>6.285</v>
      </c>
      <c r="I271" s="234" t="n">
        <v>0.15</v>
      </c>
      <c r="J271" s="234" t="n">
        <v>0.06843261849177</v>
      </c>
      <c r="S271" s="231"/>
      <c r="Z271" s="270" t="n">
        <v>0</v>
      </c>
      <c r="AA271" s="231" t="n">
        <v>0.27</v>
      </c>
      <c r="AB271" s="231" t="n">
        <v>0.39</v>
      </c>
      <c r="AQ271" s="231" t="n">
        <v>1.57</v>
      </c>
      <c r="AR271" s="231" t="n">
        <v>0.0050425</v>
      </c>
      <c r="AS271" s="231" t="n">
        <v>0</v>
      </c>
      <c r="AT271" s="231" t="n">
        <v>0</v>
      </c>
      <c r="AU271" s="231" t="n">
        <v>0</v>
      </c>
      <c r="AW271" s="231" t="n">
        <v>0</v>
      </c>
      <c r="AX271" s="231" t="n">
        <v>0</v>
      </c>
      <c r="AY271" s="231" t="n">
        <v>0</v>
      </c>
      <c r="AZ271" s="231" t="n">
        <v>0</v>
      </c>
      <c r="BA271" s="231" t="n">
        <v>0</v>
      </c>
      <c r="BB271" s="231" t="n">
        <v>0</v>
      </c>
      <c r="BH271" s="231" t="n">
        <v>-0.0299574</v>
      </c>
      <c r="BJ271" s="231" t="n">
        <v>0</v>
      </c>
      <c r="BN271" s="231" t="n">
        <v>1.105</v>
      </c>
      <c r="BQ271" s="231" t="n">
        <v>0</v>
      </c>
      <c r="BR271" s="231" t="n">
        <v>0</v>
      </c>
      <c r="BS271" s="231" t="n">
        <v>0</v>
      </c>
      <c r="BT271" s="231" t="n">
        <v>0</v>
      </c>
      <c r="BU271" s="231" t="n">
        <v>0</v>
      </c>
      <c r="BV271" s="231" t="n">
        <v>0</v>
      </c>
    </row>
    <row r="272" customFormat="false" ht="12.75" hidden="false" customHeight="false" outlineLevel="0" collapsed="false">
      <c r="G272" s="219" t="n">
        <f aca="false">EOMONTH(G271,0)+1</f>
        <v>44958</v>
      </c>
      <c r="H272" s="0" t="n">
        <v>6.165</v>
      </c>
      <c r="I272" s="234" t="n">
        <v>0.15</v>
      </c>
      <c r="J272" s="234" t="n">
        <v>0.068428606583871</v>
      </c>
      <c r="S272" s="231"/>
      <c r="Z272" s="270" t="n">
        <v>0</v>
      </c>
      <c r="AA272" s="231" t="n">
        <v>0.24</v>
      </c>
      <c r="AB272" s="231" t="n">
        <v>0.39</v>
      </c>
      <c r="AQ272" s="231" t="n">
        <v>0.93</v>
      </c>
      <c r="AR272" s="231" t="n">
        <v>0.0150425</v>
      </c>
      <c r="AS272" s="231" t="n">
        <v>0</v>
      </c>
      <c r="AT272" s="231" t="n">
        <v>0</v>
      </c>
      <c r="AU272" s="231" t="n">
        <v>0</v>
      </c>
      <c r="AW272" s="231" t="n">
        <v>0</v>
      </c>
      <c r="AX272" s="231" t="n">
        <v>0</v>
      </c>
      <c r="AY272" s="231" t="n">
        <v>0</v>
      </c>
      <c r="AZ272" s="231" t="n">
        <v>0</v>
      </c>
      <c r="BA272" s="231" t="n">
        <v>0</v>
      </c>
      <c r="BB272" s="231" t="n">
        <v>0</v>
      </c>
      <c r="BH272" s="231" t="n">
        <v>-0.0199574</v>
      </c>
      <c r="BJ272" s="231" t="n">
        <v>0</v>
      </c>
      <c r="BN272" s="231" t="n">
        <v>0.715</v>
      </c>
      <c r="BQ272" s="231" t="n">
        <v>0</v>
      </c>
      <c r="BR272" s="231" t="n">
        <v>0</v>
      </c>
      <c r="BS272" s="231" t="n">
        <v>0</v>
      </c>
      <c r="BT272" s="231" t="n">
        <v>0</v>
      </c>
      <c r="BU272" s="231" t="n">
        <v>0</v>
      </c>
      <c r="BV272" s="231" t="n">
        <v>0</v>
      </c>
    </row>
    <row r="273" customFormat="false" ht="12.75" hidden="false" customHeight="false" outlineLevel="0" collapsed="false">
      <c r="G273" s="219" t="n">
        <f aca="false">EOMONTH(G272,0)+1</f>
        <v>44986</v>
      </c>
      <c r="H273" s="0" t="n">
        <v>6.035</v>
      </c>
      <c r="I273" s="234" t="n">
        <v>0.15</v>
      </c>
      <c r="J273" s="234" t="n">
        <v>0.068424164828703</v>
      </c>
      <c r="S273" s="231"/>
      <c r="Z273" s="270" t="n">
        <v>0</v>
      </c>
      <c r="AA273" s="231" t="n">
        <v>0.17</v>
      </c>
      <c r="AB273" s="231" t="n">
        <v>0.24</v>
      </c>
      <c r="AQ273" s="231" t="n">
        <v>0.45</v>
      </c>
      <c r="AR273" s="231" t="n">
        <v>0.0749766</v>
      </c>
      <c r="AS273" s="231" t="n">
        <v>0</v>
      </c>
      <c r="AT273" s="231" t="n">
        <v>0</v>
      </c>
      <c r="AU273" s="231" t="n">
        <v>0</v>
      </c>
      <c r="AW273" s="231" t="n">
        <v>0</v>
      </c>
      <c r="AX273" s="231" t="n">
        <v>0</v>
      </c>
      <c r="AY273" s="231" t="n">
        <v>0</v>
      </c>
      <c r="AZ273" s="231" t="n">
        <v>0</v>
      </c>
      <c r="BA273" s="231" t="n">
        <v>0</v>
      </c>
      <c r="BB273" s="231" t="n">
        <v>0</v>
      </c>
      <c r="BH273" s="231" t="n">
        <v>0.0399766</v>
      </c>
      <c r="BJ273" s="231" t="n">
        <v>0</v>
      </c>
      <c r="BN273" s="231" t="n">
        <v>0.365</v>
      </c>
      <c r="BQ273" s="231" t="n">
        <v>0</v>
      </c>
      <c r="BR273" s="231" t="n">
        <v>0</v>
      </c>
      <c r="BS273" s="231" t="n">
        <v>0</v>
      </c>
      <c r="BT273" s="231" t="n">
        <v>0</v>
      </c>
      <c r="BU273" s="231" t="n">
        <v>0</v>
      </c>
      <c r="BV273" s="231" t="n">
        <v>0</v>
      </c>
    </row>
    <row r="274" customFormat="false" ht="12.75" hidden="false" customHeight="false" outlineLevel="0" collapsed="false">
      <c r="G274" s="219" t="n">
        <f aca="false">EOMONTH(G273,0)+1</f>
        <v>45017</v>
      </c>
      <c r="H274" s="0" t="n">
        <v>6.005</v>
      </c>
      <c r="I274" s="234" t="n">
        <v>0.15</v>
      </c>
      <c r="J274" s="234" t="n">
        <v>0.068419866355966</v>
      </c>
      <c r="S274" s="231"/>
      <c r="Z274" s="270" t="n">
        <v>0</v>
      </c>
      <c r="AA274" s="231" t="n">
        <v>0.165</v>
      </c>
      <c r="AB274" s="231" t="n">
        <v>0.195</v>
      </c>
      <c r="AQ274" s="231" t="n">
        <v>0.39</v>
      </c>
      <c r="AR274" s="231" t="n">
        <v>0.0749681</v>
      </c>
      <c r="AS274" s="231" t="n">
        <v>0</v>
      </c>
      <c r="AT274" s="231" t="n">
        <v>0</v>
      </c>
      <c r="AU274" s="231" t="n">
        <v>0</v>
      </c>
      <c r="AW274" s="231" t="n">
        <v>0</v>
      </c>
      <c r="AX274" s="231" t="n">
        <v>0</v>
      </c>
      <c r="AY274" s="231" t="n">
        <v>0</v>
      </c>
      <c r="AZ274" s="231" t="n">
        <v>0</v>
      </c>
      <c r="BA274" s="231" t="n">
        <v>0</v>
      </c>
      <c r="BB274" s="231" t="n">
        <v>0</v>
      </c>
      <c r="BH274" s="231" t="n">
        <v>0.0399681</v>
      </c>
      <c r="BJ274" s="231" t="n">
        <v>0</v>
      </c>
      <c r="BN274" s="231" t="n">
        <v>0.2975</v>
      </c>
      <c r="BQ274" s="231" t="n">
        <v>0</v>
      </c>
      <c r="BR274" s="231" t="n">
        <v>0</v>
      </c>
      <c r="BS274" s="231" t="n">
        <v>0</v>
      </c>
      <c r="BT274" s="231" t="n">
        <v>0</v>
      </c>
      <c r="BU274" s="231" t="n">
        <v>0</v>
      </c>
      <c r="BV274" s="231" t="n">
        <v>0</v>
      </c>
    </row>
    <row r="275" customFormat="false" ht="12.75" hidden="false" customHeight="false" outlineLevel="0" collapsed="false">
      <c r="G275" s="219" t="n">
        <f aca="false">EOMONTH(G274,0)+1</f>
        <v>45047</v>
      </c>
      <c r="H275" s="0" t="n">
        <v>6.028</v>
      </c>
      <c r="I275" s="234" t="n">
        <v>0.15</v>
      </c>
      <c r="J275" s="234" t="n">
        <v>0.068415424600811</v>
      </c>
      <c r="S275" s="231"/>
      <c r="Z275" s="270" t="n">
        <v>0</v>
      </c>
      <c r="AA275" s="231" t="n">
        <v>0.17</v>
      </c>
      <c r="AB275" s="231" t="n">
        <v>0.195</v>
      </c>
      <c r="AQ275" s="231" t="n">
        <v>0.39</v>
      </c>
      <c r="AR275" s="231" t="n">
        <v>0.0749681</v>
      </c>
      <c r="AS275" s="231" t="n">
        <v>0</v>
      </c>
      <c r="AT275" s="231" t="n">
        <v>0</v>
      </c>
      <c r="AU275" s="231" t="n">
        <v>0</v>
      </c>
      <c r="AW275" s="231" t="n">
        <v>0</v>
      </c>
      <c r="AX275" s="231" t="n">
        <v>0</v>
      </c>
      <c r="AY275" s="231" t="n">
        <v>0</v>
      </c>
      <c r="AZ275" s="231" t="n">
        <v>0</v>
      </c>
      <c r="BA275" s="231" t="n">
        <v>0</v>
      </c>
      <c r="BB275" s="231" t="n">
        <v>0</v>
      </c>
      <c r="BH275" s="231" t="n">
        <v>0.0399681</v>
      </c>
      <c r="BJ275" s="231" t="n">
        <v>0</v>
      </c>
      <c r="BN275" s="231" t="n">
        <v>0.2975</v>
      </c>
      <c r="BQ275" s="231" t="n">
        <v>0</v>
      </c>
      <c r="BR275" s="231" t="n">
        <v>0</v>
      </c>
      <c r="BS275" s="231" t="n">
        <v>0</v>
      </c>
      <c r="BT275" s="231" t="n">
        <v>0</v>
      </c>
      <c r="BU275" s="231" t="n">
        <v>0</v>
      </c>
      <c r="BV275" s="231" t="n">
        <v>0</v>
      </c>
    </row>
    <row r="276" customFormat="false" ht="12.75" hidden="false" customHeight="false" outlineLevel="0" collapsed="false">
      <c r="G276" s="219" t="n">
        <f aca="false">EOMONTH(G275,0)+1</f>
        <v>45078</v>
      </c>
      <c r="H276" s="0" t="n">
        <v>6.033</v>
      </c>
      <c r="I276" s="234" t="n">
        <v>0.15</v>
      </c>
      <c r="J276" s="234" t="n">
        <v>0.068411126128086</v>
      </c>
      <c r="S276" s="231"/>
      <c r="Z276" s="270" t="n">
        <v>0</v>
      </c>
      <c r="AA276" s="231" t="n">
        <v>0.175</v>
      </c>
      <c r="AB276" s="231" t="n">
        <v>0.215</v>
      </c>
      <c r="AQ276" s="231" t="n">
        <v>0.45</v>
      </c>
      <c r="AR276" s="231" t="n">
        <v>0.0749681</v>
      </c>
      <c r="AS276" s="231" t="n">
        <v>0</v>
      </c>
      <c r="AT276" s="231" t="n">
        <v>0</v>
      </c>
      <c r="AU276" s="231" t="n">
        <v>0</v>
      </c>
      <c r="AW276" s="231" t="n">
        <v>0</v>
      </c>
      <c r="AX276" s="231" t="n">
        <v>0</v>
      </c>
      <c r="AY276" s="231" t="n">
        <v>0</v>
      </c>
      <c r="AZ276" s="231" t="n">
        <v>0</v>
      </c>
      <c r="BA276" s="231" t="n">
        <v>0</v>
      </c>
      <c r="BB276" s="231" t="n">
        <v>0</v>
      </c>
      <c r="BH276" s="231" t="n">
        <v>0.0399681</v>
      </c>
      <c r="BJ276" s="231" t="n">
        <v>0</v>
      </c>
      <c r="BN276" s="231" t="n">
        <v>0.31</v>
      </c>
      <c r="BQ276" s="231" t="n">
        <v>0</v>
      </c>
      <c r="BR276" s="231" t="n">
        <v>0</v>
      </c>
      <c r="BS276" s="231" t="n">
        <v>0</v>
      </c>
      <c r="BT276" s="231" t="n">
        <v>0</v>
      </c>
      <c r="BU276" s="231" t="n">
        <v>0</v>
      </c>
      <c r="BV276" s="231" t="n">
        <v>0</v>
      </c>
    </row>
    <row r="277" customFormat="false" ht="12.75" hidden="false" customHeight="false" outlineLevel="0" collapsed="false">
      <c r="G277" s="219" t="n">
        <f aca="false">EOMONTH(G276,0)+1</f>
        <v>45108</v>
      </c>
      <c r="H277" s="0" t="n">
        <v>6.043</v>
      </c>
      <c r="I277" s="234" t="n">
        <v>0.15</v>
      </c>
      <c r="J277" s="234" t="n">
        <v>0.068406684372945</v>
      </c>
      <c r="S277" s="231"/>
      <c r="Z277" s="270" t="n">
        <v>0</v>
      </c>
      <c r="AA277" s="231" t="n">
        <v>0.175</v>
      </c>
      <c r="AB277" s="231" t="n">
        <v>0.205</v>
      </c>
      <c r="AQ277" s="231" t="n">
        <v>0.45</v>
      </c>
      <c r="AR277" s="231" t="n">
        <v>0.0749681</v>
      </c>
      <c r="AS277" s="231" t="n">
        <v>0</v>
      </c>
      <c r="AT277" s="231" t="n">
        <v>0</v>
      </c>
      <c r="AU277" s="231" t="n">
        <v>0</v>
      </c>
      <c r="AW277" s="231" t="n">
        <v>0</v>
      </c>
      <c r="AX277" s="231" t="n">
        <v>0</v>
      </c>
      <c r="AY277" s="231" t="n">
        <v>0</v>
      </c>
      <c r="AZ277" s="231" t="n">
        <v>0</v>
      </c>
      <c r="BA277" s="231" t="n">
        <v>0</v>
      </c>
      <c r="BB277" s="231" t="n">
        <v>0</v>
      </c>
      <c r="BH277" s="231" t="n">
        <v>0.0399681</v>
      </c>
      <c r="BJ277" s="231" t="n">
        <v>0</v>
      </c>
      <c r="BN277" s="231" t="n">
        <v>0.31</v>
      </c>
      <c r="BQ277" s="231" t="n">
        <v>0</v>
      </c>
      <c r="BR277" s="231" t="n">
        <v>0</v>
      </c>
      <c r="BS277" s="231" t="n">
        <v>0</v>
      </c>
      <c r="BT277" s="231" t="n">
        <v>0</v>
      </c>
      <c r="BU277" s="231" t="n">
        <v>0</v>
      </c>
      <c r="BV277" s="231" t="n">
        <v>0</v>
      </c>
    </row>
    <row r="278" customFormat="false" ht="12.75" hidden="false" customHeight="false" outlineLevel="0" collapsed="false">
      <c r="G278" s="219" t="n">
        <f aca="false">EOMONTH(G277,0)+1</f>
        <v>45139</v>
      </c>
      <c r="H278" s="0" t="n">
        <v>6.06</v>
      </c>
      <c r="I278" s="234" t="n">
        <v>0.15</v>
      </c>
      <c r="J278" s="234" t="n">
        <v>0.068402242617809</v>
      </c>
      <c r="S278" s="231"/>
      <c r="Z278" s="270" t="n">
        <v>0</v>
      </c>
      <c r="AA278" s="231" t="n">
        <v>0.165</v>
      </c>
      <c r="AB278" s="231" t="n">
        <v>0.185</v>
      </c>
      <c r="AQ278" s="231" t="n">
        <v>0.41</v>
      </c>
      <c r="AR278" s="231" t="n">
        <v>0.0749681</v>
      </c>
      <c r="AS278" s="231" t="n">
        <v>0</v>
      </c>
      <c r="AT278" s="231" t="n">
        <v>0</v>
      </c>
      <c r="AU278" s="231" t="n">
        <v>0</v>
      </c>
      <c r="AW278" s="231" t="n">
        <v>0</v>
      </c>
      <c r="AX278" s="231" t="n">
        <v>0</v>
      </c>
      <c r="AY278" s="231" t="n">
        <v>0</v>
      </c>
      <c r="AZ278" s="231" t="n">
        <v>0</v>
      </c>
      <c r="BA278" s="231" t="n">
        <v>0</v>
      </c>
      <c r="BB278" s="231" t="n">
        <v>0</v>
      </c>
      <c r="BH278" s="231" t="n">
        <v>0.0399681</v>
      </c>
      <c r="BJ278" s="231" t="n">
        <v>0</v>
      </c>
      <c r="BN278" s="231" t="n">
        <v>0.3</v>
      </c>
      <c r="BQ278" s="231" t="n">
        <v>0</v>
      </c>
      <c r="BR278" s="231" t="n">
        <v>0</v>
      </c>
      <c r="BS278" s="231" t="n">
        <v>0</v>
      </c>
      <c r="BT278" s="231" t="n">
        <v>0</v>
      </c>
      <c r="BU278" s="231" t="n">
        <v>0</v>
      </c>
      <c r="BV278" s="231" t="n">
        <v>0</v>
      </c>
    </row>
    <row r="279" customFormat="false" ht="12.75" hidden="false" customHeight="false" outlineLevel="0" collapsed="false">
      <c r="G279" s="219" t="n">
        <f aca="false">EOMONTH(G278,0)+1</f>
        <v>45170</v>
      </c>
      <c r="H279" s="0" t="n">
        <v>6.07</v>
      </c>
      <c r="I279" s="234" t="n">
        <v>0.15</v>
      </c>
      <c r="J279" s="234" t="n">
        <v>0.068397944145103</v>
      </c>
      <c r="S279" s="231"/>
      <c r="Z279" s="270" t="n">
        <v>0</v>
      </c>
      <c r="AA279" s="231" t="n">
        <v>0.1725</v>
      </c>
      <c r="AB279" s="231" t="n">
        <v>0.205</v>
      </c>
      <c r="AQ279" s="231" t="n">
        <v>0.42</v>
      </c>
      <c r="AR279" s="231" t="n">
        <v>0.0749681</v>
      </c>
      <c r="AS279" s="231" t="n">
        <v>0</v>
      </c>
      <c r="AT279" s="231" t="n">
        <v>0</v>
      </c>
      <c r="AU279" s="231" t="n">
        <v>0</v>
      </c>
      <c r="AW279" s="231" t="n">
        <v>0</v>
      </c>
      <c r="AX279" s="231" t="n">
        <v>0</v>
      </c>
      <c r="AY279" s="231" t="n">
        <v>0</v>
      </c>
      <c r="AZ279" s="231" t="n">
        <v>0</v>
      </c>
      <c r="BA279" s="231" t="n">
        <v>0</v>
      </c>
      <c r="BB279" s="231" t="n">
        <v>0</v>
      </c>
      <c r="BH279" s="231" t="n">
        <v>0.0399681</v>
      </c>
      <c r="BJ279" s="231" t="n">
        <v>0</v>
      </c>
      <c r="BN279" s="231" t="n">
        <v>0.37253</v>
      </c>
      <c r="BQ279" s="231" t="n">
        <v>0</v>
      </c>
      <c r="BR279" s="231" t="n">
        <v>0</v>
      </c>
      <c r="BS279" s="231" t="n">
        <v>0</v>
      </c>
      <c r="BT279" s="231" t="n">
        <v>0</v>
      </c>
      <c r="BU279" s="231" t="n">
        <v>0</v>
      </c>
      <c r="BV279" s="231" t="n">
        <v>0</v>
      </c>
    </row>
    <row r="280" customFormat="false" ht="12.75" hidden="false" customHeight="false" outlineLevel="0" collapsed="false">
      <c r="G280" s="219" t="n">
        <f aca="false">EOMONTH(G279,0)+1</f>
        <v>45200</v>
      </c>
      <c r="H280" s="0" t="n">
        <v>6.205</v>
      </c>
      <c r="I280" s="234" t="n">
        <v>0.15</v>
      </c>
      <c r="J280" s="234" t="n">
        <v>0.068393502389981</v>
      </c>
      <c r="S280" s="231"/>
      <c r="Z280" s="270" t="n">
        <v>0</v>
      </c>
      <c r="AA280" s="231" t="n">
        <v>0.24</v>
      </c>
      <c r="AB280" s="231" t="n">
        <v>0.26</v>
      </c>
      <c r="AQ280" s="231" t="n">
        <v>0.86</v>
      </c>
      <c r="AR280" s="231" t="n">
        <v>-0.0049887</v>
      </c>
      <c r="AS280" s="231" t="n">
        <v>0</v>
      </c>
      <c r="AT280" s="231" t="n">
        <v>0</v>
      </c>
      <c r="AU280" s="231" t="n">
        <v>0</v>
      </c>
      <c r="AW280" s="231" t="n">
        <v>0</v>
      </c>
      <c r="AX280" s="231" t="n">
        <v>0</v>
      </c>
      <c r="AY280" s="231" t="n">
        <v>0</v>
      </c>
      <c r="AZ280" s="231" t="n">
        <v>0</v>
      </c>
      <c r="BA280" s="231" t="n">
        <v>0</v>
      </c>
      <c r="BB280" s="231" t="n">
        <v>0</v>
      </c>
      <c r="BH280" s="231" t="n">
        <v>-0.0399887</v>
      </c>
      <c r="BJ280" s="231" t="n">
        <v>0</v>
      </c>
      <c r="BN280" s="231" t="n">
        <v>0.545</v>
      </c>
      <c r="BQ280" s="231" t="n">
        <v>0</v>
      </c>
      <c r="BR280" s="231" t="n">
        <v>0</v>
      </c>
      <c r="BS280" s="231" t="n">
        <v>0</v>
      </c>
      <c r="BT280" s="231" t="n">
        <v>0</v>
      </c>
      <c r="BU280" s="231" t="n">
        <v>0</v>
      </c>
      <c r="BV280" s="231" t="n">
        <v>0</v>
      </c>
    </row>
    <row r="281" customFormat="false" ht="12.75" hidden="false" customHeight="false" outlineLevel="0" collapsed="false">
      <c r="G281" s="219" t="n">
        <f aca="false">EOMONTH(G280,0)+1</f>
        <v>45231</v>
      </c>
      <c r="H281" s="0" t="n">
        <v>6.323</v>
      </c>
      <c r="I281" s="234" t="n">
        <v>0.15</v>
      </c>
      <c r="J281" s="234" t="n">
        <v>0.068389203917287</v>
      </c>
      <c r="S281" s="231"/>
      <c r="Z281" s="270" t="n">
        <v>0</v>
      </c>
      <c r="AA281" s="231" t="n">
        <v>0.26</v>
      </c>
      <c r="AB281" s="231" t="n">
        <v>0.37</v>
      </c>
      <c r="AQ281" s="231" t="n">
        <v>1.28</v>
      </c>
      <c r="AR281" s="231" t="n">
        <v>-0.0199519</v>
      </c>
      <c r="AS281" s="231" t="n">
        <v>0</v>
      </c>
      <c r="AT281" s="231" t="n">
        <v>0</v>
      </c>
      <c r="AU281" s="231" t="n">
        <v>0</v>
      </c>
      <c r="AW281" s="231" t="n">
        <v>0</v>
      </c>
      <c r="AX281" s="231" t="n">
        <v>0</v>
      </c>
      <c r="AY281" s="231" t="n">
        <v>0</v>
      </c>
      <c r="AZ281" s="231" t="n">
        <v>0</v>
      </c>
      <c r="BA281" s="231" t="n">
        <v>0</v>
      </c>
      <c r="BB281" s="231" t="n">
        <v>0</v>
      </c>
      <c r="BH281" s="231" t="n">
        <v>-0.0549519</v>
      </c>
      <c r="BJ281" s="231" t="n">
        <v>0</v>
      </c>
      <c r="BN281" s="231" t="n">
        <v>0.88</v>
      </c>
      <c r="BQ281" s="231" t="n">
        <v>0</v>
      </c>
      <c r="BR281" s="231" t="n">
        <v>0</v>
      </c>
      <c r="BS281" s="231" t="n">
        <v>0</v>
      </c>
      <c r="BT281" s="231" t="n">
        <v>0</v>
      </c>
      <c r="BU281" s="231" t="n">
        <v>0</v>
      </c>
      <c r="BV281" s="231" t="n">
        <v>0</v>
      </c>
    </row>
    <row r="282" customFormat="false" ht="12.75" hidden="false" customHeight="false" outlineLevel="0" collapsed="false">
      <c r="G282" s="219" t="n">
        <f aca="false">EOMONTH(G281,0)+1</f>
        <v>45261</v>
      </c>
      <c r="H282" s="0"/>
      <c r="J282" s="234" t="n">
        <v>0.068384762162177</v>
      </c>
      <c r="S282" s="231"/>
      <c r="Z282" s="270" t="n">
        <v>0</v>
      </c>
      <c r="AA282" s="231" t="n">
        <v>0.27</v>
      </c>
      <c r="AB282" s="231" t="n">
        <v>0.4</v>
      </c>
      <c r="AQ282" s="231" t="n">
        <v>1.61</v>
      </c>
      <c r="AR282" s="231" t="n">
        <v>-0.0149551</v>
      </c>
      <c r="AS282" s="231" t="n">
        <v>0</v>
      </c>
      <c r="AT282" s="231" t="n">
        <v>0</v>
      </c>
      <c r="AU282" s="231" t="n">
        <v>0</v>
      </c>
      <c r="AW282" s="231" t="n">
        <v>0</v>
      </c>
      <c r="AX282" s="231" t="n">
        <v>0</v>
      </c>
      <c r="AY282" s="231" t="n">
        <v>0</v>
      </c>
      <c r="AZ282" s="231" t="n">
        <v>0</v>
      </c>
      <c r="BA282" s="231" t="n">
        <v>0</v>
      </c>
      <c r="BB282" s="231" t="n">
        <v>0</v>
      </c>
      <c r="BH282" s="231" t="n">
        <v>-0.0499551</v>
      </c>
      <c r="BJ282" s="231" t="n">
        <v>0</v>
      </c>
      <c r="BN282" s="231" t="n">
        <v>1.105</v>
      </c>
      <c r="BQ282" s="231" t="n">
        <v>0</v>
      </c>
      <c r="BR282" s="231" t="n">
        <v>0</v>
      </c>
      <c r="BS282" s="231" t="n">
        <v>0</v>
      </c>
      <c r="BT282" s="231" t="n">
        <v>0</v>
      </c>
      <c r="BU282" s="231" t="n">
        <v>0</v>
      </c>
      <c r="BV282" s="231" t="n">
        <v>0</v>
      </c>
    </row>
    <row r="283" customFormat="false" ht="12.75" hidden="false" customHeight="false" outlineLevel="0" collapsed="false">
      <c r="G283" s="219" t="n">
        <f aca="false">EOMONTH(G282,0)+1</f>
        <v>45292</v>
      </c>
      <c r="H283" s="0"/>
      <c r="J283" s="234" t="n">
        <v>0.068380320407074</v>
      </c>
      <c r="S283" s="231"/>
      <c r="Z283" s="270" t="n">
        <v>0</v>
      </c>
      <c r="AA283" s="231" t="n">
        <v>0.27</v>
      </c>
      <c r="AB283" s="231" t="n">
        <v>0.39</v>
      </c>
      <c r="AQ283" s="231" t="n">
        <v>1.57</v>
      </c>
      <c r="AR283" s="231" t="n">
        <v>0.0100425</v>
      </c>
      <c r="AS283" s="231" t="n">
        <v>0</v>
      </c>
      <c r="AT283" s="231" t="n">
        <v>0</v>
      </c>
      <c r="AU283" s="231" t="n">
        <v>0</v>
      </c>
      <c r="AW283" s="231" t="n">
        <v>0</v>
      </c>
      <c r="AX283" s="231" t="n">
        <v>0</v>
      </c>
      <c r="AY283" s="231" t="n">
        <v>0</v>
      </c>
      <c r="AZ283" s="231" t="n">
        <v>0</v>
      </c>
      <c r="BA283" s="231" t="n">
        <v>0</v>
      </c>
      <c r="BB283" s="231" t="n">
        <v>0</v>
      </c>
      <c r="BH283" s="231" t="n">
        <v>-0.0249574</v>
      </c>
      <c r="BJ283" s="231" t="n">
        <v>0</v>
      </c>
      <c r="BN283" s="231" t="n">
        <v>1.105</v>
      </c>
      <c r="BQ283" s="231" t="n">
        <v>0</v>
      </c>
      <c r="BR283" s="231" t="n">
        <v>0</v>
      </c>
      <c r="BS283" s="231" t="n">
        <v>0</v>
      </c>
      <c r="BT283" s="231" t="n">
        <v>0</v>
      </c>
      <c r="BU283" s="231" t="n">
        <v>0</v>
      </c>
      <c r="BV283" s="231" t="n">
        <v>0</v>
      </c>
    </row>
    <row r="284" customFormat="false" ht="12.75" hidden="false" customHeight="false" outlineLevel="0" collapsed="false">
      <c r="G284" s="219" t="n">
        <f aca="false">EOMONTH(G283,0)+1</f>
        <v>45323</v>
      </c>
      <c r="H284" s="0"/>
      <c r="J284" s="234" t="n">
        <v>0.068376165216821</v>
      </c>
      <c r="S284" s="231"/>
      <c r="Z284" s="270" t="n">
        <v>0</v>
      </c>
      <c r="AA284" s="231" t="n">
        <v>0.24</v>
      </c>
      <c r="AB284" s="231" t="n">
        <v>0.39</v>
      </c>
      <c r="AQ284" s="231" t="n">
        <v>0.93</v>
      </c>
      <c r="AR284" s="231" t="n">
        <v>0.0200425</v>
      </c>
      <c r="AS284" s="231" t="n">
        <v>0</v>
      </c>
      <c r="AT284" s="231" t="n">
        <v>0</v>
      </c>
      <c r="AU284" s="231" t="n">
        <v>0</v>
      </c>
      <c r="AW284" s="231" t="n">
        <v>0</v>
      </c>
      <c r="AX284" s="231" t="n">
        <v>0</v>
      </c>
      <c r="AY284" s="231" t="n">
        <v>0</v>
      </c>
      <c r="AZ284" s="231" t="n">
        <v>0</v>
      </c>
      <c r="BA284" s="231" t="n">
        <v>0</v>
      </c>
      <c r="BB284" s="231" t="n">
        <v>0</v>
      </c>
      <c r="BH284" s="231" t="n">
        <v>-0.0149574</v>
      </c>
      <c r="BJ284" s="231" t="n">
        <v>0</v>
      </c>
      <c r="BN284" s="231" t="n">
        <v>0.715</v>
      </c>
      <c r="BQ284" s="231" t="n">
        <v>0</v>
      </c>
      <c r="BR284" s="231" t="n">
        <v>0</v>
      </c>
      <c r="BS284" s="231" t="n">
        <v>0</v>
      </c>
      <c r="BT284" s="231" t="n">
        <v>0</v>
      </c>
      <c r="BU284" s="231" t="n">
        <v>0</v>
      </c>
      <c r="BV284" s="231" t="n">
        <v>0</v>
      </c>
    </row>
    <row r="285" customFormat="false" ht="12.75" hidden="false" customHeight="false" outlineLevel="0" collapsed="false">
      <c r="G285" s="219" t="n">
        <f aca="false">EOMONTH(G284,0)+1</f>
        <v>45352</v>
      </c>
      <c r="H285" s="0"/>
      <c r="J285" s="234" t="n">
        <v>0.06837172346173</v>
      </c>
      <c r="S285" s="231"/>
      <c r="Z285" s="270" t="n">
        <v>0</v>
      </c>
      <c r="AA285" s="231" t="n">
        <v>0.17</v>
      </c>
      <c r="AB285" s="231" t="n">
        <v>0.24</v>
      </c>
      <c r="AQ285" s="231" t="n">
        <v>0.45</v>
      </c>
      <c r="AR285" s="231" t="n">
        <v>0.0799766</v>
      </c>
      <c r="AS285" s="231" t="n">
        <v>0</v>
      </c>
      <c r="AT285" s="231" t="n">
        <v>0</v>
      </c>
      <c r="AU285" s="231" t="n">
        <v>0</v>
      </c>
      <c r="AW285" s="231" t="n">
        <v>0</v>
      </c>
      <c r="AX285" s="231" t="n">
        <v>0</v>
      </c>
      <c r="AY285" s="231" t="n">
        <v>0</v>
      </c>
      <c r="AZ285" s="231" t="n">
        <v>0</v>
      </c>
      <c r="BA285" s="231" t="n">
        <v>0</v>
      </c>
      <c r="BB285" s="231" t="n">
        <v>0</v>
      </c>
      <c r="BH285" s="231" t="n">
        <v>0.0449766</v>
      </c>
      <c r="BJ285" s="231" t="n">
        <v>0</v>
      </c>
      <c r="BN285" s="231" t="n">
        <v>0.365</v>
      </c>
      <c r="BQ285" s="231" t="n">
        <v>0</v>
      </c>
      <c r="BR285" s="231" t="n">
        <v>0</v>
      </c>
      <c r="BS285" s="231" t="n">
        <v>0</v>
      </c>
      <c r="BT285" s="231" t="n">
        <v>0</v>
      </c>
      <c r="BU285" s="231" t="n">
        <v>0</v>
      </c>
      <c r="BV285" s="231" t="n">
        <v>0</v>
      </c>
    </row>
    <row r="286" customFormat="false" ht="12.75" hidden="false" customHeight="false" outlineLevel="0" collapsed="false">
      <c r="G286" s="219" t="n">
        <f aca="false">EOMONTH(G285,0)+1</f>
        <v>45383</v>
      </c>
      <c r="H286" s="0"/>
      <c r="J286" s="234" t="n">
        <v>0.068367424989068</v>
      </c>
      <c r="S286" s="231"/>
      <c r="Z286" s="270" t="n">
        <v>0</v>
      </c>
      <c r="AA286" s="231" t="n">
        <v>0.165</v>
      </c>
      <c r="AB286" s="231" t="n">
        <v>0.195</v>
      </c>
      <c r="AQ286" s="231" t="n">
        <v>0.39</v>
      </c>
      <c r="AR286" s="231" t="n">
        <v>0.0799681</v>
      </c>
      <c r="AS286" s="231" t="n">
        <v>0</v>
      </c>
      <c r="AT286" s="231" t="n">
        <v>0</v>
      </c>
      <c r="AU286" s="231" t="n">
        <v>0</v>
      </c>
      <c r="AW286" s="231" t="n">
        <v>0</v>
      </c>
      <c r="AX286" s="231" t="n">
        <v>0</v>
      </c>
      <c r="AY286" s="231" t="n">
        <v>0</v>
      </c>
      <c r="AZ286" s="231" t="n">
        <v>0</v>
      </c>
      <c r="BA286" s="231" t="n">
        <v>0</v>
      </c>
      <c r="BB286" s="231" t="n">
        <v>0</v>
      </c>
      <c r="BH286" s="231" t="n">
        <v>0.0449681</v>
      </c>
      <c r="BJ286" s="231" t="n">
        <v>0</v>
      </c>
      <c r="BN286" s="231" t="n">
        <v>0.2975</v>
      </c>
      <c r="BQ286" s="231" t="n">
        <v>0</v>
      </c>
      <c r="BR286" s="231" t="n">
        <v>0</v>
      </c>
      <c r="BS286" s="231" t="n">
        <v>0</v>
      </c>
      <c r="BT286" s="231" t="n">
        <v>0</v>
      </c>
      <c r="BU286" s="231" t="n">
        <v>0</v>
      </c>
      <c r="BV286" s="231" t="n">
        <v>0</v>
      </c>
    </row>
    <row r="287" customFormat="false" ht="12.75" hidden="false" customHeight="false" outlineLevel="0" collapsed="false">
      <c r="G287" s="219" t="n">
        <f aca="false">EOMONTH(G286,0)+1</f>
        <v>45413</v>
      </c>
      <c r="H287" s="0"/>
      <c r="J287" s="234" t="n">
        <v>0.068362983234</v>
      </c>
      <c r="S287" s="231"/>
      <c r="Z287" s="270" t="n">
        <v>0</v>
      </c>
      <c r="AA287" s="231" t="n">
        <v>0.17</v>
      </c>
      <c r="AB287" s="231" t="n">
        <v>0.195</v>
      </c>
      <c r="AQ287" s="231" t="n">
        <v>0.39</v>
      </c>
      <c r="AR287" s="231" t="n">
        <v>0.0799681</v>
      </c>
      <c r="AS287" s="231" t="n">
        <v>0</v>
      </c>
      <c r="AT287" s="231" t="n">
        <v>0</v>
      </c>
      <c r="AU287" s="231" t="n">
        <v>0</v>
      </c>
      <c r="AW287" s="231" t="n">
        <v>0</v>
      </c>
      <c r="AX287" s="231" t="n">
        <v>0</v>
      </c>
      <c r="AY287" s="231" t="n">
        <v>0</v>
      </c>
      <c r="AZ287" s="231" t="n">
        <v>0</v>
      </c>
      <c r="BA287" s="231" t="n">
        <v>0</v>
      </c>
      <c r="BB287" s="231" t="n">
        <v>0</v>
      </c>
      <c r="BH287" s="231" t="n">
        <v>0.0449681</v>
      </c>
      <c r="BJ287" s="231" t="n">
        <v>0</v>
      </c>
      <c r="BN287" s="231" t="n">
        <v>0.2975</v>
      </c>
      <c r="BQ287" s="231" t="n">
        <v>0</v>
      </c>
      <c r="BR287" s="231" t="n">
        <v>0</v>
      </c>
      <c r="BS287" s="231" t="n">
        <v>0</v>
      </c>
      <c r="BT287" s="231" t="n">
        <v>0</v>
      </c>
      <c r="BU287" s="231" t="n">
        <v>0</v>
      </c>
      <c r="BV287" s="231" t="n">
        <v>0</v>
      </c>
    </row>
    <row r="288" customFormat="false" ht="12.75" hidden="false" customHeight="false" outlineLevel="0" collapsed="false">
      <c r="G288" s="219" t="n">
        <f aca="false">EOMONTH(G287,0)+1</f>
        <v>45444</v>
      </c>
      <c r="H288" s="0"/>
      <c r="J288" s="234" t="n">
        <v>0.06835868476134</v>
      </c>
      <c r="S288" s="231"/>
      <c r="Z288" s="270" t="n">
        <v>0</v>
      </c>
      <c r="AA288" s="231" t="n">
        <v>0.175</v>
      </c>
      <c r="AB288" s="231" t="n">
        <v>0.215</v>
      </c>
      <c r="AQ288" s="231" t="n">
        <v>0.45</v>
      </c>
      <c r="AR288" s="231" t="n">
        <v>0.0799681</v>
      </c>
      <c r="AS288" s="231" t="n">
        <v>0</v>
      </c>
      <c r="AT288" s="231" t="n">
        <v>0</v>
      </c>
      <c r="AU288" s="231" t="n">
        <v>0</v>
      </c>
      <c r="AW288" s="231" t="n">
        <v>0</v>
      </c>
      <c r="AX288" s="231" t="n">
        <v>0</v>
      </c>
      <c r="AY288" s="231" t="n">
        <v>0</v>
      </c>
      <c r="AZ288" s="231" t="n">
        <v>0</v>
      </c>
      <c r="BA288" s="231" t="n">
        <v>0</v>
      </c>
      <c r="BB288" s="231" t="n">
        <v>0</v>
      </c>
      <c r="BH288" s="231" t="n">
        <v>0.0449681</v>
      </c>
      <c r="BJ288" s="231" t="n">
        <v>0</v>
      </c>
      <c r="BN288" s="231" t="n">
        <v>0.31</v>
      </c>
      <c r="BQ288" s="231" t="n">
        <v>0</v>
      </c>
      <c r="BR288" s="231" t="n">
        <v>0</v>
      </c>
      <c r="BS288" s="231" t="n">
        <v>0</v>
      </c>
      <c r="BT288" s="231" t="n">
        <v>0</v>
      </c>
      <c r="BU288" s="231" t="n">
        <v>0</v>
      </c>
      <c r="BV288" s="231" t="n">
        <v>0</v>
      </c>
    </row>
    <row r="289" customFormat="false" ht="12.75" hidden="false" customHeight="false" outlineLevel="0" collapsed="false">
      <c r="G289" s="219" t="n">
        <f aca="false">EOMONTH(G288,0)+1</f>
        <v>45474</v>
      </c>
      <c r="H289" s="0"/>
      <c r="J289" s="234" t="n">
        <v>0.068354243006276</v>
      </c>
      <c r="S289" s="231"/>
      <c r="Z289" s="270" t="n">
        <v>0</v>
      </c>
      <c r="AA289" s="231" t="n">
        <v>0.175</v>
      </c>
      <c r="AB289" s="231" t="n">
        <v>0.205</v>
      </c>
      <c r="AQ289" s="231" t="n">
        <v>0.45</v>
      </c>
      <c r="AR289" s="231" t="n">
        <v>0.0799681</v>
      </c>
      <c r="AS289" s="231" t="n">
        <v>0</v>
      </c>
      <c r="AT289" s="231" t="n">
        <v>0</v>
      </c>
      <c r="AU289" s="231" t="n">
        <v>0</v>
      </c>
      <c r="AW289" s="231" t="n">
        <v>0</v>
      </c>
      <c r="AX289" s="231" t="n">
        <v>0</v>
      </c>
      <c r="AY289" s="231" t="n">
        <v>0</v>
      </c>
      <c r="AZ289" s="231" t="n">
        <v>0</v>
      </c>
      <c r="BA289" s="231" t="n">
        <v>0</v>
      </c>
      <c r="BB289" s="231" t="n">
        <v>0</v>
      </c>
      <c r="BH289" s="231" t="n">
        <v>0.0449681</v>
      </c>
      <c r="BJ289" s="231" t="n">
        <v>0</v>
      </c>
      <c r="BN289" s="231" t="n">
        <v>0.31</v>
      </c>
      <c r="BQ289" s="231" t="n">
        <v>0</v>
      </c>
      <c r="BR289" s="231" t="n">
        <v>0</v>
      </c>
      <c r="BS289" s="231" t="n">
        <v>0</v>
      </c>
      <c r="BT289" s="231" t="n">
        <v>0</v>
      </c>
      <c r="BU289" s="231" t="n">
        <v>0</v>
      </c>
      <c r="BV289" s="231" t="n">
        <v>0</v>
      </c>
    </row>
    <row r="290" customFormat="false" ht="12.75" hidden="false" customHeight="false" outlineLevel="0" collapsed="false">
      <c r="G290" s="219" t="n">
        <f aca="false">EOMONTH(G289,0)+1</f>
        <v>45505</v>
      </c>
      <c r="H290" s="0"/>
      <c r="J290" s="234" t="n">
        <v>0.068349801251217</v>
      </c>
      <c r="S290" s="231"/>
      <c r="Z290" s="270" t="n">
        <v>0</v>
      </c>
      <c r="AA290" s="231" t="n">
        <v>0.165</v>
      </c>
      <c r="AB290" s="231" t="n">
        <v>0.185</v>
      </c>
      <c r="AQ290" s="231" t="n">
        <v>0.41</v>
      </c>
      <c r="AR290" s="231" t="n">
        <v>0.0799681</v>
      </c>
      <c r="AS290" s="231" t="n">
        <v>0</v>
      </c>
      <c r="AT290" s="231" t="n">
        <v>0</v>
      </c>
      <c r="AU290" s="231" t="n">
        <v>0</v>
      </c>
      <c r="AW290" s="231" t="n">
        <v>0</v>
      </c>
      <c r="AX290" s="231" t="n">
        <v>0</v>
      </c>
      <c r="AY290" s="231" t="n">
        <v>0</v>
      </c>
      <c r="AZ290" s="231" t="n">
        <v>0</v>
      </c>
      <c r="BA290" s="231" t="n">
        <v>0</v>
      </c>
      <c r="BB290" s="231" t="n">
        <v>0</v>
      </c>
      <c r="BH290" s="231" t="n">
        <v>0.0449681</v>
      </c>
      <c r="BJ290" s="231" t="n">
        <v>0</v>
      </c>
      <c r="BN290" s="231" t="n">
        <v>0.3</v>
      </c>
      <c r="BQ290" s="231" t="n">
        <v>0</v>
      </c>
      <c r="BR290" s="231" t="n">
        <v>0</v>
      </c>
      <c r="BS290" s="231" t="n">
        <v>0</v>
      </c>
      <c r="BT290" s="231" t="n">
        <v>0</v>
      </c>
      <c r="BU290" s="231" t="n">
        <v>0</v>
      </c>
      <c r="BV290" s="231" t="n">
        <v>0</v>
      </c>
    </row>
    <row r="291" customFormat="false" ht="12.75" hidden="false" customHeight="false" outlineLevel="0" collapsed="false">
      <c r="G291" s="219" t="n">
        <f aca="false">EOMONTH(G290,0)+1</f>
        <v>45536</v>
      </c>
      <c r="H291" s="0"/>
      <c r="J291" s="234" t="n">
        <v>0.068345502778586</v>
      </c>
      <c r="S291" s="231"/>
      <c r="Z291" s="270" t="n">
        <v>0</v>
      </c>
      <c r="AA291" s="231" t="n">
        <v>0.1725</v>
      </c>
      <c r="AB291" s="231" t="n">
        <v>0.205</v>
      </c>
      <c r="AQ291" s="231" t="n">
        <v>0.42</v>
      </c>
      <c r="AR291" s="231" t="n">
        <v>0.0799681</v>
      </c>
      <c r="AS291" s="231" t="n">
        <v>0</v>
      </c>
      <c r="AT291" s="231" t="n">
        <v>0</v>
      </c>
      <c r="AU291" s="231" t="n">
        <v>0</v>
      </c>
      <c r="AW291" s="231" t="n">
        <v>0</v>
      </c>
      <c r="AX291" s="231" t="n">
        <v>0</v>
      </c>
      <c r="AY291" s="231" t="n">
        <v>0</v>
      </c>
      <c r="AZ291" s="231" t="n">
        <v>0</v>
      </c>
      <c r="BA291" s="231" t="n">
        <v>0</v>
      </c>
      <c r="BB291" s="231" t="n">
        <v>0</v>
      </c>
      <c r="BH291" s="231" t="n">
        <v>0.0449681</v>
      </c>
      <c r="BJ291" s="231" t="n">
        <v>0</v>
      </c>
      <c r="BN291" s="231" t="n">
        <v>0.37253</v>
      </c>
      <c r="BQ291" s="231" t="n">
        <v>0</v>
      </c>
      <c r="BR291" s="231" t="n">
        <v>0</v>
      </c>
      <c r="BS291" s="231" t="n">
        <v>0</v>
      </c>
      <c r="BT291" s="231" t="n">
        <v>0</v>
      </c>
      <c r="BU291" s="231" t="n">
        <v>0</v>
      </c>
      <c r="BV291" s="231" t="n">
        <v>0</v>
      </c>
    </row>
    <row r="292" customFormat="false" ht="12.75" hidden="false" customHeight="false" outlineLevel="0" collapsed="false">
      <c r="G292" s="219" t="n">
        <f aca="false">EOMONTH(G291,0)+1</f>
        <v>45566</v>
      </c>
      <c r="H292" s="0"/>
      <c r="J292" s="234" t="n">
        <v>0.06834106102354</v>
      </c>
      <c r="S292" s="231"/>
      <c r="Z292" s="270" t="n">
        <v>0</v>
      </c>
      <c r="AA292" s="231" t="n">
        <v>0.24</v>
      </c>
      <c r="AB292" s="231" t="n">
        <v>0.26</v>
      </c>
      <c r="AQ292" s="231" t="n">
        <v>0.86</v>
      </c>
      <c r="AR292" s="231" t="n">
        <v>1.12E-005</v>
      </c>
      <c r="AS292" s="231" t="n">
        <v>0</v>
      </c>
      <c r="AT292" s="231" t="n">
        <v>0</v>
      </c>
      <c r="AU292" s="231" t="n">
        <v>0</v>
      </c>
      <c r="AW292" s="231" t="n">
        <v>0</v>
      </c>
      <c r="AX292" s="231" t="n">
        <v>0</v>
      </c>
      <c r="AY292" s="231" t="n">
        <v>0</v>
      </c>
      <c r="AZ292" s="231" t="n">
        <v>0</v>
      </c>
      <c r="BA292" s="231" t="n">
        <v>0</v>
      </c>
      <c r="BB292" s="231" t="n">
        <v>0</v>
      </c>
      <c r="BH292" s="231" t="n">
        <v>-0.0349887</v>
      </c>
      <c r="BJ292" s="231" t="n">
        <v>0</v>
      </c>
      <c r="BN292" s="231" t="n">
        <v>0.545</v>
      </c>
      <c r="BQ292" s="231" t="n">
        <v>0</v>
      </c>
      <c r="BR292" s="231" t="n">
        <v>0</v>
      </c>
      <c r="BS292" s="231" t="n">
        <v>0</v>
      </c>
      <c r="BT292" s="231" t="n">
        <v>0</v>
      </c>
      <c r="BU292" s="231" t="n">
        <v>0</v>
      </c>
      <c r="BV292" s="231" t="n">
        <v>0</v>
      </c>
    </row>
    <row r="293" customFormat="false" ht="12.75" hidden="false" customHeight="false" outlineLevel="0" collapsed="false">
      <c r="G293" s="219" t="n">
        <f aca="false">EOMONTH(G292,0)+1</f>
        <v>45597</v>
      </c>
      <c r="H293" s="0"/>
      <c r="J293" s="234" t="n">
        <v>0.068336762550921</v>
      </c>
      <c r="S293" s="231"/>
      <c r="Z293" s="270" t="n">
        <v>0</v>
      </c>
      <c r="AA293" s="231" t="n">
        <v>0.26</v>
      </c>
      <c r="AB293" s="231" t="n">
        <v>0.37</v>
      </c>
      <c r="AQ293" s="231" t="n">
        <v>1.28</v>
      </c>
      <c r="AR293" s="231" t="n">
        <v>-0.0149519</v>
      </c>
      <c r="AS293" s="231" t="n">
        <v>0</v>
      </c>
      <c r="AT293" s="231" t="n">
        <v>0</v>
      </c>
      <c r="AU293" s="231" t="n">
        <v>0</v>
      </c>
      <c r="AW293" s="231" t="n">
        <v>0</v>
      </c>
      <c r="AX293" s="231" t="n">
        <v>0</v>
      </c>
      <c r="AY293" s="231" t="n">
        <v>0</v>
      </c>
      <c r="AZ293" s="231" t="n">
        <v>0</v>
      </c>
      <c r="BA293" s="231" t="n">
        <v>0</v>
      </c>
      <c r="BB293" s="231" t="n">
        <v>0</v>
      </c>
      <c r="BH293" s="231" t="n">
        <v>-0.0499519</v>
      </c>
      <c r="BJ293" s="231" t="n">
        <v>0</v>
      </c>
      <c r="BN293" s="231" t="n">
        <v>0.88</v>
      </c>
      <c r="BQ293" s="231" t="n">
        <v>0</v>
      </c>
      <c r="BR293" s="231" t="n">
        <v>0</v>
      </c>
      <c r="BS293" s="231" t="n">
        <v>0</v>
      </c>
      <c r="BT293" s="231" t="n">
        <v>0</v>
      </c>
      <c r="BU293" s="231" t="n">
        <v>0</v>
      </c>
      <c r="BV293" s="231" t="n">
        <v>0</v>
      </c>
    </row>
    <row r="294" customFormat="false" ht="12.75" hidden="false" customHeight="false" outlineLevel="0" collapsed="false">
      <c r="G294" s="219" t="n">
        <f aca="false">EOMONTH(G293,0)+1</f>
        <v>45627</v>
      </c>
      <c r="H294" s="0"/>
      <c r="J294" s="234" t="n">
        <v>0.068332320795889</v>
      </c>
      <c r="Z294" s="231" t="n">
        <v>0</v>
      </c>
      <c r="AA294" s="270" t="n">
        <v>0.27</v>
      </c>
      <c r="AB294" s="231" t="n">
        <v>0.4</v>
      </c>
      <c r="AQ294" s="231" t="n">
        <v>1.61</v>
      </c>
      <c r="AR294" s="231" t="n">
        <v>-0.0099551</v>
      </c>
      <c r="AS294" s="231" t="n">
        <v>0</v>
      </c>
      <c r="AT294" s="231" t="n">
        <v>0</v>
      </c>
      <c r="AU294" s="231" t="n">
        <v>0</v>
      </c>
      <c r="AW294" s="231" t="n">
        <v>0</v>
      </c>
      <c r="AX294" s="231" t="n">
        <v>0</v>
      </c>
      <c r="AY294" s="231" t="n">
        <v>0</v>
      </c>
      <c r="AZ294" s="231" t="n">
        <v>0</v>
      </c>
      <c r="BA294" s="231" t="n">
        <v>0</v>
      </c>
      <c r="BB294" s="231" t="n">
        <v>0</v>
      </c>
      <c r="BH294" s="231" t="n">
        <v>-0.0449551</v>
      </c>
      <c r="BJ294" s="231" t="n">
        <v>0</v>
      </c>
      <c r="BN294" s="231" t="n">
        <v>1.105</v>
      </c>
      <c r="BQ294" s="231" t="n">
        <v>0</v>
      </c>
      <c r="BR294" s="231" t="n">
        <v>0</v>
      </c>
      <c r="BS294" s="231" t="n">
        <v>0</v>
      </c>
      <c r="BT294" s="231" t="n">
        <v>0</v>
      </c>
      <c r="BU294" s="231" t="n">
        <v>0</v>
      </c>
      <c r="BV294" s="231" t="n">
        <v>0</v>
      </c>
    </row>
    <row r="295" customFormat="false" ht="12.75" hidden="false" customHeight="false" outlineLevel="0" collapsed="false">
      <c r="G295" s="219" t="n">
        <f aca="false">EOMONTH(G294,0)+1</f>
        <v>45658</v>
      </c>
      <c r="H295" s="0"/>
      <c r="J295" s="234" t="n">
        <v>0.068327879040862</v>
      </c>
      <c r="Z295" s="231" t="n">
        <v>0</v>
      </c>
      <c r="AA295" s="270" t="n">
        <v>0.27</v>
      </c>
      <c r="AB295" s="231" t="n">
        <v>0.39</v>
      </c>
      <c r="AQ295" s="231" t="n">
        <v>1.57</v>
      </c>
      <c r="AR295" s="231" t="n">
        <v>0.0150425</v>
      </c>
      <c r="AS295" s="231" t="n">
        <v>0</v>
      </c>
      <c r="AT295" s="231" t="n">
        <v>0</v>
      </c>
      <c r="AU295" s="231" t="n">
        <v>0</v>
      </c>
      <c r="AW295" s="231" t="n">
        <v>0</v>
      </c>
      <c r="AX295" s="231" t="n">
        <v>0</v>
      </c>
      <c r="AY295" s="231" t="n">
        <v>0</v>
      </c>
      <c r="AZ295" s="231" t="n">
        <v>0</v>
      </c>
      <c r="BA295" s="231" t="n">
        <v>0</v>
      </c>
      <c r="BB295" s="231" t="n">
        <v>0</v>
      </c>
      <c r="BH295" s="231" t="n">
        <v>-0.0199574</v>
      </c>
      <c r="BJ295" s="231" t="n">
        <v>0</v>
      </c>
      <c r="BN295" s="231" t="n">
        <v>1.105</v>
      </c>
      <c r="BQ295" s="231" t="n">
        <v>0</v>
      </c>
      <c r="BR295" s="231" t="n">
        <v>0</v>
      </c>
      <c r="BS295" s="231" t="n">
        <v>0</v>
      </c>
      <c r="BT295" s="231" t="n">
        <v>0</v>
      </c>
      <c r="BU295" s="231" t="n">
        <v>0</v>
      </c>
      <c r="BV295" s="231" t="n">
        <v>0</v>
      </c>
    </row>
    <row r="296" customFormat="false" ht="12.75" hidden="false" customHeight="false" outlineLevel="0" collapsed="false">
      <c r="G296" s="219" t="n">
        <f aca="false">EOMONTH(G295,0)+1</f>
        <v>45689</v>
      </c>
      <c r="H296" s="0"/>
      <c r="J296" s="234" t="n">
        <v>0.068323867133102</v>
      </c>
      <c r="Z296" s="231" t="n">
        <v>0</v>
      </c>
      <c r="AA296" s="270" t="n">
        <v>0.24</v>
      </c>
      <c r="AB296" s="231" t="n">
        <v>0.39</v>
      </c>
      <c r="AQ296" s="231" t="n">
        <v>0.93</v>
      </c>
      <c r="AR296" s="231" t="n">
        <v>0.0250425</v>
      </c>
      <c r="AS296" s="231" t="n">
        <v>0</v>
      </c>
      <c r="AT296" s="231" t="n">
        <v>0</v>
      </c>
      <c r="AU296" s="231" t="n">
        <v>0</v>
      </c>
      <c r="AW296" s="231" t="n">
        <v>0</v>
      </c>
      <c r="AX296" s="231" t="n">
        <v>0</v>
      </c>
      <c r="AY296" s="231" t="n">
        <v>0</v>
      </c>
      <c r="AZ296" s="231" t="n">
        <v>0</v>
      </c>
      <c r="BA296" s="231" t="n">
        <v>0</v>
      </c>
      <c r="BB296" s="231" t="n">
        <v>0</v>
      </c>
      <c r="BH296" s="231" t="n">
        <v>-0.0099574</v>
      </c>
      <c r="BJ296" s="231" t="n">
        <v>0</v>
      </c>
      <c r="BN296" s="231" t="n">
        <v>0.715</v>
      </c>
      <c r="BQ296" s="231" t="n">
        <v>0</v>
      </c>
      <c r="BR296" s="231" t="n">
        <v>0</v>
      </c>
      <c r="BS296" s="231" t="n">
        <v>0</v>
      </c>
      <c r="BT296" s="231" t="n">
        <v>0</v>
      </c>
      <c r="BU296" s="231" t="n">
        <v>0</v>
      </c>
      <c r="BV296" s="231" t="n">
        <v>0</v>
      </c>
    </row>
    <row r="297" customFormat="false" ht="12.75" hidden="false" customHeight="false" outlineLevel="0" collapsed="false">
      <c r="G297" s="219" t="n">
        <f aca="false">EOMONTH(G296,0)+1</f>
        <v>45717</v>
      </c>
      <c r="H297" s="0"/>
      <c r="J297" s="234" t="n">
        <v>0.068319425378088</v>
      </c>
      <c r="Z297" s="231" t="n">
        <v>0</v>
      </c>
      <c r="AA297" s="270" t="n">
        <v>0.17</v>
      </c>
      <c r="AB297" s="231" t="n">
        <v>0.24</v>
      </c>
      <c r="AQ297" s="231" t="n">
        <v>0.45</v>
      </c>
      <c r="AR297" s="231" t="n">
        <v>0.0849766</v>
      </c>
      <c r="AS297" s="231" t="n">
        <v>0</v>
      </c>
      <c r="AT297" s="231" t="n">
        <v>0</v>
      </c>
      <c r="AU297" s="231" t="n">
        <v>0</v>
      </c>
      <c r="AW297" s="231" t="n">
        <v>0</v>
      </c>
      <c r="AX297" s="231" t="n">
        <v>0</v>
      </c>
      <c r="AY297" s="231" t="n">
        <v>0</v>
      </c>
      <c r="AZ297" s="231" t="n">
        <v>0</v>
      </c>
      <c r="BA297" s="231" t="n">
        <v>0</v>
      </c>
      <c r="BB297" s="231" t="n">
        <v>0</v>
      </c>
      <c r="BH297" s="231" t="n">
        <v>0.0499766</v>
      </c>
      <c r="BJ297" s="231" t="n">
        <v>0</v>
      </c>
      <c r="BN297" s="231" t="n">
        <v>0.365</v>
      </c>
      <c r="BQ297" s="231" t="n">
        <v>0</v>
      </c>
      <c r="BR297" s="231" t="n">
        <v>0</v>
      </c>
      <c r="BS297" s="231" t="n">
        <v>0</v>
      </c>
      <c r="BT297" s="231" t="n">
        <v>0</v>
      </c>
      <c r="BU297" s="231" t="n">
        <v>0</v>
      </c>
      <c r="BV297" s="231" t="n">
        <v>0</v>
      </c>
    </row>
    <row r="298" customFormat="false" ht="12.75" hidden="false" customHeight="false" outlineLevel="0" collapsed="false">
      <c r="G298" s="219" t="n">
        <f aca="false">EOMONTH(G297,0)+1</f>
        <v>45748</v>
      </c>
      <c r="H298" s="0"/>
      <c r="J298" s="234" t="n">
        <v>0.0683151269055</v>
      </c>
      <c r="Z298" s="231" t="n">
        <v>0</v>
      </c>
      <c r="AA298" s="270" t="n">
        <v>0.165</v>
      </c>
      <c r="AB298" s="231" t="n">
        <v>0.195</v>
      </c>
      <c r="AQ298" s="231" t="n">
        <v>0.39</v>
      </c>
      <c r="AR298" s="231" t="n">
        <v>0.0849681</v>
      </c>
      <c r="AS298" s="231" t="n">
        <v>0</v>
      </c>
      <c r="AT298" s="231" t="n">
        <v>0</v>
      </c>
      <c r="AU298" s="231" t="n">
        <v>0</v>
      </c>
      <c r="AW298" s="231" t="n">
        <v>0</v>
      </c>
      <c r="AX298" s="231" t="n">
        <v>0</v>
      </c>
      <c r="AY298" s="231" t="n">
        <v>0</v>
      </c>
      <c r="AZ298" s="231" t="n">
        <v>0</v>
      </c>
      <c r="BA298" s="231" t="n">
        <v>0</v>
      </c>
      <c r="BB298" s="231" t="n">
        <v>0</v>
      </c>
      <c r="BH298" s="231" t="n">
        <v>0.0499681</v>
      </c>
      <c r="BJ298" s="231" t="n">
        <v>0</v>
      </c>
      <c r="BN298" s="231" t="n">
        <v>0.2975</v>
      </c>
      <c r="BQ298" s="231" t="n">
        <v>0</v>
      </c>
      <c r="BR298" s="231" t="n">
        <v>0</v>
      </c>
      <c r="BS298" s="231" t="n">
        <v>0</v>
      </c>
      <c r="BT298" s="231" t="n">
        <v>0</v>
      </c>
      <c r="BU298" s="231" t="n">
        <v>0</v>
      </c>
      <c r="BV298" s="231" t="n">
        <v>0</v>
      </c>
    </row>
    <row r="299" customFormat="false" ht="12.75" hidden="false" customHeight="false" outlineLevel="0" collapsed="false">
      <c r="G299" s="219" t="n">
        <f aca="false">EOMONTH(G298,0)+1</f>
        <v>45778</v>
      </c>
      <c r="H299" s="0"/>
      <c r="J299" s="234" t="n">
        <v>0.0683106851505</v>
      </c>
      <c r="Z299" s="231" t="n">
        <v>0</v>
      </c>
      <c r="AA299" s="270" t="n">
        <v>0.17</v>
      </c>
      <c r="AB299" s="231" t="n">
        <v>0.195</v>
      </c>
      <c r="AQ299" s="231" t="n">
        <v>0.39</v>
      </c>
      <c r="AR299" s="231" t="n">
        <v>0.0849681</v>
      </c>
      <c r="AS299" s="231" t="n">
        <v>0</v>
      </c>
      <c r="AT299" s="231" t="n">
        <v>0</v>
      </c>
      <c r="AU299" s="231" t="n">
        <v>0</v>
      </c>
      <c r="AW299" s="231" t="n">
        <v>0</v>
      </c>
      <c r="AX299" s="231" t="n">
        <v>0</v>
      </c>
      <c r="AY299" s="231" t="n">
        <v>0</v>
      </c>
      <c r="AZ299" s="231" t="n">
        <v>0</v>
      </c>
      <c r="BA299" s="231" t="n">
        <v>0</v>
      </c>
      <c r="BB299" s="231" t="n">
        <v>0</v>
      </c>
      <c r="BH299" s="231" t="n">
        <v>0.0499681</v>
      </c>
      <c r="BJ299" s="231" t="n">
        <v>0</v>
      </c>
      <c r="BN299" s="231" t="n">
        <v>0.2975</v>
      </c>
      <c r="BQ299" s="231" t="n">
        <v>0</v>
      </c>
      <c r="BR299" s="231" t="n">
        <v>0</v>
      </c>
      <c r="BS299" s="231" t="n">
        <v>0</v>
      </c>
      <c r="BT299" s="231" t="n">
        <v>0</v>
      </c>
      <c r="BU299" s="231" t="n">
        <v>0</v>
      </c>
      <c r="BV299" s="231" t="n">
        <v>0</v>
      </c>
    </row>
    <row r="300" customFormat="false" ht="12.75" hidden="false" customHeight="false" outlineLevel="0" collapsed="false">
      <c r="G300" s="219" t="n">
        <f aca="false">EOMONTH(G299,0)+1</f>
        <v>45809</v>
      </c>
      <c r="H300" s="0"/>
      <c r="J300" s="234" t="n">
        <v>0.068306386677924</v>
      </c>
      <c r="Z300" s="231" t="n">
        <v>0</v>
      </c>
      <c r="AA300" s="270" t="n">
        <v>0.175</v>
      </c>
      <c r="AB300" s="231" t="n">
        <v>0.215</v>
      </c>
      <c r="AQ300" s="231" t="n">
        <v>0.45</v>
      </c>
      <c r="AR300" s="231" t="n">
        <v>0.0849681</v>
      </c>
      <c r="AS300" s="231" t="n">
        <v>0</v>
      </c>
      <c r="AT300" s="231" t="n">
        <v>0</v>
      </c>
      <c r="AU300" s="231" t="n">
        <v>0</v>
      </c>
      <c r="AW300" s="231" t="n">
        <v>0</v>
      </c>
      <c r="AX300" s="231" t="n">
        <v>0</v>
      </c>
      <c r="AY300" s="231" t="n">
        <v>0</v>
      </c>
      <c r="AZ300" s="231" t="n">
        <v>0</v>
      </c>
      <c r="BA300" s="231" t="n">
        <v>0</v>
      </c>
      <c r="BB300" s="231" t="n">
        <v>0</v>
      </c>
      <c r="BH300" s="231" t="n">
        <v>0.0499681</v>
      </c>
      <c r="BJ300" s="231" t="n">
        <v>0</v>
      </c>
      <c r="BN300" s="231" t="n">
        <v>0.31</v>
      </c>
      <c r="BQ300" s="231" t="n">
        <v>0</v>
      </c>
      <c r="BR300" s="231" t="n">
        <v>0</v>
      </c>
      <c r="BS300" s="231" t="n">
        <v>0</v>
      </c>
      <c r="BT300" s="231" t="n">
        <v>0</v>
      </c>
      <c r="BU300" s="231" t="n">
        <v>0</v>
      </c>
      <c r="BV300" s="231" t="n">
        <v>0</v>
      </c>
    </row>
    <row r="301" customFormat="false" ht="12.75" hidden="false" customHeight="false" outlineLevel="0" collapsed="false">
      <c r="G301" s="219" t="n">
        <f aca="false">EOMONTH(G300,0)+1</f>
        <v>45839</v>
      </c>
      <c r="H301" s="0"/>
      <c r="J301" s="234" t="n">
        <v>0.068301944922936</v>
      </c>
      <c r="Z301" s="231" t="n">
        <v>0</v>
      </c>
      <c r="AA301" s="270" t="n">
        <v>0.175</v>
      </c>
      <c r="AB301" s="231" t="n">
        <v>0.205</v>
      </c>
      <c r="AQ301" s="231" t="n">
        <v>0.45</v>
      </c>
      <c r="AR301" s="231" t="n">
        <v>0.0849681</v>
      </c>
      <c r="AS301" s="231" t="n">
        <v>0</v>
      </c>
      <c r="AT301" s="231" t="n">
        <v>0</v>
      </c>
      <c r="AU301" s="231" t="n">
        <v>0</v>
      </c>
      <c r="AW301" s="231" t="n">
        <v>0</v>
      </c>
      <c r="AX301" s="231" t="n">
        <v>0</v>
      </c>
      <c r="AY301" s="231" t="n">
        <v>0</v>
      </c>
      <c r="AZ301" s="231" t="n">
        <v>0</v>
      </c>
      <c r="BA301" s="231" t="n">
        <v>0</v>
      </c>
      <c r="BB301" s="231" t="n">
        <v>0</v>
      </c>
      <c r="BH301" s="231" t="n">
        <v>0.0499681</v>
      </c>
      <c r="BJ301" s="231" t="n">
        <v>0</v>
      </c>
      <c r="BN301" s="231" t="n">
        <v>0.31</v>
      </c>
      <c r="BQ301" s="231" t="n">
        <v>0</v>
      </c>
      <c r="BR301" s="231" t="n">
        <v>0</v>
      </c>
      <c r="BS301" s="231" t="n">
        <v>0</v>
      </c>
      <c r="BT301" s="231" t="n">
        <v>0</v>
      </c>
      <c r="BU301" s="231" t="n">
        <v>0</v>
      </c>
      <c r="BV301" s="231" t="n">
        <v>0</v>
      </c>
    </row>
    <row r="302" customFormat="false" ht="12.75" hidden="false" customHeight="false" outlineLevel="0" collapsed="false">
      <c r="G302" s="219" t="n">
        <f aca="false">EOMONTH(G301,0)+1</f>
        <v>45870</v>
      </c>
      <c r="H302" s="0"/>
      <c r="J302" s="234" t="n">
        <v>0.068297503167954</v>
      </c>
      <c r="Z302" s="231" t="n">
        <v>0</v>
      </c>
      <c r="AA302" s="270" t="n">
        <v>0.165</v>
      </c>
      <c r="AB302" s="231" t="n">
        <v>0.185</v>
      </c>
      <c r="AQ302" s="231" t="n">
        <v>0.41</v>
      </c>
      <c r="AR302" s="231" t="n">
        <v>0.0849681</v>
      </c>
      <c r="AS302" s="231" t="n">
        <v>0</v>
      </c>
      <c r="AT302" s="231" t="n">
        <v>0</v>
      </c>
      <c r="AU302" s="231" t="n">
        <v>0</v>
      </c>
      <c r="AW302" s="231" t="n">
        <v>0</v>
      </c>
      <c r="AX302" s="231" t="n">
        <v>0</v>
      </c>
      <c r="AY302" s="231" t="n">
        <v>0</v>
      </c>
      <c r="AZ302" s="231" t="n">
        <v>0</v>
      </c>
      <c r="BA302" s="231" t="n">
        <v>0</v>
      </c>
      <c r="BB302" s="231" t="n">
        <v>0</v>
      </c>
      <c r="BH302" s="231" t="n">
        <v>0.0499681</v>
      </c>
      <c r="BJ302" s="231" t="n">
        <v>0</v>
      </c>
      <c r="BN302" s="231" t="n">
        <v>0.3</v>
      </c>
      <c r="BQ302" s="231" t="n">
        <v>0</v>
      </c>
      <c r="BR302" s="231" t="n">
        <v>0</v>
      </c>
      <c r="BS302" s="231" t="n">
        <v>0</v>
      </c>
      <c r="BT302" s="231" t="n">
        <v>0</v>
      </c>
      <c r="BU302" s="231" t="n">
        <v>0</v>
      </c>
      <c r="BV302" s="231" t="n">
        <v>0</v>
      </c>
    </row>
    <row r="303" customFormat="false" ht="12.75" hidden="false" customHeight="false" outlineLevel="0" collapsed="false">
      <c r="G303" s="219" t="n">
        <f aca="false">EOMONTH(G302,0)+1</f>
        <v>45901</v>
      </c>
      <c r="H303" s="0"/>
      <c r="J303" s="234" t="n">
        <v>0.068293204695397</v>
      </c>
      <c r="Z303" s="231" t="n">
        <v>0</v>
      </c>
      <c r="AA303" s="270" t="n">
        <v>0.1725</v>
      </c>
      <c r="AB303" s="231" t="n">
        <v>0.205</v>
      </c>
      <c r="AQ303" s="231" t="n">
        <v>0.42</v>
      </c>
      <c r="AR303" s="231" t="n">
        <v>0.0849681</v>
      </c>
      <c r="AS303" s="231" t="n">
        <v>0</v>
      </c>
      <c r="AT303" s="231" t="n">
        <v>0</v>
      </c>
      <c r="AU303" s="231" t="n">
        <v>0</v>
      </c>
      <c r="AW303" s="231" t="n">
        <v>0</v>
      </c>
      <c r="AX303" s="231" t="n">
        <v>0</v>
      </c>
      <c r="AY303" s="231" t="n">
        <v>0</v>
      </c>
      <c r="AZ303" s="231" t="n">
        <v>0</v>
      </c>
      <c r="BA303" s="231" t="n">
        <v>0</v>
      </c>
      <c r="BB303" s="231" t="n">
        <v>0</v>
      </c>
      <c r="BH303" s="231" t="n">
        <v>0.0499681</v>
      </c>
      <c r="BJ303" s="231" t="n">
        <v>0</v>
      </c>
      <c r="BN303" s="231" t="n">
        <v>0.37253</v>
      </c>
      <c r="BQ303" s="231" t="n">
        <v>0</v>
      </c>
      <c r="BR303" s="231" t="n">
        <v>0</v>
      </c>
      <c r="BS303" s="231" t="n">
        <v>0</v>
      </c>
      <c r="BT303" s="231" t="n">
        <v>0</v>
      </c>
      <c r="BU303" s="231" t="n">
        <v>0</v>
      </c>
      <c r="BV303" s="231" t="n">
        <v>0</v>
      </c>
    </row>
    <row r="304" customFormat="false" ht="12.75" hidden="false" customHeight="false" outlineLevel="0" collapsed="false">
      <c r="G304" s="219" t="n">
        <f aca="false">EOMONTH(G303,0)+1</f>
        <v>45931</v>
      </c>
      <c r="H304" s="0"/>
      <c r="J304" s="234" t="n">
        <v>0.068288762940429</v>
      </c>
      <c r="Z304" s="231" t="n">
        <v>0</v>
      </c>
      <c r="AA304" s="270" t="n">
        <v>0.24</v>
      </c>
      <c r="AB304" s="231" t="n">
        <v>0.26</v>
      </c>
      <c r="AQ304" s="231" t="n">
        <v>0.86</v>
      </c>
      <c r="AR304" s="231" t="n">
        <v>0.0050112</v>
      </c>
      <c r="AS304" s="231" t="n">
        <v>0</v>
      </c>
      <c r="AT304" s="231" t="n">
        <v>0</v>
      </c>
      <c r="AU304" s="231" t="n">
        <v>0</v>
      </c>
      <c r="AW304" s="231" t="n">
        <v>0</v>
      </c>
      <c r="AX304" s="231" t="n">
        <v>0</v>
      </c>
      <c r="AY304" s="231" t="n">
        <v>0</v>
      </c>
      <c r="AZ304" s="231" t="n">
        <v>0</v>
      </c>
      <c r="BA304" s="231" t="n">
        <v>0</v>
      </c>
      <c r="BB304" s="231" t="n">
        <v>0</v>
      </c>
      <c r="BH304" s="231" t="n">
        <v>-0.0299887</v>
      </c>
      <c r="BJ304" s="231" t="n">
        <v>0</v>
      </c>
      <c r="BN304" s="231" t="n">
        <v>0.545</v>
      </c>
      <c r="BQ304" s="231" t="n">
        <v>0</v>
      </c>
      <c r="BR304" s="231" t="n">
        <v>0</v>
      </c>
      <c r="BS304" s="231" t="n">
        <v>0</v>
      </c>
      <c r="BT304" s="231" t="n">
        <v>0</v>
      </c>
      <c r="BU304" s="231" t="n">
        <v>0</v>
      </c>
      <c r="BV304" s="231" t="n">
        <v>0</v>
      </c>
    </row>
    <row r="305" customFormat="false" ht="12.75" hidden="false" customHeight="false" outlineLevel="0" collapsed="false">
      <c r="G305" s="219" t="n">
        <f aca="false">EOMONTH(G304,0)+1</f>
        <v>45962</v>
      </c>
      <c r="H305" s="0"/>
      <c r="J305" s="234" t="n">
        <v>0.068284464467884</v>
      </c>
      <c r="Z305" s="231" t="n">
        <v>0</v>
      </c>
      <c r="AA305" s="270" t="n">
        <v>0.26</v>
      </c>
      <c r="AB305" s="231" t="n">
        <v>0.37</v>
      </c>
      <c r="AQ305" s="231" t="n">
        <v>1.28</v>
      </c>
      <c r="AR305" s="231" t="n">
        <v>-0.0099519</v>
      </c>
      <c r="AS305" s="231" t="n">
        <v>0</v>
      </c>
      <c r="AT305" s="231" t="n">
        <v>0</v>
      </c>
      <c r="AU305" s="231" t="n">
        <v>0</v>
      </c>
      <c r="AW305" s="231" t="n">
        <v>0</v>
      </c>
      <c r="AX305" s="231" t="n">
        <v>0</v>
      </c>
      <c r="AY305" s="231" t="n">
        <v>0</v>
      </c>
      <c r="AZ305" s="231" t="n">
        <v>0</v>
      </c>
      <c r="BA305" s="231" t="n">
        <v>0</v>
      </c>
      <c r="BB305" s="231" t="n">
        <v>0</v>
      </c>
      <c r="BH305" s="231" t="n">
        <v>-0.0449519</v>
      </c>
      <c r="BJ305" s="231" t="n">
        <v>0</v>
      </c>
      <c r="BN305" s="231" t="n">
        <v>0.88</v>
      </c>
      <c r="BQ305" s="231" t="n">
        <v>0</v>
      </c>
      <c r="BR305" s="231" t="n">
        <v>0</v>
      </c>
      <c r="BS305" s="231" t="n">
        <v>0</v>
      </c>
      <c r="BT305" s="231" t="n">
        <v>0</v>
      </c>
      <c r="BU305" s="231" t="n">
        <v>0</v>
      </c>
      <c r="BV305" s="231" t="n">
        <v>0</v>
      </c>
    </row>
    <row r="306" customFormat="false" ht="12.75" hidden="false" customHeight="false" outlineLevel="0" collapsed="false">
      <c r="G306" s="219" t="n">
        <f aca="false">EOMONTH(G305,0)+1</f>
        <v>45992</v>
      </c>
      <c r="H306" s="0"/>
      <c r="J306" s="234" t="n">
        <v>0.068280022712928</v>
      </c>
      <c r="Z306" s="231" t="n">
        <v>0</v>
      </c>
      <c r="AA306" s="270" t="n">
        <v>0.27</v>
      </c>
      <c r="AB306" s="231" t="n">
        <v>0.4</v>
      </c>
      <c r="AQ306" s="231" t="n">
        <v>1.61</v>
      </c>
      <c r="AR306" s="231" t="n">
        <v>-0.0049551</v>
      </c>
      <c r="AS306" s="231" t="n">
        <v>0</v>
      </c>
      <c r="AT306" s="231" t="n">
        <v>0</v>
      </c>
      <c r="AU306" s="231" t="n">
        <v>0</v>
      </c>
      <c r="AW306" s="231" t="n">
        <v>0</v>
      </c>
      <c r="AX306" s="231" t="n">
        <v>0</v>
      </c>
      <c r="AY306" s="231" t="n">
        <v>0</v>
      </c>
      <c r="AZ306" s="231" t="n">
        <v>0</v>
      </c>
      <c r="BA306" s="231" t="n">
        <v>0</v>
      </c>
      <c r="BB306" s="231" t="n">
        <v>0</v>
      </c>
      <c r="BH306" s="231" t="n">
        <v>-0.0399551</v>
      </c>
      <c r="BJ306" s="231" t="n">
        <v>0</v>
      </c>
      <c r="BN306" s="231" t="n">
        <v>1.105</v>
      </c>
      <c r="BQ306" s="231" t="n">
        <v>0</v>
      </c>
      <c r="BR306" s="231" t="n">
        <v>0</v>
      </c>
      <c r="BS306" s="231" t="n">
        <v>0</v>
      </c>
      <c r="BT306" s="231" t="n">
        <v>0</v>
      </c>
      <c r="BU306" s="231" t="n">
        <v>0</v>
      </c>
      <c r="BV306" s="231" t="n">
        <v>0</v>
      </c>
    </row>
    <row r="307" customFormat="false" ht="12.75" hidden="false" customHeight="false" outlineLevel="0" collapsed="false">
      <c r="G307" s="219" t="n">
        <f aca="false">EOMONTH(G306,0)+1</f>
        <v>46023</v>
      </c>
      <c r="J307" s="234" t="n">
        <v>0.068275580957979</v>
      </c>
      <c r="Z307" s="231" t="n">
        <v>0</v>
      </c>
      <c r="AA307" s="270" t="n">
        <v>0.27</v>
      </c>
      <c r="AB307" s="231" t="n">
        <v>0.39</v>
      </c>
      <c r="AQ307" s="231" t="n">
        <v>1.57</v>
      </c>
      <c r="AR307" s="231" t="n">
        <v>0.0200425</v>
      </c>
      <c r="AS307" s="231" t="n">
        <v>0</v>
      </c>
      <c r="AT307" s="231" t="n">
        <v>0</v>
      </c>
      <c r="AU307" s="231" t="n">
        <v>0</v>
      </c>
      <c r="AW307" s="231" t="n">
        <v>0</v>
      </c>
      <c r="AX307" s="231" t="n">
        <v>0</v>
      </c>
      <c r="AY307" s="231" t="n">
        <v>0</v>
      </c>
      <c r="AZ307" s="231" t="n">
        <v>0</v>
      </c>
      <c r="BA307" s="231" t="n">
        <v>0</v>
      </c>
      <c r="BB307" s="231" t="n">
        <v>0</v>
      </c>
      <c r="BH307" s="231" t="n">
        <v>-0.0149574</v>
      </c>
      <c r="BJ307" s="231" t="n">
        <v>0</v>
      </c>
      <c r="BN307" s="231" t="n">
        <v>1.105</v>
      </c>
      <c r="BQ307" s="231" t="n">
        <v>0</v>
      </c>
      <c r="BR307" s="231" t="n">
        <v>0</v>
      </c>
      <c r="BS307" s="231" t="n">
        <v>0</v>
      </c>
      <c r="BT307" s="231" t="n">
        <v>0</v>
      </c>
      <c r="BU307" s="231" t="n">
        <v>0</v>
      </c>
      <c r="BV307" s="231" t="n">
        <v>0</v>
      </c>
    </row>
    <row r="308" customFormat="false" ht="12.75" hidden="false" customHeight="false" outlineLevel="0" collapsed="false">
      <c r="G308" s="219" t="n">
        <f aca="false">EOMONTH(G307,0)+1</f>
        <v>46054</v>
      </c>
      <c r="J308" s="234" t="n">
        <v>0.068271569050288</v>
      </c>
      <c r="Z308" s="231" t="n">
        <v>0</v>
      </c>
      <c r="AA308" s="270" t="n">
        <v>0.24</v>
      </c>
      <c r="AB308" s="231" t="n">
        <v>0.39</v>
      </c>
      <c r="AQ308" s="231" t="n">
        <v>0.93</v>
      </c>
      <c r="AR308" s="231" t="n">
        <v>0.0300425</v>
      </c>
      <c r="AS308" s="231" t="n">
        <v>0</v>
      </c>
      <c r="AT308" s="231" t="n">
        <v>0</v>
      </c>
      <c r="AU308" s="231" t="n">
        <v>0</v>
      </c>
      <c r="AW308" s="231" t="n">
        <v>0</v>
      </c>
      <c r="AX308" s="231" t="n">
        <v>0</v>
      </c>
      <c r="AY308" s="231" t="n">
        <v>0</v>
      </c>
      <c r="AZ308" s="231" t="n">
        <v>0</v>
      </c>
      <c r="BA308" s="231" t="n">
        <v>0</v>
      </c>
      <c r="BB308" s="231" t="n">
        <v>0</v>
      </c>
      <c r="BH308" s="231" t="n">
        <v>-0.0049574</v>
      </c>
      <c r="BJ308" s="231" t="n">
        <v>0</v>
      </c>
      <c r="BN308" s="231" t="n">
        <v>0.715</v>
      </c>
      <c r="BQ308" s="231" t="n">
        <v>0</v>
      </c>
      <c r="BR308" s="231" t="n">
        <v>0</v>
      </c>
      <c r="BS308" s="231" t="n">
        <v>0</v>
      </c>
      <c r="BT308" s="231" t="n">
        <v>0</v>
      </c>
      <c r="BU308" s="231" t="n">
        <v>0</v>
      </c>
      <c r="BV308" s="231" t="n">
        <v>0</v>
      </c>
    </row>
    <row r="309" customFormat="false" ht="12.75" hidden="false" customHeight="false" outlineLevel="0" collapsed="false">
      <c r="G309" s="219" t="n">
        <f aca="false">EOMONTH(G308,0)+1</f>
        <v>46082</v>
      </c>
      <c r="J309" s="234" t="n">
        <v>0.068267127295351</v>
      </c>
      <c r="Z309" s="231" t="n">
        <v>0</v>
      </c>
      <c r="AA309" s="270" t="n">
        <v>0.17</v>
      </c>
      <c r="AB309" s="231" t="n">
        <v>0.24</v>
      </c>
      <c r="AQ309" s="231" t="n">
        <v>0.45</v>
      </c>
      <c r="AR309" s="231" t="n">
        <v>0.0899766</v>
      </c>
      <c r="AS309" s="231" t="n">
        <v>0</v>
      </c>
      <c r="AT309" s="231" t="n">
        <v>0</v>
      </c>
      <c r="AU309" s="231" t="n">
        <v>0</v>
      </c>
      <c r="AW309" s="231" t="n">
        <v>0</v>
      </c>
      <c r="AX309" s="231" t="n">
        <v>0</v>
      </c>
      <c r="AY309" s="231" t="n">
        <v>0</v>
      </c>
      <c r="AZ309" s="231" t="n">
        <v>0</v>
      </c>
      <c r="BA309" s="231" t="n">
        <v>0</v>
      </c>
      <c r="BB309" s="231" t="n">
        <v>0</v>
      </c>
      <c r="BH309" s="231" t="n">
        <v>0.0549766</v>
      </c>
      <c r="BJ309" s="231" t="n">
        <v>0</v>
      </c>
      <c r="BN309" s="231" t="n">
        <v>0.365</v>
      </c>
      <c r="BQ309" s="231" t="n">
        <v>0</v>
      </c>
      <c r="BR309" s="231" t="n">
        <v>0</v>
      </c>
      <c r="BS309" s="231" t="n">
        <v>0</v>
      </c>
      <c r="BT309" s="231" t="n">
        <v>0</v>
      </c>
      <c r="BU309" s="231" t="n">
        <v>0</v>
      </c>
      <c r="BV309" s="231" t="n">
        <v>0</v>
      </c>
    </row>
    <row r="310" customFormat="false" ht="12.75" hidden="false" customHeight="false" outlineLevel="0" collapsed="false">
      <c r="G310" s="219" t="n">
        <f aca="false">EOMONTH(G309,0)+1</f>
        <v>46113</v>
      </c>
      <c r="J310" s="234" t="n">
        <v>0.068262828822838</v>
      </c>
      <c r="Z310" s="231" t="n">
        <v>0</v>
      </c>
      <c r="AA310" s="270" t="n">
        <v>0.165</v>
      </c>
      <c r="AB310" s="231" t="n">
        <v>0.195</v>
      </c>
      <c r="AQ310" s="231" t="n">
        <v>0.39</v>
      </c>
      <c r="AR310" s="231" t="n">
        <v>0.0899681</v>
      </c>
      <c r="AS310" s="231" t="n">
        <v>0</v>
      </c>
      <c r="AT310" s="231" t="n">
        <v>0</v>
      </c>
      <c r="AU310" s="231" t="n">
        <v>0</v>
      </c>
      <c r="AW310" s="231" t="n">
        <v>0</v>
      </c>
      <c r="AX310" s="231" t="n">
        <v>0</v>
      </c>
      <c r="AY310" s="231" t="n">
        <v>0</v>
      </c>
      <c r="AZ310" s="231" t="n">
        <v>0</v>
      </c>
      <c r="BA310" s="231" t="n">
        <v>0</v>
      </c>
      <c r="BB310" s="231" t="n">
        <v>0</v>
      </c>
      <c r="BH310" s="231" t="n">
        <v>0.0549681</v>
      </c>
      <c r="BJ310" s="231" t="n">
        <v>0</v>
      </c>
      <c r="BN310" s="231" t="n">
        <v>0.2975</v>
      </c>
      <c r="BQ310" s="231" t="n">
        <v>0</v>
      </c>
      <c r="BR310" s="231" t="n">
        <v>0</v>
      </c>
      <c r="BS310" s="231" t="n">
        <v>0</v>
      </c>
      <c r="BT310" s="231" t="n">
        <v>0</v>
      </c>
      <c r="BU310" s="231" t="n">
        <v>0</v>
      </c>
      <c r="BV310" s="231" t="n">
        <v>0</v>
      </c>
    </row>
    <row r="311" customFormat="false" ht="12.75" hidden="false" customHeight="false" outlineLevel="0" collapsed="false">
      <c r="G311" s="219" t="n">
        <f aca="false">EOMONTH(G310,0)+1</f>
        <v>46143</v>
      </c>
      <c r="J311" s="234" t="n">
        <v>0.068258387067913</v>
      </c>
      <c r="Z311" s="231" t="n">
        <v>0</v>
      </c>
      <c r="AA311" s="270" t="n">
        <v>0.17</v>
      </c>
      <c r="AB311" s="231" t="n">
        <v>0.195</v>
      </c>
      <c r="AQ311" s="231" t="n">
        <v>0.39</v>
      </c>
      <c r="AR311" s="231" t="n">
        <v>0.0899681</v>
      </c>
      <c r="AS311" s="231" t="n">
        <v>0</v>
      </c>
      <c r="AT311" s="231" t="n">
        <v>0</v>
      </c>
      <c r="AU311" s="231" t="n">
        <v>0</v>
      </c>
      <c r="AW311" s="231" t="n">
        <v>0</v>
      </c>
      <c r="AX311" s="231" t="n">
        <v>0</v>
      </c>
      <c r="AY311" s="231" t="n">
        <v>0</v>
      </c>
      <c r="AZ311" s="231" t="n">
        <v>0</v>
      </c>
      <c r="BA311" s="231" t="n">
        <v>0</v>
      </c>
      <c r="BB311" s="231" t="n">
        <v>0</v>
      </c>
      <c r="BH311" s="231" t="n">
        <v>0.0549681</v>
      </c>
      <c r="BJ311" s="231" t="n">
        <v>0</v>
      </c>
      <c r="BN311" s="231" t="n">
        <v>0.2975</v>
      </c>
      <c r="BQ311" s="231" t="n">
        <v>0</v>
      </c>
      <c r="BR311" s="231" t="n">
        <v>0</v>
      </c>
      <c r="BS311" s="231" t="n">
        <v>0</v>
      </c>
      <c r="BT311" s="231" t="n">
        <v>0</v>
      </c>
      <c r="BU311" s="231" t="n">
        <v>0</v>
      </c>
      <c r="BV311" s="231" t="n">
        <v>0</v>
      </c>
    </row>
    <row r="312" customFormat="false" ht="12.75" hidden="false" customHeight="false" outlineLevel="0" collapsed="false">
      <c r="G312" s="219" t="n">
        <f aca="false">EOMONTH(G311,0)+1</f>
        <v>46174</v>
      </c>
      <c r="J312" s="234" t="n">
        <v>0.068254088595412</v>
      </c>
      <c r="Z312" s="231" t="n">
        <v>0</v>
      </c>
      <c r="AA312" s="270" t="n">
        <v>0.175</v>
      </c>
      <c r="AB312" s="231" t="n">
        <v>0.215</v>
      </c>
      <c r="AQ312" s="231" t="n">
        <v>0.45</v>
      </c>
      <c r="AR312" s="231" t="n">
        <v>0.0899681</v>
      </c>
      <c r="AS312" s="231" t="n">
        <v>0</v>
      </c>
      <c r="AT312" s="231" t="n">
        <v>0</v>
      </c>
      <c r="AU312" s="231" t="n">
        <v>0</v>
      </c>
      <c r="AW312" s="231" t="n">
        <v>0</v>
      </c>
      <c r="AX312" s="231" t="n">
        <v>0</v>
      </c>
      <c r="AY312" s="231" t="n">
        <v>0</v>
      </c>
      <c r="AZ312" s="231" t="n">
        <v>0</v>
      </c>
      <c r="BA312" s="231" t="n">
        <v>0</v>
      </c>
      <c r="BB312" s="231" t="n">
        <v>0</v>
      </c>
      <c r="BH312" s="231" t="n">
        <v>0.0549681</v>
      </c>
      <c r="BJ312" s="231" t="n">
        <v>0</v>
      </c>
      <c r="BN312" s="231" t="n">
        <v>0.31</v>
      </c>
      <c r="BQ312" s="231" t="n">
        <v>0</v>
      </c>
      <c r="BR312" s="231" t="n">
        <v>0</v>
      </c>
      <c r="BS312" s="231" t="n">
        <v>0</v>
      </c>
      <c r="BT312" s="231" t="n">
        <v>0</v>
      </c>
      <c r="BU312" s="231" t="n">
        <v>0</v>
      </c>
      <c r="BV312" s="231" t="n">
        <v>0</v>
      </c>
    </row>
    <row r="313" customFormat="false" ht="12.75" hidden="false" customHeight="false" outlineLevel="0" collapsed="false">
      <c r="G313" s="219" t="n">
        <f aca="false">EOMONTH(G312,0)+1</f>
        <v>46204</v>
      </c>
      <c r="J313" s="234" t="n">
        <v>0.068249646840501</v>
      </c>
      <c r="Z313" s="231" t="n">
        <v>0</v>
      </c>
      <c r="AA313" s="270" t="n">
        <v>0.175</v>
      </c>
      <c r="AB313" s="231" t="n">
        <v>0.205</v>
      </c>
      <c r="AQ313" s="231" t="n">
        <v>0.45</v>
      </c>
      <c r="AR313" s="231" t="n">
        <v>0.0899681</v>
      </c>
      <c r="AS313" s="231" t="n">
        <v>0</v>
      </c>
      <c r="AT313" s="231" t="n">
        <v>0</v>
      </c>
      <c r="AU313" s="231" t="n">
        <v>0</v>
      </c>
      <c r="AW313" s="231" t="n">
        <v>0</v>
      </c>
      <c r="AX313" s="231" t="n">
        <v>0</v>
      </c>
      <c r="AY313" s="231" t="n">
        <v>0</v>
      </c>
      <c r="AZ313" s="231" t="n">
        <v>0</v>
      </c>
      <c r="BA313" s="231" t="n">
        <v>0</v>
      </c>
      <c r="BB313" s="231" t="n">
        <v>0</v>
      </c>
      <c r="BH313" s="231" t="n">
        <v>0.0549681</v>
      </c>
      <c r="BJ313" s="231" t="n">
        <v>0</v>
      </c>
      <c r="BN313" s="231" t="n">
        <v>0.31</v>
      </c>
      <c r="BQ313" s="231" t="n">
        <v>0</v>
      </c>
      <c r="BR313" s="231" t="n">
        <v>0</v>
      </c>
      <c r="BS313" s="231" t="n">
        <v>0</v>
      </c>
      <c r="BT313" s="231" t="n">
        <v>0</v>
      </c>
      <c r="BU313" s="231" t="n">
        <v>0</v>
      </c>
      <c r="BV313" s="231" t="n">
        <v>0</v>
      </c>
    </row>
    <row r="314" customFormat="false" ht="12.75" hidden="false" customHeight="false" outlineLevel="0" collapsed="false">
      <c r="G314" s="219" t="n">
        <f aca="false">EOMONTH(G313,0)+1</f>
        <v>46235</v>
      </c>
      <c r="J314" s="234" t="n">
        <v>0.068245205085596</v>
      </c>
      <c r="Z314" s="231" t="n">
        <v>0</v>
      </c>
      <c r="AA314" s="270" t="n">
        <v>0.165</v>
      </c>
      <c r="AB314" s="231" t="n">
        <v>0.185</v>
      </c>
      <c r="AQ314" s="231" t="n">
        <v>0.41</v>
      </c>
      <c r="AR314" s="231" t="n">
        <v>0.0899681</v>
      </c>
      <c r="AS314" s="231" t="n">
        <v>0</v>
      </c>
      <c r="AT314" s="231" t="n">
        <v>0</v>
      </c>
      <c r="AU314" s="231" t="n">
        <v>0</v>
      </c>
      <c r="AW314" s="231" t="n">
        <v>0</v>
      </c>
      <c r="AX314" s="231" t="n">
        <v>0</v>
      </c>
      <c r="AY314" s="231" t="n">
        <v>0</v>
      </c>
      <c r="AZ314" s="231" t="n">
        <v>0</v>
      </c>
      <c r="BA314" s="231" t="n">
        <v>0</v>
      </c>
      <c r="BB314" s="231" t="n">
        <v>0</v>
      </c>
      <c r="BH314" s="231" t="n">
        <v>0.0549681</v>
      </c>
      <c r="BJ314" s="231" t="n">
        <v>0</v>
      </c>
      <c r="BN314" s="231" t="n">
        <v>0.3</v>
      </c>
      <c r="BQ314" s="231" t="n">
        <v>0</v>
      </c>
      <c r="BR314" s="231" t="n">
        <v>0</v>
      </c>
      <c r="BS314" s="231" t="n">
        <v>0</v>
      </c>
      <c r="BT314" s="231" t="n">
        <v>0</v>
      </c>
      <c r="BU314" s="231" t="n">
        <v>0</v>
      </c>
      <c r="BV314" s="231" t="n">
        <v>0</v>
      </c>
    </row>
    <row r="315" customFormat="false" ht="12.75" hidden="false" customHeight="false" outlineLevel="0" collapsed="false">
      <c r="G315" s="219" t="n">
        <f aca="false">EOMONTH(G314,0)+1</f>
        <v>46266</v>
      </c>
      <c r="J315" s="234" t="n">
        <v>0.068240906613114</v>
      </c>
      <c r="Z315" s="231" t="n">
        <v>0</v>
      </c>
      <c r="AA315" s="270" t="n">
        <v>0.1725</v>
      </c>
      <c r="AB315" s="231" t="n">
        <v>0.205</v>
      </c>
      <c r="AQ315" s="231" t="n">
        <v>0.42</v>
      </c>
      <c r="AR315" s="231" t="n">
        <v>0.0899681</v>
      </c>
      <c r="AS315" s="231" t="n">
        <v>0</v>
      </c>
      <c r="AT315" s="231" t="n">
        <v>0</v>
      </c>
      <c r="AU315" s="231" t="n">
        <v>0</v>
      </c>
      <c r="AW315" s="231" t="n">
        <v>0</v>
      </c>
      <c r="AX315" s="231" t="n">
        <v>0</v>
      </c>
      <c r="AY315" s="231" t="n">
        <v>0</v>
      </c>
      <c r="AZ315" s="231" t="n">
        <v>0</v>
      </c>
      <c r="BA315" s="231" t="n">
        <v>0</v>
      </c>
      <c r="BB315" s="231" t="n">
        <v>0</v>
      </c>
      <c r="BH315" s="231" t="n">
        <v>0.0549681</v>
      </c>
      <c r="BJ315" s="231" t="n">
        <v>0</v>
      </c>
      <c r="BN315" s="231" t="n">
        <v>0.37253</v>
      </c>
      <c r="BQ315" s="231" t="n">
        <v>0</v>
      </c>
      <c r="BR315" s="231" t="n">
        <v>0</v>
      </c>
      <c r="BS315" s="231" t="n">
        <v>0</v>
      </c>
      <c r="BT315" s="231" t="n">
        <v>0</v>
      </c>
      <c r="BU315" s="231" t="n">
        <v>0</v>
      </c>
      <c r="BV315" s="231" t="n">
        <v>0</v>
      </c>
    </row>
    <row r="316" customFormat="false" ht="12.75" hidden="false" customHeight="false" outlineLevel="0" collapsed="false">
      <c r="G316" s="219" t="n">
        <f aca="false">EOMONTH(G315,0)+1</f>
        <v>46296</v>
      </c>
      <c r="J316" s="234" t="n">
        <v>0.068236464858222</v>
      </c>
      <c r="Z316" s="231" t="n">
        <v>0</v>
      </c>
      <c r="AA316" s="270" t="n">
        <v>0.24</v>
      </c>
      <c r="AB316" s="231" t="n">
        <v>0.26</v>
      </c>
      <c r="AQ316" s="231" t="n">
        <v>0.86</v>
      </c>
      <c r="AR316" s="231" t="n">
        <v>0.0100112</v>
      </c>
      <c r="AS316" s="231" t="n">
        <v>0</v>
      </c>
      <c r="AT316" s="231" t="n">
        <v>0</v>
      </c>
      <c r="AU316" s="231" t="n">
        <v>0</v>
      </c>
      <c r="AW316" s="231" t="n">
        <v>0</v>
      </c>
      <c r="AX316" s="231" t="n">
        <v>0</v>
      </c>
      <c r="AY316" s="231" t="n">
        <v>0</v>
      </c>
      <c r="AZ316" s="231" t="n">
        <v>0</v>
      </c>
      <c r="BA316" s="231" t="n">
        <v>0</v>
      </c>
      <c r="BB316" s="231" t="n">
        <v>0</v>
      </c>
      <c r="BH316" s="231" t="n">
        <v>-0.0249887</v>
      </c>
      <c r="BJ316" s="231" t="n">
        <v>0</v>
      </c>
      <c r="BN316" s="231" t="n">
        <v>0.545</v>
      </c>
      <c r="BQ316" s="231" t="n">
        <v>0</v>
      </c>
      <c r="BR316" s="231" t="n">
        <v>0</v>
      </c>
      <c r="BS316" s="231" t="n">
        <v>0</v>
      </c>
      <c r="BT316" s="231" t="n">
        <v>0</v>
      </c>
      <c r="BU316" s="231" t="n">
        <v>0</v>
      </c>
      <c r="BV316" s="231" t="n">
        <v>0</v>
      </c>
    </row>
    <row r="317" customFormat="false" ht="12.75" hidden="false" customHeight="false" outlineLevel="0" collapsed="false">
      <c r="G317" s="219" t="n">
        <f aca="false">EOMONTH(G316,0)+1</f>
        <v>46327</v>
      </c>
      <c r="J317" s="234" t="n">
        <v>0.068232166385752</v>
      </c>
      <c r="Z317" s="231" t="n">
        <v>0</v>
      </c>
      <c r="AA317" s="270" t="n">
        <v>0.26</v>
      </c>
      <c r="AB317" s="231" t="n">
        <v>0.37</v>
      </c>
      <c r="AQ317" s="231" t="n">
        <v>1.28</v>
      </c>
      <c r="AR317" s="231" t="n">
        <v>-0.0049519</v>
      </c>
      <c r="AS317" s="231" t="n">
        <v>0</v>
      </c>
      <c r="AT317" s="231" t="n">
        <v>0</v>
      </c>
      <c r="AU317" s="231" t="n">
        <v>0</v>
      </c>
      <c r="AW317" s="231" t="n">
        <v>0</v>
      </c>
      <c r="AX317" s="231" t="n">
        <v>0</v>
      </c>
      <c r="AY317" s="231" t="n">
        <v>0</v>
      </c>
      <c r="AZ317" s="231" t="n">
        <v>0</v>
      </c>
      <c r="BA317" s="231" t="n">
        <v>0</v>
      </c>
      <c r="BB317" s="231" t="n">
        <v>0</v>
      </c>
      <c r="BH317" s="231" t="n">
        <v>-0.0399519</v>
      </c>
      <c r="BJ317" s="231" t="n">
        <v>0</v>
      </c>
      <c r="BN317" s="231" t="n">
        <v>0.88</v>
      </c>
      <c r="BQ317" s="231" t="n">
        <v>0</v>
      </c>
      <c r="BR317" s="231" t="n">
        <v>0</v>
      </c>
      <c r="BS317" s="231" t="n">
        <v>0</v>
      </c>
      <c r="BT317" s="231" t="n">
        <v>0</v>
      </c>
      <c r="BU317" s="231" t="n">
        <v>0</v>
      </c>
      <c r="BV317" s="231" t="n">
        <v>0</v>
      </c>
    </row>
    <row r="318" customFormat="false" ht="12.75" hidden="false" customHeight="false" outlineLevel="0" collapsed="false">
      <c r="G318" s="219" t="n">
        <f aca="false">EOMONTH(G317,0)+1</f>
        <v>46357</v>
      </c>
      <c r="J318" s="234" t="n">
        <v>0.068227724630873</v>
      </c>
      <c r="Z318" s="231" t="n">
        <v>0</v>
      </c>
      <c r="AA318" s="270" t="n">
        <v>0.27</v>
      </c>
      <c r="AB318" s="231" t="n">
        <v>0.4</v>
      </c>
      <c r="AQ318" s="231" t="n">
        <v>1.61</v>
      </c>
      <c r="AR318" s="231" t="n">
        <v>4.48E-005</v>
      </c>
      <c r="AS318" s="231" t="n">
        <v>0</v>
      </c>
      <c r="AT318" s="231" t="n">
        <v>0</v>
      </c>
      <c r="AU318" s="231" t="n">
        <v>0</v>
      </c>
      <c r="AW318" s="231" t="n">
        <v>0</v>
      </c>
      <c r="AX318" s="231" t="n">
        <v>0</v>
      </c>
      <c r="AY318" s="231" t="n">
        <v>0</v>
      </c>
      <c r="AZ318" s="231" t="n">
        <v>0</v>
      </c>
      <c r="BA318" s="231" t="n">
        <v>0</v>
      </c>
      <c r="BB318" s="231" t="n">
        <v>0</v>
      </c>
      <c r="BH318" s="231" t="n">
        <v>-0.0349551</v>
      </c>
      <c r="BJ318" s="231" t="n">
        <v>0</v>
      </c>
      <c r="BN318" s="231" t="n">
        <v>1.105</v>
      </c>
      <c r="BQ318" s="231" t="n">
        <v>0</v>
      </c>
      <c r="BR318" s="231" t="n">
        <v>0</v>
      </c>
      <c r="BS318" s="231" t="n">
        <v>0</v>
      </c>
      <c r="BT318" s="231" t="n">
        <v>0</v>
      </c>
      <c r="BU318" s="231" t="n">
        <v>0</v>
      </c>
      <c r="BV318" s="231" t="n">
        <v>0</v>
      </c>
    </row>
    <row r="319" customFormat="false" ht="12.75" hidden="false" customHeight="false" outlineLevel="0" collapsed="false">
      <c r="G319" s="219" t="n">
        <f aca="false">EOMONTH(G318,0)+1</f>
        <v>46388</v>
      </c>
      <c r="J319" s="234" t="n">
        <v>0.068223282876001</v>
      </c>
      <c r="Z319" s="231" t="n">
        <v>0</v>
      </c>
      <c r="AA319" s="270" t="n">
        <v>0.27</v>
      </c>
      <c r="AB319" s="231" t="n">
        <v>0.39</v>
      </c>
      <c r="AQ319" s="231" t="n">
        <v>1.57</v>
      </c>
      <c r="AR319" s="231" t="n">
        <v>0.0250425</v>
      </c>
      <c r="AS319" s="231" t="n">
        <v>0</v>
      </c>
      <c r="AT319" s="231" t="n">
        <v>0</v>
      </c>
      <c r="AU319" s="231" t="n">
        <v>0</v>
      </c>
      <c r="AW319" s="231" t="n">
        <v>0</v>
      </c>
      <c r="AX319" s="231" t="n">
        <v>0</v>
      </c>
      <c r="AY319" s="231" t="n">
        <v>0</v>
      </c>
      <c r="AZ319" s="231" t="n">
        <v>0</v>
      </c>
      <c r="BA319" s="231" t="n">
        <v>0</v>
      </c>
      <c r="BB319" s="231" t="n">
        <v>0</v>
      </c>
      <c r="BH319" s="231" t="n">
        <v>-0.0099574</v>
      </c>
      <c r="BJ319" s="231" t="n">
        <v>0</v>
      </c>
      <c r="BN319" s="231" t="n">
        <v>1.105</v>
      </c>
      <c r="BQ319" s="231" t="n">
        <v>0</v>
      </c>
      <c r="BR319" s="231" t="n">
        <v>0</v>
      </c>
      <c r="BS319" s="231" t="n">
        <v>0</v>
      </c>
      <c r="BT319" s="231" t="n">
        <v>0</v>
      </c>
      <c r="BU319" s="231" t="n">
        <v>0</v>
      </c>
      <c r="BV319" s="231" t="n">
        <v>0</v>
      </c>
    </row>
    <row r="320" customFormat="false" ht="12.75" hidden="false" customHeight="false" outlineLevel="0" collapsed="false">
      <c r="G320" s="219" t="n">
        <f aca="false">EOMONTH(G319,0)+1</f>
        <v>46419</v>
      </c>
      <c r="J320" s="234" t="n">
        <v>0.068219270968379</v>
      </c>
      <c r="Z320" s="231" t="n">
        <v>0</v>
      </c>
      <c r="AA320" s="270" t="n">
        <v>0.24</v>
      </c>
      <c r="AB320" s="231" t="n">
        <v>0.39</v>
      </c>
      <c r="AQ320" s="231" t="n">
        <v>0.93</v>
      </c>
      <c r="AR320" s="231" t="n">
        <v>0.0350425</v>
      </c>
      <c r="AS320" s="231" t="n">
        <v>0</v>
      </c>
      <c r="AT320" s="231" t="n">
        <v>0</v>
      </c>
      <c r="AU320" s="231" t="n">
        <v>0</v>
      </c>
      <c r="AW320" s="231" t="n">
        <v>0</v>
      </c>
      <c r="AX320" s="231" t="n">
        <v>0</v>
      </c>
      <c r="AY320" s="231" t="n">
        <v>0</v>
      </c>
      <c r="AZ320" s="231" t="n">
        <v>0</v>
      </c>
      <c r="BA320" s="231" t="n">
        <v>0</v>
      </c>
      <c r="BB320" s="231" t="n">
        <v>0</v>
      </c>
      <c r="BH320" s="231" t="n">
        <v>4.2577000000002E-005</v>
      </c>
      <c r="BJ320" s="231" t="n">
        <v>0</v>
      </c>
      <c r="BN320" s="231" t="n">
        <v>0.715</v>
      </c>
      <c r="BQ320" s="231" t="n">
        <v>0</v>
      </c>
      <c r="BR320" s="231" t="n">
        <v>0</v>
      </c>
      <c r="BS320" s="231" t="n">
        <v>0</v>
      </c>
      <c r="BT320" s="231" t="n">
        <v>0</v>
      </c>
      <c r="BU320" s="231" t="n">
        <v>0</v>
      </c>
      <c r="BV320" s="231" t="n">
        <v>0</v>
      </c>
    </row>
    <row r="321" customFormat="false" ht="12.75" hidden="false" customHeight="false" outlineLevel="0" collapsed="false">
      <c r="G321" s="219" t="n">
        <f aca="false">EOMONTH(G320,0)+1</f>
        <v>46447</v>
      </c>
      <c r="J321" s="234" t="n">
        <v>0.068214829213519</v>
      </c>
      <c r="Z321" s="231" t="n">
        <v>0</v>
      </c>
      <c r="AA321" s="270" t="n">
        <v>0.17</v>
      </c>
      <c r="AB321" s="231" t="n">
        <v>0.24</v>
      </c>
      <c r="AQ321" s="231" t="n">
        <v>0.45</v>
      </c>
      <c r="AR321" s="231" t="n">
        <v>0.0949766</v>
      </c>
      <c r="AS321" s="231" t="n">
        <v>0</v>
      </c>
      <c r="AT321" s="231" t="n">
        <v>0</v>
      </c>
      <c r="AU321" s="231" t="n">
        <v>0</v>
      </c>
      <c r="AW321" s="231" t="n">
        <v>0</v>
      </c>
      <c r="AX321" s="231" t="n">
        <v>0</v>
      </c>
      <c r="AY321" s="231" t="n">
        <v>0</v>
      </c>
      <c r="AZ321" s="231" t="n">
        <v>0</v>
      </c>
      <c r="BA321" s="231" t="n">
        <v>0</v>
      </c>
      <c r="BB321" s="231" t="n">
        <v>0</v>
      </c>
      <c r="BH321" s="231" t="n">
        <v>0.0599766</v>
      </c>
      <c r="BJ321" s="231" t="n">
        <v>0</v>
      </c>
      <c r="BN321" s="231" t="n">
        <v>0.365</v>
      </c>
      <c r="BQ321" s="231" t="n">
        <v>0</v>
      </c>
      <c r="BR321" s="231" t="n">
        <v>0</v>
      </c>
      <c r="BS321" s="231" t="n">
        <v>0</v>
      </c>
      <c r="BT321" s="231" t="n">
        <v>0</v>
      </c>
      <c r="BU321" s="231" t="n">
        <v>0</v>
      </c>
      <c r="BV321" s="231" t="n">
        <v>0</v>
      </c>
    </row>
    <row r="322" customFormat="false" ht="12.75" hidden="false" customHeight="false" outlineLevel="0" collapsed="false">
      <c r="G322" s="219" t="n">
        <f aca="false">EOMONTH(G321,0)+1</f>
        <v>46478</v>
      </c>
      <c r="J322" s="234" t="n">
        <v>0.06821053074108</v>
      </c>
      <c r="Z322" s="231" t="n">
        <v>0</v>
      </c>
      <c r="AA322" s="270" t="n">
        <v>0.165</v>
      </c>
      <c r="AB322" s="231" t="n">
        <v>0.195</v>
      </c>
      <c r="AQ322" s="231" t="n">
        <v>0.39</v>
      </c>
      <c r="AR322" s="231" t="n">
        <v>0.0949681</v>
      </c>
      <c r="AS322" s="231" t="n">
        <v>0</v>
      </c>
      <c r="AT322" s="231" t="n">
        <v>0</v>
      </c>
      <c r="AU322" s="231" t="n">
        <v>0</v>
      </c>
      <c r="AW322" s="231" t="n">
        <v>0</v>
      </c>
      <c r="AX322" s="231" t="n">
        <v>0</v>
      </c>
      <c r="AY322" s="231" t="n">
        <v>0</v>
      </c>
      <c r="AZ322" s="231" t="n">
        <v>0</v>
      </c>
      <c r="BA322" s="231" t="n">
        <v>0</v>
      </c>
      <c r="BB322" s="231" t="n">
        <v>0</v>
      </c>
      <c r="BH322" s="231" t="n">
        <v>0.0599681</v>
      </c>
      <c r="BJ322" s="231" t="n">
        <v>0</v>
      </c>
      <c r="BN322" s="231" t="n">
        <v>0.2975</v>
      </c>
      <c r="BQ322" s="231" t="n">
        <v>0</v>
      </c>
      <c r="BR322" s="231" t="n">
        <v>0</v>
      </c>
      <c r="BS322" s="231" t="n">
        <v>0</v>
      </c>
      <c r="BT322" s="231" t="n">
        <v>0</v>
      </c>
      <c r="BU322" s="231" t="n">
        <v>0</v>
      </c>
      <c r="BV322" s="231" t="n">
        <v>0</v>
      </c>
    </row>
    <row r="323" customFormat="false" ht="12.75" hidden="false" customHeight="false" outlineLevel="0" collapsed="false">
      <c r="G323" s="219" t="n">
        <f aca="false">EOMONTH(G322,0)+1</f>
        <v>46508</v>
      </c>
      <c r="J323" s="234" t="n">
        <v>0.068206088986232</v>
      </c>
      <c r="Z323" s="231" t="n">
        <v>0</v>
      </c>
      <c r="AA323" s="270" t="n">
        <v>0.17</v>
      </c>
      <c r="AB323" s="231" t="n">
        <v>0.195</v>
      </c>
      <c r="AQ323" s="231" t="n">
        <v>0.39</v>
      </c>
      <c r="AR323" s="231" t="n">
        <v>0.0949681</v>
      </c>
      <c r="AS323" s="231" t="n">
        <v>0</v>
      </c>
      <c r="AT323" s="231" t="n">
        <v>0</v>
      </c>
      <c r="AU323" s="231" t="n">
        <v>0</v>
      </c>
      <c r="AW323" s="231" t="n">
        <v>0</v>
      </c>
      <c r="AX323" s="231" t="n">
        <v>0</v>
      </c>
      <c r="AY323" s="231" t="n">
        <v>0</v>
      </c>
      <c r="AZ323" s="231" t="n">
        <v>0</v>
      </c>
      <c r="BA323" s="231" t="n">
        <v>0</v>
      </c>
      <c r="BB323" s="231" t="n">
        <v>0</v>
      </c>
      <c r="BH323" s="231" t="n">
        <v>0.0599681</v>
      </c>
      <c r="BJ323" s="231" t="n">
        <v>0</v>
      </c>
      <c r="BN323" s="231" t="n">
        <v>0.2975</v>
      </c>
      <c r="BQ323" s="231" t="n">
        <v>0</v>
      </c>
      <c r="BR323" s="231" t="n">
        <v>0</v>
      </c>
      <c r="BS323" s="231" t="n">
        <v>0</v>
      </c>
      <c r="BT323" s="231" t="n">
        <v>0</v>
      </c>
      <c r="BU323" s="231" t="n">
        <v>0</v>
      </c>
      <c r="BV323" s="231" t="n">
        <v>0</v>
      </c>
    </row>
    <row r="324" customFormat="false" ht="12.75" hidden="false" customHeight="false" outlineLevel="0" collapsed="false">
      <c r="G324" s="219" t="n">
        <f aca="false">EOMONTH(G323,0)+1</f>
        <v>46539</v>
      </c>
      <c r="J324" s="234" t="n">
        <v>0.068201790513806</v>
      </c>
      <c r="Z324" s="231" t="n">
        <v>0</v>
      </c>
      <c r="AA324" s="270" t="n">
        <v>0.175</v>
      </c>
      <c r="AB324" s="231" t="n">
        <v>0.215</v>
      </c>
      <c r="AQ324" s="231" t="n">
        <v>0.45</v>
      </c>
      <c r="AR324" s="231" t="n">
        <v>0.0949681</v>
      </c>
      <c r="AS324" s="231" t="n">
        <v>0</v>
      </c>
      <c r="AT324" s="231" t="n">
        <v>0</v>
      </c>
      <c r="AU324" s="231" t="n">
        <v>0</v>
      </c>
      <c r="AW324" s="231" t="n">
        <v>0</v>
      </c>
      <c r="AX324" s="231" t="n">
        <v>0</v>
      </c>
      <c r="AY324" s="231" t="n">
        <v>0</v>
      </c>
      <c r="AZ324" s="231" t="n">
        <v>0</v>
      </c>
      <c r="BA324" s="231" t="n">
        <v>0</v>
      </c>
      <c r="BB324" s="231" t="n">
        <v>0</v>
      </c>
      <c r="BH324" s="231" t="n">
        <v>0.0599681</v>
      </c>
      <c r="BJ324" s="231" t="n">
        <v>0</v>
      </c>
      <c r="BN324" s="231" t="n">
        <v>0.31</v>
      </c>
      <c r="BQ324" s="231" t="n">
        <v>0</v>
      </c>
      <c r="BR324" s="231" t="n">
        <v>0</v>
      </c>
      <c r="BS324" s="231" t="n">
        <v>0</v>
      </c>
      <c r="BT324" s="231" t="n">
        <v>0</v>
      </c>
      <c r="BU324" s="231" t="n">
        <v>0</v>
      </c>
      <c r="BV324" s="231" t="n">
        <v>0</v>
      </c>
    </row>
    <row r="325" customFormat="false" ht="12.75" hidden="false" customHeight="false" outlineLevel="0" collapsed="false">
      <c r="G325" s="219" t="n">
        <f aca="false">EOMONTH(G324,0)+1</f>
        <v>46569</v>
      </c>
      <c r="J325" s="234" t="n">
        <v>0.068197348758972</v>
      </c>
      <c r="Z325" s="231" t="n">
        <v>0</v>
      </c>
      <c r="AA325" s="270" t="n">
        <v>0.175</v>
      </c>
      <c r="AB325" s="231" t="n">
        <v>0.205</v>
      </c>
      <c r="AQ325" s="231" t="n">
        <v>0.45</v>
      </c>
      <c r="AR325" s="231" t="n">
        <v>0.0949681</v>
      </c>
      <c r="AS325" s="231" t="n">
        <v>0</v>
      </c>
      <c r="AT325" s="231" t="n">
        <v>0</v>
      </c>
      <c r="AU325" s="231" t="n">
        <v>0</v>
      </c>
      <c r="AW325" s="231" t="n">
        <v>0</v>
      </c>
      <c r="AX325" s="231" t="n">
        <v>0</v>
      </c>
      <c r="AY325" s="231" t="n">
        <v>0</v>
      </c>
      <c r="AZ325" s="231" t="n">
        <v>0</v>
      </c>
      <c r="BA325" s="231" t="n">
        <v>0</v>
      </c>
      <c r="BB325" s="231" t="n">
        <v>0</v>
      </c>
      <c r="BH325" s="231" t="n">
        <v>0.0599681</v>
      </c>
      <c r="BJ325" s="231" t="n">
        <v>0</v>
      </c>
      <c r="BN325" s="231" t="n">
        <v>0.31</v>
      </c>
      <c r="BQ325" s="231" t="n">
        <v>0</v>
      </c>
      <c r="BR325" s="231" t="n">
        <v>0</v>
      </c>
      <c r="BS325" s="231" t="n">
        <v>0</v>
      </c>
      <c r="BT325" s="231" t="n">
        <v>0</v>
      </c>
      <c r="BU325" s="231" t="n">
        <v>0</v>
      </c>
      <c r="BV325" s="231" t="n">
        <v>0</v>
      </c>
    </row>
    <row r="326" customFormat="false" ht="12.75" hidden="false" customHeight="false" outlineLevel="0" collapsed="false">
      <c r="G326" s="219" t="n">
        <f aca="false">EOMONTH(G325,0)+1</f>
        <v>46600</v>
      </c>
      <c r="J326" s="234" t="n">
        <v>0.068192907004143</v>
      </c>
      <c r="Z326" s="231" t="n">
        <v>0</v>
      </c>
      <c r="AA326" s="270" t="n">
        <v>0.165</v>
      </c>
      <c r="AB326" s="231" t="n">
        <v>0.185</v>
      </c>
      <c r="AQ326" s="231" t="n">
        <v>0.41</v>
      </c>
      <c r="AR326" s="231" t="n">
        <v>0.0949681</v>
      </c>
      <c r="AS326" s="231" t="n">
        <v>0</v>
      </c>
      <c r="AT326" s="231" t="n">
        <v>0</v>
      </c>
      <c r="AU326" s="231" t="n">
        <v>0</v>
      </c>
      <c r="AW326" s="231" t="n">
        <v>0</v>
      </c>
      <c r="AX326" s="231" t="n">
        <v>0</v>
      </c>
      <c r="AY326" s="231" t="n">
        <v>0</v>
      </c>
      <c r="AZ326" s="231" t="n">
        <v>0</v>
      </c>
      <c r="BA326" s="231" t="n">
        <v>0</v>
      </c>
      <c r="BB326" s="231" t="n">
        <v>0</v>
      </c>
      <c r="BH326" s="231" t="n">
        <v>0.0599681</v>
      </c>
      <c r="BJ326" s="231" t="n">
        <v>0</v>
      </c>
      <c r="BN326" s="231" t="n">
        <v>0.3</v>
      </c>
      <c r="BQ326" s="231" t="n">
        <v>0</v>
      </c>
      <c r="BR326" s="231" t="n">
        <v>0</v>
      </c>
      <c r="BS326" s="231" t="n">
        <v>0</v>
      </c>
      <c r="BT326" s="231" t="n">
        <v>0</v>
      </c>
      <c r="BU326" s="231" t="n">
        <v>0</v>
      </c>
      <c r="BV326" s="231" t="n">
        <v>0</v>
      </c>
    </row>
    <row r="327" customFormat="false" ht="12.75" hidden="false" customHeight="false" outlineLevel="0" collapsed="false">
      <c r="G327" s="219" t="n">
        <f aca="false">EOMONTH(G326,0)+1</f>
        <v>46631</v>
      </c>
      <c r="J327" s="234" t="n">
        <v>0.068188608531736</v>
      </c>
      <c r="Z327" s="231" t="n">
        <v>0</v>
      </c>
      <c r="AA327" s="270" t="n">
        <v>0.1725</v>
      </c>
      <c r="AB327" s="231" t="n">
        <v>0.205</v>
      </c>
      <c r="AQ327" s="231" t="n">
        <v>0.42</v>
      </c>
      <c r="AR327" s="231" t="n">
        <v>0.0949681</v>
      </c>
      <c r="AS327" s="231" t="n">
        <v>0</v>
      </c>
      <c r="AT327" s="231" t="n">
        <v>0</v>
      </c>
      <c r="AU327" s="231" t="n">
        <v>0</v>
      </c>
      <c r="AW327" s="231" t="n">
        <v>0</v>
      </c>
      <c r="AX327" s="231" t="n">
        <v>0</v>
      </c>
      <c r="AY327" s="231" t="n">
        <v>0</v>
      </c>
      <c r="AZ327" s="231" t="n">
        <v>0</v>
      </c>
      <c r="BA327" s="231" t="n">
        <v>0</v>
      </c>
      <c r="BB327" s="231" t="n">
        <v>0</v>
      </c>
      <c r="BH327" s="231" t="n">
        <v>0.0599681</v>
      </c>
      <c r="BJ327" s="231" t="n">
        <v>0</v>
      </c>
      <c r="BN327" s="231" t="n">
        <v>0.37253</v>
      </c>
      <c r="BQ327" s="231" t="n">
        <v>0</v>
      </c>
      <c r="BR327" s="231" t="n">
        <v>0</v>
      </c>
      <c r="BS327" s="231" t="n">
        <v>0</v>
      </c>
      <c r="BT327" s="231" t="n">
        <v>0</v>
      </c>
      <c r="BU327" s="231" t="n">
        <v>0</v>
      </c>
      <c r="BV327" s="231" t="n">
        <v>0</v>
      </c>
    </row>
    <row r="328" customFormat="false" ht="12.75" hidden="false" customHeight="false" outlineLevel="0" collapsed="false">
      <c r="G328" s="219" t="n">
        <f aca="false">EOMONTH(G327,0)+1</f>
        <v>46661</v>
      </c>
      <c r="J328" s="234" t="n">
        <v>0.068184166776921</v>
      </c>
      <c r="Z328" s="231" t="n">
        <v>0</v>
      </c>
      <c r="AA328" s="270" t="n">
        <v>0.24</v>
      </c>
      <c r="AB328" s="231" t="n">
        <v>0.26</v>
      </c>
      <c r="AQ328" s="231" t="n">
        <v>0.86</v>
      </c>
      <c r="AR328" s="231" t="n">
        <v>0.0150112</v>
      </c>
      <c r="AS328" s="231" t="n">
        <v>0</v>
      </c>
      <c r="AT328" s="231" t="n">
        <v>0</v>
      </c>
      <c r="AU328" s="231" t="n">
        <v>0</v>
      </c>
      <c r="AW328" s="231" t="n">
        <v>0</v>
      </c>
      <c r="AX328" s="231" t="n">
        <v>0</v>
      </c>
      <c r="AY328" s="231" t="n">
        <v>0</v>
      </c>
      <c r="AZ328" s="231" t="n">
        <v>0</v>
      </c>
      <c r="BA328" s="231" t="n">
        <v>0</v>
      </c>
      <c r="BB328" s="231" t="n">
        <v>0</v>
      </c>
      <c r="BH328" s="231" t="n">
        <v>-0.0199887</v>
      </c>
      <c r="BJ328" s="231" t="n">
        <v>0</v>
      </c>
      <c r="BN328" s="231" t="n">
        <v>0.545</v>
      </c>
      <c r="BQ328" s="231" t="n">
        <v>0</v>
      </c>
      <c r="BR328" s="231" t="n">
        <v>0</v>
      </c>
      <c r="BS328" s="231" t="n">
        <v>0</v>
      </c>
      <c r="BT328" s="231" t="n">
        <v>0</v>
      </c>
      <c r="BU328" s="231" t="n">
        <v>0</v>
      </c>
      <c r="BV328" s="231" t="n">
        <v>0</v>
      </c>
    </row>
    <row r="329" customFormat="false" ht="12.75" hidden="false" customHeight="false" outlineLevel="0" collapsed="false">
      <c r="G329" s="219" t="n">
        <f aca="false">EOMONTH(G328,0)+1</f>
        <v>46692</v>
      </c>
      <c r="J329" s="234" t="n">
        <v>0.068179868304525</v>
      </c>
      <c r="Z329" s="231" t="n">
        <v>0</v>
      </c>
      <c r="AA329" s="270" t="n">
        <v>0.26</v>
      </c>
      <c r="AB329" s="231" t="n">
        <v>0.37</v>
      </c>
      <c r="AQ329" s="231" t="n">
        <v>1.28</v>
      </c>
      <c r="AR329" s="231" t="n">
        <v>4.8E-005</v>
      </c>
      <c r="AS329" s="231" t="n">
        <v>0</v>
      </c>
      <c r="AT329" s="231" t="n">
        <v>0</v>
      </c>
      <c r="AU329" s="231" t="n">
        <v>0</v>
      </c>
      <c r="AW329" s="231" t="n">
        <v>0</v>
      </c>
      <c r="AX329" s="231" t="n">
        <v>0</v>
      </c>
      <c r="AY329" s="231" t="n">
        <v>0</v>
      </c>
      <c r="AZ329" s="231" t="n">
        <v>0</v>
      </c>
      <c r="BA329" s="231" t="n">
        <v>0</v>
      </c>
      <c r="BB329" s="231" t="n">
        <v>0</v>
      </c>
      <c r="BH329" s="231" t="n">
        <v>-0.0349519</v>
      </c>
      <c r="BJ329" s="231" t="n">
        <v>0</v>
      </c>
      <c r="BN329" s="231" t="n">
        <v>0.88</v>
      </c>
      <c r="BQ329" s="231" t="n">
        <v>0</v>
      </c>
      <c r="BR329" s="231" t="n">
        <v>0</v>
      </c>
      <c r="BS329" s="231" t="n">
        <v>0</v>
      </c>
      <c r="BT329" s="231" t="n">
        <v>0</v>
      </c>
      <c r="BU329" s="231" t="n">
        <v>0</v>
      </c>
      <c r="BV329" s="231" t="n">
        <v>0</v>
      </c>
    </row>
    <row r="330" customFormat="false" ht="12.75" hidden="false" customHeight="false" outlineLevel="0" collapsed="false">
      <c r="G330" s="219" t="n">
        <f aca="false">EOMONTH(G329,0)+1</f>
        <v>46722</v>
      </c>
      <c r="J330" s="234" t="n">
        <v>0.068175426549723</v>
      </c>
      <c r="Z330" s="231" t="n">
        <v>0</v>
      </c>
      <c r="AA330" s="270" t="n">
        <v>0.27</v>
      </c>
      <c r="AB330" s="231" t="n">
        <v>0.4</v>
      </c>
      <c r="AQ330" s="231" t="n">
        <v>1.61</v>
      </c>
      <c r="AR330" s="231" t="n">
        <v>0.0050448</v>
      </c>
      <c r="AS330" s="231" t="n">
        <v>0</v>
      </c>
      <c r="AT330" s="231" t="n">
        <v>0</v>
      </c>
      <c r="AU330" s="231" t="n">
        <v>0</v>
      </c>
      <c r="AW330" s="231" t="n">
        <v>0</v>
      </c>
      <c r="AX330" s="231" t="n">
        <v>0</v>
      </c>
      <c r="AY330" s="231" t="n">
        <v>0</v>
      </c>
      <c r="AZ330" s="231" t="n">
        <v>0</v>
      </c>
      <c r="BA330" s="231" t="n">
        <v>0</v>
      </c>
      <c r="BB330" s="231" t="n">
        <v>0</v>
      </c>
      <c r="BH330" s="231" t="n">
        <v>-0.0299551</v>
      </c>
      <c r="BJ330" s="231" t="n">
        <v>0</v>
      </c>
      <c r="BN330" s="231" t="n">
        <v>1.105</v>
      </c>
      <c r="BQ330" s="231" t="n">
        <v>0</v>
      </c>
      <c r="BR330" s="231" t="n">
        <v>0</v>
      </c>
      <c r="BS330" s="231" t="n">
        <v>0</v>
      </c>
      <c r="BT330" s="231" t="n">
        <v>0</v>
      </c>
      <c r="BU330" s="231" t="n">
        <v>0</v>
      </c>
      <c r="BV330" s="231" t="n">
        <v>0</v>
      </c>
    </row>
    <row r="331" customFormat="false" ht="12.75" hidden="false" customHeight="false" outlineLevel="0" collapsed="false">
      <c r="G331" s="219" t="n">
        <f aca="false">EOMONTH(G330,0)+1</f>
        <v>46753</v>
      </c>
      <c r="J331" s="234" t="n">
        <v>0.068170984794927</v>
      </c>
      <c r="Z331" s="231" t="n">
        <v>0</v>
      </c>
      <c r="AA331" s="270" t="n">
        <v>0.27</v>
      </c>
      <c r="AB331" s="231" t="n">
        <v>0.39</v>
      </c>
      <c r="AQ331" s="231" t="n">
        <v>1.57</v>
      </c>
      <c r="AR331" s="231" t="n">
        <v>0.0300425</v>
      </c>
      <c r="AS331" s="231" t="n">
        <v>0</v>
      </c>
      <c r="AT331" s="231" t="n">
        <v>0</v>
      </c>
      <c r="AU331" s="231" t="n">
        <v>0</v>
      </c>
      <c r="AW331" s="231" t="n">
        <v>0</v>
      </c>
      <c r="AX331" s="231" t="n">
        <v>0</v>
      </c>
      <c r="AY331" s="231" t="n">
        <v>0</v>
      </c>
      <c r="AZ331" s="231" t="n">
        <v>0</v>
      </c>
      <c r="BA331" s="231" t="n">
        <v>0</v>
      </c>
      <c r="BB331" s="231" t="n">
        <v>0</v>
      </c>
      <c r="BH331" s="231" t="n">
        <v>-0.0049574</v>
      </c>
      <c r="BJ331" s="231" t="n">
        <v>0</v>
      </c>
      <c r="BN331" s="231" t="n">
        <v>1.105</v>
      </c>
      <c r="BQ331" s="231" t="n">
        <v>0</v>
      </c>
      <c r="BR331" s="231" t="n">
        <v>0</v>
      </c>
      <c r="BS331" s="231" t="n">
        <v>0</v>
      </c>
      <c r="BT331" s="231" t="n">
        <v>0</v>
      </c>
      <c r="BU331" s="231" t="n">
        <v>0</v>
      </c>
      <c r="BV331" s="231" t="n">
        <v>0</v>
      </c>
    </row>
    <row r="332" customFormat="false" ht="12.75" hidden="false" customHeight="false" outlineLevel="0" collapsed="false">
      <c r="G332" s="219" t="n">
        <f aca="false">EOMONTH(G331,0)+1</f>
        <v>46784</v>
      </c>
      <c r="J332" s="234" t="n">
        <v>0.068166829604963</v>
      </c>
      <c r="Z332" s="231" t="n">
        <v>0</v>
      </c>
      <c r="AA332" s="270" t="n">
        <v>0.24</v>
      </c>
      <c r="AB332" s="231" t="n">
        <v>0.39</v>
      </c>
      <c r="AQ332" s="231" t="n">
        <v>0.93</v>
      </c>
      <c r="AR332" s="231" t="n">
        <v>0.0400425</v>
      </c>
      <c r="AS332" s="231" t="n">
        <v>0</v>
      </c>
      <c r="AT332" s="231" t="n">
        <v>0</v>
      </c>
      <c r="AU332" s="231" t="n">
        <v>0</v>
      </c>
      <c r="AW332" s="231" t="n">
        <v>0</v>
      </c>
      <c r="AX332" s="231" t="n">
        <v>0</v>
      </c>
      <c r="AY332" s="231" t="n">
        <v>0</v>
      </c>
      <c r="AZ332" s="231" t="n">
        <v>0</v>
      </c>
      <c r="BA332" s="231" t="n">
        <v>0</v>
      </c>
      <c r="BB332" s="231" t="n">
        <v>0</v>
      </c>
      <c r="BH332" s="231" t="n">
        <v>0.005042577</v>
      </c>
      <c r="BJ332" s="231" t="n">
        <v>0</v>
      </c>
      <c r="BN332" s="231" t="n">
        <v>0.715</v>
      </c>
      <c r="BQ332" s="231" t="n">
        <v>0</v>
      </c>
      <c r="BR332" s="231" t="n">
        <v>0</v>
      </c>
      <c r="BS332" s="231" t="n">
        <v>0</v>
      </c>
      <c r="BT332" s="231" t="n">
        <v>0</v>
      </c>
      <c r="BU332" s="231" t="n">
        <v>0</v>
      </c>
      <c r="BV332" s="231" t="n">
        <v>0</v>
      </c>
    </row>
    <row r="333" customFormat="false" ht="12.75" hidden="false" customHeight="false" outlineLevel="0" collapsed="false">
      <c r="G333" s="219" t="n">
        <f aca="false">EOMONTH(G332,0)+1</f>
        <v>46813</v>
      </c>
      <c r="J333" s="234" t="n">
        <v>0.06816238785018</v>
      </c>
      <c r="Z333" s="231" t="n">
        <v>0</v>
      </c>
      <c r="AA333" s="270" t="n">
        <v>0.17</v>
      </c>
      <c r="AB333" s="231" t="n">
        <v>0.24</v>
      </c>
      <c r="AQ333" s="231" t="n">
        <v>0.45</v>
      </c>
      <c r="AR333" s="231" t="n">
        <v>0.0999766</v>
      </c>
      <c r="AS333" s="231" t="n">
        <v>0</v>
      </c>
      <c r="AT333" s="231" t="n">
        <v>0</v>
      </c>
      <c r="AU333" s="231" t="n">
        <v>0</v>
      </c>
      <c r="AW333" s="231" t="n">
        <v>0</v>
      </c>
      <c r="AX333" s="231" t="n">
        <v>0</v>
      </c>
      <c r="AY333" s="231" t="n">
        <v>0</v>
      </c>
      <c r="AZ333" s="231" t="n">
        <v>0</v>
      </c>
      <c r="BA333" s="231" t="n">
        <v>0</v>
      </c>
      <c r="BB333" s="231" t="n">
        <v>0</v>
      </c>
      <c r="BH333" s="231" t="n">
        <v>0.0649766</v>
      </c>
      <c r="BJ333" s="231" t="n">
        <v>0</v>
      </c>
      <c r="BN333" s="231" t="n">
        <v>0.365</v>
      </c>
      <c r="BQ333" s="231" t="n">
        <v>0</v>
      </c>
      <c r="BR333" s="231" t="n">
        <v>0</v>
      </c>
      <c r="BS333" s="231" t="n">
        <v>0</v>
      </c>
      <c r="BT333" s="231" t="n">
        <v>0</v>
      </c>
      <c r="BU333" s="231" t="n">
        <v>0</v>
      </c>
      <c r="BV333" s="231" t="n">
        <v>0</v>
      </c>
    </row>
    <row r="334" customFormat="false" ht="12.75" hidden="false" customHeight="false" outlineLevel="0" collapsed="false">
      <c r="G334" s="219" t="n">
        <f aca="false">EOMONTH(G333,0)+1</f>
        <v>46844</v>
      </c>
      <c r="J334" s="234" t="n">
        <v>0.068158089377815</v>
      </c>
      <c r="Z334" s="231" t="n">
        <v>0</v>
      </c>
      <c r="AA334" s="270" t="n">
        <v>0.165</v>
      </c>
      <c r="AB334" s="231" t="n">
        <v>0.195</v>
      </c>
      <c r="AQ334" s="231" t="n">
        <v>0.39</v>
      </c>
      <c r="AR334" s="231" t="n">
        <v>0.0999681</v>
      </c>
      <c r="AS334" s="231" t="n">
        <v>0</v>
      </c>
      <c r="AT334" s="231" t="n">
        <v>0</v>
      </c>
      <c r="AU334" s="231" t="n">
        <v>0</v>
      </c>
      <c r="AW334" s="231" t="n">
        <v>0</v>
      </c>
      <c r="AX334" s="231" t="n">
        <v>0</v>
      </c>
      <c r="AY334" s="231" t="n">
        <v>0</v>
      </c>
      <c r="AZ334" s="231" t="n">
        <v>0</v>
      </c>
      <c r="BA334" s="231" t="n">
        <v>0</v>
      </c>
      <c r="BB334" s="231" t="n">
        <v>0</v>
      </c>
      <c r="BH334" s="231" t="n">
        <v>0.0649681</v>
      </c>
      <c r="BJ334" s="231" t="n">
        <v>0</v>
      </c>
      <c r="BN334" s="231" t="n">
        <v>0.2975</v>
      </c>
      <c r="BQ334" s="231" t="n">
        <v>0</v>
      </c>
      <c r="BR334" s="231" t="n">
        <v>0</v>
      </c>
      <c r="BS334" s="231" t="n">
        <v>0</v>
      </c>
      <c r="BT334" s="231" t="n">
        <v>0</v>
      </c>
      <c r="BU334" s="231" t="n">
        <v>0</v>
      </c>
      <c r="BV334" s="231" t="n">
        <v>0</v>
      </c>
    </row>
    <row r="335" customFormat="false" ht="12.75" hidden="false" customHeight="false" outlineLevel="0" collapsed="false">
      <c r="G335" s="219" t="n">
        <f aca="false">EOMONTH(G334,0)+1</f>
        <v>46874</v>
      </c>
      <c r="J335" s="234" t="n">
        <v>0.068153647623045</v>
      </c>
      <c r="Z335" s="231" t="n">
        <v>0</v>
      </c>
      <c r="AA335" s="270" t="n">
        <v>0.17</v>
      </c>
      <c r="AB335" s="231" t="n">
        <v>0.195</v>
      </c>
      <c r="AQ335" s="231" t="n">
        <v>0.39</v>
      </c>
      <c r="AR335" s="231" t="n">
        <v>0.0999681</v>
      </c>
      <c r="AS335" s="231" t="n">
        <v>0</v>
      </c>
      <c r="AT335" s="231" t="n">
        <v>0</v>
      </c>
      <c r="AU335" s="231" t="n">
        <v>0</v>
      </c>
      <c r="AW335" s="231" t="n">
        <v>0</v>
      </c>
      <c r="AX335" s="231" t="n">
        <v>0</v>
      </c>
      <c r="AY335" s="231" t="n">
        <v>0</v>
      </c>
      <c r="AZ335" s="231" t="n">
        <v>0</v>
      </c>
      <c r="BA335" s="231" t="n">
        <v>0</v>
      </c>
      <c r="BB335" s="231" t="n">
        <v>0</v>
      </c>
      <c r="BH335" s="231" t="n">
        <v>0.0649681</v>
      </c>
      <c r="BJ335" s="231" t="n">
        <v>0</v>
      </c>
      <c r="BN335" s="231" t="n">
        <v>0.2975</v>
      </c>
      <c r="BQ335" s="231" t="n">
        <v>0</v>
      </c>
      <c r="BR335" s="231" t="n">
        <v>0</v>
      </c>
      <c r="BS335" s="231" t="n">
        <v>0</v>
      </c>
      <c r="BT335" s="231" t="n">
        <v>0</v>
      </c>
      <c r="BU335" s="231" t="n">
        <v>0</v>
      </c>
      <c r="BV335" s="231" t="n">
        <v>0</v>
      </c>
    </row>
    <row r="336" customFormat="false" ht="12.75" hidden="false" customHeight="false" outlineLevel="0" collapsed="false">
      <c r="G336" s="219" t="n">
        <f aca="false">EOMONTH(G335,0)+1</f>
        <v>46905</v>
      </c>
      <c r="J336" s="234" t="n">
        <v>0.068149349150693</v>
      </c>
      <c r="Z336" s="231" t="n">
        <v>0</v>
      </c>
      <c r="AA336" s="270" t="n">
        <v>0.175</v>
      </c>
      <c r="AB336" s="231" t="n">
        <v>0.215</v>
      </c>
      <c r="AQ336" s="231" t="n">
        <v>0.45</v>
      </c>
      <c r="AR336" s="231" t="n">
        <v>0.0999681</v>
      </c>
      <c r="AS336" s="231" t="n">
        <v>0</v>
      </c>
      <c r="AT336" s="231" t="n">
        <v>0</v>
      </c>
      <c r="AU336" s="231" t="n">
        <v>0</v>
      </c>
      <c r="AW336" s="231" t="n">
        <v>0</v>
      </c>
      <c r="AX336" s="231" t="n">
        <v>0</v>
      </c>
      <c r="AY336" s="231" t="n">
        <v>0</v>
      </c>
      <c r="AZ336" s="231" t="n">
        <v>0</v>
      </c>
      <c r="BA336" s="231" t="n">
        <v>0</v>
      </c>
      <c r="BB336" s="231" t="n">
        <v>0</v>
      </c>
      <c r="BH336" s="231" t="n">
        <v>0.0649681</v>
      </c>
      <c r="BJ336" s="231" t="n">
        <v>0</v>
      </c>
      <c r="BN336" s="231" t="n">
        <v>0.31</v>
      </c>
      <c r="BQ336" s="231" t="n">
        <v>0</v>
      </c>
      <c r="BR336" s="231" t="n">
        <v>0</v>
      </c>
      <c r="BS336" s="231" t="n">
        <v>0</v>
      </c>
      <c r="BT336" s="231" t="n">
        <v>0</v>
      </c>
      <c r="BU336" s="231" t="n">
        <v>0</v>
      </c>
      <c r="BV336" s="231" t="n">
        <v>0</v>
      </c>
    </row>
    <row r="337" customFormat="false" ht="12.75" hidden="false" customHeight="false" outlineLevel="0" collapsed="false">
      <c r="G337" s="219" t="n">
        <f aca="false">EOMONTH(G336,0)+1</f>
        <v>46935</v>
      </c>
      <c r="J337" s="234" t="n">
        <v>0.068144907395936</v>
      </c>
      <c r="Z337" s="231" t="n">
        <v>0</v>
      </c>
      <c r="AA337" s="270" t="n">
        <v>0.175</v>
      </c>
      <c r="AB337" s="231" t="n">
        <v>0.205</v>
      </c>
      <c r="AQ337" s="231" t="n">
        <v>0.45</v>
      </c>
      <c r="AR337" s="231" t="n">
        <v>0.0999681</v>
      </c>
      <c r="AS337" s="231" t="n">
        <v>0</v>
      </c>
      <c r="AT337" s="231" t="n">
        <v>0</v>
      </c>
      <c r="AU337" s="231" t="n">
        <v>0</v>
      </c>
      <c r="AW337" s="231" t="n">
        <v>0</v>
      </c>
      <c r="AX337" s="231" t="n">
        <v>0</v>
      </c>
      <c r="AY337" s="231" t="n">
        <v>0</v>
      </c>
      <c r="AZ337" s="231" t="n">
        <v>0</v>
      </c>
      <c r="BA337" s="231" t="n">
        <v>0</v>
      </c>
      <c r="BB337" s="231" t="n">
        <v>0</v>
      </c>
      <c r="BH337" s="231" t="n">
        <v>0.0649681</v>
      </c>
      <c r="BJ337" s="231" t="n">
        <v>0</v>
      </c>
      <c r="BN337" s="231" t="n">
        <v>0.31</v>
      </c>
      <c r="BQ337" s="231" t="n">
        <v>0</v>
      </c>
      <c r="BR337" s="231" t="n">
        <v>0</v>
      </c>
      <c r="BS337" s="231" t="n">
        <v>0</v>
      </c>
      <c r="BT337" s="231" t="n">
        <v>0</v>
      </c>
      <c r="BU337" s="231" t="n">
        <v>0</v>
      </c>
      <c r="BV337" s="231" t="n">
        <v>0</v>
      </c>
    </row>
    <row r="338" customFormat="false" ht="12.75" hidden="false" customHeight="false" outlineLevel="0" collapsed="false">
      <c r="G338" s="219" t="n">
        <f aca="false">EOMONTH(G337,0)+1</f>
        <v>46966</v>
      </c>
      <c r="J338" s="234" t="n">
        <v>0.068140465641185</v>
      </c>
      <c r="Z338" s="231" t="n">
        <v>0</v>
      </c>
      <c r="AA338" s="270" t="n">
        <v>0.165</v>
      </c>
      <c r="AB338" s="231" t="n">
        <v>0.185</v>
      </c>
      <c r="AQ338" s="231" t="n">
        <v>0.41</v>
      </c>
      <c r="AR338" s="231" t="n">
        <v>0.0999681</v>
      </c>
      <c r="AS338" s="231" t="n">
        <v>0</v>
      </c>
      <c r="AT338" s="231" t="n">
        <v>0</v>
      </c>
      <c r="AU338" s="231" t="n">
        <v>0</v>
      </c>
      <c r="AW338" s="231" t="n">
        <v>0</v>
      </c>
      <c r="AX338" s="231" t="n">
        <v>0</v>
      </c>
      <c r="AY338" s="231" t="n">
        <v>0</v>
      </c>
      <c r="AZ338" s="231" t="n">
        <v>0</v>
      </c>
      <c r="BA338" s="231" t="n">
        <v>0</v>
      </c>
      <c r="BB338" s="231" t="n">
        <v>0</v>
      </c>
      <c r="BH338" s="231" t="n">
        <v>0.0649681</v>
      </c>
      <c r="BJ338" s="231" t="n">
        <v>0</v>
      </c>
      <c r="BN338" s="231" t="n">
        <v>0.3</v>
      </c>
      <c r="BQ338" s="231" t="n">
        <v>0</v>
      </c>
      <c r="BR338" s="231" t="n">
        <v>0</v>
      </c>
      <c r="BS338" s="231" t="n">
        <v>0</v>
      </c>
      <c r="BT338" s="231" t="n">
        <v>0</v>
      </c>
      <c r="BU338" s="231" t="n">
        <v>0</v>
      </c>
      <c r="BV338" s="231" t="n">
        <v>0</v>
      </c>
    </row>
    <row r="339" customFormat="false" ht="12.75" hidden="false" customHeight="false" outlineLevel="0" collapsed="false">
      <c r="G339" s="219" t="n">
        <f aca="false">EOMONTH(G338,0)+1</f>
        <v>46997</v>
      </c>
      <c r="J339" s="234" t="n">
        <v>0.068136167168852</v>
      </c>
      <c r="Z339" s="231" t="n">
        <v>0</v>
      </c>
      <c r="AA339" s="270" t="n">
        <v>0.1725</v>
      </c>
      <c r="AB339" s="231" t="n">
        <v>0.205</v>
      </c>
      <c r="AQ339" s="231" t="n">
        <v>0.42</v>
      </c>
      <c r="AR339" s="231" t="n">
        <v>0.0999681</v>
      </c>
      <c r="AS339" s="231" t="n">
        <v>0</v>
      </c>
      <c r="AT339" s="231" t="n">
        <v>0</v>
      </c>
      <c r="AU339" s="231" t="n">
        <v>0</v>
      </c>
      <c r="AW339" s="231" t="n">
        <v>0</v>
      </c>
      <c r="AX339" s="231" t="n">
        <v>0</v>
      </c>
      <c r="AY339" s="231" t="n">
        <v>0</v>
      </c>
      <c r="AZ339" s="231" t="n">
        <v>0</v>
      </c>
      <c r="BA339" s="231" t="n">
        <v>0</v>
      </c>
      <c r="BB339" s="231" t="n">
        <v>0</v>
      </c>
      <c r="BH339" s="231" t="n">
        <v>0.0649681</v>
      </c>
      <c r="BJ339" s="231" t="n">
        <v>0</v>
      </c>
      <c r="BN339" s="231" t="n">
        <v>0.37253</v>
      </c>
      <c r="BQ339" s="231" t="n">
        <v>0</v>
      </c>
      <c r="BR339" s="231" t="n">
        <v>0</v>
      </c>
      <c r="BS339" s="231" t="n">
        <v>0</v>
      </c>
      <c r="BT339" s="231" t="n">
        <v>0</v>
      </c>
      <c r="BU339" s="231" t="n">
        <v>0</v>
      </c>
      <c r="BV339" s="231" t="n">
        <v>0</v>
      </c>
    </row>
    <row r="340" customFormat="false" ht="12.75" hidden="false" customHeight="false" outlineLevel="0" collapsed="false">
      <c r="G340" s="219" t="n">
        <f aca="false">EOMONTH(G339,0)+1</f>
        <v>47027</v>
      </c>
      <c r="J340" s="234" t="n">
        <v>0.068131725414113</v>
      </c>
      <c r="Z340" s="231" t="n">
        <v>0</v>
      </c>
      <c r="AA340" s="270" t="n">
        <v>0.24</v>
      </c>
      <c r="AB340" s="231" t="n">
        <v>0.26</v>
      </c>
      <c r="AQ340" s="231" t="n">
        <v>0.86</v>
      </c>
      <c r="AR340" s="231" t="n">
        <v>0.0200112</v>
      </c>
      <c r="AS340" s="231" t="n">
        <v>0</v>
      </c>
      <c r="AT340" s="231" t="n">
        <v>0</v>
      </c>
      <c r="AU340" s="231" t="n">
        <v>0</v>
      </c>
      <c r="AW340" s="231" t="n">
        <v>0</v>
      </c>
      <c r="AX340" s="231" t="n">
        <v>0</v>
      </c>
      <c r="AY340" s="231" t="n">
        <v>0</v>
      </c>
      <c r="AZ340" s="231" t="n">
        <v>0</v>
      </c>
      <c r="BA340" s="231" t="n">
        <v>0</v>
      </c>
      <c r="BB340" s="231" t="n">
        <v>0</v>
      </c>
      <c r="BH340" s="231" t="n">
        <v>-0.0149887</v>
      </c>
      <c r="BJ340" s="231" t="n">
        <v>0</v>
      </c>
      <c r="BN340" s="231" t="n">
        <v>0.545</v>
      </c>
      <c r="BQ340" s="231" t="n">
        <v>0</v>
      </c>
      <c r="BR340" s="231" t="n">
        <v>0</v>
      </c>
      <c r="BS340" s="231" t="n">
        <v>0</v>
      </c>
      <c r="BT340" s="231" t="n">
        <v>0</v>
      </c>
      <c r="BU340" s="231" t="n">
        <v>0</v>
      </c>
      <c r="BV340" s="231" t="n">
        <v>0</v>
      </c>
    </row>
    <row r="341" customFormat="false" ht="12.75" hidden="false" customHeight="false" outlineLevel="0" collapsed="false">
      <c r="G341" s="219" t="n">
        <f aca="false">EOMONTH(G340,0)+1</f>
        <v>47058</v>
      </c>
      <c r="J341" s="234" t="n">
        <v>0.068127426941793</v>
      </c>
      <c r="Z341" s="231" t="n">
        <v>0</v>
      </c>
      <c r="AA341" s="270" t="n">
        <v>0.26</v>
      </c>
      <c r="AB341" s="231" t="n">
        <v>0.37</v>
      </c>
      <c r="AQ341" s="231" t="n">
        <v>1.28</v>
      </c>
      <c r="AR341" s="231" t="n">
        <v>0.005048</v>
      </c>
      <c r="AS341" s="231" t="n">
        <v>0</v>
      </c>
      <c r="AT341" s="231" t="n">
        <v>0</v>
      </c>
      <c r="AU341" s="231" t="n">
        <v>0</v>
      </c>
      <c r="AW341" s="231" t="n">
        <v>0</v>
      </c>
      <c r="AX341" s="231" t="n">
        <v>0</v>
      </c>
      <c r="AY341" s="231" t="n">
        <v>0</v>
      </c>
      <c r="AZ341" s="231" t="n">
        <v>0</v>
      </c>
      <c r="BA341" s="231" t="n">
        <v>0</v>
      </c>
      <c r="BB341" s="231" t="n">
        <v>0</v>
      </c>
      <c r="BH341" s="231" t="n">
        <v>-0.0299519</v>
      </c>
      <c r="BJ341" s="231" t="n">
        <v>0</v>
      </c>
      <c r="BN341" s="231" t="n">
        <v>0.88</v>
      </c>
      <c r="BQ341" s="231" t="n">
        <v>0</v>
      </c>
      <c r="BR341" s="231" t="n">
        <v>0</v>
      </c>
      <c r="BS341" s="231" t="n">
        <v>0</v>
      </c>
      <c r="BT341" s="231" t="n">
        <v>0</v>
      </c>
      <c r="BU341" s="231" t="n">
        <v>0</v>
      </c>
      <c r="BV341" s="231" t="n">
        <v>0</v>
      </c>
    </row>
    <row r="342" customFormat="false" ht="12.75" hidden="false" customHeight="false" outlineLevel="0" collapsed="false">
      <c r="G342" s="219" t="n">
        <f aca="false">EOMONTH(G341,0)+1</f>
        <v>47088</v>
      </c>
      <c r="J342" s="234" t="n">
        <v>0.068122985187067</v>
      </c>
      <c r="Z342" s="231" t="n">
        <v>0</v>
      </c>
      <c r="AA342" s="270" t="n">
        <v>0.27</v>
      </c>
      <c r="AB342" s="231" t="n">
        <v>0.4</v>
      </c>
      <c r="AQ342" s="231" t="n">
        <v>1.61</v>
      </c>
      <c r="AR342" s="231" t="n">
        <v>0.0100448</v>
      </c>
      <c r="AS342" s="231" t="n">
        <v>0</v>
      </c>
      <c r="AT342" s="231" t="n">
        <v>0</v>
      </c>
      <c r="AU342" s="231" t="n">
        <v>0</v>
      </c>
      <c r="AW342" s="231" t="n">
        <v>0</v>
      </c>
      <c r="AX342" s="231" t="n">
        <v>0</v>
      </c>
      <c r="AY342" s="231" t="n">
        <v>0</v>
      </c>
      <c r="AZ342" s="231" t="n">
        <v>0</v>
      </c>
      <c r="BA342" s="231" t="n">
        <v>0</v>
      </c>
      <c r="BB342" s="231" t="n">
        <v>0</v>
      </c>
      <c r="BH342" s="231" t="n">
        <v>-0.0249551</v>
      </c>
      <c r="BJ342" s="231" t="n">
        <v>0</v>
      </c>
      <c r="BN342" s="231" t="n">
        <v>1.105</v>
      </c>
      <c r="BQ342" s="231" t="n">
        <v>0</v>
      </c>
      <c r="BR342" s="231" t="n">
        <v>0</v>
      </c>
      <c r="BS342" s="231" t="n">
        <v>0</v>
      </c>
      <c r="BT342" s="231" t="n">
        <v>0</v>
      </c>
      <c r="BU342" s="231" t="n">
        <v>0</v>
      </c>
      <c r="BV342" s="231" t="n">
        <v>0</v>
      </c>
    </row>
    <row r="343" customFormat="false" ht="12.75" hidden="false" customHeight="false" outlineLevel="0" collapsed="false">
      <c r="G343" s="219" t="n">
        <f aca="false">EOMONTH(G342,0)+1</f>
        <v>47119</v>
      </c>
      <c r="J343" s="234" t="n">
        <v>0.068118543432349</v>
      </c>
      <c r="Z343" s="231" t="n">
        <v>0</v>
      </c>
      <c r="AA343" s="270" t="n">
        <v>0.27</v>
      </c>
      <c r="AB343" s="231" t="n">
        <v>0.39</v>
      </c>
      <c r="AQ343" s="231" t="n">
        <v>1.57</v>
      </c>
      <c r="AR343" s="231" t="n">
        <v>0.0350425</v>
      </c>
      <c r="AS343" s="231" t="n">
        <v>0</v>
      </c>
      <c r="AT343" s="231" t="n">
        <v>0</v>
      </c>
      <c r="AU343" s="231" t="n">
        <v>0</v>
      </c>
      <c r="AW343" s="231" t="n">
        <v>0</v>
      </c>
      <c r="AX343" s="231" t="n">
        <v>0</v>
      </c>
      <c r="AY343" s="231" t="n">
        <v>0</v>
      </c>
      <c r="AZ343" s="231" t="n">
        <v>0</v>
      </c>
      <c r="BA343" s="231" t="n">
        <v>0</v>
      </c>
      <c r="BB343" s="231" t="n">
        <v>0</v>
      </c>
      <c r="BH343" s="231" t="n">
        <v>4.2577000000002E-005</v>
      </c>
      <c r="BJ343" s="231" t="n">
        <v>0</v>
      </c>
      <c r="BN343" s="231" t="n">
        <v>1.105</v>
      </c>
      <c r="BQ343" s="231" t="n">
        <v>0</v>
      </c>
      <c r="BR343" s="231" t="n">
        <v>0</v>
      </c>
      <c r="BS343" s="231" t="n">
        <v>0</v>
      </c>
      <c r="BT343" s="231" t="n">
        <v>0</v>
      </c>
      <c r="BU343" s="231" t="n">
        <v>0</v>
      </c>
      <c r="BV343" s="231" t="n">
        <v>0</v>
      </c>
    </row>
    <row r="344" customFormat="false" ht="12.75" hidden="false" customHeight="false" outlineLevel="0" collapsed="false">
      <c r="G344" s="219" t="n">
        <f aca="false">EOMONTH(G343,0)+1</f>
        <v>47150</v>
      </c>
      <c r="J344" s="234" t="n">
        <v>0.068114531524867</v>
      </c>
      <c r="Z344" s="231" t="n">
        <v>0</v>
      </c>
      <c r="AA344" s="270" t="n">
        <v>0.24</v>
      </c>
      <c r="AB344" s="231" t="n">
        <v>0.39</v>
      </c>
      <c r="AQ344" s="231" t="n">
        <v>0.93</v>
      </c>
      <c r="AR344" s="231" t="n">
        <v>0.0450425</v>
      </c>
      <c r="AS344" s="231" t="n">
        <v>0</v>
      </c>
      <c r="AT344" s="231" t="n">
        <v>0</v>
      </c>
      <c r="AU344" s="231" t="n">
        <v>0</v>
      </c>
      <c r="AW344" s="231" t="n">
        <v>0</v>
      </c>
      <c r="AX344" s="231" t="n">
        <v>0</v>
      </c>
      <c r="AY344" s="231" t="n">
        <v>0</v>
      </c>
      <c r="AZ344" s="231" t="n">
        <v>0</v>
      </c>
      <c r="BA344" s="231" t="n">
        <v>0</v>
      </c>
      <c r="BB344" s="231" t="n">
        <v>0</v>
      </c>
      <c r="BH344" s="231" t="n">
        <v>0.0100425</v>
      </c>
      <c r="BJ344" s="231" t="n">
        <v>0</v>
      </c>
      <c r="BN344" s="231" t="n">
        <v>0.715</v>
      </c>
      <c r="BQ344" s="231" t="n">
        <v>0</v>
      </c>
      <c r="BR344" s="231" t="n">
        <v>0</v>
      </c>
      <c r="BS344" s="231" t="n">
        <v>0</v>
      </c>
      <c r="BT344" s="231" t="n">
        <v>0</v>
      </c>
      <c r="BU344" s="231" t="n">
        <v>0</v>
      </c>
      <c r="BV344" s="231" t="n">
        <v>0</v>
      </c>
    </row>
    <row r="345" customFormat="false" ht="12.75" hidden="false" customHeight="false" outlineLevel="0" collapsed="false">
      <c r="G345" s="219" t="n">
        <f aca="false">EOMONTH(G344,0)+1</f>
        <v>47178</v>
      </c>
      <c r="J345" s="234" t="n">
        <v>0.068110089770161</v>
      </c>
      <c r="Z345" s="231" t="n">
        <v>0</v>
      </c>
      <c r="AA345" s="270" t="n">
        <v>0.17</v>
      </c>
      <c r="AB345" s="231" t="n">
        <v>0.24</v>
      </c>
      <c r="AQ345" s="231" t="n">
        <v>0.45</v>
      </c>
      <c r="AR345" s="231" t="n">
        <v>0.1049766</v>
      </c>
      <c r="AS345" s="231" t="n">
        <v>0</v>
      </c>
      <c r="AT345" s="231" t="n">
        <v>0</v>
      </c>
      <c r="AU345" s="231" t="n">
        <v>0</v>
      </c>
      <c r="AW345" s="231" t="n">
        <v>0</v>
      </c>
      <c r="AX345" s="231" t="n">
        <v>0</v>
      </c>
      <c r="AY345" s="231" t="n">
        <v>0</v>
      </c>
      <c r="AZ345" s="231" t="n">
        <v>0</v>
      </c>
      <c r="BA345" s="231" t="n">
        <v>0</v>
      </c>
      <c r="BB345" s="231" t="n">
        <v>0</v>
      </c>
      <c r="BH345" s="231" t="n">
        <v>0.0699766</v>
      </c>
      <c r="BJ345" s="231" t="n">
        <v>0</v>
      </c>
      <c r="BN345" s="231" t="n">
        <v>0.365</v>
      </c>
      <c r="BQ345" s="231" t="n">
        <v>0</v>
      </c>
      <c r="BR345" s="231" t="n">
        <v>0</v>
      </c>
      <c r="BS345" s="231" t="n">
        <v>0</v>
      </c>
      <c r="BT345" s="231" t="n">
        <v>0</v>
      </c>
      <c r="BU345" s="231" t="n">
        <v>0</v>
      </c>
      <c r="BV345" s="231" t="n">
        <v>0</v>
      </c>
    </row>
    <row r="346" customFormat="false" ht="12.75" hidden="false" customHeight="false" outlineLevel="0" collapsed="false">
      <c r="G346" s="219" t="n">
        <f aca="false">EOMONTH(G345,0)+1</f>
        <v>47209</v>
      </c>
      <c r="J346" s="234" t="n">
        <v>0.06810579129787</v>
      </c>
      <c r="Z346" s="231" t="n">
        <v>0</v>
      </c>
      <c r="AA346" s="270" t="n">
        <v>0.165</v>
      </c>
      <c r="AB346" s="231" t="n">
        <v>0.195</v>
      </c>
      <c r="AQ346" s="231" t="n">
        <v>0.39</v>
      </c>
      <c r="AR346" s="231" t="n">
        <v>0.1049681</v>
      </c>
      <c r="AS346" s="231" t="n">
        <v>0</v>
      </c>
      <c r="AT346" s="231" t="n">
        <v>0</v>
      </c>
      <c r="AU346" s="231" t="n">
        <v>0</v>
      </c>
      <c r="AW346" s="231" t="n">
        <v>0</v>
      </c>
      <c r="AX346" s="231" t="n">
        <v>0</v>
      </c>
      <c r="AY346" s="231" t="n">
        <v>0</v>
      </c>
      <c r="AZ346" s="231" t="n">
        <v>0</v>
      </c>
      <c r="BA346" s="231" t="n">
        <v>0</v>
      </c>
      <c r="BB346" s="231" t="n">
        <v>0</v>
      </c>
      <c r="BH346" s="231" t="n">
        <v>0.0699681</v>
      </c>
      <c r="BJ346" s="231" t="n">
        <v>0</v>
      </c>
      <c r="BN346" s="231" t="n">
        <v>0.2975</v>
      </c>
      <c r="BQ346" s="231" t="n">
        <v>0</v>
      </c>
      <c r="BR346" s="231" t="n">
        <v>0</v>
      </c>
      <c r="BS346" s="231" t="n">
        <v>0</v>
      </c>
      <c r="BT346" s="231" t="n">
        <v>0</v>
      </c>
      <c r="BU346" s="231" t="n">
        <v>0</v>
      </c>
      <c r="BV346" s="231" t="n">
        <v>0</v>
      </c>
    </row>
    <row r="347" customFormat="false" ht="12.75" hidden="false" customHeight="false" outlineLevel="0" collapsed="false">
      <c r="G347" s="219" t="n">
        <f aca="false">EOMONTH(G346,0)+1</f>
        <v>47239</v>
      </c>
      <c r="J347" s="234" t="n">
        <v>0.068101349543177</v>
      </c>
      <c r="Z347" s="231" t="n">
        <v>0</v>
      </c>
      <c r="AA347" s="270" t="n">
        <v>0.17</v>
      </c>
      <c r="AB347" s="231" t="n">
        <v>0.195</v>
      </c>
      <c r="AQ347" s="231" t="n">
        <v>0.39</v>
      </c>
      <c r="AR347" s="231" t="n">
        <v>0.1049681</v>
      </c>
      <c r="AS347" s="231" t="n">
        <v>0</v>
      </c>
      <c r="AT347" s="231" t="n">
        <v>0</v>
      </c>
      <c r="AU347" s="231" t="n">
        <v>0</v>
      </c>
      <c r="AW347" s="231" t="n">
        <v>0</v>
      </c>
      <c r="AX347" s="231" t="n">
        <v>0</v>
      </c>
      <c r="AY347" s="231" t="n">
        <v>0</v>
      </c>
      <c r="AZ347" s="231" t="n">
        <v>0</v>
      </c>
      <c r="BA347" s="231" t="n">
        <v>0</v>
      </c>
      <c r="BB347" s="231" t="n">
        <v>0</v>
      </c>
      <c r="BH347" s="231" t="n">
        <v>0.0699681</v>
      </c>
      <c r="BJ347" s="231" t="n">
        <v>0</v>
      </c>
      <c r="BN347" s="231" t="n">
        <v>0.2975</v>
      </c>
      <c r="BQ347" s="231" t="n">
        <v>0</v>
      </c>
      <c r="BR347" s="231" t="n">
        <v>0</v>
      </c>
      <c r="BS347" s="231" t="n">
        <v>0</v>
      </c>
      <c r="BT347" s="231" t="n">
        <v>0</v>
      </c>
      <c r="BU347" s="231" t="n">
        <v>0</v>
      </c>
      <c r="BV347" s="231" t="n">
        <v>0</v>
      </c>
    </row>
    <row r="348" customFormat="false" ht="12.75" hidden="false" customHeight="false" outlineLevel="0" collapsed="false">
      <c r="G348" s="219" t="n">
        <f aca="false">EOMONTH(G347,0)+1</f>
        <v>47270</v>
      </c>
      <c r="J348" s="234" t="n">
        <v>0.068097051070899</v>
      </c>
      <c r="Z348" s="231" t="n">
        <v>0</v>
      </c>
      <c r="AA348" s="270" t="n">
        <v>0.175</v>
      </c>
      <c r="AB348" s="231" t="n">
        <v>0.215</v>
      </c>
      <c r="AQ348" s="231" t="n">
        <v>0.45</v>
      </c>
      <c r="AR348" s="231" t="n">
        <v>0.1049681</v>
      </c>
      <c r="AS348" s="231" t="n">
        <v>0</v>
      </c>
      <c r="AT348" s="231" t="n">
        <v>0</v>
      </c>
      <c r="AU348" s="231" t="n">
        <v>0</v>
      </c>
      <c r="AW348" s="231" t="n">
        <v>0</v>
      </c>
      <c r="AX348" s="231" t="n">
        <v>0</v>
      </c>
      <c r="AY348" s="231" t="n">
        <v>0</v>
      </c>
      <c r="AZ348" s="231" t="n">
        <v>0</v>
      </c>
      <c r="BA348" s="231" t="n">
        <v>0</v>
      </c>
      <c r="BB348" s="231" t="n">
        <v>0</v>
      </c>
      <c r="BH348" s="231" t="n">
        <v>0.0699681</v>
      </c>
      <c r="BJ348" s="231" t="n">
        <v>0</v>
      </c>
      <c r="BN348" s="231" t="n">
        <v>0.31</v>
      </c>
      <c r="BQ348" s="231" t="n">
        <v>0</v>
      </c>
      <c r="BR348" s="231" t="n">
        <v>0</v>
      </c>
      <c r="BS348" s="231" t="n">
        <v>0</v>
      </c>
      <c r="BT348" s="231" t="n">
        <v>0</v>
      </c>
      <c r="BU348" s="231" t="n">
        <v>0</v>
      </c>
      <c r="BV348" s="231" t="n">
        <v>0</v>
      </c>
    </row>
    <row r="349" customFormat="false" ht="12.75" hidden="false" customHeight="false" outlineLevel="0" collapsed="false">
      <c r="G349" s="219" t="n">
        <f aca="false">EOMONTH(G348,0)+1</f>
        <v>47300</v>
      </c>
      <c r="J349" s="234" t="n">
        <v>0.068092609316219</v>
      </c>
      <c r="Z349" s="231" t="n">
        <v>0</v>
      </c>
      <c r="AA349" s="270" t="n">
        <v>0.175</v>
      </c>
      <c r="AB349" s="231" t="n">
        <v>0.205</v>
      </c>
      <c r="AQ349" s="231" t="n">
        <v>0.45</v>
      </c>
      <c r="AR349" s="231" t="n">
        <v>0.1049681</v>
      </c>
      <c r="AS349" s="231" t="n">
        <v>0</v>
      </c>
      <c r="AT349" s="231" t="n">
        <v>0</v>
      </c>
      <c r="AU349" s="231" t="n">
        <v>0</v>
      </c>
      <c r="AW349" s="231" t="n">
        <v>0</v>
      </c>
      <c r="AX349" s="231" t="n">
        <v>0</v>
      </c>
      <c r="AY349" s="231" t="n">
        <v>0</v>
      </c>
      <c r="AZ349" s="231" t="n">
        <v>0</v>
      </c>
      <c r="BA349" s="231" t="n">
        <v>0</v>
      </c>
      <c r="BB349" s="231" t="n">
        <v>0</v>
      </c>
      <c r="BH349" s="231" t="n">
        <v>0.0699681</v>
      </c>
      <c r="BJ349" s="231" t="n">
        <v>0</v>
      </c>
      <c r="BN349" s="231" t="n">
        <v>0.31</v>
      </c>
      <c r="BQ349" s="231" t="n">
        <v>0</v>
      </c>
      <c r="BR349" s="231" t="n">
        <v>0</v>
      </c>
      <c r="BS349" s="231" t="n">
        <v>0</v>
      </c>
      <c r="BT349" s="231" t="n">
        <v>0</v>
      </c>
      <c r="BU349" s="231" t="n">
        <v>0</v>
      </c>
      <c r="BV349" s="231" t="n">
        <v>0</v>
      </c>
    </row>
    <row r="350" customFormat="false" ht="12.75" hidden="false" customHeight="false" outlineLevel="0" collapsed="false">
      <c r="G350" s="219" t="n">
        <f aca="false">EOMONTH(G349,0)+1</f>
        <v>47331</v>
      </c>
      <c r="J350" s="234" t="n">
        <v>0.068088167561545</v>
      </c>
      <c r="Z350" s="231" t="n">
        <v>0</v>
      </c>
      <c r="AA350" s="270" t="n">
        <v>0.165</v>
      </c>
      <c r="AB350" s="231" t="n">
        <v>0.185</v>
      </c>
      <c r="AQ350" s="231" t="n">
        <v>0.41</v>
      </c>
      <c r="AR350" s="231" t="n">
        <v>0.1049681</v>
      </c>
      <c r="AS350" s="231" t="n">
        <v>0</v>
      </c>
      <c r="AT350" s="231" t="n">
        <v>0</v>
      </c>
      <c r="AU350" s="231" t="n">
        <v>0</v>
      </c>
      <c r="AW350" s="231" t="n">
        <v>0</v>
      </c>
      <c r="AX350" s="231" t="n">
        <v>0</v>
      </c>
      <c r="AY350" s="231" t="n">
        <v>0</v>
      </c>
      <c r="AZ350" s="231" t="n">
        <v>0</v>
      </c>
      <c r="BA350" s="231" t="n">
        <v>0</v>
      </c>
      <c r="BB350" s="231" t="n">
        <v>0</v>
      </c>
      <c r="BH350" s="231" t="n">
        <v>0.0699681</v>
      </c>
      <c r="BJ350" s="231" t="n">
        <v>0</v>
      </c>
      <c r="BN350" s="231" t="n">
        <v>0.3</v>
      </c>
      <c r="BQ350" s="231" t="n">
        <v>0</v>
      </c>
      <c r="BR350" s="231" t="n">
        <v>0</v>
      </c>
      <c r="BS350" s="231" t="n">
        <v>0</v>
      </c>
      <c r="BT350" s="231" t="n">
        <v>0</v>
      </c>
      <c r="BU350" s="231" t="n">
        <v>0</v>
      </c>
      <c r="BV350" s="231" t="n">
        <v>0</v>
      </c>
    </row>
    <row r="351" customFormat="false" ht="12.75" hidden="false" customHeight="false" outlineLevel="0" collapsed="false">
      <c r="G351" s="219" t="n">
        <f aca="false">EOMONTH(G350,0)+1</f>
        <v>47362</v>
      </c>
      <c r="J351" s="234" t="n">
        <v>0.068083869089286</v>
      </c>
      <c r="Z351" s="231" t="n">
        <v>0</v>
      </c>
      <c r="AA351" s="270" t="n">
        <v>0.1725</v>
      </c>
      <c r="AB351" s="231" t="n">
        <v>0.205</v>
      </c>
      <c r="AQ351" s="231" t="n">
        <v>0.42</v>
      </c>
      <c r="AR351" s="231" t="n">
        <v>0.1049681</v>
      </c>
      <c r="AS351" s="231" t="n">
        <v>0</v>
      </c>
      <c r="AT351" s="231" t="n">
        <v>0</v>
      </c>
      <c r="AU351" s="231" t="n">
        <v>0</v>
      </c>
      <c r="AW351" s="231" t="n">
        <v>0</v>
      </c>
      <c r="AX351" s="231" t="n">
        <v>0</v>
      </c>
      <c r="AY351" s="231" t="n">
        <v>0</v>
      </c>
      <c r="AZ351" s="231" t="n">
        <v>0</v>
      </c>
      <c r="BA351" s="231" t="n">
        <v>0</v>
      </c>
      <c r="BB351" s="231" t="n">
        <v>0</v>
      </c>
      <c r="BH351" s="231" t="n">
        <v>0.0699681</v>
      </c>
      <c r="BJ351" s="231" t="n">
        <v>0</v>
      </c>
      <c r="BN351" s="231" t="n">
        <v>0.37253</v>
      </c>
      <c r="BQ351" s="231" t="n">
        <v>0</v>
      </c>
      <c r="BR351" s="231" t="n">
        <v>0</v>
      </c>
      <c r="BS351" s="231" t="n">
        <v>0</v>
      </c>
      <c r="BT351" s="231" t="n">
        <v>0</v>
      </c>
      <c r="BU351" s="231" t="n">
        <v>0</v>
      </c>
      <c r="BV351" s="231" t="n">
        <v>0</v>
      </c>
    </row>
    <row r="352" customFormat="false" ht="12.75" hidden="false" customHeight="false" outlineLevel="0" collapsed="false">
      <c r="J352" s="234" t="n">
        <v>0.068079427334625</v>
      </c>
      <c r="Z352" s="231" t="n">
        <v>0</v>
      </c>
      <c r="AA352" s="270" t="n">
        <v>0.24</v>
      </c>
      <c r="AB352" s="231" t="n">
        <v>0.26</v>
      </c>
      <c r="AQ352" s="231" t="n">
        <v>0.86</v>
      </c>
      <c r="AR352" s="231" t="n">
        <v>0.0250112</v>
      </c>
      <c r="AS352" s="231" t="n">
        <v>0</v>
      </c>
      <c r="AT352" s="231" t="n">
        <v>0</v>
      </c>
      <c r="AU352" s="231" t="n">
        <v>0</v>
      </c>
      <c r="AW352" s="231" t="n">
        <v>0</v>
      </c>
      <c r="AX352" s="231" t="n">
        <v>0</v>
      </c>
      <c r="AY352" s="231" t="n">
        <v>0</v>
      </c>
      <c r="AZ352" s="231" t="n">
        <v>0</v>
      </c>
      <c r="BA352" s="231" t="n">
        <v>0</v>
      </c>
      <c r="BB352" s="231" t="n">
        <v>0</v>
      </c>
      <c r="BH352" s="231" t="n">
        <v>-0.0099887</v>
      </c>
      <c r="BJ352" s="231" t="n">
        <v>0</v>
      </c>
      <c r="BN352" s="231" t="n">
        <v>0.545</v>
      </c>
      <c r="BQ352" s="231" t="n">
        <v>0</v>
      </c>
      <c r="BR352" s="231" t="n">
        <v>0</v>
      </c>
      <c r="BS352" s="231" t="n">
        <v>0</v>
      </c>
      <c r="BT352" s="231" t="n">
        <v>0</v>
      </c>
      <c r="BU352" s="231" t="n">
        <v>0</v>
      </c>
      <c r="BV352" s="231" t="n">
        <v>0</v>
      </c>
    </row>
    <row r="353" customFormat="false" ht="12.75" hidden="false" customHeight="false" outlineLevel="0" collapsed="false">
      <c r="J353" s="234" t="n">
        <v>0.068075128862378</v>
      </c>
      <c r="Z353" s="231" t="n">
        <v>0</v>
      </c>
      <c r="AA353" s="270" t="n">
        <v>0.26</v>
      </c>
      <c r="AB353" s="231" t="n">
        <v>0.37</v>
      </c>
      <c r="AQ353" s="231" t="n">
        <v>1.28</v>
      </c>
      <c r="AR353" s="231" t="n">
        <v>0.010048</v>
      </c>
      <c r="AS353" s="231" t="n">
        <v>0</v>
      </c>
      <c r="AT353" s="231" t="n">
        <v>0</v>
      </c>
      <c r="AU353" s="231" t="n">
        <v>0</v>
      </c>
      <c r="AW353" s="231" t="n">
        <v>0</v>
      </c>
      <c r="AX353" s="231" t="n">
        <v>0</v>
      </c>
      <c r="AY353" s="231" t="n">
        <v>0</v>
      </c>
      <c r="AZ353" s="231" t="n">
        <v>0</v>
      </c>
      <c r="BA353" s="231" t="n">
        <v>0</v>
      </c>
      <c r="BB353" s="231" t="n">
        <v>0</v>
      </c>
      <c r="BH353" s="231" t="n">
        <v>-0.0249519</v>
      </c>
      <c r="BJ353" s="231" t="n">
        <v>0</v>
      </c>
      <c r="BN353" s="231" t="n">
        <v>0.88</v>
      </c>
      <c r="BQ353" s="231" t="n">
        <v>0</v>
      </c>
      <c r="BR353" s="231" t="n">
        <v>0</v>
      </c>
      <c r="BS353" s="231" t="n">
        <v>0</v>
      </c>
      <c r="BT353" s="231" t="n">
        <v>0</v>
      </c>
      <c r="BU353" s="231" t="n">
        <v>0</v>
      </c>
      <c r="BV353" s="231" t="n">
        <v>0</v>
      </c>
    </row>
    <row r="354" customFormat="false" ht="12.75" hidden="false" customHeight="false" outlineLevel="0" collapsed="false">
      <c r="J354" s="234" t="n">
        <v>0.06807068710773</v>
      </c>
      <c r="AA354" s="270"/>
      <c r="BQ354" s="231" t="n">
        <v>0</v>
      </c>
      <c r="BR354" s="231" t="n">
        <v>0</v>
      </c>
      <c r="BS354" s="231" t="n">
        <v>0</v>
      </c>
      <c r="BT354" s="231" t="n">
        <v>0</v>
      </c>
      <c r="BU354" s="231" t="n">
        <v>0</v>
      </c>
      <c r="BV354" s="231" t="n">
        <v>0</v>
      </c>
    </row>
    <row r="355" customFormat="false" ht="12.75" hidden="false" customHeight="false" outlineLevel="0" collapsed="false">
      <c r="J355" s="234" t="n">
        <v>0.068066245353089</v>
      </c>
      <c r="AA355" s="270"/>
      <c r="BQ355" s="231" t="n">
        <v>0</v>
      </c>
      <c r="BR355" s="231" t="n">
        <v>0</v>
      </c>
      <c r="BS355" s="231" t="n">
        <v>0</v>
      </c>
      <c r="BT355" s="231" t="n">
        <v>0</v>
      </c>
      <c r="BU355" s="231" t="n">
        <v>0</v>
      </c>
      <c r="BV355" s="231" t="n">
        <v>0</v>
      </c>
    </row>
    <row r="356" customFormat="false" ht="12.75" hidden="false" customHeight="false" outlineLevel="0" collapsed="false">
      <c r="J356" s="234" t="n">
        <v>0.068062233445676</v>
      </c>
      <c r="AA356" s="270"/>
      <c r="BQ356" s="231" t="n">
        <v>0</v>
      </c>
      <c r="BR356" s="231" t="n">
        <v>0</v>
      </c>
      <c r="BS356" s="231" t="n">
        <v>0</v>
      </c>
      <c r="BT356" s="231" t="n">
        <v>0</v>
      </c>
      <c r="BU356" s="231" t="n">
        <v>0</v>
      </c>
      <c r="BV356" s="231" t="n">
        <v>0</v>
      </c>
    </row>
    <row r="357" customFormat="false" ht="12.75" hidden="false" customHeight="false" outlineLevel="0" collapsed="false">
      <c r="J357" s="234" t="n">
        <v>0.068057791691047</v>
      </c>
      <c r="AA357" s="270"/>
      <c r="BQ357" s="231" t="n">
        <v>0</v>
      </c>
      <c r="BR357" s="231" t="n">
        <v>0</v>
      </c>
      <c r="BS357" s="231" t="n">
        <v>0</v>
      </c>
      <c r="BT357" s="231" t="n">
        <v>0</v>
      </c>
      <c r="BU357" s="231" t="n">
        <v>0</v>
      </c>
      <c r="BV357" s="231" t="n">
        <v>0</v>
      </c>
    </row>
    <row r="358" customFormat="false" ht="12.75" hidden="false" customHeight="false" outlineLevel="0" collapsed="false">
      <c r="J358" s="234" t="n">
        <v>0.068053493218831</v>
      </c>
      <c r="AA358" s="270"/>
      <c r="BQ358" s="231" t="n">
        <v>0</v>
      </c>
      <c r="BR358" s="231" t="n">
        <v>0</v>
      </c>
      <c r="BS358" s="231" t="n">
        <v>0</v>
      </c>
      <c r="BT358" s="231" t="n">
        <v>0</v>
      </c>
      <c r="BU358" s="231" t="n">
        <v>0</v>
      </c>
      <c r="BV358" s="231" t="n">
        <v>0</v>
      </c>
    </row>
    <row r="359" customFormat="false" ht="12.75" hidden="false" customHeight="false" outlineLevel="0" collapsed="false">
      <c r="J359" s="234" t="n">
        <v>0.068049051464214</v>
      </c>
      <c r="AA359" s="270"/>
      <c r="BQ359" s="231" t="n">
        <v>0</v>
      </c>
      <c r="BR359" s="231" t="n">
        <v>0</v>
      </c>
      <c r="BS359" s="231" t="n">
        <v>0</v>
      </c>
      <c r="BT359" s="231" t="n">
        <v>0</v>
      </c>
      <c r="BU359" s="231" t="n">
        <v>0</v>
      </c>
      <c r="BV359" s="231" t="n">
        <v>0</v>
      </c>
    </row>
    <row r="360" customFormat="false" ht="12.75" hidden="false" customHeight="false" outlineLevel="0" collapsed="false">
      <c r="J360" s="234" t="n">
        <v>0.068044752992011</v>
      </c>
      <c r="AA360" s="270"/>
      <c r="BQ360" s="231" t="n">
        <v>0</v>
      </c>
      <c r="BR360" s="231" t="n">
        <v>0</v>
      </c>
      <c r="BS360" s="231" t="n">
        <v>0</v>
      </c>
      <c r="BT360" s="231" t="n">
        <v>0</v>
      </c>
      <c r="BU360" s="231" t="n">
        <v>0</v>
      </c>
      <c r="BV360" s="231" t="n">
        <v>0</v>
      </c>
    </row>
    <row r="361" customFormat="false" ht="12.75" hidden="false" customHeight="false" outlineLevel="0" collapsed="false">
      <c r="J361" s="234" t="n">
        <v>0.068040311237408</v>
      </c>
      <c r="AA361" s="270"/>
    </row>
    <row r="362" customFormat="false" ht="12.75" hidden="false" customHeight="false" outlineLevel="0" collapsed="false">
      <c r="J362" s="234" t="n">
        <v>0.06803586948281</v>
      </c>
    </row>
    <row r="363" customFormat="false" ht="12.75" hidden="false" customHeight="false" outlineLevel="0" collapsed="false">
      <c r="J363" s="234" t="n">
        <v>0.068031571010626</v>
      </c>
    </row>
    <row r="364" customFormat="false" ht="12.75" hidden="false" customHeight="false" outlineLevel="0" collapsed="false">
      <c r="J364" s="234" t="n">
        <v>0.068027129256042</v>
      </c>
    </row>
    <row r="365" customFormat="false" ht="12.75" hidden="false" customHeight="false" outlineLevel="0" collapsed="false">
      <c r="J365" s="234" t="n">
        <v>0.06802283078387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1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G10" activeCellId="0" sqref="G10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6.7"/>
    <col collapsed="false" customWidth="true" hidden="false" outlineLevel="0" max="3" min="3" style="2" width="15.7"/>
    <col collapsed="false" customWidth="false" hidden="false" outlineLevel="0" max="4" min="4" style="3" width="9.14"/>
    <col collapsed="false" customWidth="false" hidden="false" outlineLevel="0" max="6" min="5" style="1" width="9.14"/>
    <col collapsed="false" customWidth="false" hidden="false" outlineLevel="0" max="7" min="7" style="4" width="9.14"/>
    <col collapsed="false" customWidth="false" hidden="false" outlineLevel="0" max="10" min="8" style="1" width="9.14"/>
    <col collapsed="false" customWidth="true" hidden="false" outlineLevel="0" max="11" min="11" style="1" width="17.99"/>
    <col collapsed="false" customWidth="false" hidden="false" outlineLevel="0" max="82" min="12" style="1" width="9.14"/>
    <col collapsed="false" customWidth="false" hidden="false" outlineLevel="0" max="257" min="83" style="5" width="9.14"/>
  </cols>
  <sheetData>
    <row r="1" customFormat="false" ht="12" hidden="false" customHeight="false" outlineLevel="0" collapsed="false">
      <c r="A1" s="1" t="n">
        <v>1.83</v>
      </c>
      <c r="AA1" s="6" t="s">
        <v>0</v>
      </c>
      <c r="AG1" s="6" t="s">
        <v>1</v>
      </c>
      <c r="AM1" s="6" t="s">
        <v>2</v>
      </c>
    </row>
    <row r="2" customFormat="false" ht="12" hidden="false" customHeight="false" outlineLevel="0" collapsed="false">
      <c r="M2" s="1" t="n">
        <v>1</v>
      </c>
      <c r="N2" s="1" t="n">
        <v>2</v>
      </c>
      <c r="O2" s="1" t="n">
        <v>3</v>
      </c>
      <c r="P2" s="1" t="n">
        <v>5</v>
      </c>
      <c r="Q2" s="1" t="n">
        <v>4</v>
      </c>
      <c r="AA2" s="7" t="s">
        <v>3</v>
      </c>
      <c r="AB2" s="7" t="s">
        <v>4</v>
      </c>
      <c r="AC2" s="7" t="s">
        <v>5</v>
      </c>
      <c r="AD2" s="7" t="s">
        <v>6</v>
      </c>
      <c r="AE2" s="7" t="s">
        <v>7</v>
      </c>
      <c r="AF2" s="7"/>
      <c r="AG2" s="7" t="s">
        <v>3</v>
      </c>
      <c r="AH2" s="7" t="s">
        <v>4</v>
      </c>
      <c r="AI2" s="7" t="s">
        <v>5</v>
      </c>
      <c r="AJ2" s="7" t="s">
        <v>6</v>
      </c>
      <c r="AK2" s="7" t="s">
        <v>7</v>
      </c>
      <c r="AL2" s="7"/>
      <c r="AM2" s="7" t="s">
        <v>3</v>
      </c>
      <c r="AN2" s="7" t="s">
        <v>4</v>
      </c>
      <c r="AO2" s="7" t="s">
        <v>5</v>
      </c>
      <c r="AP2" s="7" t="s">
        <v>6</v>
      </c>
      <c r="AQ2" s="7" t="s">
        <v>7</v>
      </c>
      <c r="AR2" s="7"/>
      <c r="AS2" s="7"/>
      <c r="AT2" s="7"/>
      <c r="AU2" s="7"/>
      <c r="AV2" s="7"/>
      <c r="AW2" s="7"/>
    </row>
    <row r="3" customFormat="false" ht="12" hidden="false" customHeight="false" outlineLevel="0" collapsed="false">
      <c r="A3" s="8" t="s">
        <v>8</v>
      </c>
      <c r="B3" s="8" t="s">
        <v>9</v>
      </c>
      <c r="C3" s="8" t="s">
        <v>10</v>
      </c>
      <c r="D3" s="9" t="s">
        <v>11</v>
      </c>
      <c r="E3" s="8" t="s">
        <v>12</v>
      </c>
      <c r="F3" s="8" t="s">
        <v>13</v>
      </c>
      <c r="G3" s="10" t="s">
        <v>14</v>
      </c>
      <c r="H3" s="8" t="s">
        <v>15</v>
      </c>
      <c r="I3" s="8" t="s">
        <v>16</v>
      </c>
      <c r="J3" s="8" t="s">
        <v>17</v>
      </c>
      <c r="K3" s="8" t="s">
        <v>18</v>
      </c>
      <c r="L3" s="8" t="s">
        <v>19</v>
      </c>
      <c r="M3" s="6" t="s">
        <v>20</v>
      </c>
      <c r="N3" s="6" t="s">
        <v>21</v>
      </c>
      <c r="O3" s="6" t="s">
        <v>22</v>
      </c>
      <c r="P3" s="6" t="s">
        <v>23</v>
      </c>
      <c r="Q3" s="6" t="s">
        <v>24</v>
      </c>
      <c r="R3" s="6"/>
      <c r="S3" s="6" t="s">
        <v>0</v>
      </c>
      <c r="T3" s="6" t="s">
        <v>1</v>
      </c>
      <c r="U3" s="6" t="s">
        <v>2</v>
      </c>
      <c r="V3" s="6" t="s">
        <v>25</v>
      </c>
      <c r="W3" s="11"/>
      <c r="X3" s="8" t="s">
        <v>26</v>
      </c>
      <c r="Y3" s="8" t="s">
        <v>27</v>
      </c>
      <c r="Z3" s="11"/>
      <c r="AA3" s="12" t="str">
        <f aca="false">CONCATENATE(AA2," ",AA1)</f>
        <v>NY NET DELTA</v>
      </c>
      <c r="AB3" s="12" t="str">
        <f aca="false">CONCATENATE(AB2," ",AA1)</f>
        <v>EAST NET DELTA</v>
      </c>
      <c r="AC3" s="12" t="str">
        <f aca="false">CONCATENATE(AC2," ",AA1)</f>
        <v>CENTRAL NET DELTA</v>
      </c>
      <c r="AD3" s="12" t="str">
        <f aca="false">CONCATENATE(AD2," ",AA1)</f>
        <v>WEST NET DELTA</v>
      </c>
      <c r="AE3" s="12" t="str">
        <f aca="false">CONCATENATE(AE2," ",AA1)</f>
        <v>TEXAS NET DELTA</v>
      </c>
      <c r="AF3" s="11"/>
      <c r="AG3" s="12" t="str">
        <f aca="false">CONCATENATE(AG2," ",AG1)</f>
        <v>NY NET GAMMA</v>
      </c>
      <c r="AH3" s="12" t="str">
        <f aca="false">CONCATENATE(AH2," ",AG1)</f>
        <v>EAST NET GAMMA</v>
      </c>
      <c r="AI3" s="12" t="str">
        <f aca="false">CONCATENATE(AI2," ",AG1)</f>
        <v>CENTRAL NET GAMMA</v>
      </c>
      <c r="AJ3" s="12" t="str">
        <f aca="false">CONCATENATE(AJ2," ",AG1)</f>
        <v>WEST NET GAMMA</v>
      </c>
      <c r="AK3" s="12" t="str">
        <f aca="false">CONCATENATE(AK2," ",AG1)</f>
        <v>TEXAS NET GAMMA</v>
      </c>
      <c r="AL3" s="11"/>
      <c r="AM3" s="12" t="str">
        <f aca="false">CONCATENATE(AM2," ",AM1)</f>
        <v>NY NET VEGA</v>
      </c>
      <c r="AN3" s="12" t="str">
        <f aca="false">CONCATENATE(AN2," ",AM1)</f>
        <v>EAST NET VEGA</v>
      </c>
      <c r="AO3" s="12" t="str">
        <f aca="false">CONCATENATE(AO2," ",AM1)</f>
        <v>CENTRAL NET VEGA</v>
      </c>
      <c r="AP3" s="12" t="str">
        <f aca="false">CONCATENATE(AP2," ",AM1)</f>
        <v>WEST NET VEGA</v>
      </c>
      <c r="AQ3" s="12" t="str">
        <f aca="false">CONCATENATE(AQ2," ",AM1)</f>
        <v>TEXAS NET VEGA</v>
      </c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</row>
    <row r="4" customFormat="false" ht="12" hidden="false" customHeight="false" outlineLevel="0" collapsed="false">
      <c r="A4" s="14" t="n">
        <v>36892</v>
      </c>
      <c r="B4" s="15" t="n">
        <v>0.45</v>
      </c>
      <c r="C4" s="17"/>
      <c r="D4" s="17"/>
      <c r="E4" s="16" t="n">
        <f aca="false">(M4-B4)*F4*10000</f>
        <v>-0</v>
      </c>
      <c r="F4" s="17"/>
      <c r="G4" s="18"/>
      <c r="H4" s="19" t="n">
        <v>2</v>
      </c>
      <c r="I4" s="20" t="n">
        <v>6</v>
      </c>
      <c r="J4" s="19" t="n">
        <f aca="false">VLOOKUP($A4,PARAMS,2,FALSE())+G4</f>
        <v>6.675</v>
      </c>
      <c r="K4" s="21" t="n">
        <v>0</v>
      </c>
      <c r="L4" s="21" t="n">
        <f aca="false">VLOOKUP($A4,PARAMS,3,FALSE())+K4</f>
        <v>0.82</v>
      </c>
      <c r="M4" s="22" t="n">
        <f aca="false">IF(ISNUMBER($F4),bsd(M$2,$H4,$J4,$I4,$Y4,$L4,$X4,0.2),0)</f>
        <v>0</v>
      </c>
      <c r="N4" s="22" t="n">
        <f aca="false">IF(ISNUMBER($F4),bsd(N$2,$H4,$J4,$I4,$Y4,$L4,$X4,0.2),0)</f>
        <v>0</v>
      </c>
      <c r="O4" s="22" t="n">
        <f aca="false">IF(ISNUMBER($F4),bsd(O$2,$H4,$J4,$I4,$Y4,$L4,$X4,0.2),0)</f>
        <v>0</v>
      </c>
      <c r="P4" s="22" t="n">
        <f aca="false">IF(ISNUMBER($F4),bsd(P$2,$H4,$J4,$I4,$Y4,$L4,$X4,0.2),0)</f>
        <v>0</v>
      </c>
      <c r="Q4" s="22" t="n">
        <f aca="false">IF(ISNUMBER($F4),bsd(Q$2,$H4,$J4,$I4,$Y4,$L4,$X4,0.2),0)</f>
        <v>0</v>
      </c>
      <c r="R4" s="23"/>
      <c r="S4" s="24" t="n">
        <f aca="false">IF(ISNUMBER($A4),$F4*N4,0)</f>
        <v>0</v>
      </c>
      <c r="T4" s="24" t="n">
        <f aca="false">IF(ISNUMBER($A4),$F4*O4,0)</f>
        <v>0</v>
      </c>
      <c r="U4" s="25" t="n">
        <f aca="false">IF(ISNUMBER($A4),$F4*P4*10000,0)</f>
        <v>0</v>
      </c>
      <c r="V4" s="25" t="n">
        <f aca="false">IF(ISNUMBER($A4),$F4*Q4*-10000,0)</f>
        <v>-0</v>
      </c>
      <c r="W4" s="26"/>
      <c r="X4" s="27" t="n">
        <f aca="false">VLOOKUP($A4,PARAMS,7,FALSE())</f>
        <v>0.068871456367479</v>
      </c>
      <c r="Y4" s="28" t="n">
        <f aca="true">IF(ISNUMBER(G4),VLOOKUP($A4,PARAMS,8,FALSE()),VLOOKUP($A4,PARAMS,4,FALSE()))-TODAY()</f>
        <v>-9040</v>
      </c>
      <c r="AA4" s="24" t="n">
        <f aca="false">IF($E4=AA$2,$S4,0)</f>
        <v>0</v>
      </c>
      <c r="AB4" s="24" t="n">
        <f aca="false">IF($E4=AB$2,$S4,0)</f>
        <v>0</v>
      </c>
      <c r="AC4" s="24" t="n">
        <f aca="false">IF($E4=AC$2,$S4,0)</f>
        <v>0</v>
      </c>
      <c r="AD4" s="24" t="n">
        <f aca="false">IF($E4=AD$2,$S4,0)</f>
        <v>0</v>
      </c>
      <c r="AE4" s="24" t="n">
        <f aca="false">IF($E4=AE$2,$S4,0)</f>
        <v>0</v>
      </c>
      <c r="AG4" s="24" t="n">
        <f aca="false">IF($E4=AG$2,$T4,0)</f>
        <v>0</v>
      </c>
      <c r="AH4" s="24" t="n">
        <f aca="false">IF($E4=AH$2,$T4,0)</f>
        <v>0</v>
      </c>
      <c r="AI4" s="24" t="n">
        <f aca="false">IF($E4=AI$2,$T4,0)</f>
        <v>0</v>
      </c>
      <c r="AJ4" s="24" t="n">
        <f aca="false">IF($E4=AJ$2,$T4,0)</f>
        <v>0</v>
      </c>
      <c r="AK4" s="24" t="n">
        <f aca="false">IF($E4=AK$2,$T4,0)</f>
        <v>0</v>
      </c>
      <c r="AM4" s="24" t="n">
        <f aca="false">IF($E4=AM$2,$U4,0)</f>
        <v>0</v>
      </c>
      <c r="AN4" s="24" t="n">
        <f aca="false">IF($E4=AN$2,$U4,0)</f>
        <v>0</v>
      </c>
      <c r="AO4" s="24" t="n">
        <f aca="false">IF($E4=AO$2,$U4,0)</f>
        <v>0</v>
      </c>
      <c r="AP4" s="24" t="n">
        <f aca="false">IF($E4=AP$2,$U4,0)</f>
        <v>0</v>
      </c>
      <c r="AQ4" s="24" t="n">
        <f aca="false">IF($E4=AQ$2,$U4,0)</f>
        <v>0</v>
      </c>
    </row>
    <row r="5" customFormat="false" ht="11.25" hidden="false" customHeight="false" outlineLevel="0" collapsed="false">
      <c r="A5" s="14" t="n">
        <v>36892</v>
      </c>
      <c r="B5" s="15" t="n">
        <v>0.49</v>
      </c>
      <c r="C5" s="17"/>
      <c r="D5" s="17"/>
      <c r="E5" s="16" t="n">
        <f aca="false">(M5-B5)*F5*10000</f>
        <v>-0</v>
      </c>
      <c r="F5" s="17"/>
      <c r="G5" s="18"/>
      <c r="H5" s="19" t="n">
        <v>1</v>
      </c>
      <c r="I5" s="20" t="n">
        <v>6.75</v>
      </c>
      <c r="J5" s="19" t="n">
        <f aca="false">VLOOKUP($A5,PARAMS,2,FALSE())+G5</f>
        <v>6.675</v>
      </c>
      <c r="K5" s="21" t="n">
        <v>0</v>
      </c>
      <c r="L5" s="21" t="n">
        <f aca="false">VLOOKUP($A5,PARAMS,3,FALSE())+K5</f>
        <v>0.82</v>
      </c>
      <c r="M5" s="22" t="n">
        <f aca="false">IF(ISNUMBER($F5),bsd(M$2,$H5,$J5,$I5,$Y5,$L5,$X5,0.2),0)</f>
        <v>0</v>
      </c>
      <c r="N5" s="22" t="n">
        <f aca="false">IF(ISNUMBER($F5),bsd(N$2,$H5,$J5,$I5,$Y5,$L5,$X5,0.2),0)</f>
        <v>0</v>
      </c>
      <c r="O5" s="22" t="n">
        <f aca="false">IF(ISNUMBER($F5),bsd(O$2,$H5,$J5,$I5,$Y5,$L5,$X5,0.2),0)</f>
        <v>0</v>
      </c>
      <c r="P5" s="22" t="n">
        <f aca="false">IF(ISNUMBER($F5),bsd(P$2,$H5,$J5,$I5,$Y5,$L5,$X5,0.2),0)</f>
        <v>0</v>
      </c>
      <c r="Q5" s="22" t="n">
        <f aca="false">IF(ISNUMBER($F5),bsd(Q$2,$H5,$J5,$I5,$Y5,$L5,$X5,0.2),0)</f>
        <v>0</v>
      </c>
      <c r="R5" s="23"/>
      <c r="S5" s="24" t="n">
        <f aca="false">IF(ISNUMBER($A5),$F5*N5,0)</f>
        <v>0</v>
      </c>
      <c r="T5" s="24" t="n">
        <f aca="false">IF(ISNUMBER($A5),$F5*O5,0)</f>
        <v>0</v>
      </c>
      <c r="U5" s="25" t="n">
        <f aca="false">IF(ISNUMBER($A5),$F5*P5*10000,0)</f>
        <v>0</v>
      </c>
      <c r="V5" s="25" t="n">
        <f aca="false">IF(ISNUMBER($A5),$F5*Q5*-10000,0)</f>
        <v>-0</v>
      </c>
      <c r="W5" s="26"/>
      <c r="X5" s="27" t="n">
        <f aca="false">VLOOKUP($A5,PARAMS,7,FALSE())</f>
        <v>0.068871456367479</v>
      </c>
      <c r="Y5" s="28" t="n">
        <f aca="true">IF(ISNUMBER(G5),VLOOKUP($A5,PARAMS,8,FALSE()),VLOOKUP($A5,PARAMS,4,FALSE()))-TODAY()</f>
        <v>-9040</v>
      </c>
      <c r="AA5" s="24" t="n">
        <f aca="false">IF($E5=AA$2,$S5,0)</f>
        <v>0</v>
      </c>
      <c r="AB5" s="24" t="n">
        <f aca="false">IF($E5=AB$2,$S5,0)</f>
        <v>0</v>
      </c>
      <c r="AC5" s="24" t="n">
        <f aca="false">IF($E5=AC$2,$S5,0)</f>
        <v>0</v>
      </c>
      <c r="AD5" s="24" t="n">
        <f aca="false">IF($E5=AD$2,$S5,0)</f>
        <v>0</v>
      </c>
      <c r="AE5" s="24" t="n">
        <f aca="false">IF($E5=AE$2,$S5,0)</f>
        <v>0</v>
      </c>
      <c r="AG5" s="24" t="n">
        <f aca="false">IF($E5=AG$2,$T5,0)</f>
        <v>0</v>
      </c>
      <c r="AH5" s="24" t="n">
        <f aca="false">IF($E5=AH$2,$T5,0)</f>
        <v>0</v>
      </c>
      <c r="AI5" s="24" t="n">
        <f aca="false">IF($E5=AI$2,$T5,0)</f>
        <v>0</v>
      </c>
      <c r="AJ5" s="24" t="n">
        <f aca="false">IF($E5=AJ$2,$T5,0)</f>
        <v>0</v>
      </c>
      <c r="AK5" s="24" t="n">
        <f aca="false">IF($E5=AK$2,$T5,0)</f>
        <v>0</v>
      </c>
      <c r="AM5" s="24" t="n">
        <f aca="false">IF($E5=AM$2,$U5,0)</f>
        <v>0</v>
      </c>
      <c r="AN5" s="24" t="n">
        <f aca="false">IF($E5=AN$2,$U5,0)</f>
        <v>0</v>
      </c>
      <c r="AO5" s="24" t="n">
        <f aca="false">IF($E5=AO$2,$U5,0)</f>
        <v>0</v>
      </c>
      <c r="AP5" s="24" t="n">
        <f aca="false">IF($E5=AP$2,$U5,0)</f>
        <v>0</v>
      </c>
      <c r="AQ5" s="24" t="n">
        <f aca="false">IF($E5=AQ$2,$U5,0)</f>
        <v>0</v>
      </c>
    </row>
    <row r="6" customFormat="false" ht="11.25" hidden="false" customHeight="false" outlineLevel="0" collapsed="false">
      <c r="A6" s="14" t="n">
        <v>37196</v>
      </c>
      <c r="B6" s="15" t="n">
        <v>0</v>
      </c>
      <c r="C6" s="17"/>
      <c r="D6" s="17"/>
      <c r="E6" s="16" t="n">
        <f aca="false">(M6-B6)*F6*10000</f>
        <v>0</v>
      </c>
      <c r="F6" s="17"/>
      <c r="G6" s="18"/>
      <c r="H6" s="19" t="n">
        <v>1</v>
      </c>
      <c r="I6" s="20" t="n">
        <v>6.7</v>
      </c>
      <c r="J6" s="19" t="n">
        <f aca="false">VLOOKUP($A6,PARAMS,2,FALSE())+G6</f>
        <v>4.95</v>
      </c>
      <c r="K6" s="21" t="n">
        <v>0</v>
      </c>
      <c r="L6" s="21" t="n">
        <f aca="false">VLOOKUP($A6,PARAMS,3,FALSE())+K6</f>
        <v>0.47</v>
      </c>
      <c r="M6" s="22" t="n">
        <f aca="false">IF(ISNUMBER($F6),bsd(M$2,$H6,$J6,$I6,$Y6,$L6,$X6,0.2),0)</f>
        <v>0</v>
      </c>
      <c r="N6" s="22" t="n">
        <f aca="false">IF(ISNUMBER($F6),bsd(N$2,$H6,$J6,$I6,$Y6,$L6,$X6,0.2),0)</f>
        <v>0</v>
      </c>
      <c r="O6" s="22" t="n">
        <f aca="false">IF(ISNUMBER($F6),bsd(O$2,$H6,$J6,$I6,$Y6,$L6,$X6,0.2),0)</f>
        <v>0</v>
      </c>
      <c r="P6" s="22" t="n">
        <f aca="false">IF(ISNUMBER($F6),bsd(P$2,$H6,$J6,$I6,$Y6,$L6,$X6,0.2),0)</f>
        <v>0</v>
      </c>
      <c r="Q6" s="22" t="n">
        <f aca="false">IF(ISNUMBER($F6),bsd(Q$2,$H6,$J6,$I6,$Y6,$L6,$X6,0.2),0)</f>
        <v>0</v>
      </c>
      <c r="R6" s="23"/>
      <c r="S6" s="24" t="n">
        <f aca="false">IF(ISNUMBER($A6),$F6*N6,0)</f>
        <v>0</v>
      </c>
      <c r="T6" s="24" t="n">
        <f aca="false">IF(ISNUMBER($A6),$F6*O6,0)</f>
        <v>0</v>
      </c>
      <c r="U6" s="25" t="n">
        <f aca="false">IF(ISNUMBER($A6),$F6*P6*10000,0)</f>
        <v>0</v>
      </c>
      <c r="V6" s="25" t="n">
        <f aca="false">IF(ISNUMBER($A6),$F6*Q6*-10000,0)</f>
        <v>-0</v>
      </c>
      <c r="W6" s="26"/>
      <c r="X6" s="27" t="n">
        <f aca="false">VLOOKUP($A6,PARAMS,7,FALSE())</f>
        <v>0.064783289634648</v>
      </c>
      <c r="Y6" s="28" t="n">
        <f aca="true">IF(ISNUMBER(G6),VLOOKUP($A6,PARAMS,8,FALSE()),VLOOKUP($A6,PARAMS,4,FALSE()))-TODAY()</f>
        <v>-8736</v>
      </c>
      <c r="AA6" s="24" t="n">
        <f aca="false">IF($E6=AA$2,$S6,0)</f>
        <v>0</v>
      </c>
      <c r="AB6" s="24" t="n">
        <f aca="false">IF($E6=AB$2,$S6,0)</f>
        <v>0</v>
      </c>
      <c r="AC6" s="24" t="n">
        <f aca="false">IF($E6=AC$2,$S6,0)</f>
        <v>0</v>
      </c>
      <c r="AD6" s="24" t="n">
        <f aca="false">IF($E6=AD$2,$S6,0)</f>
        <v>0</v>
      </c>
      <c r="AE6" s="24" t="n">
        <f aca="false">IF($E6=AE$2,$S6,0)</f>
        <v>0</v>
      </c>
      <c r="AG6" s="24" t="n">
        <f aca="false">IF($E6=AG$2,$T6,0)</f>
        <v>0</v>
      </c>
      <c r="AH6" s="24" t="n">
        <f aca="false">IF($E6=AH$2,$T6,0)</f>
        <v>0</v>
      </c>
      <c r="AI6" s="24" t="n">
        <f aca="false">IF($E6=AI$2,$T6,0)</f>
        <v>0</v>
      </c>
      <c r="AJ6" s="24" t="n">
        <f aca="false">IF($E6=AJ$2,$T6,0)</f>
        <v>0</v>
      </c>
      <c r="AK6" s="24" t="n">
        <f aca="false">IF($E6=AK$2,$T6,0)</f>
        <v>0</v>
      </c>
      <c r="AM6" s="24" t="n">
        <f aca="false">IF($E6=AM$2,$U6,0)</f>
        <v>0</v>
      </c>
      <c r="AN6" s="24" t="n">
        <f aca="false">IF($E6=AN$2,$U6,0)</f>
        <v>0</v>
      </c>
      <c r="AO6" s="24" t="n">
        <f aca="false">IF($E6=AO$2,$U6,0)</f>
        <v>0</v>
      </c>
      <c r="AP6" s="24" t="n">
        <f aca="false">IF($E6=AP$2,$U6,0)</f>
        <v>0</v>
      </c>
      <c r="AQ6" s="24" t="n">
        <f aca="false">IF($E6=AQ$2,$U6,0)</f>
        <v>0</v>
      </c>
    </row>
    <row r="7" customFormat="false" ht="11.25" hidden="false" customHeight="false" outlineLevel="0" collapsed="false">
      <c r="A7" s="14" t="n">
        <v>37196</v>
      </c>
      <c r="B7" s="15" t="n">
        <v>0</v>
      </c>
      <c r="C7" s="17"/>
      <c r="D7" s="17"/>
      <c r="E7" s="16" t="n">
        <f aca="false">(M7-B7)*F7*10000</f>
        <v>0</v>
      </c>
      <c r="F7" s="17"/>
      <c r="G7" s="18"/>
      <c r="H7" s="19" t="n">
        <v>2</v>
      </c>
      <c r="I7" s="20" t="n">
        <v>4</v>
      </c>
      <c r="J7" s="19" t="n">
        <f aca="false">VLOOKUP($A7,PARAMS,2,FALSE())+G7</f>
        <v>4.95</v>
      </c>
      <c r="K7" s="21" t="n">
        <v>0</v>
      </c>
      <c r="L7" s="21" t="n">
        <f aca="false">VLOOKUP($A7,PARAMS,3,FALSE())+K7</f>
        <v>0.47</v>
      </c>
      <c r="M7" s="22" t="n">
        <f aca="false">IF(ISNUMBER($F7),bsd(M$2,$H7,$J7,$I7,$Y7,$L7,$X7,0.2),0)</f>
        <v>0</v>
      </c>
      <c r="N7" s="22" t="n">
        <f aca="false">IF(ISNUMBER($F7),bsd(N$2,$H7,$J7,$I7,$Y7,$L7,$X7,0.2),0)</f>
        <v>0</v>
      </c>
      <c r="O7" s="22" t="n">
        <f aca="false">IF(ISNUMBER($F7),bsd(O$2,$H7,$J7,$I7,$Y7,$L7,$X7,0.2),0)</f>
        <v>0</v>
      </c>
      <c r="P7" s="22" t="n">
        <f aca="false">IF(ISNUMBER($F7),bsd(P$2,$H7,$J7,$I7,$Y7,$L7,$X7,0.2),0)</f>
        <v>0</v>
      </c>
      <c r="Q7" s="22" t="n">
        <f aca="false">IF(ISNUMBER($F7),bsd(Q$2,$H7,$J7,$I7,$Y7,$L7,$X7,0.2),0)</f>
        <v>0</v>
      </c>
      <c r="R7" s="23"/>
      <c r="S7" s="24" t="n">
        <f aca="false">IF(ISNUMBER($A7),$F7*N7,0)</f>
        <v>0</v>
      </c>
      <c r="T7" s="24" t="n">
        <f aca="false">IF(ISNUMBER($A7),$F7*O7,0)</f>
        <v>0</v>
      </c>
      <c r="U7" s="25" t="n">
        <f aca="false">IF(ISNUMBER($A7),$F7*P7*10000,0)</f>
        <v>0</v>
      </c>
      <c r="V7" s="25" t="n">
        <f aca="false">IF(ISNUMBER($A7),$F7*Q7*-10000,0)</f>
        <v>-0</v>
      </c>
      <c r="W7" s="26"/>
      <c r="X7" s="27" t="n">
        <f aca="false">VLOOKUP($A7,PARAMS,7,FALSE())</f>
        <v>0.064783289634648</v>
      </c>
      <c r="Y7" s="28" t="n">
        <f aca="true">IF(ISNUMBER(G7),VLOOKUP($A7,PARAMS,8,FALSE()),VLOOKUP($A7,PARAMS,4,FALSE()))-TODAY()</f>
        <v>-8736</v>
      </c>
      <c r="AA7" s="24" t="n">
        <f aca="false">IF($E7=AA$2,$S7,0)</f>
        <v>0</v>
      </c>
      <c r="AB7" s="24" t="n">
        <f aca="false">IF($E7=AB$2,$S7,0)</f>
        <v>0</v>
      </c>
      <c r="AC7" s="24" t="n">
        <f aca="false">IF($E7=AC$2,$S7,0)</f>
        <v>0</v>
      </c>
      <c r="AD7" s="24" t="n">
        <f aca="false">IF($E7=AD$2,$S7,0)</f>
        <v>0</v>
      </c>
      <c r="AE7" s="24" t="n">
        <f aca="false">IF($E7=AE$2,$S7,0)</f>
        <v>0</v>
      </c>
      <c r="AG7" s="24" t="n">
        <f aca="false">IF($E7=AG$2,$T7,0)</f>
        <v>0</v>
      </c>
      <c r="AH7" s="24" t="n">
        <f aca="false">IF($E7=AH$2,$T7,0)</f>
        <v>0</v>
      </c>
      <c r="AI7" s="24" t="n">
        <f aca="false">IF($E7=AI$2,$T7,0)</f>
        <v>0</v>
      </c>
      <c r="AJ7" s="24" t="n">
        <f aca="false">IF($E7=AJ$2,$T7,0)</f>
        <v>0</v>
      </c>
      <c r="AK7" s="24" t="n">
        <f aca="false">IF($E7=AK$2,$T7,0)</f>
        <v>0</v>
      </c>
      <c r="AM7" s="24" t="n">
        <f aca="false">IF($E7=AM$2,$U7,0)</f>
        <v>0</v>
      </c>
      <c r="AN7" s="24" t="n">
        <f aca="false">IF($E7=AN$2,$U7,0)</f>
        <v>0</v>
      </c>
      <c r="AO7" s="24" t="n">
        <f aca="false">IF($E7=AO$2,$U7,0)</f>
        <v>0</v>
      </c>
      <c r="AP7" s="24" t="n">
        <f aca="false">IF($E7=AP$2,$U7,0)</f>
        <v>0</v>
      </c>
      <c r="AQ7" s="24" t="n">
        <f aca="false">IF($E7=AQ$2,$U7,0)</f>
        <v>0</v>
      </c>
    </row>
    <row r="8" customFormat="false" ht="11.25" hidden="false" customHeight="false" outlineLevel="0" collapsed="false">
      <c r="A8" s="14" t="n">
        <v>37226</v>
      </c>
      <c r="B8" s="15" t="n">
        <v>0</v>
      </c>
      <c r="C8" s="17"/>
      <c r="D8" s="17"/>
      <c r="E8" s="16" t="n">
        <f aca="false">(M8-B8)*F8*10000</f>
        <v>0</v>
      </c>
      <c r="F8" s="17"/>
      <c r="G8" s="18" t="n">
        <v>0.005</v>
      </c>
      <c r="H8" s="19" t="n">
        <v>1</v>
      </c>
      <c r="I8" s="20" t="n">
        <v>6.7</v>
      </c>
      <c r="J8" s="19" t="n">
        <f aca="false">VLOOKUP($A8,PARAMS,2,FALSE())+G8</f>
        <v>5.035</v>
      </c>
      <c r="K8" s="21" t="n">
        <v>0</v>
      </c>
      <c r="L8" s="21" t="n">
        <f aca="false">VLOOKUP($A8,PARAMS,3,FALSE())+K8</f>
        <v>0.47</v>
      </c>
      <c r="M8" s="22" t="n">
        <f aca="false">IF(ISNUMBER($F8),bsd(M$2,$H8,$J8,$I8,$Y8,$L8,$X8,0.2),0)</f>
        <v>0</v>
      </c>
      <c r="N8" s="22" t="n">
        <f aca="false">IF(ISNUMBER($F8),bsd(N$2,$H8,$J8,$I8,$Y8,$L8,$X8,0.2),0)</f>
        <v>0</v>
      </c>
      <c r="O8" s="22" t="n">
        <f aca="false">IF(ISNUMBER($F8),bsd(O$2,$H8,$J8,$I8,$Y8,$L8,$X8,0.2),0)</f>
        <v>0</v>
      </c>
      <c r="P8" s="22" t="n">
        <f aca="false">IF(ISNUMBER($F8),bsd(P$2,$H8,$J8,$I8,$Y8,$L8,$X8,0.2),0)</f>
        <v>0</v>
      </c>
      <c r="Q8" s="22" t="n">
        <f aca="false">IF(ISNUMBER($F8),bsd(Q$2,$H8,$J8,$I8,$Y8,$L8,$X8,0.2),0)</f>
        <v>0</v>
      </c>
      <c r="R8" s="23"/>
      <c r="S8" s="24" t="n">
        <f aca="false">IF(ISNUMBER($A8),$F8*N8,0)</f>
        <v>0</v>
      </c>
      <c r="T8" s="24" t="n">
        <f aca="false">IF(ISNUMBER($A8),$F8*O8,0)</f>
        <v>0</v>
      </c>
      <c r="U8" s="25" t="n">
        <f aca="false">IF(ISNUMBER($A8),$F8*P8*10000,0)</f>
        <v>0</v>
      </c>
      <c r="V8" s="25" t="n">
        <f aca="false">IF(ISNUMBER($A8),$F8*Q8*-10000,0)</f>
        <v>-0</v>
      </c>
      <c r="W8" s="26"/>
      <c r="X8" s="27" t="n">
        <f aca="false">VLOOKUP($A8,PARAMS,7,FALSE())</f>
        <v>0.06456938026367</v>
      </c>
      <c r="Y8" s="28" t="n">
        <f aca="true">IF(ISNUMBER(G8),VLOOKUP($A8,PARAMS,8,FALSE()),VLOOKUP($A8,PARAMS,4,FALSE()))-TODAY()</f>
        <v>-8703</v>
      </c>
      <c r="AA8" s="24" t="n">
        <f aca="false">IF($E8=AA$2,$S8,0)</f>
        <v>0</v>
      </c>
      <c r="AB8" s="24" t="n">
        <f aca="false">IF($E8=AB$2,$S8,0)</f>
        <v>0</v>
      </c>
      <c r="AC8" s="24" t="n">
        <f aca="false">IF($E8=AC$2,$S8,0)</f>
        <v>0</v>
      </c>
      <c r="AD8" s="24" t="n">
        <f aca="false">IF($E8=AD$2,$S8,0)</f>
        <v>0</v>
      </c>
      <c r="AE8" s="24" t="n">
        <f aca="false">IF($E8=AE$2,$S8,0)</f>
        <v>0</v>
      </c>
      <c r="AG8" s="24" t="n">
        <f aca="false">IF($E8=AG$2,$T8,0)</f>
        <v>0</v>
      </c>
      <c r="AH8" s="24" t="n">
        <f aca="false">IF($E8=AH$2,$T8,0)</f>
        <v>0</v>
      </c>
      <c r="AI8" s="24" t="n">
        <f aca="false">IF($E8=AI$2,$T8,0)</f>
        <v>0</v>
      </c>
      <c r="AJ8" s="24" t="n">
        <f aca="false">IF($E8=AJ$2,$T8,0)</f>
        <v>0</v>
      </c>
      <c r="AK8" s="24" t="n">
        <f aca="false">IF($E8=AK$2,$T8,0)</f>
        <v>0</v>
      </c>
      <c r="AM8" s="24" t="n">
        <f aca="false">IF($E8=AM$2,$U8,0)</f>
        <v>0</v>
      </c>
      <c r="AN8" s="24" t="n">
        <f aca="false">IF($E8=AN$2,$U8,0)</f>
        <v>0</v>
      </c>
      <c r="AO8" s="24" t="n">
        <f aca="false">IF($E8=AO$2,$U8,0)</f>
        <v>0</v>
      </c>
      <c r="AP8" s="24" t="n">
        <f aca="false">IF($E8=AP$2,$U8,0)</f>
        <v>0</v>
      </c>
      <c r="AQ8" s="24" t="n">
        <f aca="false">IF($E8=AQ$2,$U8,0)</f>
        <v>0</v>
      </c>
    </row>
    <row r="9" customFormat="false" ht="11.25" hidden="false" customHeight="false" outlineLevel="0" collapsed="false">
      <c r="A9" s="14" t="n">
        <v>37226</v>
      </c>
      <c r="B9" s="15" t="n">
        <v>0</v>
      </c>
      <c r="C9" s="17"/>
      <c r="D9" s="17"/>
      <c r="E9" s="16" t="n">
        <f aca="false">(M9-B9)*F9*10000</f>
        <v>0</v>
      </c>
      <c r="F9" s="17"/>
      <c r="G9" s="18" t="n">
        <v>0.005</v>
      </c>
      <c r="H9" s="19" t="n">
        <v>2</v>
      </c>
      <c r="I9" s="20" t="n">
        <v>4</v>
      </c>
      <c r="J9" s="19" t="n">
        <f aca="false">VLOOKUP($A9,PARAMS,2,FALSE())+G9</f>
        <v>5.035</v>
      </c>
      <c r="K9" s="21" t="n">
        <v>0</v>
      </c>
      <c r="L9" s="21" t="n">
        <f aca="false">VLOOKUP($A9,PARAMS,3,FALSE())+K9</f>
        <v>0.47</v>
      </c>
      <c r="M9" s="22" t="n">
        <f aca="false">IF(ISNUMBER($F9),bsd(M$2,$H9,$J9,$I9,$Y9,$L9,$X9,0.2),0)</f>
        <v>0</v>
      </c>
      <c r="N9" s="22" t="n">
        <f aca="false">IF(ISNUMBER($F9),bsd(N$2,$H9,$J9,$I9,$Y9,$L9,$X9,0.2),0)</f>
        <v>0</v>
      </c>
      <c r="O9" s="22" t="n">
        <f aca="false">IF(ISNUMBER($F9),bsd(O$2,$H9,$J9,$I9,$Y9,$L9,$X9,0.2),0)</f>
        <v>0</v>
      </c>
      <c r="P9" s="22" t="n">
        <f aca="false">IF(ISNUMBER($F9),bsd(P$2,$H9,$J9,$I9,$Y9,$L9,$X9,0.2),0)</f>
        <v>0</v>
      </c>
      <c r="Q9" s="22" t="n">
        <f aca="false">IF(ISNUMBER($F9),bsd(Q$2,$H9,$J9,$I9,$Y9,$L9,$X9,0.2),0)</f>
        <v>0</v>
      </c>
      <c r="R9" s="23"/>
      <c r="S9" s="24" t="n">
        <f aca="false">IF(ISNUMBER($A9),$F9*N9,0)</f>
        <v>0</v>
      </c>
      <c r="T9" s="24" t="n">
        <f aca="false">IF(ISNUMBER($A9),$F9*O9,0)</f>
        <v>0</v>
      </c>
      <c r="U9" s="25" t="n">
        <f aca="false">IF(ISNUMBER($A9),$F9*P9*10000,0)</f>
        <v>0</v>
      </c>
      <c r="V9" s="25" t="n">
        <f aca="false">IF(ISNUMBER($A9),$F9*Q9*-10000,0)</f>
        <v>-0</v>
      </c>
      <c r="W9" s="26"/>
      <c r="X9" s="27" t="n">
        <f aca="false">VLOOKUP($A9,PARAMS,7,FALSE())</f>
        <v>0.06456938026367</v>
      </c>
      <c r="Y9" s="28" t="n">
        <f aca="true">IF(ISNUMBER(G9),VLOOKUP($A9,PARAMS,8,FALSE()),VLOOKUP($A9,PARAMS,4,FALSE()))-TODAY()</f>
        <v>-8703</v>
      </c>
      <c r="AA9" s="24" t="n">
        <f aca="false">IF($E9=AA$2,$S9,0)</f>
        <v>0</v>
      </c>
      <c r="AB9" s="24" t="n">
        <f aca="false">IF($E9=AB$2,$S9,0)</f>
        <v>0</v>
      </c>
      <c r="AC9" s="24" t="n">
        <f aca="false">IF($E9=AC$2,$S9,0)</f>
        <v>0</v>
      </c>
      <c r="AD9" s="24" t="n">
        <f aca="false">IF($E9=AD$2,$S9,0)</f>
        <v>0</v>
      </c>
      <c r="AE9" s="24" t="n">
        <f aca="false">IF($E9=AE$2,$S9,0)</f>
        <v>0</v>
      </c>
      <c r="AG9" s="24" t="n">
        <f aca="false">IF($E9=AG$2,$T9,0)</f>
        <v>0</v>
      </c>
      <c r="AH9" s="24" t="n">
        <f aca="false">IF($E9=AH$2,$T9,0)</f>
        <v>0</v>
      </c>
      <c r="AI9" s="24" t="n">
        <f aca="false">IF($E9=AI$2,$T9,0)</f>
        <v>0</v>
      </c>
      <c r="AJ9" s="24" t="n">
        <f aca="false">IF($E9=AJ$2,$T9,0)</f>
        <v>0</v>
      </c>
      <c r="AK9" s="24" t="n">
        <f aca="false">IF($E9=AK$2,$T9,0)</f>
        <v>0</v>
      </c>
      <c r="AM9" s="24" t="n">
        <f aca="false">IF($E9=AM$2,$U9,0)</f>
        <v>0</v>
      </c>
      <c r="AN9" s="24" t="n">
        <f aca="false">IF($E9=AN$2,$U9,0)</f>
        <v>0</v>
      </c>
      <c r="AO9" s="24" t="n">
        <f aca="false">IF($E9=AO$2,$U9,0)</f>
        <v>0</v>
      </c>
      <c r="AP9" s="24" t="n">
        <f aca="false">IF($E9=AP$2,$U9,0)</f>
        <v>0</v>
      </c>
      <c r="AQ9" s="24" t="n">
        <f aca="false">IF($E9=AQ$2,$U9,0)</f>
        <v>0</v>
      </c>
    </row>
    <row r="10" customFormat="false" ht="11.25" hidden="false" customHeight="false" outlineLevel="0" collapsed="false">
      <c r="A10" s="14"/>
      <c r="B10" s="15"/>
      <c r="C10" s="17"/>
      <c r="D10" s="17"/>
      <c r="E10" s="16"/>
      <c r="F10" s="17"/>
      <c r="G10" s="18"/>
      <c r="H10" s="19"/>
      <c r="I10" s="20"/>
      <c r="J10" s="19"/>
      <c r="K10" s="21"/>
      <c r="L10" s="21"/>
      <c r="M10" s="22"/>
      <c r="N10" s="22"/>
      <c r="O10" s="22"/>
      <c r="P10" s="22"/>
      <c r="Q10" s="22"/>
      <c r="R10" s="23"/>
      <c r="S10" s="24"/>
      <c r="T10" s="24"/>
      <c r="U10" s="25"/>
      <c r="V10" s="25"/>
      <c r="W10" s="26"/>
      <c r="X10" s="27"/>
      <c r="Y10" s="28"/>
      <c r="AA10" s="24"/>
      <c r="AB10" s="24"/>
      <c r="AC10" s="24"/>
      <c r="AD10" s="24"/>
      <c r="AE10" s="24"/>
      <c r="AG10" s="24"/>
      <c r="AH10" s="24"/>
      <c r="AI10" s="24"/>
      <c r="AJ10" s="24"/>
      <c r="AK10" s="24"/>
      <c r="AM10" s="24"/>
      <c r="AN10" s="24"/>
      <c r="AO10" s="24"/>
      <c r="AP10" s="24"/>
      <c r="AQ10" s="24"/>
    </row>
    <row r="11" customFormat="false" ht="11.25" hidden="false" customHeight="false" outlineLevel="0" collapsed="false">
      <c r="A11" s="14" t="n">
        <v>36951</v>
      </c>
      <c r="B11" s="15" t="n">
        <v>0</v>
      </c>
      <c r="C11" s="17"/>
      <c r="D11" s="17"/>
      <c r="E11" s="16" t="n">
        <f aca="false">(M11-B11)*F11*10000</f>
        <v>0</v>
      </c>
      <c r="F11" s="17"/>
      <c r="G11" s="18" t="n">
        <v>0.005</v>
      </c>
      <c r="H11" s="19" t="n">
        <v>2</v>
      </c>
      <c r="I11" s="20" t="n">
        <v>4.5</v>
      </c>
      <c r="J11" s="19" t="n">
        <f aca="false">VLOOKUP($A11,PARAMS,2,FALSE())+G11</f>
        <v>6.055</v>
      </c>
      <c r="K11" s="21" t="n">
        <v>0</v>
      </c>
      <c r="L11" s="21" t="n">
        <f aca="false">VLOOKUP($A11,PARAMS,3,FALSE())+K11</f>
        <v>0.615</v>
      </c>
      <c r="M11" s="22" t="n">
        <f aca="false">IF(ISNUMBER($F11),bsd(M$2,$H11,$J11,$I11,$Y11,$L11,$X11,0.2),0)</f>
        <v>0</v>
      </c>
      <c r="N11" s="22" t="n">
        <f aca="false">IF(ISNUMBER($F11),bsd(N$2,$H11,$J11,$I11,$Y11,$L11,$X11,0.2),0)</f>
        <v>0</v>
      </c>
      <c r="O11" s="22" t="n">
        <f aca="false">IF(ISNUMBER($F11),bsd(O$2,$H11,$J11,$I11,$Y11,$L11,$X11,0.2),0)</f>
        <v>0</v>
      </c>
      <c r="P11" s="22" t="n">
        <f aca="false">IF(ISNUMBER($F11),bsd(P$2,$H11,$J11,$I11,$Y11,$L11,$X11,0.2),0)</f>
        <v>0</v>
      </c>
      <c r="Q11" s="22" t="n">
        <f aca="false">IF(ISNUMBER($F11),bsd(Q$2,$H11,$J11,$I11,$Y11,$L11,$X11,0.2),0)</f>
        <v>0</v>
      </c>
      <c r="R11" s="23"/>
      <c r="S11" s="24" t="n">
        <f aca="false">IF(ISNUMBER($A11),$F11*N11,0)</f>
        <v>0</v>
      </c>
      <c r="T11" s="24" t="n">
        <f aca="false">IF(ISNUMBER($A11),$F11*O11,0)</f>
        <v>0</v>
      </c>
      <c r="U11" s="25" t="n">
        <f aca="false">IF(ISNUMBER($A11),$F11*P11*10000,0)</f>
        <v>0</v>
      </c>
      <c r="V11" s="25" t="n">
        <f aca="false">IF(ISNUMBER($A11),$F11*Q11*-10000,0)</f>
        <v>-0</v>
      </c>
      <c r="W11" s="26"/>
      <c r="X11" s="27" t="n">
        <f aca="false">VLOOKUP($A11,PARAMS,7,FALSE())</f>
        <v>0.067949221977425</v>
      </c>
      <c r="Y11" s="28" t="n">
        <f aca="true">IF(ISNUMBER(G11),VLOOKUP($A11,PARAMS,8,FALSE()),VLOOKUP($A11,PARAMS,4,FALSE()))-TODAY()</f>
        <v>-8978</v>
      </c>
      <c r="AA11" s="24" t="n">
        <f aca="false">IF($E11=AA$2,$S11,0)</f>
        <v>0</v>
      </c>
      <c r="AB11" s="24" t="n">
        <f aca="false">IF($E11=AB$2,$S11,0)</f>
        <v>0</v>
      </c>
      <c r="AC11" s="24" t="n">
        <f aca="false">IF($E11=AC$2,$S11,0)</f>
        <v>0</v>
      </c>
      <c r="AD11" s="24" t="n">
        <f aca="false">IF($E11=AD$2,$S11,0)</f>
        <v>0</v>
      </c>
      <c r="AE11" s="24" t="n">
        <f aca="false">IF($E11=AE$2,$S11,0)</f>
        <v>0</v>
      </c>
      <c r="AG11" s="24" t="n">
        <f aca="false">IF($E11=AG$2,$T11,0)</f>
        <v>0</v>
      </c>
      <c r="AH11" s="24" t="n">
        <f aca="false">IF($E11=AH$2,$T11,0)</f>
        <v>0</v>
      </c>
      <c r="AI11" s="24" t="n">
        <f aca="false">IF($E11=AI$2,$T11,0)</f>
        <v>0</v>
      </c>
      <c r="AJ11" s="24" t="n">
        <f aca="false">IF($E11=AJ$2,$T11,0)</f>
        <v>0</v>
      </c>
      <c r="AK11" s="24" t="n">
        <f aca="false">IF($E11=AK$2,$T11,0)</f>
        <v>0</v>
      </c>
      <c r="AM11" s="24" t="n">
        <f aca="false">IF($E11=AM$2,$U11,0)</f>
        <v>0</v>
      </c>
      <c r="AN11" s="24" t="n">
        <f aca="false">IF($E11=AN$2,$U11,0)</f>
        <v>0</v>
      </c>
      <c r="AO11" s="24" t="n">
        <f aca="false">IF($E11=AO$2,$U11,0)</f>
        <v>0</v>
      </c>
      <c r="AP11" s="24" t="n">
        <f aca="false">IF($E11=AP$2,$U11,0)</f>
        <v>0</v>
      </c>
      <c r="AQ11" s="24" t="n">
        <f aca="false">IF($E11=AQ$2,$U11,0)</f>
        <v>0</v>
      </c>
    </row>
    <row r="12" customFormat="false" ht="11.25" hidden="false" customHeight="false" outlineLevel="0" collapsed="false">
      <c r="A12" s="14"/>
      <c r="B12" s="15"/>
      <c r="C12" s="17"/>
      <c r="D12" s="17"/>
      <c r="E12" s="16"/>
      <c r="F12" s="17"/>
      <c r="G12" s="18"/>
      <c r="H12" s="19"/>
      <c r="I12" s="20"/>
      <c r="J12" s="19"/>
      <c r="K12" s="21"/>
      <c r="L12" s="21"/>
      <c r="M12" s="22"/>
      <c r="N12" s="22"/>
      <c r="O12" s="22"/>
      <c r="P12" s="22"/>
      <c r="Q12" s="22"/>
      <c r="R12" s="23"/>
      <c r="S12" s="24"/>
      <c r="T12" s="24"/>
      <c r="U12" s="25"/>
      <c r="V12" s="25"/>
      <c r="W12" s="26"/>
      <c r="X12" s="27"/>
      <c r="Y12" s="28"/>
      <c r="AA12" s="24"/>
      <c r="AB12" s="24"/>
      <c r="AC12" s="24"/>
      <c r="AD12" s="24"/>
      <c r="AE12" s="24"/>
      <c r="AG12" s="24"/>
      <c r="AH12" s="24"/>
      <c r="AI12" s="24"/>
      <c r="AJ12" s="24"/>
      <c r="AK12" s="24"/>
      <c r="AM12" s="24"/>
      <c r="AN12" s="24"/>
      <c r="AO12" s="24"/>
      <c r="AP12" s="24"/>
      <c r="AQ12" s="24"/>
    </row>
    <row r="13" customFormat="false" ht="11.25" hidden="false" customHeight="false" outlineLevel="0" collapsed="false">
      <c r="A13" s="14" t="n">
        <v>36861</v>
      </c>
      <c r="B13" s="15" t="n">
        <v>0.13</v>
      </c>
      <c r="C13" s="17"/>
      <c r="D13" s="17"/>
      <c r="E13" s="16" t="n">
        <f aca="false">(M13-B13)*F13*10000</f>
        <v>-0</v>
      </c>
      <c r="F13" s="17"/>
      <c r="G13" s="18" t="n">
        <v>0.005</v>
      </c>
      <c r="H13" s="19" t="n">
        <v>2</v>
      </c>
      <c r="I13" s="20" t="n">
        <v>4.1</v>
      </c>
      <c r="J13" s="19" t="n">
        <f aca="false">VLOOKUP($A13,PARAMS,2,FALSE())+G13</f>
        <v>6.68</v>
      </c>
      <c r="K13" s="21" t="n">
        <v>0</v>
      </c>
      <c r="L13" s="21" t="n">
        <f aca="false">VLOOKUP($A13,PARAMS,3,FALSE())+K13</f>
        <v>0.82</v>
      </c>
      <c r="M13" s="22" t="n">
        <f aca="false">IF(ISNUMBER($F13),bsd(M$2,$H13,$J13,$I13,$Y13,$L13,$X13,0.2),0)</f>
        <v>0</v>
      </c>
      <c r="N13" s="22" t="n">
        <f aca="false">IF(ISNUMBER($F13),bsd(N$2,$H13,$J13,$I13,$Y13,$L13,$X13,0.2),0)</f>
        <v>0</v>
      </c>
      <c r="O13" s="22" t="n">
        <f aca="false">IF(ISNUMBER($F13),bsd(O$2,$H13,$J13,$I13,$Y13,$L13,$X13,0.2),0)</f>
        <v>0</v>
      </c>
      <c r="P13" s="22" t="n">
        <f aca="false">IF(ISNUMBER($F13),bsd(P$2,$H13,$J13,$I13,$Y13,$L13,$X13,0.2),0)</f>
        <v>0</v>
      </c>
      <c r="Q13" s="22" t="n">
        <f aca="false">IF(ISNUMBER($F13),bsd(Q$2,$H13,$J13,$I13,$Y13,$L13,$X13,0.2),0)</f>
        <v>0</v>
      </c>
      <c r="R13" s="23"/>
      <c r="S13" s="24" t="n">
        <f aca="false">IF(ISNUMBER($A13),$F13*N13,0)</f>
        <v>0</v>
      </c>
      <c r="T13" s="24" t="n">
        <f aca="false">IF(ISNUMBER($A13),$F13*O13,0)</f>
        <v>0</v>
      </c>
      <c r="U13" s="25" t="n">
        <f aca="false">IF(ISNUMBER($A13),$F13*P13*10000,0)</f>
        <v>0</v>
      </c>
      <c r="V13" s="25" t="n">
        <f aca="false">IF(ISNUMBER($A13),$F13*Q13*-10000,0)</f>
        <v>-0</v>
      </c>
      <c r="W13" s="26"/>
      <c r="X13" s="27" t="n">
        <f aca="false">VLOOKUP($A13,PARAMS,7,FALSE())</f>
        <v>0.069420808874716</v>
      </c>
      <c r="Y13" s="28" t="n">
        <f aca="true">IF(ISNUMBER(G13),VLOOKUP($A13,PARAMS,8,FALSE()),VLOOKUP($A13,PARAMS,4,FALSE()))-TODAY()</f>
        <v>-9068</v>
      </c>
      <c r="AA13" s="24" t="n">
        <f aca="false">IF($E13=AA$2,$S13,0)</f>
        <v>0</v>
      </c>
      <c r="AB13" s="24" t="n">
        <f aca="false">IF($E13=AB$2,$S13,0)</f>
        <v>0</v>
      </c>
      <c r="AC13" s="24" t="n">
        <f aca="false">IF($E13=AC$2,$S13,0)</f>
        <v>0</v>
      </c>
      <c r="AD13" s="24" t="n">
        <f aca="false">IF($E13=AD$2,$S13,0)</f>
        <v>0</v>
      </c>
      <c r="AE13" s="24" t="n">
        <f aca="false">IF($E13=AE$2,$S13,0)</f>
        <v>0</v>
      </c>
      <c r="AG13" s="24" t="n">
        <f aca="false">IF($E13=AG$2,$T13,0)</f>
        <v>0</v>
      </c>
      <c r="AH13" s="24" t="n">
        <f aca="false">IF($E13=AH$2,$T13,0)</f>
        <v>0</v>
      </c>
      <c r="AI13" s="24" t="n">
        <f aca="false">IF($E13=AI$2,$T13,0)</f>
        <v>0</v>
      </c>
      <c r="AJ13" s="24" t="n">
        <f aca="false">IF($E13=AJ$2,$T13,0)</f>
        <v>0</v>
      </c>
      <c r="AK13" s="24" t="n">
        <f aca="false">IF($E13=AK$2,$T13,0)</f>
        <v>0</v>
      </c>
      <c r="AM13" s="24" t="n">
        <f aca="false">IF($E13=AM$2,$U13,0)</f>
        <v>0</v>
      </c>
      <c r="AN13" s="24" t="n">
        <f aca="false">IF($E13=AN$2,$U13,0)</f>
        <v>0</v>
      </c>
      <c r="AO13" s="24" t="n">
        <f aca="false">IF($E13=AO$2,$U13,0)</f>
        <v>0</v>
      </c>
      <c r="AP13" s="24" t="n">
        <f aca="false">IF($E13=AP$2,$U13,0)</f>
        <v>0</v>
      </c>
      <c r="AQ13" s="24" t="n">
        <f aca="false">IF($E13=AQ$2,$U13,0)</f>
        <v>0</v>
      </c>
    </row>
    <row r="14" customFormat="false" ht="11.25" hidden="false" customHeight="false" outlineLevel="0" collapsed="false">
      <c r="A14" s="14" t="n">
        <v>36892</v>
      </c>
      <c r="B14" s="15" t="n">
        <v>0</v>
      </c>
      <c r="C14" s="17"/>
      <c r="D14" s="17"/>
      <c r="E14" s="16" t="n">
        <f aca="false">(M14-B14)*F14*10000</f>
        <v>0</v>
      </c>
      <c r="F14" s="17"/>
      <c r="G14" s="18" t="n">
        <v>0.005</v>
      </c>
      <c r="H14" s="19" t="n">
        <v>2</v>
      </c>
      <c r="I14" s="20" t="n">
        <v>4.1</v>
      </c>
      <c r="J14" s="19" t="n">
        <f aca="false">VLOOKUP($A14,PARAMS,2,FALSE())+G14</f>
        <v>6.68</v>
      </c>
      <c r="K14" s="21" t="n">
        <v>0</v>
      </c>
      <c r="L14" s="21" t="n">
        <f aca="false">VLOOKUP($A14,PARAMS,3,FALSE())+K14</f>
        <v>0.82</v>
      </c>
      <c r="M14" s="22" t="n">
        <f aca="false">IF(ISNUMBER($F14),bsd(M$2,$H14,$J14,$I14,$Y14,$L14,$X14,0.2),0)</f>
        <v>0</v>
      </c>
      <c r="N14" s="22" t="n">
        <f aca="false">IF(ISNUMBER($F14),bsd(N$2,$H14,$J14,$I14,$Y14,$L14,$X14,0.2),0)</f>
        <v>0</v>
      </c>
      <c r="O14" s="22" t="n">
        <f aca="false">IF(ISNUMBER($F14),bsd(O$2,$H14,$J14,$I14,$Y14,$L14,$X14,0.2),0)</f>
        <v>0</v>
      </c>
      <c r="P14" s="22" t="n">
        <f aca="false">IF(ISNUMBER($F14),bsd(P$2,$H14,$J14,$I14,$Y14,$L14,$X14,0.2),0)</f>
        <v>0</v>
      </c>
      <c r="Q14" s="22" t="n">
        <f aca="false">IF(ISNUMBER($F14),bsd(Q$2,$H14,$J14,$I14,$Y14,$L14,$X14,0.2),0)</f>
        <v>0</v>
      </c>
      <c r="R14" s="23"/>
      <c r="S14" s="24" t="n">
        <f aca="false">IF(ISNUMBER($A14),$F14*N14,0)</f>
        <v>0</v>
      </c>
      <c r="T14" s="24" t="n">
        <f aca="false">IF(ISNUMBER($A14),$F14*O14,0)</f>
        <v>0</v>
      </c>
      <c r="U14" s="25" t="n">
        <f aca="false">IF(ISNUMBER($A14),$F14*P14*10000,0)</f>
        <v>0</v>
      </c>
      <c r="V14" s="25" t="n">
        <f aca="false">IF(ISNUMBER($A14),$F14*Q14*-10000,0)</f>
        <v>-0</v>
      </c>
      <c r="W14" s="26"/>
      <c r="X14" s="27" t="n">
        <f aca="false">VLOOKUP($A14,PARAMS,7,FALSE())</f>
        <v>0.068871456367479</v>
      </c>
      <c r="Y14" s="28" t="n">
        <f aca="true">IF(ISNUMBER(G14),VLOOKUP($A14,PARAMS,8,FALSE()),VLOOKUP($A14,PARAMS,4,FALSE()))-TODAY()</f>
        <v>-9039</v>
      </c>
      <c r="AA14" s="24" t="n">
        <f aca="false">IF($E14=AA$2,$S14,0)</f>
        <v>0</v>
      </c>
      <c r="AB14" s="24" t="n">
        <f aca="false">IF($E14=AB$2,$S14,0)</f>
        <v>0</v>
      </c>
      <c r="AC14" s="24" t="n">
        <f aca="false">IF($E14=AC$2,$S14,0)</f>
        <v>0</v>
      </c>
      <c r="AD14" s="24" t="n">
        <f aca="false">IF($E14=AD$2,$S14,0)</f>
        <v>0</v>
      </c>
      <c r="AE14" s="24" t="n">
        <f aca="false">IF($E14=AE$2,$S14,0)</f>
        <v>0</v>
      </c>
      <c r="AG14" s="24" t="n">
        <f aca="false">IF($E14=AG$2,$T14,0)</f>
        <v>0</v>
      </c>
      <c r="AH14" s="24" t="n">
        <f aca="false">IF($E14=AH$2,$T14,0)</f>
        <v>0</v>
      </c>
      <c r="AI14" s="24" t="n">
        <f aca="false">IF($E14=AI$2,$T14,0)</f>
        <v>0</v>
      </c>
      <c r="AJ14" s="24" t="n">
        <f aca="false">IF($E14=AJ$2,$T14,0)</f>
        <v>0</v>
      </c>
      <c r="AK14" s="24" t="n">
        <f aca="false">IF($E14=AK$2,$T14,0)</f>
        <v>0</v>
      </c>
      <c r="AM14" s="24" t="n">
        <f aca="false">IF($E14=AM$2,$U14,0)</f>
        <v>0</v>
      </c>
      <c r="AN14" s="24" t="n">
        <f aca="false">IF($E14=AN$2,$U14,0)</f>
        <v>0</v>
      </c>
      <c r="AO14" s="24" t="n">
        <f aca="false">IF($E14=AO$2,$U14,0)</f>
        <v>0</v>
      </c>
      <c r="AP14" s="24" t="n">
        <f aca="false">IF($E14=AP$2,$U14,0)</f>
        <v>0</v>
      </c>
      <c r="AQ14" s="24" t="n">
        <f aca="false">IF($E14=AQ$2,$U14,0)</f>
        <v>0</v>
      </c>
    </row>
    <row r="15" customFormat="false" ht="11.25" hidden="false" customHeight="false" outlineLevel="0" collapsed="false">
      <c r="A15" s="14" t="n">
        <v>36923</v>
      </c>
      <c r="B15" s="15" t="n">
        <v>0.13</v>
      </c>
      <c r="C15" s="17"/>
      <c r="D15" s="17"/>
      <c r="E15" s="16" t="n">
        <f aca="false">(M15-B15)*F15*10000</f>
        <v>-0</v>
      </c>
      <c r="F15" s="17"/>
      <c r="G15" s="18" t="n">
        <v>0.005</v>
      </c>
      <c r="H15" s="19" t="n">
        <v>2</v>
      </c>
      <c r="I15" s="20" t="n">
        <v>4.1</v>
      </c>
      <c r="J15" s="19" t="n">
        <f aca="false">VLOOKUP($A15,PARAMS,2,FALSE())+G15</f>
        <v>6.545</v>
      </c>
      <c r="K15" s="21" t="n">
        <v>0</v>
      </c>
      <c r="L15" s="21" t="n">
        <f aca="false">VLOOKUP($A15,PARAMS,3,FALSE())+K15</f>
        <v>0.78</v>
      </c>
      <c r="M15" s="22" t="n">
        <f aca="false">IF(ISNUMBER($F15),bsd(M$2,$H15,$J15,$I15,$Y15,$L15,$X15,0.2),0)</f>
        <v>0</v>
      </c>
      <c r="N15" s="22" t="n">
        <f aca="false">IF(ISNUMBER($F15),bsd(N$2,$H15,$J15,$I15,$Y15,$L15,$X15,0.2),0)</f>
        <v>0</v>
      </c>
      <c r="O15" s="22" t="n">
        <f aca="false">IF(ISNUMBER($F15),bsd(O$2,$H15,$J15,$I15,$Y15,$L15,$X15,0.2),0)</f>
        <v>0</v>
      </c>
      <c r="P15" s="22" t="n">
        <f aca="false">IF(ISNUMBER($F15),bsd(P$2,$H15,$J15,$I15,$Y15,$L15,$X15,0.2),0)</f>
        <v>0</v>
      </c>
      <c r="Q15" s="22" t="n">
        <f aca="false">IF(ISNUMBER($F15),bsd(Q$2,$H15,$J15,$I15,$Y15,$L15,$X15,0.2),0)</f>
        <v>0</v>
      </c>
      <c r="R15" s="23"/>
      <c r="S15" s="24" t="n">
        <f aca="false">IF(ISNUMBER($A15),$F15*N15,0)</f>
        <v>0</v>
      </c>
      <c r="T15" s="24" t="n">
        <f aca="false">IF(ISNUMBER($A15),$F15*O15,0)</f>
        <v>0</v>
      </c>
      <c r="U15" s="25" t="n">
        <f aca="false">IF(ISNUMBER($A15),$F15*P15*10000,0)</f>
        <v>0</v>
      </c>
      <c r="V15" s="25" t="n">
        <f aca="false">IF(ISNUMBER($A15),$F15*Q15*-10000,0)</f>
        <v>-0</v>
      </c>
      <c r="W15" s="26"/>
      <c r="X15" s="27" t="n">
        <f aca="false">VLOOKUP($A15,PARAMS,7,FALSE())</f>
        <v>0.068422514816258</v>
      </c>
      <c r="Y15" s="28" t="n">
        <f aca="true">IF(ISNUMBER(G15),VLOOKUP($A15,PARAMS,8,FALSE()),VLOOKUP($A15,PARAMS,4,FALSE()))-TODAY()</f>
        <v>-9006</v>
      </c>
      <c r="AA15" s="24" t="n">
        <f aca="false">IF($E15=AA$2,$S15,0)</f>
        <v>0</v>
      </c>
      <c r="AB15" s="24" t="n">
        <f aca="false">IF($E15=AB$2,$S15,0)</f>
        <v>0</v>
      </c>
      <c r="AC15" s="24" t="n">
        <f aca="false">IF($E15=AC$2,$S15,0)</f>
        <v>0</v>
      </c>
      <c r="AD15" s="24" t="n">
        <f aca="false">IF($E15=AD$2,$S15,0)</f>
        <v>0</v>
      </c>
      <c r="AE15" s="24" t="n">
        <f aca="false">IF($E15=AE$2,$S15,0)</f>
        <v>0</v>
      </c>
      <c r="AG15" s="24" t="n">
        <f aca="false">IF($E15=AG$2,$T15,0)</f>
        <v>0</v>
      </c>
      <c r="AH15" s="24" t="n">
        <f aca="false">IF($E15=AH$2,$T15,0)</f>
        <v>0</v>
      </c>
      <c r="AI15" s="24" t="n">
        <f aca="false">IF($E15=AI$2,$T15,0)</f>
        <v>0</v>
      </c>
      <c r="AJ15" s="24" t="n">
        <f aca="false">IF($E15=AJ$2,$T15,0)</f>
        <v>0</v>
      </c>
      <c r="AK15" s="24" t="n">
        <f aca="false">IF($E15=AK$2,$T15,0)</f>
        <v>0</v>
      </c>
      <c r="AM15" s="24" t="n">
        <f aca="false">IF($E15=AM$2,$U15,0)</f>
        <v>0</v>
      </c>
      <c r="AN15" s="24" t="n">
        <f aca="false">IF($E15=AN$2,$U15,0)</f>
        <v>0</v>
      </c>
      <c r="AO15" s="24" t="n">
        <f aca="false">IF($E15=AO$2,$U15,0)</f>
        <v>0</v>
      </c>
      <c r="AP15" s="24" t="n">
        <f aca="false">IF($E15=AP$2,$U15,0)</f>
        <v>0</v>
      </c>
      <c r="AQ15" s="24" t="n">
        <f aca="false">IF($E15=AQ$2,$U15,0)</f>
        <v>0</v>
      </c>
    </row>
    <row r="16" customFormat="false" ht="11.25" hidden="false" customHeight="false" outlineLevel="0" collapsed="false">
      <c r="A16" s="14" t="n">
        <v>36951</v>
      </c>
      <c r="B16" s="15" t="n">
        <v>0</v>
      </c>
      <c r="C16" s="17"/>
      <c r="D16" s="17"/>
      <c r="E16" s="16" t="n">
        <f aca="false">(M16-B16)*F16*10000</f>
        <v>0</v>
      </c>
      <c r="F16" s="17"/>
      <c r="G16" s="18" t="n">
        <v>0.005</v>
      </c>
      <c r="H16" s="19" t="n">
        <v>2</v>
      </c>
      <c r="I16" s="20" t="n">
        <v>4.1</v>
      </c>
      <c r="J16" s="19" t="n">
        <f aca="false">VLOOKUP($A16,PARAMS,2,FALSE())+G16</f>
        <v>6.055</v>
      </c>
      <c r="K16" s="21" t="n">
        <v>0</v>
      </c>
      <c r="L16" s="21" t="n">
        <f aca="false">VLOOKUP($A16,PARAMS,3,FALSE())+K16</f>
        <v>0.615</v>
      </c>
      <c r="M16" s="22" t="n">
        <f aca="false">IF(ISNUMBER($F16),bsd(M$2,$H16,$J16,$I16,$Y16,$L16,$X16,0.2),0)</f>
        <v>0</v>
      </c>
      <c r="N16" s="22" t="n">
        <f aca="false">IF(ISNUMBER($F16),bsd(N$2,$H16,$J16,$I16,$Y16,$L16,$X16,0.2),0)</f>
        <v>0</v>
      </c>
      <c r="O16" s="22" t="n">
        <f aca="false">IF(ISNUMBER($F16),bsd(O$2,$H16,$J16,$I16,$Y16,$L16,$X16,0.2),0)</f>
        <v>0</v>
      </c>
      <c r="P16" s="22" t="n">
        <f aca="false">IF(ISNUMBER($F16),bsd(P$2,$H16,$J16,$I16,$Y16,$L16,$X16,0.2),0)</f>
        <v>0</v>
      </c>
      <c r="Q16" s="22" t="n">
        <f aca="false">IF(ISNUMBER($F16),bsd(Q$2,$H16,$J16,$I16,$Y16,$L16,$X16,0.2),0)</f>
        <v>0</v>
      </c>
      <c r="R16" s="23"/>
      <c r="S16" s="24" t="n">
        <f aca="false">IF(ISNUMBER($A16),$F16*N16,0)</f>
        <v>0</v>
      </c>
      <c r="T16" s="24" t="n">
        <f aca="false">IF(ISNUMBER($A16),$F16*O16,0)</f>
        <v>0</v>
      </c>
      <c r="U16" s="25" t="n">
        <f aca="false">IF(ISNUMBER($A16),$F16*P16*10000,0)</f>
        <v>0</v>
      </c>
      <c r="V16" s="25" t="n">
        <f aca="false">IF(ISNUMBER($A16),$F16*Q16*-10000,0)</f>
        <v>-0</v>
      </c>
      <c r="W16" s="26"/>
      <c r="X16" s="27" t="n">
        <f aca="false">VLOOKUP($A16,PARAMS,7,FALSE())</f>
        <v>0.067949221977425</v>
      </c>
      <c r="Y16" s="28" t="n">
        <f aca="true">IF(ISNUMBER(G16),VLOOKUP($A16,PARAMS,8,FALSE()),VLOOKUP($A16,PARAMS,4,FALSE()))-TODAY()</f>
        <v>-8978</v>
      </c>
      <c r="AA16" s="24" t="n">
        <f aca="false">IF($E16=AA$2,$S16,0)</f>
        <v>0</v>
      </c>
      <c r="AB16" s="24" t="n">
        <f aca="false">IF($E16=AB$2,$S16,0)</f>
        <v>0</v>
      </c>
      <c r="AC16" s="24" t="n">
        <f aca="false">IF($E16=AC$2,$S16,0)</f>
        <v>0</v>
      </c>
      <c r="AD16" s="24" t="n">
        <f aca="false">IF($E16=AD$2,$S16,0)</f>
        <v>0</v>
      </c>
      <c r="AE16" s="24" t="n">
        <f aca="false">IF($E16=AE$2,$S16,0)</f>
        <v>0</v>
      </c>
      <c r="AG16" s="24" t="n">
        <f aca="false">IF($E16=AG$2,$T16,0)</f>
        <v>0</v>
      </c>
      <c r="AH16" s="24" t="n">
        <f aca="false">IF($E16=AH$2,$T16,0)</f>
        <v>0</v>
      </c>
      <c r="AI16" s="24" t="n">
        <f aca="false">IF($E16=AI$2,$T16,0)</f>
        <v>0</v>
      </c>
      <c r="AJ16" s="24" t="n">
        <f aca="false">IF($E16=AJ$2,$T16,0)</f>
        <v>0</v>
      </c>
      <c r="AK16" s="24" t="n">
        <f aca="false">IF($E16=AK$2,$T16,0)</f>
        <v>0</v>
      </c>
      <c r="AM16" s="24" t="n">
        <f aca="false">IF($E16=AM$2,$U16,0)</f>
        <v>0</v>
      </c>
      <c r="AN16" s="24" t="n">
        <f aca="false">IF($E16=AN$2,$U16,0)</f>
        <v>0</v>
      </c>
      <c r="AO16" s="24" t="n">
        <f aca="false">IF($E16=AO$2,$U16,0)</f>
        <v>0</v>
      </c>
      <c r="AP16" s="24" t="n">
        <f aca="false">IF($E16=AP$2,$U16,0)</f>
        <v>0</v>
      </c>
      <c r="AQ16" s="24" t="n">
        <f aca="false">IF($E16=AQ$2,$U16,0)</f>
        <v>0</v>
      </c>
    </row>
    <row r="17" customFormat="false" ht="11.25" hidden="false" customHeight="false" outlineLevel="0" collapsed="false">
      <c r="A17" s="14"/>
      <c r="B17" s="15"/>
      <c r="C17" s="17"/>
      <c r="D17" s="17"/>
      <c r="E17" s="16"/>
      <c r="F17" s="17"/>
      <c r="G17" s="18"/>
      <c r="H17" s="19"/>
      <c r="I17" s="20"/>
      <c r="J17" s="19"/>
      <c r="K17" s="21"/>
      <c r="L17" s="21"/>
      <c r="M17" s="22"/>
      <c r="N17" s="22"/>
      <c r="O17" s="22"/>
      <c r="P17" s="22"/>
      <c r="Q17" s="22"/>
      <c r="R17" s="23"/>
      <c r="S17" s="24"/>
      <c r="T17" s="24"/>
      <c r="U17" s="25"/>
      <c r="V17" s="25"/>
      <c r="W17" s="26"/>
      <c r="X17" s="27"/>
      <c r="Y17" s="28"/>
      <c r="AA17" s="24"/>
      <c r="AB17" s="24"/>
      <c r="AC17" s="24"/>
      <c r="AD17" s="24"/>
      <c r="AE17" s="24"/>
      <c r="AG17" s="24"/>
      <c r="AH17" s="24"/>
      <c r="AI17" s="24"/>
      <c r="AJ17" s="24"/>
      <c r="AK17" s="24"/>
      <c r="AM17" s="24"/>
      <c r="AN17" s="24"/>
      <c r="AO17" s="24"/>
      <c r="AP17" s="24"/>
      <c r="AQ17" s="24"/>
    </row>
    <row r="18" customFormat="false" ht="11.25" hidden="false" customHeight="false" outlineLevel="0" collapsed="false">
      <c r="A18" s="14" t="n">
        <f aca="false">DATE(YEAR(A17),MONTH(A17)+1,1)</f>
        <v>2</v>
      </c>
      <c r="B18" s="15" t="n">
        <v>0.175</v>
      </c>
      <c r="C18" s="17"/>
      <c r="D18" s="17"/>
      <c r="E18" s="16" t="n">
        <f aca="false">(M18-B18)*F18*10000</f>
        <v>-0</v>
      </c>
      <c r="F18" s="17"/>
      <c r="G18" s="18" t="n">
        <v>-0.13</v>
      </c>
      <c r="H18" s="19" t="n">
        <v>1</v>
      </c>
      <c r="I18" s="20" t="n">
        <v>5.2</v>
      </c>
      <c r="J18" s="19" t="e">
        <f aca="false">VLOOKUP($A18,PARAMS,2,FALSE())+G18</f>
        <v>#N/A</v>
      </c>
      <c r="K18" s="21" t="n">
        <v>0</v>
      </c>
      <c r="L18" s="21" t="e">
        <f aca="false">VLOOKUP($A18,PARAMS,3,FALSE())+K18</f>
        <v>#N/A</v>
      </c>
      <c r="M18" s="22" t="n">
        <f aca="false">IF(ISNUMBER($F18),bsd(M$2,$H18,$J18,$I18,$Y18,$L18,$X18,0.2),0)</f>
        <v>0</v>
      </c>
      <c r="N18" s="22" t="n">
        <f aca="false">IF(ISNUMBER($F18),bsd(N$2,$H18,$J18,$I18,$Y18,$L18,$X18,0.2),0)</f>
        <v>0</v>
      </c>
      <c r="O18" s="22" t="n">
        <f aca="false">IF(ISNUMBER($F18),bsd(O$2,$H18,$J18,$I18,$Y18,$L18,$X18,0.2),0)</f>
        <v>0</v>
      </c>
      <c r="P18" s="22" t="n">
        <f aca="false">IF(ISNUMBER($F18),bsd(P$2,$H18,$J18,$I18,$Y18,$L18,$X18,0.2),0)</f>
        <v>0</v>
      </c>
      <c r="Q18" s="22" t="n">
        <f aca="false">IF(ISNUMBER($F18),bsd(Q$2,$H18,$J18,$I18,$Y18,$L18,$X18,0.2),0)</f>
        <v>0</v>
      </c>
      <c r="R18" s="23"/>
      <c r="S18" s="24" t="n">
        <f aca="false">IF(ISNUMBER($A18),$F18*N18,0)</f>
        <v>0</v>
      </c>
      <c r="T18" s="24" t="n">
        <f aca="false">IF(ISNUMBER($A18),$F18*O18,0)</f>
        <v>0</v>
      </c>
      <c r="U18" s="25" t="n">
        <f aca="false">IF(ISNUMBER($A18),$F18*P18*10000,0)</f>
        <v>0</v>
      </c>
      <c r="V18" s="25" t="n">
        <f aca="false">IF(ISNUMBER($A18),$F18*Q18*-10000,0)</f>
        <v>-0</v>
      </c>
      <c r="W18" s="26"/>
      <c r="X18" s="27" t="e">
        <f aca="false">VLOOKUP($A18,PARAMS,7,FALSE())</f>
        <v>#N/A</v>
      </c>
      <c r="Y18" s="28" t="e">
        <f aca="true">IF(ISNUMBER(G18),VLOOKUP($A18,PARAMS,8,FALSE()),VLOOKUP($A18,PARAMS,4,FALSE()))-TODAY()</f>
        <v>#N/A</v>
      </c>
      <c r="AA18" s="24" t="n">
        <f aca="false">IF($E18=AA$2,$S18,0)</f>
        <v>0</v>
      </c>
      <c r="AB18" s="24" t="n">
        <f aca="false">IF($E18=AB$2,$S18,0)</f>
        <v>0</v>
      </c>
      <c r="AC18" s="24" t="n">
        <f aca="false">IF($E18=AC$2,$S18,0)</f>
        <v>0</v>
      </c>
      <c r="AD18" s="24" t="n">
        <f aca="false">IF($E18=AD$2,$S18,0)</f>
        <v>0</v>
      </c>
      <c r="AE18" s="24" t="n">
        <f aca="false">IF($E18=AE$2,$S18,0)</f>
        <v>0</v>
      </c>
      <c r="AG18" s="24" t="n">
        <f aca="false">IF($E18=AG$2,$T18,0)</f>
        <v>0</v>
      </c>
      <c r="AH18" s="24" t="n">
        <f aca="false">IF($E18=AH$2,$T18,0)</f>
        <v>0</v>
      </c>
      <c r="AI18" s="24" t="n">
        <f aca="false">IF($E18=AI$2,$T18,0)</f>
        <v>0</v>
      </c>
      <c r="AJ18" s="24" t="n">
        <f aca="false">IF($E18=AJ$2,$T18,0)</f>
        <v>0</v>
      </c>
      <c r="AK18" s="24" t="n">
        <f aca="false">IF($E18=AK$2,$T18,0)</f>
        <v>0</v>
      </c>
      <c r="AM18" s="24" t="n">
        <f aca="false">IF($E18=AM$2,$U18,0)</f>
        <v>0</v>
      </c>
      <c r="AN18" s="24" t="n">
        <f aca="false">IF($E18=AN$2,$U18,0)</f>
        <v>0</v>
      </c>
      <c r="AO18" s="24" t="n">
        <f aca="false">IF($E18=AO$2,$U18,0)</f>
        <v>0</v>
      </c>
      <c r="AP18" s="24" t="n">
        <f aca="false">IF($E18=AP$2,$U18,0)</f>
        <v>0</v>
      </c>
      <c r="AQ18" s="24" t="n">
        <f aca="false">IF($E18=AQ$2,$U18,0)</f>
        <v>0</v>
      </c>
    </row>
    <row r="19" customFormat="false" ht="11.25" hidden="false" customHeight="false" outlineLevel="0" collapsed="false">
      <c r="A19" s="14" t="n">
        <f aca="false">DATE(YEAR(A18),MONTH(A18)+1,1)</f>
        <v>33</v>
      </c>
      <c r="B19" s="15" t="n">
        <v>0.175</v>
      </c>
      <c r="C19" s="17"/>
      <c r="D19" s="17"/>
      <c r="E19" s="16" t="n">
        <f aca="false">(M19-B19)*F19*10000</f>
        <v>-0</v>
      </c>
      <c r="F19" s="17"/>
      <c r="G19" s="18" t="n">
        <v>-0.13</v>
      </c>
      <c r="H19" s="19" t="n">
        <v>1</v>
      </c>
      <c r="I19" s="20" t="n">
        <v>5.2</v>
      </c>
      <c r="J19" s="19" t="e">
        <f aca="false">VLOOKUP($A19,PARAMS,2,FALSE())+G19</f>
        <v>#N/A</v>
      </c>
      <c r="K19" s="21" t="n">
        <v>0</v>
      </c>
      <c r="L19" s="21" t="e">
        <f aca="false">VLOOKUP($A19,PARAMS,3,FALSE())+K19</f>
        <v>#N/A</v>
      </c>
      <c r="M19" s="22" t="n">
        <f aca="false">IF(ISNUMBER($F19),bsd(M$2,$H19,$J19,$I19,$Y19,$L19,$X19,0.2),0)</f>
        <v>0</v>
      </c>
      <c r="N19" s="22" t="n">
        <f aca="false">IF(ISNUMBER($F19),bsd(N$2,$H19,$J19,$I19,$Y19,$L19,$X19,0.2),0)</f>
        <v>0</v>
      </c>
      <c r="O19" s="22" t="n">
        <f aca="false">IF(ISNUMBER($F19),bsd(O$2,$H19,$J19,$I19,$Y19,$L19,$X19,0.2),0)</f>
        <v>0</v>
      </c>
      <c r="P19" s="22" t="n">
        <f aca="false">IF(ISNUMBER($F19),bsd(P$2,$H19,$J19,$I19,$Y19,$L19,$X19,0.2),0)</f>
        <v>0</v>
      </c>
      <c r="Q19" s="22" t="n">
        <f aca="false">IF(ISNUMBER($F19),bsd(Q$2,$H19,$J19,$I19,$Y19,$L19,$X19,0.2),0)</f>
        <v>0</v>
      </c>
      <c r="R19" s="23"/>
      <c r="S19" s="24" t="n">
        <f aca="false">IF(ISNUMBER($A19),$F19*N19,0)</f>
        <v>0</v>
      </c>
      <c r="T19" s="24" t="n">
        <f aca="false">IF(ISNUMBER($A19),$F19*O19,0)</f>
        <v>0</v>
      </c>
      <c r="U19" s="25" t="n">
        <f aca="false">IF(ISNUMBER($A19),$F19*P19*10000,0)</f>
        <v>0</v>
      </c>
      <c r="V19" s="25" t="n">
        <f aca="false">IF(ISNUMBER($A19),$F19*Q19*-10000,0)</f>
        <v>-0</v>
      </c>
      <c r="W19" s="26"/>
      <c r="X19" s="27" t="e">
        <f aca="false">VLOOKUP($A19,PARAMS,7,FALSE())</f>
        <v>#N/A</v>
      </c>
      <c r="Y19" s="28" t="e">
        <f aca="true">IF(ISNUMBER(G19),VLOOKUP($A19,PARAMS,8,FALSE()),VLOOKUP($A19,PARAMS,4,FALSE()))-TODAY()</f>
        <v>#N/A</v>
      </c>
      <c r="AA19" s="24" t="n">
        <f aca="false">IF($E19=AA$2,$S19,0)</f>
        <v>0</v>
      </c>
      <c r="AB19" s="24" t="n">
        <f aca="false">IF($E19=AB$2,$S19,0)</f>
        <v>0</v>
      </c>
      <c r="AC19" s="24" t="n">
        <f aca="false">IF($E19=AC$2,$S19,0)</f>
        <v>0</v>
      </c>
      <c r="AD19" s="24" t="n">
        <f aca="false">IF($E19=AD$2,$S19,0)</f>
        <v>0</v>
      </c>
      <c r="AE19" s="24" t="n">
        <f aca="false">IF($E19=AE$2,$S19,0)</f>
        <v>0</v>
      </c>
      <c r="AG19" s="24" t="n">
        <f aca="false">IF($E19=AG$2,$T19,0)</f>
        <v>0</v>
      </c>
      <c r="AH19" s="24" t="n">
        <f aca="false">IF($E19=AH$2,$T19,0)</f>
        <v>0</v>
      </c>
      <c r="AI19" s="24" t="n">
        <f aca="false">IF($E19=AI$2,$T19,0)</f>
        <v>0</v>
      </c>
      <c r="AJ19" s="24" t="n">
        <f aca="false">IF($E19=AJ$2,$T19,0)</f>
        <v>0</v>
      </c>
      <c r="AK19" s="24" t="n">
        <f aca="false">IF($E19=AK$2,$T19,0)</f>
        <v>0</v>
      </c>
      <c r="AM19" s="24" t="n">
        <f aca="false">IF($E19=AM$2,$U19,0)</f>
        <v>0</v>
      </c>
      <c r="AN19" s="24" t="n">
        <f aca="false">IF($E19=AN$2,$U19,0)</f>
        <v>0</v>
      </c>
      <c r="AO19" s="24" t="n">
        <f aca="false">IF($E19=AO$2,$U19,0)</f>
        <v>0</v>
      </c>
      <c r="AP19" s="24" t="n">
        <f aca="false">IF($E19=AP$2,$U19,0)</f>
        <v>0</v>
      </c>
      <c r="AQ19" s="24" t="n">
        <f aca="false">IF($E19=AQ$2,$U19,0)</f>
        <v>0</v>
      </c>
    </row>
    <row r="20" customFormat="false" ht="11.25" hidden="false" customHeight="false" outlineLevel="0" collapsed="false">
      <c r="A20" s="14" t="n">
        <f aca="false">DATE(YEAR(A19),MONTH(A19)+1,1)</f>
        <v>61</v>
      </c>
      <c r="B20" s="15" t="n">
        <v>0.175</v>
      </c>
      <c r="C20" s="17"/>
      <c r="D20" s="17"/>
      <c r="E20" s="16" t="n">
        <f aca="false">(M20-B20)*F20*10000</f>
        <v>-0</v>
      </c>
      <c r="F20" s="17"/>
      <c r="G20" s="18" t="n">
        <v>-0.13</v>
      </c>
      <c r="H20" s="19" t="n">
        <v>1</v>
      </c>
      <c r="I20" s="20" t="n">
        <v>5.2</v>
      </c>
      <c r="J20" s="19" t="e">
        <f aca="false">VLOOKUP($A20,PARAMS,2,FALSE())+G20</f>
        <v>#N/A</v>
      </c>
      <c r="K20" s="21" t="n">
        <v>0</v>
      </c>
      <c r="L20" s="21" t="e">
        <f aca="false">VLOOKUP($A20,PARAMS,3,FALSE())+K20</f>
        <v>#N/A</v>
      </c>
      <c r="M20" s="22" t="n">
        <f aca="false">IF(ISNUMBER($F20),bsd(M$2,$H20,$J20,$I20,$Y20,$L20,$X20,0.2),0)</f>
        <v>0</v>
      </c>
      <c r="N20" s="22" t="n">
        <f aca="false">IF(ISNUMBER($F20),bsd(N$2,$H20,$J20,$I20,$Y20,$L20,$X20,0.2),0)</f>
        <v>0</v>
      </c>
      <c r="O20" s="22" t="n">
        <f aca="false">IF(ISNUMBER($F20),bsd(O$2,$H20,$J20,$I20,$Y20,$L20,$X20,0.2),0)</f>
        <v>0</v>
      </c>
      <c r="P20" s="22" t="n">
        <f aca="false">IF(ISNUMBER($F20),bsd(P$2,$H20,$J20,$I20,$Y20,$L20,$X20,0.2),0)</f>
        <v>0</v>
      </c>
      <c r="Q20" s="22" t="n">
        <f aca="false">IF(ISNUMBER($F20),bsd(Q$2,$H20,$J20,$I20,$Y20,$L20,$X20,0.2),0)</f>
        <v>0</v>
      </c>
      <c r="R20" s="23"/>
      <c r="S20" s="24" t="n">
        <f aca="false">IF(ISNUMBER($A20),$F20*N20,0)</f>
        <v>0</v>
      </c>
      <c r="T20" s="24" t="n">
        <f aca="false">IF(ISNUMBER($A20),$F20*O20,0)</f>
        <v>0</v>
      </c>
      <c r="U20" s="25" t="n">
        <f aca="false">IF(ISNUMBER($A20),$F20*P20*10000,0)</f>
        <v>0</v>
      </c>
      <c r="V20" s="25" t="n">
        <f aca="false">IF(ISNUMBER($A20),$F20*Q20*-10000,0)</f>
        <v>-0</v>
      </c>
      <c r="W20" s="26"/>
      <c r="X20" s="27" t="e">
        <f aca="false">VLOOKUP($A20,PARAMS,7,FALSE())</f>
        <v>#N/A</v>
      </c>
      <c r="Y20" s="28" t="e">
        <f aca="true">IF(ISNUMBER(G20),VLOOKUP($A20,PARAMS,8,FALSE()),VLOOKUP($A20,PARAMS,4,FALSE()))-TODAY()</f>
        <v>#N/A</v>
      </c>
      <c r="AA20" s="24" t="n">
        <f aca="false">IF($E20=AA$2,$S20,0)</f>
        <v>0</v>
      </c>
      <c r="AB20" s="24" t="n">
        <f aca="false">IF($E20=AB$2,$S20,0)</f>
        <v>0</v>
      </c>
      <c r="AC20" s="24" t="n">
        <f aca="false">IF($E20=AC$2,$S20,0)</f>
        <v>0</v>
      </c>
      <c r="AD20" s="24" t="n">
        <f aca="false">IF($E20=AD$2,$S20,0)</f>
        <v>0</v>
      </c>
      <c r="AE20" s="24" t="n">
        <f aca="false">IF($E20=AE$2,$S20,0)</f>
        <v>0</v>
      </c>
      <c r="AG20" s="24" t="n">
        <f aca="false">IF($E20=AG$2,$T20,0)</f>
        <v>0</v>
      </c>
      <c r="AH20" s="24" t="n">
        <f aca="false">IF($E20=AH$2,$T20,0)</f>
        <v>0</v>
      </c>
      <c r="AI20" s="24" t="n">
        <f aca="false">IF($E20=AI$2,$T20,0)</f>
        <v>0</v>
      </c>
      <c r="AJ20" s="24" t="n">
        <f aca="false">IF($E20=AJ$2,$T20,0)</f>
        <v>0</v>
      </c>
      <c r="AK20" s="24" t="n">
        <f aca="false">IF($E20=AK$2,$T20,0)</f>
        <v>0</v>
      </c>
      <c r="AM20" s="24" t="n">
        <f aca="false">IF($E20=AM$2,$U20,0)</f>
        <v>0</v>
      </c>
      <c r="AN20" s="24" t="n">
        <f aca="false">IF($E20=AN$2,$U20,0)</f>
        <v>0</v>
      </c>
      <c r="AO20" s="24" t="n">
        <f aca="false">IF($E20=AO$2,$U20,0)</f>
        <v>0</v>
      </c>
      <c r="AP20" s="24" t="n">
        <f aca="false">IF($E20=AP$2,$U20,0)</f>
        <v>0</v>
      </c>
      <c r="AQ20" s="24" t="n">
        <f aca="false">IF($E20=AQ$2,$U20,0)</f>
        <v>0</v>
      </c>
    </row>
    <row r="21" customFormat="false" ht="11.25" hidden="false" customHeight="false" outlineLevel="0" collapsed="false">
      <c r="A21" s="14"/>
      <c r="B21" s="15"/>
      <c r="C21" s="17"/>
      <c r="D21" s="17"/>
      <c r="E21" s="16"/>
      <c r="F21" s="17"/>
      <c r="G21" s="18"/>
      <c r="H21" s="19"/>
      <c r="I21" s="20"/>
      <c r="J21" s="19"/>
      <c r="K21" s="21"/>
      <c r="L21" s="21"/>
      <c r="M21" s="22"/>
      <c r="N21" s="22"/>
      <c r="O21" s="22"/>
      <c r="P21" s="22"/>
      <c r="Q21" s="22"/>
      <c r="R21" s="23"/>
      <c r="S21" s="24"/>
      <c r="T21" s="24"/>
      <c r="U21" s="25"/>
      <c r="V21" s="25"/>
      <c r="W21" s="26"/>
      <c r="X21" s="27"/>
      <c r="Y21" s="28"/>
      <c r="AA21" s="24"/>
      <c r="AB21" s="24"/>
      <c r="AC21" s="24"/>
      <c r="AD21" s="24"/>
      <c r="AE21" s="24"/>
      <c r="AG21" s="24"/>
      <c r="AH21" s="24"/>
      <c r="AI21" s="24"/>
      <c r="AJ21" s="24"/>
      <c r="AK21" s="24"/>
      <c r="AM21" s="24"/>
      <c r="AN21" s="24"/>
      <c r="AO21" s="24"/>
      <c r="AP21" s="24"/>
      <c r="AQ21" s="24"/>
    </row>
    <row r="22" customFormat="false" ht="11.25" hidden="false" customHeight="false" outlineLevel="0" collapsed="false">
      <c r="A22" s="14"/>
      <c r="B22" s="15"/>
      <c r="C22" s="17"/>
      <c r="D22" s="17"/>
      <c r="E22" s="16"/>
      <c r="F22" s="17"/>
      <c r="G22" s="18"/>
      <c r="H22" s="19"/>
      <c r="I22" s="20"/>
      <c r="J22" s="19"/>
      <c r="K22" s="21"/>
      <c r="L22" s="21"/>
      <c r="M22" s="22"/>
      <c r="N22" s="22"/>
      <c r="O22" s="22"/>
      <c r="P22" s="22"/>
      <c r="Q22" s="22"/>
      <c r="R22" s="23"/>
      <c r="S22" s="24"/>
      <c r="T22" s="24"/>
      <c r="U22" s="25"/>
      <c r="V22" s="25"/>
      <c r="W22" s="26"/>
      <c r="X22" s="27"/>
      <c r="Y22" s="28"/>
      <c r="AA22" s="24"/>
      <c r="AB22" s="24"/>
      <c r="AC22" s="24"/>
      <c r="AD22" s="24"/>
      <c r="AE22" s="24"/>
      <c r="AG22" s="24"/>
      <c r="AH22" s="24"/>
      <c r="AI22" s="24"/>
      <c r="AJ22" s="24"/>
      <c r="AK22" s="24"/>
      <c r="AM22" s="24"/>
      <c r="AN22" s="24"/>
      <c r="AO22" s="24"/>
      <c r="AP22" s="24"/>
      <c r="AQ22" s="24"/>
    </row>
    <row r="23" customFormat="false" ht="11.25" hidden="false" customHeight="false" outlineLevel="0" collapsed="false">
      <c r="A23" s="14" t="n">
        <v>36982</v>
      </c>
      <c r="B23" s="15" t="n">
        <v>1.09</v>
      </c>
      <c r="C23" s="17"/>
      <c r="D23" s="17"/>
      <c r="E23" s="16" t="n">
        <f aca="false">(M23-B23)*F23*10000</f>
        <v>-0</v>
      </c>
      <c r="F23" s="17"/>
      <c r="G23" s="18"/>
      <c r="H23" s="19" t="n">
        <v>1</v>
      </c>
      <c r="I23" s="20" t="n">
        <v>5.2</v>
      </c>
      <c r="J23" s="19" t="n">
        <f aca="false">VLOOKUP($A23,PARAMS,2,FALSE())+G23</f>
        <v>5.32</v>
      </c>
      <c r="K23" s="21" t="n">
        <v>0</v>
      </c>
      <c r="L23" s="21" t="n">
        <f aca="false">VLOOKUP($A23,PARAMS,3,FALSE())+K23</f>
        <v>0.5175</v>
      </c>
      <c r="M23" s="22" t="n">
        <f aca="false">IF(ISNUMBER($F23),bsd(M$2,$H23,$J23,$I23,$Y23,$L23,$X23,0.2),0)</f>
        <v>0</v>
      </c>
      <c r="N23" s="22" t="n">
        <f aca="false">IF(ISNUMBER($F23),bsd(N$2,$H23,$J23,$I23,$Y23,$L23,$X23,0.2),0)</f>
        <v>0</v>
      </c>
      <c r="O23" s="22" t="n">
        <f aca="false">IF(ISNUMBER($F23),bsd(O$2,$H23,$J23,$I23,$Y23,$L23,$X23,0.2),0)</f>
        <v>0</v>
      </c>
      <c r="P23" s="22" t="n">
        <f aca="false">IF(ISNUMBER($F23),bsd(P$2,$H23,$J23,$I23,$Y23,$L23,$X23,0.2),0)</f>
        <v>0</v>
      </c>
      <c r="Q23" s="22" t="n">
        <f aca="false">IF(ISNUMBER($F23),bsd(Q$2,$H23,$J23,$I23,$Y23,$L23,$X23,0.2),0)</f>
        <v>0</v>
      </c>
      <c r="R23" s="23"/>
      <c r="S23" s="24" t="n">
        <f aca="false">IF(ISNUMBER($A23),$F23*N23,0)</f>
        <v>0</v>
      </c>
      <c r="T23" s="24" t="n">
        <f aca="false">IF(ISNUMBER($A23),$F23*O23,0)</f>
        <v>0</v>
      </c>
      <c r="U23" s="25" t="n">
        <f aca="false">IF(ISNUMBER($A23),$F23*P23*10000,0)</f>
        <v>0</v>
      </c>
      <c r="V23" s="25" t="n">
        <f aca="false">IF(ISNUMBER($A23),$F23*Q23*-10000,0)</f>
        <v>-0</v>
      </c>
      <c r="W23" s="26"/>
      <c r="X23" s="27" t="n">
        <f aca="false">VLOOKUP($A23,PARAMS,7,FALSE())</f>
        <v>0.067428261060615</v>
      </c>
      <c r="Y23" s="28" t="n">
        <f aca="true">IF(ISNUMBER(G23),VLOOKUP($A23,PARAMS,8,FALSE()),VLOOKUP($A23,PARAMS,4,FALSE()))-TODAY()</f>
        <v>-8949</v>
      </c>
      <c r="AA23" s="24" t="n">
        <f aca="false">IF($E23=AA$2,$S23,0)</f>
        <v>0</v>
      </c>
      <c r="AB23" s="24" t="n">
        <f aca="false">IF($E23=AB$2,$S23,0)</f>
        <v>0</v>
      </c>
      <c r="AC23" s="24" t="n">
        <f aca="false">IF($E23=AC$2,$S23,0)</f>
        <v>0</v>
      </c>
      <c r="AD23" s="24" t="n">
        <f aca="false">IF($E23=AD$2,$S23,0)</f>
        <v>0</v>
      </c>
      <c r="AE23" s="24" t="n">
        <f aca="false">IF($E23=AE$2,$S23,0)</f>
        <v>0</v>
      </c>
      <c r="AG23" s="24" t="n">
        <f aca="false">IF($E23=AG$2,$T23,0)</f>
        <v>0</v>
      </c>
      <c r="AH23" s="24" t="n">
        <f aca="false">IF($E23=AH$2,$T23,0)</f>
        <v>0</v>
      </c>
      <c r="AI23" s="24" t="n">
        <f aca="false">IF($E23=AI$2,$T23,0)</f>
        <v>0</v>
      </c>
      <c r="AJ23" s="24" t="n">
        <f aca="false">IF($E23=AJ$2,$T23,0)</f>
        <v>0</v>
      </c>
      <c r="AK23" s="24" t="n">
        <f aca="false">IF($E23=AK$2,$T23,0)</f>
        <v>0</v>
      </c>
      <c r="AM23" s="24" t="n">
        <f aca="false">IF($E23=AM$2,$U23,0)</f>
        <v>0</v>
      </c>
      <c r="AN23" s="24" t="n">
        <f aca="false">IF($E23=AN$2,$U23,0)</f>
        <v>0</v>
      </c>
      <c r="AO23" s="24" t="n">
        <f aca="false">IF($E23=AO$2,$U23,0)</f>
        <v>0</v>
      </c>
      <c r="AP23" s="24" t="n">
        <f aca="false">IF($E23=AP$2,$U23,0)</f>
        <v>0</v>
      </c>
      <c r="AQ23" s="24" t="n">
        <f aca="false">IF($E23=AQ$2,$U23,0)</f>
        <v>0</v>
      </c>
    </row>
    <row r="24" customFormat="false" ht="11.25" hidden="false" customHeight="false" outlineLevel="0" collapsed="false">
      <c r="A24" s="14" t="n">
        <f aca="false">DATE(YEAR(A23),MONTH(A23)+1,1)</f>
        <v>37012</v>
      </c>
      <c r="B24" s="15" t="n">
        <v>1.09</v>
      </c>
      <c r="C24" s="17"/>
      <c r="D24" s="17"/>
      <c r="E24" s="16" t="n">
        <f aca="false">(M24-B24)*F24*10000</f>
        <v>-0</v>
      </c>
      <c r="F24" s="17"/>
      <c r="G24" s="18"/>
      <c r="H24" s="19" t="n">
        <v>1</v>
      </c>
      <c r="I24" s="20" t="n">
        <v>5.2</v>
      </c>
      <c r="J24" s="19" t="n">
        <f aca="false">VLOOKUP($A24,PARAMS,2,FALSE())+G24</f>
        <v>5.01</v>
      </c>
      <c r="K24" s="21" t="n">
        <v>0</v>
      </c>
      <c r="L24" s="21" t="n">
        <f aca="false">VLOOKUP($A24,PARAMS,3,FALSE())+K24</f>
        <v>0.475</v>
      </c>
      <c r="M24" s="22" t="n">
        <f aca="false">IF(ISNUMBER($F24),bsd(M$2,$H24,$J24,$I24,$Y24,$L24,$X24,0.2),0)</f>
        <v>0</v>
      </c>
      <c r="N24" s="22" t="n">
        <f aca="false">IF(ISNUMBER($F24),bsd(N$2,$H24,$J24,$I24,$Y24,$L24,$X24,0.2),0)</f>
        <v>0</v>
      </c>
      <c r="O24" s="22" t="n">
        <f aca="false">IF(ISNUMBER($F24),bsd(O$2,$H24,$J24,$I24,$Y24,$L24,$X24,0.2),0)</f>
        <v>0</v>
      </c>
      <c r="P24" s="22" t="n">
        <f aca="false">IF(ISNUMBER($F24),bsd(P$2,$H24,$J24,$I24,$Y24,$L24,$X24,0.2),0)</f>
        <v>0</v>
      </c>
      <c r="Q24" s="22" t="n">
        <f aca="false">IF(ISNUMBER($F24),bsd(Q$2,$H24,$J24,$I24,$Y24,$L24,$X24,0.2),0)</f>
        <v>0</v>
      </c>
      <c r="R24" s="23"/>
      <c r="S24" s="24" t="n">
        <f aca="false">IF(ISNUMBER($A24),$F24*N24,0)</f>
        <v>0</v>
      </c>
      <c r="T24" s="24" t="n">
        <f aca="false">IF(ISNUMBER($A24),$F24*O24,0)</f>
        <v>0</v>
      </c>
      <c r="U24" s="25" t="n">
        <f aca="false">IF(ISNUMBER($A24),$F24*P24*10000,0)</f>
        <v>0</v>
      </c>
      <c r="V24" s="25" t="n">
        <f aca="false">IF(ISNUMBER($A24),$F24*Q24*-10000,0)</f>
        <v>-0</v>
      </c>
      <c r="W24" s="26"/>
      <c r="X24" s="27" t="n">
        <f aca="false">VLOOKUP($A24,PARAMS,7,FALSE())</f>
        <v>0.066889934874307</v>
      </c>
      <c r="Y24" s="28" t="n">
        <f aca="true">IF(ISNUMBER(G24),VLOOKUP($A24,PARAMS,8,FALSE()),VLOOKUP($A24,PARAMS,4,FALSE()))-TODAY()</f>
        <v>-8920</v>
      </c>
      <c r="AA24" s="24" t="n">
        <f aca="false">IF($E24=AA$2,$S24,0)</f>
        <v>0</v>
      </c>
      <c r="AB24" s="24" t="n">
        <f aca="false">IF($E24=AB$2,$S24,0)</f>
        <v>0</v>
      </c>
      <c r="AC24" s="24" t="n">
        <f aca="false">IF($E24=AC$2,$S24,0)</f>
        <v>0</v>
      </c>
      <c r="AD24" s="24" t="n">
        <f aca="false">IF($E24=AD$2,$S24,0)</f>
        <v>0</v>
      </c>
      <c r="AE24" s="24" t="n">
        <f aca="false">IF($E24=AE$2,$S24,0)</f>
        <v>0</v>
      </c>
      <c r="AG24" s="24" t="n">
        <f aca="false">IF($E24=AG$2,$T24,0)</f>
        <v>0</v>
      </c>
      <c r="AH24" s="24" t="n">
        <f aca="false">IF($E24=AH$2,$T24,0)</f>
        <v>0</v>
      </c>
      <c r="AI24" s="24" t="n">
        <f aca="false">IF($E24=AI$2,$T24,0)</f>
        <v>0</v>
      </c>
      <c r="AJ24" s="24" t="n">
        <f aca="false">IF($E24=AJ$2,$T24,0)</f>
        <v>0</v>
      </c>
      <c r="AK24" s="24" t="n">
        <f aca="false">IF($E24=AK$2,$T24,0)</f>
        <v>0</v>
      </c>
      <c r="AM24" s="24" t="n">
        <f aca="false">IF($E24=AM$2,$U24,0)</f>
        <v>0</v>
      </c>
      <c r="AN24" s="24" t="n">
        <f aca="false">IF($E24=AN$2,$U24,0)</f>
        <v>0</v>
      </c>
      <c r="AO24" s="24" t="n">
        <f aca="false">IF($E24=AO$2,$U24,0)</f>
        <v>0</v>
      </c>
      <c r="AP24" s="24" t="n">
        <f aca="false">IF($E24=AP$2,$U24,0)</f>
        <v>0</v>
      </c>
      <c r="AQ24" s="24" t="n">
        <f aca="false">IF($E24=AQ$2,$U24,0)</f>
        <v>0</v>
      </c>
    </row>
    <row r="25" customFormat="false" ht="11.25" hidden="false" customHeight="false" outlineLevel="0" collapsed="false">
      <c r="A25" s="14" t="n">
        <f aca="false">DATE(YEAR(A24),MONTH(A24)+1,1)</f>
        <v>37043</v>
      </c>
      <c r="B25" s="15" t="n">
        <v>1.09</v>
      </c>
      <c r="C25" s="17"/>
      <c r="D25" s="17"/>
      <c r="E25" s="16" t="n">
        <f aca="false">(M25-B25)*F25*10000</f>
        <v>-0</v>
      </c>
      <c r="F25" s="17"/>
      <c r="G25" s="18"/>
      <c r="H25" s="19" t="n">
        <v>1</v>
      </c>
      <c r="I25" s="20" t="n">
        <v>5.2</v>
      </c>
      <c r="J25" s="19" t="n">
        <f aca="false">VLOOKUP($A25,PARAMS,2,FALSE())+G25</f>
        <v>4.97</v>
      </c>
      <c r="K25" s="21" t="n">
        <v>0</v>
      </c>
      <c r="L25" s="21" t="n">
        <f aca="false">VLOOKUP($A25,PARAMS,3,FALSE())+K25</f>
        <v>0.47</v>
      </c>
      <c r="M25" s="22" t="n">
        <f aca="false">IF(ISNUMBER($F25),bsd(M$2,$H25,$J25,$I25,$Y25,$L25,$X25,0.2),0)</f>
        <v>0</v>
      </c>
      <c r="N25" s="22" t="n">
        <f aca="false">IF(ISNUMBER($F25),bsd(N$2,$H25,$J25,$I25,$Y25,$L25,$X25,0.2),0)</f>
        <v>0</v>
      </c>
      <c r="O25" s="22" t="n">
        <f aca="false">IF(ISNUMBER($F25),bsd(O$2,$H25,$J25,$I25,$Y25,$L25,$X25,0.2),0)</f>
        <v>0</v>
      </c>
      <c r="P25" s="22" t="n">
        <f aca="false">IF(ISNUMBER($F25),bsd(P$2,$H25,$J25,$I25,$Y25,$L25,$X25,0.2),0)</f>
        <v>0</v>
      </c>
      <c r="Q25" s="22" t="n">
        <f aca="false">IF(ISNUMBER($F25),bsd(Q$2,$H25,$J25,$I25,$Y25,$L25,$X25,0.2),0)</f>
        <v>0</v>
      </c>
      <c r="R25" s="23"/>
      <c r="S25" s="24" t="n">
        <f aca="false">IF(ISNUMBER($A25),$F25*N25,0)</f>
        <v>0</v>
      </c>
      <c r="T25" s="24" t="n">
        <f aca="false">IF(ISNUMBER($A25),$F25*O25,0)</f>
        <v>0</v>
      </c>
      <c r="U25" s="25" t="n">
        <f aca="false">IF(ISNUMBER($A25),$F25*P25*10000,0)</f>
        <v>0</v>
      </c>
      <c r="V25" s="25" t="n">
        <f aca="false">IF(ISNUMBER($A25),$F25*Q25*-10000,0)</f>
        <v>-0</v>
      </c>
      <c r="W25" s="26"/>
      <c r="X25" s="27" t="n">
        <f aca="false">VLOOKUP($A25,PARAMS,7,FALSE())</f>
        <v>0.066422226839917</v>
      </c>
      <c r="Y25" s="28" t="n">
        <f aca="true">IF(ISNUMBER(G25),VLOOKUP($A25,PARAMS,8,FALSE()),VLOOKUP($A25,PARAMS,4,FALSE()))-TODAY()</f>
        <v>-8890</v>
      </c>
      <c r="AA25" s="24" t="n">
        <f aca="false">IF($E25=AA$2,$S25,0)</f>
        <v>0</v>
      </c>
      <c r="AB25" s="24" t="n">
        <f aca="false">IF($E25=AB$2,$S25,0)</f>
        <v>0</v>
      </c>
      <c r="AC25" s="24" t="n">
        <f aca="false">IF($E25=AC$2,$S25,0)</f>
        <v>0</v>
      </c>
      <c r="AD25" s="24" t="n">
        <f aca="false">IF($E25=AD$2,$S25,0)</f>
        <v>0</v>
      </c>
      <c r="AE25" s="24" t="n">
        <f aca="false">IF($E25=AE$2,$S25,0)</f>
        <v>0</v>
      </c>
      <c r="AG25" s="24" t="n">
        <f aca="false">IF($E25=AG$2,$T25,0)</f>
        <v>0</v>
      </c>
      <c r="AH25" s="24" t="n">
        <f aca="false">IF($E25=AH$2,$T25,0)</f>
        <v>0</v>
      </c>
      <c r="AI25" s="24" t="n">
        <f aca="false">IF($E25=AI$2,$T25,0)</f>
        <v>0</v>
      </c>
      <c r="AJ25" s="24" t="n">
        <f aca="false">IF($E25=AJ$2,$T25,0)</f>
        <v>0</v>
      </c>
      <c r="AK25" s="24" t="n">
        <f aca="false">IF($E25=AK$2,$T25,0)</f>
        <v>0</v>
      </c>
      <c r="AM25" s="24" t="n">
        <f aca="false">IF($E25=AM$2,$U25,0)</f>
        <v>0</v>
      </c>
      <c r="AN25" s="24" t="n">
        <f aca="false">IF($E25=AN$2,$U25,0)</f>
        <v>0</v>
      </c>
      <c r="AO25" s="24" t="n">
        <f aca="false">IF($E25=AO$2,$U25,0)</f>
        <v>0</v>
      </c>
      <c r="AP25" s="24" t="n">
        <f aca="false">IF($E25=AP$2,$U25,0)</f>
        <v>0</v>
      </c>
      <c r="AQ25" s="24" t="n">
        <f aca="false">IF($E25=AQ$2,$U25,0)</f>
        <v>0</v>
      </c>
    </row>
    <row r="26" customFormat="false" ht="11.25" hidden="false" customHeight="false" outlineLevel="0" collapsed="false">
      <c r="A26" s="14" t="n">
        <f aca="false">DATE(YEAR(A25),MONTH(A25)+1,1)</f>
        <v>37073</v>
      </c>
      <c r="B26" s="15" t="n">
        <v>1.09</v>
      </c>
      <c r="C26" s="17"/>
      <c r="D26" s="17"/>
      <c r="E26" s="16" t="n">
        <f aca="false">(M26-B26)*F26*10000</f>
        <v>-0</v>
      </c>
      <c r="F26" s="17"/>
      <c r="G26" s="18"/>
      <c r="H26" s="19" t="n">
        <v>1</v>
      </c>
      <c r="I26" s="20" t="n">
        <v>5.2</v>
      </c>
      <c r="J26" s="19" t="n">
        <f aca="false">VLOOKUP($A26,PARAMS,2,FALSE())+G26</f>
        <v>4.95</v>
      </c>
      <c r="K26" s="21" t="n">
        <v>0</v>
      </c>
      <c r="L26" s="21" t="n">
        <f aca="false">VLOOKUP($A26,PARAMS,3,FALSE())+K26</f>
        <v>0.47</v>
      </c>
      <c r="M26" s="22" t="n">
        <f aca="false">IF(ISNUMBER($F26),bsd(M$2,$H26,$J26,$I26,$Y26,$L26,$X26,0.2),0)</f>
        <v>0</v>
      </c>
      <c r="N26" s="22" t="n">
        <f aca="false">IF(ISNUMBER($F26),bsd(N$2,$H26,$J26,$I26,$Y26,$L26,$X26,0.2),0)</f>
        <v>0</v>
      </c>
      <c r="O26" s="22" t="n">
        <f aca="false">IF(ISNUMBER($F26),bsd(O$2,$H26,$J26,$I26,$Y26,$L26,$X26,0.2),0)</f>
        <v>0</v>
      </c>
      <c r="P26" s="22" t="n">
        <f aca="false">IF(ISNUMBER($F26),bsd(P$2,$H26,$J26,$I26,$Y26,$L26,$X26,0.2),0)</f>
        <v>0</v>
      </c>
      <c r="Q26" s="22" t="n">
        <f aca="false">IF(ISNUMBER($F26),bsd(Q$2,$H26,$J26,$I26,$Y26,$L26,$X26,0.2),0)</f>
        <v>0</v>
      </c>
      <c r="R26" s="23"/>
      <c r="S26" s="24" t="n">
        <f aca="false">IF(ISNUMBER($A26),$F26*N26,0)</f>
        <v>0</v>
      </c>
      <c r="T26" s="24" t="n">
        <f aca="false">IF(ISNUMBER($A26),$F26*O26,0)</f>
        <v>0</v>
      </c>
      <c r="U26" s="25" t="n">
        <f aca="false">IF(ISNUMBER($A26),$F26*P26*10000,0)</f>
        <v>0</v>
      </c>
      <c r="V26" s="25" t="n">
        <f aca="false">IF(ISNUMBER($A26),$F26*Q26*-10000,0)</f>
        <v>-0</v>
      </c>
      <c r="W26" s="26"/>
      <c r="X26" s="27" t="n">
        <f aca="false">VLOOKUP($A26,PARAMS,7,FALSE())</f>
        <v>0.066037743397889</v>
      </c>
      <c r="Y26" s="28" t="n">
        <f aca="true">IF(ISNUMBER(G26),VLOOKUP($A26,PARAMS,8,FALSE()),VLOOKUP($A26,PARAMS,4,FALSE()))-TODAY()</f>
        <v>-8858</v>
      </c>
      <c r="AA26" s="24" t="n">
        <f aca="false">IF($E26=AA$2,$S26,0)</f>
        <v>0</v>
      </c>
      <c r="AB26" s="24" t="n">
        <f aca="false">IF($E26=AB$2,$S26,0)</f>
        <v>0</v>
      </c>
      <c r="AC26" s="24" t="n">
        <f aca="false">IF($E26=AC$2,$S26,0)</f>
        <v>0</v>
      </c>
      <c r="AD26" s="24" t="n">
        <f aca="false">IF($E26=AD$2,$S26,0)</f>
        <v>0</v>
      </c>
      <c r="AE26" s="24" t="n">
        <f aca="false">IF($E26=AE$2,$S26,0)</f>
        <v>0</v>
      </c>
      <c r="AG26" s="24" t="n">
        <f aca="false">IF($E26=AG$2,$T26,0)</f>
        <v>0</v>
      </c>
      <c r="AH26" s="24" t="n">
        <f aca="false">IF($E26=AH$2,$T26,0)</f>
        <v>0</v>
      </c>
      <c r="AI26" s="24" t="n">
        <f aca="false">IF($E26=AI$2,$T26,0)</f>
        <v>0</v>
      </c>
      <c r="AJ26" s="24" t="n">
        <f aca="false">IF($E26=AJ$2,$T26,0)</f>
        <v>0</v>
      </c>
      <c r="AK26" s="24" t="n">
        <f aca="false">IF($E26=AK$2,$T26,0)</f>
        <v>0</v>
      </c>
      <c r="AM26" s="24" t="n">
        <f aca="false">IF($E26=AM$2,$U26,0)</f>
        <v>0</v>
      </c>
      <c r="AN26" s="24" t="n">
        <f aca="false">IF($E26=AN$2,$U26,0)</f>
        <v>0</v>
      </c>
      <c r="AO26" s="24" t="n">
        <f aca="false">IF($E26=AO$2,$U26,0)</f>
        <v>0</v>
      </c>
      <c r="AP26" s="24" t="n">
        <f aca="false">IF($E26=AP$2,$U26,0)</f>
        <v>0</v>
      </c>
      <c r="AQ26" s="24" t="n">
        <f aca="false">IF($E26=AQ$2,$U26,0)</f>
        <v>0</v>
      </c>
    </row>
    <row r="27" customFormat="false" ht="11.25" hidden="false" customHeight="false" outlineLevel="0" collapsed="false">
      <c r="A27" s="14" t="n">
        <f aca="false">DATE(YEAR(A26),MONTH(A26)+1,1)</f>
        <v>37104</v>
      </c>
      <c r="B27" s="15" t="n">
        <v>1.09</v>
      </c>
      <c r="C27" s="17"/>
      <c r="D27" s="17"/>
      <c r="E27" s="16" t="n">
        <f aca="false">(M27-B27)*F27*10000</f>
        <v>-0</v>
      </c>
      <c r="F27" s="17"/>
      <c r="G27" s="18"/>
      <c r="H27" s="19" t="n">
        <v>1</v>
      </c>
      <c r="I27" s="20" t="n">
        <v>5.2</v>
      </c>
      <c r="J27" s="19" t="n">
        <f aca="false">VLOOKUP($A27,PARAMS,2,FALSE())+G27</f>
        <v>4.925</v>
      </c>
      <c r="K27" s="21" t="n">
        <v>0</v>
      </c>
      <c r="L27" s="21" t="n">
        <f aca="false">VLOOKUP($A27,PARAMS,3,FALSE())+K27</f>
        <v>0.47</v>
      </c>
      <c r="M27" s="22" t="n">
        <f aca="false">IF(ISNUMBER($F27),bsd(M$2,$H27,$J27,$I27,$Y27,$L27,$X27,0.2),0)</f>
        <v>0</v>
      </c>
      <c r="N27" s="22" t="n">
        <f aca="false">IF(ISNUMBER($F27),bsd(N$2,$H27,$J27,$I27,$Y27,$L27,$X27,0.2),0)</f>
        <v>0</v>
      </c>
      <c r="O27" s="22" t="n">
        <f aca="false">IF(ISNUMBER($F27),bsd(O$2,$H27,$J27,$I27,$Y27,$L27,$X27,0.2),0)</f>
        <v>0</v>
      </c>
      <c r="P27" s="22" t="n">
        <f aca="false">IF(ISNUMBER($F27),bsd(P$2,$H27,$J27,$I27,$Y27,$L27,$X27,0.2),0)</f>
        <v>0</v>
      </c>
      <c r="Q27" s="22" t="n">
        <f aca="false">IF(ISNUMBER($F27),bsd(Q$2,$H27,$J27,$I27,$Y27,$L27,$X27,0.2),0)</f>
        <v>0</v>
      </c>
      <c r="R27" s="23"/>
      <c r="S27" s="24" t="n">
        <f aca="false">IF(ISNUMBER($A27),$F27*N27,0)</f>
        <v>0</v>
      </c>
      <c r="T27" s="24" t="n">
        <f aca="false">IF(ISNUMBER($A27),$F27*O27,0)</f>
        <v>0</v>
      </c>
      <c r="U27" s="25" t="n">
        <f aca="false">IF(ISNUMBER($A27),$F27*P27*10000,0)</f>
        <v>0</v>
      </c>
      <c r="V27" s="25" t="n">
        <f aca="false">IF(ISNUMBER($A27),$F27*Q27*-10000,0)</f>
        <v>-0</v>
      </c>
      <c r="W27" s="26"/>
      <c r="X27" s="27" t="n">
        <f aca="false">VLOOKUP($A27,PARAMS,7,FALSE())</f>
        <v>0.065653260004837</v>
      </c>
      <c r="Y27" s="28" t="n">
        <f aca="true">IF(ISNUMBER(G27),VLOOKUP($A27,PARAMS,8,FALSE()),VLOOKUP($A27,PARAMS,4,FALSE()))-TODAY()</f>
        <v>-8828</v>
      </c>
      <c r="AA27" s="24" t="n">
        <f aca="false">IF($E27=AA$2,$S27,0)</f>
        <v>0</v>
      </c>
      <c r="AB27" s="24" t="n">
        <f aca="false">IF($E27=AB$2,$S27,0)</f>
        <v>0</v>
      </c>
      <c r="AC27" s="24" t="n">
        <f aca="false">IF($E27=AC$2,$S27,0)</f>
        <v>0</v>
      </c>
      <c r="AD27" s="24" t="n">
        <f aca="false">IF($E27=AD$2,$S27,0)</f>
        <v>0</v>
      </c>
      <c r="AE27" s="24" t="n">
        <f aca="false">IF($E27=AE$2,$S27,0)</f>
        <v>0</v>
      </c>
      <c r="AG27" s="24" t="n">
        <f aca="false">IF($E27=AG$2,$T27,0)</f>
        <v>0</v>
      </c>
      <c r="AH27" s="24" t="n">
        <f aca="false">IF($E27=AH$2,$T27,0)</f>
        <v>0</v>
      </c>
      <c r="AI27" s="24" t="n">
        <f aca="false">IF($E27=AI$2,$T27,0)</f>
        <v>0</v>
      </c>
      <c r="AJ27" s="24" t="n">
        <f aca="false">IF($E27=AJ$2,$T27,0)</f>
        <v>0</v>
      </c>
      <c r="AK27" s="24" t="n">
        <f aca="false">IF($E27=AK$2,$T27,0)</f>
        <v>0</v>
      </c>
      <c r="AM27" s="24" t="n">
        <f aca="false">IF($E27=AM$2,$U27,0)</f>
        <v>0</v>
      </c>
      <c r="AN27" s="24" t="n">
        <f aca="false">IF($E27=AN$2,$U27,0)</f>
        <v>0</v>
      </c>
      <c r="AO27" s="24" t="n">
        <f aca="false">IF($E27=AO$2,$U27,0)</f>
        <v>0</v>
      </c>
      <c r="AP27" s="24" t="n">
        <f aca="false">IF($E27=AP$2,$U27,0)</f>
        <v>0</v>
      </c>
      <c r="AQ27" s="24" t="n">
        <f aca="false">IF($E27=AQ$2,$U27,0)</f>
        <v>0</v>
      </c>
    </row>
    <row r="28" customFormat="false" ht="11.25" hidden="false" customHeight="false" outlineLevel="0" collapsed="false">
      <c r="A28" s="14" t="n">
        <f aca="false">DATE(YEAR(A27),MONTH(A27)+1,1)</f>
        <v>37135</v>
      </c>
      <c r="B28" s="15" t="n">
        <v>1.09</v>
      </c>
      <c r="C28" s="17"/>
      <c r="D28" s="17"/>
      <c r="E28" s="16" t="n">
        <f aca="false">(M28-B28)*F28*10000</f>
        <v>-0</v>
      </c>
      <c r="F28" s="17"/>
      <c r="G28" s="18"/>
      <c r="H28" s="19" t="n">
        <v>1</v>
      </c>
      <c r="I28" s="20" t="n">
        <v>5.2</v>
      </c>
      <c r="J28" s="19" t="n">
        <f aca="false">VLOOKUP($A28,PARAMS,2,FALSE())+G28</f>
        <v>4.905</v>
      </c>
      <c r="K28" s="21" t="n">
        <v>0</v>
      </c>
      <c r="L28" s="21" t="n">
        <f aca="false">VLOOKUP($A28,PARAMS,3,FALSE())+K28</f>
        <v>0.47</v>
      </c>
      <c r="M28" s="22" t="n">
        <f aca="false">IF(ISNUMBER($F28),bsd(M$2,$H28,$J28,$I28,$Y28,$L28,$X28,0.2),0)</f>
        <v>0</v>
      </c>
      <c r="N28" s="22" t="n">
        <f aca="false">IF(ISNUMBER($F28),bsd(N$2,$H28,$J28,$I28,$Y28,$L28,$X28,0.2),0)</f>
        <v>0</v>
      </c>
      <c r="O28" s="22" t="n">
        <f aca="false">IF(ISNUMBER($F28),bsd(O$2,$H28,$J28,$I28,$Y28,$L28,$X28,0.2),0)</f>
        <v>0</v>
      </c>
      <c r="P28" s="22" t="n">
        <f aca="false">IF(ISNUMBER($F28),bsd(P$2,$H28,$J28,$I28,$Y28,$L28,$X28,0.2),0)</f>
        <v>0</v>
      </c>
      <c r="Q28" s="22" t="n">
        <f aca="false">IF(ISNUMBER($F28),bsd(Q$2,$H28,$J28,$I28,$Y28,$L28,$X28,0.2),0)</f>
        <v>0</v>
      </c>
      <c r="R28" s="23"/>
      <c r="S28" s="24" t="n">
        <f aca="false">IF(ISNUMBER($A28),$F28*N28,0)</f>
        <v>0</v>
      </c>
      <c r="T28" s="24" t="n">
        <f aca="false">IF(ISNUMBER($A28),$F28*O28,0)</f>
        <v>0</v>
      </c>
      <c r="U28" s="25" t="n">
        <f aca="false">IF(ISNUMBER($A28),$F28*P28*10000,0)</f>
        <v>0</v>
      </c>
      <c r="V28" s="25" t="n">
        <f aca="false">IF(ISNUMBER($A28),$F28*Q28*-10000,0)</f>
        <v>-0</v>
      </c>
      <c r="W28" s="26"/>
      <c r="X28" s="27" t="n">
        <f aca="false">VLOOKUP($A28,PARAMS,7,FALSE())</f>
        <v>0.065322673879389</v>
      </c>
      <c r="Y28" s="28" t="n">
        <f aca="true">IF(ISNUMBER(G28),VLOOKUP($A28,PARAMS,8,FALSE()),VLOOKUP($A28,PARAMS,4,FALSE()))-TODAY()</f>
        <v>-8795</v>
      </c>
      <c r="AA28" s="24" t="n">
        <f aca="false">IF($E28=AA$2,$S28,0)</f>
        <v>0</v>
      </c>
      <c r="AB28" s="24" t="n">
        <f aca="false">IF($E28=AB$2,$S28,0)</f>
        <v>0</v>
      </c>
      <c r="AC28" s="24" t="n">
        <f aca="false">IF($E28=AC$2,$S28,0)</f>
        <v>0</v>
      </c>
      <c r="AD28" s="24" t="n">
        <f aca="false">IF($E28=AD$2,$S28,0)</f>
        <v>0</v>
      </c>
      <c r="AE28" s="24" t="n">
        <f aca="false">IF($E28=AE$2,$S28,0)</f>
        <v>0</v>
      </c>
      <c r="AG28" s="24" t="n">
        <f aca="false">IF($E28=AG$2,$T28,0)</f>
        <v>0</v>
      </c>
      <c r="AH28" s="24" t="n">
        <f aca="false">IF($E28=AH$2,$T28,0)</f>
        <v>0</v>
      </c>
      <c r="AI28" s="24" t="n">
        <f aca="false">IF($E28=AI$2,$T28,0)</f>
        <v>0</v>
      </c>
      <c r="AJ28" s="24" t="n">
        <f aca="false">IF($E28=AJ$2,$T28,0)</f>
        <v>0</v>
      </c>
      <c r="AK28" s="24" t="n">
        <f aca="false">IF($E28=AK$2,$T28,0)</f>
        <v>0</v>
      </c>
      <c r="AM28" s="24" t="n">
        <f aca="false">IF($E28=AM$2,$U28,0)</f>
        <v>0</v>
      </c>
      <c r="AN28" s="24" t="n">
        <f aca="false">IF($E28=AN$2,$U28,0)</f>
        <v>0</v>
      </c>
      <c r="AO28" s="24" t="n">
        <f aca="false">IF($E28=AO$2,$U28,0)</f>
        <v>0</v>
      </c>
      <c r="AP28" s="24" t="n">
        <f aca="false">IF($E28=AP$2,$U28,0)</f>
        <v>0</v>
      </c>
      <c r="AQ28" s="24" t="n">
        <f aca="false">IF($E28=AQ$2,$U28,0)</f>
        <v>0</v>
      </c>
    </row>
    <row r="29" customFormat="false" ht="11.25" hidden="false" customHeight="false" outlineLevel="0" collapsed="false">
      <c r="A29" s="14" t="n">
        <f aca="false">DATE(YEAR(A28),MONTH(A28)+1,1)</f>
        <v>37165</v>
      </c>
      <c r="B29" s="15" t="n">
        <v>1.09</v>
      </c>
      <c r="C29" s="17"/>
      <c r="D29" s="17"/>
      <c r="E29" s="16" t="n">
        <f aca="false">(M29-B29)*F29*10000</f>
        <v>-0</v>
      </c>
      <c r="F29" s="17"/>
      <c r="G29" s="18"/>
      <c r="H29" s="19" t="n">
        <v>1</v>
      </c>
      <c r="I29" s="20" t="n">
        <v>5.2</v>
      </c>
      <c r="J29" s="19" t="n">
        <f aca="false">VLOOKUP($A29,PARAMS,2,FALSE())+G29</f>
        <v>4.92</v>
      </c>
      <c r="K29" s="21" t="n">
        <v>0</v>
      </c>
      <c r="L29" s="21" t="n">
        <f aca="false">VLOOKUP($A29,PARAMS,3,FALSE())+K29</f>
        <v>0.47</v>
      </c>
      <c r="M29" s="22" t="n">
        <f aca="false">IF(ISNUMBER($F29),bsd(M$2,$H29,$J29,$I29,$Y29,$L29,$X29,0.2),0)</f>
        <v>0</v>
      </c>
      <c r="N29" s="22" t="n">
        <f aca="false">IF(ISNUMBER($F29),bsd(N$2,$H29,$J29,$I29,$Y29,$L29,$X29,0.2),0)</f>
        <v>0</v>
      </c>
      <c r="O29" s="22" t="n">
        <f aca="false">IF(ISNUMBER($F29),bsd(O$2,$H29,$J29,$I29,$Y29,$L29,$X29,0.2),0)</f>
        <v>0</v>
      </c>
      <c r="P29" s="22" t="n">
        <f aca="false">IF(ISNUMBER($F29),bsd(P$2,$H29,$J29,$I29,$Y29,$L29,$X29,0.2),0)</f>
        <v>0</v>
      </c>
      <c r="Q29" s="22" t="n">
        <f aca="false">IF(ISNUMBER($F29),bsd(Q$2,$H29,$J29,$I29,$Y29,$L29,$X29,0.2),0)</f>
        <v>0</v>
      </c>
      <c r="R29" s="23"/>
      <c r="S29" s="24" t="n">
        <f aca="false">IF(ISNUMBER($A29),$F29*N29,0)</f>
        <v>0</v>
      </c>
      <c r="T29" s="24" t="n">
        <f aca="false">IF(ISNUMBER($A29),$F29*O29,0)</f>
        <v>0</v>
      </c>
      <c r="U29" s="25" t="n">
        <f aca="false">IF(ISNUMBER($A29),$F29*P29*10000,0)</f>
        <v>0</v>
      </c>
      <c r="V29" s="25" t="n">
        <f aca="false">IF(ISNUMBER($A29),$F29*Q29*-10000,0)</f>
        <v>-0</v>
      </c>
      <c r="W29" s="26"/>
      <c r="X29" s="27" t="n">
        <f aca="false">VLOOKUP($A29,PARAMS,7,FALSE())</f>
        <v>0.065048560562634</v>
      </c>
      <c r="Y29" s="28" t="n">
        <f aca="true">IF(ISNUMBER(G29),VLOOKUP($A29,PARAMS,8,FALSE()),VLOOKUP($A29,PARAMS,4,FALSE()))-TODAY()</f>
        <v>-8767</v>
      </c>
      <c r="AA29" s="24" t="n">
        <f aca="false">IF($E29=AA$2,$S29,0)</f>
        <v>0</v>
      </c>
      <c r="AB29" s="24" t="n">
        <f aca="false">IF($E29=AB$2,$S29,0)</f>
        <v>0</v>
      </c>
      <c r="AC29" s="24" t="n">
        <f aca="false">IF($E29=AC$2,$S29,0)</f>
        <v>0</v>
      </c>
      <c r="AD29" s="24" t="n">
        <f aca="false">IF($E29=AD$2,$S29,0)</f>
        <v>0</v>
      </c>
      <c r="AE29" s="24" t="n">
        <f aca="false">IF($E29=AE$2,$S29,0)</f>
        <v>0</v>
      </c>
      <c r="AG29" s="24" t="n">
        <f aca="false">IF($E29=AG$2,$T29,0)</f>
        <v>0</v>
      </c>
      <c r="AH29" s="24" t="n">
        <f aca="false">IF($E29=AH$2,$T29,0)</f>
        <v>0</v>
      </c>
      <c r="AI29" s="24" t="n">
        <f aca="false">IF($E29=AI$2,$T29,0)</f>
        <v>0</v>
      </c>
      <c r="AJ29" s="24" t="n">
        <f aca="false">IF($E29=AJ$2,$T29,0)</f>
        <v>0</v>
      </c>
      <c r="AK29" s="24" t="n">
        <f aca="false">IF($E29=AK$2,$T29,0)</f>
        <v>0</v>
      </c>
      <c r="AM29" s="24" t="n">
        <f aca="false">IF($E29=AM$2,$U29,0)</f>
        <v>0</v>
      </c>
      <c r="AN29" s="24" t="n">
        <f aca="false">IF($E29=AN$2,$U29,0)</f>
        <v>0</v>
      </c>
      <c r="AO29" s="24" t="n">
        <f aca="false">IF($E29=AO$2,$U29,0)</f>
        <v>0</v>
      </c>
      <c r="AP29" s="24" t="n">
        <f aca="false">IF($E29=AP$2,$U29,0)</f>
        <v>0</v>
      </c>
      <c r="AQ29" s="24" t="n">
        <f aca="false">IF($E29=AQ$2,$U29,0)</f>
        <v>0</v>
      </c>
    </row>
    <row r="30" customFormat="false" ht="11.25" hidden="false" customHeight="false" outlineLevel="0" collapsed="false">
      <c r="A30" s="14" t="n">
        <f aca="false">DATE(YEAR(A29),MONTH(A29)+1,1)</f>
        <v>37196</v>
      </c>
      <c r="B30" s="15"/>
      <c r="C30" s="17"/>
      <c r="D30" s="17"/>
      <c r="E30" s="16" t="n">
        <f aca="false">(M30-B30)*F30*10000</f>
        <v>0</v>
      </c>
      <c r="F30" s="17"/>
      <c r="G30" s="18" t="n">
        <v>-0.01</v>
      </c>
      <c r="H30" s="19" t="n">
        <v>2</v>
      </c>
      <c r="I30" s="20" t="n">
        <v>3.5</v>
      </c>
      <c r="J30" s="19" t="n">
        <f aca="false">VLOOKUP($A30,PARAMS,2,FALSE())+G30</f>
        <v>4.94</v>
      </c>
      <c r="K30" s="21" t="n">
        <v>0</v>
      </c>
      <c r="L30" s="21" t="n">
        <f aca="false">VLOOKUP($A30,PARAMS,3,FALSE())+K30</f>
        <v>0.47</v>
      </c>
      <c r="M30" s="22" t="n">
        <f aca="false">IF(ISNUMBER($F30),bsd(M$2,$H30,$J30,$I30,$Y30,$L30,$X30,0.2),0)</f>
        <v>0</v>
      </c>
      <c r="N30" s="22" t="n">
        <f aca="false">IF(ISNUMBER($F30),bsd(N$2,$H30,$J30,$I30,$Y30,$L30,$X30,0.2),0)</f>
        <v>0</v>
      </c>
      <c r="O30" s="22" t="n">
        <f aca="false">IF(ISNUMBER($F30),bsd(O$2,$H30,$J30,$I30,$Y30,$L30,$X30,0.2),0)</f>
        <v>0</v>
      </c>
      <c r="P30" s="22" t="n">
        <f aca="false">IF(ISNUMBER($F30),bsd(P$2,$H30,$J30,$I30,$Y30,$L30,$X30,0.2),0)</f>
        <v>0</v>
      </c>
      <c r="Q30" s="22" t="n">
        <f aca="false">IF(ISNUMBER($F30),bsd(Q$2,$H30,$J30,$I30,$Y30,$L30,$X30,0.2),0)</f>
        <v>0</v>
      </c>
      <c r="R30" s="23"/>
      <c r="S30" s="24" t="n">
        <f aca="false">IF(ISNUMBER($A30),$F30*N30,0)</f>
        <v>0</v>
      </c>
      <c r="T30" s="24" t="n">
        <f aca="false">IF(ISNUMBER($A30),$F30*O30,0)</f>
        <v>0</v>
      </c>
      <c r="U30" s="25" t="n">
        <f aca="false">IF(ISNUMBER($A30),$F30*P30*10000,0)</f>
        <v>0</v>
      </c>
      <c r="V30" s="25" t="n">
        <f aca="false">IF(ISNUMBER($A30),$F30*Q30*-10000,0)</f>
        <v>-0</v>
      </c>
      <c r="W30" s="26"/>
      <c r="X30" s="27" t="n">
        <f aca="false">VLOOKUP($A30,PARAMS,7,FALSE())</f>
        <v>0.064783289634648</v>
      </c>
      <c r="Y30" s="28" t="n">
        <f aca="true">IF(ISNUMBER(G30),VLOOKUP($A30,PARAMS,8,FALSE()),VLOOKUP($A30,PARAMS,4,FALSE()))-TODAY()</f>
        <v>-8733</v>
      </c>
      <c r="AA30" s="24" t="n">
        <f aca="false">IF($E30=AA$2,$S30,0)</f>
        <v>0</v>
      </c>
      <c r="AB30" s="24" t="n">
        <f aca="false">IF($E30=AB$2,$S30,0)</f>
        <v>0</v>
      </c>
      <c r="AC30" s="24" t="n">
        <f aca="false">IF($E30=AC$2,$S30,0)</f>
        <v>0</v>
      </c>
      <c r="AD30" s="24" t="n">
        <f aca="false">IF($E30=AD$2,$S30,0)</f>
        <v>0</v>
      </c>
      <c r="AE30" s="24" t="n">
        <f aca="false">IF($E30=AE$2,$S30,0)</f>
        <v>0</v>
      </c>
      <c r="AG30" s="24" t="n">
        <f aca="false">IF($E30=AG$2,$T30,0)</f>
        <v>0</v>
      </c>
      <c r="AH30" s="24" t="n">
        <f aca="false">IF($E30=AH$2,$T30,0)</f>
        <v>0</v>
      </c>
      <c r="AI30" s="24" t="n">
        <f aca="false">IF($E30=AI$2,$T30,0)</f>
        <v>0</v>
      </c>
      <c r="AJ30" s="24" t="n">
        <f aca="false">IF($E30=AJ$2,$T30,0)</f>
        <v>0</v>
      </c>
      <c r="AK30" s="24" t="n">
        <f aca="false">IF($E30=AK$2,$T30,0)</f>
        <v>0</v>
      </c>
      <c r="AM30" s="24" t="n">
        <f aca="false">IF($E30=AM$2,$U30,0)</f>
        <v>0</v>
      </c>
      <c r="AN30" s="24" t="n">
        <f aca="false">IF($E30=AN$2,$U30,0)</f>
        <v>0</v>
      </c>
      <c r="AO30" s="24" t="n">
        <f aca="false">IF($E30=AO$2,$U30,0)</f>
        <v>0</v>
      </c>
      <c r="AP30" s="24" t="n">
        <f aca="false">IF($E30=AP$2,$U30,0)</f>
        <v>0</v>
      </c>
      <c r="AQ30" s="24" t="n">
        <f aca="false">IF($E30=AQ$2,$U30,0)</f>
        <v>0</v>
      </c>
    </row>
    <row r="31" customFormat="false" ht="11.25" hidden="false" customHeight="false" outlineLevel="0" collapsed="false">
      <c r="A31" s="14" t="n">
        <f aca="false">DATE(YEAR(A30),MONTH(A30)+1,1)</f>
        <v>37226</v>
      </c>
      <c r="B31" s="15"/>
      <c r="C31" s="17"/>
      <c r="D31" s="17"/>
      <c r="E31" s="16" t="n">
        <f aca="false">(M31-B31)*F31*10000</f>
        <v>0</v>
      </c>
      <c r="F31" s="17"/>
      <c r="G31" s="18" t="n">
        <v>-0.01</v>
      </c>
      <c r="H31" s="19" t="n">
        <v>2</v>
      </c>
      <c r="I31" s="20" t="n">
        <v>3.5</v>
      </c>
      <c r="J31" s="19" t="n">
        <f aca="false">VLOOKUP($A31,PARAMS,2,FALSE())+G31</f>
        <v>5.02</v>
      </c>
      <c r="K31" s="21" t="n">
        <v>0</v>
      </c>
      <c r="L31" s="21" t="n">
        <f aca="false">VLOOKUP($A31,PARAMS,3,FALSE())+K31</f>
        <v>0.47</v>
      </c>
      <c r="M31" s="22" t="n">
        <f aca="false">IF(ISNUMBER($F31),bsd(M$2,$H31,$J31,$I31,$Y31,$L31,$X31,0.2),0)</f>
        <v>0</v>
      </c>
      <c r="N31" s="22" t="n">
        <f aca="false">IF(ISNUMBER($F31),bsd(N$2,$H31,$J31,$I31,$Y31,$L31,$X31,0.2),0)</f>
        <v>0</v>
      </c>
      <c r="O31" s="22" t="n">
        <f aca="false">IF(ISNUMBER($F31),bsd(O$2,$H31,$J31,$I31,$Y31,$L31,$X31,0.2),0)</f>
        <v>0</v>
      </c>
      <c r="P31" s="22" t="n">
        <f aca="false">IF(ISNUMBER($F31),bsd(P$2,$H31,$J31,$I31,$Y31,$L31,$X31,0.2),0)</f>
        <v>0</v>
      </c>
      <c r="Q31" s="22" t="n">
        <f aca="false">IF(ISNUMBER($F31),bsd(Q$2,$H31,$J31,$I31,$Y31,$L31,$X31,0.2),0)</f>
        <v>0</v>
      </c>
      <c r="R31" s="23"/>
      <c r="S31" s="24" t="n">
        <f aca="false">IF(ISNUMBER($A31),$F31*N31,0)</f>
        <v>0</v>
      </c>
      <c r="T31" s="24" t="n">
        <f aca="false">IF(ISNUMBER($A31),$F31*O31,0)</f>
        <v>0</v>
      </c>
      <c r="U31" s="25" t="n">
        <f aca="false">IF(ISNUMBER($A31),$F31*P31*10000,0)</f>
        <v>0</v>
      </c>
      <c r="V31" s="25" t="n">
        <f aca="false">IF(ISNUMBER($A31),$F31*Q31*-10000,0)</f>
        <v>-0</v>
      </c>
      <c r="W31" s="26"/>
      <c r="X31" s="27" t="n">
        <f aca="false">VLOOKUP($A31,PARAMS,7,FALSE())</f>
        <v>0.06456938026367</v>
      </c>
      <c r="Y31" s="28" t="n">
        <f aca="true">IF(ISNUMBER(G31),VLOOKUP($A31,PARAMS,8,FALSE()),VLOOKUP($A31,PARAMS,4,FALSE()))-TODAY()</f>
        <v>-8703</v>
      </c>
      <c r="AA31" s="24" t="n">
        <f aca="false">IF($E31=AA$2,$S31,0)</f>
        <v>0</v>
      </c>
      <c r="AB31" s="24" t="n">
        <f aca="false">IF($E31=AB$2,$S31,0)</f>
        <v>0</v>
      </c>
      <c r="AC31" s="24" t="n">
        <f aca="false">IF($E31=AC$2,$S31,0)</f>
        <v>0</v>
      </c>
      <c r="AD31" s="24" t="n">
        <f aca="false">IF($E31=AD$2,$S31,0)</f>
        <v>0</v>
      </c>
      <c r="AE31" s="24" t="n">
        <f aca="false">IF($E31=AE$2,$S31,0)</f>
        <v>0</v>
      </c>
      <c r="AG31" s="24" t="n">
        <f aca="false">IF($E31=AG$2,$T31,0)</f>
        <v>0</v>
      </c>
      <c r="AH31" s="24" t="n">
        <f aca="false">IF($E31=AH$2,$T31,0)</f>
        <v>0</v>
      </c>
      <c r="AI31" s="24" t="n">
        <f aca="false">IF($E31=AI$2,$T31,0)</f>
        <v>0</v>
      </c>
      <c r="AJ31" s="24" t="n">
        <f aca="false">IF($E31=AJ$2,$T31,0)</f>
        <v>0</v>
      </c>
      <c r="AK31" s="24" t="n">
        <f aca="false">IF($E31=AK$2,$T31,0)</f>
        <v>0</v>
      </c>
      <c r="AM31" s="24" t="n">
        <f aca="false">IF($E31=AM$2,$U31,0)</f>
        <v>0</v>
      </c>
      <c r="AN31" s="24" t="n">
        <f aca="false">IF($E31=AN$2,$U31,0)</f>
        <v>0</v>
      </c>
      <c r="AO31" s="24" t="n">
        <f aca="false">IF($E31=AO$2,$U31,0)</f>
        <v>0</v>
      </c>
      <c r="AP31" s="24" t="n">
        <f aca="false">IF($E31=AP$2,$U31,0)</f>
        <v>0</v>
      </c>
      <c r="AQ31" s="24" t="n">
        <f aca="false">IF($E31=AQ$2,$U31,0)</f>
        <v>0</v>
      </c>
    </row>
    <row r="32" customFormat="false" ht="11.25" hidden="false" customHeight="false" outlineLevel="0" collapsed="false">
      <c r="A32" s="14" t="n">
        <f aca="false">DATE(YEAR(A31),MONTH(A31)+1,1)</f>
        <v>37257</v>
      </c>
      <c r="B32" s="15"/>
      <c r="C32" s="17"/>
      <c r="D32" s="17"/>
      <c r="E32" s="16" t="n">
        <f aca="false">(M32-B32)*F32*10000</f>
        <v>0</v>
      </c>
      <c r="F32" s="17"/>
      <c r="G32" s="18" t="n">
        <v>-0.01</v>
      </c>
      <c r="H32" s="19" t="n">
        <v>2</v>
      </c>
      <c r="I32" s="20" t="n">
        <v>3.5</v>
      </c>
      <c r="J32" s="19" t="n">
        <f aca="false">VLOOKUP($A32,PARAMS,2,FALSE())+G32</f>
        <v>5.01</v>
      </c>
      <c r="K32" s="21" t="n">
        <v>0</v>
      </c>
      <c r="L32" s="21" t="n">
        <f aca="false">VLOOKUP($A32,PARAMS,3,FALSE())+K32</f>
        <v>0.46</v>
      </c>
      <c r="M32" s="22" t="n">
        <f aca="false">IF(ISNUMBER($F32),bsd(M$2,$H32,$J32,$I32,$Y32,$L32,$X32,0.2),0)</f>
        <v>0</v>
      </c>
      <c r="N32" s="22" t="n">
        <f aca="false">IF(ISNUMBER($F32),bsd(N$2,$H32,$J32,$I32,$Y32,$L32,$X32,0.2),0)</f>
        <v>0</v>
      </c>
      <c r="O32" s="22" t="n">
        <f aca="false">IF(ISNUMBER($F32),bsd(O$2,$H32,$J32,$I32,$Y32,$L32,$X32,0.2),0)</f>
        <v>0</v>
      </c>
      <c r="P32" s="22" t="n">
        <f aca="false">IF(ISNUMBER($F32),bsd(P$2,$H32,$J32,$I32,$Y32,$L32,$X32,0.2),0)</f>
        <v>0</v>
      </c>
      <c r="Q32" s="22" t="n">
        <f aca="false">IF(ISNUMBER($F32),bsd(Q$2,$H32,$J32,$I32,$Y32,$L32,$X32,0.2),0)</f>
        <v>0</v>
      </c>
      <c r="R32" s="23"/>
      <c r="S32" s="24" t="n">
        <f aca="false">IF(ISNUMBER($A32),$F32*N32,0)</f>
        <v>0</v>
      </c>
      <c r="T32" s="24" t="n">
        <f aca="false">IF(ISNUMBER($A32),$F32*O32,0)</f>
        <v>0</v>
      </c>
      <c r="U32" s="25" t="n">
        <f aca="false">IF(ISNUMBER($A32),$F32*P32*10000,0)</f>
        <v>0</v>
      </c>
      <c r="V32" s="25" t="n">
        <f aca="false">IF(ISNUMBER($A32),$F32*Q32*-10000,0)</f>
        <v>-0</v>
      </c>
      <c r="W32" s="26"/>
      <c r="X32" s="27" t="n">
        <f aca="false">VLOOKUP($A32,PARAMS,7,FALSE())</f>
        <v>0.064438830145609</v>
      </c>
      <c r="Y32" s="28" t="n">
        <f aca="true">IF(ISNUMBER(G32),VLOOKUP($A32,PARAMS,8,FALSE()),VLOOKUP($A32,PARAMS,4,FALSE()))-TODAY()</f>
        <v>-8674</v>
      </c>
      <c r="AA32" s="24" t="n">
        <f aca="false">IF($E32=AA$2,$S32,0)</f>
        <v>0</v>
      </c>
      <c r="AB32" s="24" t="n">
        <f aca="false">IF($E32=AB$2,$S32,0)</f>
        <v>0</v>
      </c>
      <c r="AC32" s="24" t="n">
        <f aca="false">IF($E32=AC$2,$S32,0)</f>
        <v>0</v>
      </c>
      <c r="AD32" s="24" t="n">
        <f aca="false">IF($E32=AD$2,$S32,0)</f>
        <v>0</v>
      </c>
      <c r="AE32" s="24" t="n">
        <f aca="false">IF($E32=AE$2,$S32,0)</f>
        <v>0</v>
      </c>
      <c r="AG32" s="24" t="n">
        <f aca="false">IF($E32=AG$2,$T32,0)</f>
        <v>0</v>
      </c>
      <c r="AH32" s="24" t="n">
        <f aca="false">IF($E32=AH$2,$T32,0)</f>
        <v>0</v>
      </c>
      <c r="AI32" s="24" t="n">
        <f aca="false">IF($E32=AI$2,$T32,0)</f>
        <v>0</v>
      </c>
      <c r="AJ32" s="24" t="n">
        <f aca="false">IF($E32=AJ$2,$T32,0)</f>
        <v>0</v>
      </c>
      <c r="AK32" s="24" t="n">
        <f aca="false">IF($E32=AK$2,$T32,0)</f>
        <v>0</v>
      </c>
      <c r="AM32" s="24" t="n">
        <f aca="false">IF($E32=AM$2,$U32,0)</f>
        <v>0</v>
      </c>
      <c r="AN32" s="24" t="n">
        <f aca="false">IF($E32=AN$2,$U32,0)</f>
        <v>0</v>
      </c>
      <c r="AO32" s="24" t="n">
        <f aca="false">IF($E32=AO$2,$U32,0)</f>
        <v>0</v>
      </c>
      <c r="AP32" s="24" t="n">
        <f aca="false">IF($E32=AP$2,$U32,0)</f>
        <v>0</v>
      </c>
      <c r="AQ32" s="24" t="n">
        <f aca="false">IF($E32=AQ$2,$U32,0)</f>
        <v>0</v>
      </c>
    </row>
    <row r="33" customFormat="false" ht="11.25" hidden="false" customHeight="false" outlineLevel="0" collapsed="false">
      <c r="A33" s="14" t="n">
        <f aca="false">DATE(YEAR(A32),MONTH(A32)+1,1)</f>
        <v>37288</v>
      </c>
      <c r="B33" s="15"/>
      <c r="C33" s="17"/>
      <c r="D33" s="17"/>
      <c r="E33" s="16" t="n">
        <f aca="false">(M33-B33)*F33*10000</f>
        <v>0</v>
      </c>
      <c r="F33" s="17"/>
      <c r="G33" s="18" t="n">
        <v>-0.01</v>
      </c>
      <c r="H33" s="19" t="n">
        <v>2</v>
      </c>
      <c r="I33" s="20" t="n">
        <v>3.5</v>
      </c>
      <c r="J33" s="19" t="n">
        <f aca="false">VLOOKUP($A33,PARAMS,2,FALSE())+G33</f>
        <v>4.79</v>
      </c>
      <c r="K33" s="21" t="n">
        <v>0</v>
      </c>
      <c r="L33" s="21" t="n">
        <f aca="false">VLOOKUP($A33,PARAMS,3,FALSE())+K33</f>
        <v>0.425</v>
      </c>
      <c r="M33" s="22" t="n">
        <f aca="false">IF(ISNUMBER($F33),bsd(M$2,$H33,$J33,$I33,$Y33,$L33,$X33,0.2),0)</f>
        <v>0</v>
      </c>
      <c r="N33" s="22" t="n">
        <f aca="false">IF(ISNUMBER($F33),bsd(N$2,$H33,$J33,$I33,$Y33,$L33,$X33,0.2),0)</f>
        <v>0</v>
      </c>
      <c r="O33" s="22" t="n">
        <f aca="false">IF(ISNUMBER($F33),bsd(O$2,$H33,$J33,$I33,$Y33,$L33,$X33,0.2),0)</f>
        <v>0</v>
      </c>
      <c r="P33" s="22" t="n">
        <f aca="false">IF(ISNUMBER($F33),bsd(P$2,$H33,$J33,$I33,$Y33,$L33,$X33,0.2),0)</f>
        <v>0</v>
      </c>
      <c r="Q33" s="22" t="n">
        <f aca="false">IF(ISNUMBER($F33),bsd(Q$2,$H33,$J33,$I33,$Y33,$L33,$X33,0.2),0)</f>
        <v>0</v>
      </c>
      <c r="R33" s="23"/>
      <c r="S33" s="24" t="n">
        <f aca="false">IF(ISNUMBER($A33),$F33*N33,0)</f>
        <v>0</v>
      </c>
      <c r="T33" s="24" t="n">
        <f aca="false">IF(ISNUMBER($A33),$F33*O33,0)</f>
        <v>0</v>
      </c>
      <c r="U33" s="25" t="n">
        <f aca="false">IF(ISNUMBER($A33),$F33*P33*10000,0)</f>
        <v>0</v>
      </c>
      <c r="V33" s="25" t="n">
        <f aca="false">IF(ISNUMBER($A33),$F33*Q33*-10000,0)</f>
        <v>-0</v>
      </c>
      <c r="W33" s="26"/>
      <c r="X33" s="27" t="n">
        <f aca="false">VLOOKUP($A33,PARAMS,7,FALSE())</f>
        <v>0.064320913914799</v>
      </c>
      <c r="Y33" s="28" t="n">
        <f aca="true">IF(ISNUMBER(G33),VLOOKUP($A33,PARAMS,8,FALSE()),VLOOKUP($A33,PARAMS,4,FALSE()))-TODAY()</f>
        <v>-8641</v>
      </c>
      <c r="AA33" s="24" t="n">
        <f aca="false">IF($E33=AA$2,$S33,0)</f>
        <v>0</v>
      </c>
      <c r="AB33" s="24" t="n">
        <f aca="false">IF($E33=AB$2,$S33,0)</f>
        <v>0</v>
      </c>
      <c r="AC33" s="24" t="n">
        <f aca="false">IF($E33=AC$2,$S33,0)</f>
        <v>0</v>
      </c>
      <c r="AD33" s="24" t="n">
        <f aca="false">IF($E33=AD$2,$S33,0)</f>
        <v>0</v>
      </c>
      <c r="AE33" s="24" t="n">
        <f aca="false">IF($E33=AE$2,$S33,0)</f>
        <v>0</v>
      </c>
      <c r="AG33" s="24" t="n">
        <f aca="false">IF($E33=AG$2,$T33,0)</f>
        <v>0</v>
      </c>
      <c r="AH33" s="24" t="n">
        <f aca="false">IF($E33=AH$2,$T33,0)</f>
        <v>0</v>
      </c>
      <c r="AI33" s="24" t="n">
        <f aca="false">IF($E33=AI$2,$T33,0)</f>
        <v>0</v>
      </c>
      <c r="AJ33" s="24" t="n">
        <f aca="false">IF($E33=AJ$2,$T33,0)</f>
        <v>0</v>
      </c>
      <c r="AK33" s="24" t="n">
        <f aca="false">IF($E33=AK$2,$T33,0)</f>
        <v>0</v>
      </c>
      <c r="AM33" s="24" t="n">
        <f aca="false">IF($E33=AM$2,$U33,0)</f>
        <v>0</v>
      </c>
      <c r="AN33" s="24" t="n">
        <f aca="false">IF($E33=AN$2,$U33,0)</f>
        <v>0</v>
      </c>
      <c r="AO33" s="24" t="n">
        <f aca="false">IF($E33=AO$2,$U33,0)</f>
        <v>0</v>
      </c>
      <c r="AP33" s="24" t="n">
        <f aca="false">IF($E33=AP$2,$U33,0)</f>
        <v>0</v>
      </c>
      <c r="AQ33" s="24" t="n">
        <f aca="false">IF($E33=AQ$2,$U33,0)</f>
        <v>0</v>
      </c>
    </row>
    <row r="34" customFormat="false" ht="11.25" hidden="false" customHeight="false" outlineLevel="0" collapsed="false">
      <c r="A34" s="14" t="n">
        <f aca="false">DATE(YEAR(A33),MONTH(A33)+1,1)</f>
        <v>37316</v>
      </c>
      <c r="B34" s="15"/>
      <c r="C34" s="17"/>
      <c r="D34" s="17"/>
      <c r="E34" s="16" t="n">
        <f aca="false">(M34-B34)*F34*10000</f>
        <v>0</v>
      </c>
      <c r="F34" s="17"/>
      <c r="G34" s="18" t="n">
        <v>-0.01</v>
      </c>
      <c r="H34" s="19" t="n">
        <v>2</v>
      </c>
      <c r="I34" s="20" t="n">
        <v>3.5</v>
      </c>
      <c r="J34" s="19" t="n">
        <f aca="false">VLOOKUP($A34,PARAMS,2,FALSE())+G34</f>
        <v>4.53</v>
      </c>
      <c r="K34" s="21" t="n">
        <v>0</v>
      </c>
      <c r="L34" s="21" t="n">
        <f aca="false">VLOOKUP($A34,PARAMS,3,FALSE())+K34</f>
        <v>0.38</v>
      </c>
      <c r="M34" s="22" t="n">
        <f aca="false">IF(ISNUMBER($F34),bsd(M$2,$H34,$J34,$I34,$Y34,$L34,$X34,0.2),0)</f>
        <v>0</v>
      </c>
      <c r="N34" s="22" t="n">
        <f aca="false">IF(ISNUMBER($F34),bsd(N$2,$H34,$J34,$I34,$Y34,$L34,$X34,0.2),0)</f>
        <v>0</v>
      </c>
      <c r="O34" s="22" t="n">
        <f aca="false">IF(ISNUMBER($F34),bsd(O$2,$H34,$J34,$I34,$Y34,$L34,$X34,0.2),0)</f>
        <v>0</v>
      </c>
      <c r="P34" s="22" t="n">
        <f aca="false">IF(ISNUMBER($F34),bsd(P$2,$H34,$J34,$I34,$Y34,$L34,$X34,0.2),0)</f>
        <v>0</v>
      </c>
      <c r="Q34" s="22" t="n">
        <f aca="false">IF(ISNUMBER($F34),bsd(Q$2,$H34,$J34,$I34,$Y34,$L34,$X34,0.2),0)</f>
        <v>0</v>
      </c>
      <c r="R34" s="23"/>
      <c r="S34" s="24" t="n">
        <f aca="false">IF(ISNUMBER($A34),$F34*N34,0)</f>
        <v>0</v>
      </c>
      <c r="T34" s="24" t="n">
        <f aca="false">IF(ISNUMBER($A34),$F34*O34,0)</f>
        <v>0</v>
      </c>
      <c r="U34" s="25" t="n">
        <f aca="false">IF(ISNUMBER($A34),$F34*P34*10000,0)</f>
        <v>0</v>
      </c>
      <c r="V34" s="25" t="n">
        <f aca="false">IF(ISNUMBER($A34),$F34*Q34*-10000,0)</f>
        <v>-0</v>
      </c>
      <c r="W34" s="26"/>
      <c r="X34" s="27" t="n">
        <f aca="false">VLOOKUP($A34,PARAMS,7,FALSE())</f>
        <v>0.06419281200019</v>
      </c>
      <c r="Y34" s="28" t="n">
        <f aca="true">IF(ISNUMBER(G34),VLOOKUP($A34,PARAMS,8,FALSE()),VLOOKUP($A34,PARAMS,4,FALSE()))-TODAY()</f>
        <v>-8613</v>
      </c>
      <c r="AA34" s="24" t="n">
        <f aca="false">IF($E34=AA$2,$S34,0)</f>
        <v>0</v>
      </c>
      <c r="AB34" s="24" t="n">
        <f aca="false">IF($E34=AB$2,$S34,0)</f>
        <v>0</v>
      </c>
      <c r="AC34" s="24" t="n">
        <f aca="false">IF($E34=AC$2,$S34,0)</f>
        <v>0</v>
      </c>
      <c r="AD34" s="24" t="n">
        <f aca="false">IF($E34=AD$2,$S34,0)</f>
        <v>0</v>
      </c>
      <c r="AE34" s="24" t="n">
        <f aca="false">IF($E34=AE$2,$S34,0)</f>
        <v>0</v>
      </c>
      <c r="AG34" s="24" t="n">
        <f aca="false">IF($E34=AG$2,$T34,0)</f>
        <v>0</v>
      </c>
      <c r="AH34" s="24" t="n">
        <f aca="false">IF($E34=AH$2,$T34,0)</f>
        <v>0</v>
      </c>
      <c r="AI34" s="24" t="n">
        <f aca="false">IF($E34=AI$2,$T34,0)</f>
        <v>0</v>
      </c>
      <c r="AJ34" s="24" t="n">
        <f aca="false">IF($E34=AJ$2,$T34,0)</f>
        <v>0</v>
      </c>
      <c r="AK34" s="24" t="n">
        <f aca="false">IF($E34=AK$2,$T34,0)</f>
        <v>0</v>
      </c>
      <c r="AM34" s="24" t="n">
        <f aca="false">IF($E34=AM$2,$U34,0)</f>
        <v>0</v>
      </c>
      <c r="AN34" s="24" t="n">
        <f aca="false">IF($E34=AN$2,$U34,0)</f>
        <v>0</v>
      </c>
      <c r="AO34" s="24" t="n">
        <f aca="false">IF($E34=AO$2,$U34,0)</f>
        <v>0</v>
      </c>
      <c r="AP34" s="24" t="n">
        <f aca="false">IF($E34=AP$2,$U34,0)</f>
        <v>0</v>
      </c>
      <c r="AQ34" s="24" t="n">
        <f aca="false">IF($E34=AQ$2,$U34,0)</f>
        <v>0</v>
      </c>
    </row>
    <row r="35" customFormat="false" ht="11.25" hidden="false" customHeight="false" outlineLevel="0" collapsed="false">
      <c r="A35" s="14"/>
      <c r="B35" s="15"/>
      <c r="C35" s="17"/>
      <c r="D35" s="15"/>
      <c r="E35" s="16"/>
      <c r="F35" s="17"/>
      <c r="G35" s="18"/>
      <c r="H35" s="19"/>
      <c r="I35" s="20"/>
      <c r="J35" s="19"/>
      <c r="K35" s="21"/>
      <c r="L35" s="21"/>
      <c r="M35" s="22"/>
      <c r="N35" s="22"/>
      <c r="O35" s="22"/>
      <c r="P35" s="22"/>
      <c r="Q35" s="22"/>
      <c r="R35" s="23"/>
      <c r="S35" s="24"/>
      <c r="T35" s="24"/>
      <c r="U35" s="25"/>
      <c r="V35" s="25"/>
      <c r="W35" s="26"/>
      <c r="X35" s="27"/>
      <c r="Y35" s="28"/>
      <c r="AA35" s="24"/>
      <c r="AB35" s="24"/>
      <c r="AC35" s="24"/>
      <c r="AD35" s="24"/>
      <c r="AE35" s="24"/>
      <c r="AG35" s="24"/>
      <c r="AH35" s="24"/>
      <c r="AI35" s="24"/>
      <c r="AJ35" s="24"/>
      <c r="AK35" s="24"/>
      <c r="AM35" s="24"/>
      <c r="AN35" s="24"/>
      <c r="AO35" s="24"/>
      <c r="AP35" s="24"/>
      <c r="AQ35" s="24"/>
    </row>
    <row r="36" customFormat="false" ht="11.25" hidden="false" customHeight="false" outlineLevel="0" collapsed="false">
      <c r="A36" s="14" t="n">
        <v>37622</v>
      </c>
      <c r="B36" s="15"/>
      <c r="C36" s="17"/>
      <c r="D36" s="17"/>
      <c r="E36" s="16" t="n">
        <f aca="false">(M36-B36)*F36*10000</f>
        <v>0</v>
      </c>
      <c r="F36" s="17"/>
      <c r="G36" s="18" t="n">
        <v>-0.13</v>
      </c>
      <c r="H36" s="19" t="n">
        <v>1</v>
      </c>
      <c r="I36" s="20" t="n">
        <v>6.03</v>
      </c>
      <c r="J36" s="19" t="n">
        <f aca="false">VLOOKUP($A36,PARAMS,2,FALSE())+G36</f>
        <v>4.32</v>
      </c>
      <c r="K36" s="21" t="n">
        <v>0</v>
      </c>
      <c r="L36" s="21" t="n">
        <f aca="false">VLOOKUP($A36,PARAMS,3,FALSE())+K36</f>
        <v>0.34</v>
      </c>
      <c r="M36" s="22" t="n">
        <f aca="false">IF(ISNUMBER($F36),bsd(M$2,$H36,$J36,$I36,$Y36,$L36,$X36,0.2),0)</f>
        <v>0</v>
      </c>
      <c r="N36" s="22" t="n">
        <f aca="false">IF(ISNUMBER($F36),bsd(N$2,$H36,$J36,$I36,$Y36,$L36,$X36,0.2),0)</f>
        <v>0</v>
      </c>
      <c r="O36" s="22" t="n">
        <f aca="false">IF(ISNUMBER($F36),bsd(O$2,$H36,$J36,$I36,$Y36,$L36,$X36,0.2),0)</f>
        <v>0</v>
      </c>
      <c r="P36" s="22" t="n">
        <f aca="false">IF(ISNUMBER($F36),bsd(P$2,$H36,$J36,$I36,$Y36,$L36,$X36,0.2),0)</f>
        <v>0</v>
      </c>
      <c r="Q36" s="22" t="n">
        <f aca="false">IF(ISNUMBER($F36),bsd(Q$2,$H36,$J36,$I36,$Y36,$L36,$X36,0.2),0)</f>
        <v>0</v>
      </c>
      <c r="R36" s="23"/>
      <c r="S36" s="24" t="n">
        <f aca="false">IF(ISNUMBER($A36),$F36*N36,0)</f>
        <v>0</v>
      </c>
      <c r="T36" s="24" t="n">
        <f aca="false">IF(ISNUMBER($A36),$F36*O36,0)</f>
        <v>0</v>
      </c>
      <c r="U36" s="25" t="n">
        <f aca="false">IF(ISNUMBER($A36),$F36*P36*10000,0)</f>
        <v>0</v>
      </c>
      <c r="V36" s="25" t="n">
        <f aca="false">IF(ISNUMBER($A36),$F36*Q36*-10000,0)</f>
        <v>-0</v>
      </c>
      <c r="W36" s="26"/>
      <c r="X36" s="27" t="n">
        <f aca="false">VLOOKUP($A36,PARAMS,7,FALSE())</f>
        <v>0.063634078489685</v>
      </c>
      <c r="Y36" s="28" t="n">
        <f aca="true">IF(ISNUMBER(G36),VLOOKUP($A36,PARAMS,8,FALSE()),VLOOKUP($A36,PARAMS,4,FALSE()))-TODAY()</f>
        <v>-8309</v>
      </c>
      <c r="AA36" s="24" t="n">
        <f aca="false">IF($E36=AA$2,$S36,0)</f>
        <v>0</v>
      </c>
      <c r="AB36" s="24" t="n">
        <f aca="false">IF($E36=AB$2,$S36,0)</f>
        <v>0</v>
      </c>
      <c r="AC36" s="24" t="n">
        <f aca="false">IF($E36=AC$2,$S36,0)</f>
        <v>0</v>
      </c>
      <c r="AD36" s="24" t="n">
        <f aca="false">IF($E36=AD$2,$S36,0)</f>
        <v>0</v>
      </c>
      <c r="AE36" s="24" t="n">
        <f aca="false">IF($E36=AE$2,$S36,0)</f>
        <v>0</v>
      </c>
      <c r="AG36" s="24" t="n">
        <f aca="false">IF($E36=AG$2,$T36,0)</f>
        <v>0</v>
      </c>
      <c r="AH36" s="24" t="n">
        <f aca="false">IF($E36=AH$2,$T36,0)</f>
        <v>0</v>
      </c>
      <c r="AI36" s="24" t="n">
        <f aca="false">IF($E36=AI$2,$T36,0)</f>
        <v>0</v>
      </c>
      <c r="AJ36" s="24" t="n">
        <f aca="false">IF($E36=AJ$2,$T36,0)</f>
        <v>0</v>
      </c>
      <c r="AK36" s="24" t="n">
        <f aca="false">IF($E36=AK$2,$T36,0)</f>
        <v>0</v>
      </c>
      <c r="AM36" s="24" t="n">
        <f aca="false">IF($E36=AM$2,$U36,0)</f>
        <v>0</v>
      </c>
      <c r="AN36" s="24" t="n">
        <f aca="false">IF($E36=AN$2,$U36,0)</f>
        <v>0</v>
      </c>
      <c r="AO36" s="24" t="n">
        <f aca="false">IF($E36=AO$2,$U36,0)</f>
        <v>0</v>
      </c>
      <c r="AP36" s="24" t="n">
        <f aca="false">IF($E36=AP$2,$U36,0)</f>
        <v>0</v>
      </c>
      <c r="AQ36" s="24" t="n">
        <f aca="false">IF($E36=AQ$2,$U36,0)</f>
        <v>0</v>
      </c>
    </row>
    <row r="37" customFormat="false" ht="11.25" hidden="false" customHeight="false" outlineLevel="0" collapsed="false">
      <c r="A37" s="14" t="n">
        <f aca="false">DATE(YEAR(A36),MONTH(A36)+1,1)</f>
        <v>37653</v>
      </c>
      <c r="B37" s="15"/>
      <c r="C37" s="17"/>
      <c r="D37" s="17"/>
      <c r="E37" s="16" t="n">
        <f aca="false">(M37-B37)*F37*10000</f>
        <v>0</v>
      </c>
      <c r="F37" s="17"/>
      <c r="G37" s="18" t="n">
        <v>-0.13</v>
      </c>
      <c r="H37" s="19" t="n">
        <v>1</v>
      </c>
      <c r="I37" s="20" t="n">
        <v>6.03</v>
      </c>
      <c r="J37" s="19" t="n">
        <f aca="false">VLOOKUP($A37,PARAMS,2,FALSE())+G37</f>
        <v>4</v>
      </c>
      <c r="K37" s="21" t="n">
        <v>0</v>
      </c>
      <c r="L37" s="21" t="n">
        <f aca="false">VLOOKUP($A37,PARAMS,3,FALSE())+K37</f>
        <v>0.3275</v>
      </c>
      <c r="M37" s="22" t="n">
        <f aca="false">IF(ISNUMBER($F37),bsd(M$2,$H37,$J37,$I37,$Y37,$L37,$X37,0.2),0)</f>
        <v>0</v>
      </c>
      <c r="N37" s="22" t="n">
        <f aca="false">IF(ISNUMBER($F37),bsd(N$2,$H37,$J37,$I37,$Y37,$L37,$X37,0.2),0)</f>
        <v>0</v>
      </c>
      <c r="O37" s="22" t="n">
        <f aca="false">IF(ISNUMBER($F37),bsd(O$2,$H37,$J37,$I37,$Y37,$L37,$X37,0.2),0)</f>
        <v>0</v>
      </c>
      <c r="P37" s="22" t="n">
        <f aca="false">IF(ISNUMBER($F37),bsd(P$2,$H37,$J37,$I37,$Y37,$L37,$X37,0.2),0)</f>
        <v>0</v>
      </c>
      <c r="Q37" s="22" t="n">
        <f aca="false">IF(ISNUMBER($F37),bsd(Q$2,$H37,$J37,$I37,$Y37,$L37,$X37,0.2),0)</f>
        <v>0</v>
      </c>
      <c r="R37" s="23"/>
      <c r="S37" s="24" t="n">
        <f aca="false">IF(ISNUMBER($A37),$F37*N37,0)</f>
        <v>0</v>
      </c>
      <c r="T37" s="24" t="n">
        <f aca="false">IF(ISNUMBER($A37),$F37*O37,0)</f>
        <v>0</v>
      </c>
      <c r="U37" s="25" t="n">
        <f aca="false">IF(ISNUMBER($A37),$F37*P37*10000,0)</f>
        <v>0</v>
      </c>
      <c r="V37" s="25" t="n">
        <f aca="false">IF(ISNUMBER($A37),$F37*Q37*-10000,0)</f>
        <v>-0</v>
      </c>
      <c r="W37" s="26"/>
      <c r="X37" s="27" t="n">
        <f aca="false">VLOOKUP($A37,PARAMS,7,FALSE())</f>
        <v>0.063651887557171</v>
      </c>
      <c r="Y37" s="28" t="n">
        <f aca="true">IF(ISNUMBER(G37),VLOOKUP($A37,PARAMS,8,FALSE()),VLOOKUP($A37,PARAMS,4,FALSE()))-TODAY()</f>
        <v>-8276</v>
      </c>
      <c r="AA37" s="24" t="n">
        <f aca="false">IF($E37=AA$2,$S37,0)</f>
        <v>0</v>
      </c>
      <c r="AB37" s="24" t="n">
        <f aca="false">IF($E37=AB$2,$S37,0)</f>
        <v>0</v>
      </c>
      <c r="AC37" s="24" t="n">
        <f aca="false">IF($E37=AC$2,$S37,0)</f>
        <v>0</v>
      </c>
      <c r="AD37" s="24" t="n">
        <f aca="false">IF($E37=AD$2,$S37,0)</f>
        <v>0</v>
      </c>
      <c r="AE37" s="24" t="n">
        <f aca="false">IF($E37=AE$2,$S37,0)</f>
        <v>0</v>
      </c>
      <c r="AG37" s="24" t="n">
        <f aca="false">IF($E37=AG$2,$T37,0)</f>
        <v>0</v>
      </c>
      <c r="AH37" s="24" t="n">
        <f aca="false">IF($E37=AH$2,$T37,0)</f>
        <v>0</v>
      </c>
      <c r="AI37" s="24" t="n">
        <f aca="false">IF($E37=AI$2,$T37,0)</f>
        <v>0</v>
      </c>
      <c r="AJ37" s="24" t="n">
        <f aca="false">IF($E37=AJ$2,$T37,0)</f>
        <v>0</v>
      </c>
      <c r="AK37" s="24" t="n">
        <f aca="false">IF($E37=AK$2,$T37,0)</f>
        <v>0</v>
      </c>
      <c r="AM37" s="24" t="n">
        <f aca="false">IF($E37=AM$2,$U37,0)</f>
        <v>0</v>
      </c>
      <c r="AN37" s="24" t="n">
        <f aca="false">IF($E37=AN$2,$U37,0)</f>
        <v>0</v>
      </c>
      <c r="AO37" s="24" t="n">
        <f aca="false">IF($E37=AO$2,$U37,0)</f>
        <v>0</v>
      </c>
      <c r="AP37" s="24" t="n">
        <f aca="false">IF($E37=AP$2,$U37,0)</f>
        <v>0</v>
      </c>
      <c r="AQ37" s="24" t="n">
        <f aca="false">IF($E37=AQ$2,$U37,0)</f>
        <v>0</v>
      </c>
    </row>
    <row r="38" customFormat="false" ht="11.25" hidden="false" customHeight="false" outlineLevel="0" collapsed="false">
      <c r="A38" s="14" t="n">
        <f aca="false">DATE(YEAR(A37),MONTH(A37)+1,1)</f>
        <v>37681</v>
      </c>
      <c r="B38" s="15"/>
      <c r="C38" s="17"/>
      <c r="D38" s="17"/>
      <c r="E38" s="16" t="n">
        <f aca="false">(M38-B38)*F38*10000</f>
        <v>0</v>
      </c>
      <c r="F38" s="17"/>
      <c r="G38" s="18" t="n">
        <v>-0.13</v>
      </c>
      <c r="H38" s="19" t="n">
        <v>1</v>
      </c>
      <c r="I38" s="20" t="n">
        <v>6.03</v>
      </c>
      <c r="J38" s="19" t="n">
        <f aca="false">VLOOKUP($A38,PARAMS,2,FALSE())+G38</f>
        <v>3.83</v>
      </c>
      <c r="K38" s="21" t="n">
        <v>0</v>
      </c>
      <c r="L38" s="21" t="n">
        <f aca="false">VLOOKUP($A38,PARAMS,3,FALSE())+K38</f>
        <v>0.31</v>
      </c>
      <c r="M38" s="22" t="n">
        <f aca="false">IF(ISNUMBER($F38),bsd(M$2,$H38,$J38,$I38,$Y38,$L38,$X38,0.2),0)</f>
        <v>0</v>
      </c>
      <c r="N38" s="22" t="n">
        <f aca="false">IF(ISNUMBER($F38),bsd(N$2,$H38,$J38,$I38,$Y38,$L38,$X38,0.2),0)</f>
        <v>0</v>
      </c>
      <c r="O38" s="22" t="n">
        <f aca="false">IF(ISNUMBER($F38),bsd(O$2,$H38,$J38,$I38,$Y38,$L38,$X38,0.2),0)</f>
        <v>0</v>
      </c>
      <c r="P38" s="22" t="n">
        <f aca="false">IF(ISNUMBER($F38),bsd(P$2,$H38,$J38,$I38,$Y38,$L38,$X38,0.2),0)</f>
        <v>0</v>
      </c>
      <c r="Q38" s="22" t="n">
        <f aca="false">IF(ISNUMBER($F38),bsd(Q$2,$H38,$J38,$I38,$Y38,$L38,$X38,0.2),0)</f>
        <v>0</v>
      </c>
      <c r="R38" s="23"/>
      <c r="S38" s="24" t="n">
        <f aca="false">IF(ISNUMBER($A38),$F38*N38,0)</f>
        <v>0</v>
      </c>
      <c r="T38" s="24" t="n">
        <f aca="false">IF(ISNUMBER($A38),$F38*O38,0)</f>
        <v>0</v>
      </c>
      <c r="U38" s="25" t="n">
        <f aca="false">IF(ISNUMBER($A38),$F38*P38*10000,0)</f>
        <v>0</v>
      </c>
      <c r="V38" s="25" t="n">
        <f aca="false">IF(ISNUMBER($A38),$F38*Q38*-10000,0)</f>
        <v>-0</v>
      </c>
      <c r="W38" s="26"/>
      <c r="X38" s="27" t="n">
        <f aca="false">VLOOKUP($A38,PARAMS,7,FALSE())</f>
        <v>0.063664827610209</v>
      </c>
      <c r="Y38" s="28" t="n">
        <f aca="true">IF(ISNUMBER(G38),VLOOKUP($A38,PARAMS,8,FALSE()),VLOOKUP($A38,PARAMS,4,FALSE()))-TODAY()</f>
        <v>-8248</v>
      </c>
      <c r="AA38" s="24" t="n">
        <f aca="false">IF($E38=AA$2,$S38,0)</f>
        <v>0</v>
      </c>
      <c r="AB38" s="24" t="n">
        <f aca="false">IF($E38=AB$2,$S38,0)</f>
        <v>0</v>
      </c>
      <c r="AC38" s="24" t="n">
        <f aca="false">IF($E38=AC$2,$S38,0)</f>
        <v>0</v>
      </c>
      <c r="AD38" s="24" t="n">
        <f aca="false">IF($E38=AD$2,$S38,0)</f>
        <v>0</v>
      </c>
      <c r="AE38" s="24" t="n">
        <f aca="false">IF($E38=AE$2,$S38,0)</f>
        <v>0</v>
      </c>
      <c r="AG38" s="24" t="n">
        <f aca="false">IF($E38=AG$2,$T38,0)</f>
        <v>0</v>
      </c>
      <c r="AH38" s="24" t="n">
        <f aca="false">IF($E38=AH$2,$T38,0)</f>
        <v>0</v>
      </c>
      <c r="AI38" s="24" t="n">
        <f aca="false">IF($E38=AI$2,$T38,0)</f>
        <v>0</v>
      </c>
      <c r="AJ38" s="24" t="n">
        <f aca="false">IF($E38=AJ$2,$T38,0)</f>
        <v>0</v>
      </c>
      <c r="AK38" s="24" t="n">
        <f aca="false">IF($E38=AK$2,$T38,0)</f>
        <v>0</v>
      </c>
      <c r="AM38" s="24" t="n">
        <f aca="false">IF($E38=AM$2,$U38,0)</f>
        <v>0</v>
      </c>
      <c r="AN38" s="24" t="n">
        <f aca="false">IF($E38=AN$2,$U38,0)</f>
        <v>0</v>
      </c>
      <c r="AO38" s="24" t="n">
        <f aca="false">IF($E38=AO$2,$U38,0)</f>
        <v>0</v>
      </c>
      <c r="AP38" s="24" t="n">
        <f aca="false">IF($E38=AP$2,$U38,0)</f>
        <v>0</v>
      </c>
      <c r="AQ38" s="24" t="n">
        <f aca="false">IF($E38=AQ$2,$U38,0)</f>
        <v>0</v>
      </c>
    </row>
    <row r="39" customFormat="false" ht="11.25" hidden="false" customHeight="false" outlineLevel="0" collapsed="false">
      <c r="A39" s="14" t="n">
        <f aca="false">DATE(YEAR(A38),MONTH(A38)+1,1)</f>
        <v>37712</v>
      </c>
      <c r="B39" s="15"/>
      <c r="C39" s="17"/>
      <c r="D39" s="17"/>
      <c r="E39" s="16" t="n">
        <f aca="false">(M39-B39)*F39*10000</f>
        <v>0</v>
      </c>
      <c r="F39" s="17"/>
      <c r="G39" s="18" t="n">
        <v>-0.13</v>
      </c>
      <c r="H39" s="19" t="n">
        <v>1</v>
      </c>
      <c r="I39" s="20" t="n">
        <v>6.03</v>
      </c>
      <c r="J39" s="19" t="n">
        <f aca="false">VLOOKUP($A39,PARAMS,2,FALSE())+G39</f>
        <v>3.795</v>
      </c>
      <c r="K39" s="21" t="n">
        <v>0</v>
      </c>
      <c r="L39" s="21" t="n">
        <f aca="false">VLOOKUP($A39,PARAMS,3,FALSE())+K39</f>
        <v>0.305</v>
      </c>
      <c r="M39" s="22" t="n">
        <f aca="false">IF(ISNUMBER($F39),bsd(M$2,$H39,$J39,$I39,$Y39,$L39,$X39,0.2),0)</f>
        <v>0</v>
      </c>
      <c r="N39" s="22" t="n">
        <f aca="false">IF(ISNUMBER($F39),bsd(N$2,$H39,$J39,$I39,$Y39,$L39,$X39,0.2),0)</f>
        <v>0</v>
      </c>
      <c r="O39" s="22" t="n">
        <f aca="false">IF(ISNUMBER($F39),bsd(O$2,$H39,$J39,$I39,$Y39,$L39,$X39,0.2),0)</f>
        <v>0</v>
      </c>
      <c r="P39" s="22" t="n">
        <f aca="false">IF(ISNUMBER($F39),bsd(P$2,$H39,$J39,$I39,$Y39,$L39,$X39,0.2),0)</f>
        <v>0</v>
      </c>
      <c r="Q39" s="22" t="n">
        <f aca="false">IF(ISNUMBER($F39),bsd(Q$2,$H39,$J39,$I39,$Y39,$L39,$X39,0.2),0)</f>
        <v>0</v>
      </c>
      <c r="R39" s="23"/>
      <c r="S39" s="24" t="n">
        <f aca="false">IF(ISNUMBER($A39),$F39*N39,0)</f>
        <v>0</v>
      </c>
      <c r="T39" s="24" t="n">
        <f aca="false">IF(ISNUMBER($A39),$F39*O39,0)</f>
        <v>0</v>
      </c>
      <c r="U39" s="25" t="n">
        <f aca="false">IF(ISNUMBER($A39),$F39*P39*10000,0)</f>
        <v>0</v>
      </c>
      <c r="V39" s="25" t="n">
        <f aca="false">IF(ISNUMBER($A39),$F39*Q39*-10000,0)</f>
        <v>-0</v>
      </c>
      <c r="W39" s="26"/>
      <c r="X39" s="27" t="n">
        <f aca="false">VLOOKUP($A39,PARAMS,7,FALSE())</f>
        <v>0.063668072021421</v>
      </c>
      <c r="Y39" s="28" t="n">
        <f aca="true">IF(ISNUMBER(G39),VLOOKUP($A39,PARAMS,8,FALSE()),VLOOKUP($A39,PARAMS,4,FALSE()))-TODAY()</f>
        <v>-8219</v>
      </c>
      <c r="AA39" s="24" t="n">
        <f aca="false">IF($E39=AA$2,$S39,0)</f>
        <v>0</v>
      </c>
      <c r="AB39" s="24" t="n">
        <f aca="false">IF($E39=AB$2,$S39,0)</f>
        <v>0</v>
      </c>
      <c r="AC39" s="24" t="n">
        <f aca="false">IF($E39=AC$2,$S39,0)</f>
        <v>0</v>
      </c>
      <c r="AD39" s="24" t="n">
        <f aca="false">IF($E39=AD$2,$S39,0)</f>
        <v>0</v>
      </c>
      <c r="AE39" s="24" t="n">
        <f aca="false">IF($E39=AE$2,$S39,0)</f>
        <v>0</v>
      </c>
      <c r="AG39" s="24" t="n">
        <f aca="false">IF($E39=AG$2,$T39,0)</f>
        <v>0</v>
      </c>
      <c r="AH39" s="24" t="n">
        <f aca="false">IF($E39=AH$2,$T39,0)</f>
        <v>0</v>
      </c>
      <c r="AI39" s="24" t="n">
        <f aca="false">IF($E39=AI$2,$T39,0)</f>
        <v>0</v>
      </c>
      <c r="AJ39" s="24" t="n">
        <f aca="false">IF($E39=AJ$2,$T39,0)</f>
        <v>0</v>
      </c>
      <c r="AK39" s="24" t="n">
        <f aca="false">IF($E39=AK$2,$T39,0)</f>
        <v>0</v>
      </c>
      <c r="AM39" s="24" t="n">
        <f aca="false">IF($E39=AM$2,$U39,0)</f>
        <v>0</v>
      </c>
      <c r="AN39" s="24" t="n">
        <f aca="false">IF($E39=AN$2,$U39,0)</f>
        <v>0</v>
      </c>
      <c r="AO39" s="24" t="n">
        <f aca="false">IF($E39=AO$2,$U39,0)</f>
        <v>0</v>
      </c>
      <c r="AP39" s="24" t="n">
        <f aca="false">IF($E39=AP$2,$U39,0)</f>
        <v>0</v>
      </c>
      <c r="AQ39" s="24" t="n">
        <f aca="false">IF($E39=AQ$2,$U39,0)</f>
        <v>0</v>
      </c>
    </row>
    <row r="40" customFormat="false" ht="11.25" hidden="false" customHeight="false" outlineLevel="0" collapsed="false">
      <c r="A40" s="14" t="n">
        <f aca="false">DATE(YEAR(A39),MONTH(A39)+1,1)</f>
        <v>37742</v>
      </c>
      <c r="B40" s="15"/>
      <c r="C40" s="17"/>
      <c r="D40" s="17"/>
      <c r="E40" s="16" t="n">
        <f aca="false">(M40-B40)*F40*10000</f>
        <v>0</v>
      </c>
      <c r="F40" s="17"/>
      <c r="G40" s="18" t="n">
        <v>-0.13</v>
      </c>
      <c r="H40" s="19" t="n">
        <v>1</v>
      </c>
      <c r="I40" s="20" t="n">
        <v>6.03</v>
      </c>
      <c r="J40" s="19" t="n">
        <f aca="false">VLOOKUP($A40,PARAMS,2,FALSE())+G40</f>
        <v>3.808</v>
      </c>
      <c r="K40" s="21" t="n">
        <v>0</v>
      </c>
      <c r="L40" s="21" t="n">
        <f aca="false">VLOOKUP($A40,PARAMS,3,FALSE())+K40</f>
        <v>0.3025</v>
      </c>
      <c r="M40" s="22" t="n">
        <f aca="false">IF(ISNUMBER($F40),bsd(M$2,$H40,$J40,$I40,$Y40,$L40,$X40,0.2),0)</f>
        <v>0</v>
      </c>
      <c r="N40" s="22" t="n">
        <f aca="false">IF(ISNUMBER($F40),bsd(N$2,$H40,$J40,$I40,$Y40,$L40,$X40,0.2),0)</f>
        <v>0</v>
      </c>
      <c r="O40" s="22" t="n">
        <f aca="false">IF(ISNUMBER($F40),bsd(O$2,$H40,$J40,$I40,$Y40,$L40,$X40,0.2),0)</f>
        <v>0</v>
      </c>
      <c r="P40" s="22" t="n">
        <f aca="false">IF(ISNUMBER($F40),bsd(P$2,$H40,$J40,$I40,$Y40,$L40,$X40,0.2),0)</f>
        <v>0</v>
      </c>
      <c r="Q40" s="22" t="n">
        <f aca="false">IF(ISNUMBER($F40),bsd(Q$2,$H40,$J40,$I40,$Y40,$L40,$X40,0.2),0)</f>
        <v>0</v>
      </c>
      <c r="R40" s="23"/>
      <c r="S40" s="24" t="n">
        <f aca="false">IF(ISNUMBER($A40),$F40*N40,0)</f>
        <v>0</v>
      </c>
      <c r="T40" s="24" t="n">
        <f aca="false">IF(ISNUMBER($A40),$F40*O40,0)</f>
        <v>0</v>
      </c>
      <c r="U40" s="25" t="n">
        <f aca="false">IF(ISNUMBER($A40),$F40*P40*10000,0)</f>
        <v>0</v>
      </c>
      <c r="V40" s="25" t="n">
        <f aca="false">IF(ISNUMBER($A40),$F40*Q40*-10000,0)</f>
        <v>-0</v>
      </c>
      <c r="W40" s="26"/>
      <c r="X40" s="27" t="n">
        <f aca="false">VLOOKUP($A40,PARAMS,7,FALSE())</f>
        <v>0.063671424579677</v>
      </c>
      <c r="Y40" s="28" t="n">
        <f aca="true">IF(ISNUMBER(G40),VLOOKUP($A40,PARAMS,8,FALSE()),VLOOKUP($A40,PARAMS,4,FALSE()))-TODAY()</f>
        <v>-8187</v>
      </c>
      <c r="AA40" s="24" t="n">
        <f aca="false">IF($E40=AA$2,$S40,0)</f>
        <v>0</v>
      </c>
      <c r="AB40" s="24" t="n">
        <f aca="false">IF($E40=AB$2,$S40,0)</f>
        <v>0</v>
      </c>
      <c r="AC40" s="24" t="n">
        <f aca="false">IF($E40=AC$2,$S40,0)</f>
        <v>0</v>
      </c>
      <c r="AD40" s="24" t="n">
        <f aca="false">IF($E40=AD$2,$S40,0)</f>
        <v>0</v>
      </c>
      <c r="AE40" s="24" t="n">
        <f aca="false">IF($E40=AE$2,$S40,0)</f>
        <v>0</v>
      </c>
      <c r="AG40" s="24" t="n">
        <f aca="false">IF($E40=AG$2,$T40,0)</f>
        <v>0</v>
      </c>
      <c r="AH40" s="24" t="n">
        <f aca="false">IF($E40=AH$2,$T40,0)</f>
        <v>0</v>
      </c>
      <c r="AI40" s="24" t="n">
        <f aca="false">IF($E40=AI$2,$T40,0)</f>
        <v>0</v>
      </c>
      <c r="AJ40" s="24" t="n">
        <f aca="false">IF($E40=AJ$2,$T40,0)</f>
        <v>0</v>
      </c>
      <c r="AK40" s="24" t="n">
        <f aca="false">IF($E40=AK$2,$T40,0)</f>
        <v>0</v>
      </c>
      <c r="AM40" s="24" t="n">
        <f aca="false">IF($E40=AM$2,$U40,0)</f>
        <v>0</v>
      </c>
      <c r="AN40" s="24" t="n">
        <f aca="false">IF($E40=AN$2,$U40,0)</f>
        <v>0</v>
      </c>
      <c r="AO40" s="24" t="n">
        <f aca="false">IF($E40=AO$2,$U40,0)</f>
        <v>0</v>
      </c>
      <c r="AP40" s="24" t="n">
        <f aca="false">IF($E40=AP$2,$U40,0)</f>
        <v>0</v>
      </c>
      <c r="AQ40" s="24" t="n">
        <f aca="false">IF($E40=AQ$2,$U40,0)</f>
        <v>0</v>
      </c>
    </row>
    <row r="41" customFormat="false" ht="11.25" hidden="false" customHeight="false" outlineLevel="0" collapsed="false">
      <c r="A41" s="14" t="n">
        <f aca="false">DATE(YEAR(A40),MONTH(A40)+1,1)</f>
        <v>37773</v>
      </c>
      <c r="B41" s="15"/>
      <c r="C41" s="17"/>
      <c r="D41" s="17"/>
      <c r="E41" s="16" t="n">
        <f aca="false">(M41-B41)*F41*10000</f>
        <v>0</v>
      </c>
      <c r="F41" s="17"/>
      <c r="G41" s="18" t="n">
        <v>-0.13</v>
      </c>
      <c r="H41" s="19" t="n">
        <v>1</v>
      </c>
      <c r="I41" s="20" t="n">
        <v>6.03</v>
      </c>
      <c r="J41" s="19" t="n">
        <f aca="false">VLOOKUP($A41,PARAMS,2,FALSE())+G41</f>
        <v>3.813</v>
      </c>
      <c r="K41" s="21" t="n">
        <v>0</v>
      </c>
      <c r="L41" s="21" t="n">
        <f aca="false">VLOOKUP($A41,PARAMS,3,FALSE())+K41</f>
        <v>0.3025</v>
      </c>
      <c r="M41" s="22" t="n">
        <f aca="false">IF(ISNUMBER($F41),bsd(M$2,$H41,$J41,$I41,$Y41,$L41,$X41,0.2),0)</f>
        <v>0</v>
      </c>
      <c r="N41" s="22" t="n">
        <f aca="false">IF(ISNUMBER($F41),bsd(N$2,$H41,$J41,$I41,$Y41,$L41,$X41,0.2),0)</f>
        <v>0</v>
      </c>
      <c r="O41" s="22" t="n">
        <f aca="false">IF(ISNUMBER($F41),bsd(O$2,$H41,$J41,$I41,$Y41,$L41,$X41,0.2),0)</f>
        <v>0</v>
      </c>
      <c r="P41" s="22" t="n">
        <f aca="false">IF(ISNUMBER($F41),bsd(P$2,$H41,$J41,$I41,$Y41,$L41,$X41,0.2),0)</f>
        <v>0</v>
      </c>
      <c r="Q41" s="22" t="n">
        <f aca="false">IF(ISNUMBER($F41),bsd(Q$2,$H41,$J41,$I41,$Y41,$L41,$X41,0.2),0)</f>
        <v>0</v>
      </c>
      <c r="R41" s="23"/>
      <c r="S41" s="24" t="n">
        <f aca="false">IF(ISNUMBER($A41),$F41*N41,0)</f>
        <v>0</v>
      </c>
      <c r="T41" s="24" t="n">
        <f aca="false">IF(ISNUMBER($A41),$F41*O41,0)</f>
        <v>0</v>
      </c>
      <c r="U41" s="25" t="n">
        <f aca="false">IF(ISNUMBER($A41),$F41*P41*10000,0)</f>
        <v>0</v>
      </c>
      <c r="V41" s="25" t="n">
        <f aca="false">IF(ISNUMBER($A41),$F41*Q41*-10000,0)</f>
        <v>-0</v>
      </c>
      <c r="W41" s="26"/>
      <c r="X41" s="27" t="n">
        <f aca="false">VLOOKUP($A41,PARAMS,7,FALSE())</f>
        <v>0.063679142600479</v>
      </c>
      <c r="Y41" s="28" t="n">
        <f aca="true">IF(ISNUMBER(G41),VLOOKUP($A41,PARAMS,8,FALSE()),VLOOKUP($A41,PARAMS,4,FALSE()))-TODAY()</f>
        <v>-8157</v>
      </c>
      <c r="AA41" s="24" t="n">
        <f aca="false">IF($E41=AA$2,$S41,0)</f>
        <v>0</v>
      </c>
      <c r="AB41" s="24" t="n">
        <f aca="false">IF($E41=AB$2,$S41,0)</f>
        <v>0</v>
      </c>
      <c r="AC41" s="24" t="n">
        <f aca="false">IF($E41=AC$2,$S41,0)</f>
        <v>0</v>
      </c>
      <c r="AD41" s="24" t="n">
        <f aca="false">IF($E41=AD$2,$S41,0)</f>
        <v>0</v>
      </c>
      <c r="AE41" s="24" t="n">
        <f aca="false">IF($E41=AE$2,$S41,0)</f>
        <v>0</v>
      </c>
      <c r="AG41" s="24" t="n">
        <f aca="false">IF($E41=AG$2,$T41,0)</f>
        <v>0</v>
      </c>
      <c r="AH41" s="24" t="n">
        <f aca="false">IF($E41=AH$2,$T41,0)</f>
        <v>0</v>
      </c>
      <c r="AI41" s="24" t="n">
        <f aca="false">IF($E41=AI$2,$T41,0)</f>
        <v>0</v>
      </c>
      <c r="AJ41" s="24" t="n">
        <f aca="false">IF($E41=AJ$2,$T41,0)</f>
        <v>0</v>
      </c>
      <c r="AK41" s="24" t="n">
        <f aca="false">IF($E41=AK$2,$T41,0)</f>
        <v>0</v>
      </c>
      <c r="AM41" s="24" t="n">
        <f aca="false">IF($E41=AM$2,$U41,0)</f>
        <v>0</v>
      </c>
      <c r="AN41" s="24" t="n">
        <f aca="false">IF($E41=AN$2,$U41,0)</f>
        <v>0</v>
      </c>
      <c r="AO41" s="24" t="n">
        <f aca="false">IF($E41=AO$2,$U41,0)</f>
        <v>0</v>
      </c>
      <c r="AP41" s="24" t="n">
        <f aca="false">IF($E41=AP$2,$U41,0)</f>
        <v>0</v>
      </c>
      <c r="AQ41" s="24" t="n">
        <f aca="false">IF($E41=AQ$2,$U41,0)</f>
        <v>0</v>
      </c>
    </row>
    <row r="42" customFormat="false" ht="11.25" hidden="false" customHeight="false" outlineLevel="0" collapsed="false">
      <c r="A42" s="14" t="n">
        <f aca="false">DATE(YEAR(A41),MONTH(A41)+1,1)</f>
        <v>37803</v>
      </c>
      <c r="B42" s="15"/>
      <c r="C42" s="17"/>
      <c r="D42" s="17"/>
      <c r="E42" s="16" t="n">
        <f aca="false">(M42-B42)*F42*10000</f>
        <v>0</v>
      </c>
      <c r="F42" s="17"/>
      <c r="G42" s="18" t="n">
        <v>-0.13</v>
      </c>
      <c r="H42" s="19" t="n">
        <v>1</v>
      </c>
      <c r="I42" s="20" t="n">
        <v>6.03</v>
      </c>
      <c r="J42" s="19" t="n">
        <f aca="false">VLOOKUP($A42,PARAMS,2,FALSE())+G42</f>
        <v>3.808</v>
      </c>
      <c r="K42" s="21" t="n">
        <v>0</v>
      </c>
      <c r="L42" s="21" t="n">
        <f aca="false">VLOOKUP($A42,PARAMS,3,FALSE())+K42</f>
        <v>0.3025</v>
      </c>
      <c r="M42" s="22" t="n">
        <f aca="false">IF(ISNUMBER($F42),bsd(M$2,$H42,$J42,$I42,$Y42,$L42,$X42,0.2),0)</f>
        <v>0</v>
      </c>
      <c r="N42" s="22" t="n">
        <f aca="false">IF(ISNUMBER($F42),bsd(N$2,$H42,$J42,$I42,$Y42,$L42,$X42,0.2),0)</f>
        <v>0</v>
      </c>
      <c r="O42" s="22" t="n">
        <f aca="false">IF(ISNUMBER($F42),bsd(O$2,$H42,$J42,$I42,$Y42,$L42,$X42,0.2),0)</f>
        <v>0</v>
      </c>
      <c r="P42" s="22" t="n">
        <f aca="false">IF(ISNUMBER($F42),bsd(P$2,$H42,$J42,$I42,$Y42,$L42,$X42,0.2),0)</f>
        <v>0</v>
      </c>
      <c r="Q42" s="22" t="n">
        <f aca="false">IF(ISNUMBER($F42),bsd(Q$2,$H42,$J42,$I42,$Y42,$L42,$X42,0.2),0)</f>
        <v>0</v>
      </c>
      <c r="R42" s="23"/>
      <c r="S42" s="24" t="n">
        <f aca="false">IF(ISNUMBER($A42),$F42*N42,0)</f>
        <v>0</v>
      </c>
      <c r="T42" s="24" t="n">
        <f aca="false">IF(ISNUMBER($A42),$F42*O42,0)</f>
        <v>0</v>
      </c>
      <c r="U42" s="25" t="n">
        <f aca="false">IF(ISNUMBER($A42),$F42*P42*10000,0)</f>
        <v>0</v>
      </c>
      <c r="V42" s="25" t="n">
        <f aca="false">IF(ISNUMBER($A42),$F42*Q42*-10000,0)</f>
        <v>-0</v>
      </c>
      <c r="W42" s="26"/>
      <c r="X42" s="27" t="n">
        <f aca="false">VLOOKUP($A42,PARAMS,7,FALSE())</f>
        <v>0.063693544283071</v>
      </c>
      <c r="Y42" s="28" t="n">
        <f aca="true">IF(ISNUMBER(G42),VLOOKUP($A42,PARAMS,8,FALSE()),VLOOKUP($A42,PARAMS,4,FALSE()))-TODAY()</f>
        <v>-8128</v>
      </c>
      <c r="AA42" s="24" t="n">
        <f aca="false">IF($E42=AA$2,$S42,0)</f>
        <v>0</v>
      </c>
      <c r="AB42" s="24" t="n">
        <f aca="false">IF($E42=AB$2,$S42,0)</f>
        <v>0</v>
      </c>
      <c r="AC42" s="24" t="n">
        <f aca="false">IF($E42=AC$2,$S42,0)</f>
        <v>0</v>
      </c>
      <c r="AD42" s="24" t="n">
        <f aca="false">IF($E42=AD$2,$S42,0)</f>
        <v>0</v>
      </c>
      <c r="AE42" s="24" t="n">
        <f aca="false">IF($E42=AE$2,$S42,0)</f>
        <v>0</v>
      </c>
      <c r="AG42" s="24" t="n">
        <f aca="false">IF($E42=AG$2,$T42,0)</f>
        <v>0</v>
      </c>
      <c r="AH42" s="24" t="n">
        <f aca="false">IF($E42=AH$2,$T42,0)</f>
        <v>0</v>
      </c>
      <c r="AI42" s="24" t="n">
        <f aca="false">IF($E42=AI$2,$T42,0)</f>
        <v>0</v>
      </c>
      <c r="AJ42" s="24" t="n">
        <f aca="false">IF($E42=AJ$2,$T42,0)</f>
        <v>0</v>
      </c>
      <c r="AK42" s="24" t="n">
        <f aca="false">IF($E42=AK$2,$T42,0)</f>
        <v>0</v>
      </c>
      <c r="AM42" s="24" t="n">
        <f aca="false">IF($E42=AM$2,$U42,0)</f>
        <v>0</v>
      </c>
      <c r="AN42" s="24" t="n">
        <f aca="false">IF($E42=AN$2,$U42,0)</f>
        <v>0</v>
      </c>
      <c r="AO42" s="24" t="n">
        <f aca="false">IF($E42=AO$2,$U42,0)</f>
        <v>0</v>
      </c>
      <c r="AP42" s="24" t="n">
        <f aca="false">IF($E42=AP$2,$U42,0)</f>
        <v>0</v>
      </c>
      <c r="AQ42" s="24" t="n">
        <f aca="false">IF($E42=AQ$2,$U42,0)</f>
        <v>0</v>
      </c>
    </row>
    <row r="43" customFormat="false" ht="11.25" hidden="false" customHeight="false" outlineLevel="0" collapsed="false">
      <c r="A43" s="14" t="n">
        <f aca="false">DATE(YEAR(A42),MONTH(A42)+1,1)</f>
        <v>37834</v>
      </c>
      <c r="B43" s="15"/>
      <c r="C43" s="17"/>
      <c r="D43" s="17"/>
      <c r="E43" s="16" t="n">
        <f aca="false">(M43-B43)*F43*10000</f>
        <v>0</v>
      </c>
      <c r="F43" s="17"/>
      <c r="G43" s="18" t="n">
        <v>-0.13</v>
      </c>
      <c r="H43" s="19" t="n">
        <v>1</v>
      </c>
      <c r="I43" s="20" t="n">
        <v>6.03</v>
      </c>
      <c r="J43" s="19" t="n">
        <f aca="false">VLOOKUP($A43,PARAMS,2,FALSE())+G43</f>
        <v>3.82</v>
      </c>
      <c r="K43" s="21" t="n">
        <v>0</v>
      </c>
      <c r="L43" s="21" t="n">
        <f aca="false">VLOOKUP($A43,PARAMS,3,FALSE())+K43</f>
        <v>0.3025</v>
      </c>
      <c r="M43" s="22" t="n">
        <f aca="false">IF(ISNUMBER($F43),bsd(M$2,$H43,$J43,$I43,$Y43,$L43,$X43,0.2),0)</f>
        <v>0</v>
      </c>
      <c r="N43" s="22" t="n">
        <f aca="false">IF(ISNUMBER($F43),bsd(N$2,$H43,$J43,$I43,$Y43,$L43,$X43,0.2),0)</f>
        <v>0</v>
      </c>
      <c r="O43" s="22" t="n">
        <f aca="false">IF(ISNUMBER($F43),bsd(O$2,$H43,$J43,$I43,$Y43,$L43,$X43,0.2),0)</f>
        <v>0</v>
      </c>
      <c r="P43" s="22" t="n">
        <f aca="false">IF(ISNUMBER($F43),bsd(P$2,$H43,$J43,$I43,$Y43,$L43,$X43,0.2),0)</f>
        <v>0</v>
      </c>
      <c r="Q43" s="22" t="n">
        <f aca="false">IF(ISNUMBER($F43),bsd(Q$2,$H43,$J43,$I43,$Y43,$L43,$X43,0.2),0)</f>
        <v>0</v>
      </c>
      <c r="R43" s="23"/>
      <c r="S43" s="24" t="n">
        <f aca="false">IF(ISNUMBER($A43),$F43*N43,0)</f>
        <v>0</v>
      </c>
      <c r="T43" s="24" t="n">
        <f aca="false">IF(ISNUMBER($A43),$F43*O43,0)</f>
        <v>0</v>
      </c>
      <c r="U43" s="25" t="n">
        <f aca="false">IF(ISNUMBER($A43),$F43*P43*10000,0)</f>
        <v>0</v>
      </c>
      <c r="V43" s="25" t="n">
        <f aca="false">IF(ISNUMBER($A43),$F43*Q43*-10000,0)</f>
        <v>-0</v>
      </c>
      <c r="W43" s="26"/>
      <c r="X43" s="27" t="n">
        <f aca="false">VLOOKUP($A43,PARAMS,7,FALSE())</f>
        <v>0.063707945965731</v>
      </c>
      <c r="Y43" s="28" t="n">
        <f aca="true">IF(ISNUMBER(G43),VLOOKUP($A43,PARAMS,8,FALSE()),VLOOKUP($A43,PARAMS,4,FALSE()))-TODAY()</f>
        <v>-8128</v>
      </c>
      <c r="AA43" s="24" t="n">
        <f aca="false">IF($E43=AA$2,$S43,0)</f>
        <v>0</v>
      </c>
      <c r="AB43" s="24" t="n">
        <f aca="false">IF($E43=AB$2,$S43,0)</f>
        <v>0</v>
      </c>
      <c r="AC43" s="24" t="n">
        <f aca="false">IF($E43=AC$2,$S43,0)</f>
        <v>0</v>
      </c>
      <c r="AD43" s="24" t="n">
        <f aca="false">IF($E43=AD$2,$S43,0)</f>
        <v>0</v>
      </c>
      <c r="AE43" s="24" t="n">
        <f aca="false">IF($E43=AE$2,$S43,0)</f>
        <v>0</v>
      </c>
      <c r="AG43" s="24" t="n">
        <f aca="false">IF($E43=AG$2,$T43,0)</f>
        <v>0</v>
      </c>
      <c r="AH43" s="24" t="n">
        <f aca="false">IF($E43=AH$2,$T43,0)</f>
        <v>0</v>
      </c>
      <c r="AI43" s="24" t="n">
        <f aca="false">IF($E43=AI$2,$T43,0)</f>
        <v>0</v>
      </c>
      <c r="AJ43" s="24" t="n">
        <f aca="false">IF($E43=AJ$2,$T43,0)</f>
        <v>0</v>
      </c>
      <c r="AK43" s="24" t="n">
        <f aca="false">IF($E43=AK$2,$T43,0)</f>
        <v>0</v>
      </c>
      <c r="AM43" s="24" t="n">
        <f aca="false">IF($E43=AM$2,$U43,0)</f>
        <v>0</v>
      </c>
      <c r="AN43" s="24" t="n">
        <f aca="false">IF($E43=AN$2,$U43,0)</f>
        <v>0</v>
      </c>
      <c r="AO43" s="24" t="n">
        <f aca="false">IF($E43=AO$2,$U43,0)</f>
        <v>0</v>
      </c>
      <c r="AP43" s="24" t="n">
        <f aca="false">IF($E43=AP$2,$U43,0)</f>
        <v>0</v>
      </c>
      <c r="AQ43" s="24" t="n">
        <f aca="false">IF($E43=AQ$2,$U43,0)</f>
        <v>0</v>
      </c>
    </row>
    <row r="44" customFormat="false" ht="11.25" hidden="false" customHeight="false" outlineLevel="0" collapsed="false">
      <c r="A44" s="14" t="n">
        <f aca="false">DATE(YEAR(A43),MONTH(A43)+1,1)</f>
        <v>37865</v>
      </c>
      <c r="B44" s="15"/>
      <c r="C44" s="17"/>
      <c r="D44" s="17"/>
      <c r="E44" s="16" t="n">
        <f aca="false">(M44-B44)*F44*10000</f>
        <v>0</v>
      </c>
      <c r="F44" s="17"/>
      <c r="G44" s="18" t="n">
        <v>-0.13</v>
      </c>
      <c r="H44" s="19" t="n">
        <v>1</v>
      </c>
      <c r="I44" s="20" t="n">
        <v>6.03</v>
      </c>
      <c r="J44" s="19" t="n">
        <f aca="false">VLOOKUP($A44,PARAMS,2,FALSE())+G44</f>
        <v>3.83</v>
      </c>
      <c r="K44" s="21" t="n">
        <v>0</v>
      </c>
      <c r="L44" s="21" t="n">
        <f aca="false">VLOOKUP($A44,PARAMS,3,FALSE())+K44</f>
        <v>0.3025</v>
      </c>
      <c r="M44" s="22" t="n">
        <f aca="false">IF(ISNUMBER($F44),bsd(M$2,$H44,$J44,$I44,$Y44,$L44,$X44,0.2),0)</f>
        <v>0</v>
      </c>
      <c r="N44" s="22" t="n">
        <f aca="false">IF(ISNUMBER($F44),bsd(N$2,$H44,$J44,$I44,$Y44,$L44,$X44,0.2),0)</f>
        <v>0</v>
      </c>
      <c r="O44" s="22" t="n">
        <f aca="false">IF(ISNUMBER($F44),bsd(O$2,$H44,$J44,$I44,$Y44,$L44,$X44,0.2),0)</f>
        <v>0</v>
      </c>
      <c r="P44" s="22" t="n">
        <f aca="false">IF(ISNUMBER($F44),bsd(P$2,$H44,$J44,$I44,$Y44,$L44,$X44,0.2),0)</f>
        <v>0</v>
      </c>
      <c r="Q44" s="22" t="n">
        <f aca="false">IF(ISNUMBER($F44),bsd(Q$2,$H44,$J44,$I44,$Y44,$L44,$X44,0.2),0)</f>
        <v>0</v>
      </c>
      <c r="R44" s="23"/>
      <c r="S44" s="24" t="n">
        <f aca="false">IF(ISNUMBER($A44),$F44*N44,0)</f>
        <v>0</v>
      </c>
      <c r="T44" s="24" t="n">
        <f aca="false">IF(ISNUMBER($A44),$F44*O44,0)</f>
        <v>0</v>
      </c>
      <c r="U44" s="25" t="n">
        <f aca="false">IF(ISNUMBER($A44),$F44*P44*10000,0)</f>
        <v>0</v>
      </c>
      <c r="V44" s="25" t="n">
        <f aca="false">IF(ISNUMBER($A44),$F44*Q44*-10000,0)</f>
        <v>-0</v>
      </c>
      <c r="W44" s="26"/>
      <c r="X44" s="27" t="n">
        <f aca="false">VLOOKUP($A44,PARAMS,7,FALSE())</f>
        <v>0.063725086086835</v>
      </c>
      <c r="Y44" s="28" t="n">
        <f aca="true">IF(ISNUMBER(G44),VLOOKUP($A44,PARAMS,8,FALSE()),VLOOKUP($A44,PARAMS,4,FALSE()))-TODAY()</f>
        <v>-8128</v>
      </c>
      <c r="AA44" s="24" t="n">
        <f aca="false">IF($E44=AA$2,$S44,0)</f>
        <v>0</v>
      </c>
      <c r="AB44" s="24" t="n">
        <f aca="false">IF($E44=AB$2,$S44,0)</f>
        <v>0</v>
      </c>
      <c r="AC44" s="24" t="n">
        <f aca="false">IF($E44=AC$2,$S44,0)</f>
        <v>0</v>
      </c>
      <c r="AD44" s="24" t="n">
        <f aca="false">IF($E44=AD$2,$S44,0)</f>
        <v>0</v>
      </c>
      <c r="AE44" s="24" t="n">
        <f aca="false">IF($E44=AE$2,$S44,0)</f>
        <v>0</v>
      </c>
      <c r="AG44" s="24" t="n">
        <f aca="false">IF($E44=AG$2,$T44,0)</f>
        <v>0</v>
      </c>
      <c r="AH44" s="24" t="n">
        <f aca="false">IF($E44=AH$2,$T44,0)</f>
        <v>0</v>
      </c>
      <c r="AI44" s="24" t="n">
        <f aca="false">IF($E44=AI$2,$T44,0)</f>
        <v>0</v>
      </c>
      <c r="AJ44" s="24" t="n">
        <f aca="false">IF($E44=AJ$2,$T44,0)</f>
        <v>0</v>
      </c>
      <c r="AK44" s="24" t="n">
        <f aca="false">IF($E44=AK$2,$T44,0)</f>
        <v>0</v>
      </c>
      <c r="AM44" s="24" t="n">
        <f aca="false">IF($E44=AM$2,$U44,0)</f>
        <v>0</v>
      </c>
      <c r="AN44" s="24" t="n">
        <f aca="false">IF($E44=AN$2,$U44,0)</f>
        <v>0</v>
      </c>
      <c r="AO44" s="24" t="n">
        <f aca="false">IF($E44=AO$2,$U44,0)</f>
        <v>0</v>
      </c>
      <c r="AP44" s="24" t="n">
        <f aca="false">IF($E44=AP$2,$U44,0)</f>
        <v>0</v>
      </c>
      <c r="AQ44" s="24" t="n">
        <f aca="false">IF($E44=AQ$2,$U44,0)</f>
        <v>0</v>
      </c>
    </row>
    <row r="45" customFormat="false" ht="11.25" hidden="false" customHeight="false" outlineLevel="0" collapsed="false">
      <c r="A45" s="14" t="n">
        <f aca="false">DATE(YEAR(A44),MONTH(A44)+1,1)</f>
        <v>37895</v>
      </c>
      <c r="B45" s="15"/>
      <c r="C45" s="17"/>
      <c r="D45" s="17"/>
      <c r="E45" s="16" t="n">
        <f aca="false">(M45-B45)*F45*10000</f>
        <v>0</v>
      </c>
      <c r="F45" s="17"/>
      <c r="G45" s="18" t="n">
        <v>-0.13</v>
      </c>
      <c r="H45" s="19" t="n">
        <v>1</v>
      </c>
      <c r="I45" s="20" t="n">
        <v>6.03</v>
      </c>
      <c r="J45" s="19" t="n">
        <f aca="false">VLOOKUP($A45,PARAMS,2,FALSE())+G45</f>
        <v>3.955</v>
      </c>
      <c r="K45" s="21" t="n">
        <v>0</v>
      </c>
      <c r="L45" s="21" t="n">
        <f aca="false">VLOOKUP($A45,PARAMS,3,FALSE())+K45</f>
        <v>0.3025</v>
      </c>
      <c r="M45" s="22" t="n">
        <f aca="false">IF(ISNUMBER($F45),bsd(M$2,$H45,$J45,$I45,$Y45,$L45,$X45,0.2),0)</f>
        <v>0</v>
      </c>
      <c r="N45" s="22" t="n">
        <f aca="false">IF(ISNUMBER($F45),bsd(N$2,$H45,$J45,$I45,$Y45,$L45,$X45,0.2),0)</f>
        <v>0</v>
      </c>
      <c r="O45" s="22" t="n">
        <f aca="false">IF(ISNUMBER($F45),bsd(O$2,$H45,$J45,$I45,$Y45,$L45,$X45,0.2),0)</f>
        <v>0</v>
      </c>
      <c r="P45" s="22" t="n">
        <f aca="false">IF(ISNUMBER($F45),bsd(P$2,$H45,$J45,$I45,$Y45,$L45,$X45,0.2),0)</f>
        <v>0</v>
      </c>
      <c r="Q45" s="22" t="n">
        <f aca="false">IF(ISNUMBER($F45),bsd(Q$2,$H45,$J45,$I45,$Y45,$L45,$X45,0.2),0)</f>
        <v>0</v>
      </c>
      <c r="R45" s="23"/>
      <c r="S45" s="24" t="n">
        <f aca="false">IF(ISNUMBER($A45),$F45*N45,0)</f>
        <v>0</v>
      </c>
      <c r="T45" s="24" t="n">
        <f aca="false">IF(ISNUMBER($A45),$F45*O45,0)</f>
        <v>0</v>
      </c>
      <c r="U45" s="25" t="n">
        <f aca="false">IF(ISNUMBER($A45),$F45*P45*10000,0)</f>
        <v>0</v>
      </c>
      <c r="V45" s="25" t="n">
        <f aca="false">IF(ISNUMBER($A45),$F45*Q45*-10000,0)</f>
        <v>-0</v>
      </c>
      <c r="W45" s="26"/>
      <c r="X45" s="27" t="n">
        <f aca="false">VLOOKUP($A45,PARAMS,7,FALSE())</f>
        <v>0.06374681875666</v>
      </c>
      <c r="Y45" s="28" t="n">
        <f aca="true">IF(ISNUMBER(G45),VLOOKUP($A45,PARAMS,8,FALSE()),VLOOKUP($A45,PARAMS,4,FALSE()))-TODAY()</f>
        <v>-8128</v>
      </c>
      <c r="AA45" s="24" t="n">
        <f aca="false">IF($E45=AA$2,$S45,0)</f>
        <v>0</v>
      </c>
      <c r="AB45" s="24" t="n">
        <f aca="false">IF($E45=AB$2,$S45,0)</f>
        <v>0</v>
      </c>
      <c r="AC45" s="24" t="n">
        <f aca="false">IF($E45=AC$2,$S45,0)</f>
        <v>0</v>
      </c>
      <c r="AD45" s="24" t="n">
        <f aca="false">IF($E45=AD$2,$S45,0)</f>
        <v>0</v>
      </c>
      <c r="AE45" s="24" t="n">
        <f aca="false">IF($E45=AE$2,$S45,0)</f>
        <v>0</v>
      </c>
      <c r="AG45" s="24" t="n">
        <f aca="false">IF($E45=AG$2,$T45,0)</f>
        <v>0</v>
      </c>
      <c r="AH45" s="24" t="n">
        <f aca="false">IF($E45=AH$2,$T45,0)</f>
        <v>0</v>
      </c>
      <c r="AI45" s="24" t="n">
        <f aca="false">IF($E45=AI$2,$T45,0)</f>
        <v>0</v>
      </c>
      <c r="AJ45" s="24" t="n">
        <f aca="false">IF($E45=AJ$2,$T45,0)</f>
        <v>0</v>
      </c>
      <c r="AK45" s="24" t="n">
        <f aca="false">IF($E45=AK$2,$T45,0)</f>
        <v>0</v>
      </c>
      <c r="AM45" s="24" t="n">
        <f aca="false">IF($E45=AM$2,$U45,0)</f>
        <v>0</v>
      </c>
      <c r="AN45" s="24" t="n">
        <f aca="false">IF($E45=AN$2,$U45,0)</f>
        <v>0</v>
      </c>
      <c r="AO45" s="24" t="n">
        <f aca="false">IF($E45=AO$2,$U45,0)</f>
        <v>0</v>
      </c>
      <c r="AP45" s="24" t="n">
        <f aca="false">IF($E45=AP$2,$U45,0)</f>
        <v>0</v>
      </c>
      <c r="AQ45" s="24" t="n">
        <f aca="false">IF($E45=AQ$2,$U45,0)</f>
        <v>0</v>
      </c>
    </row>
    <row r="46" customFormat="false" ht="11.25" hidden="false" customHeight="false" outlineLevel="0" collapsed="false">
      <c r="A46" s="14" t="n">
        <f aca="false">DATE(YEAR(A45),MONTH(A45)+1,1)</f>
        <v>37926</v>
      </c>
      <c r="B46" s="15"/>
      <c r="C46" s="17"/>
      <c r="D46" s="17"/>
      <c r="E46" s="16" t="n">
        <f aca="false">(M46-B46)*F46*10000</f>
        <v>0</v>
      </c>
      <c r="F46" s="17"/>
      <c r="G46" s="18" t="n">
        <v>-0.13</v>
      </c>
      <c r="H46" s="19" t="n">
        <v>1</v>
      </c>
      <c r="I46" s="20" t="n">
        <v>6.03</v>
      </c>
      <c r="J46" s="19" t="n">
        <f aca="false">VLOOKUP($A46,PARAMS,2,FALSE())+G46</f>
        <v>4.063</v>
      </c>
      <c r="K46" s="21" t="n">
        <v>0</v>
      </c>
      <c r="L46" s="21" t="n">
        <f aca="false">VLOOKUP($A46,PARAMS,3,FALSE())+K46</f>
        <v>0.3075</v>
      </c>
      <c r="M46" s="22" t="n">
        <f aca="false">IF(ISNUMBER($F46),bsd(M$2,$H46,$J46,$I46,$Y46,$L46,$X46,0.2),0)</f>
        <v>0</v>
      </c>
      <c r="N46" s="22" t="n">
        <f aca="false">IF(ISNUMBER($F46),bsd(N$2,$H46,$J46,$I46,$Y46,$L46,$X46,0.2),0)</f>
        <v>0</v>
      </c>
      <c r="O46" s="22" t="n">
        <f aca="false">IF(ISNUMBER($F46),bsd(O$2,$H46,$J46,$I46,$Y46,$L46,$X46,0.2),0)</f>
        <v>0</v>
      </c>
      <c r="P46" s="22" t="n">
        <f aca="false">IF(ISNUMBER($F46),bsd(P$2,$H46,$J46,$I46,$Y46,$L46,$X46,0.2),0)</f>
        <v>0</v>
      </c>
      <c r="Q46" s="22" t="n">
        <f aca="false">IF(ISNUMBER($F46),bsd(Q$2,$H46,$J46,$I46,$Y46,$L46,$X46,0.2),0)</f>
        <v>0</v>
      </c>
      <c r="R46" s="23"/>
      <c r="S46" s="24" t="n">
        <f aca="false">IF(ISNUMBER($A46),$F46*N46,0)</f>
        <v>0</v>
      </c>
      <c r="T46" s="24" t="n">
        <f aca="false">IF(ISNUMBER($A46),$F46*O46,0)</f>
        <v>0</v>
      </c>
      <c r="U46" s="25" t="n">
        <f aca="false">IF(ISNUMBER($A46),$F46*P46*10000,0)</f>
        <v>0</v>
      </c>
      <c r="V46" s="25" t="n">
        <f aca="false">IF(ISNUMBER($A46),$F46*Q46*-10000,0)</f>
        <v>-0</v>
      </c>
      <c r="W46" s="26"/>
      <c r="X46" s="27" t="n">
        <f aca="false">VLOOKUP($A46,PARAMS,7,FALSE())</f>
        <v>0.06376785037277</v>
      </c>
      <c r="Y46" s="28" t="n">
        <f aca="true">IF(ISNUMBER(G46),VLOOKUP($A46,PARAMS,8,FALSE()),VLOOKUP($A46,PARAMS,4,FALSE()))-TODAY()</f>
        <v>-8128</v>
      </c>
      <c r="AA46" s="24" t="n">
        <f aca="false">IF($E46=AA$2,$S46,0)</f>
        <v>0</v>
      </c>
      <c r="AB46" s="24" t="n">
        <f aca="false">IF($E46=AB$2,$S46,0)</f>
        <v>0</v>
      </c>
      <c r="AC46" s="24" t="n">
        <f aca="false">IF($E46=AC$2,$S46,0)</f>
        <v>0</v>
      </c>
      <c r="AD46" s="24" t="n">
        <f aca="false">IF($E46=AD$2,$S46,0)</f>
        <v>0</v>
      </c>
      <c r="AE46" s="24" t="n">
        <f aca="false">IF($E46=AE$2,$S46,0)</f>
        <v>0</v>
      </c>
      <c r="AG46" s="24" t="n">
        <f aca="false">IF($E46=AG$2,$T46,0)</f>
        <v>0</v>
      </c>
      <c r="AH46" s="24" t="n">
        <f aca="false">IF($E46=AH$2,$T46,0)</f>
        <v>0</v>
      </c>
      <c r="AI46" s="24" t="n">
        <f aca="false">IF($E46=AI$2,$T46,0)</f>
        <v>0</v>
      </c>
      <c r="AJ46" s="24" t="n">
        <f aca="false">IF($E46=AJ$2,$T46,0)</f>
        <v>0</v>
      </c>
      <c r="AK46" s="24" t="n">
        <f aca="false">IF($E46=AK$2,$T46,0)</f>
        <v>0</v>
      </c>
      <c r="AM46" s="24" t="n">
        <f aca="false">IF($E46=AM$2,$U46,0)</f>
        <v>0</v>
      </c>
      <c r="AN46" s="24" t="n">
        <f aca="false">IF($E46=AN$2,$U46,0)</f>
        <v>0</v>
      </c>
      <c r="AO46" s="24" t="n">
        <f aca="false">IF($E46=AO$2,$U46,0)</f>
        <v>0</v>
      </c>
      <c r="AP46" s="24" t="n">
        <f aca="false">IF($E46=AP$2,$U46,0)</f>
        <v>0</v>
      </c>
      <c r="AQ46" s="24" t="n">
        <f aca="false">IF($E46=AQ$2,$U46,0)</f>
        <v>0</v>
      </c>
    </row>
    <row r="47" customFormat="false" ht="11.25" hidden="false" customHeight="false" outlineLevel="0" collapsed="false">
      <c r="A47" s="14" t="n">
        <f aca="false">DATE(YEAR(A46),MONTH(A46)+1,1)</f>
        <v>37956</v>
      </c>
      <c r="B47" s="15"/>
      <c r="C47" s="17"/>
      <c r="D47" s="17"/>
      <c r="E47" s="16" t="n">
        <f aca="false">(M47-B47)*F47*10000</f>
        <v>0</v>
      </c>
      <c r="F47" s="17"/>
      <c r="G47" s="18" t="n">
        <v>-0.13</v>
      </c>
      <c r="H47" s="19" t="n">
        <v>1</v>
      </c>
      <c r="I47" s="20" t="n">
        <v>6.03</v>
      </c>
      <c r="J47" s="19" t="n">
        <f aca="false">VLOOKUP($A47,PARAMS,2,FALSE())+G47</f>
        <v>4.17</v>
      </c>
      <c r="K47" s="21" t="n">
        <v>0</v>
      </c>
      <c r="L47" s="21" t="n">
        <f aca="false">VLOOKUP($A47,PARAMS,3,FALSE())+K47</f>
        <v>0.31</v>
      </c>
      <c r="M47" s="22" t="n">
        <f aca="false">IF(ISNUMBER($F47),bsd(M$2,$H47,$J47,$I47,$Y47,$L47,$X47,0.2),0)</f>
        <v>0</v>
      </c>
      <c r="N47" s="22" t="n">
        <f aca="false">IF(ISNUMBER($F47),bsd(N$2,$H47,$J47,$I47,$Y47,$L47,$X47,0.2),0)</f>
        <v>0</v>
      </c>
      <c r="O47" s="22" t="n">
        <f aca="false">IF(ISNUMBER($F47),bsd(O$2,$H47,$J47,$I47,$Y47,$L47,$X47,0.2),0)</f>
        <v>0</v>
      </c>
      <c r="P47" s="22" t="n">
        <f aca="false">IF(ISNUMBER($F47),bsd(P$2,$H47,$J47,$I47,$Y47,$L47,$X47,0.2),0)</f>
        <v>0</v>
      </c>
      <c r="Q47" s="22" t="n">
        <f aca="false">IF(ISNUMBER($F47),bsd(Q$2,$H47,$J47,$I47,$Y47,$L47,$X47,0.2),0)</f>
        <v>0</v>
      </c>
      <c r="R47" s="23"/>
      <c r="S47" s="24" t="n">
        <f aca="false">IF(ISNUMBER($A47),$F47*N47,0)</f>
        <v>0</v>
      </c>
      <c r="T47" s="24" t="n">
        <f aca="false">IF(ISNUMBER($A47),$F47*O47,0)</f>
        <v>0</v>
      </c>
      <c r="U47" s="25" t="n">
        <f aca="false">IF(ISNUMBER($A47),$F47*P47*10000,0)</f>
        <v>0</v>
      </c>
      <c r="V47" s="25" t="n">
        <f aca="false">IF(ISNUMBER($A47),$F47*Q47*-10000,0)</f>
        <v>-0</v>
      </c>
      <c r="W47" s="26"/>
      <c r="X47" s="27" t="n">
        <f aca="false">VLOOKUP($A47,PARAMS,7,FALSE())</f>
        <v>0.063800449190321</v>
      </c>
      <c r="Y47" s="28" t="n">
        <f aca="true">IF(ISNUMBER(G47),VLOOKUP($A47,PARAMS,8,FALSE()),VLOOKUP($A47,PARAMS,4,FALSE()))-TODAY()</f>
        <v>-8128</v>
      </c>
      <c r="AA47" s="24" t="n">
        <f aca="false">IF($E47=AA$2,$S47,0)</f>
        <v>0</v>
      </c>
      <c r="AB47" s="24" t="n">
        <f aca="false">IF($E47=AB$2,$S47,0)</f>
        <v>0</v>
      </c>
      <c r="AC47" s="24" t="n">
        <f aca="false">IF($E47=AC$2,$S47,0)</f>
        <v>0</v>
      </c>
      <c r="AD47" s="24" t="n">
        <f aca="false">IF($E47=AD$2,$S47,0)</f>
        <v>0</v>
      </c>
      <c r="AE47" s="24" t="n">
        <f aca="false">IF($E47=AE$2,$S47,0)</f>
        <v>0</v>
      </c>
      <c r="AG47" s="24" t="n">
        <f aca="false">IF($E47=AG$2,$T47,0)</f>
        <v>0</v>
      </c>
      <c r="AH47" s="24" t="n">
        <f aca="false">IF($E47=AH$2,$T47,0)</f>
        <v>0</v>
      </c>
      <c r="AI47" s="24" t="n">
        <f aca="false">IF($E47=AI$2,$T47,0)</f>
        <v>0</v>
      </c>
      <c r="AJ47" s="24" t="n">
        <f aca="false">IF($E47=AJ$2,$T47,0)</f>
        <v>0</v>
      </c>
      <c r="AK47" s="24" t="n">
        <f aca="false">IF($E47=AK$2,$T47,0)</f>
        <v>0</v>
      </c>
      <c r="AM47" s="24" t="n">
        <f aca="false">IF($E47=AM$2,$U47,0)</f>
        <v>0</v>
      </c>
      <c r="AN47" s="24" t="n">
        <f aca="false">IF($E47=AN$2,$U47,0)</f>
        <v>0</v>
      </c>
      <c r="AO47" s="24" t="n">
        <f aca="false">IF($E47=AO$2,$U47,0)</f>
        <v>0</v>
      </c>
      <c r="AP47" s="24" t="n">
        <f aca="false">IF($E47=AP$2,$U47,0)</f>
        <v>0</v>
      </c>
      <c r="AQ47" s="24" t="n">
        <f aca="false">IF($E47=AQ$2,$U47,0)</f>
        <v>0</v>
      </c>
    </row>
    <row r="48" customFormat="false" ht="11.25" hidden="false" customHeight="false" outlineLevel="0" collapsed="false">
      <c r="A48" s="14"/>
      <c r="B48" s="15"/>
      <c r="C48" s="17"/>
      <c r="D48" s="15"/>
      <c r="E48" s="16"/>
      <c r="F48" s="17"/>
      <c r="G48" s="18"/>
      <c r="H48" s="19"/>
      <c r="I48" s="20"/>
      <c r="J48" s="19"/>
      <c r="K48" s="21"/>
      <c r="L48" s="21"/>
      <c r="M48" s="22"/>
      <c r="N48" s="22"/>
      <c r="O48" s="22"/>
      <c r="P48" s="22"/>
      <c r="Q48" s="22"/>
      <c r="R48" s="23"/>
      <c r="S48" s="24"/>
      <c r="T48" s="24"/>
      <c r="U48" s="25"/>
      <c r="V48" s="25"/>
      <c r="W48" s="26"/>
      <c r="X48" s="27"/>
      <c r="Y48" s="28"/>
      <c r="AA48" s="24"/>
      <c r="AB48" s="24"/>
      <c r="AC48" s="24"/>
      <c r="AD48" s="24"/>
      <c r="AE48" s="24"/>
      <c r="AG48" s="24"/>
      <c r="AH48" s="24"/>
      <c r="AI48" s="24"/>
      <c r="AJ48" s="24"/>
      <c r="AK48" s="24"/>
      <c r="AM48" s="24"/>
      <c r="AN48" s="24"/>
      <c r="AO48" s="24"/>
      <c r="AP48" s="24"/>
      <c r="AQ48" s="24"/>
    </row>
    <row r="49" customFormat="false" ht="11.25" hidden="false" customHeight="false" outlineLevel="0" collapsed="false">
      <c r="A49" s="14" t="n">
        <v>37622</v>
      </c>
      <c r="B49" s="15"/>
      <c r="C49" s="17"/>
      <c r="D49" s="17"/>
      <c r="E49" s="16" t="n">
        <f aca="false">(M49-B49)*F49*10000</f>
        <v>0</v>
      </c>
      <c r="F49" s="17"/>
      <c r="G49" s="18" t="n">
        <v>-0.13</v>
      </c>
      <c r="H49" s="19" t="n">
        <v>2</v>
      </c>
      <c r="I49" s="20" t="n">
        <v>2.88</v>
      </c>
      <c r="J49" s="19" t="n">
        <f aca="false">VLOOKUP($A49,PARAMS,2,FALSE())+G49</f>
        <v>4.32</v>
      </c>
      <c r="K49" s="21" t="n">
        <v>0</v>
      </c>
      <c r="L49" s="21" t="n">
        <f aca="false">VLOOKUP($A49,PARAMS,3,FALSE())+K49</f>
        <v>0.34</v>
      </c>
      <c r="M49" s="22" t="n">
        <f aca="false">IF(ISNUMBER($F49),bsd(M$2,$H49,$J49,$I49,$Y49,$L49,$X49,0.2),0)</f>
        <v>0</v>
      </c>
      <c r="N49" s="22" t="n">
        <f aca="false">IF(ISNUMBER($F49),bsd(N$2,$H49,$J49,$I49,$Y49,$L49,$X49,0.2),0)</f>
        <v>0</v>
      </c>
      <c r="O49" s="22" t="n">
        <f aca="false">IF(ISNUMBER($F49),bsd(O$2,$H49,$J49,$I49,$Y49,$L49,$X49,0.2),0)</f>
        <v>0</v>
      </c>
      <c r="P49" s="22" t="n">
        <f aca="false">IF(ISNUMBER($F49),bsd(P$2,$H49,$J49,$I49,$Y49,$L49,$X49,0.2),0)</f>
        <v>0</v>
      </c>
      <c r="Q49" s="22" t="n">
        <f aca="false">IF(ISNUMBER($F49),bsd(Q$2,$H49,$J49,$I49,$Y49,$L49,$X49,0.2),0)</f>
        <v>0</v>
      </c>
      <c r="R49" s="23"/>
      <c r="S49" s="24" t="n">
        <f aca="false">IF(ISNUMBER($A49),$F49*N49,0)</f>
        <v>0</v>
      </c>
      <c r="T49" s="24" t="n">
        <f aca="false">IF(ISNUMBER($A49),$F49*O49,0)</f>
        <v>0</v>
      </c>
      <c r="U49" s="25" t="n">
        <f aca="false">IF(ISNUMBER($A49),$F49*P49*10000,0)</f>
        <v>0</v>
      </c>
      <c r="V49" s="25" t="n">
        <f aca="false">IF(ISNUMBER($A49),$F49*Q49*-10000,0)</f>
        <v>-0</v>
      </c>
      <c r="W49" s="26"/>
      <c r="X49" s="27" t="n">
        <f aca="false">VLOOKUP($A49,PARAMS,7,FALSE())</f>
        <v>0.063634078489685</v>
      </c>
      <c r="Y49" s="28" t="n">
        <f aca="true">IF(ISNUMBER(G49),VLOOKUP($A49,PARAMS,8,FALSE()),VLOOKUP($A49,PARAMS,4,FALSE()))-TODAY()</f>
        <v>-8309</v>
      </c>
      <c r="AA49" s="24" t="n">
        <f aca="false">IF($E49=AA$2,$S49,0)</f>
        <v>0</v>
      </c>
      <c r="AB49" s="24" t="n">
        <f aca="false">IF($E49=AB$2,$S49,0)</f>
        <v>0</v>
      </c>
      <c r="AC49" s="24" t="n">
        <f aca="false">IF($E49=AC$2,$S49,0)</f>
        <v>0</v>
      </c>
      <c r="AD49" s="24" t="n">
        <f aca="false">IF($E49=AD$2,$S49,0)</f>
        <v>0</v>
      </c>
      <c r="AE49" s="24" t="n">
        <f aca="false">IF($E49=AE$2,$S49,0)</f>
        <v>0</v>
      </c>
      <c r="AG49" s="24" t="n">
        <f aca="false">IF($E49=AG$2,$T49,0)</f>
        <v>0</v>
      </c>
      <c r="AH49" s="24" t="n">
        <f aca="false">IF($E49=AH$2,$T49,0)</f>
        <v>0</v>
      </c>
      <c r="AI49" s="24" t="n">
        <f aca="false">IF($E49=AI$2,$T49,0)</f>
        <v>0</v>
      </c>
      <c r="AJ49" s="24" t="n">
        <f aca="false">IF($E49=AJ$2,$T49,0)</f>
        <v>0</v>
      </c>
      <c r="AK49" s="24" t="n">
        <f aca="false">IF($E49=AK$2,$T49,0)</f>
        <v>0</v>
      </c>
      <c r="AM49" s="24" t="n">
        <f aca="false">IF($E49=AM$2,$U49,0)</f>
        <v>0</v>
      </c>
      <c r="AN49" s="24" t="n">
        <f aca="false">IF($E49=AN$2,$U49,0)</f>
        <v>0</v>
      </c>
      <c r="AO49" s="24" t="n">
        <f aca="false">IF($E49=AO$2,$U49,0)</f>
        <v>0</v>
      </c>
      <c r="AP49" s="24" t="n">
        <f aca="false">IF($E49=AP$2,$U49,0)</f>
        <v>0</v>
      </c>
      <c r="AQ49" s="24" t="n">
        <f aca="false">IF($E49=AQ$2,$U49,0)</f>
        <v>0</v>
      </c>
    </row>
    <row r="50" customFormat="false" ht="11.25" hidden="false" customHeight="false" outlineLevel="0" collapsed="false">
      <c r="A50" s="14" t="n">
        <f aca="false">DATE(YEAR(A49),MONTH(A49)+1,1)</f>
        <v>37653</v>
      </c>
      <c r="B50" s="15"/>
      <c r="C50" s="17"/>
      <c r="D50" s="17"/>
      <c r="E50" s="16" t="n">
        <f aca="false">(M50-B50)*F50*10000</f>
        <v>0</v>
      </c>
      <c r="F50" s="17"/>
      <c r="G50" s="18" t="n">
        <v>-0.13</v>
      </c>
      <c r="H50" s="19" t="n">
        <v>2</v>
      </c>
      <c r="I50" s="20" t="n">
        <v>2.88</v>
      </c>
      <c r="J50" s="19" t="n">
        <f aca="false">VLOOKUP($A50,PARAMS,2,FALSE())+G50</f>
        <v>4</v>
      </c>
      <c r="K50" s="21" t="n">
        <v>0</v>
      </c>
      <c r="L50" s="21" t="n">
        <f aca="false">VLOOKUP($A50,PARAMS,3,FALSE())+K50</f>
        <v>0.3275</v>
      </c>
      <c r="M50" s="22" t="n">
        <f aca="false">IF(ISNUMBER($F50),bsd(M$2,$H50,$J50,$I50,$Y50,$L50,$X50,0.2),0)</f>
        <v>0</v>
      </c>
      <c r="N50" s="22" t="n">
        <f aca="false">IF(ISNUMBER($F50),bsd(N$2,$H50,$J50,$I50,$Y50,$L50,$X50,0.2),0)</f>
        <v>0</v>
      </c>
      <c r="O50" s="22" t="n">
        <f aca="false">IF(ISNUMBER($F50),bsd(O$2,$H50,$J50,$I50,$Y50,$L50,$X50,0.2),0)</f>
        <v>0</v>
      </c>
      <c r="P50" s="22" t="n">
        <f aca="false">IF(ISNUMBER($F50),bsd(P$2,$H50,$J50,$I50,$Y50,$L50,$X50,0.2),0)</f>
        <v>0</v>
      </c>
      <c r="Q50" s="22" t="n">
        <f aca="false">IF(ISNUMBER($F50),bsd(Q$2,$H50,$J50,$I50,$Y50,$L50,$X50,0.2),0)</f>
        <v>0</v>
      </c>
      <c r="R50" s="23"/>
      <c r="S50" s="24" t="n">
        <f aca="false">IF(ISNUMBER($A50),$F50*N50,0)</f>
        <v>0</v>
      </c>
      <c r="T50" s="24" t="n">
        <f aca="false">IF(ISNUMBER($A50),$F50*O50,0)</f>
        <v>0</v>
      </c>
      <c r="U50" s="25" t="n">
        <f aca="false">IF(ISNUMBER($A50),$F50*P50*10000,0)</f>
        <v>0</v>
      </c>
      <c r="V50" s="25" t="n">
        <f aca="false">IF(ISNUMBER($A50),$F50*Q50*-10000,0)</f>
        <v>-0</v>
      </c>
      <c r="W50" s="26"/>
      <c r="X50" s="27" t="n">
        <f aca="false">VLOOKUP($A50,PARAMS,7,FALSE())</f>
        <v>0.063651887557171</v>
      </c>
      <c r="Y50" s="28" t="n">
        <f aca="true">IF(ISNUMBER(G50),VLOOKUP($A50,PARAMS,8,FALSE()),VLOOKUP($A50,PARAMS,4,FALSE()))-TODAY()</f>
        <v>-8276</v>
      </c>
      <c r="AA50" s="24" t="n">
        <f aca="false">IF($E50=AA$2,$S50,0)</f>
        <v>0</v>
      </c>
      <c r="AB50" s="24" t="n">
        <f aca="false">IF($E50=AB$2,$S50,0)</f>
        <v>0</v>
      </c>
      <c r="AC50" s="24" t="n">
        <f aca="false">IF($E50=AC$2,$S50,0)</f>
        <v>0</v>
      </c>
      <c r="AD50" s="24" t="n">
        <f aca="false">IF($E50=AD$2,$S50,0)</f>
        <v>0</v>
      </c>
      <c r="AE50" s="24" t="n">
        <f aca="false">IF($E50=AE$2,$S50,0)</f>
        <v>0</v>
      </c>
      <c r="AG50" s="24" t="n">
        <f aca="false">IF($E50=AG$2,$T50,0)</f>
        <v>0</v>
      </c>
      <c r="AH50" s="24" t="n">
        <f aca="false">IF($E50=AH$2,$T50,0)</f>
        <v>0</v>
      </c>
      <c r="AI50" s="24" t="n">
        <f aca="false">IF($E50=AI$2,$T50,0)</f>
        <v>0</v>
      </c>
      <c r="AJ50" s="24" t="n">
        <f aca="false">IF($E50=AJ$2,$T50,0)</f>
        <v>0</v>
      </c>
      <c r="AK50" s="24" t="n">
        <f aca="false">IF($E50=AK$2,$T50,0)</f>
        <v>0</v>
      </c>
      <c r="AM50" s="24" t="n">
        <f aca="false">IF($E50=AM$2,$U50,0)</f>
        <v>0</v>
      </c>
      <c r="AN50" s="24" t="n">
        <f aca="false">IF($E50=AN$2,$U50,0)</f>
        <v>0</v>
      </c>
      <c r="AO50" s="24" t="n">
        <f aca="false">IF($E50=AO$2,$U50,0)</f>
        <v>0</v>
      </c>
      <c r="AP50" s="24" t="n">
        <f aca="false">IF($E50=AP$2,$U50,0)</f>
        <v>0</v>
      </c>
      <c r="AQ50" s="24" t="n">
        <f aca="false">IF($E50=AQ$2,$U50,0)</f>
        <v>0</v>
      </c>
    </row>
    <row r="51" customFormat="false" ht="11.25" hidden="false" customHeight="false" outlineLevel="0" collapsed="false">
      <c r="A51" s="14" t="n">
        <f aca="false">DATE(YEAR(A50),MONTH(A50)+1,1)</f>
        <v>37681</v>
      </c>
      <c r="B51" s="15"/>
      <c r="C51" s="17"/>
      <c r="D51" s="17"/>
      <c r="E51" s="16" t="n">
        <f aca="false">(M51-B51)*F51*10000</f>
        <v>0</v>
      </c>
      <c r="F51" s="17"/>
      <c r="G51" s="18" t="n">
        <v>-0.13</v>
      </c>
      <c r="H51" s="19" t="n">
        <v>2</v>
      </c>
      <c r="I51" s="20" t="n">
        <v>2.88</v>
      </c>
      <c r="J51" s="19" t="n">
        <f aca="false">VLOOKUP($A51,PARAMS,2,FALSE())+G51</f>
        <v>3.83</v>
      </c>
      <c r="K51" s="21" t="n">
        <v>0</v>
      </c>
      <c r="L51" s="21" t="n">
        <f aca="false">VLOOKUP($A51,PARAMS,3,FALSE())+K51</f>
        <v>0.31</v>
      </c>
      <c r="M51" s="22" t="n">
        <f aca="false">IF(ISNUMBER($F51),bsd(M$2,$H51,$J51,$I51,$Y51,$L51,$X51,0.2),0)</f>
        <v>0</v>
      </c>
      <c r="N51" s="22" t="n">
        <f aca="false">IF(ISNUMBER($F51),bsd(N$2,$H51,$J51,$I51,$Y51,$L51,$X51,0.2),0)</f>
        <v>0</v>
      </c>
      <c r="O51" s="22" t="n">
        <f aca="false">IF(ISNUMBER($F51),bsd(O$2,$H51,$J51,$I51,$Y51,$L51,$X51,0.2),0)</f>
        <v>0</v>
      </c>
      <c r="P51" s="22" t="n">
        <f aca="false">IF(ISNUMBER($F51),bsd(P$2,$H51,$J51,$I51,$Y51,$L51,$X51,0.2),0)</f>
        <v>0</v>
      </c>
      <c r="Q51" s="22" t="n">
        <f aca="false">IF(ISNUMBER($F51),bsd(Q$2,$H51,$J51,$I51,$Y51,$L51,$X51,0.2),0)</f>
        <v>0</v>
      </c>
      <c r="R51" s="23"/>
      <c r="S51" s="24" t="n">
        <f aca="false">IF(ISNUMBER($A51),$F51*N51,0)</f>
        <v>0</v>
      </c>
      <c r="T51" s="24" t="n">
        <f aca="false">IF(ISNUMBER($A51),$F51*O51,0)</f>
        <v>0</v>
      </c>
      <c r="U51" s="25" t="n">
        <f aca="false">IF(ISNUMBER($A51),$F51*P51*10000,0)</f>
        <v>0</v>
      </c>
      <c r="V51" s="25" t="n">
        <f aca="false">IF(ISNUMBER($A51),$F51*Q51*-10000,0)</f>
        <v>-0</v>
      </c>
      <c r="W51" s="26"/>
      <c r="X51" s="27" t="n">
        <f aca="false">VLOOKUP($A51,PARAMS,7,FALSE())</f>
        <v>0.063664827610209</v>
      </c>
      <c r="Y51" s="28" t="n">
        <f aca="true">IF(ISNUMBER(G51),VLOOKUP($A51,PARAMS,8,FALSE()),VLOOKUP($A51,PARAMS,4,FALSE()))-TODAY()</f>
        <v>-8248</v>
      </c>
      <c r="AA51" s="24" t="n">
        <f aca="false">IF($E51=AA$2,$S51,0)</f>
        <v>0</v>
      </c>
      <c r="AB51" s="24" t="n">
        <f aca="false">IF($E51=AB$2,$S51,0)</f>
        <v>0</v>
      </c>
      <c r="AC51" s="24" t="n">
        <f aca="false">IF($E51=AC$2,$S51,0)</f>
        <v>0</v>
      </c>
      <c r="AD51" s="24" t="n">
        <f aca="false">IF($E51=AD$2,$S51,0)</f>
        <v>0</v>
      </c>
      <c r="AE51" s="24" t="n">
        <f aca="false">IF($E51=AE$2,$S51,0)</f>
        <v>0</v>
      </c>
      <c r="AG51" s="24" t="n">
        <f aca="false">IF($E51=AG$2,$T51,0)</f>
        <v>0</v>
      </c>
      <c r="AH51" s="24" t="n">
        <f aca="false">IF($E51=AH$2,$T51,0)</f>
        <v>0</v>
      </c>
      <c r="AI51" s="24" t="n">
        <f aca="false">IF($E51=AI$2,$T51,0)</f>
        <v>0</v>
      </c>
      <c r="AJ51" s="24" t="n">
        <f aca="false">IF($E51=AJ$2,$T51,0)</f>
        <v>0</v>
      </c>
      <c r="AK51" s="24" t="n">
        <f aca="false">IF($E51=AK$2,$T51,0)</f>
        <v>0</v>
      </c>
      <c r="AM51" s="24" t="n">
        <f aca="false">IF($E51=AM$2,$U51,0)</f>
        <v>0</v>
      </c>
      <c r="AN51" s="24" t="n">
        <f aca="false">IF($E51=AN$2,$U51,0)</f>
        <v>0</v>
      </c>
      <c r="AO51" s="24" t="n">
        <f aca="false">IF($E51=AO$2,$U51,0)</f>
        <v>0</v>
      </c>
      <c r="AP51" s="24" t="n">
        <f aca="false">IF($E51=AP$2,$U51,0)</f>
        <v>0</v>
      </c>
      <c r="AQ51" s="24" t="n">
        <f aca="false">IF($E51=AQ$2,$U51,0)</f>
        <v>0</v>
      </c>
    </row>
    <row r="52" customFormat="false" ht="11.25" hidden="false" customHeight="false" outlineLevel="0" collapsed="false">
      <c r="A52" s="14" t="n">
        <f aca="false">DATE(YEAR(A51),MONTH(A51)+1,1)</f>
        <v>37712</v>
      </c>
      <c r="B52" s="15"/>
      <c r="C52" s="17"/>
      <c r="D52" s="17"/>
      <c r="E52" s="16" t="n">
        <f aca="false">(M52-B52)*F52*10000</f>
        <v>0</v>
      </c>
      <c r="F52" s="17"/>
      <c r="G52" s="18" t="n">
        <v>-0.13</v>
      </c>
      <c r="H52" s="19" t="n">
        <v>2</v>
      </c>
      <c r="I52" s="20" t="n">
        <v>2.88</v>
      </c>
      <c r="J52" s="19" t="n">
        <f aca="false">VLOOKUP($A52,PARAMS,2,FALSE())+G52</f>
        <v>3.795</v>
      </c>
      <c r="K52" s="21" t="n">
        <v>0</v>
      </c>
      <c r="L52" s="21" t="n">
        <f aca="false">VLOOKUP($A52,PARAMS,3,FALSE())+K52</f>
        <v>0.305</v>
      </c>
      <c r="M52" s="22" t="n">
        <f aca="false">IF(ISNUMBER($F52),bsd(M$2,$H52,$J52,$I52,$Y52,$L52,$X52,0.2),0)</f>
        <v>0</v>
      </c>
      <c r="N52" s="22" t="n">
        <f aca="false">IF(ISNUMBER($F52),bsd(N$2,$H52,$J52,$I52,$Y52,$L52,$X52,0.2),0)</f>
        <v>0</v>
      </c>
      <c r="O52" s="22" t="n">
        <f aca="false">IF(ISNUMBER($F52),bsd(O$2,$H52,$J52,$I52,$Y52,$L52,$X52,0.2),0)</f>
        <v>0</v>
      </c>
      <c r="P52" s="22" t="n">
        <f aca="false">IF(ISNUMBER($F52),bsd(P$2,$H52,$J52,$I52,$Y52,$L52,$X52,0.2),0)</f>
        <v>0</v>
      </c>
      <c r="Q52" s="22" t="n">
        <f aca="false">IF(ISNUMBER($F52),bsd(Q$2,$H52,$J52,$I52,$Y52,$L52,$X52,0.2),0)</f>
        <v>0</v>
      </c>
      <c r="R52" s="23"/>
      <c r="S52" s="24" t="n">
        <f aca="false">IF(ISNUMBER($A52),$F52*N52,0)</f>
        <v>0</v>
      </c>
      <c r="T52" s="24" t="n">
        <f aca="false">IF(ISNUMBER($A52),$F52*O52,0)</f>
        <v>0</v>
      </c>
      <c r="U52" s="25" t="n">
        <f aca="false">IF(ISNUMBER($A52),$F52*P52*10000,0)</f>
        <v>0</v>
      </c>
      <c r="V52" s="25" t="n">
        <f aca="false">IF(ISNUMBER($A52),$F52*Q52*-10000,0)</f>
        <v>-0</v>
      </c>
      <c r="W52" s="26"/>
      <c r="X52" s="27" t="n">
        <f aca="false">VLOOKUP($A52,PARAMS,7,FALSE())</f>
        <v>0.063668072021421</v>
      </c>
      <c r="Y52" s="28" t="n">
        <f aca="true">IF(ISNUMBER(G52),VLOOKUP($A52,PARAMS,8,FALSE()),VLOOKUP($A52,PARAMS,4,FALSE()))-TODAY()</f>
        <v>-8219</v>
      </c>
      <c r="AA52" s="24" t="n">
        <f aca="false">IF($E52=AA$2,$S52,0)</f>
        <v>0</v>
      </c>
      <c r="AB52" s="24" t="n">
        <f aca="false">IF($E52=AB$2,$S52,0)</f>
        <v>0</v>
      </c>
      <c r="AC52" s="24" t="n">
        <f aca="false">IF($E52=AC$2,$S52,0)</f>
        <v>0</v>
      </c>
      <c r="AD52" s="24" t="n">
        <f aca="false">IF($E52=AD$2,$S52,0)</f>
        <v>0</v>
      </c>
      <c r="AE52" s="24" t="n">
        <f aca="false">IF($E52=AE$2,$S52,0)</f>
        <v>0</v>
      </c>
      <c r="AG52" s="24" t="n">
        <f aca="false">IF($E52=AG$2,$T52,0)</f>
        <v>0</v>
      </c>
      <c r="AH52" s="24" t="n">
        <f aca="false">IF($E52=AH$2,$T52,0)</f>
        <v>0</v>
      </c>
      <c r="AI52" s="24" t="n">
        <f aca="false">IF($E52=AI$2,$T52,0)</f>
        <v>0</v>
      </c>
      <c r="AJ52" s="24" t="n">
        <f aca="false">IF($E52=AJ$2,$T52,0)</f>
        <v>0</v>
      </c>
      <c r="AK52" s="24" t="n">
        <f aca="false">IF($E52=AK$2,$T52,0)</f>
        <v>0</v>
      </c>
      <c r="AM52" s="24" t="n">
        <f aca="false">IF($E52=AM$2,$U52,0)</f>
        <v>0</v>
      </c>
      <c r="AN52" s="24" t="n">
        <f aca="false">IF($E52=AN$2,$U52,0)</f>
        <v>0</v>
      </c>
      <c r="AO52" s="24" t="n">
        <f aca="false">IF($E52=AO$2,$U52,0)</f>
        <v>0</v>
      </c>
      <c r="AP52" s="24" t="n">
        <f aca="false">IF($E52=AP$2,$U52,0)</f>
        <v>0</v>
      </c>
      <c r="AQ52" s="24" t="n">
        <f aca="false">IF($E52=AQ$2,$U52,0)</f>
        <v>0</v>
      </c>
    </row>
    <row r="53" customFormat="false" ht="11.25" hidden="false" customHeight="false" outlineLevel="0" collapsed="false">
      <c r="A53" s="14" t="n">
        <f aca="false">DATE(YEAR(A52),MONTH(A52)+1,1)</f>
        <v>37742</v>
      </c>
      <c r="B53" s="15"/>
      <c r="C53" s="17"/>
      <c r="D53" s="17"/>
      <c r="E53" s="16" t="n">
        <f aca="false">(M53-B53)*F53*10000</f>
        <v>0</v>
      </c>
      <c r="F53" s="17"/>
      <c r="G53" s="18" t="n">
        <v>-0.13</v>
      </c>
      <c r="H53" s="19" t="n">
        <v>2</v>
      </c>
      <c r="I53" s="20" t="n">
        <v>2.88</v>
      </c>
      <c r="J53" s="19" t="n">
        <f aca="false">VLOOKUP($A53,PARAMS,2,FALSE())+G53</f>
        <v>3.808</v>
      </c>
      <c r="K53" s="21" t="n">
        <v>0</v>
      </c>
      <c r="L53" s="21" t="n">
        <f aca="false">VLOOKUP($A53,PARAMS,3,FALSE())+K53</f>
        <v>0.3025</v>
      </c>
      <c r="M53" s="22" t="n">
        <f aca="false">IF(ISNUMBER($F53),bsd(M$2,$H53,$J53,$I53,$Y53,$L53,$X53,0.2),0)</f>
        <v>0</v>
      </c>
      <c r="N53" s="22" t="n">
        <f aca="false">IF(ISNUMBER($F53),bsd(N$2,$H53,$J53,$I53,$Y53,$L53,$X53,0.2),0)</f>
        <v>0</v>
      </c>
      <c r="O53" s="22" t="n">
        <f aca="false">IF(ISNUMBER($F53),bsd(O$2,$H53,$J53,$I53,$Y53,$L53,$X53,0.2),0)</f>
        <v>0</v>
      </c>
      <c r="P53" s="22" t="n">
        <f aca="false">IF(ISNUMBER($F53),bsd(P$2,$H53,$J53,$I53,$Y53,$L53,$X53,0.2),0)</f>
        <v>0</v>
      </c>
      <c r="Q53" s="22" t="n">
        <f aca="false">IF(ISNUMBER($F53),bsd(Q$2,$H53,$J53,$I53,$Y53,$L53,$X53,0.2),0)</f>
        <v>0</v>
      </c>
      <c r="R53" s="23"/>
      <c r="S53" s="24" t="n">
        <f aca="false">IF(ISNUMBER($A53),$F53*N53,0)</f>
        <v>0</v>
      </c>
      <c r="T53" s="24" t="n">
        <f aca="false">IF(ISNUMBER($A53),$F53*O53,0)</f>
        <v>0</v>
      </c>
      <c r="U53" s="25" t="n">
        <f aca="false">IF(ISNUMBER($A53),$F53*P53*10000,0)</f>
        <v>0</v>
      </c>
      <c r="V53" s="25" t="n">
        <f aca="false">IF(ISNUMBER($A53),$F53*Q53*-10000,0)</f>
        <v>-0</v>
      </c>
      <c r="W53" s="26"/>
      <c r="X53" s="27" t="n">
        <f aca="false">VLOOKUP($A53,PARAMS,7,FALSE())</f>
        <v>0.063671424579677</v>
      </c>
      <c r="Y53" s="28" t="n">
        <f aca="true">IF(ISNUMBER(G53),VLOOKUP($A53,PARAMS,8,FALSE()),VLOOKUP($A53,PARAMS,4,FALSE()))-TODAY()</f>
        <v>-8187</v>
      </c>
      <c r="AA53" s="24" t="n">
        <f aca="false">IF($E53=AA$2,$S53,0)</f>
        <v>0</v>
      </c>
      <c r="AB53" s="24" t="n">
        <f aca="false">IF($E53=AB$2,$S53,0)</f>
        <v>0</v>
      </c>
      <c r="AC53" s="24" t="n">
        <f aca="false">IF($E53=AC$2,$S53,0)</f>
        <v>0</v>
      </c>
      <c r="AD53" s="24" t="n">
        <f aca="false">IF($E53=AD$2,$S53,0)</f>
        <v>0</v>
      </c>
      <c r="AE53" s="24" t="n">
        <f aca="false">IF($E53=AE$2,$S53,0)</f>
        <v>0</v>
      </c>
      <c r="AG53" s="24" t="n">
        <f aca="false">IF($E53=AG$2,$T53,0)</f>
        <v>0</v>
      </c>
      <c r="AH53" s="24" t="n">
        <f aca="false">IF($E53=AH$2,$T53,0)</f>
        <v>0</v>
      </c>
      <c r="AI53" s="24" t="n">
        <f aca="false">IF($E53=AI$2,$T53,0)</f>
        <v>0</v>
      </c>
      <c r="AJ53" s="24" t="n">
        <f aca="false">IF($E53=AJ$2,$T53,0)</f>
        <v>0</v>
      </c>
      <c r="AK53" s="24" t="n">
        <f aca="false">IF($E53=AK$2,$T53,0)</f>
        <v>0</v>
      </c>
      <c r="AM53" s="24" t="n">
        <f aca="false">IF($E53=AM$2,$U53,0)</f>
        <v>0</v>
      </c>
      <c r="AN53" s="24" t="n">
        <f aca="false">IF($E53=AN$2,$U53,0)</f>
        <v>0</v>
      </c>
      <c r="AO53" s="24" t="n">
        <f aca="false">IF($E53=AO$2,$U53,0)</f>
        <v>0</v>
      </c>
      <c r="AP53" s="24" t="n">
        <f aca="false">IF($E53=AP$2,$U53,0)</f>
        <v>0</v>
      </c>
      <c r="AQ53" s="24" t="n">
        <f aca="false">IF($E53=AQ$2,$U53,0)</f>
        <v>0</v>
      </c>
    </row>
    <row r="54" customFormat="false" ht="11.25" hidden="false" customHeight="false" outlineLevel="0" collapsed="false">
      <c r="A54" s="14" t="n">
        <f aca="false">DATE(YEAR(A53),MONTH(A53)+1,1)</f>
        <v>37773</v>
      </c>
      <c r="B54" s="15"/>
      <c r="C54" s="17"/>
      <c r="D54" s="17"/>
      <c r="E54" s="16" t="n">
        <f aca="false">(M54-B54)*F54*10000</f>
        <v>0</v>
      </c>
      <c r="F54" s="17"/>
      <c r="G54" s="18" t="n">
        <v>-0.13</v>
      </c>
      <c r="H54" s="19" t="n">
        <v>2</v>
      </c>
      <c r="I54" s="20" t="n">
        <v>2.88</v>
      </c>
      <c r="J54" s="19" t="n">
        <f aca="false">VLOOKUP($A54,PARAMS,2,FALSE())+G54</f>
        <v>3.813</v>
      </c>
      <c r="K54" s="21" t="n">
        <v>0</v>
      </c>
      <c r="L54" s="21" t="n">
        <f aca="false">VLOOKUP($A54,PARAMS,3,FALSE())+K54</f>
        <v>0.3025</v>
      </c>
      <c r="M54" s="22" t="n">
        <f aca="false">IF(ISNUMBER($F54),bsd(M$2,$H54,$J54,$I54,$Y54,$L54,$X54,0.2),0)</f>
        <v>0</v>
      </c>
      <c r="N54" s="22" t="n">
        <f aca="false">IF(ISNUMBER($F54),bsd(N$2,$H54,$J54,$I54,$Y54,$L54,$X54,0.2),0)</f>
        <v>0</v>
      </c>
      <c r="O54" s="22" t="n">
        <f aca="false">IF(ISNUMBER($F54),bsd(O$2,$H54,$J54,$I54,$Y54,$L54,$X54,0.2),0)</f>
        <v>0</v>
      </c>
      <c r="P54" s="22" t="n">
        <f aca="false">IF(ISNUMBER($F54),bsd(P$2,$H54,$J54,$I54,$Y54,$L54,$X54,0.2),0)</f>
        <v>0</v>
      </c>
      <c r="Q54" s="22" t="n">
        <f aca="false">IF(ISNUMBER($F54),bsd(Q$2,$H54,$J54,$I54,$Y54,$L54,$X54,0.2),0)</f>
        <v>0</v>
      </c>
      <c r="R54" s="23"/>
      <c r="S54" s="24" t="n">
        <f aca="false">IF(ISNUMBER($A54),$F54*N54,0)</f>
        <v>0</v>
      </c>
      <c r="T54" s="24" t="n">
        <f aca="false">IF(ISNUMBER($A54),$F54*O54,0)</f>
        <v>0</v>
      </c>
      <c r="U54" s="25" t="n">
        <f aca="false">IF(ISNUMBER($A54),$F54*P54*10000,0)</f>
        <v>0</v>
      </c>
      <c r="V54" s="25" t="n">
        <f aca="false">IF(ISNUMBER($A54),$F54*Q54*-10000,0)</f>
        <v>-0</v>
      </c>
      <c r="W54" s="26"/>
      <c r="X54" s="27" t="n">
        <f aca="false">VLOOKUP($A54,PARAMS,7,FALSE())</f>
        <v>0.063679142600479</v>
      </c>
      <c r="Y54" s="28" t="n">
        <f aca="true">IF(ISNUMBER(G54),VLOOKUP($A54,PARAMS,8,FALSE()),VLOOKUP($A54,PARAMS,4,FALSE()))-TODAY()</f>
        <v>-8157</v>
      </c>
      <c r="AA54" s="24" t="n">
        <f aca="false">IF($E54=AA$2,$S54,0)</f>
        <v>0</v>
      </c>
      <c r="AB54" s="24" t="n">
        <f aca="false">IF($E54=AB$2,$S54,0)</f>
        <v>0</v>
      </c>
      <c r="AC54" s="24" t="n">
        <f aca="false">IF($E54=AC$2,$S54,0)</f>
        <v>0</v>
      </c>
      <c r="AD54" s="24" t="n">
        <f aca="false">IF($E54=AD$2,$S54,0)</f>
        <v>0</v>
      </c>
      <c r="AE54" s="24" t="n">
        <f aca="false">IF($E54=AE$2,$S54,0)</f>
        <v>0</v>
      </c>
      <c r="AG54" s="24" t="n">
        <f aca="false">IF($E54=AG$2,$T54,0)</f>
        <v>0</v>
      </c>
      <c r="AH54" s="24" t="n">
        <f aca="false">IF($E54=AH$2,$T54,0)</f>
        <v>0</v>
      </c>
      <c r="AI54" s="24" t="n">
        <f aca="false">IF($E54=AI$2,$T54,0)</f>
        <v>0</v>
      </c>
      <c r="AJ54" s="24" t="n">
        <f aca="false">IF($E54=AJ$2,$T54,0)</f>
        <v>0</v>
      </c>
      <c r="AK54" s="24" t="n">
        <f aca="false">IF($E54=AK$2,$T54,0)</f>
        <v>0</v>
      </c>
      <c r="AM54" s="24" t="n">
        <f aca="false">IF($E54=AM$2,$U54,0)</f>
        <v>0</v>
      </c>
      <c r="AN54" s="24" t="n">
        <f aca="false">IF($E54=AN$2,$U54,0)</f>
        <v>0</v>
      </c>
      <c r="AO54" s="24" t="n">
        <f aca="false">IF($E54=AO$2,$U54,0)</f>
        <v>0</v>
      </c>
      <c r="AP54" s="24" t="n">
        <f aca="false">IF($E54=AP$2,$U54,0)</f>
        <v>0</v>
      </c>
      <c r="AQ54" s="24" t="n">
        <f aca="false">IF($E54=AQ$2,$U54,0)</f>
        <v>0</v>
      </c>
    </row>
    <row r="55" customFormat="false" ht="11.25" hidden="false" customHeight="false" outlineLevel="0" collapsed="false">
      <c r="A55" s="14" t="n">
        <f aca="false">DATE(YEAR(A54),MONTH(A54)+1,1)</f>
        <v>37803</v>
      </c>
      <c r="B55" s="15"/>
      <c r="C55" s="17"/>
      <c r="D55" s="17"/>
      <c r="E55" s="16" t="n">
        <f aca="false">(M55-B55)*F55*10000</f>
        <v>0</v>
      </c>
      <c r="F55" s="17"/>
      <c r="G55" s="18" t="n">
        <v>-0.13</v>
      </c>
      <c r="H55" s="19" t="n">
        <v>2</v>
      </c>
      <c r="I55" s="20" t="n">
        <v>2.88</v>
      </c>
      <c r="J55" s="19" t="n">
        <f aca="false">VLOOKUP($A55,PARAMS,2,FALSE())+G55</f>
        <v>3.808</v>
      </c>
      <c r="K55" s="21" t="n">
        <v>0</v>
      </c>
      <c r="L55" s="21" t="n">
        <f aca="false">VLOOKUP($A55,PARAMS,3,FALSE())+K55</f>
        <v>0.3025</v>
      </c>
      <c r="M55" s="22" t="n">
        <f aca="false">IF(ISNUMBER($F55),bsd(M$2,$H55,$J55,$I55,$Y55,$L55,$X55,0.2),0)</f>
        <v>0</v>
      </c>
      <c r="N55" s="22" t="n">
        <f aca="false">IF(ISNUMBER($F55),bsd(N$2,$H55,$J55,$I55,$Y55,$L55,$X55,0.2),0)</f>
        <v>0</v>
      </c>
      <c r="O55" s="22" t="n">
        <f aca="false">IF(ISNUMBER($F55),bsd(O$2,$H55,$J55,$I55,$Y55,$L55,$X55,0.2),0)</f>
        <v>0</v>
      </c>
      <c r="P55" s="22" t="n">
        <f aca="false">IF(ISNUMBER($F55),bsd(P$2,$H55,$J55,$I55,$Y55,$L55,$X55,0.2),0)</f>
        <v>0</v>
      </c>
      <c r="Q55" s="22" t="n">
        <f aca="false">IF(ISNUMBER($F55),bsd(Q$2,$H55,$J55,$I55,$Y55,$L55,$X55,0.2),0)</f>
        <v>0</v>
      </c>
      <c r="R55" s="23"/>
      <c r="S55" s="24" t="n">
        <f aca="false">IF(ISNUMBER($A55),$F55*N55,0)</f>
        <v>0</v>
      </c>
      <c r="T55" s="24" t="n">
        <f aca="false">IF(ISNUMBER($A55),$F55*O55,0)</f>
        <v>0</v>
      </c>
      <c r="U55" s="25" t="n">
        <f aca="false">IF(ISNUMBER($A55),$F55*P55*10000,0)</f>
        <v>0</v>
      </c>
      <c r="V55" s="25" t="n">
        <f aca="false">IF(ISNUMBER($A55),$F55*Q55*-10000,0)</f>
        <v>-0</v>
      </c>
      <c r="W55" s="26"/>
      <c r="X55" s="27" t="n">
        <f aca="false">VLOOKUP($A55,PARAMS,7,FALSE())</f>
        <v>0.063693544283071</v>
      </c>
      <c r="Y55" s="28" t="n">
        <f aca="true">IF(ISNUMBER(G55),VLOOKUP($A55,PARAMS,8,FALSE()),VLOOKUP($A55,PARAMS,4,FALSE()))-TODAY()</f>
        <v>-8128</v>
      </c>
      <c r="AA55" s="24" t="n">
        <f aca="false">IF($E55=AA$2,$S55,0)</f>
        <v>0</v>
      </c>
      <c r="AB55" s="24" t="n">
        <f aca="false">IF($E55=AB$2,$S55,0)</f>
        <v>0</v>
      </c>
      <c r="AC55" s="24" t="n">
        <f aca="false">IF($E55=AC$2,$S55,0)</f>
        <v>0</v>
      </c>
      <c r="AD55" s="24" t="n">
        <f aca="false">IF($E55=AD$2,$S55,0)</f>
        <v>0</v>
      </c>
      <c r="AE55" s="24" t="n">
        <f aca="false">IF($E55=AE$2,$S55,0)</f>
        <v>0</v>
      </c>
      <c r="AG55" s="24" t="n">
        <f aca="false">IF($E55=AG$2,$T55,0)</f>
        <v>0</v>
      </c>
      <c r="AH55" s="24" t="n">
        <f aca="false">IF($E55=AH$2,$T55,0)</f>
        <v>0</v>
      </c>
      <c r="AI55" s="24" t="n">
        <f aca="false">IF($E55=AI$2,$T55,0)</f>
        <v>0</v>
      </c>
      <c r="AJ55" s="24" t="n">
        <f aca="false">IF($E55=AJ$2,$T55,0)</f>
        <v>0</v>
      </c>
      <c r="AK55" s="24" t="n">
        <f aca="false">IF($E55=AK$2,$T55,0)</f>
        <v>0</v>
      </c>
      <c r="AM55" s="24" t="n">
        <f aca="false">IF($E55=AM$2,$U55,0)</f>
        <v>0</v>
      </c>
      <c r="AN55" s="24" t="n">
        <f aca="false">IF($E55=AN$2,$U55,0)</f>
        <v>0</v>
      </c>
      <c r="AO55" s="24" t="n">
        <f aca="false">IF($E55=AO$2,$U55,0)</f>
        <v>0</v>
      </c>
      <c r="AP55" s="24" t="n">
        <f aca="false">IF($E55=AP$2,$U55,0)</f>
        <v>0</v>
      </c>
      <c r="AQ55" s="24" t="n">
        <f aca="false">IF($E55=AQ$2,$U55,0)</f>
        <v>0</v>
      </c>
    </row>
    <row r="56" customFormat="false" ht="11.25" hidden="false" customHeight="false" outlineLevel="0" collapsed="false">
      <c r="A56" s="14" t="n">
        <f aca="false">DATE(YEAR(A55),MONTH(A55)+1,1)</f>
        <v>37834</v>
      </c>
      <c r="B56" s="15"/>
      <c r="C56" s="17"/>
      <c r="D56" s="17"/>
      <c r="E56" s="16" t="n">
        <f aca="false">(M56-B56)*F56*10000</f>
        <v>0</v>
      </c>
      <c r="F56" s="17"/>
      <c r="G56" s="18" t="n">
        <v>-0.13</v>
      </c>
      <c r="H56" s="19" t="n">
        <v>2</v>
      </c>
      <c r="I56" s="20" t="n">
        <v>2.88</v>
      </c>
      <c r="J56" s="19" t="n">
        <f aca="false">VLOOKUP($A56,PARAMS,2,FALSE())+G56</f>
        <v>3.82</v>
      </c>
      <c r="K56" s="21" t="n">
        <v>0</v>
      </c>
      <c r="L56" s="21" t="n">
        <f aca="false">VLOOKUP($A56,PARAMS,3,FALSE())+K56</f>
        <v>0.3025</v>
      </c>
      <c r="M56" s="22" t="n">
        <f aca="false">IF(ISNUMBER($F56),bsd(M$2,$H56,$J56,$I56,$Y56,$L56,$X56,0.2),0)</f>
        <v>0</v>
      </c>
      <c r="N56" s="22" t="n">
        <f aca="false">IF(ISNUMBER($F56),bsd(N$2,$H56,$J56,$I56,$Y56,$L56,$X56,0.2),0)</f>
        <v>0</v>
      </c>
      <c r="O56" s="22" t="n">
        <f aca="false">IF(ISNUMBER($F56),bsd(O$2,$H56,$J56,$I56,$Y56,$L56,$X56,0.2),0)</f>
        <v>0</v>
      </c>
      <c r="P56" s="22" t="n">
        <f aca="false">IF(ISNUMBER($F56),bsd(P$2,$H56,$J56,$I56,$Y56,$L56,$X56,0.2),0)</f>
        <v>0</v>
      </c>
      <c r="Q56" s="22" t="n">
        <f aca="false">IF(ISNUMBER($F56),bsd(Q$2,$H56,$J56,$I56,$Y56,$L56,$X56,0.2),0)</f>
        <v>0</v>
      </c>
      <c r="R56" s="23"/>
      <c r="S56" s="24" t="n">
        <f aca="false">IF(ISNUMBER($A56),$F56*N56,0)</f>
        <v>0</v>
      </c>
      <c r="T56" s="24" t="n">
        <f aca="false">IF(ISNUMBER($A56),$F56*O56,0)</f>
        <v>0</v>
      </c>
      <c r="U56" s="25" t="n">
        <f aca="false">IF(ISNUMBER($A56),$F56*P56*10000,0)</f>
        <v>0</v>
      </c>
      <c r="V56" s="25" t="n">
        <f aca="false">IF(ISNUMBER($A56),$F56*Q56*-10000,0)</f>
        <v>-0</v>
      </c>
      <c r="W56" s="26"/>
      <c r="X56" s="27" t="n">
        <f aca="false">VLOOKUP($A56,PARAMS,7,FALSE())</f>
        <v>0.063707945965731</v>
      </c>
      <c r="Y56" s="28" t="n">
        <f aca="true">IF(ISNUMBER(G56),VLOOKUP($A56,PARAMS,8,FALSE()),VLOOKUP($A56,PARAMS,4,FALSE()))-TODAY()</f>
        <v>-8128</v>
      </c>
      <c r="AA56" s="24" t="n">
        <f aca="false">IF($E56=AA$2,$S56,0)</f>
        <v>0</v>
      </c>
      <c r="AB56" s="24" t="n">
        <f aca="false">IF($E56=AB$2,$S56,0)</f>
        <v>0</v>
      </c>
      <c r="AC56" s="24" t="n">
        <f aca="false">IF($E56=AC$2,$S56,0)</f>
        <v>0</v>
      </c>
      <c r="AD56" s="24" t="n">
        <f aca="false">IF($E56=AD$2,$S56,0)</f>
        <v>0</v>
      </c>
      <c r="AE56" s="24" t="n">
        <f aca="false">IF($E56=AE$2,$S56,0)</f>
        <v>0</v>
      </c>
      <c r="AG56" s="24" t="n">
        <f aca="false">IF($E56=AG$2,$T56,0)</f>
        <v>0</v>
      </c>
      <c r="AH56" s="24" t="n">
        <f aca="false">IF($E56=AH$2,$T56,0)</f>
        <v>0</v>
      </c>
      <c r="AI56" s="24" t="n">
        <f aca="false">IF($E56=AI$2,$T56,0)</f>
        <v>0</v>
      </c>
      <c r="AJ56" s="24" t="n">
        <f aca="false">IF($E56=AJ$2,$T56,0)</f>
        <v>0</v>
      </c>
      <c r="AK56" s="24" t="n">
        <f aca="false">IF($E56=AK$2,$T56,0)</f>
        <v>0</v>
      </c>
      <c r="AM56" s="24" t="n">
        <f aca="false">IF($E56=AM$2,$U56,0)</f>
        <v>0</v>
      </c>
      <c r="AN56" s="24" t="n">
        <f aca="false">IF($E56=AN$2,$U56,0)</f>
        <v>0</v>
      </c>
      <c r="AO56" s="24" t="n">
        <f aca="false">IF($E56=AO$2,$U56,0)</f>
        <v>0</v>
      </c>
      <c r="AP56" s="24" t="n">
        <f aca="false">IF($E56=AP$2,$U56,0)</f>
        <v>0</v>
      </c>
      <c r="AQ56" s="24" t="n">
        <f aca="false">IF($E56=AQ$2,$U56,0)</f>
        <v>0</v>
      </c>
    </row>
    <row r="57" customFormat="false" ht="11.25" hidden="false" customHeight="false" outlineLevel="0" collapsed="false">
      <c r="A57" s="14" t="n">
        <f aca="false">DATE(YEAR(A56),MONTH(A56)+1,1)</f>
        <v>37865</v>
      </c>
      <c r="B57" s="15"/>
      <c r="C57" s="17"/>
      <c r="D57" s="17"/>
      <c r="E57" s="16" t="n">
        <f aca="false">(M57-B57)*F57*10000</f>
        <v>0</v>
      </c>
      <c r="F57" s="17"/>
      <c r="G57" s="18" t="n">
        <v>-0.13</v>
      </c>
      <c r="H57" s="19" t="n">
        <v>2</v>
      </c>
      <c r="I57" s="20" t="n">
        <v>2.88</v>
      </c>
      <c r="J57" s="19" t="n">
        <f aca="false">VLOOKUP($A57,PARAMS,2,FALSE())+G57</f>
        <v>3.83</v>
      </c>
      <c r="K57" s="21" t="n">
        <v>0</v>
      </c>
      <c r="L57" s="21" t="n">
        <f aca="false">VLOOKUP($A57,PARAMS,3,FALSE())+K57</f>
        <v>0.3025</v>
      </c>
      <c r="M57" s="22" t="n">
        <f aca="false">IF(ISNUMBER($F57),bsd(M$2,$H57,$J57,$I57,$Y57,$L57,$X57,0.2),0)</f>
        <v>0</v>
      </c>
      <c r="N57" s="22" t="n">
        <f aca="false">IF(ISNUMBER($F57),bsd(N$2,$H57,$J57,$I57,$Y57,$L57,$X57,0.2),0)</f>
        <v>0</v>
      </c>
      <c r="O57" s="22" t="n">
        <f aca="false">IF(ISNUMBER($F57),bsd(O$2,$H57,$J57,$I57,$Y57,$L57,$X57,0.2),0)</f>
        <v>0</v>
      </c>
      <c r="P57" s="22" t="n">
        <f aca="false">IF(ISNUMBER($F57),bsd(P$2,$H57,$J57,$I57,$Y57,$L57,$X57,0.2),0)</f>
        <v>0</v>
      </c>
      <c r="Q57" s="22" t="n">
        <f aca="false">IF(ISNUMBER($F57),bsd(Q$2,$H57,$J57,$I57,$Y57,$L57,$X57,0.2),0)</f>
        <v>0</v>
      </c>
      <c r="R57" s="23"/>
      <c r="S57" s="24" t="n">
        <f aca="false">IF(ISNUMBER($A57),$F57*N57,0)</f>
        <v>0</v>
      </c>
      <c r="T57" s="24" t="n">
        <f aca="false">IF(ISNUMBER($A57),$F57*O57,0)</f>
        <v>0</v>
      </c>
      <c r="U57" s="25" t="n">
        <f aca="false">IF(ISNUMBER($A57),$F57*P57*10000,0)</f>
        <v>0</v>
      </c>
      <c r="V57" s="25" t="n">
        <f aca="false">IF(ISNUMBER($A57),$F57*Q57*-10000,0)</f>
        <v>-0</v>
      </c>
      <c r="W57" s="26"/>
      <c r="X57" s="27" t="n">
        <f aca="false">VLOOKUP($A57,PARAMS,7,FALSE())</f>
        <v>0.063725086086835</v>
      </c>
      <c r="Y57" s="28" t="n">
        <f aca="true">IF(ISNUMBER(G57),VLOOKUP($A57,PARAMS,8,FALSE()),VLOOKUP($A57,PARAMS,4,FALSE()))-TODAY()</f>
        <v>-8128</v>
      </c>
      <c r="AA57" s="24" t="n">
        <f aca="false">IF($E57=AA$2,$S57,0)</f>
        <v>0</v>
      </c>
      <c r="AB57" s="24" t="n">
        <f aca="false">IF($E57=AB$2,$S57,0)</f>
        <v>0</v>
      </c>
      <c r="AC57" s="24" t="n">
        <f aca="false">IF($E57=AC$2,$S57,0)</f>
        <v>0</v>
      </c>
      <c r="AD57" s="24" t="n">
        <f aca="false">IF($E57=AD$2,$S57,0)</f>
        <v>0</v>
      </c>
      <c r="AE57" s="24" t="n">
        <f aca="false">IF($E57=AE$2,$S57,0)</f>
        <v>0</v>
      </c>
      <c r="AG57" s="24" t="n">
        <f aca="false">IF($E57=AG$2,$T57,0)</f>
        <v>0</v>
      </c>
      <c r="AH57" s="24" t="n">
        <f aca="false">IF($E57=AH$2,$T57,0)</f>
        <v>0</v>
      </c>
      <c r="AI57" s="24" t="n">
        <f aca="false">IF($E57=AI$2,$T57,0)</f>
        <v>0</v>
      </c>
      <c r="AJ57" s="24" t="n">
        <f aca="false">IF($E57=AJ$2,$T57,0)</f>
        <v>0</v>
      </c>
      <c r="AK57" s="24" t="n">
        <f aca="false">IF($E57=AK$2,$T57,0)</f>
        <v>0</v>
      </c>
      <c r="AM57" s="24" t="n">
        <f aca="false">IF($E57=AM$2,$U57,0)</f>
        <v>0</v>
      </c>
      <c r="AN57" s="24" t="n">
        <f aca="false">IF($E57=AN$2,$U57,0)</f>
        <v>0</v>
      </c>
      <c r="AO57" s="24" t="n">
        <f aca="false">IF($E57=AO$2,$U57,0)</f>
        <v>0</v>
      </c>
      <c r="AP57" s="24" t="n">
        <f aca="false">IF($E57=AP$2,$U57,0)</f>
        <v>0</v>
      </c>
      <c r="AQ57" s="24" t="n">
        <f aca="false">IF($E57=AQ$2,$U57,0)</f>
        <v>0</v>
      </c>
    </row>
    <row r="58" customFormat="false" ht="11.25" hidden="false" customHeight="false" outlineLevel="0" collapsed="false">
      <c r="A58" s="14" t="n">
        <f aca="false">DATE(YEAR(A57),MONTH(A57)+1,1)</f>
        <v>37895</v>
      </c>
      <c r="B58" s="15"/>
      <c r="C58" s="17"/>
      <c r="D58" s="17"/>
      <c r="E58" s="16" t="n">
        <f aca="false">(M58-B58)*F58*10000</f>
        <v>0</v>
      </c>
      <c r="F58" s="17"/>
      <c r="G58" s="18" t="n">
        <v>-0.13</v>
      </c>
      <c r="H58" s="19" t="n">
        <v>2</v>
      </c>
      <c r="I58" s="20" t="n">
        <v>2.88</v>
      </c>
      <c r="J58" s="19" t="n">
        <f aca="false">VLOOKUP($A58,PARAMS,2,FALSE())+G58</f>
        <v>3.955</v>
      </c>
      <c r="K58" s="21" t="n">
        <v>0</v>
      </c>
      <c r="L58" s="21" t="n">
        <f aca="false">VLOOKUP($A58,PARAMS,3,FALSE())+K58</f>
        <v>0.3025</v>
      </c>
      <c r="M58" s="22" t="n">
        <f aca="false">IF(ISNUMBER($F58),bsd(M$2,$H58,$J58,$I58,$Y58,$L58,$X58,0.2),0)</f>
        <v>0</v>
      </c>
      <c r="N58" s="22" t="n">
        <f aca="false">IF(ISNUMBER($F58),bsd(N$2,$H58,$J58,$I58,$Y58,$L58,$X58,0.2),0)</f>
        <v>0</v>
      </c>
      <c r="O58" s="22" t="n">
        <f aca="false">IF(ISNUMBER($F58),bsd(O$2,$H58,$J58,$I58,$Y58,$L58,$X58,0.2),0)</f>
        <v>0</v>
      </c>
      <c r="P58" s="22" t="n">
        <f aca="false">IF(ISNUMBER($F58),bsd(P$2,$H58,$J58,$I58,$Y58,$L58,$X58,0.2),0)</f>
        <v>0</v>
      </c>
      <c r="Q58" s="22" t="n">
        <f aca="false">IF(ISNUMBER($F58),bsd(Q$2,$H58,$J58,$I58,$Y58,$L58,$X58,0.2),0)</f>
        <v>0</v>
      </c>
      <c r="R58" s="23"/>
      <c r="S58" s="24" t="n">
        <f aca="false">IF(ISNUMBER($A58),$F58*N58,0)</f>
        <v>0</v>
      </c>
      <c r="T58" s="24" t="n">
        <f aca="false">IF(ISNUMBER($A58),$F58*O58,0)</f>
        <v>0</v>
      </c>
      <c r="U58" s="25" t="n">
        <f aca="false">IF(ISNUMBER($A58),$F58*P58*10000,0)</f>
        <v>0</v>
      </c>
      <c r="V58" s="25" t="n">
        <f aca="false">IF(ISNUMBER($A58),$F58*Q58*-10000,0)</f>
        <v>-0</v>
      </c>
      <c r="W58" s="26"/>
      <c r="X58" s="27" t="n">
        <f aca="false">VLOOKUP($A58,PARAMS,7,FALSE())</f>
        <v>0.06374681875666</v>
      </c>
      <c r="Y58" s="28" t="n">
        <f aca="true">IF(ISNUMBER(G58),VLOOKUP($A58,PARAMS,8,FALSE()),VLOOKUP($A58,PARAMS,4,FALSE()))-TODAY()</f>
        <v>-8128</v>
      </c>
      <c r="AA58" s="24" t="n">
        <f aca="false">IF($E58=AA$2,$S58,0)</f>
        <v>0</v>
      </c>
      <c r="AB58" s="24" t="n">
        <f aca="false">IF($E58=AB$2,$S58,0)</f>
        <v>0</v>
      </c>
      <c r="AC58" s="24" t="n">
        <f aca="false">IF($E58=AC$2,$S58,0)</f>
        <v>0</v>
      </c>
      <c r="AD58" s="24" t="n">
        <f aca="false">IF($E58=AD$2,$S58,0)</f>
        <v>0</v>
      </c>
      <c r="AE58" s="24" t="n">
        <f aca="false">IF($E58=AE$2,$S58,0)</f>
        <v>0</v>
      </c>
      <c r="AG58" s="24" t="n">
        <f aca="false">IF($E58=AG$2,$T58,0)</f>
        <v>0</v>
      </c>
      <c r="AH58" s="24" t="n">
        <f aca="false">IF($E58=AH$2,$T58,0)</f>
        <v>0</v>
      </c>
      <c r="AI58" s="24" t="n">
        <f aca="false">IF($E58=AI$2,$T58,0)</f>
        <v>0</v>
      </c>
      <c r="AJ58" s="24" t="n">
        <f aca="false">IF($E58=AJ$2,$T58,0)</f>
        <v>0</v>
      </c>
      <c r="AK58" s="24" t="n">
        <f aca="false">IF($E58=AK$2,$T58,0)</f>
        <v>0</v>
      </c>
      <c r="AM58" s="24" t="n">
        <f aca="false">IF($E58=AM$2,$U58,0)</f>
        <v>0</v>
      </c>
      <c r="AN58" s="24" t="n">
        <f aca="false">IF($E58=AN$2,$U58,0)</f>
        <v>0</v>
      </c>
      <c r="AO58" s="24" t="n">
        <f aca="false">IF($E58=AO$2,$U58,0)</f>
        <v>0</v>
      </c>
      <c r="AP58" s="24" t="n">
        <f aca="false">IF($E58=AP$2,$U58,0)</f>
        <v>0</v>
      </c>
      <c r="AQ58" s="24" t="n">
        <f aca="false">IF($E58=AQ$2,$U58,0)</f>
        <v>0</v>
      </c>
    </row>
    <row r="59" customFormat="false" ht="11.25" hidden="false" customHeight="false" outlineLevel="0" collapsed="false">
      <c r="A59" s="14" t="n">
        <f aca="false">DATE(YEAR(A58),MONTH(A58)+1,1)</f>
        <v>37926</v>
      </c>
      <c r="B59" s="15"/>
      <c r="C59" s="17"/>
      <c r="D59" s="17"/>
      <c r="E59" s="16" t="n">
        <f aca="false">(M59-B59)*F59*10000</f>
        <v>0</v>
      </c>
      <c r="F59" s="17"/>
      <c r="G59" s="18" t="n">
        <v>-0.13</v>
      </c>
      <c r="H59" s="19" t="n">
        <v>2</v>
      </c>
      <c r="I59" s="20" t="n">
        <v>2.88</v>
      </c>
      <c r="J59" s="19" t="n">
        <f aca="false">VLOOKUP($A59,PARAMS,2,FALSE())+G59</f>
        <v>4.063</v>
      </c>
      <c r="K59" s="21" t="n">
        <v>0</v>
      </c>
      <c r="L59" s="21" t="n">
        <f aca="false">VLOOKUP($A59,PARAMS,3,FALSE())+K59</f>
        <v>0.3075</v>
      </c>
      <c r="M59" s="22" t="n">
        <f aca="false">IF(ISNUMBER($F59),bsd(M$2,$H59,$J59,$I59,$Y59,$L59,$X59,0.2),0)</f>
        <v>0</v>
      </c>
      <c r="N59" s="22" t="n">
        <f aca="false">IF(ISNUMBER($F59),bsd(N$2,$H59,$J59,$I59,$Y59,$L59,$X59,0.2),0)</f>
        <v>0</v>
      </c>
      <c r="O59" s="22" t="n">
        <f aca="false">IF(ISNUMBER($F59),bsd(O$2,$H59,$J59,$I59,$Y59,$L59,$X59,0.2),0)</f>
        <v>0</v>
      </c>
      <c r="P59" s="22" t="n">
        <f aca="false">IF(ISNUMBER($F59),bsd(P$2,$H59,$J59,$I59,$Y59,$L59,$X59,0.2),0)</f>
        <v>0</v>
      </c>
      <c r="Q59" s="22" t="n">
        <f aca="false">IF(ISNUMBER($F59),bsd(Q$2,$H59,$J59,$I59,$Y59,$L59,$X59,0.2),0)</f>
        <v>0</v>
      </c>
      <c r="R59" s="23"/>
      <c r="S59" s="24" t="n">
        <f aca="false">IF(ISNUMBER($A59),$F59*N59,0)</f>
        <v>0</v>
      </c>
      <c r="T59" s="24" t="n">
        <f aca="false">IF(ISNUMBER($A59),$F59*O59,0)</f>
        <v>0</v>
      </c>
      <c r="U59" s="25" t="n">
        <f aca="false">IF(ISNUMBER($A59),$F59*P59*10000,0)</f>
        <v>0</v>
      </c>
      <c r="V59" s="25" t="n">
        <f aca="false">IF(ISNUMBER($A59),$F59*Q59*-10000,0)</f>
        <v>-0</v>
      </c>
      <c r="W59" s="26"/>
      <c r="X59" s="27" t="n">
        <f aca="false">VLOOKUP($A59,PARAMS,7,FALSE())</f>
        <v>0.06376785037277</v>
      </c>
      <c r="Y59" s="28" t="n">
        <f aca="true">IF(ISNUMBER(G59),VLOOKUP($A59,PARAMS,8,FALSE()),VLOOKUP($A59,PARAMS,4,FALSE()))-TODAY()</f>
        <v>-8128</v>
      </c>
      <c r="AA59" s="24" t="n">
        <f aca="false">IF($E59=AA$2,$S59,0)</f>
        <v>0</v>
      </c>
      <c r="AB59" s="24" t="n">
        <f aca="false">IF($E59=AB$2,$S59,0)</f>
        <v>0</v>
      </c>
      <c r="AC59" s="24" t="n">
        <f aca="false">IF($E59=AC$2,$S59,0)</f>
        <v>0</v>
      </c>
      <c r="AD59" s="24" t="n">
        <f aca="false">IF($E59=AD$2,$S59,0)</f>
        <v>0</v>
      </c>
      <c r="AE59" s="24" t="n">
        <f aca="false">IF($E59=AE$2,$S59,0)</f>
        <v>0</v>
      </c>
      <c r="AG59" s="24" t="n">
        <f aca="false">IF($E59=AG$2,$T59,0)</f>
        <v>0</v>
      </c>
      <c r="AH59" s="24" t="n">
        <f aca="false">IF($E59=AH$2,$T59,0)</f>
        <v>0</v>
      </c>
      <c r="AI59" s="24" t="n">
        <f aca="false">IF($E59=AI$2,$T59,0)</f>
        <v>0</v>
      </c>
      <c r="AJ59" s="24" t="n">
        <f aca="false">IF($E59=AJ$2,$T59,0)</f>
        <v>0</v>
      </c>
      <c r="AK59" s="24" t="n">
        <f aca="false">IF($E59=AK$2,$T59,0)</f>
        <v>0</v>
      </c>
      <c r="AM59" s="24" t="n">
        <f aca="false">IF($E59=AM$2,$U59,0)</f>
        <v>0</v>
      </c>
      <c r="AN59" s="24" t="n">
        <f aca="false">IF($E59=AN$2,$U59,0)</f>
        <v>0</v>
      </c>
      <c r="AO59" s="24" t="n">
        <f aca="false">IF($E59=AO$2,$U59,0)</f>
        <v>0</v>
      </c>
      <c r="AP59" s="24" t="n">
        <f aca="false">IF($E59=AP$2,$U59,0)</f>
        <v>0</v>
      </c>
      <c r="AQ59" s="24" t="n">
        <f aca="false">IF($E59=AQ$2,$U59,0)</f>
        <v>0</v>
      </c>
    </row>
    <row r="60" customFormat="false" ht="11.25" hidden="false" customHeight="false" outlineLevel="0" collapsed="false">
      <c r="A60" s="14" t="n">
        <f aca="false">DATE(YEAR(A59),MONTH(A59)+1,1)</f>
        <v>37956</v>
      </c>
      <c r="B60" s="15"/>
      <c r="C60" s="17"/>
      <c r="D60" s="17"/>
      <c r="E60" s="16" t="n">
        <f aca="false">(M60-B60)*F60*10000</f>
        <v>0</v>
      </c>
      <c r="F60" s="17"/>
      <c r="G60" s="18" t="n">
        <v>-0.13</v>
      </c>
      <c r="H60" s="19" t="n">
        <v>2</v>
      </c>
      <c r="I60" s="20" t="n">
        <v>2.88</v>
      </c>
      <c r="J60" s="19" t="n">
        <f aca="false">VLOOKUP($A60,PARAMS,2,FALSE())+G60</f>
        <v>4.17</v>
      </c>
      <c r="K60" s="21" t="n">
        <v>0</v>
      </c>
      <c r="L60" s="21" t="n">
        <f aca="false">VLOOKUP($A60,PARAMS,3,FALSE())+K60</f>
        <v>0.31</v>
      </c>
      <c r="M60" s="22" t="n">
        <f aca="false">IF(ISNUMBER($F60),bsd(M$2,$H60,$J60,$I60,$Y60,$L60,$X60,0.2),0)</f>
        <v>0</v>
      </c>
      <c r="N60" s="22" t="n">
        <f aca="false">IF(ISNUMBER($F60),bsd(N$2,$H60,$J60,$I60,$Y60,$L60,$X60,0.2),0)</f>
        <v>0</v>
      </c>
      <c r="O60" s="22" t="n">
        <f aca="false">IF(ISNUMBER($F60),bsd(O$2,$H60,$J60,$I60,$Y60,$L60,$X60,0.2),0)</f>
        <v>0</v>
      </c>
      <c r="P60" s="22" t="n">
        <f aca="false">IF(ISNUMBER($F60),bsd(P$2,$H60,$J60,$I60,$Y60,$L60,$X60,0.2),0)</f>
        <v>0</v>
      </c>
      <c r="Q60" s="22" t="n">
        <f aca="false">IF(ISNUMBER($F60),bsd(Q$2,$H60,$J60,$I60,$Y60,$L60,$X60,0.2),0)</f>
        <v>0</v>
      </c>
      <c r="R60" s="23"/>
      <c r="S60" s="24" t="n">
        <f aca="false">IF(ISNUMBER($A60),$F60*N60,0)</f>
        <v>0</v>
      </c>
      <c r="T60" s="24" t="n">
        <f aca="false">IF(ISNUMBER($A60),$F60*O60,0)</f>
        <v>0</v>
      </c>
      <c r="U60" s="25" t="n">
        <f aca="false">IF(ISNUMBER($A60),$F60*P60*10000,0)</f>
        <v>0</v>
      </c>
      <c r="V60" s="25" t="n">
        <f aca="false">IF(ISNUMBER($A60),$F60*Q60*-10000,0)</f>
        <v>-0</v>
      </c>
      <c r="W60" s="26"/>
      <c r="X60" s="27" t="n">
        <f aca="false">VLOOKUP($A60,PARAMS,7,FALSE())</f>
        <v>0.063800449190321</v>
      </c>
      <c r="Y60" s="28" t="n">
        <f aca="true">IF(ISNUMBER(G60),VLOOKUP($A60,PARAMS,8,FALSE()),VLOOKUP($A60,PARAMS,4,FALSE()))-TODAY()</f>
        <v>-8128</v>
      </c>
      <c r="AA60" s="24" t="n">
        <f aca="false">IF($E60=AA$2,$S60,0)</f>
        <v>0</v>
      </c>
      <c r="AB60" s="24" t="n">
        <f aca="false">IF($E60=AB$2,$S60,0)</f>
        <v>0</v>
      </c>
      <c r="AC60" s="24" t="n">
        <f aca="false">IF($E60=AC$2,$S60,0)</f>
        <v>0</v>
      </c>
      <c r="AD60" s="24" t="n">
        <f aca="false">IF($E60=AD$2,$S60,0)</f>
        <v>0</v>
      </c>
      <c r="AE60" s="24" t="n">
        <f aca="false">IF($E60=AE$2,$S60,0)</f>
        <v>0</v>
      </c>
      <c r="AG60" s="24" t="n">
        <f aca="false">IF($E60=AG$2,$T60,0)</f>
        <v>0</v>
      </c>
      <c r="AH60" s="24" t="n">
        <f aca="false">IF($E60=AH$2,$T60,0)</f>
        <v>0</v>
      </c>
      <c r="AI60" s="24" t="n">
        <f aca="false">IF($E60=AI$2,$T60,0)</f>
        <v>0</v>
      </c>
      <c r="AJ60" s="24" t="n">
        <f aca="false">IF($E60=AJ$2,$T60,0)</f>
        <v>0</v>
      </c>
      <c r="AK60" s="24" t="n">
        <f aca="false">IF($E60=AK$2,$T60,0)</f>
        <v>0</v>
      </c>
      <c r="AM60" s="24" t="n">
        <f aca="false">IF($E60=AM$2,$U60,0)</f>
        <v>0</v>
      </c>
      <c r="AN60" s="24" t="n">
        <f aca="false">IF($E60=AN$2,$U60,0)</f>
        <v>0</v>
      </c>
      <c r="AO60" s="24" t="n">
        <f aca="false">IF($E60=AO$2,$U60,0)</f>
        <v>0</v>
      </c>
      <c r="AP60" s="24" t="n">
        <f aca="false">IF($E60=AP$2,$U60,0)</f>
        <v>0</v>
      </c>
      <c r="AQ60" s="24" t="n">
        <f aca="false">IF($E60=AQ$2,$U60,0)</f>
        <v>0</v>
      </c>
    </row>
    <row r="61" customFormat="false" ht="11.25" hidden="false" customHeight="false" outlineLevel="0" collapsed="false">
      <c r="A61" s="14"/>
      <c r="B61" s="15"/>
      <c r="C61" s="17"/>
      <c r="D61" s="15"/>
      <c r="E61" s="16"/>
      <c r="F61" s="17"/>
      <c r="G61" s="18"/>
      <c r="H61" s="19"/>
      <c r="I61" s="20"/>
      <c r="J61" s="19"/>
      <c r="K61" s="21"/>
      <c r="L61" s="21"/>
      <c r="M61" s="22"/>
      <c r="N61" s="22"/>
      <c r="O61" s="22"/>
      <c r="P61" s="22"/>
      <c r="Q61" s="22"/>
      <c r="R61" s="23"/>
      <c r="S61" s="24"/>
      <c r="T61" s="24"/>
      <c r="U61" s="25"/>
      <c r="V61" s="25"/>
      <c r="W61" s="26"/>
      <c r="X61" s="27"/>
      <c r="Y61" s="28"/>
      <c r="AA61" s="24"/>
      <c r="AB61" s="24"/>
      <c r="AC61" s="24"/>
      <c r="AD61" s="24"/>
      <c r="AE61" s="24"/>
      <c r="AG61" s="24"/>
      <c r="AH61" s="24"/>
      <c r="AI61" s="24"/>
      <c r="AJ61" s="24"/>
      <c r="AK61" s="24"/>
      <c r="AM61" s="24"/>
      <c r="AN61" s="24"/>
      <c r="AO61" s="24"/>
      <c r="AP61" s="24"/>
      <c r="AQ61" s="24"/>
    </row>
    <row r="62" customFormat="false" ht="11.25" hidden="false" customHeight="false" outlineLevel="0" collapsed="false">
      <c r="A62" s="14" t="n">
        <v>36861</v>
      </c>
      <c r="B62" s="15"/>
      <c r="C62" s="17"/>
      <c r="D62" s="17"/>
      <c r="E62" s="16" t="n">
        <f aca="false">(M62-B62)*F62*10000</f>
        <v>0</v>
      </c>
      <c r="F62" s="17"/>
      <c r="G62" s="18" t="n">
        <v>-0.005</v>
      </c>
      <c r="H62" s="19" t="n">
        <v>1</v>
      </c>
      <c r="I62" s="20" t="n">
        <v>6</v>
      </c>
      <c r="J62" s="19" t="n">
        <f aca="false">VLOOKUP($A62,PARAMS,2,FALSE())+G62</f>
        <v>6.67</v>
      </c>
      <c r="K62" s="21" t="n">
        <v>0</v>
      </c>
      <c r="L62" s="21" t="n">
        <f aca="false">VLOOKUP($A62,PARAMS,3,FALSE())+K62</f>
        <v>0.82</v>
      </c>
      <c r="M62" s="22" t="n">
        <f aca="false">IF(ISNUMBER($F62),bsd(M$2,$H62,$J62,$I62,$Y62,$L62,$X62,0.2),0)</f>
        <v>0</v>
      </c>
      <c r="N62" s="22" t="n">
        <f aca="false">IF(ISNUMBER($F62),bsd(N$2,$H62,$J62,$I62,$Y62,$L62,$X62,0.2),0)</f>
        <v>0</v>
      </c>
      <c r="O62" s="22" t="n">
        <f aca="false">IF(ISNUMBER($F62),bsd(O$2,$H62,$J62,$I62,$Y62,$L62,$X62,0.2),0)</f>
        <v>0</v>
      </c>
      <c r="P62" s="22" t="n">
        <f aca="false">IF(ISNUMBER($F62),bsd(P$2,$H62,$J62,$I62,$Y62,$L62,$X62,0.2),0)</f>
        <v>0</v>
      </c>
      <c r="Q62" s="22" t="n">
        <f aca="false">IF(ISNUMBER($F62),bsd(Q$2,$H62,$J62,$I62,$Y62,$L62,$X62,0.2),0)</f>
        <v>0</v>
      </c>
      <c r="R62" s="23"/>
      <c r="S62" s="24" t="n">
        <f aca="false">IF(ISNUMBER($A62),$F62*N62,0)</f>
        <v>0</v>
      </c>
      <c r="T62" s="24" t="n">
        <f aca="false">IF(ISNUMBER($A62),$F62*O62,0)</f>
        <v>0</v>
      </c>
      <c r="U62" s="25" t="n">
        <f aca="false">IF(ISNUMBER($A62),$F62*P62*10000,0)</f>
        <v>0</v>
      </c>
      <c r="V62" s="25" t="n">
        <f aca="false">IF(ISNUMBER($A62),$F62*Q62*-10000,0)</f>
        <v>-0</v>
      </c>
      <c r="W62" s="26"/>
      <c r="X62" s="27" t="n">
        <f aca="false">VLOOKUP($A62,PARAMS,7,FALSE())</f>
        <v>0.069420808874716</v>
      </c>
      <c r="Y62" s="28" t="n">
        <f aca="true">IF(ISNUMBER(G62),VLOOKUP($A62,PARAMS,8,FALSE()),VLOOKUP($A62,PARAMS,4,FALSE()))-TODAY()</f>
        <v>-9068</v>
      </c>
      <c r="AA62" s="24" t="n">
        <f aca="false">IF($E62=AA$2,$S62,0)</f>
        <v>0</v>
      </c>
      <c r="AB62" s="24" t="n">
        <f aca="false">IF($E62=AB$2,$S62,0)</f>
        <v>0</v>
      </c>
      <c r="AC62" s="24" t="n">
        <f aca="false">IF($E62=AC$2,$S62,0)</f>
        <v>0</v>
      </c>
      <c r="AD62" s="24" t="n">
        <f aca="false">IF($E62=AD$2,$S62,0)</f>
        <v>0</v>
      </c>
      <c r="AE62" s="24" t="n">
        <f aca="false">IF($E62=AE$2,$S62,0)</f>
        <v>0</v>
      </c>
      <c r="AG62" s="24" t="n">
        <f aca="false">IF($E62=AG$2,$T62,0)</f>
        <v>0</v>
      </c>
      <c r="AH62" s="24" t="n">
        <f aca="false">IF($E62=AH$2,$T62,0)</f>
        <v>0</v>
      </c>
      <c r="AI62" s="24" t="n">
        <f aca="false">IF($E62=AI$2,$T62,0)</f>
        <v>0</v>
      </c>
      <c r="AJ62" s="24" t="n">
        <f aca="false">IF($E62=AJ$2,$T62,0)</f>
        <v>0</v>
      </c>
      <c r="AK62" s="24" t="n">
        <f aca="false">IF($E62=AK$2,$T62,0)</f>
        <v>0</v>
      </c>
      <c r="AM62" s="24" t="n">
        <f aca="false">IF($E62=AM$2,$U62,0)</f>
        <v>0</v>
      </c>
      <c r="AN62" s="24" t="n">
        <f aca="false">IF($E62=AN$2,$U62,0)</f>
        <v>0</v>
      </c>
      <c r="AO62" s="24" t="n">
        <f aca="false">IF($E62=AO$2,$U62,0)</f>
        <v>0</v>
      </c>
      <c r="AP62" s="24" t="n">
        <f aca="false">IF($E62=AP$2,$U62,0)</f>
        <v>0</v>
      </c>
      <c r="AQ62" s="24" t="n">
        <f aca="false">IF($E62=AQ$2,$U62,0)</f>
        <v>0</v>
      </c>
    </row>
    <row r="63" customFormat="false" ht="11.25" hidden="false" customHeight="false" outlineLevel="0" collapsed="false">
      <c r="A63" s="14" t="n">
        <f aca="false">DATE(YEAR(A62),MONTH(A62)+1,1)</f>
        <v>36892</v>
      </c>
      <c r="B63" s="15"/>
      <c r="C63" s="17"/>
      <c r="D63" s="17"/>
      <c r="E63" s="16" t="n">
        <f aca="false">(M63-B63)*F63*10000</f>
        <v>0</v>
      </c>
      <c r="F63" s="17"/>
      <c r="G63" s="18" t="n">
        <v>-0.005</v>
      </c>
      <c r="H63" s="19" t="n">
        <v>1</v>
      </c>
      <c r="I63" s="20" t="n">
        <v>6</v>
      </c>
      <c r="J63" s="19" t="n">
        <f aca="false">VLOOKUP($A63,PARAMS,2,FALSE())+G63</f>
        <v>6.67</v>
      </c>
      <c r="K63" s="21" t="n">
        <v>0</v>
      </c>
      <c r="L63" s="21" t="n">
        <f aca="false">VLOOKUP($A63,PARAMS,3,FALSE())+K63</f>
        <v>0.82</v>
      </c>
      <c r="M63" s="22" t="n">
        <f aca="false">IF(ISNUMBER($F63),bsd(M$2,$H63,$J63,$I63,$Y63,$L63,$X63,0.2),0)</f>
        <v>0</v>
      </c>
      <c r="N63" s="22" t="n">
        <f aca="false">IF(ISNUMBER($F63),bsd(N$2,$H63,$J63,$I63,$Y63,$L63,$X63,0.2),0)</f>
        <v>0</v>
      </c>
      <c r="O63" s="22" t="n">
        <f aca="false">IF(ISNUMBER($F63),bsd(O$2,$H63,$J63,$I63,$Y63,$L63,$X63,0.2),0)</f>
        <v>0</v>
      </c>
      <c r="P63" s="22" t="n">
        <f aca="false">IF(ISNUMBER($F63),bsd(P$2,$H63,$J63,$I63,$Y63,$L63,$X63,0.2),0)</f>
        <v>0</v>
      </c>
      <c r="Q63" s="22" t="n">
        <f aca="false">IF(ISNUMBER($F63),bsd(Q$2,$H63,$J63,$I63,$Y63,$L63,$X63,0.2),0)</f>
        <v>0</v>
      </c>
      <c r="R63" s="23"/>
      <c r="S63" s="24" t="n">
        <f aca="false">IF(ISNUMBER($A63),$F63*N63,0)</f>
        <v>0</v>
      </c>
      <c r="T63" s="24" t="n">
        <f aca="false">IF(ISNUMBER($A63),$F63*O63,0)</f>
        <v>0</v>
      </c>
      <c r="U63" s="25" t="n">
        <f aca="false">IF(ISNUMBER($A63),$F63*P63*10000,0)</f>
        <v>0</v>
      </c>
      <c r="V63" s="25" t="n">
        <f aca="false">IF(ISNUMBER($A63),$F63*Q63*-10000,0)</f>
        <v>-0</v>
      </c>
      <c r="W63" s="26"/>
      <c r="X63" s="27" t="n">
        <f aca="false">VLOOKUP($A63,PARAMS,7,FALSE())</f>
        <v>0.068871456367479</v>
      </c>
      <c r="Y63" s="28" t="n">
        <f aca="true">IF(ISNUMBER(G63),VLOOKUP($A63,PARAMS,8,FALSE()),VLOOKUP($A63,PARAMS,4,FALSE()))-TODAY()</f>
        <v>-9039</v>
      </c>
      <c r="AA63" s="24" t="n">
        <f aca="false">IF($E63=AA$2,$S63,0)</f>
        <v>0</v>
      </c>
      <c r="AB63" s="24" t="n">
        <f aca="false">IF($E63=AB$2,$S63,0)</f>
        <v>0</v>
      </c>
      <c r="AC63" s="24" t="n">
        <f aca="false">IF($E63=AC$2,$S63,0)</f>
        <v>0</v>
      </c>
      <c r="AD63" s="24" t="n">
        <f aca="false">IF($E63=AD$2,$S63,0)</f>
        <v>0</v>
      </c>
      <c r="AE63" s="24" t="n">
        <f aca="false">IF($E63=AE$2,$S63,0)</f>
        <v>0</v>
      </c>
      <c r="AG63" s="24" t="n">
        <f aca="false">IF($E63=AG$2,$T63,0)</f>
        <v>0</v>
      </c>
      <c r="AH63" s="24" t="n">
        <f aca="false">IF($E63=AH$2,$T63,0)</f>
        <v>0</v>
      </c>
      <c r="AI63" s="24" t="n">
        <f aca="false">IF($E63=AI$2,$T63,0)</f>
        <v>0</v>
      </c>
      <c r="AJ63" s="24" t="n">
        <f aca="false">IF($E63=AJ$2,$T63,0)</f>
        <v>0</v>
      </c>
      <c r="AK63" s="24" t="n">
        <f aca="false">IF($E63=AK$2,$T63,0)</f>
        <v>0</v>
      </c>
      <c r="AM63" s="24" t="n">
        <f aca="false">IF($E63=AM$2,$U63,0)</f>
        <v>0</v>
      </c>
      <c r="AN63" s="24" t="n">
        <f aca="false">IF($E63=AN$2,$U63,0)</f>
        <v>0</v>
      </c>
      <c r="AO63" s="24" t="n">
        <f aca="false">IF($E63=AO$2,$U63,0)</f>
        <v>0</v>
      </c>
      <c r="AP63" s="24" t="n">
        <f aca="false">IF($E63=AP$2,$U63,0)</f>
        <v>0</v>
      </c>
      <c r="AQ63" s="24" t="n">
        <f aca="false">IF($E63=AQ$2,$U63,0)</f>
        <v>0</v>
      </c>
    </row>
    <row r="64" customFormat="false" ht="11.25" hidden="false" customHeight="false" outlineLevel="0" collapsed="false">
      <c r="A64" s="14" t="n">
        <f aca="false">DATE(YEAR(A63),MONTH(A63)+1,1)</f>
        <v>36923</v>
      </c>
      <c r="B64" s="15"/>
      <c r="C64" s="17"/>
      <c r="D64" s="17"/>
      <c r="E64" s="16" t="n">
        <f aca="false">(M64-B64)*F64*10000</f>
        <v>0</v>
      </c>
      <c r="F64" s="17"/>
      <c r="G64" s="18" t="n">
        <v>-0.005</v>
      </c>
      <c r="H64" s="19" t="n">
        <v>1</v>
      </c>
      <c r="I64" s="20" t="n">
        <v>6</v>
      </c>
      <c r="J64" s="19" t="n">
        <f aca="false">VLOOKUP($A64,PARAMS,2,FALSE())+G64</f>
        <v>6.535</v>
      </c>
      <c r="K64" s="21" t="n">
        <v>0</v>
      </c>
      <c r="L64" s="21" t="n">
        <f aca="false">VLOOKUP($A64,PARAMS,3,FALSE())+K64</f>
        <v>0.78</v>
      </c>
      <c r="M64" s="22" t="n">
        <f aca="false">IF(ISNUMBER($F64),bsd(M$2,$H64,$J64,$I64,$Y64,$L64,$X64,0.2),0)</f>
        <v>0</v>
      </c>
      <c r="N64" s="22" t="n">
        <f aca="false">IF(ISNUMBER($F64),bsd(N$2,$H64,$J64,$I64,$Y64,$L64,$X64,0.2),0)</f>
        <v>0</v>
      </c>
      <c r="O64" s="22" t="n">
        <f aca="false">IF(ISNUMBER($F64),bsd(O$2,$H64,$J64,$I64,$Y64,$L64,$X64,0.2),0)</f>
        <v>0</v>
      </c>
      <c r="P64" s="22" t="n">
        <f aca="false">IF(ISNUMBER($F64),bsd(P$2,$H64,$J64,$I64,$Y64,$L64,$X64,0.2),0)</f>
        <v>0</v>
      </c>
      <c r="Q64" s="22" t="n">
        <f aca="false">IF(ISNUMBER($F64),bsd(Q$2,$H64,$J64,$I64,$Y64,$L64,$X64,0.2),0)</f>
        <v>0</v>
      </c>
      <c r="R64" s="23"/>
      <c r="S64" s="24" t="n">
        <f aca="false">IF(ISNUMBER($A64),$F64*N64,0)</f>
        <v>0</v>
      </c>
      <c r="T64" s="24" t="n">
        <f aca="false">IF(ISNUMBER($A64),$F64*O64,0)</f>
        <v>0</v>
      </c>
      <c r="U64" s="25" t="n">
        <f aca="false">IF(ISNUMBER($A64),$F64*P64*10000,0)</f>
        <v>0</v>
      </c>
      <c r="V64" s="25" t="n">
        <f aca="false">IF(ISNUMBER($A64),$F64*Q64*-10000,0)</f>
        <v>-0</v>
      </c>
      <c r="W64" s="26"/>
      <c r="X64" s="27" t="n">
        <f aca="false">VLOOKUP($A64,PARAMS,7,FALSE())</f>
        <v>0.068422514816258</v>
      </c>
      <c r="Y64" s="28" t="n">
        <f aca="true">IF(ISNUMBER(G64),VLOOKUP($A64,PARAMS,8,FALSE()),VLOOKUP($A64,PARAMS,4,FALSE()))-TODAY()</f>
        <v>-9006</v>
      </c>
      <c r="AA64" s="24" t="n">
        <f aca="false">IF($E64=AA$2,$S64,0)</f>
        <v>0</v>
      </c>
      <c r="AB64" s="24" t="n">
        <f aca="false">IF($E64=AB$2,$S64,0)</f>
        <v>0</v>
      </c>
      <c r="AC64" s="24" t="n">
        <f aca="false">IF($E64=AC$2,$S64,0)</f>
        <v>0</v>
      </c>
      <c r="AD64" s="24" t="n">
        <f aca="false">IF($E64=AD$2,$S64,0)</f>
        <v>0</v>
      </c>
      <c r="AE64" s="24" t="n">
        <f aca="false">IF($E64=AE$2,$S64,0)</f>
        <v>0</v>
      </c>
      <c r="AG64" s="24" t="n">
        <f aca="false">IF($E64=AG$2,$T64,0)</f>
        <v>0</v>
      </c>
      <c r="AH64" s="24" t="n">
        <f aca="false">IF($E64=AH$2,$T64,0)</f>
        <v>0</v>
      </c>
      <c r="AI64" s="24" t="n">
        <f aca="false">IF($E64=AI$2,$T64,0)</f>
        <v>0</v>
      </c>
      <c r="AJ64" s="24" t="n">
        <f aca="false">IF($E64=AJ$2,$T64,0)</f>
        <v>0</v>
      </c>
      <c r="AK64" s="24" t="n">
        <f aca="false">IF($E64=AK$2,$T64,0)</f>
        <v>0</v>
      </c>
      <c r="AM64" s="24" t="n">
        <f aca="false">IF($E64=AM$2,$U64,0)</f>
        <v>0</v>
      </c>
      <c r="AN64" s="24" t="n">
        <f aca="false">IF($E64=AN$2,$U64,0)</f>
        <v>0</v>
      </c>
      <c r="AO64" s="24" t="n">
        <f aca="false">IF($E64=AO$2,$U64,0)</f>
        <v>0</v>
      </c>
      <c r="AP64" s="24" t="n">
        <f aca="false">IF($E64=AP$2,$U64,0)</f>
        <v>0</v>
      </c>
      <c r="AQ64" s="24" t="n">
        <f aca="false">IF($E64=AQ$2,$U64,0)</f>
        <v>0</v>
      </c>
    </row>
    <row r="65" customFormat="false" ht="11.25" hidden="false" customHeight="false" outlineLevel="0" collapsed="false">
      <c r="A65" s="14" t="n">
        <f aca="false">DATE(YEAR(A64),MONTH(A64)+1,1)</f>
        <v>36951</v>
      </c>
      <c r="B65" s="15"/>
      <c r="C65" s="17"/>
      <c r="D65" s="17"/>
      <c r="E65" s="16" t="n">
        <f aca="false">(M65-B65)*F65*10000</f>
        <v>0</v>
      </c>
      <c r="F65" s="17"/>
      <c r="G65" s="18" t="n">
        <v>-0.005</v>
      </c>
      <c r="H65" s="19" t="n">
        <v>1</v>
      </c>
      <c r="I65" s="20" t="n">
        <v>6</v>
      </c>
      <c r="J65" s="19" t="n">
        <f aca="false">VLOOKUP($A65,PARAMS,2,FALSE())+G65</f>
        <v>6.045</v>
      </c>
      <c r="K65" s="21" t="n">
        <v>0</v>
      </c>
      <c r="L65" s="21" t="n">
        <f aca="false">VLOOKUP($A65,PARAMS,3,FALSE())+K65</f>
        <v>0.615</v>
      </c>
      <c r="M65" s="22" t="n">
        <f aca="false">IF(ISNUMBER($F65),bsd(M$2,$H65,$J65,$I65,$Y65,$L65,$X65,0.2),0)</f>
        <v>0</v>
      </c>
      <c r="N65" s="22" t="n">
        <f aca="false">IF(ISNUMBER($F65),bsd(N$2,$H65,$J65,$I65,$Y65,$L65,$X65,0.2),0)</f>
        <v>0</v>
      </c>
      <c r="O65" s="22" t="n">
        <f aca="false">IF(ISNUMBER($F65),bsd(O$2,$H65,$J65,$I65,$Y65,$L65,$X65,0.2),0)</f>
        <v>0</v>
      </c>
      <c r="P65" s="22" t="n">
        <f aca="false">IF(ISNUMBER($F65),bsd(P$2,$H65,$J65,$I65,$Y65,$L65,$X65,0.2),0)</f>
        <v>0</v>
      </c>
      <c r="Q65" s="22" t="n">
        <f aca="false">IF(ISNUMBER($F65),bsd(Q$2,$H65,$J65,$I65,$Y65,$L65,$X65,0.2),0)</f>
        <v>0</v>
      </c>
      <c r="R65" s="23"/>
      <c r="S65" s="24" t="n">
        <f aca="false">IF(ISNUMBER($A65),$F65*N65,0)</f>
        <v>0</v>
      </c>
      <c r="T65" s="24" t="n">
        <f aca="false">IF(ISNUMBER($A65),$F65*O65,0)</f>
        <v>0</v>
      </c>
      <c r="U65" s="25" t="n">
        <f aca="false">IF(ISNUMBER($A65),$F65*P65*10000,0)</f>
        <v>0</v>
      </c>
      <c r="V65" s="25" t="n">
        <f aca="false">IF(ISNUMBER($A65),$F65*Q65*-10000,0)</f>
        <v>-0</v>
      </c>
      <c r="W65" s="26"/>
      <c r="X65" s="27" t="n">
        <f aca="false">VLOOKUP($A65,PARAMS,7,FALSE())</f>
        <v>0.067949221977425</v>
      </c>
      <c r="Y65" s="28" t="n">
        <f aca="true">IF(ISNUMBER(G65),VLOOKUP($A65,PARAMS,8,FALSE()),VLOOKUP($A65,PARAMS,4,FALSE()))-TODAY()</f>
        <v>-8978</v>
      </c>
      <c r="AA65" s="24" t="n">
        <f aca="false">IF($E65=AA$2,$S65,0)</f>
        <v>0</v>
      </c>
      <c r="AB65" s="24" t="n">
        <f aca="false">IF($E65=AB$2,$S65,0)</f>
        <v>0</v>
      </c>
      <c r="AC65" s="24" t="n">
        <f aca="false">IF($E65=AC$2,$S65,0)</f>
        <v>0</v>
      </c>
      <c r="AD65" s="24" t="n">
        <f aca="false">IF($E65=AD$2,$S65,0)</f>
        <v>0</v>
      </c>
      <c r="AE65" s="24" t="n">
        <f aca="false">IF($E65=AE$2,$S65,0)</f>
        <v>0</v>
      </c>
      <c r="AG65" s="24" t="n">
        <f aca="false">IF($E65=AG$2,$T65,0)</f>
        <v>0</v>
      </c>
      <c r="AH65" s="24" t="n">
        <f aca="false">IF($E65=AH$2,$T65,0)</f>
        <v>0</v>
      </c>
      <c r="AI65" s="24" t="n">
        <f aca="false">IF($E65=AI$2,$T65,0)</f>
        <v>0</v>
      </c>
      <c r="AJ65" s="24" t="n">
        <f aca="false">IF($E65=AJ$2,$T65,0)</f>
        <v>0</v>
      </c>
      <c r="AK65" s="24" t="n">
        <f aca="false">IF($E65=AK$2,$T65,0)</f>
        <v>0</v>
      </c>
      <c r="AM65" s="24" t="n">
        <f aca="false">IF($E65=AM$2,$U65,0)</f>
        <v>0</v>
      </c>
      <c r="AN65" s="24" t="n">
        <f aca="false">IF($E65=AN$2,$U65,0)</f>
        <v>0</v>
      </c>
      <c r="AO65" s="24" t="n">
        <f aca="false">IF($E65=AO$2,$U65,0)</f>
        <v>0</v>
      </c>
      <c r="AP65" s="24" t="n">
        <f aca="false">IF($E65=AP$2,$U65,0)</f>
        <v>0</v>
      </c>
      <c r="AQ65" s="24" t="n">
        <f aca="false">IF($E65=AQ$2,$U65,0)</f>
        <v>0</v>
      </c>
    </row>
    <row r="66" customFormat="false" ht="11.25" hidden="false" customHeight="false" outlineLevel="0" collapsed="false">
      <c r="A66" s="14" t="n">
        <f aca="false">DATE(YEAR(A65),MONTH(A65)+1,1)</f>
        <v>36982</v>
      </c>
      <c r="B66" s="15"/>
      <c r="C66" s="17"/>
      <c r="D66" s="17"/>
      <c r="E66" s="16" t="n">
        <f aca="false">(M66-B66)*F66*10000</f>
        <v>0</v>
      </c>
      <c r="F66" s="17"/>
      <c r="G66" s="18" t="n">
        <v>-0.005</v>
      </c>
      <c r="H66" s="19" t="n">
        <v>1</v>
      </c>
      <c r="I66" s="20" t="n">
        <v>6</v>
      </c>
      <c r="J66" s="19" t="n">
        <f aca="false">VLOOKUP($A66,PARAMS,2,FALSE())+G66</f>
        <v>5.315</v>
      </c>
      <c r="K66" s="21" t="n">
        <v>0</v>
      </c>
      <c r="L66" s="21" t="n">
        <f aca="false">VLOOKUP($A66,PARAMS,3,FALSE())+K66</f>
        <v>0.5175</v>
      </c>
      <c r="M66" s="22" t="n">
        <f aca="false">IF(ISNUMBER($F66),bsd(M$2,$H66,$J66,$I66,$Y66,$L66,$X66,0.2),0)</f>
        <v>0</v>
      </c>
      <c r="N66" s="22" t="n">
        <f aca="false">IF(ISNUMBER($F66),bsd(N$2,$H66,$J66,$I66,$Y66,$L66,$X66,0.2),0)</f>
        <v>0</v>
      </c>
      <c r="O66" s="22" t="n">
        <f aca="false">IF(ISNUMBER($F66),bsd(O$2,$H66,$J66,$I66,$Y66,$L66,$X66,0.2),0)</f>
        <v>0</v>
      </c>
      <c r="P66" s="22" t="n">
        <f aca="false">IF(ISNUMBER($F66),bsd(P$2,$H66,$J66,$I66,$Y66,$L66,$X66,0.2),0)</f>
        <v>0</v>
      </c>
      <c r="Q66" s="22" t="n">
        <f aca="false">IF(ISNUMBER($F66),bsd(Q$2,$H66,$J66,$I66,$Y66,$L66,$X66,0.2),0)</f>
        <v>0</v>
      </c>
      <c r="R66" s="23"/>
      <c r="S66" s="24" t="n">
        <f aca="false">IF(ISNUMBER($A66),$F66*N66,0)</f>
        <v>0</v>
      </c>
      <c r="T66" s="24" t="n">
        <f aca="false">IF(ISNUMBER($A66),$F66*O66,0)</f>
        <v>0</v>
      </c>
      <c r="U66" s="25" t="n">
        <f aca="false">IF(ISNUMBER($A66),$F66*P66*10000,0)</f>
        <v>0</v>
      </c>
      <c r="V66" s="25" t="n">
        <f aca="false">IF(ISNUMBER($A66),$F66*Q66*-10000,0)</f>
        <v>-0</v>
      </c>
      <c r="W66" s="26"/>
      <c r="X66" s="27" t="n">
        <f aca="false">VLOOKUP($A66,PARAMS,7,FALSE())</f>
        <v>0.067428261060615</v>
      </c>
      <c r="Y66" s="28" t="n">
        <f aca="true">IF(ISNUMBER(G66),VLOOKUP($A66,PARAMS,8,FALSE()),VLOOKUP($A66,PARAMS,4,FALSE()))-TODAY()</f>
        <v>-8948</v>
      </c>
      <c r="AA66" s="24" t="n">
        <f aca="false">IF($E66=AA$2,$S66,0)</f>
        <v>0</v>
      </c>
      <c r="AB66" s="24" t="n">
        <f aca="false">IF($E66=AB$2,$S66,0)</f>
        <v>0</v>
      </c>
      <c r="AC66" s="24" t="n">
        <f aca="false">IF($E66=AC$2,$S66,0)</f>
        <v>0</v>
      </c>
      <c r="AD66" s="24" t="n">
        <f aca="false">IF($E66=AD$2,$S66,0)</f>
        <v>0</v>
      </c>
      <c r="AE66" s="24" t="n">
        <f aca="false">IF($E66=AE$2,$S66,0)</f>
        <v>0</v>
      </c>
      <c r="AG66" s="24" t="n">
        <f aca="false">IF($E66=AG$2,$T66,0)</f>
        <v>0</v>
      </c>
      <c r="AH66" s="24" t="n">
        <f aca="false">IF($E66=AH$2,$T66,0)</f>
        <v>0</v>
      </c>
      <c r="AI66" s="24" t="n">
        <f aca="false">IF($E66=AI$2,$T66,0)</f>
        <v>0</v>
      </c>
      <c r="AJ66" s="24" t="n">
        <f aca="false">IF($E66=AJ$2,$T66,0)</f>
        <v>0</v>
      </c>
      <c r="AK66" s="24" t="n">
        <f aca="false">IF($E66=AK$2,$T66,0)</f>
        <v>0</v>
      </c>
      <c r="AM66" s="24" t="n">
        <f aca="false">IF($E66=AM$2,$U66,0)</f>
        <v>0</v>
      </c>
      <c r="AN66" s="24" t="n">
        <f aca="false">IF($E66=AN$2,$U66,0)</f>
        <v>0</v>
      </c>
      <c r="AO66" s="24" t="n">
        <f aca="false">IF($E66=AO$2,$U66,0)</f>
        <v>0</v>
      </c>
      <c r="AP66" s="24" t="n">
        <f aca="false">IF($E66=AP$2,$U66,0)</f>
        <v>0</v>
      </c>
      <c r="AQ66" s="24" t="n">
        <f aca="false">IF($E66=AQ$2,$U66,0)</f>
        <v>0</v>
      </c>
    </row>
    <row r="67" customFormat="false" ht="11.25" hidden="false" customHeight="false" outlineLevel="0" collapsed="false">
      <c r="A67" s="14" t="n">
        <f aca="false">DATE(YEAR(A66),MONTH(A66)+1,1)</f>
        <v>37012</v>
      </c>
      <c r="B67" s="15"/>
      <c r="C67" s="17"/>
      <c r="D67" s="17"/>
      <c r="E67" s="16" t="n">
        <f aca="false">(M67-B67)*F67*10000</f>
        <v>0</v>
      </c>
      <c r="F67" s="17"/>
      <c r="G67" s="18" t="n">
        <v>-0.005</v>
      </c>
      <c r="H67" s="19" t="n">
        <v>1</v>
      </c>
      <c r="I67" s="20" t="n">
        <v>6</v>
      </c>
      <c r="J67" s="19" t="n">
        <f aca="false">VLOOKUP($A67,PARAMS,2,FALSE())+G67</f>
        <v>5.005</v>
      </c>
      <c r="K67" s="21" t="n">
        <v>0</v>
      </c>
      <c r="L67" s="21" t="n">
        <f aca="false">VLOOKUP($A67,PARAMS,3,FALSE())+K67</f>
        <v>0.475</v>
      </c>
      <c r="M67" s="22" t="n">
        <f aca="false">IF(ISNUMBER($F67),bsd(M$2,$H67,$J67,$I67,$Y67,$L67,$X67,0.2),0)</f>
        <v>0</v>
      </c>
      <c r="N67" s="22" t="n">
        <f aca="false">IF(ISNUMBER($F67),bsd(N$2,$H67,$J67,$I67,$Y67,$L67,$X67,0.2),0)</f>
        <v>0</v>
      </c>
      <c r="O67" s="22" t="n">
        <f aca="false">IF(ISNUMBER($F67),bsd(O$2,$H67,$J67,$I67,$Y67,$L67,$X67,0.2),0)</f>
        <v>0</v>
      </c>
      <c r="P67" s="22" t="n">
        <f aca="false">IF(ISNUMBER($F67),bsd(P$2,$H67,$J67,$I67,$Y67,$L67,$X67,0.2),0)</f>
        <v>0</v>
      </c>
      <c r="Q67" s="22" t="n">
        <f aca="false">IF(ISNUMBER($F67),bsd(Q$2,$H67,$J67,$I67,$Y67,$L67,$X67,0.2),0)</f>
        <v>0</v>
      </c>
      <c r="R67" s="23"/>
      <c r="S67" s="24" t="n">
        <f aca="false">IF(ISNUMBER($A67),$F67*N67,0)</f>
        <v>0</v>
      </c>
      <c r="T67" s="24" t="n">
        <f aca="false">IF(ISNUMBER($A67),$F67*O67,0)</f>
        <v>0</v>
      </c>
      <c r="U67" s="25" t="n">
        <f aca="false">IF(ISNUMBER($A67),$F67*P67*10000,0)</f>
        <v>0</v>
      </c>
      <c r="V67" s="25" t="n">
        <f aca="false">IF(ISNUMBER($A67),$F67*Q67*-10000,0)</f>
        <v>-0</v>
      </c>
      <c r="W67" s="26"/>
      <c r="X67" s="27" t="n">
        <f aca="false">VLOOKUP($A67,PARAMS,7,FALSE())</f>
        <v>0.066889934874307</v>
      </c>
      <c r="Y67" s="28" t="n">
        <f aca="true">IF(ISNUMBER(G67),VLOOKUP($A67,PARAMS,8,FALSE()),VLOOKUP($A67,PARAMS,4,FALSE()))-TODAY()</f>
        <v>-8919</v>
      </c>
      <c r="AA67" s="24" t="n">
        <f aca="false">IF($E67=AA$2,$S67,0)</f>
        <v>0</v>
      </c>
      <c r="AB67" s="24" t="n">
        <f aca="false">IF($E67=AB$2,$S67,0)</f>
        <v>0</v>
      </c>
      <c r="AC67" s="24" t="n">
        <f aca="false">IF($E67=AC$2,$S67,0)</f>
        <v>0</v>
      </c>
      <c r="AD67" s="24" t="n">
        <f aca="false">IF($E67=AD$2,$S67,0)</f>
        <v>0</v>
      </c>
      <c r="AE67" s="24" t="n">
        <f aca="false">IF($E67=AE$2,$S67,0)</f>
        <v>0</v>
      </c>
      <c r="AG67" s="24" t="n">
        <f aca="false">IF($E67=AG$2,$T67,0)</f>
        <v>0</v>
      </c>
      <c r="AH67" s="24" t="n">
        <f aca="false">IF($E67=AH$2,$T67,0)</f>
        <v>0</v>
      </c>
      <c r="AI67" s="24" t="n">
        <f aca="false">IF($E67=AI$2,$T67,0)</f>
        <v>0</v>
      </c>
      <c r="AJ67" s="24" t="n">
        <f aca="false">IF($E67=AJ$2,$T67,0)</f>
        <v>0</v>
      </c>
      <c r="AK67" s="24" t="n">
        <f aca="false">IF($E67=AK$2,$T67,0)</f>
        <v>0</v>
      </c>
      <c r="AM67" s="24" t="n">
        <f aca="false">IF($E67=AM$2,$U67,0)</f>
        <v>0</v>
      </c>
      <c r="AN67" s="24" t="n">
        <f aca="false">IF($E67=AN$2,$U67,0)</f>
        <v>0</v>
      </c>
      <c r="AO67" s="24" t="n">
        <f aca="false">IF($E67=AO$2,$U67,0)</f>
        <v>0</v>
      </c>
      <c r="AP67" s="24" t="n">
        <f aca="false">IF($E67=AP$2,$U67,0)</f>
        <v>0</v>
      </c>
      <c r="AQ67" s="24" t="n">
        <f aca="false">IF($E67=AQ$2,$U67,0)</f>
        <v>0</v>
      </c>
    </row>
    <row r="68" customFormat="false" ht="11.25" hidden="false" customHeight="false" outlineLevel="0" collapsed="false">
      <c r="A68" s="14" t="n">
        <f aca="false">DATE(YEAR(A67),MONTH(A67)+1,1)</f>
        <v>37043</v>
      </c>
      <c r="B68" s="15"/>
      <c r="C68" s="17"/>
      <c r="D68" s="17"/>
      <c r="E68" s="16" t="n">
        <f aca="false">(M68-B68)*F68*10000</f>
        <v>0</v>
      </c>
      <c r="F68" s="17"/>
      <c r="G68" s="18" t="n">
        <v>-0.005</v>
      </c>
      <c r="H68" s="19" t="n">
        <v>1</v>
      </c>
      <c r="I68" s="20" t="n">
        <v>6</v>
      </c>
      <c r="J68" s="19" t="n">
        <f aca="false">VLOOKUP($A68,PARAMS,2,FALSE())+G68</f>
        <v>4.965</v>
      </c>
      <c r="K68" s="21" t="n">
        <v>0</v>
      </c>
      <c r="L68" s="21" t="n">
        <f aca="false">VLOOKUP($A68,PARAMS,3,FALSE())+K68</f>
        <v>0.47</v>
      </c>
      <c r="M68" s="22" t="n">
        <f aca="false">IF(ISNUMBER($F68),bsd(M$2,$H68,$J68,$I68,$Y68,$L68,$X68,0.2),0)</f>
        <v>0</v>
      </c>
      <c r="N68" s="22" t="n">
        <f aca="false">IF(ISNUMBER($F68),bsd(N$2,$H68,$J68,$I68,$Y68,$L68,$X68,0.2),0)</f>
        <v>0</v>
      </c>
      <c r="O68" s="22" t="n">
        <f aca="false">IF(ISNUMBER($F68),bsd(O$2,$H68,$J68,$I68,$Y68,$L68,$X68,0.2),0)</f>
        <v>0</v>
      </c>
      <c r="P68" s="22" t="n">
        <f aca="false">IF(ISNUMBER($F68),bsd(P$2,$H68,$J68,$I68,$Y68,$L68,$X68,0.2),0)</f>
        <v>0</v>
      </c>
      <c r="Q68" s="22" t="n">
        <f aca="false">IF(ISNUMBER($F68),bsd(Q$2,$H68,$J68,$I68,$Y68,$L68,$X68,0.2),0)</f>
        <v>0</v>
      </c>
      <c r="R68" s="23"/>
      <c r="S68" s="24" t="n">
        <f aca="false">IF(ISNUMBER($A68),$F68*N68,0)</f>
        <v>0</v>
      </c>
      <c r="T68" s="24" t="n">
        <f aca="false">IF(ISNUMBER($A68),$F68*O68,0)</f>
        <v>0</v>
      </c>
      <c r="U68" s="25" t="n">
        <f aca="false">IF(ISNUMBER($A68),$F68*P68*10000,0)</f>
        <v>0</v>
      </c>
      <c r="V68" s="25" t="n">
        <f aca="false">IF(ISNUMBER($A68),$F68*Q68*-10000,0)</f>
        <v>-0</v>
      </c>
      <c r="W68" s="26"/>
      <c r="X68" s="27" t="n">
        <f aca="false">VLOOKUP($A68,PARAMS,7,FALSE())</f>
        <v>0.066422226839917</v>
      </c>
      <c r="Y68" s="28" t="n">
        <f aca="true">IF(ISNUMBER(G68),VLOOKUP($A68,PARAMS,8,FALSE()),VLOOKUP($A68,PARAMS,4,FALSE()))-TODAY()</f>
        <v>-8886</v>
      </c>
      <c r="AA68" s="24" t="n">
        <f aca="false">IF($E68=AA$2,$S68,0)</f>
        <v>0</v>
      </c>
      <c r="AB68" s="24" t="n">
        <f aca="false">IF($E68=AB$2,$S68,0)</f>
        <v>0</v>
      </c>
      <c r="AC68" s="24" t="n">
        <f aca="false">IF($E68=AC$2,$S68,0)</f>
        <v>0</v>
      </c>
      <c r="AD68" s="24" t="n">
        <f aca="false">IF($E68=AD$2,$S68,0)</f>
        <v>0</v>
      </c>
      <c r="AE68" s="24" t="n">
        <f aca="false">IF($E68=AE$2,$S68,0)</f>
        <v>0</v>
      </c>
      <c r="AG68" s="24" t="n">
        <f aca="false">IF($E68=AG$2,$T68,0)</f>
        <v>0</v>
      </c>
      <c r="AH68" s="24" t="n">
        <f aca="false">IF($E68=AH$2,$T68,0)</f>
        <v>0</v>
      </c>
      <c r="AI68" s="24" t="n">
        <f aca="false">IF($E68=AI$2,$T68,0)</f>
        <v>0</v>
      </c>
      <c r="AJ68" s="24" t="n">
        <f aca="false">IF($E68=AJ$2,$T68,0)</f>
        <v>0</v>
      </c>
      <c r="AK68" s="24" t="n">
        <f aca="false">IF($E68=AK$2,$T68,0)</f>
        <v>0</v>
      </c>
      <c r="AM68" s="24" t="n">
        <f aca="false">IF($E68=AM$2,$U68,0)</f>
        <v>0</v>
      </c>
      <c r="AN68" s="24" t="n">
        <f aca="false">IF($E68=AN$2,$U68,0)</f>
        <v>0</v>
      </c>
      <c r="AO68" s="24" t="n">
        <f aca="false">IF($E68=AO$2,$U68,0)</f>
        <v>0</v>
      </c>
      <c r="AP68" s="24" t="n">
        <f aca="false">IF($E68=AP$2,$U68,0)</f>
        <v>0</v>
      </c>
      <c r="AQ68" s="24" t="n">
        <f aca="false">IF($E68=AQ$2,$U68,0)</f>
        <v>0</v>
      </c>
    </row>
    <row r="69" customFormat="false" ht="11.25" hidden="false" customHeight="false" outlineLevel="0" collapsed="false">
      <c r="A69" s="14" t="n">
        <f aca="false">DATE(YEAR(A68),MONTH(A68)+1,1)</f>
        <v>37073</v>
      </c>
      <c r="B69" s="15"/>
      <c r="C69" s="17"/>
      <c r="D69" s="17"/>
      <c r="E69" s="16" t="n">
        <f aca="false">(M69-B69)*F69*10000</f>
        <v>0</v>
      </c>
      <c r="F69" s="17"/>
      <c r="G69" s="18" t="n">
        <v>-0.005</v>
      </c>
      <c r="H69" s="19" t="n">
        <v>1</v>
      </c>
      <c r="I69" s="20" t="n">
        <v>6</v>
      </c>
      <c r="J69" s="19" t="n">
        <f aca="false">VLOOKUP($A69,PARAMS,2,FALSE())+G69</f>
        <v>4.945</v>
      </c>
      <c r="K69" s="21" t="n">
        <v>0</v>
      </c>
      <c r="L69" s="21" t="n">
        <f aca="false">VLOOKUP($A69,PARAMS,3,FALSE())+K69</f>
        <v>0.47</v>
      </c>
      <c r="M69" s="22" t="n">
        <f aca="false">IF(ISNUMBER($F69),bsd(M$2,$H69,$J69,$I69,$Y69,$L69,$X69,0.2),0)</f>
        <v>0</v>
      </c>
      <c r="N69" s="22" t="n">
        <f aca="false">IF(ISNUMBER($F69),bsd(N$2,$H69,$J69,$I69,$Y69,$L69,$X69,0.2),0)</f>
        <v>0</v>
      </c>
      <c r="O69" s="22" t="n">
        <f aca="false">IF(ISNUMBER($F69),bsd(O$2,$H69,$J69,$I69,$Y69,$L69,$X69,0.2),0)</f>
        <v>0</v>
      </c>
      <c r="P69" s="22" t="n">
        <f aca="false">IF(ISNUMBER($F69),bsd(P$2,$H69,$J69,$I69,$Y69,$L69,$X69,0.2),0)</f>
        <v>0</v>
      </c>
      <c r="Q69" s="22" t="n">
        <f aca="false">IF(ISNUMBER($F69),bsd(Q$2,$H69,$J69,$I69,$Y69,$L69,$X69,0.2),0)</f>
        <v>0</v>
      </c>
      <c r="R69" s="23"/>
      <c r="S69" s="24" t="n">
        <f aca="false">IF(ISNUMBER($A69),$F69*N69,0)</f>
        <v>0</v>
      </c>
      <c r="T69" s="24" t="n">
        <f aca="false">IF(ISNUMBER($A69),$F69*O69,0)</f>
        <v>0</v>
      </c>
      <c r="U69" s="25" t="n">
        <f aca="false">IF(ISNUMBER($A69),$F69*P69*10000,0)</f>
        <v>0</v>
      </c>
      <c r="V69" s="25" t="n">
        <f aca="false">IF(ISNUMBER($A69),$F69*Q69*-10000,0)</f>
        <v>-0</v>
      </c>
      <c r="W69" s="26"/>
      <c r="X69" s="27" t="n">
        <f aca="false">VLOOKUP($A69,PARAMS,7,FALSE())</f>
        <v>0.066037743397889</v>
      </c>
      <c r="Y69" s="28" t="n">
        <f aca="true">IF(ISNUMBER(G69),VLOOKUP($A69,PARAMS,8,FALSE()),VLOOKUP($A69,PARAMS,4,FALSE()))-TODAY()</f>
        <v>-8857</v>
      </c>
      <c r="AA69" s="24" t="n">
        <f aca="false">IF($E69=AA$2,$S69,0)</f>
        <v>0</v>
      </c>
      <c r="AB69" s="24" t="n">
        <f aca="false">IF($E69=AB$2,$S69,0)</f>
        <v>0</v>
      </c>
      <c r="AC69" s="24" t="n">
        <f aca="false">IF($E69=AC$2,$S69,0)</f>
        <v>0</v>
      </c>
      <c r="AD69" s="24" t="n">
        <f aca="false">IF($E69=AD$2,$S69,0)</f>
        <v>0</v>
      </c>
      <c r="AE69" s="24" t="n">
        <f aca="false">IF($E69=AE$2,$S69,0)</f>
        <v>0</v>
      </c>
      <c r="AG69" s="24" t="n">
        <f aca="false">IF($E69=AG$2,$T69,0)</f>
        <v>0</v>
      </c>
      <c r="AH69" s="24" t="n">
        <f aca="false">IF($E69=AH$2,$T69,0)</f>
        <v>0</v>
      </c>
      <c r="AI69" s="24" t="n">
        <f aca="false">IF($E69=AI$2,$T69,0)</f>
        <v>0</v>
      </c>
      <c r="AJ69" s="24" t="n">
        <f aca="false">IF($E69=AJ$2,$T69,0)</f>
        <v>0</v>
      </c>
      <c r="AK69" s="24" t="n">
        <f aca="false">IF($E69=AK$2,$T69,0)</f>
        <v>0</v>
      </c>
      <c r="AM69" s="24" t="n">
        <f aca="false">IF($E69=AM$2,$U69,0)</f>
        <v>0</v>
      </c>
      <c r="AN69" s="24" t="n">
        <f aca="false">IF($E69=AN$2,$U69,0)</f>
        <v>0</v>
      </c>
      <c r="AO69" s="24" t="n">
        <f aca="false">IF($E69=AO$2,$U69,0)</f>
        <v>0</v>
      </c>
      <c r="AP69" s="24" t="n">
        <f aca="false">IF($E69=AP$2,$U69,0)</f>
        <v>0</v>
      </c>
      <c r="AQ69" s="24" t="n">
        <f aca="false">IF($E69=AQ$2,$U69,0)</f>
        <v>0</v>
      </c>
    </row>
    <row r="70" customFormat="false" ht="11.25" hidden="false" customHeight="false" outlineLevel="0" collapsed="false">
      <c r="A70" s="14" t="n">
        <f aca="false">DATE(YEAR(A69),MONTH(A69)+1,1)</f>
        <v>37104</v>
      </c>
      <c r="B70" s="15"/>
      <c r="C70" s="17"/>
      <c r="D70" s="17"/>
      <c r="E70" s="16" t="n">
        <f aca="false">(M70-B70)*F70*10000</f>
        <v>0</v>
      </c>
      <c r="F70" s="17"/>
      <c r="G70" s="18" t="n">
        <v>-0.005</v>
      </c>
      <c r="H70" s="19" t="n">
        <v>1</v>
      </c>
      <c r="I70" s="20" t="n">
        <v>6</v>
      </c>
      <c r="J70" s="19" t="n">
        <f aca="false">VLOOKUP($A70,PARAMS,2,FALSE())+G70</f>
        <v>4.92</v>
      </c>
      <c r="K70" s="21" t="n">
        <v>0</v>
      </c>
      <c r="L70" s="21" t="n">
        <f aca="false">VLOOKUP($A70,PARAMS,3,FALSE())+K70</f>
        <v>0.47</v>
      </c>
      <c r="M70" s="22" t="n">
        <f aca="false">IF(ISNUMBER($F70),bsd(M$2,$H70,$J70,$I70,$Y70,$L70,$X70,0.2),0)</f>
        <v>0</v>
      </c>
      <c r="N70" s="22" t="n">
        <f aca="false">IF(ISNUMBER($F70),bsd(N$2,$H70,$J70,$I70,$Y70,$L70,$X70,0.2),0)</f>
        <v>0</v>
      </c>
      <c r="O70" s="22" t="n">
        <f aca="false">IF(ISNUMBER($F70),bsd(O$2,$H70,$J70,$I70,$Y70,$L70,$X70,0.2),0)</f>
        <v>0</v>
      </c>
      <c r="P70" s="22" t="n">
        <f aca="false">IF(ISNUMBER($F70),bsd(P$2,$H70,$J70,$I70,$Y70,$L70,$X70,0.2),0)</f>
        <v>0</v>
      </c>
      <c r="Q70" s="22" t="n">
        <f aca="false">IF(ISNUMBER($F70),bsd(Q$2,$H70,$J70,$I70,$Y70,$L70,$X70,0.2),0)</f>
        <v>0</v>
      </c>
      <c r="R70" s="23"/>
      <c r="S70" s="24" t="n">
        <f aca="false">IF(ISNUMBER($A70),$F70*N70,0)</f>
        <v>0</v>
      </c>
      <c r="T70" s="24" t="n">
        <f aca="false">IF(ISNUMBER($A70),$F70*O70,0)</f>
        <v>0</v>
      </c>
      <c r="U70" s="25" t="n">
        <f aca="false">IF(ISNUMBER($A70),$F70*P70*10000,0)</f>
        <v>0</v>
      </c>
      <c r="V70" s="25" t="n">
        <f aca="false">IF(ISNUMBER($A70),$F70*Q70*-10000,0)</f>
        <v>-0</v>
      </c>
      <c r="W70" s="26"/>
      <c r="X70" s="27" t="n">
        <f aca="false">VLOOKUP($A70,PARAMS,7,FALSE())</f>
        <v>0.065653260004837</v>
      </c>
      <c r="Y70" s="28" t="n">
        <f aca="true">IF(ISNUMBER(G70),VLOOKUP($A70,PARAMS,8,FALSE()),VLOOKUP($A70,PARAMS,4,FALSE()))-TODAY()</f>
        <v>-8827</v>
      </c>
      <c r="AA70" s="24" t="n">
        <f aca="false">IF($E70=AA$2,$S70,0)</f>
        <v>0</v>
      </c>
      <c r="AB70" s="24" t="n">
        <f aca="false">IF($E70=AB$2,$S70,0)</f>
        <v>0</v>
      </c>
      <c r="AC70" s="24" t="n">
        <f aca="false">IF($E70=AC$2,$S70,0)</f>
        <v>0</v>
      </c>
      <c r="AD70" s="24" t="n">
        <f aca="false">IF($E70=AD$2,$S70,0)</f>
        <v>0</v>
      </c>
      <c r="AE70" s="24" t="n">
        <f aca="false">IF($E70=AE$2,$S70,0)</f>
        <v>0</v>
      </c>
      <c r="AG70" s="24" t="n">
        <f aca="false">IF($E70=AG$2,$T70,0)</f>
        <v>0</v>
      </c>
      <c r="AH70" s="24" t="n">
        <f aca="false">IF($E70=AH$2,$T70,0)</f>
        <v>0</v>
      </c>
      <c r="AI70" s="24" t="n">
        <f aca="false">IF($E70=AI$2,$T70,0)</f>
        <v>0</v>
      </c>
      <c r="AJ70" s="24" t="n">
        <f aca="false">IF($E70=AJ$2,$T70,0)</f>
        <v>0</v>
      </c>
      <c r="AK70" s="24" t="n">
        <f aca="false">IF($E70=AK$2,$T70,0)</f>
        <v>0</v>
      </c>
      <c r="AM70" s="24" t="n">
        <f aca="false">IF($E70=AM$2,$U70,0)</f>
        <v>0</v>
      </c>
      <c r="AN70" s="24" t="n">
        <f aca="false">IF($E70=AN$2,$U70,0)</f>
        <v>0</v>
      </c>
      <c r="AO70" s="24" t="n">
        <f aca="false">IF($E70=AO$2,$U70,0)</f>
        <v>0</v>
      </c>
      <c r="AP70" s="24" t="n">
        <f aca="false">IF($E70=AP$2,$U70,0)</f>
        <v>0</v>
      </c>
      <c r="AQ70" s="24" t="n">
        <f aca="false">IF($E70=AQ$2,$U70,0)</f>
        <v>0</v>
      </c>
    </row>
    <row r="71" customFormat="false" ht="11.25" hidden="false" customHeight="false" outlineLevel="0" collapsed="false">
      <c r="A71" s="14" t="n">
        <f aca="false">DATE(YEAR(A70),MONTH(A70)+1,1)</f>
        <v>37135</v>
      </c>
      <c r="B71" s="15"/>
      <c r="C71" s="17"/>
      <c r="D71" s="17"/>
      <c r="E71" s="16" t="n">
        <f aca="false">(M71-B71)*F71*10000</f>
        <v>0</v>
      </c>
      <c r="F71" s="17"/>
      <c r="G71" s="18" t="n">
        <v>-0.005</v>
      </c>
      <c r="H71" s="19" t="n">
        <v>1</v>
      </c>
      <c r="I71" s="20" t="n">
        <v>6</v>
      </c>
      <c r="J71" s="19" t="n">
        <f aca="false">VLOOKUP($A71,PARAMS,2,FALSE())+G71</f>
        <v>4.9</v>
      </c>
      <c r="K71" s="21" t="n">
        <v>0</v>
      </c>
      <c r="L71" s="21" t="n">
        <f aca="false">VLOOKUP($A71,PARAMS,3,FALSE())+K71</f>
        <v>0.47</v>
      </c>
      <c r="M71" s="22" t="n">
        <f aca="false">IF(ISNUMBER($F71),bsd(M$2,$H71,$J71,$I71,$Y71,$L71,$X71,0.2),0)</f>
        <v>0</v>
      </c>
      <c r="N71" s="22" t="n">
        <f aca="false">IF(ISNUMBER($F71),bsd(N$2,$H71,$J71,$I71,$Y71,$L71,$X71,0.2),0)</f>
        <v>0</v>
      </c>
      <c r="O71" s="22" t="n">
        <f aca="false">IF(ISNUMBER($F71),bsd(O$2,$H71,$J71,$I71,$Y71,$L71,$X71,0.2),0)</f>
        <v>0</v>
      </c>
      <c r="P71" s="22" t="n">
        <f aca="false">IF(ISNUMBER($F71),bsd(P$2,$H71,$J71,$I71,$Y71,$L71,$X71,0.2),0)</f>
        <v>0</v>
      </c>
      <c r="Q71" s="22" t="n">
        <f aca="false">IF(ISNUMBER($F71),bsd(Q$2,$H71,$J71,$I71,$Y71,$L71,$X71,0.2),0)</f>
        <v>0</v>
      </c>
      <c r="R71" s="23"/>
      <c r="S71" s="24" t="n">
        <f aca="false">IF(ISNUMBER($A71),$F71*N71,0)</f>
        <v>0</v>
      </c>
      <c r="T71" s="24" t="n">
        <f aca="false">IF(ISNUMBER($A71),$F71*O71,0)</f>
        <v>0</v>
      </c>
      <c r="U71" s="25" t="n">
        <f aca="false">IF(ISNUMBER($A71),$F71*P71*10000,0)</f>
        <v>0</v>
      </c>
      <c r="V71" s="25" t="n">
        <f aca="false">IF(ISNUMBER($A71),$F71*Q71*-10000,0)</f>
        <v>-0</v>
      </c>
      <c r="W71" s="26"/>
      <c r="X71" s="27" t="n">
        <f aca="false">VLOOKUP($A71,PARAMS,7,FALSE())</f>
        <v>0.065322673879389</v>
      </c>
      <c r="Y71" s="28" t="n">
        <f aca="true">IF(ISNUMBER(G71),VLOOKUP($A71,PARAMS,8,FALSE()),VLOOKUP($A71,PARAMS,4,FALSE()))-TODAY()</f>
        <v>-8794</v>
      </c>
      <c r="AA71" s="24" t="n">
        <f aca="false">IF($E71=AA$2,$S71,0)</f>
        <v>0</v>
      </c>
      <c r="AB71" s="24" t="n">
        <f aca="false">IF($E71=AB$2,$S71,0)</f>
        <v>0</v>
      </c>
      <c r="AC71" s="24" t="n">
        <f aca="false">IF($E71=AC$2,$S71,0)</f>
        <v>0</v>
      </c>
      <c r="AD71" s="24" t="n">
        <f aca="false">IF($E71=AD$2,$S71,0)</f>
        <v>0</v>
      </c>
      <c r="AE71" s="24" t="n">
        <f aca="false">IF($E71=AE$2,$S71,0)</f>
        <v>0</v>
      </c>
      <c r="AG71" s="24" t="n">
        <f aca="false">IF($E71=AG$2,$T71,0)</f>
        <v>0</v>
      </c>
      <c r="AH71" s="24" t="n">
        <f aca="false">IF($E71=AH$2,$T71,0)</f>
        <v>0</v>
      </c>
      <c r="AI71" s="24" t="n">
        <f aca="false">IF($E71=AI$2,$T71,0)</f>
        <v>0</v>
      </c>
      <c r="AJ71" s="24" t="n">
        <f aca="false">IF($E71=AJ$2,$T71,0)</f>
        <v>0</v>
      </c>
      <c r="AK71" s="24" t="n">
        <f aca="false">IF($E71=AK$2,$T71,0)</f>
        <v>0</v>
      </c>
      <c r="AM71" s="24" t="n">
        <f aca="false">IF($E71=AM$2,$U71,0)</f>
        <v>0</v>
      </c>
      <c r="AN71" s="24" t="n">
        <f aca="false">IF($E71=AN$2,$U71,0)</f>
        <v>0</v>
      </c>
      <c r="AO71" s="24" t="n">
        <f aca="false">IF($E71=AO$2,$U71,0)</f>
        <v>0</v>
      </c>
      <c r="AP71" s="24" t="n">
        <f aca="false">IF($E71=AP$2,$U71,0)</f>
        <v>0</v>
      </c>
      <c r="AQ71" s="24" t="n">
        <f aca="false">IF($E71=AQ$2,$U71,0)</f>
        <v>0</v>
      </c>
    </row>
    <row r="72" customFormat="false" ht="11.25" hidden="false" customHeight="false" outlineLevel="0" collapsed="false">
      <c r="A72" s="14" t="n">
        <f aca="false">DATE(YEAR(A71),MONTH(A71)+1,1)</f>
        <v>37165</v>
      </c>
      <c r="B72" s="15"/>
      <c r="C72" s="17"/>
      <c r="D72" s="17"/>
      <c r="E72" s="16" t="n">
        <f aca="false">(M72-B72)*F72*10000</f>
        <v>0</v>
      </c>
      <c r="F72" s="17"/>
      <c r="G72" s="18" t="n">
        <v>-0.005</v>
      </c>
      <c r="H72" s="19" t="n">
        <v>1</v>
      </c>
      <c r="I72" s="20" t="n">
        <v>6</v>
      </c>
      <c r="J72" s="19" t="n">
        <f aca="false">VLOOKUP($A72,PARAMS,2,FALSE())+G72</f>
        <v>4.915</v>
      </c>
      <c r="K72" s="21" t="n">
        <v>0</v>
      </c>
      <c r="L72" s="21" t="n">
        <f aca="false">VLOOKUP($A72,PARAMS,3,FALSE())+K72</f>
        <v>0.47</v>
      </c>
      <c r="M72" s="22" t="n">
        <f aca="false">IF(ISNUMBER($F72),bsd(M$2,$H72,$J72,$I72,$Y72,$L72,$X72,0.2),0)</f>
        <v>0</v>
      </c>
      <c r="N72" s="22" t="n">
        <f aca="false">IF(ISNUMBER($F72),bsd(N$2,$H72,$J72,$I72,$Y72,$L72,$X72,0.2),0)</f>
        <v>0</v>
      </c>
      <c r="O72" s="22" t="n">
        <f aca="false">IF(ISNUMBER($F72),bsd(O$2,$H72,$J72,$I72,$Y72,$L72,$X72,0.2),0)</f>
        <v>0</v>
      </c>
      <c r="P72" s="22" t="n">
        <f aca="false">IF(ISNUMBER($F72),bsd(P$2,$H72,$J72,$I72,$Y72,$L72,$X72,0.2),0)</f>
        <v>0</v>
      </c>
      <c r="Q72" s="22" t="n">
        <f aca="false">IF(ISNUMBER($F72),bsd(Q$2,$H72,$J72,$I72,$Y72,$L72,$X72,0.2),0)</f>
        <v>0</v>
      </c>
      <c r="R72" s="23"/>
      <c r="S72" s="24" t="n">
        <f aca="false">IF(ISNUMBER($A72),$F72*N72,0)</f>
        <v>0</v>
      </c>
      <c r="T72" s="24" t="n">
        <f aca="false">IF(ISNUMBER($A72),$F72*O72,0)</f>
        <v>0</v>
      </c>
      <c r="U72" s="25" t="n">
        <f aca="false">IF(ISNUMBER($A72),$F72*P72*10000,0)</f>
        <v>0</v>
      </c>
      <c r="V72" s="25" t="n">
        <f aca="false">IF(ISNUMBER($A72),$F72*Q72*-10000,0)</f>
        <v>-0</v>
      </c>
      <c r="W72" s="26"/>
      <c r="X72" s="27" t="n">
        <f aca="false">VLOOKUP($A72,PARAMS,7,FALSE())</f>
        <v>0.065048560562634</v>
      </c>
      <c r="Y72" s="28" t="n">
        <f aca="true">IF(ISNUMBER(G72),VLOOKUP($A72,PARAMS,8,FALSE()),VLOOKUP($A72,PARAMS,4,FALSE()))-TODAY()</f>
        <v>-8766</v>
      </c>
      <c r="AA72" s="24" t="n">
        <f aca="false">IF($E72=AA$2,$S72,0)</f>
        <v>0</v>
      </c>
      <c r="AB72" s="24" t="n">
        <f aca="false">IF($E72=AB$2,$S72,0)</f>
        <v>0</v>
      </c>
      <c r="AC72" s="24" t="n">
        <f aca="false">IF($E72=AC$2,$S72,0)</f>
        <v>0</v>
      </c>
      <c r="AD72" s="24" t="n">
        <f aca="false">IF($E72=AD$2,$S72,0)</f>
        <v>0</v>
      </c>
      <c r="AE72" s="24" t="n">
        <f aca="false">IF($E72=AE$2,$S72,0)</f>
        <v>0</v>
      </c>
      <c r="AG72" s="24" t="n">
        <f aca="false">IF($E72=AG$2,$T72,0)</f>
        <v>0</v>
      </c>
      <c r="AH72" s="24" t="n">
        <f aca="false">IF($E72=AH$2,$T72,0)</f>
        <v>0</v>
      </c>
      <c r="AI72" s="24" t="n">
        <f aca="false">IF($E72=AI$2,$T72,0)</f>
        <v>0</v>
      </c>
      <c r="AJ72" s="24" t="n">
        <f aca="false">IF($E72=AJ$2,$T72,0)</f>
        <v>0</v>
      </c>
      <c r="AK72" s="24" t="n">
        <f aca="false">IF($E72=AK$2,$T72,0)</f>
        <v>0</v>
      </c>
      <c r="AM72" s="24" t="n">
        <f aca="false">IF($E72=AM$2,$U72,0)</f>
        <v>0</v>
      </c>
      <c r="AN72" s="24" t="n">
        <f aca="false">IF($E72=AN$2,$U72,0)</f>
        <v>0</v>
      </c>
      <c r="AO72" s="24" t="n">
        <f aca="false">IF($E72=AO$2,$U72,0)</f>
        <v>0</v>
      </c>
      <c r="AP72" s="24" t="n">
        <f aca="false">IF($E72=AP$2,$U72,0)</f>
        <v>0</v>
      </c>
      <c r="AQ72" s="24" t="n">
        <f aca="false">IF($E72=AQ$2,$U72,0)</f>
        <v>0</v>
      </c>
    </row>
    <row r="73" customFormat="false" ht="11.25" hidden="false" customHeight="false" outlineLevel="0" collapsed="false">
      <c r="A73" s="14" t="n">
        <f aca="false">DATE(YEAR(A72),MONTH(A72)+1,1)</f>
        <v>37196</v>
      </c>
      <c r="B73" s="15"/>
      <c r="C73" s="17"/>
      <c r="D73" s="17"/>
      <c r="E73" s="16" t="n">
        <f aca="false">(M73-B73)*F73*10000</f>
        <v>0</v>
      </c>
      <c r="F73" s="17"/>
      <c r="G73" s="18" t="n">
        <v>-0.005</v>
      </c>
      <c r="H73" s="19" t="n">
        <v>1</v>
      </c>
      <c r="I73" s="20" t="n">
        <v>6</v>
      </c>
      <c r="J73" s="19" t="n">
        <f aca="false">VLOOKUP($A73,PARAMS,2,FALSE())+G73</f>
        <v>4.945</v>
      </c>
      <c r="K73" s="21" t="n">
        <v>0</v>
      </c>
      <c r="L73" s="21" t="n">
        <f aca="false">VLOOKUP($A73,PARAMS,3,FALSE())+K73</f>
        <v>0.47</v>
      </c>
      <c r="M73" s="22" t="n">
        <f aca="false">IF(ISNUMBER($F73),bsd(M$2,$H73,$J73,$I73,$Y73,$L73,$X73,0.2),0)</f>
        <v>0</v>
      </c>
      <c r="N73" s="22" t="n">
        <f aca="false">IF(ISNUMBER($F73),bsd(N$2,$H73,$J73,$I73,$Y73,$L73,$X73,0.2),0)</f>
        <v>0</v>
      </c>
      <c r="O73" s="22" t="n">
        <f aca="false">IF(ISNUMBER($F73),bsd(O$2,$H73,$J73,$I73,$Y73,$L73,$X73,0.2),0)</f>
        <v>0</v>
      </c>
      <c r="P73" s="22" t="n">
        <f aca="false">IF(ISNUMBER($F73),bsd(P$2,$H73,$J73,$I73,$Y73,$L73,$X73,0.2),0)</f>
        <v>0</v>
      </c>
      <c r="Q73" s="22" t="n">
        <f aca="false">IF(ISNUMBER($F73),bsd(Q$2,$H73,$J73,$I73,$Y73,$L73,$X73,0.2),0)</f>
        <v>0</v>
      </c>
      <c r="R73" s="23"/>
      <c r="S73" s="24" t="n">
        <f aca="false">IF(ISNUMBER($A73),$F73*N73,0)</f>
        <v>0</v>
      </c>
      <c r="T73" s="24" t="n">
        <f aca="false">IF(ISNUMBER($A73),$F73*O73,0)</f>
        <v>0</v>
      </c>
      <c r="U73" s="25" t="n">
        <f aca="false">IF(ISNUMBER($A73),$F73*P73*10000,0)</f>
        <v>0</v>
      </c>
      <c r="V73" s="25" t="n">
        <f aca="false">IF(ISNUMBER($A73),$F73*Q73*-10000,0)</f>
        <v>-0</v>
      </c>
      <c r="W73" s="26"/>
      <c r="X73" s="27" t="n">
        <f aca="false">VLOOKUP($A73,PARAMS,7,FALSE())</f>
        <v>0.064783289634648</v>
      </c>
      <c r="Y73" s="28" t="n">
        <f aca="true">IF(ISNUMBER(G73),VLOOKUP($A73,PARAMS,8,FALSE()),VLOOKUP($A73,PARAMS,4,FALSE()))-TODAY()</f>
        <v>-8733</v>
      </c>
      <c r="AA73" s="24" t="n">
        <f aca="false">IF($E73=AA$2,$S73,0)</f>
        <v>0</v>
      </c>
      <c r="AB73" s="24" t="n">
        <f aca="false">IF($E73=AB$2,$S73,0)</f>
        <v>0</v>
      </c>
      <c r="AC73" s="24" t="n">
        <f aca="false">IF($E73=AC$2,$S73,0)</f>
        <v>0</v>
      </c>
      <c r="AD73" s="24" t="n">
        <f aca="false">IF($E73=AD$2,$S73,0)</f>
        <v>0</v>
      </c>
      <c r="AE73" s="24" t="n">
        <f aca="false">IF($E73=AE$2,$S73,0)</f>
        <v>0</v>
      </c>
      <c r="AG73" s="24" t="n">
        <f aca="false">IF($E73=AG$2,$T73,0)</f>
        <v>0</v>
      </c>
      <c r="AH73" s="24" t="n">
        <f aca="false">IF($E73=AH$2,$T73,0)</f>
        <v>0</v>
      </c>
      <c r="AI73" s="24" t="n">
        <f aca="false">IF($E73=AI$2,$T73,0)</f>
        <v>0</v>
      </c>
      <c r="AJ73" s="24" t="n">
        <f aca="false">IF($E73=AJ$2,$T73,0)</f>
        <v>0</v>
      </c>
      <c r="AK73" s="24" t="n">
        <f aca="false">IF($E73=AK$2,$T73,0)</f>
        <v>0</v>
      </c>
      <c r="AM73" s="24" t="n">
        <f aca="false">IF($E73=AM$2,$U73,0)</f>
        <v>0</v>
      </c>
      <c r="AN73" s="24" t="n">
        <f aca="false">IF($E73=AN$2,$U73,0)</f>
        <v>0</v>
      </c>
      <c r="AO73" s="24" t="n">
        <f aca="false">IF($E73=AO$2,$U73,0)</f>
        <v>0</v>
      </c>
      <c r="AP73" s="24" t="n">
        <f aca="false">IF($E73=AP$2,$U73,0)</f>
        <v>0</v>
      </c>
      <c r="AQ73" s="24" t="n">
        <f aca="false">IF($E73=AQ$2,$U73,0)</f>
        <v>0</v>
      </c>
    </row>
    <row r="74" customFormat="false" ht="11.25" hidden="false" customHeight="false" outlineLevel="0" collapsed="false">
      <c r="A74" s="14"/>
      <c r="B74" s="15"/>
      <c r="C74" s="17"/>
      <c r="D74" s="15"/>
      <c r="E74" s="16"/>
      <c r="F74" s="17"/>
      <c r="G74" s="18"/>
      <c r="H74" s="19"/>
      <c r="I74" s="20"/>
      <c r="J74" s="19"/>
      <c r="K74" s="21"/>
      <c r="L74" s="21"/>
      <c r="M74" s="22"/>
      <c r="N74" s="22"/>
      <c r="O74" s="22"/>
      <c r="P74" s="22"/>
      <c r="Q74" s="22"/>
      <c r="R74" s="23"/>
      <c r="S74" s="24"/>
      <c r="T74" s="24"/>
      <c r="U74" s="25"/>
      <c r="V74" s="25"/>
      <c r="W74" s="26"/>
      <c r="X74" s="27"/>
      <c r="Y74" s="28"/>
      <c r="AA74" s="24"/>
      <c r="AB74" s="24"/>
      <c r="AC74" s="24"/>
      <c r="AD74" s="24"/>
      <c r="AE74" s="24"/>
      <c r="AG74" s="24"/>
      <c r="AH74" s="24"/>
      <c r="AI74" s="24"/>
      <c r="AJ74" s="24"/>
      <c r="AK74" s="24"/>
      <c r="AM74" s="24"/>
      <c r="AN74" s="24"/>
      <c r="AO74" s="24"/>
      <c r="AP74" s="24"/>
      <c r="AQ74" s="24"/>
    </row>
    <row r="75" customFormat="false" ht="11.25" hidden="false" customHeight="false" outlineLevel="0" collapsed="false">
      <c r="A75" s="14" t="n">
        <v>36861</v>
      </c>
      <c r="B75" s="15"/>
      <c r="C75" s="17"/>
      <c r="D75" s="17"/>
      <c r="E75" s="16" t="n">
        <f aca="false">(M75-B75)*F75*10000</f>
        <v>0</v>
      </c>
      <c r="F75" s="17"/>
      <c r="G75" s="18" t="n">
        <v>-0.005</v>
      </c>
      <c r="H75" s="19" t="n">
        <v>2</v>
      </c>
      <c r="I75" s="20" t="n">
        <v>4</v>
      </c>
      <c r="J75" s="19" t="n">
        <f aca="false">VLOOKUP($A75,PARAMS,2,FALSE())+G75</f>
        <v>6.67</v>
      </c>
      <c r="K75" s="21" t="n">
        <v>0</v>
      </c>
      <c r="L75" s="21" t="n">
        <f aca="false">VLOOKUP($A75,PARAMS,3,FALSE())+K75</f>
        <v>0.82</v>
      </c>
      <c r="M75" s="22" t="n">
        <f aca="false">IF(ISNUMBER($F75),bsd(M$2,$H75,$J75,$I75,$Y75,$L75,$X75,0.2),0)</f>
        <v>0</v>
      </c>
      <c r="N75" s="22" t="n">
        <f aca="false">IF(ISNUMBER($F75),bsd(N$2,$H75,$J75,$I75,$Y75,$L75,$X75,0.2),0)</f>
        <v>0</v>
      </c>
      <c r="O75" s="22" t="n">
        <f aca="false">IF(ISNUMBER($F75),bsd(O$2,$H75,$J75,$I75,$Y75,$L75,$X75,0.2),0)</f>
        <v>0</v>
      </c>
      <c r="P75" s="22" t="n">
        <f aca="false">IF(ISNUMBER($F75),bsd(P$2,$H75,$J75,$I75,$Y75,$L75,$X75,0.2),0)</f>
        <v>0</v>
      </c>
      <c r="Q75" s="22" t="n">
        <f aca="false">IF(ISNUMBER($F75),bsd(Q$2,$H75,$J75,$I75,$Y75,$L75,$X75,0.2),0)</f>
        <v>0</v>
      </c>
      <c r="R75" s="23"/>
      <c r="S75" s="24" t="n">
        <f aca="false">IF(ISNUMBER($A75),$F75*N75,0)</f>
        <v>0</v>
      </c>
      <c r="T75" s="24" t="n">
        <f aca="false">IF(ISNUMBER($A75),$F75*O75,0)</f>
        <v>0</v>
      </c>
      <c r="U75" s="25" t="n">
        <f aca="false">IF(ISNUMBER($A75),$F75*P75*10000,0)</f>
        <v>0</v>
      </c>
      <c r="V75" s="25" t="n">
        <f aca="false">IF(ISNUMBER($A75),$F75*Q75*-10000,0)</f>
        <v>-0</v>
      </c>
      <c r="W75" s="26"/>
      <c r="X75" s="27" t="n">
        <f aca="false">VLOOKUP($A75,PARAMS,7,FALSE())</f>
        <v>0.069420808874716</v>
      </c>
      <c r="Y75" s="28" t="n">
        <f aca="true">IF(ISNUMBER(G75),VLOOKUP($A75,PARAMS,8,FALSE()),VLOOKUP($A75,PARAMS,4,FALSE()))-TODAY()</f>
        <v>-9068</v>
      </c>
      <c r="AA75" s="24" t="n">
        <f aca="false">IF($E75=AA$2,$S75,0)</f>
        <v>0</v>
      </c>
      <c r="AB75" s="24" t="n">
        <f aca="false">IF($E75=AB$2,$S75,0)</f>
        <v>0</v>
      </c>
      <c r="AC75" s="24" t="n">
        <f aca="false">IF($E75=AC$2,$S75,0)</f>
        <v>0</v>
      </c>
      <c r="AD75" s="24" t="n">
        <f aca="false">IF($E75=AD$2,$S75,0)</f>
        <v>0</v>
      </c>
      <c r="AE75" s="24" t="n">
        <f aca="false">IF($E75=AE$2,$S75,0)</f>
        <v>0</v>
      </c>
      <c r="AG75" s="24" t="n">
        <f aca="false">IF($E75=AG$2,$T75,0)</f>
        <v>0</v>
      </c>
      <c r="AH75" s="24" t="n">
        <f aca="false">IF($E75=AH$2,$T75,0)</f>
        <v>0</v>
      </c>
      <c r="AI75" s="24" t="n">
        <f aca="false">IF($E75=AI$2,$T75,0)</f>
        <v>0</v>
      </c>
      <c r="AJ75" s="24" t="n">
        <f aca="false">IF($E75=AJ$2,$T75,0)</f>
        <v>0</v>
      </c>
      <c r="AK75" s="24" t="n">
        <f aca="false">IF($E75=AK$2,$T75,0)</f>
        <v>0</v>
      </c>
      <c r="AM75" s="24" t="n">
        <f aca="false">IF($E75=AM$2,$U75,0)</f>
        <v>0</v>
      </c>
      <c r="AN75" s="24" t="n">
        <f aca="false">IF($E75=AN$2,$U75,0)</f>
        <v>0</v>
      </c>
      <c r="AO75" s="24" t="n">
        <f aca="false">IF($E75=AO$2,$U75,0)</f>
        <v>0</v>
      </c>
      <c r="AP75" s="24" t="n">
        <f aca="false">IF($E75=AP$2,$U75,0)</f>
        <v>0</v>
      </c>
      <c r="AQ75" s="24" t="n">
        <f aca="false">IF($E75=AQ$2,$U75,0)</f>
        <v>0</v>
      </c>
    </row>
    <row r="76" customFormat="false" ht="11.25" hidden="false" customHeight="false" outlineLevel="0" collapsed="false">
      <c r="A76" s="14" t="n">
        <f aca="false">DATE(YEAR(A75),MONTH(A75)+1,1)</f>
        <v>36892</v>
      </c>
      <c r="B76" s="15"/>
      <c r="C76" s="17"/>
      <c r="D76" s="17"/>
      <c r="E76" s="16" t="n">
        <f aca="false">(M76-B76)*F76*10000</f>
        <v>0</v>
      </c>
      <c r="F76" s="17"/>
      <c r="G76" s="18" t="n">
        <v>-0.005</v>
      </c>
      <c r="H76" s="19" t="n">
        <v>2</v>
      </c>
      <c r="I76" s="20" t="n">
        <v>4</v>
      </c>
      <c r="J76" s="19" t="n">
        <f aca="false">VLOOKUP($A76,PARAMS,2,FALSE())+G76</f>
        <v>6.67</v>
      </c>
      <c r="K76" s="21" t="n">
        <v>0</v>
      </c>
      <c r="L76" s="21" t="n">
        <f aca="false">VLOOKUP($A76,PARAMS,3,FALSE())+K76</f>
        <v>0.82</v>
      </c>
      <c r="M76" s="22" t="n">
        <f aca="false">IF(ISNUMBER($F76),bsd(M$2,$H76,$J76,$I76,$Y76,$L76,$X76,0.2),0)</f>
        <v>0</v>
      </c>
      <c r="N76" s="22" t="n">
        <f aca="false">IF(ISNUMBER($F76),bsd(N$2,$H76,$J76,$I76,$Y76,$L76,$X76,0.2),0)</f>
        <v>0</v>
      </c>
      <c r="O76" s="22" t="n">
        <f aca="false">IF(ISNUMBER($F76),bsd(O$2,$H76,$J76,$I76,$Y76,$L76,$X76,0.2),0)</f>
        <v>0</v>
      </c>
      <c r="P76" s="22" t="n">
        <f aca="false">IF(ISNUMBER($F76),bsd(P$2,$H76,$J76,$I76,$Y76,$L76,$X76,0.2),0)</f>
        <v>0</v>
      </c>
      <c r="Q76" s="22" t="n">
        <f aca="false">IF(ISNUMBER($F76),bsd(Q$2,$H76,$J76,$I76,$Y76,$L76,$X76,0.2),0)</f>
        <v>0</v>
      </c>
      <c r="R76" s="23"/>
      <c r="S76" s="24" t="n">
        <f aca="false">IF(ISNUMBER($A76),$F76*N76,0)</f>
        <v>0</v>
      </c>
      <c r="T76" s="24" t="n">
        <f aca="false">IF(ISNUMBER($A76),$F76*O76,0)</f>
        <v>0</v>
      </c>
      <c r="U76" s="25" t="n">
        <f aca="false">IF(ISNUMBER($A76),$F76*P76*10000,0)</f>
        <v>0</v>
      </c>
      <c r="V76" s="25" t="n">
        <f aca="false">IF(ISNUMBER($A76),$F76*Q76*-10000,0)</f>
        <v>-0</v>
      </c>
      <c r="W76" s="26"/>
      <c r="X76" s="27" t="n">
        <f aca="false">VLOOKUP($A76,PARAMS,7,FALSE())</f>
        <v>0.068871456367479</v>
      </c>
      <c r="Y76" s="28" t="n">
        <f aca="true">IF(ISNUMBER(G76),VLOOKUP($A76,PARAMS,8,FALSE()),VLOOKUP($A76,PARAMS,4,FALSE()))-TODAY()</f>
        <v>-9039</v>
      </c>
      <c r="AA76" s="24" t="n">
        <f aca="false">IF($E76=AA$2,$S76,0)</f>
        <v>0</v>
      </c>
      <c r="AB76" s="24" t="n">
        <f aca="false">IF($E76=AB$2,$S76,0)</f>
        <v>0</v>
      </c>
      <c r="AC76" s="24" t="n">
        <f aca="false">IF($E76=AC$2,$S76,0)</f>
        <v>0</v>
      </c>
      <c r="AD76" s="24" t="n">
        <f aca="false">IF($E76=AD$2,$S76,0)</f>
        <v>0</v>
      </c>
      <c r="AE76" s="24" t="n">
        <f aca="false">IF($E76=AE$2,$S76,0)</f>
        <v>0</v>
      </c>
      <c r="AG76" s="24" t="n">
        <f aca="false">IF($E76=AG$2,$T76,0)</f>
        <v>0</v>
      </c>
      <c r="AH76" s="24" t="n">
        <f aca="false">IF($E76=AH$2,$T76,0)</f>
        <v>0</v>
      </c>
      <c r="AI76" s="24" t="n">
        <f aca="false">IF($E76=AI$2,$T76,0)</f>
        <v>0</v>
      </c>
      <c r="AJ76" s="24" t="n">
        <f aca="false">IF($E76=AJ$2,$T76,0)</f>
        <v>0</v>
      </c>
      <c r="AK76" s="24" t="n">
        <f aca="false">IF($E76=AK$2,$T76,0)</f>
        <v>0</v>
      </c>
      <c r="AM76" s="24" t="n">
        <f aca="false">IF($E76=AM$2,$U76,0)</f>
        <v>0</v>
      </c>
      <c r="AN76" s="24" t="n">
        <f aca="false">IF($E76=AN$2,$U76,0)</f>
        <v>0</v>
      </c>
      <c r="AO76" s="24" t="n">
        <f aca="false">IF($E76=AO$2,$U76,0)</f>
        <v>0</v>
      </c>
      <c r="AP76" s="24" t="n">
        <f aca="false">IF($E76=AP$2,$U76,0)</f>
        <v>0</v>
      </c>
      <c r="AQ76" s="24" t="n">
        <f aca="false">IF($E76=AQ$2,$U76,0)</f>
        <v>0</v>
      </c>
    </row>
    <row r="77" customFormat="false" ht="11.25" hidden="false" customHeight="false" outlineLevel="0" collapsed="false">
      <c r="A77" s="14" t="n">
        <f aca="false">DATE(YEAR(A76),MONTH(A76)+1,1)</f>
        <v>36923</v>
      </c>
      <c r="B77" s="15"/>
      <c r="C77" s="17"/>
      <c r="D77" s="17"/>
      <c r="E77" s="16" t="n">
        <f aca="false">(M77-B77)*F77*10000</f>
        <v>0</v>
      </c>
      <c r="F77" s="17"/>
      <c r="G77" s="18" t="n">
        <v>-0.005</v>
      </c>
      <c r="H77" s="19" t="n">
        <v>2</v>
      </c>
      <c r="I77" s="20" t="n">
        <v>4</v>
      </c>
      <c r="J77" s="19" t="n">
        <f aca="false">VLOOKUP($A77,PARAMS,2,FALSE())+G77</f>
        <v>6.535</v>
      </c>
      <c r="K77" s="21" t="n">
        <v>0</v>
      </c>
      <c r="L77" s="21" t="n">
        <f aca="false">VLOOKUP($A77,PARAMS,3,FALSE())+K77</f>
        <v>0.78</v>
      </c>
      <c r="M77" s="22" t="n">
        <f aca="false">IF(ISNUMBER($F77),bsd(M$2,$H77,$J77,$I77,$Y77,$L77,$X77,0.2),0)</f>
        <v>0</v>
      </c>
      <c r="N77" s="22" t="n">
        <f aca="false">IF(ISNUMBER($F77),bsd(N$2,$H77,$J77,$I77,$Y77,$L77,$X77,0.2),0)</f>
        <v>0</v>
      </c>
      <c r="O77" s="22" t="n">
        <f aca="false">IF(ISNUMBER($F77),bsd(O$2,$H77,$J77,$I77,$Y77,$L77,$X77,0.2),0)</f>
        <v>0</v>
      </c>
      <c r="P77" s="22" t="n">
        <f aca="false">IF(ISNUMBER($F77),bsd(P$2,$H77,$J77,$I77,$Y77,$L77,$X77,0.2),0)</f>
        <v>0</v>
      </c>
      <c r="Q77" s="22" t="n">
        <f aca="false">IF(ISNUMBER($F77),bsd(Q$2,$H77,$J77,$I77,$Y77,$L77,$X77,0.2),0)</f>
        <v>0</v>
      </c>
      <c r="R77" s="23"/>
      <c r="S77" s="24" t="n">
        <f aca="false">IF(ISNUMBER($A77),$F77*N77,0)</f>
        <v>0</v>
      </c>
      <c r="T77" s="24" t="n">
        <f aca="false">IF(ISNUMBER($A77),$F77*O77,0)</f>
        <v>0</v>
      </c>
      <c r="U77" s="25" t="n">
        <f aca="false">IF(ISNUMBER($A77),$F77*P77*10000,0)</f>
        <v>0</v>
      </c>
      <c r="V77" s="25" t="n">
        <f aca="false">IF(ISNUMBER($A77),$F77*Q77*-10000,0)</f>
        <v>-0</v>
      </c>
      <c r="W77" s="26"/>
      <c r="X77" s="27" t="n">
        <f aca="false">VLOOKUP($A77,PARAMS,7,FALSE())</f>
        <v>0.068422514816258</v>
      </c>
      <c r="Y77" s="28" t="n">
        <f aca="true">IF(ISNUMBER(G77),VLOOKUP($A77,PARAMS,8,FALSE()),VLOOKUP($A77,PARAMS,4,FALSE()))-TODAY()</f>
        <v>-9006</v>
      </c>
      <c r="AA77" s="24" t="n">
        <f aca="false">IF($E77=AA$2,$S77,0)</f>
        <v>0</v>
      </c>
      <c r="AB77" s="24" t="n">
        <f aca="false">IF($E77=AB$2,$S77,0)</f>
        <v>0</v>
      </c>
      <c r="AC77" s="24" t="n">
        <f aca="false">IF($E77=AC$2,$S77,0)</f>
        <v>0</v>
      </c>
      <c r="AD77" s="24" t="n">
        <f aca="false">IF($E77=AD$2,$S77,0)</f>
        <v>0</v>
      </c>
      <c r="AE77" s="24" t="n">
        <f aca="false">IF($E77=AE$2,$S77,0)</f>
        <v>0</v>
      </c>
      <c r="AG77" s="24" t="n">
        <f aca="false">IF($E77=AG$2,$T77,0)</f>
        <v>0</v>
      </c>
      <c r="AH77" s="24" t="n">
        <f aca="false">IF($E77=AH$2,$T77,0)</f>
        <v>0</v>
      </c>
      <c r="AI77" s="24" t="n">
        <f aca="false">IF($E77=AI$2,$T77,0)</f>
        <v>0</v>
      </c>
      <c r="AJ77" s="24" t="n">
        <f aca="false">IF($E77=AJ$2,$T77,0)</f>
        <v>0</v>
      </c>
      <c r="AK77" s="24" t="n">
        <f aca="false">IF($E77=AK$2,$T77,0)</f>
        <v>0</v>
      </c>
      <c r="AM77" s="24" t="n">
        <f aca="false">IF($E77=AM$2,$U77,0)</f>
        <v>0</v>
      </c>
      <c r="AN77" s="24" t="n">
        <f aca="false">IF($E77=AN$2,$U77,0)</f>
        <v>0</v>
      </c>
      <c r="AO77" s="24" t="n">
        <f aca="false">IF($E77=AO$2,$U77,0)</f>
        <v>0</v>
      </c>
      <c r="AP77" s="24" t="n">
        <f aca="false">IF($E77=AP$2,$U77,0)</f>
        <v>0</v>
      </c>
      <c r="AQ77" s="24" t="n">
        <f aca="false">IF($E77=AQ$2,$U77,0)</f>
        <v>0</v>
      </c>
    </row>
    <row r="78" customFormat="false" ht="11.25" hidden="false" customHeight="false" outlineLevel="0" collapsed="false">
      <c r="A78" s="14" t="n">
        <f aca="false">DATE(YEAR(A77),MONTH(A77)+1,1)</f>
        <v>36951</v>
      </c>
      <c r="B78" s="15"/>
      <c r="C78" s="17"/>
      <c r="D78" s="17"/>
      <c r="E78" s="16" t="n">
        <f aca="false">(M78-B78)*F78*10000</f>
        <v>0</v>
      </c>
      <c r="F78" s="17"/>
      <c r="G78" s="18" t="n">
        <v>-0.005</v>
      </c>
      <c r="H78" s="19" t="n">
        <v>2</v>
      </c>
      <c r="I78" s="20" t="n">
        <v>4</v>
      </c>
      <c r="J78" s="19" t="n">
        <f aca="false">VLOOKUP($A78,PARAMS,2,FALSE())+G78</f>
        <v>6.045</v>
      </c>
      <c r="K78" s="21" t="n">
        <v>0</v>
      </c>
      <c r="L78" s="21" t="n">
        <f aca="false">VLOOKUP($A78,PARAMS,3,FALSE())+K78</f>
        <v>0.615</v>
      </c>
      <c r="M78" s="22" t="n">
        <f aca="false">IF(ISNUMBER($F78),bsd(M$2,$H78,$J78,$I78,$Y78,$L78,$X78,0.2),0)</f>
        <v>0</v>
      </c>
      <c r="N78" s="22" t="n">
        <f aca="false">IF(ISNUMBER($F78),bsd(N$2,$H78,$J78,$I78,$Y78,$L78,$X78,0.2),0)</f>
        <v>0</v>
      </c>
      <c r="O78" s="22" t="n">
        <f aca="false">IF(ISNUMBER($F78),bsd(O$2,$H78,$J78,$I78,$Y78,$L78,$X78,0.2),0)</f>
        <v>0</v>
      </c>
      <c r="P78" s="22" t="n">
        <f aca="false">IF(ISNUMBER($F78),bsd(P$2,$H78,$J78,$I78,$Y78,$L78,$X78,0.2),0)</f>
        <v>0</v>
      </c>
      <c r="Q78" s="22" t="n">
        <f aca="false">IF(ISNUMBER($F78),bsd(Q$2,$H78,$J78,$I78,$Y78,$L78,$X78,0.2),0)</f>
        <v>0</v>
      </c>
      <c r="R78" s="23"/>
      <c r="S78" s="24" t="n">
        <f aca="false">IF(ISNUMBER($A78),$F78*N78,0)</f>
        <v>0</v>
      </c>
      <c r="T78" s="24" t="n">
        <f aca="false">IF(ISNUMBER($A78),$F78*O78,0)</f>
        <v>0</v>
      </c>
      <c r="U78" s="25" t="n">
        <f aca="false">IF(ISNUMBER($A78),$F78*P78*10000,0)</f>
        <v>0</v>
      </c>
      <c r="V78" s="25" t="n">
        <f aca="false">IF(ISNUMBER($A78),$F78*Q78*-10000,0)</f>
        <v>-0</v>
      </c>
      <c r="W78" s="26"/>
      <c r="X78" s="27" t="n">
        <f aca="false">VLOOKUP($A78,PARAMS,7,FALSE())</f>
        <v>0.067949221977425</v>
      </c>
      <c r="Y78" s="28" t="n">
        <f aca="true">IF(ISNUMBER(G78),VLOOKUP($A78,PARAMS,8,FALSE()),VLOOKUP($A78,PARAMS,4,FALSE()))-TODAY()</f>
        <v>-8978</v>
      </c>
      <c r="AA78" s="24" t="n">
        <f aca="false">IF($E78=AA$2,$S78,0)</f>
        <v>0</v>
      </c>
      <c r="AB78" s="24" t="n">
        <f aca="false">IF($E78=AB$2,$S78,0)</f>
        <v>0</v>
      </c>
      <c r="AC78" s="24" t="n">
        <f aca="false">IF($E78=AC$2,$S78,0)</f>
        <v>0</v>
      </c>
      <c r="AD78" s="24" t="n">
        <f aca="false">IF($E78=AD$2,$S78,0)</f>
        <v>0</v>
      </c>
      <c r="AE78" s="24" t="n">
        <f aca="false">IF($E78=AE$2,$S78,0)</f>
        <v>0</v>
      </c>
      <c r="AG78" s="24" t="n">
        <f aca="false">IF($E78=AG$2,$T78,0)</f>
        <v>0</v>
      </c>
      <c r="AH78" s="24" t="n">
        <f aca="false">IF($E78=AH$2,$T78,0)</f>
        <v>0</v>
      </c>
      <c r="AI78" s="24" t="n">
        <f aca="false">IF($E78=AI$2,$T78,0)</f>
        <v>0</v>
      </c>
      <c r="AJ78" s="24" t="n">
        <f aca="false">IF($E78=AJ$2,$T78,0)</f>
        <v>0</v>
      </c>
      <c r="AK78" s="24" t="n">
        <f aca="false">IF($E78=AK$2,$T78,0)</f>
        <v>0</v>
      </c>
      <c r="AM78" s="24" t="n">
        <f aca="false">IF($E78=AM$2,$U78,0)</f>
        <v>0</v>
      </c>
      <c r="AN78" s="24" t="n">
        <f aca="false">IF($E78=AN$2,$U78,0)</f>
        <v>0</v>
      </c>
      <c r="AO78" s="24" t="n">
        <f aca="false">IF($E78=AO$2,$U78,0)</f>
        <v>0</v>
      </c>
      <c r="AP78" s="24" t="n">
        <f aca="false">IF($E78=AP$2,$U78,0)</f>
        <v>0</v>
      </c>
      <c r="AQ78" s="24" t="n">
        <f aca="false">IF($E78=AQ$2,$U78,0)</f>
        <v>0</v>
      </c>
    </row>
    <row r="79" customFormat="false" ht="11.25" hidden="false" customHeight="false" outlineLevel="0" collapsed="false">
      <c r="A79" s="14" t="n">
        <f aca="false">DATE(YEAR(A78),MONTH(A78)+1,1)</f>
        <v>36982</v>
      </c>
      <c r="B79" s="15"/>
      <c r="C79" s="17"/>
      <c r="D79" s="17"/>
      <c r="E79" s="16" t="n">
        <f aca="false">(M79-B79)*F79*10000</f>
        <v>0</v>
      </c>
      <c r="F79" s="17"/>
      <c r="G79" s="18" t="n">
        <v>-0.005</v>
      </c>
      <c r="H79" s="19" t="n">
        <v>2</v>
      </c>
      <c r="I79" s="20" t="n">
        <v>4</v>
      </c>
      <c r="J79" s="19" t="n">
        <f aca="false">VLOOKUP($A79,PARAMS,2,FALSE())+G79</f>
        <v>5.315</v>
      </c>
      <c r="K79" s="21" t="n">
        <v>0</v>
      </c>
      <c r="L79" s="21" t="n">
        <f aca="false">VLOOKUP($A79,PARAMS,3,FALSE())+K79</f>
        <v>0.5175</v>
      </c>
      <c r="M79" s="22" t="n">
        <f aca="false">IF(ISNUMBER($F79),bsd(M$2,$H79,$J79,$I79,$Y79,$L79,$X79,0.2),0)</f>
        <v>0</v>
      </c>
      <c r="N79" s="22" t="n">
        <f aca="false">IF(ISNUMBER($F79),bsd(N$2,$H79,$J79,$I79,$Y79,$L79,$X79,0.2),0)</f>
        <v>0</v>
      </c>
      <c r="O79" s="22" t="n">
        <f aca="false">IF(ISNUMBER($F79),bsd(O$2,$H79,$J79,$I79,$Y79,$L79,$X79,0.2),0)</f>
        <v>0</v>
      </c>
      <c r="P79" s="22" t="n">
        <f aca="false">IF(ISNUMBER($F79),bsd(P$2,$H79,$J79,$I79,$Y79,$L79,$X79,0.2),0)</f>
        <v>0</v>
      </c>
      <c r="Q79" s="22" t="n">
        <f aca="false">IF(ISNUMBER($F79),bsd(Q$2,$H79,$J79,$I79,$Y79,$L79,$X79,0.2),0)</f>
        <v>0</v>
      </c>
      <c r="R79" s="23"/>
      <c r="S79" s="24" t="n">
        <f aca="false">IF(ISNUMBER($A79),$F79*N79,0)</f>
        <v>0</v>
      </c>
      <c r="T79" s="24" t="n">
        <f aca="false">IF(ISNUMBER($A79),$F79*O79,0)</f>
        <v>0</v>
      </c>
      <c r="U79" s="25" t="n">
        <f aca="false">IF(ISNUMBER($A79),$F79*P79*10000,0)</f>
        <v>0</v>
      </c>
      <c r="V79" s="25" t="n">
        <f aca="false">IF(ISNUMBER($A79),$F79*Q79*-10000,0)</f>
        <v>-0</v>
      </c>
      <c r="W79" s="26"/>
      <c r="X79" s="27" t="n">
        <f aca="false">VLOOKUP($A79,PARAMS,7,FALSE())</f>
        <v>0.067428261060615</v>
      </c>
      <c r="Y79" s="28" t="n">
        <f aca="true">IF(ISNUMBER(G79),VLOOKUP($A79,PARAMS,8,FALSE()),VLOOKUP($A79,PARAMS,4,FALSE()))-TODAY()</f>
        <v>-8948</v>
      </c>
      <c r="AA79" s="24" t="n">
        <f aca="false">IF($E79=AA$2,$S79,0)</f>
        <v>0</v>
      </c>
      <c r="AB79" s="24" t="n">
        <f aca="false">IF($E79=AB$2,$S79,0)</f>
        <v>0</v>
      </c>
      <c r="AC79" s="24" t="n">
        <f aca="false">IF($E79=AC$2,$S79,0)</f>
        <v>0</v>
      </c>
      <c r="AD79" s="24" t="n">
        <f aca="false">IF($E79=AD$2,$S79,0)</f>
        <v>0</v>
      </c>
      <c r="AE79" s="24" t="n">
        <f aca="false">IF($E79=AE$2,$S79,0)</f>
        <v>0</v>
      </c>
      <c r="AG79" s="24" t="n">
        <f aca="false">IF($E79=AG$2,$T79,0)</f>
        <v>0</v>
      </c>
      <c r="AH79" s="24" t="n">
        <f aca="false">IF($E79=AH$2,$T79,0)</f>
        <v>0</v>
      </c>
      <c r="AI79" s="24" t="n">
        <f aca="false">IF($E79=AI$2,$T79,0)</f>
        <v>0</v>
      </c>
      <c r="AJ79" s="24" t="n">
        <f aca="false">IF($E79=AJ$2,$T79,0)</f>
        <v>0</v>
      </c>
      <c r="AK79" s="24" t="n">
        <f aca="false">IF($E79=AK$2,$T79,0)</f>
        <v>0</v>
      </c>
      <c r="AM79" s="24" t="n">
        <f aca="false">IF($E79=AM$2,$U79,0)</f>
        <v>0</v>
      </c>
      <c r="AN79" s="24" t="n">
        <f aca="false">IF($E79=AN$2,$U79,0)</f>
        <v>0</v>
      </c>
      <c r="AO79" s="24" t="n">
        <f aca="false">IF($E79=AO$2,$U79,0)</f>
        <v>0</v>
      </c>
      <c r="AP79" s="24" t="n">
        <f aca="false">IF($E79=AP$2,$U79,0)</f>
        <v>0</v>
      </c>
      <c r="AQ79" s="24" t="n">
        <f aca="false">IF($E79=AQ$2,$U79,0)</f>
        <v>0</v>
      </c>
    </row>
    <row r="80" customFormat="false" ht="11.25" hidden="false" customHeight="false" outlineLevel="0" collapsed="false">
      <c r="A80" s="14" t="n">
        <f aca="false">DATE(YEAR(A79),MONTH(A79)+1,1)</f>
        <v>37012</v>
      </c>
      <c r="B80" s="15"/>
      <c r="C80" s="17"/>
      <c r="D80" s="17"/>
      <c r="E80" s="16" t="n">
        <f aca="false">(M80-B80)*F80*10000</f>
        <v>0</v>
      </c>
      <c r="F80" s="17"/>
      <c r="G80" s="18" t="n">
        <v>-0.005</v>
      </c>
      <c r="H80" s="19" t="n">
        <v>2</v>
      </c>
      <c r="I80" s="20" t="n">
        <v>4</v>
      </c>
      <c r="J80" s="19" t="n">
        <f aca="false">VLOOKUP($A80,PARAMS,2,FALSE())+G80</f>
        <v>5.005</v>
      </c>
      <c r="K80" s="21" t="n">
        <v>0</v>
      </c>
      <c r="L80" s="21" t="n">
        <f aca="false">VLOOKUP($A80,PARAMS,3,FALSE())+K80</f>
        <v>0.475</v>
      </c>
      <c r="M80" s="22" t="n">
        <f aca="false">IF(ISNUMBER($F80),bsd(M$2,$H80,$J80,$I80,$Y80,$L80,$X80,0.2),0)</f>
        <v>0</v>
      </c>
      <c r="N80" s="22" t="n">
        <f aca="false">IF(ISNUMBER($F80),bsd(N$2,$H80,$J80,$I80,$Y80,$L80,$X80,0.2),0)</f>
        <v>0</v>
      </c>
      <c r="O80" s="22" t="n">
        <f aca="false">IF(ISNUMBER($F80),bsd(O$2,$H80,$J80,$I80,$Y80,$L80,$X80,0.2),0)</f>
        <v>0</v>
      </c>
      <c r="P80" s="22" t="n">
        <f aca="false">IF(ISNUMBER($F80),bsd(P$2,$H80,$J80,$I80,$Y80,$L80,$X80,0.2),0)</f>
        <v>0</v>
      </c>
      <c r="Q80" s="22" t="n">
        <f aca="false">IF(ISNUMBER($F80),bsd(Q$2,$H80,$J80,$I80,$Y80,$L80,$X80,0.2),0)</f>
        <v>0</v>
      </c>
      <c r="R80" s="23"/>
      <c r="S80" s="24" t="n">
        <f aca="false">IF(ISNUMBER($A80),$F80*N80,0)</f>
        <v>0</v>
      </c>
      <c r="T80" s="24" t="n">
        <f aca="false">IF(ISNUMBER($A80),$F80*O80,0)</f>
        <v>0</v>
      </c>
      <c r="U80" s="25" t="n">
        <f aca="false">IF(ISNUMBER($A80),$F80*P80*10000,0)</f>
        <v>0</v>
      </c>
      <c r="V80" s="25" t="n">
        <f aca="false">IF(ISNUMBER($A80),$F80*Q80*-10000,0)</f>
        <v>-0</v>
      </c>
      <c r="W80" s="26"/>
      <c r="X80" s="27" t="n">
        <f aca="false">VLOOKUP($A80,PARAMS,7,FALSE())</f>
        <v>0.066889934874307</v>
      </c>
      <c r="Y80" s="28" t="n">
        <f aca="true">IF(ISNUMBER(G80),VLOOKUP($A80,PARAMS,8,FALSE()),VLOOKUP($A80,PARAMS,4,FALSE()))-TODAY()</f>
        <v>-8919</v>
      </c>
      <c r="AA80" s="24" t="n">
        <f aca="false">IF($E80=AA$2,$S80,0)</f>
        <v>0</v>
      </c>
      <c r="AB80" s="24" t="n">
        <f aca="false">IF($E80=AB$2,$S80,0)</f>
        <v>0</v>
      </c>
      <c r="AC80" s="24" t="n">
        <f aca="false">IF($E80=AC$2,$S80,0)</f>
        <v>0</v>
      </c>
      <c r="AD80" s="24" t="n">
        <f aca="false">IF($E80=AD$2,$S80,0)</f>
        <v>0</v>
      </c>
      <c r="AE80" s="24" t="n">
        <f aca="false">IF($E80=AE$2,$S80,0)</f>
        <v>0</v>
      </c>
      <c r="AG80" s="24" t="n">
        <f aca="false">IF($E80=AG$2,$T80,0)</f>
        <v>0</v>
      </c>
      <c r="AH80" s="24" t="n">
        <f aca="false">IF($E80=AH$2,$T80,0)</f>
        <v>0</v>
      </c>
      <c r="AI80" s="24" t="n">
        <f aca="false">IF($E80=AI$2,$T80,0)</f>
        <v>0</v>
      </c>
      <c r="AJ80" s="24" t="n">
        <f aca="false">IF($E80=AJ$2,$T80,0)</f>
        <v>0</v>
      </c>
      <c r="AK80" s="24" t="n">
        <f aca="false">IF($E80=AK$2,$T80,0)</f>
        <v>0</v>
      </c>
      <c r="AM80" s="24" t="n">
        <f aca="false">IF($E80=AM$2,$U80,0)</f>
        <v>0</v>
      </c>
      <c r="AN80" s="24" t="n">
        <f aca="false">IF($E80=AN$2,$U80,0)</f>
        <v>0</v>
      </c>
      <c r="AO80" s="24" t="n">
        <f aca="false">IF($E80=AO$2,$U80,0)</f>
        <v>0</v>
      </c>
      <c r="AP80" s="24" t="n">
        <f aca="false">IF($E80=AP$2,$U80,0)</f>
        <v>0</v>
      </c>
      <c r="AQ80" s="24" t="n">
        <f aca="false">IF($E80=AQ$2,$U80,0)</f>
        <v>0</v>
      </c>
    </row>
    <row r="81" customFormat="false" ht="11.25" hidden="false" customHeight="false" outlineLevel="0" collapsed="false">
      <c r="A81" s="14" t="n">
        <f aca="false">DATE(YEAR(A80),MONTH(A80)+1,1)</f>
        <v>37043</v>
      </c>
      <c r="B81" s="15"/>
      <c r="C81" s="17"/>
      <c r="D81" s="17"/>
      <c r="E81" s="16" t="n">
        <f aca="false">(M81-B81)*F81*10000</f>
        <v>0</v>
      </c>
      <c r="F81" s="17"/>
      <c r="G81" s="18" t="n">
        <v>-0.005</v>
      </c>
      <c r="H81" s="19" t="n">
        <v>2</v>
      </c>
      <c r="I81" s="20" t="n">
        <v>4</v>
      </c>
      <c r="J81" s="19" t="n">
        <f aca="false">VLOOKUP($A81,PARAMS,2,FALSE())+G81</f>
        <v>4.965</v>
      </c>
      <c r="K81" s="21" t="n">
        <v>0</v>
      </c>
      <c r="L81" s="21" t="n">
        <f aca="false">VLOOKUP($A81,PARAMS,3,FALSE())+K81</f>
        <v>0.47</v>
      </c>
      <c r="M81" s="22" t="n">
        <f aca="false">IF(ISNUMBER($F81),bsd(M$2,$H81,$J81,$I81,$Y81,$L81,$X81,0.2),0)</f>
        <v>0</v>
      </c>
      <c r="N81" s="22" t="n">
        <f aca="false">IF(ISNUMBER($F81),bsd(N$2,$H81,$J81,$I81,$Y81,$L81,$X81,0.2),0)</f>
        <v>0</v>
      </c>
      <c r="O81" s="22" t="n">
        <f aca="false">IF(ISNUMBER($F81),bsd(O$2,$H81,$J81,$I81,$Y81,$L81,$X81,0.2),0)</f>
        <v>0</v>
      </c>
      <c r="P81" s="22" t="n">
        <f aca="false">IF(ISNUMBER($F81),bsd(P$2,$H81,$J81,$I81,$Y81,$L81,$X81,0.2),0)</f>
        <v>0</v>
      </c>
      <c r="Q81" s="22" t="n">
        <f aca="false">IF(ISNUMBER($F81),bsd(Q$2,$H81,$J81,$I81,$Y81,$L81,$X81,0.2),0)</f>
        <v>0</v>
      </c>
      <c r="R81" s="23"/>
      <c r="S81" s="24" t="n">
        <f aca="false">IF(ISNUMBER($A81),$F81*N81,0)</f>
        <v>0</v>
      </c>
      <c r="T81" s="24" t="n">
        <f aca="false">IF(ISNUMBER($A81),$F81*O81,0)</f>
        <v>0</v>
      </c>
      <c r="U81" s="25" t="n">
        <f aca="false">IF(ISNUMBER($A81),$F81*P81*10000,0)</f>
        <v>0</v>
      </c>
      <c r="V81" s="25" t="n">
        <f aca="false">IF(ISNUMBER($A81),$F81*Q81*-10000,0)</f>
        <v>-0</v>
      </c>
      <c r="W81" s="26"/>
      <c r="X81" s="27" t="n">
        <f aca="false">VLOOKUP($A81,PARAMS,7,FALSE())</f>
        <v>0.066422226839917</v>
      </c>
      <c r="Y81" s="28" t="n">
        <f aca="true">IF(ISNUMBER(G81),VLOOKUP($A81,PARAMS,8,FALSE()),VLOOKUP($A81,PARAMS,4,FALSE()))-TODAY()</f>
        <v>-8886</v>
      </c>
      <c r="AA81" s="24" t="n">
        <f aca="false">IF($E81=AA$2,$S81,0)</f>
        <v>0</v>
      </c>
      <c r="AB81" s="24" t="n">
        <f aca="false">IF($E81=AB$2,$S81,0)</f>
        <v>0</v>
      </c>
      <c r="AC81" s="24" t="n">
        <f aca="false">IF($E81=AC$2,$S81,0)</f>
        <v>0</v>
      </c>
      <c r="AD81" s="24" t="n">
        <f aca="false">IF($E81=AD$2,$S81,0)</f>
        <v>0</v>
      </c>
      <c r="AE81" s="24" t="n">
        <f aca="false">IF($E81=AE$2,$S81,0)</f>
        <v>0</v>
      </c>
      <c r="AG81" s="24" t="n">
        <f aca="false">IF($E81=AG$2,$T81,0)</f>
        <v>0</v>
      </c>
      <c r="AH81" s="24" t="n">
        <f aca="false">IF($E81=AH$2,$T81,0)</f>
        <v>0</v>
      </c>
      <c r="AI81" s="24" t="n">
        <f aca="false">IF($E81=AI$2,$T81,0)</f>
        <v>0</v>
      </c>
      <c r="AJ81" s="24" t="n">
        <f aca="false">IF($E81=AJ$2,$T81,0)</f>
        <v>0</v>
      </c>
      <c r="AK81" s="24" t="n">
        <f aca="false">IF($E81=AK$2,$T81,0)</f>
        <v>0</v>
      </c>
      <c r="AM81" s="24" t="n">
        <f aca="false">IF($E81=AM$2,$U81,0)</f>
        <v>0</v>
      </c>
      <c r="AN81" s="24" t="n">
        <f aca="false">IF($E81=AN$2,$U81,0)</f>
        <v>0</v>
      </c>
      <c r="AO81" s="24" t="n">
        <f aca="false">IF($E81=AO$2,$U81,0)</f>
        <v>0</v>
      </c>
      <c r="AP81" s="24" t="n">
        <f aca="false">IF($E81=AP$2,$U81,0)</f>
        <v>0</v>
      </c>
      <c r="AQ81" s="24" t="n">
        <f aca="false">IF($E81=AQ$2,$U81,0)</f>
        <v>0</v>
      </c>
    </row>
    <row r="82" customFormat="false" ht="11.25" hidden="false" customHeight="false" outlineLevel="0" collapsed="false">
      <c r="A82" s="14" t="n">
        <f aca="false">DATE(YEAR(A81),MONTH(A81)+1,1)</f>
        <v>37073</v>
      </c>
      <c r="B82" s="15"/>
      <c r="C82" s="17"/>
      <c r="D82" s="17"/>
      <c r="E82" s="16" t="n">
        <f aca="false">(M82-B82)*F82*10000</f>
        <v>0</v>
      </c>
      <c r="F82" s="17"/>
      <c r="G82" s="18" t="n">
        <v>-0.005</v>
      </c>
      <c r="H82" s="19" t="n">
        <v>2</v>
      </c>
      <c r="I82" s="20" t="n">
        <v>4</v>
      </c>
      <c r="J82" s="19" t="n">
        <f aca="false">VLOOKUP($A82,PARAMS,2,FALSE())+G82</f>
        <v>4.945</v>
      </c>
      <c r="K82" s="21" t="n">
        <v>0</v>
      </c>
      <c r="L82" s="21" t="n">
        <f aca="false">VLOOKUP($A82,PARAMS,3,FALSE())+K82</f>
        <v>0.47</v>
      </c>
      <c r="M82" s="22" t="n">
        <f aca="false">IF(ISNUMBER($F82),bsd(M$2,$H82,$J82,$I82,$Y82,$L82,$X82,0.2),0)</f>
        <v>0</v>
      </c>
      <c r="N82" s="22" t="n">
        <f aca="false">IF(ISNUMBER($F82),bsd(N$2,$H82,$J82,$I82,$Y82,$L82,$X82,0.2),0)</f>
        <v>0</v>
      </c>
      <c r="O82" s="22" t="n">
        <f aca="false">IF(ISNUMBER($F82),bsd(O$2,$H82,$J82,$I82,$Y82,$L82,$X82,0.2),0)</f>
        <v>0</v>
      </c>
      <c r="P82" s="22" t="n">
        <f aca="false">IF(ISNUMBER($F82),bsd(P$2,$H82,$J82,$I82,$Y82,$L82,$X82,0.2),0)</f>
        <v>0</v>
      </c>
      <c r="Q82" s="22" t="n">
        <f aca="false">IF(ISNUMBER($F82),bsd(Q$2,$H82,$J82,$I82,$Y82,$L82,$X82,0.2),0)</f>
        <v>0</v>
      </c>
      <c r="R82" s="23"/>
      <c r="S82" s="24" t="n">
        <f aca="false">IF(ISNUMBER($A82),$F82*N82,0)</f>
        <v>0</v>
      </c>
      <c r="T82" s="24" t="n">
        <f aca="false">IF(ISNUMBER($A82),$F82*O82,0)</f>
        <v>0</v>
      </c>
      <c r="U82" s="25" t="n">
        <f aca="false">IF(ISNUMBER($A82),$F82*P82*10000,0)</f>
        <v>0</v>
      </c>
      <c r="V82" s="25" t="n">
        <f aca="false">IF(ISNUMBER($A82),$F82*Q82*-10000,0)</f>
        <v>-0</v>
      </c>
      <c r="W82" s="26"/>
      <c r="X82" s="27" t="n">
        <f aca="false">VLOOKUP($A82,PARAMS,7,FALSE())</f>
        <v>0.066037743397889</v>
      </c>
      <c r="Y82" s="28" t="n">
        <f aca="true">IF(ISNUMBER(G82),VLOOKUP($A82,PARAMS,8,FALSE()),VLOOKUP($A82,PARAMS,4,FALSE()))-TODAY()</f>
        <v>-8857</v>
      </c>
      <c r="AA82" s="24" t="n">
        <f aca="false">IF($E82=AA$2,$S82,0)</f>
        <v>0</v>
      </c>
      <c r="AB82" s="24" t="n">
        <f aca="false">IF($E82=AB$2,$S82,0)</f>
        <v>0</v>
      </c>
      <c r="AC82" s="24" t="n">
        <f aca="false">IF($E82=AC$2,$S82,0)</f>
        <v>0</v>
      </c>
      <c r="AD82" s="24" t="n">
        <f aca="false">IF($E82=AD$2,$S82,0)</f>
        <v>0</v>
      </c>
      <c r="AE82" s="24" t="n">
        <f aca="false">IF($E82=AE$2,$S82,0)</f>
        <v>0</v>
      </c>
      <c r="AG82" s="24" t="n">
        <f aca="false">IF($E82=AG$2,$T82,0)</f>
        <v>0</v>
      </c>
      <c r="AH82" s="24" t="n">
        <f aca="false">IF($E82=AH$2,$T82,0)</f>
        <v>0</v>
      </c>
      <c r="AI82" s="24" t="n">
        <f aca="false">IF($E82=AI$2,$T82,0)</f>
        <v>0</v>
      </c>
      <c r="AJ82" s="24" t="n">
        <f aca="false">IF($E82=AJ$2,$T82,0)</f>
        <v>0</v>
      </c>
      <c r="AK82" s="24" t="n">
        <f aca="false">IF($E82=AK$2,$T82,0)</f>
        <v>0</v>
      </c>
      <c r="AM82" s="24" t="n">
        <f aca="false">IF($E82=AM$2,$U82,0)</f>
        <v>0</v>
      </c>
      <c r="AN82" s="24" t="n">
        <f aca="false">IF($E82=AN$2,$U82,0)</f>
        <v>0</v>
      </c>
      <c r="AO82" s="24" t="n">
        <f aca="false">IF($E82=AO$2,$U82,0)</f>
        <v>0</v>
      </c>
      <c r="AP82" s="24" t="n">
        <f aca="false">IF($E82=AP$2,$U82,0)</f>
        <v>0</v>
      </c>
      <c r="AQ82" s="24" t="n">
        <f aca="false">IF($E82=AQ$2,$U82,0)</f>
        <v>0</v>
      </c>
    </row>
    <row r="83" customFormat="false" ht="11.25" hidden="false" customHeight="false" outlineLevel="0" collapsed="false">
      <c r="A83" s="14" t="n">
        <f aca="false">DATE(YEAR(A82),MONTH(A82)+1,1)</f>
        <v>37104</v>
      </c>
      <c r="B83" s="15"/>
      <c r="C83" s="17"/>
      <c r="D83" s="17"/>
      <c r="E83" s="16" t="n">
        <f aca="false">(M83-B83)*F83*10000</f>
        <v>0</v>
      </c>
      <c r="F83" s="17"/>
      <c r="G83" s="18" t="n">
        <v>-0.005</v>
      </c>
      <c r="H83" s="19" t="n">
        <v>2</v>
      </c>
      <c r="I83" s="20" t="n">
        <v>4</v>
      </c>
      <c r="J83" s="19" t="n">
        <f aca="false">VLOOKUP($A83,PARAMS,2,FALSE())+G83</f>
        <v>4.92</v>
      </c>
      <c r="K83" s="21" t="n">
        <v>0</v>
      </c>
      <c r="L83" s="21" t="n">
        <f aca="false">VLOOKUP($A83,PARAMS,3,FALSE())+K83</f>
        <v>0.47</v>
      </c>
      <c r="M83" s="22" t="n">
        <f aca="false">IF(ISNUMBER($F83),bsd(M$2,$H83,$J83,$I83,$Y83,$L83,$X83,0.2),0)</f>
        <v>0</v>
      </c>
      <c r="N83" s="22" t="n">
        <f aca="false">IF(ISNUMBER($F83),bsd(N$2,$H83,$J83,$I83,$Y83,$L83,$X83,0.2),0)</f>
        <v>0</v>
      </c>
      <c r="O83" s="22" t="n">
        <f aca="false">IF(ISNUMBER($F83),bsd(O$2,$H83,$J83,$I83,$Y83,$L83,$X83,0.2),0)</f>
        <v>0</v>
      </c>
      <c r="P83" s="22" t="n">
        <f aca="false">IF(ISNUMBER($F83),bsd(P$2,$H83,$J83,$I83,$Y83,$L83,$X83,0.2),0)</f>
        <v>0</v>
      </c>
      <c r="Q83" s="22" t="n">
        <f aca="false">IF(ISNUMBER($F83),bsd(Q$2,$H83,$J83,$I83,$Y83,$L83,$X83,0.2),0)</f>
        <v>0</v>
      </c>
      <c r="R83" s="23"/>
      <c r="S83" s="24" t="n">
        <f aca="false">IF(ISNUMBER($A83),$F83*N83,0)</f>
        <v>0</v>
      </c>
      <c r="T83" s="24" t="n">
        <f aca="false">IF(ISNUMBER($A83),$F83*O83,0)</f>
        <v>0</v>
      </c>
      <c r="U83" s="25" t="n">
        <f aca="false">IF(ISNUMBER($A83),$F83*P83*10000,0)</f>
        <v>0</v>
      </c>
      <c r="V83" s="25" t="n">
        <f aca="false">IF(ISNUMBER($A83),$F83*Q83*-10000,0)</f>
        <v>-0</v>
      </c>
      <c r="W83" s="26"/>
      <c r="X83" s="27" t="n">
        <f aca="false">VLOOKUP($A83,PARAMS,7,FALSE())</f>
        <v>0.065653260004837</v>
      </c>
      <c r="Y83" s="28" t="n">
        <f aca="true">IF(ISNUMBER(G83),VLOOKUP($A83,PARAMS,8,FALSE()),VLOOKUP($A83,PARAMS,4,FALSE()))-TODAY()</f>
        <v>-8827</v>
      </c>
      <c r="AA83" s="24" t="n">
        <f aca="false">IF($E83=AA$2,$S83,0)</f>
        <v>0</v>
      </c>
      <c r="AB83" s="24" t="n">
        <f aca="false">IF($E83=AB$2,$S83,0)</f>
        <v>0</v>
      </c>
      <c r="AC83" s="24" t="n">
        <f aca="false">IF($E83=AC$2,$S83,0)</f>
        <v>0</v>
      </c>
      <c r="AD83" s="24" t="n">
        <f aca="false">IF($E83=AD$2,$S83,0)</f>
        <v>0</v>
      </c>
      <c r="AE83" s="24" t="n">
        <f aca="false">IF($E83=AE$2,$S83,0)</f>
        <v>0</v>
      </c>
      <c r="AG83" s="24" t="n">
        <f aca="false">IF($E83=AG$2,$T83,0)</f>
        <v>0</v>
      </c>
      <c r="AH83" s="24" t="n">
        <f aca="false">IF($E83=AH$2,$T83,0)</f>
        <v>0</v>
      </c>
      <c r="AI83" s="24" t="n">
        <f aca="false">IF($E83=AI$2,$T83,0)</f>
        <v>0</v>
      </c>
      <c r="AJ83" s="24" t="n">
        <f aca="false">IF($E83=AJ$2,$T83,0)</f>
        <v>0</v>
      </c>
      <c r="AK83" s="24" t="n">
        <f aca="false">IF($E83=AK$2,$T83,0)</f>
        <v>0</v>
      </c>
      <c r="AM83" s="24" t="n">
        <f aca="false">IF($E83=AM$2,$U83,0)</f>
        <v>0</v>
      </c>
      <c r="AN83" s="24" t="n">
        <f aca="false">IF($E83=AN$2,$U83,0)</f>
        <v>0</v>
      </c>
      <c r="AO83" s="24" t="n">
        <f aca="false">IF($E83=AO$2,$U83,0)</f>
        <v>0</v>
      </c>
      <c r="AP83" s="24" t="n">
        <f aca="false">IF($E83=AP$2,$U83,0)</f>
        <v>0</v>
      </c>
      <c r="AQ83" s="24" t="n">
        <f aca="false">IF($E83=AQ$2,$U83,0)</f>
        <v>0</v>
      </c>
    </row>
    <row r="84" customFormat="false" ht="11.25" hidden="false" customHeight="false" outlineLevel="0" collapsed="false">
      <c r="A84" s="14" t="n">
        <f aca="false">DATE(YEAR(A83),MONTH(A83)+1,1)</f>
        <v>37135</v>
      </c>
      <c r="B84" s="15"/>
      <c r="C84" s="17"/>
      <c r="D84" s="17"/>
      <c r="E84" s="16" t="n">
        <f aca="false">(M84-B84)*F84*10000</f>
        <v>0</v>
      </c>
      <c r="F84" s="17"/>
      <c r="G84" s="18" t="n">
        <v>-0.005</v>
      </c>
      <c r="H84" s="19" t="n">
        <v>2</v>
      </c>
      <c r="I84" s="20" t="n">
        <v>4</v>
      </c>
      <c r="J84" s="19" t="n">
        <f aca="false">VLOOKUP($A84,PARAMS,2,FALSE())+G84</f>
        <v>4.9</v>
      </c>
      <c r="K84" s="21" t="n">
        <v>0</v>
      </c>
      <c r="L84" s="21" t="n">
        <f aca="false">VLOOKUP($A84,PARAMS,3,FALSE())+K84</f>
        <v>0.47</v>
      </c>
      <c r="M84" s="22" t="n">
        <f aca="false">IF(ISNUMBER($F84),bsd(M$2,$H84,$J84,$I84,$Y84,$L84,$X84,0.2),0)</f>
        <v>0</v>
      </c>
      <c r="N84" s="22" t="n">
        <f aca="false">IF(ISNUMBER($F84),bsd(N$2,$H84,$J84,$I84,$Y84,$L84,$X84,0.2),0)</f>
        <v>0</v>
      </c>
      <c r="O84" s="22" t="n">
        <f aca="false">IF(ISNUMBER($F84),bsd(O$2,$H84,$J84,$I84,$Y84,$L84,$X84,0.2),0)</f>
        <v>0</v>
      </c>
      <c r="P84" s="22" t="n">
        <f aca="false">IF(ISNUMBER($F84),bsd(P$2,$H84,$J84,$I84,$Y84,$L84,$X84,0.2),0)</f>
        <v>0</v>
      </c>
      <c r="Q84" s="22" t="n">
        <f aca="false">IF(ISNUMBER($F84),bsd(Q$2,$H84,$J84,$I84,$Y84,$L84,$X84,0.2),0)</f>
        <v>0</v>
      </c>
      <c r="R84" s="23"/>
      <c r="S84" s="24" t="n">
        <f aca="false">IF(ISNUMBER($A84),$F84*N84,0)</f>
        <v>0</v>
      </c>
      <c r="T84" s="24" t="n">
        <f aca="false">IF(ISNUMBER($A84),$F84*O84,0)</f>
        <v>0</v>
      </c>
      <c r="U84" s="25" t="n">
        <f aca="false">IF(ISNUMBER($A84),$F84*P84*10000,0)</f>
        <v>0</v>
      </c>
      <c r="V84" s="25" t="n">
        <f aca="false">IF(ISNUMBER($A84),$F84*Q84*-10000,0)</f>
        <v>-0</v>
      </c>
      <c r="W84" s="26"/>
      <c r="X84" s="27" t="n">
        <f aca="false">VLOOKUP($A84,PARAMS,7,FALSE())</f>
        <v>0.065322673879389</v>
      </c>
      <c r="Y84" s="28" t="n">
        <f aca="true">IF(ISNUMBER(G84),VLOOKUP($A84,PARAMS,8,FALSE()),VLOOKUP($A84,PARAMS,4,FALSE()))-TODAY()</f>
        <v>-8794</v>
      </c>
      <c r="AA84" s="24" t="n">
        <f aca="false">IF($E84=AA$2,$S84,0)</f>
        <v>0</v>
      </c>
      <c r="AB84" s="24" t="n">
        <f aca="false">IF($E84=AB$2,$S84,0)</f>
        <v>0</v>
      </c>
      <c r="AC84" s="24" t="n">
        <f aca="false">IF($E84=AC$2,$S84,0)</f>
        <v>0</v>
      </c>
      <c r="AD84" s="24" t="n">
        <f aca="false">IF($E84=AD$2,$S84,0)</f>
        <v>0</v>
      </c>
      <c r="AE84" s="24" t="n">
        <f aca="false">IF($E84=AE$2,$S84,0)</f>
        <v>0</v>
      </c>
      <c r="AG84" s="24" t="n">
        <f aca="false">IF($E84=AG$2,$T84,0)</f>
        <v>0</v>
      </c>
      <c r="AH84" s="24" t="n">
        <f aca="false">IF($E84=AH$2,$T84,0)</f>
        <v>0</v>
      </c>
      <c r="AI84" s="24" t="n">
        <f aca="false">IF($E84=AI$2,$T84,0)</f>
        <v>0</v>
      </c>
      <c r="AJ84" s="24" t="n">
        <f aca="false">IF($E84=AJ$2,$T84,0)</f>
        <v>0</v>
      </c>
      <c r="AK84" s="24" t="n">
        <f aca="false">IF($E84=AK$2,$T84,0)</f>
        <v>0</v>
      </c>
      <c r="AM84" s="24" t="n">
        <f aca="false">IF($E84=AM$2,$U84,0)</f>
        <v>0</v>
      </c>
      <c r="AN84" s="24" t="n">
        <f aca="false">IF($E84=AN$2,$U84,0)</f>
        <v>0</v>
      </c>
      <c r="AO84" s="24" t="n">
        <f aca="false">IF($E84=AO$2,$U84,0)</f>
        <v>0</v>
      </c>
      <c r="AP84" s="24" t="n">
        <f aca="false">IF($E84=AP$2,$U84,0)</f>
        <v>0</v>
      </c>
      <c r="AQ84" s="24" t="n">
        <f aca="false">IF($E84=AQ$2,$U84,0)</f>
        <v>0</v>
      </c>
    </row>
    <row r="85" customFormat="false" ht="11.25" hidden="false" customHeight="false" outlineLevel="0" collapsed="false">
      <c r="A85" s="14" t="n">
        <f aca="false">DATE(YEAR(A84),MONTH(A84)+1,1)</f>
        <v>37165</v>
      </c>
      <c r="B85" s="15"/>
      <c r="C85" s="17"/>
      <c r="D85" s="17"/>
      <c r="E85" s="16" t="n">
        <f aca="false">(M85-B85)*F85*10000</f>
        <v>0</v>
      </c>
      <c r="F85" s="17"/>
      <c r="G85" s="18" t="n">
        <v>-0.005</v>
      </c>
      <c r="H85" s="19" t="n">
        <v>2</v>
      </c>
      <c r="I85" s="20" t="n">
        <v>4</v>
      </c>
      <c r="J85" s="19" t="n">
        <f aca="false">VLOOKUP($A85,PARAMS,2,FALSE())+G85</f>
        <v>4.915</v>
      </c>
      <c r="K85" s="21" t="n">
        <v>0</v>
      </c>
      <c r="L85" s="21" t="n">
        <f aca="false">VLOOKUP($A85,PARAMS,3,FALSE())+K85</f>
        <v>0.47</v>
      </c>
      <c r="M85" s="22" t="n">
        <f aca="false">IF(ISNUMBER($F85),bsd(M$2,$H85,$J85,$I85,$Y85,$L85,$X85,0.2),0)</f>
        <v>0</v>
      </c>
      <c r="N85" s="22" t="n">
        <f aca="false">IF(ISNUMBER($F85),bsd(N$2,$H85,$J85,$I85,$Y85,$L85,$X85,0.2),0)</f>
        <v>0</v>
      </c>
      <c r="O85" s="22" t="n">
        <f aca="false">IF(ISNUMBER($F85),bsd(O$2,$H85,$J85,$I85,$Y85,$L85,$X85,0.2),0)</f>
        <v>0</v>
      </c>
      <c r="P85" s="22" t="n">
        <f aca="false">IF(ISNUMBER($F85),bsd(P$2,$H85,$J85,$I85,$Y85,$L85,$X85,0.2),0)</f>
        <v>0</v>
      </c>
      <c r="Q85" s="22" t="n">
        <f aca="false">IF(ISNUMBER($F85),bsd(Q$2,$H85,$J85,$I85,$Y85,$L85,$X85,0.2),0)</f>
        <v>0</v>
      </c>
      <c r="R85" s="23"/>
      <c r="S85" s="24" t="n">
        <f aca="false">IF(ISNUMBER($A85),$F85*N85,0)</f>
        <v>0</v>
      </c>
      <c r="T85" s="24" t="n">
        <f aca="false">IF(ISNUMBER($A85),$F85*O85,0)</f>
        <v>0</v>
      </c>
      <c r="U85" s="25" t="n">
        <f aca="false">IF(ISNUMBER($A85),$F85*P85*10000,0)</f>
        <v>0</v>
      </c>
      <c r="V85" s="25" t="n">
        <f aca="false">IF(ISNUMBER($A85),$F85*Q85*-10000,0)</f>
        <v>-0</v>
      </c>
      <c r="W85" s="26"/>
      <c r="X85" s="27" t="n">
        <f aca="false">VLOOKUP($A85,PARAMS,7,FALSE())</f>
        <v>0.065048560562634</v>
      </c>
      <c r="Y85" s="28" t="n">
        <f aca="true">IF(ISNUMBER(G85),VLOOKUP($A85,PARAMS,8,FALSE()),VLOOKUP($A85,PARAMS,4,FALSE()))-TODAY()</f>
        <v>-8766</v>
      </c>
      <c r="AA85" s="24" t="n">
        <f aca="false">IF($E85=AA$2,$S85,0)</f>
        <v>0</v>
      </c>
      <c r="AB85" s="24" t="n">
        <f aca="false">IF($E85=AB$2,$S85,0)</f>
        <v>0</v>
      </c>
      <c r="AC85" s="24" t="n">
        <f aca="false">IF($E85=AC$2,$S85,0)</f>
        <v>0</v>
      </c>
      <c r="AD85" s="24" t="n">
        <f aca="false">IF($E85=AD$2,$S85,0)</f>
        <v>0</v>
      </c>
      <c r="AE85" s="24" t="n">
        <f aca="false">IF($E85=AE$2,$S85,0)</f>
        <v>0</v>
      </c>
      <c r="AG85" s="24" t="n">
        <f aca="false">IF($E85=AG$2,$T85,0)</f>
        <v>0</v>
      </c>
      <c r="AH85" s="24" t="n">
        <f aca="false">IF($E85=AH$2,$T85,0)</f>
        <v>0</v>
      </c>
      <c r="AI85" s="24" t="n">
        <f aca="false">IF($E85=AI$2,$T85,0)</f>
        <v>0</v>
      </c>
      <c r="AJ85" s="24" t="n">
        <f aca="false">IF($E85=AJ$2,$T85,0)</f>
        <v>0</v>
      </c>
      <c r="AK85" s="24" t="n">
        <f aca="false">IF($E85=AK$2,$T85,0)</f>
        <v>0</v>
      </c>
      <c r="AM85" s="24" t="n">
        <f aca="false">IF($E85=AM$2,$U85,0)</f>
        <v>0</v>
      </c>
      <c r="AN85" s="24" t="n">
        <f aca="false">IF($E85=AN$2,$U85,0)</f>
        <v>0</v>
      </c>
      <c r="AO85" s="24" t="n">
        <f aca="false">IF($E85=AO$2,$U85,0)</f>
        <v>0</v>
      </c>
      <c r="AP85" s="24" t="n">
        <f aca="false">IF($E85=AP$2,$U85,0)</f>
        <v>0</v>
      </c>
      <c r="AQ85" s="24" t="n">
        <f aca="false">IF($E85=AQ$2,$U85,0)</f>
        <v>0</v>
      </c>
    </row>
    <row r="86" customFormat="false" ht="11.25" hidden="false" customHeight="false" outlineLevel="0" collapsed="false">
      <c r="A86" s="14" t="n">
        <f aca="false">DATE(YEAR(A85),MONTH(A85)+1,1)</f>
        <v>37196</v>
      </c>
      <c r="B86" s="15"/>
      <c r="C86" s="17"/>
      <c r="D86" s="17"/>
      <c r="E86" s="16" t="n">
        <f aca="false">(M86-B86)*F86*10000</f>
        <v>0</v>
      </c>
      <c r="F86" s="17"/>
      <c r="G86" s="18" t="n">
        <v>-0.005</v>
      </c>
      <c r="H86" s="19" t="n">
        <v>2</v>
      </c>
      <c r="I86" s="20" t="n">
        <v>4</v>
      </c>
      <c r="J86" s="19" t="n">
        <f aca="false">VLOOKUP($A86,PARAMS,2,FALSE())+G86</f>
        <v>4.945</v>
      </c>
      <c r="K86" s="21" t="n">
        <v>0</v>
      </c>
      <c r="L86" s="21" t="n">
        <f aca="false">VLOOKUP($A86,PARAMS,3,FALSE())+K86</f>
        <v>0.47</v>
      </c>
      <c r="M86" s="22" t="n">
        <f aca="false">IF(ISNUMBER($F86),bsd(M$2,$H86,$J86,$I86,$Y86,$L86,$X86,0.2),0)</f>
        <v>0</v>
      </c>
      <c r="N86" s="22" t="n">
        <f aca="false">IF(ISNUMBER($F86),bsd(N$2,$H86,$J86,$I86,$Y86,$L86,$X86,0.2),0)</f>
        <v>0</v>
      </c>
      <c r="O86" s="22" t="n">
        <f aca="false">IF(ISNUMBER($F86),bsd(O$2,$H86,$J86,$I86,$Y86,$L86,$X86,0.2),0)</f>
        <v>0</v>
      </c>
      <c r="P86" s="22" t="n">
        <f aca="false">IF(ISNUMBER($F86),bsd(P$2,$H86,$J86,$I86,$Y86,$L86,$X86,0.2),0)</f>
        <v>0</v>
      </c>
      <c r="Q86" s="22" t="n">
        <f aca="false">IF(ISNUMBER($F86),bsd(Q$2,$H86,$J86,$I86,$Y86,$L86,$X86,0.2),0)</f>
        <v>0</v>
      </c>
      <c r="R86" s="23"/>
      <c r="S86" s="24" t="n">
        <f aca="false">IF(ISNUMBER($A86),$F86*N86,0)</f>
        <v>0</v>
      </c>
      <c r="T86" s="24" t="n">
        <f aca="false">IF(ISNUMBER($A86),$F86*O86,0)</f>
        <v>0</v>
      </c>
      <c r="U86" s="25" t="n">
        <f aca="false">IF(ISNUMBER($A86),$F86*P86*10000,0)</f>
        <v>0</v>
      </c>
      <c r="V86" s="25" t="n">
        <f aca="false">IF(ISNUMBER($A86),$F86*Q86*-10000,0)</f>
        <v>-0</v>
      </c>
      <c r="W86" s="26"/>
      <c r="X86" s="27" t="n">
        <f aca="false">VLOOKUP($A86,PARAMS,7,FALSE())</f>
        <v>0.064783289634648</v>
      </c>
      <c r="Y86" s="28" t="n">
        <f aca="true">IF(ISNUMBER(G86),VLOOKUP($A86,PARAMS,8,FALSE()),VLOOKUP($A86,PARAMS,4,FALSE()))-TODAY()</f>
        <v>-8733</v>
      </c>
      <c r="AA86" s="24" t="n">
        <f aca="false">IF($E86=AA$2,$S86,0)</f>
        <v>0</v>
      </c>
      <c r="AB86" s="24" t="n">
        <f aca="false">IF($E86=AB$2,$S86,0)</f>
        <v>0</v>
      </c>
      <c r="AC86" s="24" t="n">
        <f aca="false">IF($E86=AC$2,$S86,0)</f>
        <v>0</v>
      </c>
      <c r="AD86" s="24" t="n">
        <f aca="false">IF($E86=AD$2,$S86,0)</f>
        <v>0</v>
      </c>
      <c r="AE86" s="24" t="n">
        <f aca="false">IF($E86=AE$2,$S86,0)</f>
        <v>0</v>
      </c>
      <c r="AG86" s="24" t="n">
        <f aca="false">IF($E86=AG$2,$T86,0)</f>
        <v>0</v>
      </c>
      <c r="AH86" s="24" t="n">
        <f aca="false">IF($E86=AH$2,$T86,0)</f>
        <v>0</v>
      </c>
      <c r="AI86" s="24" t="n">
        <f aca="false">IF($E86=AI$2,$T86,0)</f>
        <v>0</v>
      </c>
      <c r="AJ86" s="24" t="n">
        <f aca="false">IF($E86=AJ$2,$T86,0)</f>
        <v>0</v>
      </c>
      <c r="AK86" s="24" t="n">
        <f aca="false">IF($E86=AK$2,$T86,0)</f>
        <v>0</v>
      </c>
      <c r="AM86" s="24" t="n">
        <f aca="false">IF($E86=AM$2,$U86,0)</f>
        <v>0</v>
      </c>
      <c r="AN86" s="24" t="n">
        <f aca="false">IF($E86=AN$2,$U86,0)</f>
        <v>0</v>
      </c>
      <c r="AO86" s="24" t="n">
        <f aca="false">IF($E86=AO$2,$U86,0)</f>
        <v>0</v>
      </c>
      <c r="AP86" s="24" t="n">
        <f aca="false">IF($E86=AP$2,$U86,0)</f>
        <v>0</v>
      </c>
      <c r="AQ86" s="24" t="n">
        <f aca="false">IF($E86=AQ$2,$U86,0)</f>
        <v>0</v>
      </c>
    </row>
    <row r="87" customFormat="false" ht="11.25" hidden="false" customHeight="false" outlineLevel="0" collapsed="false">
      <c r="A87" s="14"/>
      <c r="B87" s="15"/>
      <c r="D87" s="15"/>
      <c r="E87" s="16"/>
      <c r="F87" s="17"/>
      <c r="G87" s="18"/>
      <c r="H87" s="19"/>
      <c r="I87" s="20"/>
      <c r="J87" s="19"/>
      <c r="K87" s="21"/>
      <c r="L87" s="21"/>
      <c r="M87" s="22"/>
      <c r="N87" s="22"/>
      <c r="O87" s="22"/>
      <c r="P87" s="22"/>
      <c r="Q87" s="22"/>
      <c r="R87" s="23"/>
      <c r="S87" s="24"/>
      <c r="T87" s="24"/>
      <c r="U87" s="25"/>
      <c r="V87" s="25"/>
      <c r="W87" s="26"/>
      <c r="X87" s="27"/>
      <c r="Y87" s="28"/>
      <c r="AA87" s="24"/>
      <c r="AB87" s="24"/>
      <c r="AC87" s="24"/>
      <c r="AD87" s="24"/>
      <c r="AE87" s="24"/>
      <c r="AG87" s="24"/>
      <c r="AH87" s="24"/>
      <c r="AI87" s="24"/>
      <c r="AJ87" s="24"/>
      <c r="AK87" s="24"/>
      <c r="AM87" s="24"/>
      <c r="AN87" s="24"/>
      <c r="AO87" s="24"/>
      <c r="AP87" s="24"/>
      <c r="AQ87" s="24"/>
    </row>
    <row r="88" customFormat="false" ht="11.25" hidden="false" customHeight="false" outlineLevel="0" collapsed="false">
      <c r="A88" s="29"/>
      <c r="B88" s="15"/>
      <c r="F88" s="17"/>
      <c r="G88" s="18"/>
      <c r="H88" s="19"/>
      <c r="I88" s="20"/>
      <c r="J88" s="19"/>
      <c r="K88" s="21"/>
      <c r="L88" s="21"/>
      <c r="M88" s="22"/>
      <c r="N88" s="22"/>
      <c r="O88" s="22"/>
      <c r="P88" s="22"/>
      <c r="Q88" s="22"/>
      <c r="R88" s="23"/>
      <c r="S88" s="24"/>
      <c r="T88" s="24"/>
      <c r="U88" s="25"/>
      <c r="V88" s="25"/>
      <c r="W88" s="26"/>
      <c r="X88" s="27"/>
      <c r="Y88" s="28"/>
    </row>
    <row r="89" customFormat="false" ht="11.25" hidden="false" customHeight="false" outlineLevel="0" collapsed="false">
      <c r="A89" s="14"/>
      <c r="B89" s="15"/>
      <c r="D89" s="15"/>
      <c r="E89" s="16"/>
      <c r="F89" s="17"/>
      <c r="G89" s="18"/>
      <c r="H89" s="19"/>
      <c r="I89" s="20"/>
      <c r="J89" s="19"/>
      <c r="K89" s="21"/>
      <c r="L89" s="21"/>
      <c r="M89" s="22"/>
      <c r="N89" s="22"/>
      <c r="O89" s="22"/>
      <c r="P89" s="22"/>
      <c r="Q89" s="22"/>
      <c r="R89" s="23"/>
      <c r="S89" s="24"/>
      <c r="T89" s="24"/>
      <c r="U89" s="25"/>
      <c r="V89" s="25"/>
      <c r="W89" s="26"/>
      <c r="X89" s="27"/>
      <c r="Y89" s="28"/>
      <c r="AA89" s="24"/>
      <c r="AB89" s="24"/>
      <c r="AC89" s="24"/>
      <c r="AD89" s="24"/>
      <c r="AE89" s="24"/>
      <c r="AG89" s="24"/>
      <c r="AH89" s="24"/>
      <c r="AI89" s="24"/>
      <c r="AJ89" s="24"/>
      <c r="AK89" s="24"/>
      <c r="AM89" s="24"/>
      <c r="AN89" s="24"/>
      <c r="AO89" s="24"/>
      <c r="AP89" s="24"/>
      <c r="AQ89" s="24"/>
    </row>
    <row r="90" customFormat="false" ht="11.25" hidden="false" customHeight="false" outlineLevel="0" collapsed="false">
      <c r="A90" s="14"/>
      <c r="B90" s="15"/>
      <c r="D90" s="15"/>
      <c r="E90" s="16"/>
      <c r="F90" s="17"/>
      <c r="G90" s="18"/>
      <c r="H90" s="19"/>
      <c r="I90" s="20"/>
      <c r="J90" s="19"/>
      <c r="K90" s="21"/>
      <c r="L90" s="21"/>
      <c r="M90" s="22"/>
      <c r="N90" s="22"/>
      <c r="O90" s="22"/>
      <c r="P90" s="22"/>
      <c r="Q90" s="22"/>
      <c r="R90" s="23"/>
      <c r="S90" s="24"/>
      <c r="T90" s="24"/>
      <c r="U90" s="25"/>
      <c r="V90" s="25"/>
      <c r="W90" s="26"/>
      <c r="X90" s="27"/>
      <c r="Y90" s="28"/>
      <c r="AA90" s="24"/>
      <c r="AB90" s="24"/>
      <c r="AC90" s="24"/>
      <c r="AD90" s="24"/>
      <c r="AE90" s="24"/>
      <c r="AG90" s="24"/>
      <c r="AH90" s="24"/>
      <c r="AI90" s="24"/>
      <c r="AJ90" s="24"/>
      <c r="AK90" s="24"/>
      <c r="AM90" s="24"/>
      <c r="AN90" s="24"/>
      <c r="AO90" s="24"/>
      <c r="AP90" s="24"/>
      <c r="AQ90" s="24"/>
    </row>
    <row r="91" customFormat="false" ht="11.25" hidden="false" customHeight="false" outlineLevel="0" collapsed="false">
      <c r="A91" s="14"/>
      <c r="B91" s="15"/>
      <c r="D91" s="15"/>
      <c r="E91" s="16"/>
      <c r="F91" s="17"/>
      <c r="G91" s="18"/>
      <c r="H91" s="19"/>
      <c r="I91" s="20"/>
      <c r="J91" s="19"/>
      <c r="K91" s="21"/>
      <c r="L91" s="21"/>
      <c r="M91" s="22"/>
      <c r="N91" s="22"/>
      <c r="O91" s="22"/>
      <c r="P91" s="22"/>
      <c r="Q91" s="22"/>
      <c r="R91" s="23"/>
      <c r="S91" s="24"/>
      <c r="T91" s="24"/>
      <c r="U91" s="25"/>
      <c r="V91" s="25"/>
      <c r="W91" s="26"/>
      <c r="X91" s="27"/>
      <c r="Y91" s="28"/>
      <c r="AA91" s="24"/>
      <c r="AB91" s="24"/>
      <c r="AC91" s="24"/>
      <c r="AD91" s="24"/>
      <c r="AE91" s="24"/>
      <c r="AG91" s="24"/>
      <c r="AH91" s="24"/>
      <c r="AI91" s="24"/>
      <c r="AJ91" s="24"/>
      <c r="AK91" s="24"/>
      <c r="AM91" s="24"/>
      <c r="AN91" s="24"/>
      <c r="AO91" s="24"/>
      <c r="AP91" s="24"/>
      <c r="AQ91" s="24"/>
    </row>
    <row r="92" customFormat="false" ht="11.25" hidden="false" customHeight="false" outlineLevel="0" collapsed="false">
      <c r="A92" s="14"/>
      <c r="B92" s="15"/>
      <c r="D92" s="15"/>
      <c r="E92" s="16"/>
      <c r="F92" s="17"/>
      <c r="G92" s="18"/>
      <c r="H92" s="19"/>
      <c r="I92" s="20"/>
      <c r="J92" s="19"/>
      <c r="K92" s="21"/>
      <c r="L92" s="21"/>
      <c r="M92" s="22"/>
      <c r="N92" s="22"/>
      <c r="O92" s="22"/>
      <c r="P92" s="22"/>
      <c r="Q92" s="22"/>
      <c r="R92" s="23"/>
      <c r="S92" s="24"/>
      <c r="T92" s="24"/>
      <c r="U92" s="25"/>
      <c r="V92" s="25"/>
      <c r="W92" s="26"/>
      <c r="X92" s="27"/>
      <c r="Y92" s="28"/>
      <c r="AA92" s="24"/>
      <c r="AB92" s="24"/>
      <c r="AC92" s="24"/>
      <c r="AD92" s="24"/>
      <c r="AE92" s="24"/>
      <c r="AG92" s="24"/>
      <c r="AH92" s="24"/>
      <c r="AI92" s="24"/>
      <c r="AJ92" s="24"/>
      <c r="AK92" s="24"/>
      <c r="AM92" s="24"/>
      <c r="AN92" s="24"/>
      <c r="AO92" s="24"/>
      <c r="AP92" s="24"/>
      <c r="AQ92" s="24"/>
    </row>
    <row r="93" customFormat="false" ht="11.25" hidden="false" customHeight="false" outlineLevel="0" collapsed="false">
      <c r="A93" s="14"/>
      <c r="B93" s="15"/>
      <c r="D93" s="15"/>
      <c r="E93" s="16"/>
      <c r="F93" s="17"/>
      <c r="G93" s="18"/>
      <c r="H93" s="19"/>
      <c r="I93" s="20"/>
      <c r="J93" s="19"/>
      <c r="K93" s="21"/>
      <c r="L93" s="21"/>
      <c r="M93" s="22"/>
      <c r="N93" s="22"/>
      <c r="O93" s="22"/>
      <c r="P93" s="22"/>
      <c r="Q93" s="22"/>
      <c r="R93" s="23"/>
      <c r="S93" s="24"/>
      <c r="T93" s="24"/>
      <c r="U93" s="25"/>
      <c r="V93" s="25"/>
      <c r="W93" s="26"/>
      <c r="X93" s="27"/>
      <c r="Y93" s="28"/>
      <c r="AA93" s="24"/>
      <c r="AB93" s="24"/>
      <c r="AC93" s="24"/>
      <c r="AD93" s="24"/>
      <c r="AE93" s="24"/>
      <c r="AG93" s="24"/>
      <c r="AH93" s="24"/>
      <c r="AI93" s="24"/>
      <c r="AJ93" s="24"/>
      <c r="AK93" s="24"/>
      <c r="AM93" s="24"/>
      <c r="AN93" s="24"/>
      <c r="AO93" s="24"/>
      <c r="AP93" s="24"/>
      <c r="AQ93" s="24"/>
    </row>
    <row r="94" customFormat="false" ht="11.25" hidden="false" customHeight="false" outlineLevel="0" collapsed="false">
      <c r="A94" s="14"/>
      <c r="B94" s="15"/>
      <c r="D94" s="15"/>
      <c r="E94" s="16"/>
      <c r="F94" s="17"/>
      <c r="G94" s="18"/>
      <c r="H94" s="19"/>
      <c r="I94" s="20"/>
      <c r="J94" s="19"/>
      <c r="K94" s="21"/>
      <c r="L94" s="21"/>
      <c r="M94" s="22"/>
      <c r="N94" s="22"/>
      <c r="O94" s="22"/>
      <c r="P94" s="22"/>
      <c r="Q94" s="22"/>
      <c r="R94" s="23"/>
      <c r="S94" s="24"/>
      <c r="T94" s="24"/>
      <c r="U94" s="25"/>
      <c r="V94" s="25"/>
      <c r="W94" s="26"/>
      <c r="X94" s="27"/>
      <c r="Y94" s="28"/>
      <c r="AA94" s="24"/>
      <c r="AB94" s="24"/>
      <c r="AC94" s="24"/>
      <c r="AD94" s="24"/>
      <c r="AE94" s="24"/>
      <c r="AG94" s="24"/>
      <c r="AH94" s="24"/>
      <c r="AI94" s="24"/>
      <c r="AJ94" s="24"/>
      <c r="AK94" s="24"/>
      <c r="AM94" s="24"/>
      <c r="AN94" s="24"/>
      <c r="AO94" s="24"/>
      <c r="AP94" s="24"/>
      <c r="AQ94" s="24"/>
    </row>
    <row r="95" customFormat="false" ht="11.25" hidden="false" customHeight="false" outlineLevel="0" collapsed="false">
      <c r="A95" s="14"/>
      <c r="B95" s="15"/>
      <c r="D95" s="15"/>
      <c r="E95" s="16"/>
      <c r="F95" s="17"/>
      <c r="G95" s="18"/>
      <c r="H95" s="19"/>
      <c r="I95" s="20"/>
      <c r="J95" s="19"/>
      <c r="K95" s="21"/>
      <c r="L95" s="21"/>
      <c r="M95" s="22"/>
      <c r="N95" s="22"/>
      <c r="O95" s="22"/>
      <c r="P95" s="22"/>
      <c r="Q95" s="22"/>
      <c r="R95" s="23"/>
      <c r="S95" s="24"/>
      <c r="T95" s="24"/>
      <c r="U95" s="25"/>
      <c r="V95" s="25"/>
      <c r="W95" s="26"/>
      <c r="X95" s="27"/>
      <c r="Y95" s="28"/>
      <c r="AA95" s="24"/>
      <c r="AB95" s="24"/>
      <c r="AC95" s="24"/>
      <c r="AD95" s="24"/>
      <c r="AE95" s="24"/>
      <c r="AG95" s="24"/>
      <c r="AH95" s="24"/>
      <c r="AI95" s="24"/>
      <c r="AJ95" s="24"/>
      <c r="AK95" s="24"/>
      <c r="AM95" s="24"/>
      <c r="AN95" s="24"/>
      <c r="AO95" s="24"/>
      <c r="AP95" s="24"/>
      <c r="AQ95" s="24"/>
    </row>
    <row r="96" customFormat="false" ht="11.25" hidden="false" customHeight="false" outlineLevel="0" collapsed="false">
      <c r="A96" s="14"/>
      <c r="B96" s="15"/>
      <c r="D96" s="15"/>
      <c r="E96" s="16"/>
      <c r="F96" s="17"/>
      <c r="G96" s="18"/>
      <c r="H96" s="19"/>
      <c r="I96" s="20"/>
      <c r="J96" s="19"/>
      <c r="K96" s="21"/>
      <c r="L96" s="21"/>
      <c r="M96" s="22"/>
      <c r="N96" s="22"/>
      <c r="O96" s="22"/>
      <c r="P96" s="22"/>
      <c r="Q96" s="22"/>
      <c r="R96" s="23"/>
      <c r="S96" s="24"/>
      <c r="T96" s="24"/>
      <c r="U96" s="25"/>
      <c r="V96" s="25"/>
      <c r="W96" s="26"/>
      <c r="X96" s="27"/>
      <c r="Y96" s="28"/>
      <c r="AA96" s="24"/>
      <c r="AB96" s="24"/>
      <c r="AC96" s="24"/>
      <c r="AD96" s="24"/>
      <c r="AE96" s="24"/>
      <c r="AG96" s="24"/>
      <c r="AH96" s="24"/>
      <c r="AI96" s="24"/>
      <c r="AJ96" s="24"/>
      <c r="AK96" s="24"/>
      <c r="AM96" s="24"/>
      <c r="AN96" s="24"/>
      <c r="AO96" s="24"/>
      <c r="AP96" s="24"/>
      <c r="AQ96" s="24"/>
    </row>
    <row r="97" customFormat="false" ht="11.25" hidden="false" customHeight="false" outlineLevel="0" collapsed="false">
      <c r="A97" s="14"/>
      <c r="B97" s="15"/>
      <c r="D97" s="15"/>
      <c r="E97" s="16"/>
      <c r="F97" s="17"/>
      <c r="G97" s="18"/>
      <c r="H97" s="19"/>
      <c r="I97" s="20"/>
      <c r="J97" s="19"/>
      <c r="K97" s="21"/>
      <c r="L97" s="21"/>
      <c r="M97" s="22"/>
      <c r="N97" s="22"/>
      <c r="O97" s="22"/>
      <c r="P97" s="22"/>
      <c r="Q97" s="22"/>
      <c r="R97" s="23"/>
      <c r="S97" s="24"/>
      <c r="T97" s="24"/>
      <c r="U97" s="25"/>
      <c r="V97" s="25"/>
      <c r="W97" s="26"/>
      <c r="X97" s="27"/>
      <c r="Y97" s="28"/>
      <c r="AA97" s="24"/>
      <c r="AB97" s="24"/>
      <c r="AC97" s="24"/>
      <c r="AD97" s="24"/>
      <c r="AE97" s="24"/>
      <c r="AG97" s="24"/>
      <c r="AH97" s="24"/>
      <c r="AI97" s="24"/>
      <c r="AJ97" s="24"/>
      <c r="AK97" s="24"/>
      <c r="AM97" s="24"/>
      <c r="AN97" s="24"/>
      <c r="AO97" s="24"/>
      <c r="AP97" s="24"/>
      <c r="AQ97" s="24"/>
    </row>
    <row r="98" customFormat="false" ht="11.25" hidden="false" customHeight="false" outlineLevel="0" collapsed="false">
      <c r="A98" s="14"/>
      <c r="B98" s="15"/>
      <c r="D98" s="15"/>
      <c r="E98" s="16"/>
      <c r="F98" s="17"/>
      <c r="G98" s="18"/>
      <c r="H98" s="19"/>
      <c r="I98" s="20"/>
      <c r="J98" s="19"/>
      <c r="K98" s="21"/>
      <c r="L98" s="21"/>
      <c r="M98" s="22"/>
      <c r="N98" s="22"/>
      <c r="O98" s="22"/>
      <c r="P98" s="22"/>
      <c r="Q98" s="22"/>
      <c r="R98" s="23"/>
      <c r="S98" s="24"/>
      <c r="T98" s="24"/>
      <c r="U98" s="25"/>
      <c r="V98" s="25"/>
      <c r="W98" s="26"/>
      <c r="X98" s="27"/>
      <c r="Y98" s="28"/>
      <c r="AA98" s="24"/>
      <c r="AB98" s="24"/>
      <c r="AC98" s="24"/>
      <c r="AD98" s="24"/>
      <c r="AE98" s="24"/>
      <c r="AG98" s="24"/>
      <c r="AH98" s="24"/>
      <c r="AI98" s="24"/>
      <c r="AJ98" s="24"/>
      <c r="AK98" s="24"/>
      <c r="AM98" s="24"/>
      <c r="AN98" s="24"/>
      <c r="AO98" s="24"/>
      <c r="AP98" s="24"/>
      <c r="AQ98" s="24"/>
    </row>
    <row r="99" customFormat="false" ht="11.25" hidden="false" customHeight="false" outlineLevel="0" collapsed="false">
      <c r="A99" s="14"/>
      <c r="B99" s="15"/>
      <c r="D99" s="15"/>
      <c r="E99" s="16"/>
      <c r="F99" s="17"/>
      <c r="G99" s="18"/>
      <c r="H99" s="19"/>
      <c r="I99" s="20"/>
      <c r="J99" s="19"/>
      <c r="K99" s="21"/>
      <c r="L99" s="21"/>
      <c r="M99" s="22"/>
      <c r="N99" s="22"/>
      <c r="O99" s="22"/>
      <c r="P99" s="22"/>
      <c r="Q99" s="22"/>
      <c r="R99" s="23"/>
      <c r="S99" s="24"/>
      <c r="T99" s="24"/>
      <c r="U99" s="25"/>
      <c r="V99" s="25"/>
      <c r="W99" s="26"/>
      <c r="X99" s="27"/>
      <c r="Y99" s="28"/>
      <c r="AA99" s="24"/>
      <c r="AB99" s="24"/>
      <c r="AC99" s="24"/>
      <c r="AD99" s="24"/>
      <c r="AE99" s="24"/>
      <c r="AG99" s="24"/>
      <c r="AH99" s="24"/>
      <c r="AI99" s="24"/>
      <c r="AJ99" s="24"/>
      <c r="AK99" s="24"/>
      <c r="AM99" s="24"/>
      <c r="AN99" s="24"/>
      <c r="AO99" s="24"/>
      <c r="AP99" s="24"/>
      <c r="AQ99" s="24"/>
    </row>
    <row r="100" customFormat="false" ht="11.25" hidden="false" customHeight="false" outlineLevel="0" collapsed="false">
      <c r="A100" s="29"/>
      <c r="B100" s="15"/>
      <c r="F100" s="17"/>
      <c r="G100" s="18"/>
      <c r="H100" s="19"/>
      <c r="I100" s="20"/>
      <c r="J100" s="19"/>
      <c r="K100" s="21"/>
      <c r="L100" s="21"/>
      <c r="M100" s="22"/>
      <c r="N100" s="22"/>
      <c r="O100" s="22"/>
      <c r="P100" s="22"/>
      <c r="Q100" s="22"/>
      <c r="R100" s="23"/>
      <c r="S100" s="24"/>
      <c r="T100" s="24"/>
      <c r="U100" s="25"/>
      <c r="V100" s="25"/>
      <c r="W100" s="26"/>
      <c r="X100" s="27"/>
      <c r="Y100" s="28"/>
    </row>
    <row r="101" customFormat="false" ht="11.25" hidden="false" customHeight="false" outlineLevel="0" collapsed="false">
      <c r="A101" s="14"/>
      <c r="B101" s="15"/>
      <c r="D101" s="15"/>
      <c r="E101" s="16"/>
      <c r="F101" s="17"/>
      <c r="G101" s="18"/>
      <c r="H101" s="19"/>
      <c r="I101" s="20"/>
      <c r="J101" s="19"/>
      <c r="K101" s="21"/>
      <c r="L101" s="21"/>
      <c r="M101" s="22"/>
      <c r="N101" s="22"/>
      <c r="O101" s="22"/>
      <c r="P101" s="22"/>
      <c r="Q101" s="22"/>
      <c r="R101" s="23"/>
      <c r="S101" s="24"/>
      <c r="T101" s="24"/>
      <c r="U101" s="25"/>
      <c r="V101" s="25"/>
      <c r="W101" s="26"/>
      <c r="X101" s="27"/>
      <c r="Y101" s="28"/>
      <c r="AA101" s="24"/>
      <c r="AB101" s="24"/>
      <c r="AC101" s="24"/>
      <c r="AD101" s="24"/>
      <c r="AE101" s="24"/>
      <c r="AG101" s="24"/>
      <c r="AH101" s="24"/>
      <c r="AI101" s="24"/>
      <c r="AJ101" s="24"/>
      <c r="AK101" s="24"/>
      <c r="AM101" s="24"/>
      <c r="AN101" s="24"/>
      <c r="AO101" s="24"/>
      <c r="AP101" s="24"/>
      <c r="AQ101" s="24"/>
    </row>
    <row r="102" customFormat="false" ht="11.25" hidden="false" customHeight="false" outlineLevel="0" collapsed="false">
      <c r="A102" s="14"/>
      <c r="B102" s="15"/>
      <c r="D102" s="15"/>
      <c r="E102" s="16"/>
      <c r="F102" s="17"/>
      <c r="G102" s="18"/>
      <c r="H102" s="19"/>
      <c r="I102" s="20"/>
      <c r="J102" s="19"/>
      <c r="K102" s="21"/>
      <c r="L102" s="21"/>
      <c r="M102" s="22"/>
      <c r="N102" s="22"/>
      <c r="O102" s="22"/>
      <c r="P102" s="22"/>
      <c r="Q102" s="22"/>
      <c r="R102" s="23"/>
      <c r="S102" s="24"/>
      <c r="T102" s="24"/>
      <c r="U102" s="25"/>
      <c r="V102" s="25"/>
      <c r="W102" s="26"/>
      <c r="X102" s="27"/>
      <c r="Y102" s="28"/>
      <c r="AA102" s="24"/>
      <c r="AB102" s="24"/>
      <c r="AC102" s="24"/>
      <c r="AD102" s="24"/>
      <c r="AE102" s="24"/>
      <c r="AG102" s="24"/>
      <c r="AH102" s="24"/>
      <c r="AI102" s="24"/>
      <c r="AJ102" s="24"/>
      <c r="AK102" s="24"/>
      <c r="AM102" s="24"/>
      <c r="AN102" s="24"/>
      <c r="AO102" s="24"/>
      <c r="AP102" s="24"/>
      <c r="AQ102" s="24"/>
    </row>
    <row r="103" customFormat="false" ht="11.25" hidden="false" customHeight="false" outlineLevel="0" collapsed="false">
      <c r="A103" s="14"/>
      <c r="B103" s="15"/>
      <c r="D103" s="15"/>
      <c r="E103" s="16"/>
      <c r="F103" s="17"/>
      <c r="G103" s="18"/>
      <c r="H103" s="19"/>
      <c r="I103" s="20"/>
      <c r="J103" s="19"/>
      <c r="K103" s="21"/>
      <c r="L103" s="21"/>
      <c r="M103" s="22"/>
      <c r="N103" s="22"/>
      <c r="O103" s="22"/>
      <c r="P103" s="22"/>
      <c r="Q103" s="22"/>
      <c r="R103" s="23"/>
      <c r="S103" s="24"/>
      <c r="T103" s="24"/>
      <c r="U103" s="25"/>
      <c r="V103" s="25"/>
      <c r="W103" s="26"/>
      <c r="X103" s="27"/>
      <c r="Y103" s="28"/>
      <c r="AA103" s="24"/>
      <c r="AB103" s="24"/>
      <c r="AC103" s="24"/>
      <c r="AD103" s="24"/>
      <c r="AE103" s="24"/>
      <c r="AG103" s="24"/>
      <c r="AH103" s="24"/>
      <c r="AI103" s="24"/>
      <c r="AJ103" s="24"/>
      <c r="AK103" s="24"/>
      <c r="AM103" s="24"/>
      <c r="AN103" s="24"/>
      <c r="AO103" s="24"/>
      <c r="AP103" s="24"/>
      <c r="AQ103" s="24"/>
    </row>
    <row r="104" customFormat="false" ht="11.25" hidden="false" customHeight="false" outlineLevel="0" collapsed="false">
      <c r="A104" s="14"/>
      <c r="B104" s="15"/>
      <c r="D104" s="15"/>
      <c r="E104" s="16"/>
      <c r="F104" s="17"/>
      <c r="G104" s="18"/>
      <c r="H104" s="19"/>
      <c r="I104" s="20"/>
      <c r="J104" s="19"/>
      <c r="K104" s="21"/>
      <c r="L104" s="21"/>
      <c r="M104" s="22"/>
      <c r="N104" s="22"/>
      <c r="O104" s="22"/>
      <c r="P104" s="22"/>
      <c r="Q104" s="22"/>
      <c r="R104" s="23"/>
      <c r="S104" s="24"/>
      <c r="T104" s="24"/>
      <c r="U104" s="25"/>
      <c r="V104" s="25"/>
      <c r="W104" s="26"/>
      <c r="X104" s="27"/>
      <c r="Y104" s="28"/>
      <c r="AA104" s="24"/>
      <c r="AB104" s="24"/>
      <c r="AC104" s="24"/>
      <c r="AD104" s="24"/>
      <c r="AE104" s="24"/>
      <c r="AG104" s="24"/>
      <c r="AH104" s="24"/>
      <c r="AI104" s="24"/>
      <c r="AJ104" s="24"/>
      <c r="AK104" s="24"/>
      <c r="AM104" s="24"/>
      <c r="AN104" s="24"/>
      <c r="AO104" s="24"/>
      <c r="AP104" s="24"/>
      <c r="AQ104" s="24"/>
    </row>
    <row r="105" customFormat="false" ht="11.25" hidden="false" customHeight="false" outlineLevel="0" collapsed="false">
      <c r="A105" s="14"/>
      <c r="B105" s="15"/>
      <c r="D105" s="15"/>
      <c r="E105" s="16"/>
      <c r="F105" s="17"/>
      <c r="G105" s="18"/>
      <c r="H105" s="19"/>
      <c r="I105" s="20"/>
      <c r="J105" s="19"/>
      <c r="K105" s="21"/>
      <c r="L105" s="21"/>
      <c r="M105" s="22"/>
      <c r="N105" s="22"/>
      <c r="O105" s="22"/>
      <c r="P105" s="22"/>
      <c r="Q105" s="22"/>
      <c r="R105" s="23"/>
      <c r="S105" s="24"/>
      <c r="T105" s="24"/>
      <c r="U105" s="25"/>
      <c r="V105" s="25"/>
      <c r="W105" s="26"/>
      <c r="X105" s="27"/>
      <c r="Y105" s="28"/>
      <c r="AA105" s="24"/>
      <c r="AB105" s="24"/>
      <c r="AC105" s="24"/>
      <c r="AD105" s="24"/>
      <c r="AE105" s="24"/>
      <c r="AG105" s="24"/>
      <c r="AH105" s="24"/>
      <c r="AI105" s="24"/>
      <c r="AJ105" s="24"/>
      <c r="AK105" s="24"/>
      <c r="AM105" s="24"/>
      <c r="AN105" s="24"/>
      <c r="AO105" s="24"/>
      <c r="AP105" s="24"/>
      <c r="AQ105" s="24"/>
    </row>
    <row r="106" customFormat="false" ht="11.25" hidden="false" customHeight="false" outlineLevel="0" collapsed="false">
      <c r="A106" s="14"/>
      <c r="B106" s="15"/>
      <c r="D106" s="15"/>
      <c r="E106" s="16"/>
      <c r="F106" s="17"/>
      <c r="G106" s="18"/>
      <c r="H106" s="19"/>
      <c r="I106" s="20"/>
      <c r="J106" s="19"/>
      <c r="K106" s="21"/>
      <c r="L106" s="21"/>
      <c r="M106" s="22"/>
      <c r="N106" s="22"/>
      <c r="O106" s="22"/>
      <c r="P106" s="22"/>
      <c r="Q106" s="22"/>
      <c r="R106" s="23"/>
      <c r="S106" s="24"/>
      <c r="T106" s="24"/>
      <c r="U106" s="25"/>
      <c r="V106" s="25"/>
      <c r="W106" s="26"/>
      <c r="X106" s="27"/>
      <c r="Y106" s="28"/>
      <c r="AA106" s="24"/>
      <c r="AB106" s="24"/>
      <c r="AC106" s="24"/>
      <c r="AD106" s="24"/>
      <c r="AE106" s="24"/>
      <c r="AG106" s="24"/>
      <c r="AH106" s="24"/>
      <c r="AI106" s="24"/>
      <c r="AJ106" s="24"/>
      <c r="AK106" s="24"/>
      <c r="AM106" s="24"/>
      <c r="AN106" s="24"/>
      <c r="AO106" s="24"/>
      <c r="AP106" s="24"/>
      <c r="AQ106" s="24"/>
    </row>
    <row r="107" customFormat="false" ht="11.25" hidden="false" customHeight="false" outlineLevel="0" collapsed="false">
      <c r="A107" s="14"/>
      <c r="B107" s="15"/>
      <c r="D107" s="15"/>
      <c r="E107" s="16"/>
      <c r="F107" s="17"/>
      <c r="G107" s="18"/>
      <c r="H107" s="19"/>
      <c r="I107" s="20"/>
      <c r="J107" s="19"/>
      <c r="K107" s="21"/>
      <c r="L107" s="21"/>
      <c r="M107" s="22"/>
      <c r="N107" s="22"/>
      <c r="O107" s="22"/>
      <c r="P107" s="22"/>
      <c r="Q107" s="22"/>
      <c r="R107" s="23"/>
      <c r="S107" s="24"/>
      <c r="T107" s="24"/>
      <c r="U107" s="25"/>
      <c r="V107" s="25"/>
      <c r="W107" s="26"/>
      <c r="X107" s="27"/>
      <c r="Y107" s="28"/>
      <c r="AA107" s="24"/>
      <c r="AB107" s="24"/>
      <c r="AC107" s="24"/>
      <c r="AD107" s="24"/>
      <c r="AE107" s="24"/>
      <c r="AG107" s="24"/>
      <c r="AH107" s="24"/>
      <c r="AI107" s="24"/>
      <c r="AJ107" s="24"/>
      <c r="AK107" s="24"/>
      <c r="AM107" s="24"/>
      <c r="AN107" s="24"/>
      <c r="AO107" s="24"/>
      <c r="AP107" s="24"/>
      <c r="AQ107" s="24"/>
    </row>
    <row r="108" customFormat="false" ht="11.25" hidden="false" customHeight="false" outlineLevel="0" collapsed="false">
      <c r="A108" s="14"/>
      <c r="B108" s="15"/>
      <c r="D108" s="15"/>
      <c r="E108" s="16"/>
      <c r="F108" s="17"/>
      <c r="G108" s="18"/>
      <c r="H108" s="19"/>
      <c r="I108" s="20"/>
      <c r="J108" s="19"/>
      <c r="K108" s="21"/>
      <c r="L108" s="21"/>
      <c r="M108" s="22"/>
      <c r="N108" s="22"/>
      <c r="O108" s="22"/>
      <c r="P108" s="22"/>
      <c r="Q108" s="22"/>
      <c r="R108" s="23"/>
      <c r="S108" s="24"/>
      <c r="T108" s="24"/>
      <c r="U108" s="25"/>
      <c r="V108" s="25"/>
      <c r="W108" s="26"/>
      <c r="X108" s="27"/>
      <c r="Y108" s="28"/>
      <c r="AA108" s="24"/>
      <c r="AB108" s="24"/>
      <c r="AC108" s="24"/>
      <c r="AD108" s="24"/>
      <c r="AE108" s="24"/>
      <c r="AG108" s="24"/>
      <c r="AH108" s="24"/>
      <c r="AI108" s="24"/>
      <c r="AJ108" s="24"/>
      <c r="AK108" s="24"/>
      <c r="AM108" s="24"/>
      <c r="AN108" s="24"/>
      <c r="AO108" s="24"/>
      <c r="AP108" s="24"/>
      <c r="AQ108" s="24"/>
    </row>
    <row r="109" customFormat="false" ht="11.25" hidden="false" customHeight="false" outlineLevel="0" collapsed="false">
      <c r="A109" s="14"/>
      <c r="B109" s="15"/>
      <c r="D109" s="15"/>
      <c r="E109" s="16"/>
      <c r="F109" s="17"/>
      <c r="G109" s="18"/>
      <c r="H109" s="19"/>
      <c r="I109" s="20"/>
      <c r="J109" s="19"/>
      <c r="K109" s="21"/>
      <c r="L109" s="21"/>
      <c r="M109" s="22"/>
      <c r="N109" s="22"/>
      <c r="O109" s="22"/>
      <c r="P109" s="22"/>
      <c r="Q109" s="22"/>
      <c r="R109" s="23"/>
      <c r="S109" s="24"/>
      <c r="T109" s="24"/>
      <c r="U109" s="25"/>
      <c r="V109" s="25"/>
      <c r="W109" s="26"/>
      <c r="X109" s="27"/>
      <c r="Y109" s="28"/>
      <c r="AA109" s="24"/>
      <c r="AB109" s="24"/>
      <c r="AC109" s="24"/>
      <c r="AD109" s="24"/>
      <c r="AE109" s="24"/>
      <c r="AG109" s="24"/>
      <c r="AH109" s="24"/>
      <c r="AI109" s="24"/>
      <c r="AJ109" s="24"/>
      <c r="AK109" s="24"/>
      <c r="AM109" s="24"/>
      <c r="AN109" s="24"/>
      <c r="AO109" s="24"/>
      <c r="AP109" s="24"/>
      <c r="AQ109" s="24"/>
    </row>
    <row r="110" customFormat="false" ht="11.25" hidden="false" customHeight="false" outlineLevel="0" collapsed="false">
      <c r="A110" s="14"/>
      <c r="B110" s="15"/>
      <c r="D110" s="15"/>
      <c r="E110" s="16"/>
      <c r="F110" s="17"/>
      <c r="G110" s="18"/>
      <c r="H110" s="19"/>
      <c r="I110" s="20"/>
      <c r="J110" s="19"/>
      <c r="K110" s="21"/>
      <c r="L110" s="21"/>
      <c r="M110" s="22"/>
      <c r="N110" s="22"/>
      <c r="O110" s="22"/>
      <c r="P110" s="22"/>
      <c r="Q110" s="22"/>
      <c r="R110" s="23"/>
      <c r="S110" s="24"/>
      <c r="T110" s="24"/>
      <c r="U110" s="25"/>
      <c r="V110" s="25"/>
      <c r="W110" s="26"/>
      <c r="X110" s="27"/>
      <c r="Y110" s="28"/>
      <c r="AA110" s="24"/>
      <c r="AB110" s="24"/>
      <c r="AC110" s="24"/>
      <c r="AD110" s="24"/>
      <c r="AE110" s="24"/>
      <c r="AG110" s="24"/>
      <c r="AH110" s="24"/>
      <c r="AI110" s="24"/>
      <c r="AJ110" s="24"/>
      <c r="AK110" s="24"/>
      <c r="AM110" s="24"/>
      <c r="AN110" s="24"/>
      <c r="AO110" s="24"/>
      <c r="AP110" s="24"/>
      <c r="AQ110" s="24"/>
    </row>
    <row r="111" customFormat="false" ht="11.25" hidden="false" customHeight="false" outlineLevel="0" collapsed="false">
      <c r="A111" s="14"/>
      <c r="B111" s="15"/>
      <c r="D111" s="15"/>
      <c r="E111" s="16"/>
      <c r="F111" s="17"/>
      <c r="G111" s="18"/>
      <c r="H111" s="19"/>
      <c r="I111" s="20"/>
      <c r="J111" s="19"/>
      <c r="K111" s="21"/>
      <c r="L111" s="21"/>
      <c r="M111" s="22"/>
      <c r="N111" s="22"/>
      <c r="O111" s="22"/>
      <c r="P111" s="22"/>
      <c r="Q111" s="22"/>
      <c r="R111" s="23"/>
      <c r="S111" s="24"/>
      <c r="T111" s="24"/>
      <c r="U111" s="25"/>
      <c r="V111" s="25"/>
      <c r="W111" s="26"/>
      <c r="X111" s="27"/>
      <c r="Y111" s="28"/>
      <c r="AA111" s="24"/>
      <c r="AB111" s="24"/>
      <c r="AC111" s="24"/>
      <c r="AD111" s="24"/>
      <c r="AE111" s="24"/>
      <c r="AG111" s="24"/>
      <c r="AH111" s="24"/>
      <c r="AI111" s="24"/>
      <c r="AJ111" s="24"/>
      <c r="AK111" s="24"/>
      <c r="AM111" s="24"/>
      <c r="AN111" s="24"/>
      <c r="AO111" s="24"/>
      <c r="AP111" s="24"/>
      <c r="AQ111" s="24"/>
    </row>
    <row r="112" customFormat="false" ht="11.25" hidden="false" customHeight="false" outlineLevel="0" collapsed="false">
      <c r="A112" s="14"/>
      <c r="B112" s="15"/>
      <c r="D112" s="15"/>
      <c r="E112" s="16"/>
      <c r="F112" s="17"/>
      <c r="G112" s="18"/>
      <c r="H112" s="19"/>
      <c r="I112" s="20"/>
      <c r="J112" s="19"/>
      <c r="K112" s="21"/>
      <c r="L112" s="21"/>
      <c r="M112" s="22"/>
      <c r="N112" s="22"/>
      <c r="O112" s="22"/>
      <c r="P112" s="22"/>
      <c r="Q112" s="22"/>
      <c r="R112" s="23"/>
      <c r="S112" s="24"/>
      <c r="T112" s="24"/>
      <c r="U112" s="25"/>
      <c r="V112" s="25"/>
      <c r="W112" s="26"/>
      <c r="X112" s="27"/>
      <c r="Y112" s="28"/>
      <c r="AA112" s="24"/>
      <c r="AB112" s="24"/>
      <c r="AC112" s="24"/>
      <c r="AD112" s="24"/>
      <c r="AE112" s="24"/>
      <c r="AG112" s="24"/>
      <c r="AH112" s="24"/>
      <c r="AI112" s="24"/>
      <c r="AJ112" s="24"/>
      <c r="AK112" s="24"/>
      <c r="AM112" s="24"/>
      <c r="AN112" s="24"/>
      <c r="AO112" s="24"/>
      <c r="AP112" s="24"/>
      <c r="AQ112" s="24"/>
    </row>
    <row r="113" customFormat="false" ht="11.25" hidden="false" customHeight="false" outlineLevel="0" collapsed="false">
      <c r="A113" s="14"/>
      <c r="B113" s="15"/>
      <c r="D113" s="15"/>
      <c r="E113" s="16"/>
      <c r="F113" s="17"/>
      <c r="G113" s="18"/>
      <c r="H113" s="19"/>
      <c r="I113" s="20"/>
      <c r="J113" s="19"/>
      <c r="K113" s="21"/>
      <c r="L113" s="21"/>
      <c r="M113" s="22"/>
      <c r="N113" s="22"/>
      <c r="O113" s="22"/>
      <c r="P113" s="22"/>
      <c r="Q113" s="22"/>
      <c r="R113" s="23"/>
      <c r="S113" s="24"/>
      <c r="T113" s="24"/>
      <c r="U113" s="25"/>
      <c r="V113" s="25"/>
      <c r="W113" s="26"/>
      <c r="X113" s="27"/>
      <c r="Y113" s="28"/>
      <c r="AA113" s="24"/>
      <c r="AB113" s="24"/>
      <c r="AC113" s="24"/>
      <c r="AD113" s="24"/>
      <c r="AE113" s="24"/>
      <c r="AG113" s="24"/>
      <c r="AH113" s="24"/>
      <c r="AI113" s="24"/>
      <c r="AJ113" s="24"/>
      <c r="AK113" s="24"/>
      <c r="AM113" s="24"/>
      <c r="AN113" s="24"/>
      <c r="AO113" s="24"/>
      <c r="AP113" s="24"/>
      <c r="AQ113" s="24"/>
    </row>
    <row r="114" customFormat="false" ht="11.25" hidden="false" customHeight="false" outlineLevel="0" collapsed="false">
      <c r="A114" s="14"/>
      <c r="B114" s="15"/>
      <c r="D114" s="15"/>
      <c r="E114" s="16"/>
      <c r="F114" s="17"/>
      <c r="G114" s="18"/>
      <c r="H114" s="19"/>
      <c r="I114" s="20"/>
      <c r="J114" s="19"/>
      <c r="K114" s="21"/>
      <c r="L114" s="21"/>
      <c r="M114" s="22"/>
      <c r="N114" s="22"/>
      <c r="O114" s="22"/>
      <c r="P114" s="22"/>
      <c r="Q114" s="22"/>
      <c r="R114" s="23"/>
      <c r="S114" s="24"/>
      <c r="T114" s="24"/>
      <c r="U114" s="25"/>
      <c r="V114" s="25"/>
      <c r="W114" s="26"/>
      <c r="X114" s="27"/>
      <c r="Y114" s="28"/>
      <c r="AA114" s="24"/>
      <c r="AB114" s="24"/>
      <c r="AC114" s="24"/>
      <c r="AD114" s="24"/>
      <c r="AE114" s="24"/>
      <c r="AG114" s="24"/>
      <c r="AH114" s="24"/>
      <c r="AI114" s="24"/>
      <c r="AJ114" s="24"/>
      <c r="AK114" s="24"/>
      <c r="AM114" s="24"/>
      <c r="AN114" s="24"/>
      <c r="AO114" s="24"/>
      <c r="AP114" s="24"/>
      <c r="AQ114" s="24"/>
    </row>
    <row r="115" customFormat="false" ht="11.25" hidden="false" customHeight="false" outlineLevel="0" collapsed="false">
      <c r="A115" s="14"/>
      <c r="B115" s="15"/>
      <c r="D115" s="15"/>
      <c r="E115" s="16"/>
      <c r="F115" s="17"/>
      <c r="G115" s="18"/>
      <c r="H115" s="19"/>
      <c r="I115" s="20"/>
      <c r="J115" s="19"/>
      <c r="K115" s="21"/>
      <c r="L115" s="21"/>
      <c r="M115" s="22"/>
      <c r="N115" s="22"/>
      <c r="O115" s="22"/>
      <c r="P115" s="22"/>
      <c r="Q115" s="22"/>
      <c r="R115" s="23"/>
      <c r="S115" s="24"/>
      <c r="T115" s="24"/>
      <c r="U115" s="25"/>
      <c r="V115" s="25"/>
      <c r="W115" s="26"/>
      <c r="X115" s="27"/>
      <c r="Y115" s="28"/>
      <c r="AA115" s="24"/>
      <c r="AB115" s="24"/>
      <c r="AC115" s="24"/>
      <c r="AD115" s="24"/>
      <c r="AE115" s="24"/>
      <c r="AG115" s="24"/>
      <c r="AH115" s="24"/>
      <c r="AI115" s="24"/>
      <c r="AJ115" s="24"/>
      <c r="AK115" s="24"/>
      <c r="AM115" s="24"/>
      <c r="AN115" s="24"/>
      <c r="AO115" s="24"/>
      <c r="AP115" s="24"/>
      <c r="AQ115" s="24"/>
    </row>
    <row r="116" customFormat="false" ht="11.25" hidden="false" customHeight="false" outlineLevel="0" collapsed="false">
      <c r="A116" s="14"/>
      <c r="B116" s="15"/>
      <c r="D116" s="15"/>
      <c r="E116" s="16"/>
      <c r="F116" s="17"/>
      <c r="G116" s="18"/>
      <c r="H116" s="19"/>
      <c r="I116" s="20"/>
      <c r="J116" s="19"/>
      <c r="K116" s="21"/>
      <c r="L116" s="21"/>
      <c r="M116" s="22"/>
      <c r="N116" s="22"/>
      <c r="O116" s="22"/>
      <c r="P116" s="22"/>
      <c r="Q116" s="22"/>
      <c r="R116" s="23"/>
      <c r="S116" s="24"/>
      <c r="T116" s="24"/>
      <c r="U116" s="25"/>
      <c r="V116" s="25"/>
      <c r="W116" s="26"/>
      <c r="X116" s="27"/>
      <c r="Y116" s="28"/>
      <c r="AA116" s="24"/>
      <c r="AB116" s="24"/>
      <c r="AC116" s="24"/>
      <c r="AD116" s="24"/>
      <c r="AE116" s="24"/>
      <c r="AG116" s="24"/>
      <c r="AH116" s="24"/>
      <c r="AI116" s="24"/>
      <c r="AJ116" s="24"/>
      <c r="AK116" s="24"/>
      <c r="AM116" s="24"/>
      <c r="AN116" s="24"/>
      <c r="AO116" s="24"/>
      <c r="AP116" s="24"/>
      <c r="AQ116" s="24"/>
    </row>
    <row r="117" customFormat="false" ht="11.25" hidden="false" customHeight="false" outlineLevel="0" collapsed="false">
      <c r="A117" s="14"/>
      <c r="B117" s="15"/>
      <c r="D117" s="15"/>
      <c r="E117" s="16"/>
      <c r="F117" s="17"/>
      <c r="G117" s="18"/>
      <c r="H117" s="19"/>
      <c r="I117" s="20"/>
      <c r="J117" s="19"/>
      <c r="K117" s="21"/>
      <c r="L117" s="21"/>
      <c r="M117" s="22"/>
      <c r="N117" s="22"/>
      <c r="O117" s="22"/>
      <c r="P117" s="22"/>
      <c r="Q117" s="22"/>
      <c r="R117" s="23"/>
      <c r="S117" s="24"/>
      <c r="T117" s="24"/>
      <c r="U117" s="25"/>
      <c r="V117" s="25"/>
      <c r="W117" s="26"/>
      <c r="X117" s="27"/>
      <c r="Y117" s="28"/>
      <c r="AA117" s="24"/>
      <c r="AB117" s="24"/>
      <c r="AC117" s="24"/>
      <c r="AD117" s="24"/>
      <c r="AE117" s="24"/>
      <c r="AG117" s="24"/>
      <c r="AH117" s="24"/>
      <c r="AI117" s="24"/>
      <c r="AJ117" s="24"/>
      <c r="AK117" s="24"/>
      <c r="AM117" s="24"/>
      <c r="AN117" s="24"/>
      <c r="AO117" s="24"/>
      <c r="AP117" s="24"/>
      <c r="AQ117" s="24"/>
    </row>
    <row r="118" customFormat="false" ht="11.25" hidden="false" customHeight="false" outlineLevel="0" collapsed="false">
      <c r="A118" s="14"/>
      <c r="B118" s="15"/>
      <c r="D118" s="15"/>
      <c r="E118" s="16"/>
      <c r="F118" s="17"/>
      <c r="G118" s="18"/>
      <c r="H118" s="19"/>
      <c r="I118" s="20"/>
      <c r="J118" s="19"/>
      <c r="K118" s="21"/>
      <c r="L118" s="21"/>
      <c r="M118" s="22"/>
      <c r="N118" s="22"/>
      <c r="O118" s="22"/>
      <c r="P118" s="22"/>
      <c r="Q118" s="22"/>
      <c r="R118" s="23"/>
      <c r="S118" s="24"/>
      <c r="T118" s="24"/>
      <c r="U118" s="25"/>
      <c r="V118" s="25"/>
      <c r="W118" s="26"/>
      <c r="X118" s="27"/>
      <c r="Y118" s="28"/>
      <c r="AA118" s="24"/>
      <c r="AB118" s="24"/>
      <c r="AC118" s="24"/>
      <c r="AD118" s="24"/>
      <c r="AE118" s="24"/>
      <c r="AG118" s="24"/>
      <c r="AH118" s="24"/>
      <c r="AI118" s="24"/>
      <c r="AJ118" s="24"/>
      <c r="AK118" s="24"/>
      <c r="AM118" s="24"/>
      <c r="AN118" s="24"/>
      <c r="AO118" s="24"/>
      <c r="AP118" s="24"/>
      <c r="AQ118" s="24"/>
    </row>
    <row r="119" customFormat="false" ht="11.25" hidden="false" customHeight="false" outlineLevel="0" collapsed="false">
      <c r="A119" s="14"/>
      <c r="B119" s="15"/>
      <c r="D119" s="15"/>
      <c r="E119" s="16"/>
      <c r="F119" s="17"/>
      <c r="G119" s="18"/>
      <c r="H119" s="19"/>
      <c r="I119" s="20"/>
      <c r="J119" s="19"/>
      <c r="K119" s="21"/>
      <c r="L119" s="21"/>
      <c r="M119" s="22"/>
      <c r="N119" s="22"/>
      <c r="O119" s="22"/>
      <c r="P119" s="22"/>
      <c r="Q119" s="22"/>
      <c r="R119" s="23"/>
      <c r="S119" s="24"/>
      <c r="T119" s="24"/>
      <c r="U119" s="25"/>
      <c r="V119" s="25"/>
      <c r="W119" s="26"/>
      <c r="X119" s="27"/>
      <c r="Y119" s="28"/>
      <c r="AA119" s="24"/>
      <c r="AB119" s="24"/>
      <c r="AC119" s="24"/>
      <c r="AD119" s="24"/>
      <c r="AE119" s="24"/>
      <c r="AG119" s="24"/>
      <c r="AH119" s="24"/>
      <c r="AI119" s="24"/>
      <c r="AJ119" s="24"/>
      <c r="AK119" s="24"/>
      <c r="AM119" s="24"/>
      <c r="AN119" s="24"/>
      <c r="AO119" s="24"/>
      <c r="AP119" s="24"/>
      <c r="AQ119" s="24"/>
    </row>
    <row r="120" customFormat="false" ht="11.25" hidden="false" customHeight="false" outlineLevel="0" collapsed="false">
      <c r="A120" s="14"/>
      <c r="B120" s="15"/>
      <c r="D120" s="15"/>
      <c r="E120" s="16"/>
      <c r="F120" s="17"/>
      <c r="G120" s="18"/>
      <c r="H120" s="19"/>
      <c r="I120" s="20"/>
      <c r="J120" s="19"/>
      <c r="K120" s="21"/>
      <c r="L120" s="21"/>
      <c r="M120" s="22"/>
      <c r="N120" s="22"/>
      <c r="O120" s="22"/>
      <c r="P120" s="22"/>
      <c r="Q120" s="22"/>
      <c r="R120" s="23"/>
      <c r="S120" s="24"/>
      <c r="T120" s="24"/>
      <c r="U120" s="25"/>
      <c r="V120" s="25"/>
      <c r="W120" s="26"/>
      <c r="X120" s="27"/>
      <c r="Y120" s="28"/>
      <c r="AA120" s="24"/>
      <c r="AB120" s="24"/>
      <c r="AC120" s="24"/>
      <c r="AD120" s="24"/>
      <c r="AE120" s="24"/>
      <c r="AG120" s="24"/>
      <c r="AH120" s="24"/>
      <c r="AI120" s="24"/>
      <c r="AJ120" s="24"/>
      <c r="AK120" s="24"/>
      <c r="AM120" s="24"/>
      <c r="AN120" s="24"/>
      <c r="AO120" s="24"/>
      <c r="AP120" s="24"/>
      <c r="AQ120" s="24"/>
    </row>
    <row r="121" customFormat="false" ht="11.25" hidden="false" customHeight="false" outlineLevel="0" collapsed="false">
      <c r="A121" s="14"/>
      <c r="B121" s="15"/>
      <c r="D121" s="15"/>
      <c r="E121" s="16"/>
      <c r="F121" s="17"/>
      <c r="G121" s="18"/>
      <c r="H121" s="19"/>
      <c r="I121" s="20"/>
      <c r="J121" s="19"/>
      <c r="K121" s="21"/>
      <c r="L121" s="21"/>
      <c r="M121" s="22"/>
      <c r="N121" s="22"/>
      <c r="O121" s="22"/>
      <c r="P121" s="22"/>
      <c r="Q121" s="22"/>
      <c r="R121" s="23"/>
      <c r="S121" s="24"/>
      <c r="T121" s="24"/>
      <c r="U121" s="25"/>
      <c r="V121" s="25"/>
      <c r="W121" s="26"/>
      <c r="X121" s="27"/>
      <c r="Y121" s="28"/>
      <c r="AA121" s="24"/>
      <c r="AB121" s="24"/>
      <c r="AC121" s="24"/>
      <c r="AD121" s="24"/>
      <c r="AE121" s="24"/>
      <c r="AG121" s="24"/>
      <c r="AH121" s="24"/>
      <c r="AI121" s="24"/>
      <c r="AJ121" s="24"/>
      <c r="AK121" s="24"/>
      <c r="AM121" s="24"/>
      <c r="AN121" s="24"/>
      <c r="AO121" s="24"/>
      <c r="AP121" s="24"/>
      <c r="AQ121" s="24"/>
    </row>
    <row r="122" customFormat="false" ht="11.25" hidden="false" customHeight="false" outlineLevel="0" collapsed="false">
      <c r="A122" s="14"/>
      <c r="B122" s="15"/>
      <c r="D122" s="15"/>
      <c r="E122" s="16"/>
      <c r="F122" s="17"/>
      <c r="G122" s="18"/>
      <c r="H122" s="19"/>
      <c r="I122" s="20"/>
      <c r="J122" s="19"/>
      <c r="K122" s="21"/>
      <c r="L122" s="21"/>
      <c r="M122" s="22"/>
      <c r="N122" s="22"/>
      <c r="O122" s="22"/>
      <c r="P122" s="22"/>
      <c r="Q122" s="22"/>
      <c r="R122" s="23"/>
      <c r="S122" s="24"/>
      <c r="T122" s="24"/>
      <c r="U122" s="25"/>
      <c r="V122" s="25"/>
      <c r="W122" s="26"/>
      <c r="X122" s="27"/>
      <c r="Y122" s="28"/>
      <c r="AA122" s="24"/>
      <c r="AB122" s="24"/>
      <c r="AC122" s="24"/>
      <c r="AD122" s="24"/>
      <c r="AE122" s="24"/>
      <c r="AG122" s="24"/>
      <c r="AH122" s="24"/>
      <c r="AI122" s="24"/>
      <c r="AJ122" s="24"/>
      <c r="AK122" s="24"/>
      <c r="AM122" s="24"/>
      <c r="AN122" s="24"/>
      <c r="AO122" s="24"/>
      <c r="AP122" s="24"/>
      <c r="AQ122" s="24"/>
    </row>
    <row r="123" customFormat="false" ht="11.25" hidden="false" customHeight="false" outlineLevel="0" collapsed="false">
      <c r="A123" s="29"/>
      <c r="B123" s="15"/>
      <c r="F123" s="17"/>
      <c r="G123" s="18"/>
      <c r="H123" s="19"/>
      <c r="I123" s="20"/>
      <c r="J123" s="19"/>
      <c r="K123" s="21"/>
      <c r="L123" s="21"/>
      <c r="M123" s="22"/>
      <c r="N123" s="22"/>
      <c r="O123" s="22"/>
      <c r="P123" s="22"/>
      <c r="Q123" s="22"/>
      <c r="R123" s="23"/>
      <c r="S123" s="24"/>
      <c r="T123" s="24"/>
      <c r="U123" s="25"/>
      <c r="V123" s="25"/>
      <c r="W123" s="26"/>
      <c r="X123" s="27"/>
      <c r="Y123" s="28"/>
    </row>
    <row r="124" customFormat="false" ht="11.25" hidden="false" customHeight="false" outlineLevel="0" collapsed="false">
      <c r="A124" s="14"/>
      <c r="B124" s="15"/>
      <c r="D124" s="15"/>
      <c r="E124" s="16"/>
      <c r="F124" s="17"/>
      <c r="G124" s="18"/>
      <c r="H124" s="19"/>
      <c r="I124" s="20"/>
      <c r="J124" s="19"/>
      <c r="K124" s="21"/>
      <c r="L124" s="21"/>
      <c r="M124" s="22"/>
      <c r="N124" s="22"/>
      <c r="O124" s="22"/>
      <c r="P124" s="22"/>
      <c r="Q124" s="22"/>
      <c r="R124" s="23"/>
      <c r="S124" s="24"/>
      <c r="T124" s="24"/>
      <c r="U124" s="25"/>
      <c r="V124" s="25"/>
      <c r="W124" s="26"/>
      <c r="X124" s="27"/>
      <c r="Y124" s="28"/>
      <c r="AA124" s="24"/>
      <c r="AB124" s="24"/>
      <c r="AC124" s="24"/>
      <c r="AD124" s="24"/>
      <c r="AE124" s="24"/>
      <c r="AG124" s="24"/>
      <c r="AH124" s="24"/>
      <c r="AI124" s="24"/>
      <c r="AJ124" s="24"/>
      <c r="AK124" s="24"/>
      <c r="AM124" s="24"/>
      <c r="AN124" s="24"/>
      <c r="AO124" s="24"/>
      <c r="AP124" s="24"/>
      <c r="AQ124" s="24"/>
    </row>
    <row r="125" customFormat="false" ht="11.25" hidden="false" customHeight="false" outlineLevel="0" collapsed="false">
      <c r="A125" s="14"/>
      <c r="B125" s="15"/>
      <c r="D125" s="15"/>
      <c r="E125" s="16"/>
      <c r="F125" s="17"/>
      <c r="G125" s="18"/>
      <c r="H125" s="19"/>
      <c r="I125" s="20"/>
      <c r="J125" s="19"/>
      <c r="K125" s="21"/>
      <c r="L125" s="21"/>
      <c r="M125" s="22"/>
      <c r="N125" s="22"/>
      <c r="O125" s="22"/>
      <c r="P125" s="22"/>
      <c r="Q125" s="22"/>
      <c r="R125" s="23"/>
      <c r="S125" s="24"/>
      <c r="T125" s="24"/>
      <c r="U125" s="25"/>
      <c r="V125" s="25"/>
      <c r="W125" s="26"/>
      <c r="X125" s="27"/>
      <c r="Y125" s="28"/>
      <c r="AA125" s="24"/>
      <c r="AB125" s="24"/>
      <c r="AC125" s="24"/>
      <c r="AD125" s="24"/>
      <c r="AE125" s="24"/>
      <c r="AG125" s="24"/>
      <c r="AH125" s="24"/>
      <c r="AI125" s="24"/>
      <c r="AJ125" s="24"/>
      <c r="AK125" s="24"/>
      <c r="AM125" s="24"/>
      <c r="AN125" s="24"/>
      <c r="AO125" s="24"/>
      <c r="AP125" s="24"/>
      <c r="AQ125" s="24"/>
    </row>
    <row r="126" customFormat="false" ht="11.25" hidden="false" customHeight="false" outlineLevel="0" collapsed="false">
      <c r="A126" s="14"/>
      <c r="B126" s="15"/>
      <c r="D126" s="15"/>
      <c r="E126" s="16"/>
      <c r="F126" s="17"/>
      <c r="G126" s="18"/>
      <c r="H126" s="19"/>
      <c r="I126" s="20"/>
      <c r="J126" s="19"/>
      <c r="K126" s="21"/>
      <c r="L126" s="21"/>
      <c r="M126" s="22"/>
      <c r="N126" s="22"/>
      <c r="O126" s="22"/>
      <c r="P126" s="22"/>
      <c r="Q126" s="22"/>
      <c r="R126" s="23"/>
      <c r="S126" s="24"/>
      <c r="T126" s="24"/>
      <c r="U126" s="25"/>
      <c r="V126" s="25"/>
      <c r="W126" s="26"/>
      <c r="X126" s="27"/>
      <c r="Y126" s="28"/>
      <c r="AA126" s="24"/>
      <c r="AB126" s="24"/>
      <c r="AC126" s="24"/>
      <c r="AD126" s="24"/>
      <c r="AE126" s="24"/>
      <c r="AG126" s="24"/>
      <c r="AH126" s="24"/>
      <c r="AI126" s="24"/>
      <c r="AJ126" s="24"/>
      <c r="AK126" s="24"/>
      <c r="AM126" s="24"/>
      <c r="AN126" s="24"/>
      <c r="AO126" s="24"/>
      <c r="AP126" s="24"/>
      <c r="AQ126" s="24"/>
    </row>
    <row r="127" customFormat="false" ht="11.25" hidden="false" customHeight="false" outlineLevel="0" collapsed="false">
      <c r="A127" s="14"/>
      <c r="B127" s="15"/>
      <c r="D127" s="15"/>
      <c r="E127" s="16"/>
      <c r="F127" s="17"/>
      <c r="G127" s="18"/>
      <c r="H127" s="19"/>
      <c r="I127" s="20"/>
      <c r="J127" s="19"/>
      <c r="K127" s="21"/>
      <c r="L127" s="21"/>
      <c r="M127" s="22"/>
      <c r="N127" s="22"/>
      <c r="O127" s="22"/>
      <c r="P127" s="22"/>
      <c r="Q127" s="22"/>
      <c r="R127" s="23"/>
      <c r="S127" s="24"/>
      <c r="T127" s="24"/>
      <c r="U127" s="25"/>
      <c r="V127" s="25"/>
      <c r="W127" s="26"/>
      <c r="X127" s="27"/>
      <c r="Y127" s="28"/>
      <c r="AA127" s="24"/>
      <c r="AB127" s="24"/>
      <c r="AC127" s="24"/>
      <c r="AD127" s="24"/>
      <c r="AE127" s="24"/>
      <c r="AG127" s="24"/>
      <c r="AH127" s="24"/>
      <c r="AI127" s="24"/>
      <c r="AJ127" s="24"/>
      <c r="AK127" s="24"/>
      <c r="AM127" s="24"/>
      <c r="AN127" s="24"/>
      <c r="AO127" s="24"/>
      <c r="AP127" s="24"/>
      <c r="AQ127" s="24"/>
    </row>
    <row r="128" customFormat="false" ht="11.25" hidden="false" customHeight="false" outlineLevel="0" collapsed="false">
      <c r="A128" s="14"/>
      <c r="B128" s="15"/>
      <c r="D128" s="15"/>
      <c r="E128" s="16"/>
      <c r="F128" s="17"/>
      <c r="G128" s="18"/>
      <c r="H128" s="19"/>
      <c r="I128" s="20"/>
      <c r="J128" s="19"/>
      <c r="K128" s="21"/>
      <c r="L128" s="21"/>
      <c r="M128" s="22"/>
      <c r="N128" s="22"/>
      <c r="O128" s="22"/>
      <c r="P128" s="22"/>
      <c r="Q128" s="22"/>
      <c r="R128" s="23"/>
      <c r="S128" s="24"/>
      <c r="T128" s="24"/>
      <c r="U128" s="25"/>
      <c r="V128" s="25"/>
      <c r="W128" s="26"/>
      <c r="X128" s="27"/>
      <c r="Y128" s="28"/>
      <c r="AA128" s="24"/>
      <c r="AB128" s="24"/>
      <c r="AC128" s="24"/>
      <c r="AD128" s="24"/>
      <c r="AE128" s="24"/>
      <c r="AG128" s="24"/>
      <c r="AH128" s="24"/>
      <c r="AI128" s="24"/>
      <c r="AJ128" s="24"/>
      <c r="AK128" s="24"/>
      <c r="AM128" s="24"/>
      <c r="AN128" s="24"/>
      <c r="AO128" s="24"/>
      <c r="AP128" s="24"/>
      <c r="AQ128" s="24"/>
    </row>
    <row r="129" customFormat="false" ht="11.25" hidden="false" customHeight="false" outlineLevel="0" collapsed="false">
      <c r="A129" s="14"/>
      <c r="B129" s="15"/>
      <c r="D129" s="15"/>
      <c r="E129" s="16"/>
      <c r="F129" s="17"/>
      <c r="G129" s="18"/>
      <c r="H129" s="19"/>
      <c r="I129" s="20"/>
      <c r="J129" s="19"/>
      <c r="K129" s="21"/>
      <c r="L129" s="21"/>
      <c r="M129" s="22"/>
      <c r="N129" s="22"/>
      <c r="O129" s="22"/>
      <c r="P129" s="22"/>
      <c r="Q129" s="22"/>
      <c r="R129" s="23"/>
      <c r="S129" s="24"/>
      <c r="T129" s="24"/>
      <c r="U129" s="25"/>
      <c r="V129" s="25"/>
      <c r="W129" s="26"/>
      <c r="X129" s="27"/>
      <c r="Y129" s="28"/>
      <c r="AA129" s="24"/>
      <c r="AB129" s="24"/>
      <c r="AC129" s="24"/>
      <c r="AD129" s="24"/>
      <c r="AE129" s="24"/>
      <c r="AG129" s="24"/>
      <c r="AH129" s="24"/>
      <c r="AI129" s="24"/>
      <c r="AJ129" s="24"/>
      <c r="AK129" s="24"/>
      <c r="AM129" s="24"/>
      <c r="AN129" s="24"/>
      <c r="AO129" s="24"/>
      <c r="AP129" s="24"/>
      <c r="AQ129" s="24"/>
    </row>
    <row r="130" customFormat="false" ht="11.25" hidden="false" customHeight="false" outlineLevel="0" collapsed="false">
      <c r="A130" s="14"/>
      <c r="B130" s="15"/>
      <c r="D130" s="15"/>
      <c r="E130" s="16"/>
      <c r="F130" s="17"/>
      <c r="G130" s="18"/>
      <c r="H130" s="19"/>
      <c r="I130" s="20"/>
      <c r="J130" s="19"/>
      <c r="K130" s="21"/>
      <c r="L130" s="21"/>
      <c r="M130" s="22"/>
      <c r="N130" s="22"/>
      <c r="O130" s="22"/>
      <c r="P130" s="22"/>
      <c r="Q130" s="22"/>
      <c r="R130" s="23"/>
      <c r="S130" s="24"/>
      <c r="T130" s="24"/>
      <c r="U130" s="25"/>
      <c r="V130" s="25"/>
      <c r="W130" s="26"/>
      <c r="X130" s="27"/>
      <c r="Y130" s="28"/>
      <c r="AA130" s="24"/>
      <c r="AB130" s="24"/>
      <c r="AC130" s="24"/>
      <c r="AD130" s="24"/>
      <c r="AE130" s="24"/>
      <c r="AG130" s="24"/>
      <c r="AH130" s="24"/>
      <c r="AI130" s="24"/>
      <c r="AJ130" s="24"/>
      <c r="AK130" s="24"/>
      <c r="AM130" s="24"/>
      <c r="AN130" s="24"/>
      <c r="AO130" s="24"/>
      <c r="AP130" s="24"/>
      <c r="AQ130" s="24"/>
    </row>
    <row r="131" customFormat="false" ht="11.25" hidden="false" customHeight="false" outlineLevel="0" collapsed="false">
      <c r="A131" s="14"/>
      <c r="B131" s="15"/>
      <c r="D131" s="15"/>
      <c r="E131" s="16"/>
      <c r="F131" s="17"/>
      <c r="G131" s="18"/>
      <c r="H131" s="19"/>
      <c r="I131" s="20"/>
      <c r="J131" s="19"/>
      <c r="K131" s="21"/>
      <c r="L131" s="21"/>
      <c r="M131" s="22"/>
      <c r="N131" s="22"/>
      <c r="O131" s="22"/>
      <c r="P131" s="22"/>
      <c r="Q131" s="22"/>
      <c r="R131" s="23"/>
      <c r="S131" s="24"/>
      <c r="T131" s="24"/>
      <c r="U131" s="25"/>
      <c r="V131" s="25"/>
      <c r="W131" s="26"/>
      <c r="X131" s="27"/>
      <c r="Y131" s="28"/>
      <c r="AA131" s="24"/>
      <c r="AB131" s="24"/>
      <c r="AC131" s="24"/>
      <c r="AD131" s="24"/>
      <c r="AE131" s="24"/>
      <c r="AG131" s="24"/>
      <c r="AH131" s="24"/>
      <c r="AI131" s="24"/>
      <c r="AJ131" s="24"/>
      <c r="AK131" s="24"/>
      <c r="AM131" s="24"/>
      <c r="AN131" s="24"/>
      <c r="AO131" s="24"/>
      <c r="AP131" s="24"/>
      <c r="AQ131" s="24"/>
    </row>
    <row r="132" customFormat="false" ht="11.25" hidden="false" customHeight="false" outlineLevel="0" collapsed="false">
      <c r="A132" s="14"/>
      <c r="B132" s="15"/>
      <c r="D132" s="15"/>
      <c r="E132" s="16"/>
      <c r="F132" s="17"/>
      <c r="G132" s="18"/>
      <c r="H132" s="19"/>
      <c r="I132" s="20"/>
      <c r="J132" s="19"/>
      <c r="K132" s="21"/>
      <c r="L132" s="21"/>
      <c r="M132" s="22"/>
      <c r="N132" s="22"/>
      <c r="O132" s="22"/>
      <c r="P132" s="22"/>
      <c r="Q132" s="22"/>
      <c r="R132" s="23"/>
      <c r="S132" s="24"/>
      <c r="T132" s="24"/>
      <c r="U132" s="25"/>
      <c r="V132" s="25"/>
      <c r="W132" s="26"/>
      <c r="X132" s="27"/>
      <c r="Y132" s="28"/>
      <c r="AA132" s="24"/>
      <c r="AB132" s="24"/>
      <c r="AC132" s="24"/>
      <c r="AD132" s="24"/>
      <c r="AE132" s="24"/>
      <c r="AG132" s="24"/>
      <c r="AH132" s="24"/>
      <c r="AI132" s="24"/>
      <c r="AJ132" s="24"/>
      <c r="AK132" s="24"/>
      <c r="AM132" s="24"/>
      <c r="AN132" s="24"/>
      <c r="AO132" s="24"/>
      <c r="AP132" s="24"/>
      <c r="AQ132" s="24"/>
    </row>
    <row r="133" customFormat="false" ht="11.25" hidden="false" customHeight="false" outlineLevel="0" collapsed="false">
      <c r="A133" s="14"/>
      <c r="B133" s="15"/>
      <c r="D133" s="15"/>
      <c r="E133" s="16"/>
      <c r="F133" s="17"/>
      <c r="G133" s="18"/>
      <c r="H133" s="19"/>
      <c r="I133" s="20"/>
      <c r="J133" s="19"/>
      <c r="K133" s="21"/>
      <c r="L133" s="21"/>
      <c r="M133" s="22"/>
      <c r="N133" s="22"/>
      <c r="O133" s="22"/>
      <c r="P133" s="22"/>
      <c r="Q133" s="22"/>
      <c r="R133" s="23"/>
      <c r="S133" s="24"/>
      <c r="T133" s="24"/>
      <c r="U133" s="25"/>
      <c r="V133" s="25"/>
      <c r="W133" s="26"/>
      <c r="X133" s="27"/>
      <c r="Y133" s="28"/>
      <c r="AA133" s="24"/>
      <c r="AB133" s="24"/>
      <c r="AC133" s="24"/>
      <c r="AD133" s="24"/>
      <c r="AE133" s="24"/>
      <c r="AG133" s="24"/>
      <c r="AH133" s="24"/>
      <c r="AI133" s="24"/>
      <c r="AJ133" s="24"/>
      <c r="AK133" s="24"/>
      <c r="AM133" s="24"/>
      <c r="AN133" s="24"/>
      <c r="AO133" s="24"/>
      <c r="AP133" s="24"/>
      <c r="AQ133" s="24"/>
    </row>
    <row r="134" customFormat="false" ht="11.25" hidden="false" customHeight="false" outlineLevel="0" collapsed="false">
      <c r="A134" s="14"/>
      <c r="B134" s="15"/>
      <c r="D134" s="15"/>
      <c r="E134" s="16"/>
      <c r="F134" s="17"/>
      <c r="G134" s="18"/>
      <c r="H134" s="19"/>
      <c r="I134" s="20"/>
      <c r="J134" s="19"/>
      <c r="K134" s="21"/>
      <c r="L134" s="21"/>
      <c r="M134" s="22"/>
      <c r="N134" s="22"/>
      <c r="O134" s="22"/>
      <c r="P134" s="22"/>
      <c r="Q134" s="22"/>
      <c r="R134" s="23"/>
      <c r="S134" s="24"/>
      <c r="T134" s="24"/>
      <c r="U134" s="25"/>
      <c r="V134" s="25"/>
      <c r="W134" s="26"/>
      <c r="X134" s="27"/>
      <c r="Y134" s="28"/>
      <c r="AA134" s="24"/>
      <c r="AB134" s="24"/>
      <c r="AC134" s="24"/>
      <c r="AD134" s="24"/>
      <c r="AE134" s="24"/>
      <c r="AG134" s="24"/>
      <c r="AH134" s="24"/>
      <c r="AI134" s="24"/>
      <c r="AJ134" s="24"/>
      <c r="AK134" s="24"/>
      <c r="AM134" s="24"/>
      <c r="AN134" s="24"/>
      <c r="AO134" s="24"/>
      <c r="AP134" s="24"/>
      <c r="AQ134" s="24"/>
    </row>
    <row r="135" customFormat="false" ht="11.25" hidden="false" customHeight="false" outlineLevel="0" collapsed="false">
      <c r="A135" s="29"/>
      <c r="B135" s="15"/>
      <c r="F135" s="17"/>
      <c r="G135" s="18"/>
      <c r="H135" s="19"/>
      <c r="I135" s="20"/>
      <c r="J135" s="19"/>
      <c r="K135" s="21"/>
      <c r="L135" s="21"/>
      <c r="M135" s="22"/>
      <c r="N135" s="22"/>
      <c r="O135" s="22"/>
      <c r="P135" s="22"/>
      <c r="Q135" s="22"/>
      <c r="R135" s="23"/>
      <c r="S135" s="24"/>
      <c r="T135" s="24"/>
      <c r="U135" s="25"/>
      <c r="V135" s="25"/>
      <c r="W135" s="26"/>
      <c r="X135" s="27"/>
      <c r="Y135" s="28"/>
    </row>
    <row r="136" customFormat="false" ht="11.25" hidden="false" customHeight="false" outlineLevel="0" collapsed="false">
      <c r="A136" s="14"/>
      <c r="B136" s="15"/>
      <c r="D136" s="15"/>
      <c r="E136" s="16"/>
      <c r="F136" s="17"/>
      <c r="G136" s="18"/>
      <c r="H136" s="19"/>
      <c r="I136" s="20"/>
      <c r="J136" s="19"/>
      <c r="K136" s="21"/>
      <c r="L136" s="21"/>
      <c r="M136" s="22"/>
      <c r="N136" s="22"/>
      <c r="O136" s="22"/>
      <c r="P136" s="22"/>
      <c r="Q136" s="22"/>
      <c r="R136" s="23"/>
      <c r="S136" s="24"/>
      <c r="T136" s="24"/>
      <c r="U136" s="25"/>
      <c r="V136" s="25"/>
      <c r="W136" s="26"/>
      <c r="X136" s="27"/>
      <c r="Y136" s="28"/>
      <c r="AA136" s="24"/>
      <c r="AB136" s="24"/>
      <c r="AC136" s="24"/>
      <c r="AD136" s="24"/>
      <c r="AE136" s="24"/>
      <c r="AG136" s="24"/>
      <c r="AH136" s="24"/>
      <c r="AI136" s="24"/>
      <c r="AJ136" s="24"/>
      <c r="AK136" s="24"/>
      <c r="AM136" s="24"/>
      <c r="AN136" s="24"/>
      <c r="AO136" s="24"/>
      <c r="AP136" s="24"/>
      <c r="AQ136" s="24"/>
    </row>
    <row r="137" customFormat="false" ht="11.25" hidden="false" customHeight="false" outlineLevel="0" collapsed="false">
      <c r="A137" s="14"/>
      <c r="B137" s="15"/>
      <c r="D137" s="15"/>
      <c r="E137" s="16"/>
      <c r="F137" s="17"/>
      <c r="G137" s="18"/>
      <c r="H137" s="19"/>
      <c r="I137" s="20"/>
      <c r="J137" s="19"/>
      <c r="K137" s="21"/>
      <c r="L137" s="21"/>
      <c r="M137" s="22"/>
      <c r="N137" s="22"/>
      <c r="O137" s="22"/>
      <c r="P137" s="22"/>
      <c r="Q137" s="22"/>
      <c r="R137" s="23"/>
      <c r="S137" s="24"/>
      <c r="T137" s="24"/>
      <c r="U137" s="25"/>
      <c r="V137" s="25"/>
      <c r="W137" s="26"/>
      <c r="X137" s="27"/>
      <c r="Y137" s="28"/>
      <c r="AA137" s="24"/>
      <c r="AB137" s="24"/>
      <c r="AC137" s="24"/>
      <c r="AD137" s="24"/>
      <c r="AE137" s="24"/>
      <c r="AG137" s="24"/>
      <c r="AH137" s="24"/>
      <c r="AI137" s="24"/>
      <c r="AJ137" s="24"/>
      <c r="AK137" s="24"/>
      <c r="AM137" s="24"/>
      <c r="AN137" s="24"/>
      <c r="AO137" s="24"/>
      <c r="AP137" s="24"/>
      <c r="AQ137" s="24"/>
    </row>
    <row r="138" customFormat="false" ht="11.25" hidden="false" customHeight="false" outlineLevel="0" collapsed="false">
      <c r="A138" s="14"/>
      <c r="B138" s="15"/>
      <c r="D138" s="15"/>
      <c r="E138" s="16"/>
      <c r="F138" s="17"/>
      <c r="G138" s="18"/>
      <c r="H138" s="19"/>
      <c r="I138" s="20"/>
      <c r="J138" s="19"/>
      <c r="K138" s="21"/>
      <c r="L138" s="21"/>
      <c r="M138" s="22"/>
      <c r="N138" s="22"/>
      <c r="O138" s="22"/>
      <c r="P138" s="22"/>
      <c r="Q138" s="22"/>
      <c r="R138" s="23"/>
      <c r="S138" s="24"/>
      <c r="T138" s="24"/>
      <c r="U138" s="25"/>
      <c r="V138" s="25"/>
      <c r="W138" s="26"/>
      <c r="X138" s="27"/>
      <c r="Y138" s="28"/>
      <c r="AA138" s="24"/>
      <c r="AB138" s="24"/>
      <c r="AC138" s="24"/>
      <c r="AD138" s="24"/>
      <c r="AE138" s="24"/>
      <c r="AG138" s="24"/>
      <c r="AH138" s="24"/>
      <c r="AI138" s="24"/>
      <c r="AJ138" s="24"/>
      <c r="AK138" s="24"/>
      <c r="AM138" s="24"/>
      <c r="AN138" s="24"/>
      <c r="AO138" s="24"/>
      <c r="AP138" s="24"/>
      <c r="AQ138" s="24"/>
    </row>
    <row r="139" customFormat="false" ht="11.25" hidden="false" customHeight="false" outlineLevel="0" collapsed="false">
      <c r="A139" s="14"/>
      <c r="B139" s="15"/>
      <c r="D139" s="15"/>
      <c r="E139" s="16"/>
      <c r="F139" s="17"/>
      <c r="G139" s="18"/>
      <c r="H139" s="19"/>
      <c r="I139" s="20"/>
      <c r="J139" s="19"/>
      <c r="K139" s="21"/>
      <c r="L139" s="21"/>
      <c r="M139" s="22"/>
      <c r="N139" s="22"/>
      <c r="O139" s="22"/>
      <c r="P139" s="22"/>
      <c r="Q139" s="22"/>
      <c r="R139" s="23"/>
      <c r="S139" s="24"/>
      <c r="T139" s="24"/>
      <c r="U139" s="25"/>
      <c r="V139" s="25"/>
      <c r="W139" s="26"/>
      <c r="X139" s="27"/>
      <c r="Y139" s="28"/>
      <c r="AA139" s="24"/>
      <c r="AB139" s="24"/>
      <c r="AC139" s="24"/>
      <c r="AD139" s="24"/>
      <c r="AE139" s="24"/>
      <c r="AG139" s="24"/>
      <c r="AH139" s="24"/>
      <c r="AI139" s="24"/>
      <c r="AJ139" s="24"/>
      <c r="AK139" s="24"/>
      <c r="AM139" s="24"/>
      <c r="AN139" s="24"/>
      <c r="AO139" s="24"/>
      <c r="AP139" s="24"/>
      <c r="AQ139" s="24"/>
    </row>
    <row r="140" customFormat="false" ht="11.25" hidden="false" customHeight="false" outlineLevel="0" collapsed="false">
      <c r="A140" s="14"/>
      <c r="B140" s="15"/>
      <c r="D140" s="15"/>
      <c r="E140" s="16"/>
      <c r="F140" s="17"/>
      <c r="G140" s="18"/>
      <c r="H140" s="19"/>
      <c r="I140" s="20"/>
      <c r="J140" s="19"/>
      <c r="K140" s="21"/>
      <c r="L140" s="21"/>
      <c r="M140" s="22"/>
      <c r="N140" s="22"/>
      <c r="O140" s="22"/>
      <c r="P140" s="22"/>
      <c r="Q140" s="22"/>
      <c r="R140" s="23"/>
      <c r="S140" s="24"/>
      <c r="T140" s="24"/>
      <c r="U140" s="25"/>
      <c r="V140" s="25"/>
      <c r="W140" s="26"/>
      <c r="X140" s="27"/>
      <c r="Y140" s="28"/>
      <c r="AA140" s="24"/>
      <c r="AB140" s="24"/>
      <c r="AC140" s="24"/>
      <c r="AD140" s="24"/>
      <c r="AE140" s="24"/>
      <c r="AG140" s="24"/>
      <c r="AH140" s="24"/>
      <c r="AI140" s="24"/>
      <c r="AJ140" s="24"/>
      <c r="AK140" s="24"/>
      <c r="AM140" s="24"/>
      <c r="AN140" s="24"/>
      <c r="AO140" s="24"/>
      <c r="AP140" s="24"/>
      <c r="AQ140" s="24"/>
    </row>
    <row r="141" customFormat="false" ht="11.25" hidden="false" customHeight="false" outlineLevel="0" collapsed="false">
      <c r="A141" s="14"/>
      <c r="B141" s="15"/>
      <c r="D141" s="15"/>
      <c r="E141" s="16"/>
      <c r="F141" s="17"/>
      <c r="G141" s="18"/>
      <c r="H141" s="19"/>
      <c r="I141" s="20"/>
      <c r="J141" s="19"/>
      <c r="K141" s="21"/>
      <c r="L141" s="21"/>
      <c r="M141" s="22"/>
      <c r="N141" s="22"/>
      <c r="O141" s="22"/>
      <c r="P141" s="22"/>
      <c r="Q141" s="22"/>
      <c r="R141" s="23"/>
      <c r="S141" s="24"/>
      <c r="T141" s="24"/>
      <c r="U141" s="25"/>
      <c r="V141" s="25"/>
      <c r="W141" s="26"/>
      <c r="X141" s="27"/>
      <c r="Y141" s="28"/>
      <c r="AA141" s="24"/>
      <c r="AB141" s="24"/>
      <c r="AC141" s="24"/>
      <c r="AD141" s="24"/>
      <c r="AE141" s="24"/>
      <c r="AG141" s="24"/>
      <c r="AH141" s="24"/>
      <c r="AI141" s="24"/>
      <c r="AJ141" s="24"/>
      <c r="AK141" s="24"/>
      <c r="AM141" s="24"/>
      <c r="AN141" s="24"/>
      <c r="AO141" s="24"/>
      <c r="AP141" s="24"/>
      <c r="AQ141" s="24"/>
    </row>
    <row r="142" customFormat="false" ht="11.25" hidden="false" customHeight="false" outlineLevel="0" collapsed="false">
      <c r="A142" s="14"/>
      <c r="B142" s="15"/>
      <c r="D142" s="15"/>
      <c r="E142" s="16"/>
      <c r="F142" s="17"/>
      <c r="G142" s="18"/>
      <c r="H142" s="19"/>
      <c r="I142" s="20"/>
      <c r="J142" s="19"/>
      <c r="K142" s="21"/>
      <c r="L142" s="21"/>
      <c r="M142" s="22"/>
      <c r="N142" s="22"/>
      <c r="O142" s="22"/>
      <c r="P142" s="22"/>
      <c r="Q142" s="22"/>
      <c r="R142" s="23"/>
      <c r="S142" s="24"/>
      <c r="T142" s="24"/>
      <c r="U142" s="25"/>
      <c r="V142" s="25"/>
      <c r="W142" s="26"/>
      <c r="X142" s="27"/>
      <c r="Y142" s="28"/>
      <c r="AA142" s="24"/>
      <c r="AB142" s="24"/>
      <c r="AC142" s="24"/>
      <c r="AD142" s="24"/>
      <c r="AE142" s="24"/>
      <c r="AG142" s="24"/>
      <c r="AH142" s="24"/>
      <c r="AI142" s="24"/>
      <c r="AJ142" s="24"/>
      <c r="AK142" s="24"/>
      <c r="AM142" s="24"/>
      <c r="AN142" s="24"/>
      <c r="AO142" s="24"/>
      <c r="AP142" s="24"/>
      <c r="AQ142" s="24"/>
    </row>
    <row r="143" customFormat="false" ht="11.25" hidden="false" customHeight="false" outlineLevel="0" collapsed="false">
      <c r="A143" s="14"/>
      <c r="B143" s="15"/>
      <c r="D143" s="15"/>
      <c r="E143" s="16"/>
      <c r="F143" s="17"/>
      <c r="G143" s="18"/>
      <c r="H143" s="19"/>
      <c r="I143" s="20"/>
      <c r="J143" s="19"/>
      <c r="K143" s="21"/>
      <c r="L143" s="21"/>
      <c r="M143" s="22"/>
      <c r="N143" s="22"/>
      <c r="O143" s="22"/>
      <c r="P143" s="22"/>
      <c r="Q143" s="22"/>
      <c r="R143" s="23"/>
      <c r="S143" s="24"/>
      <c r="T143" s="24"/>
      <c r="U143" s="25"/>
      <c r="V143" s="25"/>
      <c r="W143" s="26"/>
      <c r="X143" s="27"/>
      <c r="Y143" s="28"/>
      <c r="AA143" s="24"/>
      <c r="AB143" s="24"/>
      <c r="AC143" s="24"/>
      <c r="AD143" s="24"/>
      <c r="AE143" s="24"/>
      <c r="AG143" s="24"/>
      <c r="AH143" s="24"/>
      <c r="AI143" s="24"/>
      <c r="AJ143" s="24"/>
      <c r="AK143" s="24"/>
      <c r="AM143" s="24"/>
      <c r="AN143" s="24"/>
      <c r="AO143" s="24"/>
      <c r="AP143" s="24"/>
      <c r="AQ143" s="24"/>
    </row>
    <row r="144" customFormat="false" ht="11.25" hidden="false" customHeight="false" outlineLevel="0" collapsed="false">
      <c r="A144" s="14"/>
      <c r="B144" s="15"/>
      <c r="D144" s="15"/>
      <c r="E144" s="16"/>
      <c r="F144" s="17"/>
      <c r="G144" s="18"/>
      <c r="H144" s="19"/>
      <c r="I144" s="20"/>
      <c r="J144" s="19"/>
      <c r="K144" s="21"/>
      <c r="L144" s="21"/>
      <c r="M144" s="22"/>
      <c r="N144" s="22"/>
      <c r="O144" s="22"/>
      <c r="P144" s="22"/>
      <c r="Q144" s="22"/>
      <c r="R144" s="23"/>
      <c r="S144" s="24"/>
      <c r="T144" s="24"/>
      <c r="U144" s="25"/>
      <c r="V144" s="25"/>
      <c r="W144" s="26"/>
      <c r="X144" s="27"/>
      <c r="Y144" s="28"/>
      <c r="AA144" s="24"/>
      <c r="AB144" s="24"/>
      <c r="AC144" s="24"/>
      <c r="AD144" s="24"/>
      <c r="AE144" s="24"/>
      <c r="AG144" s="24"/>
      <c r="AH144" s="24"/>
      <c r="AI144" s="24"/>
      <c r="AJ144" s="24"/>
      <c r="AK144" s="24"/>
      <c r="AM144" s="24"/>
      <c r="AN144" s="24"/>
      <c r="AO144" s="24"/>
      <c r="AP144" s="24"/>
      <c r="AQ144" s="24"/>
    </row>
    <row r="145" customFormat="false" ht="11.25" hidden="false" customHeight="false" outlineLevel="0" collapsed="false">
      <c r="A145" s="14"/>
      <c r="B145" s="15"/>
      <c r="D145" s="15"/>
      <c r="E145" s="16"/>
      <c r="F145" s="17"/>
      <c r="G145" s="18"/>
      <c r="H145" s="19"/>
      <c r="I145" s="20"/>
      <c r="J145" s="19"/>
      <c r="K145" s="21"/>
      <c r="L145" s="21"/>
      <c r="M145" s="22"/>
      <c r="N145" s="22"/>
      <c r="O145" s="22"/>
      <c r="P145" s="22"/>
      <c r="Q145" s="22"/>
      <c r="R145" s="23"/>
      <c r="S145" s="24"/>
      <c r="T145" s="24"/>
      <c r="U145" s="25"/>
      <c r="V145" s="25"/>
      <c r="W145" s="26"/>
      <c r="X145" s="27"/>
      <c r="Y145" s="28"/>
      <c r="AA145" s="24"/>
      <c r="AB145" s="24"/>
      <c r="AC145" s="24"/>
      <c r="AD145" s="24"/>
      <c r="AE145" s="24"/>
      <c r="AG145" s="24"/>
      <c r="AH145" s="24"/>
      <c r="AI145" s="24"/>
      <c r="AJ145" s="24"/>
      <c r="AK145" s="24"/>
      <c r="AM145" s="24"/>
      <c r="AN145" s="24"/>
      <c r="AO145" s="24"/>
      <c r="AP145" s="24"/>
      <c r="AQ145" s="24"/>
    </row>
    <row r="146" customFormat="false" ht="11.25" hidden="false" customHeight="false" outlineLevel="0" collapsed="false">
      <c r="A146" s="14"/>
      <c r="B146" s="15"/>
      <c r="D146" s="15"/>
      <c r="E146" s="16"/>
      <c r="F146" s="17"/>
      <c r="G146" s="18"/>
      <c r="H146" s="19"/>
      <c r="I146" s="20"/>
      <c r="J146" s="19"/>
      <c r="K146" s="21"/>
      <c r="L146" s="21"/>
      <c r="M146" s="22"/>
      <c r="N146" s="22"/>
      <c r="O146" s="22"/>
      <c r="P146" s="22"/>
      <c r="Q146" s="22"/>
      <c r="R146" s="23"/>
      <c r="S146" s="24"/>
      <c r="T146" s="24"/>
      <c r="U146" s="25"/>
      <c r="V146" s="25"/>
      <c r="W146" s="26"/>
      <c r="X146" s="27"/>
      <c r="Y146" s="28"/>
      <c r="AA146" s="24"/>
      <c r="AB146" s="24"/>
      <c r="AC146" s="24"/>
      <c r="AD146" s="24"/>
      <c r="AE146" s="24"/>
      <c r="AG146" s="24"/>
      <c r="AH146" s="24"/>
      <c r="AI146" s="24"/>
      <c r="AJ146" s="24"/>
      <c r="AK146" s="24"/>
      <c r="AM146" s="24"/>
      <c r="AN146" s="24"/>
      <c r="AO146" s="24"/>
      <c r="AP146" s="24"/>
      <c r="AQ146" s="24"/>
    </row>
    <row r="147" customFormat="false" ht="11.25" hidden="false" customHeight="false" outlineLevel="0" collapsed="false">
      <c r="A147" s="29"/>
      <c r="B147" s="15"/>
      <c r="F147" s="17"/>
      <c r="G147" s="18"/>
      <c r="H147" s="19"/>
      <c r="I147" s="20"/>
      <c r="J147" s="19"/>
      <c r="K147" s="21"/>
      <c r="L147" s="21"/>
      <c r="M147" s="22"/>
      <c r="N147" s="22"/>
      <c r="O147" s="22"/>
      <c r="P147" s="22"/>
      <c r="Q147" s="22"/>
      <c r="R147" s="23"/>
      <c r="S147" s="24"/>
      <c r="T147" s="24"/>
      <c r="U147" s="25"/>
      <c r="V147" s="25"/>
      <c r="W147" s="26"/>
      <c r="X147" s="27"/>
      <c r="Y147" s="28"/>
    </row>
    <row r="148" customFormat="false" ht="11.25" hidden="false" customHeight="false" outlineLevel="0" collapsed="false">
      <c r="A148" s="29"/>
      <c r="B148" s="15"/>
      <c r="F148" s="17"/>
      <c r="G148" s="18"/>
      <c r="H148" s="19"/>
      <c r="I148" s="20"/>
      <c r="J148" s="19"/>
      <c r="K148" s="21"/>
      <c r="L148" s="21"/>
      <c r="M148" s="22"/>
      <c r="N148" s="22"/>
      <c r="O148" s="22"/>
      <c r="P148" s="22"/>
      <c r="Q148" s="22"/>
      <c r="R148" s="23"/>
      <c r="S148" s="24"/>
      <c r="T148" s="24"/>
      <c r="U148" s="25"/>
      <c r="V148" s="25"/>
      <c r="W148" s="26"/>
      <c r="X148" s="27"/>
      <c r="Y148" s="28"/>
    </row>
    <row r="149" customFormat="false" ht="11.25" hidden="false" customHeight="false" outlineLevel="0" collapsed="false">
      <c r="A149" s="29"/>
      <c r="B149" s="15"/>
      <c r="F149" s="17"/>
      <c r="G149" s="18"/>
      <c r="H149" s="19"/>
      <c r="I149" s="20"/>
      <c r="J149" s="19"/>
      <c r="K149" s="21"/>
      <c r="L149" s="21"/>
      <c r="M149" s="22"/>
      <c r="N149" s="22"/>
      <c r="O149" s="22"/>
      <c r="P149" s="22"/>
      <c r="Q149" s="22"/>
      <c r="R149" s="23"/>
      <c r="S149" s="24"/>
      <c r="T149" s="24"/>
      <c r="U149" s="25"/>
      <c r="V149" s="25"/>
      <c r="W149" s="26"/>
      <c r="X149" s="27"/>
      <c r="Y149" s="28"/>
    </row>
    <row r="150" customFormat="false" ht="11.25" hidden="false" customHeight="false" outlineLevel="0" collapsed="false">
      <c r="A150" s="29"/>
      <c r="B150" s="15"/>
      <c r="F150" s="17"/>
      <c r="G150" s="18"/>
      <c r="H150" s="19"/>
      <c r="I150" s="20"/>
      <c r="J150" s="19"/>
      <c r="K150" s="21"/>
      <c r="L150" s="21"/>
      <c r="M150" s="22"/>
      <c r="N150" s="22"/>
      <c r="O150" s="22"/>
      <c r="P150" s="22"/>
      <c r="Q150" s="22"/>
      <c r="R150" s="23"/>
      <c r="S150" s="24"/>
      <c r="T150" s="24"/>
      <c r="U150" s="25"/>
      <c r="V150" s="25"/>
      <c r="W150" s="26"/>
      <c r="X150" s="27"/>
      <c r="Y150" s="28"/>
    </row>
    <row r="151" customFormat="false" ht="11.25" hidden="false" customHeight="false" outlineLevel="0" collapsed="false">
      <c r="A151" s="29"/>
      <c r="B151" s="15"/>
      <c r="F151" s="17"/>
      <c r="G151" s="18"/>
      <c r="H151" s="19"/>
      <c r="I151" s="20"/>
      <c r="J151" s="19"/>
      <c r="K151" s="21"/>
      <c r="L151" s="21"/>
      <c r="M151" s="22"/>
      <c r="N151" s="22"/>
      <c r="O151" s="22"/>
      <c r="P151" s="22"/>
      <c r="Q151" s="22"/>
      <c r="R151" s="23"/>
      <c r="S151" s="24"/>
      <c r="T151" s="24"/>
      <c r="U151" s="25"/>
      <c r="V151" s="25"/>
      <c r="W151" s="26"/>
      <c r="X151" s="27"/>
      <c r="Y151" s="28"/>
    </row>
    <row r="152" customFormat="false" ht="11.25" hidden="false" customHeight="false" outlineLevel="0" collapsed="false">
      <c r="A152" s="29"/>
      <c r="B152" s="15"/>
      <c r="F152" s="17"/>
      <c r="G152" s="18"/>
      <c r="H152" s="19"/>
      <c r="I152" s="20"/>
      <c r="J152" s="19"/>
      <c r="K152" s="21"/>
      <c r="L152" s="21"/>
      <c r="M152" s="22"/>
      <c r="N152" s="22"/>
      <c r="O152" s="22"/>
      <c r="P152" s="22"/>
      <c r="Q152" s="22"/>
      <c r="R152" s="23"/>
      <c r="S152" s="24"/>
      <c r="T152" s="24"/>
      <c r="U152" s="25"/>
      <c r="V152" s="25"/>
      <c r="W152" s="26"/>
      <c r="X152" s="27"/>
      <c r="Y152" s="28"/>
    </row>
    <row r="153" customFormat="false" ht="11.25" hidden="false" customHeight="false" outlineLevel="0" collapsed="false">
      <c r="A153" s="29"/>
      <c r="B153" s="15"/>
      <c r="F153" s="17"/>
      <c r="G153" s="18"/>
      <c r="H153" s="19"/>
      <c r="I153" s="20"/>
      <c r="J153" s="19"/>
      <c r="K153" s="21"/>
      <c r="L153" s="21"/>
      <c r="M153" s="22"/>
      <c r="N153" s="22"/>
      <c r="O153" s="22"/>
      <c r="P153" s="22"/>
      <c r="Q153" s="22"/>
      <c r="R153" s="23"/>
      <c r="S153" s="24"/>
      <c r="T153" s="24"/>
      <c r="U153" s="25"/>
      <c r="V153" s="25"/>
      <c r="W153" s="26"/>
      <c r="X153" s="27"/>
      <c r="Y153" s="28"/>
    </row>
    <row r="154" customFormat="false" ht="11.25" hidden="false" customHeight="false" outlineLevel="0" collapsed="false">
      <c r="A154" s="29"/>
      <c r="B154" s="15"/>
      <c r="F154" s="17"/>
      <c r="G154" s="18"/>
      <c r="H154" s="19"/>
      <c r="I154" s="20"/>
      <c r="J154" s="19"/>
      <c r="K154" s="21"/>
      <c r="L154" s="21"/>
      <c r="M154" s="22"/>
      <c r="N154" s="22"/>
      <c r="O154" s="22"/>
      <c r="P154" s="22"/>
      <c r="Q154" s="22"/>
      <c r="R154" s="23"/>
      <c r="S154" s="24"/>
      <c r="T154" s="24"/>
      <c r="U154" s="25"/>
      <c r="V154" s="25"/>
      <c r="W154" s="26"/>
      <c r="X154" s="27"/>
      <c r="Y154" s="28"/>
    </row>
    <row r="155" customFormat="false" ht="11.25" hidden="false" customHeight="false" outlineLevel="0" collapsed="false">
      <c r="A155" s="29"/>
      <c r="B155" s="15"/>
      <c r="F155" s="17"/>
      <c r="G155" s="18"/>
      <c r="H155" s="19"/>
      <c r="I155" s="20"/>
      <c r="J155" s="19"/>
      <c r="K155" s="21"/>
      <c r="L155" s="21"/>
      <c r="M155" s="22"/>
      <c r="N155" s="22"/>
      <c r="O155" s="22"/>
      <c r="P155" s="22"/>
      <c r="Q155" s="22"/>
      <c r="R155" s="23"/>
      <c r="S155" s="24"/>
      <c r="T155" s="24"/>
      <c r="U155" s="25"/>
      <c r="V155" s="25"/>
      <c r="W155" s="26"/>
      <c r="X155" s="27"/>
      <c r="Y155" s="28"/>
    </row>
    <row r="156" customFormat="false" ht="11.25" hidden="false" customHeight="false" outlineLevel="0" collapsed="false">
      <c r="A156" s="29"/>
      <c r="B156" s="15"/>
      <c r="F156" s="17"/>
      <c r="G156" s="18"/>
      <c r="H156" s="19"/>
      <c r="I156" s="20"/>
      <c r="J156" s="19"/>
      <c r="K156" s="21"/>
      <c r="L156" s="21"/>
      <c r="M156" s="22"/>
      <c r="N156" s="22"/>
      <c r="O156" s="22"/>
      <c r="P156" s="22"/>
      <c r="Q156" s="22"/>
      <c r="R156" s="23"/>
      <c r="S156" s="24"/>
      <c r="T156" s="24"/>
      <c r="U156" s="25"/>
      <c r="V156" s="25"/>
      <c r="W156" s="26"/>
      <c r="X156" s="27"/>
      <c r="Y156" s="28"/>
    </row>
    <row r="157" customFormat="false" ht="11.25" hidden="false" customHeight="false" outlineLevel="0" collapsed="false">
      <c r="A157" s="29"/>
      <c r="B157" s="15"/>
      <c r="F157" s="17"/>
      <c r="G157" s="18"/>
      <c r="H157" s="19"/>
      <c r="I157" s="20"/>
      <c r="J157" s="19"/>
      <c r="K157" s="21"/>
      <c r="L157" s="21"/>
      <c r="M157" s="22"/>
      <c r="N157" s="22"/>
      <c r="O157" s="22"/>
      <c r="P157" s="22"/>
      <c r="Q157" s="22"/>
      <c r="R157" s="23"/>
      <c r="S157" s="24"/>
      <c r="T157" s="24"/>
      <c r="U157" s="25"/>
      <c r="V157" s="25"/>
      <c r="W157" s="26"/>
      <c r="X157" s="27"/>
      <c r="Y157" s="28"/>
    </row>
    <row r="158" customFormat="false" ht="11.25" hidden="false" customHeight="false" outlineLevel="0" collapsed="false">
      <c r="A158" s="29"/>
      <c r="B158" s="15"/>
      <c r="F158" s="17"/>
      <c r="G158" s="18"/>
      <c r="H158" s="19"/>
      <c r="I158" s="20"/>
      <c r="J158" s="19"/>
      <c r="K158" s="21"/>
      <c r="L158" s="21"/>
      <c r="M158" s="22"/>
      <c r="N158" s="22"/>
      <c r="O158" s="22"/>
      <c r="P158" s="22"/>
      <c r="Q158" s="22"/>
      <c r="R158" s="23"/>
      <c r="S158" s="24"/>
      <c r="T158" s="24"/>
      <c r="U158" s="25"/>
      <c r="V158" s="25"/>
      <c r="W158" s="26"/>
      <c r="X158" s="27"/>
      <c r="Y158" s="28"/>
    </row>
    <row r="159" customFormat="false" ht="11.25" hidden="false" customHeight="false" outlineLevel="0" collapsed="false">
      <c r="A159" s="29"/>
      <c r="B159" s="15"/>
      <c r="F159" s="17"/>
      <c r="G159" s="18"/>
      <c r="H159" s="19"/>
      <c r="I159" s="20"/>
      <c r="J159" s="19"/>
      <c r="K159" s="21"/>
      <c r="L159" s="21"/>
      <c r="M159" s="22"/>
      <c r="N159" s="22"/>
      <c r="O159" s="22"/>
      <c r="P159" s="22"/>
      <c r="Q159" s="22"/>
      <c r="R159" s="23"/>
      <c r="S159" s="24"/>
      <c r="T159" s="24"/>
      <c r="U159" s="25"/>
      <c r="V159" s="25"/>
      <c r="W159" s="26"/>
      <c r="X159" s="27"/>
      <c r="Y159" s="28"/>
    </row>
    <row r="160" customFormat="false" ht="11.25" hidden="false" customHeight="false" outlineLevel="0" collapsed="false">
      <c r="A160" s="29"/>
      <c r="B160" s="15"/>
      <c r="F160" s="17"/>
      <c r="G160" s="18"/>
      <c r="H160" s="19"/>
      <c r="I160" s="20"/>
      <c r="J160" s="19"/>
      <c r="K160" s="21"/>
      <c r="L160" s="21"/>
      <c r="M160" s="22"/>
      <c r="N160" s="22"/>
      <c r="O160" s="22"/>
      <c r="P160" s="22"/>
      <c r="Q160" s="22"/>
      <c r="R160" s="23"/>
      <c r="S160" s="24"/>
      <c r="T160" s="24"/>
      <c r="U160" s="25"/>
      <c r="V160" s="25"/>
      <c r="W160" s="26"/>
      <c r="X160" s="27"/>
      <c r="Y160" s="28"/>
    </row>
    <row r="161" customFormat="false" ht="11.25" hidden="false" customHeight="false" outlineLevel="0" collapsed="false">
      <c r="A161" s="29"/>
      <c r="B161" s="15"/>
      <c r="F161" s="17"/>
      <c r="G161" s="18"/>
      <c r="H161" s="19"/>
      <c r="I161" s="20"/>
      <c r="J161" s="19"/>
      <c r="K161" s="21"/>
      <c r="L161" s="21"/>
      <c r="M161" s="22"/>
      <c r="N161" s="22"/>
      <c r="O161" s="22"/>
      <c r="P161" s="22"/>
      <c r="Q161" s="22"/>
      <c r="R161" s="23"/>
      <c r="S161" s="24"/>
      <c r="T161" s="24"/>
      <c r="U161" s="25"/>
      <c r="V161" s="25"/>
      <c r="W161" s="26"/>
      <c r="X161" s="27"/>
      <c r="Y161" s="28"/>
    </row>
    <row r="162" customFormat="false" ht="11.25" hidden="false" customHeight="false" outlineLevel="0" collapsed="false">
      <c r="A162" s="29"/>
      <c r="B162" s="15"/>
      <c r="F162" s="17"/>
      <c r="G162" s="18"/>
      <c r="H162" s="19"/>
      <c r="I162" s="20"/>
      <c r="J162" s="19"/>
      <c r="K162" s="21"/>
      <c r="L162" s="21"/>
      <c r="M162" s="22"/>
      <c r="N162" s="22"/>
      <c r="O162" s="22"/>
      <c r="P162" s="22"/>
      <c r="Q162" s="22"/>
      <c r="R162" s="23"/>
      <c r="S162" s="24"/>
      <c r="T162" s="24"/>
      <c r="U162" s="25"/>
      <c r="V162" s="25"/>
      <c r="W162" s="26"/>
      <c r="X162" s="27"/>
      <c r="Y162" s="28"/>
    </row>
    <row r="163" customFormat="false" ht="11.25" hidden="false" customHeight="false" outlineLevel="0" collapsed="false">
      <c r="A163" s="29"/>
      <c r="B163" s="15"/>
      <c r="F163" s="17"/>
      <c r="G163" s="18"/>
      <c r="H163" s="19"/>
      <c r="I163" s="20"/>
      <c r="J163" s="19"/>
      <c r="K163" s="21"/>
      <c r="L163" s="21"/>
      <c r="M163" s="22"/>
      <c r="N163" s="22"/>
      <c r="O163" s="22"/>
      <c r="P163" s="22"/>
      <c r="Q163" s="22"/>
      <c r="R163" s="23"/>
      <c r="S163" s="24"/>
      <c r="T163" s="24"/>
      <c r="U163" s="25"/>
      <c r="V163" s="25"/>
      <c r="W163" s="26"/>
      <c r="X163" s="27"/>
      <c r="Y163" s="28"/>
    </row>
    <row r="164" customFormat="false" ht="11.25" hidden="false" customHeight="false" outlineLevel="0" collapsed="false">
      <c r="A164" s="29"/>
      <c r="B164" s="15"/>
      <c r="F164" s="17"/>
      <c r="G164" s="18"/>
      <c r="H164" s="19"/>
      <c r="I164" s="20"/>
      <c r="J164" s="19"/>
      <c r="K164" s="21"/>
      <c r="L164" s="21"/>
      <c r="M164" s="22"/>
      <c r="N164" s="22"/>
      <c r="O164" s="22"/>
      <c r="P164" s="22"/>
      <c r="Q164" s="22"/>
      <c r="R164" s="23"/>
      <c r="S164" s="24"/>
      <c r="T164" s="24"/>
      <c r="U164" s="25"/>
      <c r="V164" s="25"/>
      <c r="W164" s="26"/>
      <c r="X164" s="27"/>
      <c r="Y164" s="28"/>
    </row>
    <row r="165" customFormat="false" ht="11.25" hidden="false" customHeight="false" outlineLevel="0" collapsed="false">
      <c r="A165" s="29"/>
      <c r="B165" s="15"/>
      <c r="F165" s="17"/>
      <c r="G165" s="18"/>
      <c r="H165" s="19"/>
      <c r="I165" s="20"/>
      <c r="J165" s="19"/>
      <c r="K165" s="21"/>
      <c r="L165" s="21"/>
      <c r="M165" s="22"/>
      <c r="N165" s="22"/>
      <c r="O165" s="22"/>
      <c r="P165" s="22"/>
      <c r="Q165" s="22"/>
      <c r="R165" s="23"/>
      <c r="S165" s="24"/>
      <c r="T165" s="24"/>
      <c r="U165" s="25"/>
      <c r="V165" s="25"/>
      <c r="W165" s="26"/>
      <c r="X165" s="27"/>
      <c r="Y165" s="28"/>
    </row>
    <row r="166" customFormat="false" ht="11.25" hidden="false" customHeight="false" outlineLevel="0" collapsed="false">
      <c r="A166" s="29"/>
      <c r="B166" s="15"/>
      <c r="F166" s="17"/>
      <c r="G166" s="18"/>
      <c r="H166" s="19"/>
      <c r="I166" s="20"/>
      <c r="J166" s="19"/>
      <c r="K166" s="21"/>
      <c r="L166" s="21"/>
      <c r="M166" s="22"/>
      <c r="N166" s="22"/>
      <c r="O166" s="22"/>
      <c r="P166" s="22"/>
      <c r="Q166" s="22"/>
      <c r="R166" s="23"/>
      <c r="S166" s="24"/>
      <c r="T166" s="24"/>
      <c r="U166" s="25"/>
      <c r="V166" s="25"/>
      <c r="W166" s="26"/>
      <c r="X166" s="27"/>
      <c r="Y166" s="28"/>
    </row>
    <row r="167" customFormat="false" ht="11.25" hidden="false" customHeight="false" outlineLevel="0" collapsed="false">
      <c r="A167" s="29"/>
      <c r="B167" s="15"/>
      <c r="F167" s="17"/>
      <c r="G167" s="18"/>
      <c r="H167" s="19"/>
      <c r="I167" s="20"/>
      <c r="J167" s="19"/>
      <c r="K167" s="21"/>
      <c r="L167" s="21"/>
      <c r="M167" s="22"/>
      <c r="N167" s="22"/>
      <c r="O167" s="22"/>
      <c r="P167" s="22"/>
      <c r="Q167" s="22"/>
      <c r="R167" s="23"/>
      <c r="S167" s="24"/>
      <c r="T167" s="24"/>
      <c r="U167" s="25"/>
      <c r="V167" s="25"/>
      <c r="W167" s="26"/>
      <c r="X167" s="27"/>
      <c r="Y167" s="28"/>
    </row>
    <row r="168" customFormat="false" ht="11.25" hidden="false" customHeight="false" outlineLevel="0" collapsed="false">
      <c r="A168" s="29"/>
      <c r="B168" s="15"/>
      <c r="F168" s="17"/>
      <c r="G168" s="18"/>
      <c r="H168" s="19"/>
      <c r="I168" s="20"/>
      <c r="J168" s="19"/>
      <c r="K168" s="21"/>
      <c r="L168" s="21"/>
      <c r="M168" s="22"/>
      <c r="N168" s="22"/>
      <c r="O168" s="22"/>
      <c r="P168" s="22"/>
      <c r="Q168" s="22"/>
      <c r="R168" s="23"/>
      <c r="S168" s="24"/>
      <c r="T168" s="24"/>
      <c r="U168" s="25"/>
      <c r="V168" s="25"/>
      <c r="W168" s="26"/>
      <c r="X168" s="27"/>
      <c r="Y168" s="28"/>
    </row>
    <row r="169" customFormat="false" ht="11.25" hidden="false" customHeight="false" outlineLevel="0" collapsed="false">
      <c r="A169" s="29"/>
      <c r="B169" s="15"/>
      <c r="F169" s="17"/>
      <c r="G169" s="18"/>
      <c r="H169" s="19"/>
      <c r="I169" s="20"/>
      <c r="J169" s="19"/>
      <c r="K169" s="21"/>
      <c r="L169" s="21"/>
      <c r="M169" s="22"/>
      <c r="N169" s="22"/>
      <c r="O169" s="22"/>
      <c r="P169" s="22"/>
      <c r="Q169" s="22"/>
      <c r="R169" s="23"/>
      <c r="S169" s="24"/>
      <c r="T169" s="24"/>
      <c r="U169" s="25"/>
      <c r="V169" s="25"/>
      <c r="W169" s="26"/>
      <c r="X169" s="27"/>
      <c r="Y169" s="28"/>
    </row>
    <row r="170" customFormat="false" ht="11.25" hidden="false" customHeight="false" outlineLevel="0" collapsed="false">
      <c r="A170" s="29"/>
      <c r="B170" s="15"/>
      <c r="F170" s="17"/>
      <c r="G170" s="18"/>
      <c r="H170" s="19"/>
      <c r="I170" s="20"/>
      <c r="J170" s="19"/>
      <c r="K170" s="21"/>
      <c r="L170" s="21"/>
      <c r="M170" s="22"/>
      <c r="N170" s="22"/>
      <c r="O170" s="22"/>
      <c r="P170" s="22"/>
      <c r="Q170" s="22"/>
      <c r="R170" s="23"/>
      <c r="S170" s="24"/>
      <c r="T170" s="24"/>
      <c r="U170" s="25"/>
      <c r="V170" s="25"/>
      <c r="W170" s="26"/>
      <c r="X170" s="27"/>
      <c r="Y170" s="28"/>
    </row>
    <row r="171" customFormat="false" ht="11.25" hidden="false" customHeight="false" outlineLevel="0" collapsed="false">
      <c r="A171" s="29"/>
      <c r="B171" s="15"/>
      <c r="F171" s="17"/>
      <c r="G171" s="18"/>
      <c r="H171" s="19"/>
      <c r="I171" s="20"/>
      <c r="J171" s="19"/>
      <c r="K171" s="21"/>
      <c r="L171" s="21"/>
      <c r="M171" s="22"/>
      <c r="N171" s="22"/>
      <c r="O171" s="22"/>
      <c r="P171" s="22"/>
      <c r="Q171" s="22"/>
      <c r="R171" s="23"/>
      <c r="S171" s="24"/>
      <c r="T171" s="24"/>
      <c r="U171" s="25"/>
      <c r="V171" s="25"/>
      <c r="W171" s="26"/>
      <c r="X171" s="27"/>
      <c r="Y171" s="28"/>
    </row>
    <row r="172" customFormat="false" ht="11.25" hidden="false" customHeight="false" outlineLevel="0" collapsed="false">
      <c r="A172" s="29"/>
      <c r="B172" s="15"/>
      <c r="F172" s="17"/>
      <c r="G172" s="18"/>
      <c r="H172" s="19"/>
      <c r="I172" s="20"/>
      <c r="J172" s="19"/>
      <c r="K172" s="21"/>
      <c r="L172" s="21"/>
      <c r="M172" s="22"/>
      <c r="N172" s="22"/>
      <c r="O172" s="22"/>
      <c r="P172" s="22"/>
      <c r="Q172" s="22"/>
      <c r="R172" s="23"/>
      <c r="S172" s="24"/>
      <c r="T172" s="24"/>
      <c r="U172" s="25"/>
      <c r="V172" s="25"/>
      <c r="W172" s="26"/>
      <c r="X172" s="27"/>
      <c r="Y172" s="28"/>
    </row>
    <row r="173" customFormat="false" ht="11.25" hidden="false" customHeight="false" outlineLevel="0" collapsed="false">
      <c r="A173" s="29"/>
      <c r="B173" s="15"/>
      <c r="F173" s="17"/>
      <c r="G173" s="18"/>
      <c r="H173" s="19"/>
      <c r="I173" s="20"/>
      <c r="J173" s="19"/>
      <c r="K173" s="21"/>
      <c r="L173" s="21"/>
      <c r="M173" s="22"/>
      <c r="N173" s="22"/>
      <c r="O173" s="22"/>
      <c r="P173" s="22"/>
      <c r="Q173" s="22"/>
      <c r="R173" s="23"/>
      <c r="S173" s="24"/>
      <c r="T173" s="24"/>
      <c r="U173" s="25"/>
      <c r="V173" s="25"/>
      <c r="W173" s="26"/>
      <c r="X173" s="27"/>
      <c r="Y173" s="28"/>
    </row>
    <row r="174" customFormat="false" ht="11.25" hidden="false" customHeight="false" outlineLevel="0" collapsed="false">
      <c r="A174" s="29"/>
      <c r="B174" s="15"/>
      <c r="F174" s="17"/>
      <c r="G174" s="18"/>
      <c r="H174" s="19"/>
      <c r="I174" s="20"/>
      <c r="J174" s="19"/>
      <c r="K174" s="21"/>
      <c r="L174" s="21"/>
      <c r="M174" s="22"/>
      <c r="N174" s="22"/>
      <c r="O174" s="22"/>
      <c r="P174" s="22"/>
      <c r="Q174" s="22"/>
      <c r="R174" s="23"/>
      <c r="S174" s="24"/>
      <c r="T174" s="24"/>
      <c r="U174" s="25"/>
      <c r="V174" s="25"/>
      <c r="W174" s="26"/>
      <c r="X174" s="27"/>
      <c r="Y174" s="28"/>
    </row>
    <row r="175" customFormat="false" ht="11.25" hidden="false" customHeight="false" outlineLevel="0" collapsed="false">
      <c r="A175" s="29"/>
      <c r="B175" s="15"/>
      <c r="F175" s="17"/>
      <c r="G175" s="18"/>
      <c r="H175" s="19"/>
      <c r="I175" s="20"/>
      <c r="J175" s="19"/>
      <c r="K175" s="21"/>
      <c r="L175" s="21"/>
      <c r="M175" s="22"/>
      <c r="N175" s="22"/>
      <c r="O175" s="22"/>
      <c r="P175" s="22"/>
      <c r="Q175" s="22"/>
      <c r="R175" s="23"/>
      <c r="S175" s="24"/>
      <c r="T175" s="24"/>
      <c r="U175" s="25"/>
      <c r="V175" s="25"/>
      <c r="W175" s="26"/>
      <c r="X175" s="27"/>
      <c r="Y175" s="28"/>
    </row>
    <row r="176" customFormat="false" ht="11.25" hidden="false" customHeight="false" outlineLevel="0" collapsed="false">
      <c r="A176" s="29"/>
      <c r="B176" s="15"/>
      <c r="F176" s="17"/>
      <c r="G176" s="18"/>
      <c r="H176" s="19"/>
      <c r="I176" s="20"/>
      <c r="J176" s="19"/>
      <c r="K176" s="21"/>
      <c r="L176" s="21"/>
      <c r="M176" s="22"/>
      <c r="N176" s="22"/>
      <c r="O176" s="22"/>
      <c r="P176" s="22"/>
      <c r="Q176" s="22"/>
      <c r="R176" s="23"/>
      <c r="S176" s="24"/>
      <c r="T176" s="24"/>
      <c r="U176" s="25"/>
      <c r="V176" s="25"/>
      <c r="W176" s="26"/>
      <c r="X176" s="27"/>
      <c r="Y176" s="28"/>
    </row>
    <row r="177" customFormat="false" ht="11.25" hidden="false" customHeight="false" outlineLevel="0" collapsed="false">
      <c r="A177" s="29"/>
      <c r="B177" s="15"/>
      <c r="F177" s="17"/>
      <c r="G177" s="18"/>
      <c r="H177" s="19"/>
      <c r="I177" s="20"/>
      <c r="J177" s="19"/>
      <c r="K177" s="21"/>
      <c r="L177" s="21"/>
      <c r="M177" s="22"/>
      <c r="N177" s="22"/>
      <c r="O177" s="22"/>
      <c r="P177" s="22"/>
      <c r="Q177" s="22"/>
      <c r="R177" s="23"/>
      <c r="S177" s="24"/>
      <c r="T177" s="24"/>
      <c r="U177" s="25"/>
      <c r="V177" s="25"/>
      <c r="W177" s="26"/>
      <c r="X177" s="27"/>
      <c r="Y177" s="28"/>
    </row>
    <row r="178" customFormat="false" ht="11.25" hidden="false" customHeight="false" outlineLevel="0" collapsed="false">
      <c r="A178" s="29"/>
      <c r="B178" s="15"/>
      <c r="F178" s="17"/>
      <c r="G178" s="18"/>
      <c r="H178" s="19"/>
      <c r="I178" s="20"/>
      <c r="J178" s="19"/>
      <c r="K178" s="21"/>
      <c r="L178" s="21"/>
      <c r="M178" s="22"/>
      <c r="N178" s="22"/>
      <c r="O178" s="22"/>
      <c r="P178" s="22"/>
      <c r="Q178" s="22"/>
      <c r="R178" s="23"/>
      <c r="S178" s="24"/>
      <c r="T178" s="24"/>
      <c r="U178" s="25"/>
      <c r="V178" s="25"/>
      <c r="W178" s="26"/>
      <c r="X178" s="27"/>
      <c r="Y178" s="28"/>
    </row>
    <row r="179" customFormat="false" ht="11.25" hidden="false" customHeight="false" outlineLevel="0" collapsed="false">
      <c r="A179" s="29"/>
      <c r="B179" s="15"/>
      <c r="F179" s="17"/>
      <c r="G179" s="18"/>
      <c r="H179" s="19"/>
      <c r="I179" s="20"/>
      <c r="J179" s="19"/>
      <c r="K179" s="21"/>
      <c r="L179" s="21"/>
      <c r="M179" s="22"/>
      <c r="N179" s="22"/>
      <c r="O179" s="22"/>
      <c r="P179" s="22"/>
      <c r="Q179" s="22"/>
      <c r="R179" s="23"/>
      <c r="S179" s="24"/>
      <c r="T179" s="24"/>
      <c r="U179" s="25"/>
      <c r="V179" s="25"/>
      <c r="W179" s="26"/>
      <c r="X179" s="27"/>
      <c r="Y179" s="28"/>
    </row>
    <row r="180" customFormat="false" ht="11.25" hidden="false" customHeight="false" outlineLevel="0" collapsed="false">
      <c r="A180" s="29"/>
      <c r="B180" s="15"/>
      <c r="F180" s="17"/>
      <c r="G180" s="18"/>
      <c r="H180" s="19"/>
      <c r="I180" s="20"/>
      <c r="J180" s="19"/>
      <c r="K180" s="21"/>
      <c r="L180" s="21"/>
      <c r="M180" s="22"/>
      <c r="N180" s="22"/>
      <c r="O180" s="22"/>
      <c r="P180" s="22"/>
      <c r="Q180" s="22"/>
      <c r="R180" s="23"/>
      <c r="S180" s="24"/>
      <c r="T180" s="24"/>
      <c r="U180" s="25"/>
      <c r="V180" s="25"/>
      <c r="W180" s="26"/>
      <c r="X180" s="27"/>
      <c r="Y180" s="28"/>
    </row>
    <row r="181" customFormat="false" ht="11.25" hidden="false" customHeight="false" outlineLevel="0" collapsed="false">
      <c r="A181" s="29"/>
      <c r="B181" s="15"/>
      <c r="F181" s="17"/>
      <c r="G181" s="18"/>
      <c r="H181" s="19"/>
      <c r="I181" s="20"/>
      <c r="J181" s="19"/>
      <c r="K181" s="21"/>
      <c r="L181" s="21"/>
      <c r="M181" s="22"/>
      <c r="N181" s="22"/>
      <c r="O181" s="22"/>
      <c r="P181" s="22"/>
      <c r="Q181" s="22"/>
      <c r="R181" s="23"/>
      <c r="S181" s="24"/>
      <c r="T181" s="24"/>
      <c r="U181" s="25"/>
      <c r="V181" s="25"/>
      <c r="W181" s="26"/>
      <c r="X181" s="27"/>
      <c r="Y181" s="28"/>
    </row>
    <row r="182" customFormat="false" ht="11.25" hidden="false" customHeight="false" outlineLevel="0" collapsed="false">
      <c r="A182" s="29"/>
      <c r="B182" s="15"/>
      <c r="F182" s="17"/>
      <c r="G182" s="18"/>
      <c r="H182" s="19"/>
      <c r="I182" s="20"/>
      <c r="J182" s="19"/>
      <c r="K182" s="21"/>
      <c r="L182" s="21"/>
      <c r="M182" s="22"/>
      <c r="N182" s="22"/>
      <c r="O182" s="22"/>
      <c r="P182" s="22"/>
      <c r="Q182" s="22"/>
      <c r="R182" s="23"/>
      <c r="S182" s="24"/>
      <c r="T182" s="24"/>
      <c r="U182" s="25"/>
      <c r="V182" s="25"/>
      <c r="W182" s="26"/>
      <c r="X182" s="27"/>
      <c r="Y182" s="28"/>
    </row>
    <row r="183" customFormat="false" ht="11.25" hidden="false" customHeight="false" outlineLevel="0" collapsed="false">
      <c r="A183" s="29"/>
      <c r="B183" s="15"/>
      <c r="F183" s="17"/>
      <c r="G183" s="18"/>
      <c r="H183" s="19"/>
      <c r="I183" s="20"/>
      <c r="J183" s="19"/>
      <c r="K183" s="21"/>
      <c r="L183" s="21"/>
      <c r="M183" s="22"/>
      <c r="N183" s="22"/>
      <c r="O183" s="22"/>
      <c r="P183" s="22"/>
      <c r="Q183" s="22"/>
      <c r="R183" s="23"/>
      <c r="S183" s="24"/>
      <c r="T183" s="24"/>
      <c r="U183" s="25"/>
      <c r="V183" s="25"/>
      <c r="W183" s="26"/>
      <c r="X183" s="27"/>
      <c r="Y183" s="28"/>
    </row>
    <row r="184" customFormat="false" ht="11.25" hidden="false" customHeight="false" outlineLevel="0" collapsed="false">
      <c r="A184" s="29"/>
      <c r="B184" s="15"/>
      <c r="F184" s="17"/>
      <c r="G184" s="18"/>
      <c r="H184" s="19"/>
      <c r="I184" s="20"/>
      <c r="J184" s="19"/>
      <c r="K184" s="21"/>
      <c r="L184" s="21"/>
      <c r="M184" s="22"/>
      <c r="N184" s="22"/>
      <c r="O184" s="22"/>
      <c r="P184" s="22"/>
      <c r="Q184" s="22"/>
      <c r="R184" s="23"/>
      <c r="S184" s="24"/>
      <c r="T184" s="24"/>
      <c r="U184" s="25"/>
      <c r="V184" s="25"/>
      <c r="W184" s="26"/>
      <c r="X184" s="27"/>
      <c r="Y184" s="28"/>
    </row>
    <row r="185" customFormat="false" ht="11.25" hidden="false" customHeight="false" outlineLevel="0" collapsed="false">
      <c r="A185" s="29"/>
      <c r="B185" s="15"/>
      <c r="F185" s="17"/>
      <c r="G185" s="18"/>
      <c r="H185" s="19"/>
      <c r="I185" s="20"/>
      <c r="J185" s="19"/>
      <c r="K185" s="21"/>
      <c r="L185" s="21"/>
      <c r="M185" s="22"/>
      <c r="N185" s="22"/>
      <c r="O185" s="22"/>
      <c r="P185" s="22"/>
      <c r="Q185" s="22"/>
      <c r="R185" s="23"/>
      <c r="S185" s="24"/>
      <c r="T185" s="24"/>
      <c r="U185" s="25"/>
      <c r="V185" s="25"/>
      <c r="W185" s="26"/>
      <c r="X185" s="27"/>
      <c r="Y185" s="28"/>
    </row>
    <row r="186" customFormat="false" ht="11.25" hidden="false" customHeight="false" outlineLevel="0" collapsed="false">
      <c r="A186" s="29"/>
      <c r="B186" s="15"/>
      <c r="F186" s="17"/>
      <c r="G186" s="18"/>
      <c r="H186" s="19"/>
      <c r="I186" s="20"/>
      <c r="J186" s="19"/>
      <c r="K186" s="21"/>
      <c r="L186" s="21"/>
      <c r="M186" s="22"/>
      <c r="N186" s="22"/>
      <c r="O186" s="22"/>
      <c r="P186" s="22"/>
      <c r="Q186" s="22"/>
      <c r="R186" s="23"/>
      <c r="S186" s="24"/>
      <c r="T186" s="24"/>
      <c r="U186" s="25"/>
      <c r="V186" s="25"/>
      <c r="W186" s="26"/>
      <c r="X186" s="27"/>
      <c r="Y186" s="28"/>
    </row>
    <row r="187" customFormat="false" ht="11.25" hidden="false" customHeight="false" outlineLevel="0" collapsed="false">
      <c r="A187" s="29"/>
      <c r="B187" s="15"/>
      <c r="F187" s="17"/>
      <c r="G187" s="18"/>
      <c r="H187" s="19"/>
      <c r="I187" s="20"/>
      <c r="J187" s="19"/>
      <c r="K187" s="21"/>
      <c r="L187" s="21"/>
      <c r="M187" s="22"/>
      <c r="N187" s="22"/>
      <c r="O187" s="22"/>
      <c r="P187" s="22"/>
      <c r="Q187" s="22"/>
      <c r="R187" s="23"/>
      <c r="S187" s="24"/>
      <c r="T187" s="24"/>
      <c r="U187" s="25"/>
      <c r="V187" s="25"/>
      <c r="W187" s="26"/>
      <c r="X187" s="27"/>
      <c r="Y187" s="28"/>
    </row>
    <row r="188" customFormat="false" ht="11.25" hidden="false" customHeight="false" outlineLevel="0" collapsed="false">
      <c r="A188" s="29"/>
      <c r="B188" s="15"/>
      <c r="F188" s="17"/>
      <c r="G188" s="18"/>
      <c r="H188" s="19"/>
      <c r="I188" s="20"/>
      <c r="J188" s="19"/>
      <c r="K188" s="21"/>
      <c r="L188" s="21"/>
      <c r="M188" s="22"/>
      <c r="N188" s="22"/>
      <c r="O188" s="22"/>
      <c r="P188" s="22"/>
      <c r="Q188" s="22"/>
      <c r="R188" s="23"/>
      <c r="S188" s="24"/>
      <c r="T188" s="24"/>
      <c r="U188" s="25"/>
      <c r="V188" s="25"/>
      <c r="W188" s="26"/>
      <c r="X188" s="27"/>
      <c r="Y188" s="28"/>
    </row>
    <row r="189" customFormat="false" ht="11.25" hidden="false" customHeight="false" outlineLevel="0" collapsed="false">
      <c r="A189" s="29"/>
      <c r="B189" s="15"/>
      <c r="F189" s="17"/>
      <c r="G189" s="18"/>
      <c r="H189" s="19"/>
      <c r="I189" s="20"/>
      <c r="J189" s="19"/>
      <c r="K189" s="21"/>
      <c r="L189" s="21"/>
      <c r="M189" s="22"/>
      <c r="N189" s="22"/>
      <c r="O189" s="22"/>
      <c r="P189" s="22"/>
      <c r="Q189" s="22"/>
      <c r="R189" s="23"/>
      <c r="S189" s="24"/>
      <c r="T189" s="24"/>
      <c r="U189" s="25"/>
      <c r="V189" s="25"/>
      <c r="W189" s="26"/>
      <c r="X189" s="27"/>
      <c r="Y189" s="28"/>
    </row>
    <row r="190" customFormat="false" ht="11.25" hidden="false" customHeight="false" outlineLevel="0" collapsed="false">
      <c r="A190" s="29"/>
      <c r="B190" s="15"/>
      <c r="F190" s="17"/>
      <c r="G190" s="18"/>
      <c r="H190" s="19"/>
      <c r="I190" s="20"/>
      <c r="J190" s="19"/>
      <c r="K190" s="21"/>
      <c r="L190" s="21"/>
      <c r="M190" s="22"/>
      <c r="N190" s="22"/>
      <c r="O190" s="22"/>
      <c r="P190" s="22"/>
      <c r="Q190" s="22"/>
      <c r="R190" s="23"/>
      <c r="S190" s="24"/>
      <c r="T190" s="24"/>
      <c r="U190" s="25"/>
      <c r="V190" s="25"/>
      <c r="W190" s="26"/>
      <c r="X190" s="27"/>
      <c r="Y190" s="28"/>
    </row>
    <row r="191" customFormat="false" ht="11.25" hidden="false" customHeight="false" outlineLevel="0" collapsed="false">
      <c r="A191" s="29"/>
      <c r="B191" s="15"/>
      <c r="F191" s="17"/>
      <c r="G191" s="18"/>
      <c r="H191" s="19"/>
      <c r="I191" s="20"/>
      <c r="J191" s="19"/>
      <c r="K191" s="21"/>
      <c r="L191" s="21"/>
      <c r="M191" s="22"/>
      <c r="N191" s="22"/>
      <c r="O191" s="22"/>
      <c r="P191" s="22"/>
      <c r="Q191" s="22"/>
      <c r="R191" s="23"/>
      <c r="S191" s="24"/>
      <c r="T191" s="24"/>
      <c r="U191" s="25"/>
      <c r="V191" s="25"/>
      <c r="W191" s="26"/>
      <c r="X191" s="27"/>
      <c r="Y191" s="28"/>
    </row>
    <row r="192" customFormat="false" ht="11.25" hidden="false" customHeight="false" outlineLevel="0" collapsed="false">
      <c r="A192" s="29"/>
      <c r="B192" s="15"/>
      <c r="F192" s="17"/>
      <c r="G192" s="18"/>
      <c r="H192" s="19"/>
      <c r="I192" s="20"/>
      <c r="J192" s="19"/>
      <c r="K192" s="21"/>
      <c r="L192" s="21"/>
      <c r="M192" s="22"/>
      <c r="N192" s="22"/>
      <c r="O192" s="22"/>
      <c r="P192" s="22"/>
      <c r="Q192" s="22"/>
      <c r="R192" s="23"/>
      <c r="S192" s="24"/>
      <c r="T192" s="24"/>
      <c r="U192" s="25"/>
      <c r="V192" s="25"/>
      <c r="W192" s="26"/>
      <c r="X192" s="27"/>
      <c r="Y192" s="28"/>
    </row>
    <row r="193" customFormat="false" ht="11.25" hidden="false" customHeight="false" outlineLevel="0" collapsed="false">
      <c r="A193" s="29"/>
      <c r="B193" s="15"/>
      <c r="F193" s="17"/>
      <c r="G193" s="18"/>
      <c r="H193" s="19"/>
      <c r="I193" s="20"/>
      <c r="J193" s="19"/>
      <c r="K193" s="21"/>
      <c r="L193" s="21"/>
      <c r="M193" s="22"/>
      <c r="N193" s="22"/>
      <c r="O193" s="22"/>
      <c r="P193" s="22"/>
      <c r="Q193" s="22"/>
      <c r="R193" s="23"/>
      <c r="S193" s="24"/>
      <c r="T193" s="24"/>
      <c r="U193" s="25"/>
      <c r="V193" s="25"/>
      <c r="W193" s="26"/>
      <c r="X193" s="27"/>
      <c r="Y193" s="28"/>
    </row>
    <row r="194" customFormat="false" ht="11.25" hidden="false" customHeight="false" outlineLevel="0" collapsed="false">
      <c r="A194" s="29"/>
      <c r="B194" s="15"/>
      <c r="F194" s="17"/>
      <c r="G194" s="18"/>
      <c r="H194" s="19"/>
      <c r="I194" s="20"/>
      <c r="J194" s="19"/>
      <c r="K194" s="21"/>
      <c r="L194" s="21"/>
      <c r="M194" s="22"/>
      <c r="N194" s="22"/>
      <c r="O194" s="22"/>
      <c r="P194" s="22"/>
      <c r="Q194" s="22"/>
      <c r="R194" s="23"/>
      <c r="S194" s="24"/>
      <c r="T194" s="24"/>
      <c r="U194" s="25"/>
      <c r="V194" s="25"/>
      <c r="W194" s="26"/>
      <c r="X194" s="27"/>
      <c r="Y194" s="28"/>
    </row>
    <row r="195" customFormat="false" ht="11.25" hidden="false" customHeight="false" outlineLevel="0" collapsed="false">
      <c r="A195" s="29"/>
      <c r="B195" s="15"/>
      <c r="F195" s="17"/>
      <c r="G195" s="18"/>
      <c r="H195" s="19"/>
      <c r="I195" s="20"/>
      <c r="J195" s="19"/>
      <c r="K195" s="21"/>
      <c r="L195" s="21"/>
      <c r="M195" s="22"/>
      <c r="N195" s="22"/>
      <c r="O195" s="22"/>
      <c r="P195" s="22"/>
      <c r="Q195" s="22"/>
      <c r="R195" s="23"/>
      <c r="S195" s="24"/>
      <c r="T195" s="24"/>
      <c r="U195" s="25"/>
      <c r="V195" s="25"/>
      <c r="W195" s="26"/>
      <c r="X195" s="27"/>
      <c r="Y195" s="28"/>
    </row>
    <row r="196" customFormat="false" ht="11.25" hidden="false" customHeight="false" outlineLevel="0" collapsed="false">
      <c r="A196" s="29"/>
      <c r="B196" s="15"/>
      <c r="F196" s="17"/>
      <c r="G196" s="18"/>
      <c r="H196" s="19"/>
      <c r="I196" s="20"/>
      <c r="J196" s="19"/>
      <c r="K196" s="21"/>
      <c r="L196" s="21"/>
      <c r="M196" s="22"/>
      <c r="N196" s="22"/>
      <c r="O196" s="22"/>
      <c r="P196" s="22"/>
      <c r="Q196" s="22"/>
      <c r="R196" s="23"/>
      <c r="S196" s="24"/>
      <c r="T196" s="24"/>
      <c r="U196" s="25"/>
      <c r="V196" s="25"/>
      <c r="W196" s="26"/>
      <c r="X196" s="27"/>
      <c r="Y196" s="28"/>
    </row>
    <row r="197" customFormat="false" ht="11.25" hidden="false" customHeight="false" outlineLevel="0" collapsed="false">
      <c r="A197" s="29"/>
      <c r="B197" s="15"/>
      <c r="F197" s="17"/>
      <c r="G197" s="18"/>
      <c r="H197" s="19"/>
      <c r="I197" s="20"/>
      <c r="J197" s="19"/>
      <c r="K197" s="21"/>
      <c r="L197" s="21"/>
      <c r="M197" s="22"/>
      <c r="N197" s="22"/>
      <c r="O197" s="22"/>
      <c r="P197" s="22"/>
      <c r="Q197" s="22"/>
      <c r="R197" s="23"/>
      <c r="S197" s="24"/>
      <c r="T197" s="24"/>
      <c r="U197" s="25"/>
      <c r="V197" s="25"/>
      <c r="W197" s="26"/>
      <c r="X197" s="27"/>
      <c r="Y197" s="28"/>
    </row>
    <row r="198" customFormat="false" ht="11.25" hidden="false" customHeight="false" outlineLevel="0" collapsed="false">
      <c r="A198" s="29"/>
      <c r="B198" s="15"/>
      <c r="F198" s="17"/>
      <c r="G198" s="18"/>
      <c r="H198" s="19"/>
      <c r="I198" s="20"/>
      <c r="J198" s="19"/>
      <c r="K198" s="21"/>
      <c r="L198" s="21"/>
      <c r="M198" s="22"/>
      <c r="N198" s="22"/>
      <c r="O198" s="22"/>
      <c r="P198" s="22"/>
      <c r="Q198" s="22"/>
      <c r="R198" s="23"/>
      <c r="S198" s="24"/>
      <c r="T198" s="24"/>
      <c r="U198" s="25"/>
      <c r="V198" s="25"/>
      <c r="W198" s="26"/>
      <c r="X198" s="27"/>
      <c r="Y198" s="28"/>
    </row>
    <row r="199" customFormat="false" ht="11.25" hidden="false" customHeight="false" outlineLevel="0" collapsed="false">
      <c r="A199" s="29"/>
      <c r="B199" s="15"/>
      <c r="F199" s="17"/>
      <c r="G199" s="18"/>
      <c r="H199" s="19"/>
      <c r="I199" s="20"/>
      <c r="J199" s="19"/>
      <c r="K199" s="21"/>
      <c r="L199" s="21"/>
      <c r="M199" s="22"/>
      <c r="N199" s="22"/>
      <c r="O199" s="22"/>
      <c r="P199" s="22"/>
      <c r="Q199" s="22"/>
      <c r="R199" s="23"/>
      <c r="S199" s="24"/>
      <c r="T199" s="24"/>
      <c r="U199" s="25"/>
      <c r="V199" s="25"/>
      <c r="W199" s="26"/>
      <c r="X199" s="27"/>
      <c r="Y199" s="28"/>
    </row>
    <row r="200" customFormat="false" ht="11.25" hidden="false" customHeight="false" outlineLevel="0" collapsed="false">
      <c r="A200" s="29"/>
      <c r="B200" s="15"/>
      <c r="F200" s="17"/>
      <c r="G200" s="18"/>
      <c r="H200" s="19"/>
      <c r="I200" s="20"/>
      <c r="J200" s="19"/>
      <c r="K200" s="21"/>
      <c r="L200" s="21"/>
      <c r="M200" s="22"/>
      <c r="N200" s="22"/>
      <c r="O200" s="22"/>
      <c r="P200" s="22"/>
      <c r="Q200" s="22"/>
      <c r="R200" s="23"/>
      <c r="S200" s="24"/>
      <c r="T200" s="24"/>
      <c r="U200" s="25"/>
      <c r="V200" s="25"/>
      <c r="W200" s="26"/>
      <c r="X200" s="27"/>
      <c r="Y200" s="28"/>
    </row>
    <row r="201" customFormat="false" ht="11.25" hidden="false" customHeight="false" outlineLevel="0" collapsed="false">
      <c r="A201" s="29"/>
      <c r="B201" s="15"/>
      <c r="F201" s="17"/>
      <c r="G201" s="18"/>
      <c r="H201" s="19"/>
      <c r="I201" s="20"/>
      <c r="J201" s="19"/>
      <c r="K201" s="21"/>
      <c r="L201" s="21"/>
      <c r="M201" s="22"/>
      <c r="N201" s="22"/>
      <c r="O201" s="22"/>
      <c r="P201" s="22"/>
      <c r="Q201" s="22"/>
      <c r="R201" s="23"/>
      <c r="S201" s="24"/>
      <c r="T201" s="24"/>
      <c r="U201" s="25"/>
      <c r="V201" s="25"/>
      <c r="W201" s="26"/>
      <c r="X201" s="27"/>
      <c r="Y201" s="28"/>
    </row>
    <row r="202" customFormat="false" ht="11.25" hidden="false" customHeight="false" outlineLevel="0" collapsed="false">
      <c r="A202" s="29"/>
      <c r="B202" s="15"/>
      <c r="F202" s="17"/>
      <c r="G202" s="18"/>
      <c r="H202" s="19"/>
      <c r="I202" s="20"/>
      <c r="J202" s="19"/>
      <c r="K202" s="21"/>
      <c r="L202" s="21"/>
      <c r="M202" s="22"/>
      <c r="N202" s="22"/>
      <c r="O202" s="22"/>
      <c r="P202" s="22"/>
      <c r="Q202" s="22"/>
      <c r="R202" s="23"/>
      <c r="S202" s="24"/>
      <c r="T202" s="24"/>
      <c r="U202" s="25"/>
      <c r="V202" s="25"/>
      <c r="W202" s="26"/>
      <c r="X202" s="27"/>
      <c r="Y202" s="28"/>
    </row>
    <row r="203" customFormat="false" ht="11.25" hidden="false" customHeight="false" outlineLevel="0" collapsed="false">
      <c r="A203" s="29"/>
      <c r="B203" s="15"/>
      <c r="F203" s="17"/>
      <c r="G203" s="18"/>
      <c r="H203" s="19"/>
      <c r="I203" s="20"/>
      <c r="J203" s="19"/>
      <c r="K203" s="21"/>
      <c r="L203" s="21"/>
      <c r="M203" s="22"/>
      <c r="N203" s="22"/>
      <c r="O203" s="22"/>
      <c r="P203" s="22"/>
      <c r="Q203" s="22"/>
      <c r="R203" s="23"/>
      <c r="S203" s="24"/>
      <c r="T203" s="24"/>
      <c r="U203" s="25"/>
      <c r="V203" s="25"/>
      <c r="W203" s="26"/>
      <c r="X203" s="27"/>
      <c r="Y203" s="28"/>
    </row>
    <row r="204" customFormat="false" ht="11.25" hidden="false" customHeight="false" outlineLevel="0" collapsed="false">
      <c r="A204" s="29"/>
      <c r="B204" s="15"/>
      <c r="F204" s="17"/>
      <c r="G204" s="18"/>
      <c r="H204" s="19"/>
      <c r="I204" s="20"/>
      <c r="J204" s="19"/>
      <c r="K204" s="21"/>
      <c r="L204" s="21"/>
      <c r="M204" s="22"/>
      <c r="N204" s="22"/>
      <c r="O204" s="22"/>
      <c r="P204" s="22"/>
      <c r="Q204" s="22"/>
      <c r="R204" s="23"/>
      <c r="S204" s="24"/>
      <c r="T204" s="24"/>
      <c r="U204" s="25"/>
      <c r="V204" s="25"/>
      <c r="W204" s="26"/>
      <c r="X204" s="27"/>
      <c r="Y204" s="28"/>
    </row>
    <row r="205" customFormat="false" ht="11.25" hidden="false" customHeight="false" outlineLevel="0" collapsed="false">
      <c r="A205" s="29"/>
      <c r="B205" s="15"/>
      <c r="F205" s="17"/>
      <c r="G205" s="18"/>
      <c r="H205" s="19"/>
      <c r="I205" s="20"/>
      <c r="J205" s="19"/>
      <c r="K205" s="21"/>
      <c r="L205" s="21"/>
      <c r="M205" s="22"/>
      <c r="N205" s="22"/>
      <c r="O205" s="22"/>
      <c r="P205" s="22"/>
      <c r="Q205" s="22"/>
      <c r="R205" s="23"/>
      <c r="S205" s="24"/>
      <c r="T205" s="24"/>
      <c r="U205" s="25"/>
      <c r="V205" s="25"/>
      <c r="W205" s="26"/>
      <c r="X205" s="27"/>
      <c r="Y205" s="28"/>
    </row>
    <row r="206" customFormat="false" ht="11.25" hidden="false" customHeight="false" outlineLevel="0" collapsed="false">
      <c r="A206" s="29"/>
      <c r="B206" s="15"/>
      <c r="F206" s="17"/>
      <c r="G206" s="18"/>
      <c r="H206" s="19"/>
      <c r="I206" s="20"/>
      <c r="J206" s="19"/>
      <c r="K206" s="21"/>
      <c r="L206" s="21"/>
      <c r="M206" s="22"/>
      <c r="N206" s="22"/>
      <c r="O206" s="22"/>
      <c r="P206" s="22"/>
      <c r="Q206" s="22"/>
      <c r="R206" s="23"/>
      <c r="S206" s="24"/>
      <c r="T206" s="24"/>
      <c r="U206" s="25"/>
      <c r="V206" s="25"/>
      <c r="W206" s="26"/>
      <c r="X206" s="27"/>
      <c r="Y206" s="28"/>
    </row>
    <row r="207" customFormat="false" ht="11.25" hidden="false" customHeight="false" outlineLevel="0" collapsed="false">
      <c r="A207" s="29"/>
      <c r="B207" s="15"/>
      <c r="F207" s="17"/>
      <c r="G207" s="18"/>
      <c r="H207" s="19"/>
      <c r="I207" s="20"/>
      <c r="J207" s="19"/>
      <c r="K207" s="21"/>
      <c r="L207" s="21"/>
      <c r="M207" s="22"/>
      <c r="N207" s="22"/>
      <c r="O207" s="22"/>
      <c r="P207" s="22"/>
      <c r="Q207" s="22"/>
      <c r="R207" s="23"/>
      <c r="S207" s="24"/>
      <c r="T207" s="24"/>
      <c r="U207" s="25"/>
      <c r="V207" s="25"/>
      <c r="W207" s="26"/>
      <c r="X207" s="27"/>
      <c r="Y207" s="28"/>
    </row>
    <row r="208" customFormat="false" ht="11.25" hidden="false" customHeight="false" outlineLevel="0" collapsed="false">
      <c r="A208" s="29"/>
      <c r="B208" s="15"/>
      <c r="F208" s="17"/>
      <c r="G208" s="18"/>
      <c r="H208" s="19"/>
      <c r="I208" s="20"/>
      <c r="J208" s="19"/>
      <c r="K208" s="21"/>
      <c r="L208" s="21"/>
      <c r="M208" s="22"/>
      <c r="N208" s="22"/>
      <c r="O208" s="22"/>
      <c r="P208" s="22"/>
      <c r="Q208" s="22"/>
      <c r="R208" s="23"/>
      <c r="S208" s="24"/>
      <c r="T208" s="24"/>
      <c r="U208" s="25"/>
      <c r="V208" s="25"/>
      <c r="W208" s="26"/>
      <c r="X208" s="27"/>
      <c r="Y208" s="28"/>
    </row>
    <row r="209" customFormat="false" ht="11.25" hidden="false" customHeight="false" outlineLevel="0" collapsed="false">
      <c r="A209" s="29"/>
      <c r="B209" s="15"/>
      <c r="F209" s="17"/>
      <c r="G209" s="18"/>
      <c r="H209" s="19"/>
      <c r="I209" s="20"/>
      <c r="J209" s="19"/>
      <c r="K209" s="21"/>
      <c r="L209" s="21"/>
      <c r="M209" s="22"/>
      <c r="N209" s="22"/>
      <c r="O209" s="22"/>
      <c r="P209" s="22"/>
      <c r="Q209" s="22"/>
      <c r="R209" s="23"/>
      <c r="S209" s="24"/>
      <c r="T209" s="24"/>
      <c r="U209" s="25"/>
      <c r="V209" s="25"/>
      <c r="W209" s="26"/>
      <c r="X209" s="27"/>
      <c r="Y209" s="28"/>
    </row>
    <row r="210" customFormat="false" ht="11.25" hidden="false" customHeight="false" outlineLevel="0" collapsed="false">
      <c r="A210" s="29"/>
      <c r="B210" s="15"/>
      <c r="F210" s="17"/>
      <c r="G210" s="18"/>
      <c r="H210" s="19"/>
      <c r="I210" s="20"/>
      <c r="J210" s="19"/>
      <c r="K210" s="21"/>
      <c r="L210" s="21"/>
      <c r="M210" s="22"/>
      <c r="N210" s="22"/>
      <c r="O210" s="22"/>
      <c r="P210" s="22"/>
      <c r="Q210" s="22"/>
      <c r="R210" s="23"/>
      <c r="S210" s="24"/>
      <c r="T210" s="24"/>
      <c r="U210" s="25"/>
      <c r="V210" s="25"/>
      <c r="W210" s="26"/>
      <c r="X210" s="27"/>
      <c r="Y210" s="28"/>
    </row>
    <row r="211" customFormat="false" ht="11.25" hidden="false" customHeight="false" outlineLevel="0" collapsed="false">
      <c r="A211" s="29"/>
      <c r="B211" s="15"/>
      <c r="F211" s="17"/>
      <c r="G211" s="18"/>
      <c r="H211" s="19"/>
      <c r="I211" s="20"/>
      <c r="J211" s="19"/>
      <c r="K211" s="21"/>
      <c r="L211" s="21"/>
      <c r="M211" s="22"/>
      <c r="N211" s="22"/>
      <c r="O211" s="22"/>
      <c r="P211" s="22"/>
      <c r="Q211" s="22"/>
      <c r="R211" s="23"/>
      <c r="S211" s="24"/>
      <c r="T211" s="24"/>
      <c r="U211" s="25"/>
      <c r="V211" s="25"/>
      <c r="W211" s="26"/>
      <c r="X211" s="27"/>
      <c r="Y211" s="28"/>
    </row>
    <row r="212" customFormat="false" ht="11.25" hidden="false" customHeight="false" outlineLevel="0" collapsed="false">
      <c r="A212" s="29"/>
      <c r="B212" s="15"/>
      <c r="F212" s="17"/>
      <c r="G212" s="18"/>
      <c r="H212" s="19"/>
      <c r="I212" s="20"/>
      <c r="J212" s="19"/>
      <c r="K212" s="21"/>
      <c r="L212" s="21"/>
      <c r="M212" s="22"/>
      <c r="N212" s="22"/>
      <c r="O212" s="22"/>
      <c r="P212" s="22"/>
      <c r="Q212" s="22"/>
      <c r="R212" s="23"/>
      <c r="S212" s="24"/>
      <c r="T212" s="24"/>
      <c r="U212" s="25"/>
      <c r="V212" s="25"/>
      <c r="W212" s="26"/>
      <c r="X212" s="27"/>
      <c r="Y212" s="28"/>
    </row>
    <row r="213" customFormat="false" ht="11.25" hidden="false" customHeight="false" outlineLevel="0" collapsed="false">
      <c r="A213" s="29"/>
      <c r="B213" s="15"/>
      <c r="F213" s="17"/>
      <c r="G213" s="18"/>
      <c r="H213" s="19"/>
      <c r="I213" s="20"/>
      <c r="J213" s="19"/>
      <c r="K213" s="21"/>
      <c r="L213" s="21"/>
      <c r="M213" s="22"/>
      <c r="N213" s="22"/>
      <c r="O213" s="22"/>
      <c r="P213" s="22"/>
      <c r="Q213" s="22"/>
      <c r="R213" s="23"/>
      <c r="S213" s="24"/>
      <c r="T213" s="24"/>
      <c r="U213" s="25"/>
      <c r="V213" s="25"/>
      <c r="W213" s="26"/>
      <c r="X213" s="27"/>
      <c r="Y213" s="28"/>
    </row>
    <row r="214" customFormat="false" ht="11.25" hidden="false" customHeight="false" outlineLevel="0" collapsed="false">
      <c r="A214" s="29"/>
      <c r="B214" s="15"/>
      <c r="F214" s="17"/>
      <c r="G214" s="18"/>
      <c r="H214" s="19"/>
      <c r="I214" s="20"/>
      <c r="J214" s="19"/>
      <c r="K214" s="21"/>
      <c r="L214" s="21"/>
      <c r="M214" s="22"/>
      <c r="N214" s="22"/>
      <c r="O214" s="22"/>
      <c r="P214" s="22"/>
      <c r="Q214" s="22"/>
      <c r="R214" s="23"/>
      <c r="S214" s="24"/>
      <c r="T214" s="24"/>
      <c r="U214" s="25"/>
      <c r="V214" s="25"/>
      <c r="W214" s="26"/>
      <c r="X214" s="27"/>
      <c r="Y214" s="28"/>
    </row>
    <row r="215" customFormat="false" ht="11.25" hidden="false" customHeight="false" outlineLevel="0" collapsed="false">
      <c r="A215" s="29"/>
      <c r="B215" s="15"/>
      <c r="F215" s="17"/>
      <c r="G215" s="18"/>
      <c r="H215" s="19"/>
      <c r="I215" s="20"/>
      <c r="J215" s="19"/>
      <c r="K215" s="21"/>
      <c r="L215" s="21"/>
      <c r="M215" s="22"/>
      <c r="N215" s="22"/>
      <c r="O215" s="22"/>
      <c r="P215" s="22"/>
      <c r="Q215" s="22"/>
      <c r="R215" s="23"/>
      <c r="S215" s="24"/>
      <c r="T215" s="24"/>
      <c r="U215" s="25"/>
      <c r="V215" s="25"/>
      <c r="W215" s="26"/>
      <c r="X215" s="27"/>
      <c r="Y215" s="28"/>
    </row>
    <row r="216" customFormat="false" ht="11.25" hidden="false" customHeight="false" outlineLevel="0" collapsed="false">
      <c r="A216" s="29"/>
      <c r="B216" s="15"/>
      <c r="F216" s="17"/>
      <c r="G216" s="18"/>
      <c r="H216" s="19"/>
      <c r="I216" s="20"/>
      <c r="J216" s="19"/>
      <c r="K216" s="21"/>
      <c r="L216" s="21"/>
      <c r="M216" s="22"/>
      <c r="N216" s="22"/>
      <c r="O216" s="22"/>
      <c r="P216" s="22"/>
      <c r="Q216" s="22"/>
      <c r="R216" s="23"/>
      <c r="S216" s="24"/>
      <c r="T216" s="24"/>
      <c r="U216" s="25"/>
      <c r="V216" s="25"/>
      <c r="W216" s="26"/>
      <c r="X216" s="27"/>
      <c r="Y216" s="28"/>
    </row>
    <row r="217" customFormat="false" ht="11.25" hidden="false" customHeight="false" outlineLevel="0" collapsed="false">
      <c r="A217" s="29"/>
      <c r="B217" s="15"/>
      <c r="F217" s="17"/>
      <c r="G217" s="18"/>
      <c r="H217" s="19"/>
      <c r="I217" s="20"/>
      <c r="J217" s="19"/>
      <c r="K217" s="21"/>
      <c r="L217" s="21"/>
      <c r="M217" s="22"/>
      <c r="N217" s="22"/>
      <c r="O217" s="22"/>
      <c r="P217" s="22"/>
      <c r="Q217" s="22"/>
      <c r="R217" s="23"/>
      <c r="S217" s="24"/>
      <c r="T217" s="24"/>
      <c r="U217" s="25"/>
      <c r="V217" s="25"/>
      <c r="W217" s="26"/>
      <c r="X217" s="27"/>
      <c r="Y217" s="28"/>
    </row>
    <row r="218" customFormat="false" ht="11.25" hidden="false" customHeight="false" outlineLevel="0" collapsed="false">
      <c r="A218" s="29"/>
      <c r="B218" s="15"/>
      <c r="F218" s="17"/>
      <c r="G218" s="18"/>
      <c r="H218" s="19"/>
      <c r="I218" s="20"/>
      <c r="J218" s="19"/>
      <c r="K218" s="21"/>
      <c r="L218" s="21"/>
      <c r="M218" s="22"/>
      <c r="N218" s="22"/>
      <c r="O218" s="22"/>
      <c r="P218" s="22"/>
      <c r="Q218" s="22"/>
      <c r="R218" s="23"/>
      <c r="S218" s="24"/>
      <c r="T218" s="24"/>
      <c r="U218" s="25"/>
      <c r="V218" s="25"/>
      <c r="W218" s="26"/>
      <c r="X218" s="27"/>
      <c r="Y218" s="28"/>
    </row>
    <row r="219" customFormat="false" ht="11.25" hidden="false" customHeight="false" outlineLevel="0" collapsed="false">
      <c r="A219" s="29"/>
      <c r="B219" s="15"/>
      <c r="F219" s="17"/>
      <c r="G219" s="18"/>
      <c r="H219" s="19"/>
      <c r="I219" s="20"/>
      <c r="J219" s="19"/>
      <c r="K219" s="21"/>
      <c r="L219" s="21"/>
      <c r="M219" s="22"/>
      <c r="N219" s="22"/>
      <c r="O219" s="22"/>
      <c r="P219" s="22"/>
      <c r="Q219" s="22"/>
      <c r="R219" s="23"/>
      <c r="S219" s="24"/>
      <c r="T219" s="24"/>
      <c r="U219" s="25"/>
      <c r="V219" s="25"/>
      <c r="W219" s="26"/>
      <c r="X219" s="27"/>
      <c r="Y219" s="28"/>
    </row>
    <row r="220" customFormat="false" ht="11.25" hidden="false" customHeight="false" outlineLevel="0" collapsed="false">
      <c r="A220" s="29"/>
      <c r="B220" s="15"/>
      <c r="F220" s="17"/>
      <c r="G220" s="18"/>
      <c r="H220" s="19"/>
      <c r="I220" s="20"/>
      <c r="J220" s="19"/>
      <c r="K220" s="21"/>
      <c r="L220" s="21"/>
      <c r="M220" s="22"/>
      <c r="N220" s="22"/>
      <c r="O220" s="22"/>
      <c r="P220" s="22"/>
      <c r="Q220" s="22"/>
      <c r="R220" s="23"/>
      <c r="S220" s="24"/>
      <c r="T220" s="24"/>
      <c r="U220" s="25"/>
      <c r="V220" s="25"/>
      <c r="W220" s="26"/>
      <c r="X220" s="27"/>
      <c r="Y220" s="28"/>
    </row>
    <row r="221" customFormat="false" ht="11.25" hidden="false" customHeight="false" outlineLevel="0" collapsed="false">
      <c r="A221" s="29"/>
      <c r="B221" s="15"/>
      <c r="F221" s="17"/>
      <c r="G221" s="18"/>
      <c r="H221" s="19"/>
      <c r="I221" s="20"/>
      <c r="J221" s="19"/>
      <c r="K221" s="21"/>
      <c r="L221" s="21"/>
      <c r="M221" s="22"/>
      <c r="N221" s="22"/>
      <c r="O221" s="22"/>
      <c r="P221" s="22"/>
      <c r="Q221" s="22"/>
      <c r="R221" s="23"/>
      <c r="S221" s="24"/>
      <c r="T221" s="24"/>
      <c r="U221" s="25"/>
      <c r="V221" s="25"/>
      <c r="W221" s="26"/>
      <c r="X221" s="27"/>
      <c r="Y221" s="28"/>
    </row>
    <row r="222" customFormat="false" ht="11.25" hidden="false" customHeight="false" outlineLevel="0" collapsed="false">
      <c r="A222" s="29"/>
      <c r="B222" s="15"/>
      <c r="F222" s="17"/>
      <c r="G222" s="18"/>
      <c r="H222" s="19"/>
      <c r="I222" s="20"/>
      <c r="J222" s="19"/>
      <c r="K222" s="21"/>
      <c r="L222" s="21"/>
      <c r="M222" s="22"/>
      <c r="N222" s="22"/>
      <c r="O222" s="22"/>
      <c r="P222" s="22"/>
      <c r="Q222" s="22"/>
      <c r="R222" s="23"/>
      <c r="S222" s="24"/>
      <c r="T222" s="24"/>
      <c r="U222" s="25"/>
      <c r="V222" s="25"/>
      <c r="W222" s="26"/>
      <c r="X222" s="27"/>
      <c r="Y222" s="28"/>
    </row>
    <row r="223" customFormat="false" ht="11.25" hidden="false" customHeight="false" outlineLevel="0" collapsed="false">
      <c r="A223" s="29"/>
      <c r="B223" s="15"/>
      <c r="F223" s="17"/>
      <c r="G223" s="18"/>
      <c r="H223" s="19"/>
      <c r="I223" s="20"/>
      <c r="J223" s="19"/>
      <c r="K223" s="21"/>
      <c r="L223" s="21"/>
      <c r="M223" s="22"/>
      <c r="N223" s="22"/>
      <c r="O223" s="22"/>
      <c r="P223" s="22"/>
      <c r="Q223" s="22"/>
      <c r="R223" s="23"/>
      <c r="S223" s="24"/>
      <c r="T223" s="24"/>
      <c r="U223" s="25"/>
      <c r="V223" s="25"/>
      <c r="W223" s="26"/>
      <c r="X223" s="27"/>
      <c r="Y223" s="28"/>
    </row>
    <row r="224" customFormat="false" ht="11.25" hidden="false" customHeight="false" outlineLevel="0" collapsed="false">
      <c r="A224" s="29"/>
      <c r="B224" s="15"/>
      <c r="F224" s="17"/>
      <c r="G224" s="18"/>
      <c r="H224" s="19"/>
      <c r="I224" s="20"/>
      <c r="J224" s="19"/>
      <c r="K224" s="21"/>
      <c r="L224" s="21"/>
      <c r="M224" s="22"/>
      <c r="N224" s="22"/>
      <c r="O224" s="22"/>
      <c r="P224" s="22"/>
      <c r="Q224" s="22"/>
      <c r="R224" s="23"/>
      <c r="S224" s="24"/>
      <c r="T224" s="24"/>
      <c r="U224" s="25"/>
      <c r="V224" s="25"/>
      <c r="W224" s="26"/>
      <c r="X224" s="27"/>
      <c r="Y224" s="28"/>
    </row>
    <row r="225" customFormat="false" ht="11.25" hidden="false" customHeight="false" outlineLevel="0" collapsed="false">
      <c r="A225" s="29"/>
      <c r="B225" s="15"/>
      <c r="F225" s="17"/>
      <c r="G225" s="18"/>
      <c r="H225" s="19"/>
      <c r="I225" s="20"/>
      <c r="J225" s="19"/>
      <c r="K225" s="21"/>
      <c r="L225" s="21"/>
      <c r="M225" s="22"/>
      <c r="N225" s="22"/>
      <c r="O225" s="22"/>
      <c r="P225" s="22"/>
      <c r="Q225" s="22"/>
      <c r="R225" s="23"/>
      <c r="S225" s="24"/>
      <c r="T225" s="24"/>
      <c r="U225" s="25"/>
      <c r="V225" s="25"/>
      <c r="W225" s="26"/>
      <c r="X225" s="27"/>
      <c r="Y225" s="28"/>
    </row>
    <row r="226" customFormat="false" ht="11.25" hidden="false" customHeight="false" outlineLevel="0" collapsed="false">
      <c r="A226" s="29"/>
      <c r="B226" s="15"/>
      <c r="F226" s="17"/>
      <c r="G226" s="18"/>
      <c r="H226" s="19"/>
      <c r="I226" s="20"/>
      <c r="J226" s="19"/>
      <c r="K226" s="21"/>
      <c r="L226" s="21"/>
      <c r="M226" s="22"/>
      <c r="N226" s="22"/>
      <c r="O226" s="22"/>
      <c r="P226" s="22"/>
      <c r="Q226" s="22"/>
      <c r="R226" s="23"/>
      <c r="S226" s="24"/>
      <c r="T226" s="24"/>
      <c r="U226" s="25"/>
      <c r="V226" s="25"/>
      <c r="W226" s="26"/>
      <c r="X226" s="27"/>
      <c r="Y226" s="28"/>
    </row>
    <row r="227" customFormat="false" ht="11.25" hidden="false" customHeight="false" outlineLevel="0" collapsed="false">
      <c r="A227" s="29"/>
      <c r="B227" s="15"/>
      <c r="F227" s="17"/>
      <c r="G227" s="18"/>
      <c r="H227" s="19"/>
      <c r="I227" s="20"/>
      <c r="J227" s="19"/>
      <c r="K227" s="21"/>
      <c r="L227" s="21"/>
      <c r="M227" s="22"/>
      <c r="N227" s="22"/>
      <c r="O227" s="22"/>
      <c r="P227" s="22"/>
      <c r="Q227" s="22"/>
      <c r="R227" s="23"/>
      <c r="S227" s="24"/>
      <c r="T227" s="24"/>
      <c r="U227" s="25"/>
      <c r="V227" s="25"/>
      <c r="W227" s="26"/>
      <c r="X227" s="27"/>
      <c r="Y227" s="28"/>
    </row>
    <row r="228" customFormat="false" ht="11.25" hidden="false" customHeight="false" outlineLevel="0" collapsed="false">
      <c r="A228" s="29"/>
      <c r="B228" s="15"/>
      <c r="F228" s="17"/>
      <c r="G228" s="18"/>
      <c r="H228" s="19"/>
      <c r="I228" s="20"/>
      <c r="J228" s="19"/>
      <c r="K228" s="21"/>
      <c r="L228" s="21"/>
      <c r="M228" s="22"/>
      <c r="N228" s="22"/>
      <c r="O228" s="22"/>
      <c r="P228" s="22"/>
      <c r="Q228" s="22"/>
      <c r="R228" s="23"/>
      <c r="S228" s="24"/>
      <c r="T228" s="24"/>
      <c r="U228" s="25"/>
      <c r="V228" s="25"/>
      <c r="W228" s="26"/>
      <c r="X228" s="27"/>
      <c r="Y228" s="28"/>
    </row>
    <row r="229" customFormat="false" ht="11.25" hidden="false" customHeight="false" outlineLevel="0" collapsed="false">
      <c r="A229" s="29"/>
      <c r="B229" s="15"/>
      <c r="F229" s="17"/>
      <c r="G229" s="18"/>
      <c r="H229" s="19"/>
      <c r="I229" s="20"/>
      <c r="J229" s="19"/>
      <c r="K229" s="21"/>
      <c r="L229" s="21"/>
      <c r="M229" s="22"/>
      <c r="N229" s="22"/>
      <c r="O229" s="22"/>
      <c r="P229" s="22"/>
      <c r="Q229" s="22"/>
      <c r="R229" s="23"/>
      <c r="S229" s="24"/>
      <c r="T229" s="24"/>
      <c r="U229" s="25"/>
      <c r="V229" s="25"/>
      <c r="W229" s="26"/>
      <c r="X229" s="27"/>
      <c r="Y229" s="28"/>
    </row>
    <row r="230" customFormat="false" ht="11.25" hidden="false" customHeight="false" outlineLevel="0" collapsed="false">
      <c r="A230" s="29"/>
      <c r="B230" s="15"/>
      <c r="F230" s="17"/>
      <c r="G230" s="18"/>
      <c r="H230" s="19"/>
      <c r="I230" s="20"/>
      <c r="J230" s="19"/>
      <c r="K230" s="21"/>
      <c r="L230" s="21"/>
      <c r="M230" s="22"/>
      <c r="N230" s="22"/>
      <c r="O230" s="22"/>
      <c r="P230" s="22"/>
      <c r="Q230" s="22"/>
      <c r="R230" s="23"/>
      <c r="S230" s="24"/>
      <c r="T230" s="24"/>
      <c r="U230" s="25"/>
      <c r="V230" s="25"/>
      <c r="W230" s="26"/>
      <c r="X230" s="27"/>
      <c r="Y230" s="28"/>
    </row>
    <row r="231" customFormat="false" ht="11.25" hidden="false" customHeight="false" outlineLevel="0" collapsed="false">
      <c r="A231" s="29"/>
      <c r="B231" s="15"/>
      <c r="F231" s="17"/>
      <c r="G231" s="18"/>
      <c r="H231" s="19"/>
      <c r="I231" s="20"/>
      <c r="J231" s="19"/>
      <c r="K231" s="21"/>
      <c r="L231" s="21"/>
      <c r="M231" s="22"/>
      <c r="N231" s="22"/>
      <c r="O231" s="22"/>
      <c r="P231" s="22"/>
      <c r="Q231" s="22"/>
      <c r="R231" s="23"/>
      <c r="S231" s="24"/>
      <c r="T231" s="24"/>
      <c r="U231" s="25"/>
      <c r="V231" s="25"/>
      <c r="W231" s="26"/>
      <c r="X231" s="27"/>
      <c r="Y231" s="28"/>
    </row>
    <row r="232" customFormat="false" ht="11.25" hidden="false" customHeight="false" outlineLevel="0" collapsed="false">
      <c r="A232" s="29"/>
      <c r="B232" s="15"/>
      <c r="F232" s="17"/>
      <c r="G232" s="18"/>
      <c r="H232" s="19"/>
      <c r="I232" s="20"/>
      <c r="J232" s="19"/>
      <c r="K232" s="21"/>
      <c r="L232" s="21"/>
      <c r="M232" s="22"/>
      <c r="N232" s="22"/>
      <c r="O232" s="22"/>
      <c r="P232" s="22"/>
      <c r="Q232" s="22"/>
      <c r="R232" s="23"/>
      <c r="S232" s="24"/>
      <c r="T232" s="24"/>
      <c r="U232" s="25"/>
      <c r="V232" s="25"/>
      <c r="W232" s="26"/>
      <c r="X232" s="27"/>
      <c r="Y232" s="28"/>
    </row>
    <row r="233" customFormat="false" ht="11.25" hidden="false" customHeight="false" outlineLevel="0" collapsed="false">
      <c r="A233" s="29"/>
      <c r="B233" s="15"/>
      <c r="F233" s="17"/>
      <c r="G233" s="18"/>
      <c r="H233" s="19"/>
      <c r="I233" s="20"/>
      <c r="J233" s="19"/>
      <c r="K233" s="21"/>
      <c r="L233" s="21"/>
      <c r="M233" s="22"/>
      <c r="N233" s="22"/>
      <c r="O233" s="22"/>
      <c r="P233" s="22"/>
      <c r="Q233" s="22"/>
      <c r="R233" s="23"/>
      <c r="S233" s="24"/>
      <c r="T233" s="24"/>
      <c r="U233" s="25"/>
      <c r="V233" s="25"/>
      <c r="W233" s="26"/>
      <c r="X233" s="27"/>
      <c r="Y233" s="28"/>
    </row>
    <row r="234" customFormat="false" ht="11.25" hidden="false" customHeight="false" outlineLevel="0" collapsed="false">
      <c r="A234" s="29"/>
      <c r="B234" s="15"/>
      <c r="F234" s="17"/>
      <c r="G234" s="18"/>
      <c r="H234" s="19"/>
      <c r="I234" s="20"/>
      <c r="J234" s="19"/>
      <c r="K234" s="21"/>
      <c r="L234" s="21"/>
      <c r="M234" s="22"/>
      <c r="N234" s="22"/>
      <c r="O234" s="22"/>
      <c r="P234" s="22"/>
      <c r="Q234" s="22"/>
      <c r="R234" s="23"/>
      <c r="S234" s="24"/>
      <c r="T234" s="24"/>
      <c r="U234" s="25"/>
      <c r="V234" s="25"/>
      <c r="W234" s="26"/>
      <c r="X234" s="27"/>
      <c r="Y234" s="28"/>
    </row>
    <row r="235" customFormat="false" ht="11.25" hidden="false" customHeight="false" outlineLevel="0" collapsed="false">
      <c r="A235" s="29"/>
      <c r="B235" s="15"/>
      <c r="F235" s="17"/>
      <c r="G235" s="18"/>
      <c r="H235" s="19"/>
      <c r="I235" s="20"/>
      <c r="J235" s="19"/>
      <c r="K235" s="21"/>
      <c r="L235" s="21"/>
      <c r="M235" s="22"/>
      <c r="N235" s="22"/>
      <c r="O235" s="22"/>
      <c r="P235" s="22"/>
      <c r="Q235" s="22"/>
      <c r="R235" s="23"/>
      <c r="S235" s="24"/>
      <c r="T235" s="24"/>
      <c r="U235" s="25"/>
      <c r="V235" s="25"/>
      <c r="W235" s="26"/>
      <c r="X235" s="27"/>
      <c r="Y235" s="28"/>
    </row>
    <row r="236" customFormat="false" ht="11.25" hidden="false" customHeight="false" outlineLevel="0" collapsed="false">
      <c r="A236" s="29"/>
      <c r="B236" s="15"/>
      <c r="F236" s="17"/>
      <c r="G236" s="18"/>
      <c r="H236" s="19"/>
      <c r="I236" s="20"/>
      <c r="J236" s="19"/>
      <c r="K236" s="21"/>
      <c r="L236" s="21"/>
      <c r="M236" s="22"/>
      <c r="N236" s="22"/>
      <c r="O236" s="22"/>
      <c r="P236" s="22"/>
      <c r="Q236" s="22"/>
      <c r="R236" s="23"/>
      <c r="S236" s="24"/>
      <c r="T236" s="24"/>
      <c r="U236" s="25"/>
      <c r="V236" s="25"/>
      <c r="W236" s="26"/>
      <c r="X236" s="27"/>
      <c r="Y236" s="28"/>
    </row>
    <row r="237" customFormat="false" ht="11.25" hidden="false" customHeight="false" outlineLevel="0" collapsed="false">
      <c r="A237" s="29"/>
      <c r="B237" s="15"/>
      <c r="F237" s="17"/>
      <c r="G237" s="18"/>
      <c r="H237" s="19"/>
      <c r="I237" s="20"/>
      <c r="J237" s="19"/>
      <c r="K237" s="21"/>
      <c r="L237" s="21"/>
      <c r="M237" s="22"/>
      <c r="N237" s="22"/>
      <c r="O237" s="22"/>
      <c r="P237" s="22"/>
      <c r="Q237" s="22"/>
      <c r="R237" s="23"/>
      <c r="S237" s="24"/>
      <c r="T237" s="24"/>
      <c r="U237" s="25"/>
      <c r="V237" s="25"/>
      <c r="W237" s="26"/>
      <c r="X237" s="27"/>
      <c r="Y237" s="28"/>
    </row>
    <row r="238" customFormat="false" ht="11.25" hidden="false" customHeight="false" outlineLevel="0" collapsed="false">
      <c r="A238" s="29"/>
      <c r="B238" s="15"/>
      <c r="F238" s="17"/>
      <c r="G238" s="18"/>
      <c r="H238" s="19"/>
      <c r="I238" s="20"/>
      <c r="J238" s="19"/>
      <c r="K238" s="21"/>
      <c r="L238" s="21"/>
      <c r="M238" s="22"/>
      <c r="N238" s="22"/>
      <c r="O238" s="22"/>
      <c r="P238" s="22"/>
      <c r="Q238" s="22"/>
      <c r="R238" s="23"/>
      <c r="S238" s="24"/>
      <c r="T238" s="24"/>
      <c r="U238" s="25"/>
      <c r="V238" s="25"/>
      <c r="W238" s="26"/>
      <c r="X238" s="27"/>
      <c r="Y238" s="28"/>
    </row>
    <row r="239" customFormat="false" ht="11.25" hidden="false" customHeight="false" outlineLevel="0" collapsed="false">
      <c r="A239" s="29"/>
      <c r="B239" s="15"/>
      <c r="F239" s="17"/>
      <c r="G239" s="18"/>
      <c r="H239" s="19"/>
      <c r="I239" s="20"/>
      <c r="J239" s="19"/>
      <c r="K239" s="21"/>
      <c r="L239" s="21"/>
      <c r="M239" s="22"/>
      <c r="N239" s="22"/>
      <c r="O239" s="22"/>
      <c r="P239" s="22"/>
      <c r="Q239" s="22"/>
      <c r="R239" s="23"/>
      <c r="S239" s="24"/>
      <c r="T239" s="24"/>
      <c r="U239" s="25"/>
      <c r="V239" s="25"/>
      <c r="W239" s="26"/>
      <c r="X239" s="27"/>
      <c r="Y239" s="28"/>
    </row>
    <row r="240" customFormat="false" ht="11.25" hidden="false" customHeight="false" outlineLevel="0" collapsed="false">
      <c r="A240" s="29"/>
      <c r="B240" s="15"/>
      <c r="F240" s="17"/>
      <c r="G240" s="18"/>
      <c r="H240" s="19"/>
      <c r="I240" s="20"/>
      <c r="J240" s="19"/>
      <c r="K240" s="21"/>
      <c r="L240" s="21"/>
      <c r="M240" s="22"/>
      <c r="N240" s="22"/>
      <c r="O240" s="22"/>
      <c r="P240" s="22"/>
      <c r="Q240" s="22"/>
      <c r="R240" s="23"/>
      <c r="S240" s="24"/>
      <c r="T240" s="24"/>
      <c r="U240" s="25"/>
      <c r="V240" s="25"/>
      <c r="W240" s="26"/>
      <c r="X240" s="27"/>
      <c r="Y240" s="28"/>
    </row>
    <row r="241" customFormat="false" ht="11.25" hidden="false" customHeight="false" outlineLevel="0" collapsed="false">
      <c r="A241" s="29"/>
      <c r="B241" s="15"/>
      <c r="F241" s="17"/>
      <c r="G241" s="18"/>
      <c r="H241" s="19"/>
      <c r="I241" s="20"/>
      <c r="J241" s="19"/>
      <c r="K241" s="21"/>
      <c r="L241" s="21"/>
      <c r="M241" s="22"/>
      <c r="N241" s="22"/>
      <c r="O241" s="22"/>
      <c r="P241" s="22"/>
      <c r="Q241" s="22"/>
      <c r="R241" s="23"/>
      <c r="S241" s="24"/>
      <c r="T241" s="24"/>
      <c r="U241" s="25"/>
      <c r="V241" s="25"/>
      <c r="W241" s="26"/>
      <c r="X241" s="27"/>
      <c r="Y241" s="28"/>
    </row>
    <row r="242" customFormat="false" ht="11.25" hidden="false" customHeight="false" outlineLevel="0" collapsed="false">
      <c r="A242" s="29"/>
      <c r="B242" s="15"/>
      <c r="F242" s="17"/>
      <c r="G242" s="18"/>
      <c r="H242" s="19"/>
      <c r="I242" s="20"/>
      <c r="J242" s="19"/>
      <c r="K242" s="21"/>
      <c r="L242" s="21"/>
      <c r="M242" s="22"/>
      <c r="N242" s="22"/>
      <c r="O242" s="22"/>
      <c r="P242" s="22"/>
      <c r="Q242" s="22"/>
      <c r="R242" s="23"/>
      <c r="S242" s="24"/>
      <c r="T242" s="24"/>
      <c r="U242" s="25"/>
      <c r="V242" s="25"/>
      <c r="W242" s="26"/>
      <c r="X242" s="27"/>
      <c r="Y242" s="28"/>
    </row>
    <row r="243" customFormat="false" ht="11.25" hidden="false" customHeight="false" outlineLevel="0" collapsed="false">
      <c r="A243" s="29"/>
      <c r="B243" s="15"/>
      <c r="F243" s="17"/>
      <c r="G243" s="18"/>
      <c r="H243" s="19"/>
      <c r="I243" s="20"/>
      <c r="J243" s="19"/>
      <c r="K243" s="21"/>
      <c r="L243" s="21"/>
      <c r="M243" s="22"/>
      <c r="N243" s="22"/>
      <c r="O243" s="22"/>
      <c r="P243" s="22"/>
      <c r="Q243" s="22"/>
      <c r="R243" s="23"/>
      <c r="S243" s="24"/>
      <c r="T243" s="24"/>
      <c r="U243" s="25"/>
      <c r="V243" s="25"/>
      <c r="W243" s="26"/>
      <c r="X243" s="27"/>
      <c r="Y243" s="28"/>
    </row>
    <row r="244" customFormat="false" ht="11.25" hidden="false" customHeight="false" outlineLevel="0" collapsed="false">
      <c r="A244" s="29"/>
      <c r="B244" s="15"/>
      <c r="F244" s="17"/>
      <c r="G244" s="18"/>
      <c r="H244" s="19"/>
      <c r="I244" s="20"/>
      <c r="J244" s="19"/>
      <c r="K244" s="21"/>
      <c r="L244" s="21"/>
      <c r="M244" s="22"/>
      <c r="N244" s="22"/>
      <c r="O244" s="22"/>
      <c r="P244" s="22"/>
      <c r="Q244" s="22"/>
      <c r="R244" s="23"/>
      <c r="S244" s="24"/>
      <c r="T244" s="24"/>
      <c r="U244" s="25"/>
      <c r="V244" s="25"/>
      <c r="W244" s="26"/>
      <c r="X244" s="27"/>
      <c r="Y244" s="28"/>
    </row>
    <row r="245" customFormat="false" ht="11.25" hidden="false" customHeight="false" outlineLevel="0" collapsed="false">
      <c r="A245" s="29"/>
      <c r="B245" s="15"/>
      <c r="F245" s="17"/>
      <c r="G245" s="18"/>
      <c r="H245" s="19"/>
      <c r="I245" s="20"/>
      <c r="J245" s="19"/>
      <c r="K245" s="21"/>
      <c r="L245" s="21"/>
      <c r="M245" s="22"/>
      <c r="N245" s="22"/>
      <c r="O245" s="22"/>
      <c r="P245" s="22"/>
      <c r="Q245" s="22"/>
      <c r="R245" s="23"/>
      <c r="S245" s="24"/>
      <c r="T245" s="24"/>
      <c r="U245" s="25"/>
      <c r="V245" s="25"/>
      <c r="W245" s="26"/>
      <c r="X245" s="27"/>
      <c r="Y245" s="28"/>
    </row>
    <row r="246" customFormat="false" ht="11.25" hidden="false" customHeight="false" outlineLevel="0" collapsed="false">
      <c r="A246" s="29"/>
      <c r="B246" s="15"/>
      <c r="F246" s="17"/>
      <c r="G246" s="18"/>
      <c r="H246" s="19"/>
      <c r="I246" s="20"/>
      <c r="J246" s="19"/>
      <c r="K246" s="21"/>
      <c r="L246" s="21"/>
      <c r="M246" s="22"/>
      <c r="N246" s="22"/>
      <c r="O246" s="22"/>
      <c r="P246" s="22"/>
      <c r="Q246" s="22"/>
      <c r="R246" s="23"/>
      <c r="S246" s="24"/>
      <c r="T246" s="24"/>
      <c r="U246" s="25"/>
      <c r="V246" s="25"/>
      <c r="W246" s="26"/>
      <c r="X246" s="27"/>
      <c r="Y246" s="28"/>
    </row>
    <row r="247" customFormat="false" ht="11.25" hidden="false" customHeight="false" outlineLevel="0" collapsed="false">
      <c r="A247" s="29"/>
      <c r="B247" s="15"/>
      <c r="F247" s="17"/>
      <c r="G247" s="18"/>
      <c r="H247" s="19"/>
      <c r="I247" s="20"/>
      <c r="J247" s="19"/>
      <c r="K247" s="21"/>
      <c r="L247" s="21"/>
      <c r="M247" s="22"/>
      <c r="N247" s="22"/>
      <c r="O247" s="22"/>
      <c r="P247" s="22"/>
      <c r="Q247" s="22"/>
      <c r="R247" s="23"/>
      <c r="S247" s="24"/>
      <c r="T247" s="24"/>
      <c r="U247" s="25"/>
      <c r="V247" s="25"/>
      <c r="W247" s="26"/>
      <c r="X247" s="27"/>
      <c r="Y247" s="28"/>
    </row>
    <row r="248" customFormat="false" ht="11.25" hidden="false" customHeight="false" outlineLevel="0" collapsed="false">
      <c r="A248" s="29"/>
      <c r="B248" s="15"/>
      <c r="F248" s="17"/>
      <c r="G248" s="18"/>
      <c r="H248" s="19"/>
      <c r="I248" s="20"/>
      <c r="J248" s="19"/>
      <c r="K248" s="21"/>
      <c r="L248" s="21"/>
      <c r="M248" s="22"/>
      <c r="N248" s="22"/>
      <c r="O248" s="22"/>
      <c r="P248" s="22"/>
      <c r="Q248" s="22"/>
      <c r="R248" s="23"/>
      <c r="S248" s="24"/>
      <c r="T248" s="24"/>
      <c r="U248" s="25"/>
      <c r="V248" s="25"/>
      <c r="W248" s="26"/>
      <c r="X248" s="27"/>
      <c r="Y248" s="28"/>
    </row>
    <row r="249" customFormat="false" ht="11.25" hidden="false" customHeight="false" outlineLevel="0" collapsed="false">
      <c r="A249" s="29"/>
      <c r="B249" s="15"/>
      <c r="F249" s="17"/>
      <c r="G249" s="18"/>
      <c r="H249" s="19"/>
      <c r="I249" s="20"/>
      <c r="J249" s="19"/>
      <c r="K249" s="21"/>
      <c r="L249" s="21"/>
      <c r="M249" s="22"/>
      <c r="N249" s="22"/>
      <c r="O249" s="22"/>
      <c r="P249" s="22"/>
      <c r="Q249" s="22"/>
      <c r="R249" s="23"/>
      <c r="S249" s="24"/>
      <c r="T249" s="24"/>
      <c r="U249" s="25"/>
      <c r="V249" s="25"/>
      <c r="W249" s="26"/>
      <c r="X249" s="27"/>
      <c r="Y249" s="28"/>
    </row>
    <row r="250" customFormat="false" ht="11.25" hidden="false" customHeight="false" outlineLevel="0" collapsed="false">
      <c r="A250" s="29"/>
      <c r="B250" s="15"/>
      <c r="F250" s="17"/>
      <c r="G250" s="18"/>
      <c r="H250" s="19"/>
      <c r="I250" s="20"/>
      <c r="J250" s="19"/>
      <c r="K250" s="21"/>
      <c r="L250" s="21"/>
      <c r="M250" s="22"/>
      <c r="N250" s="22"/>
      <c r="O250" s="22"/>
      <c r="P250" s="22"/>
      <c r="Q250" s="22"/>
      <c r="R250" s="23"/>
      <c r="S250" s="24"/>
      <c r="T250" s="24"/>
      <c r="U250" s="25"/>
      <c r="V250" s="25"/>
      <c r="W250" s="26"/>
      <c r="X250" s="27"/>
      <c r="Y250" s="28"/>
    </row>
    <row r="251" customFormat="false" ht="11.25" hidden="false" customHeight="false" outlineLevel="0" collapsed="false">
      <c r="A251" s="29"/>
      <c r="B251" s="15"/>
      <c r="F251" s="17"/>
      <c r="G251" s="18"/>
      <c r="H251" s="19"/>
      <c r="I251" s="20"/>
      <c r="J251" s="19"/>
      <c r="K251" s="21"/>
      <c r="L251" s="21"/>
      <c r="M251" s="22"/>
      <c r="N251" s="22"/>
      <c r="O251" s="22"/>
      <c r="P251" s="22"/>
      <c r="Q251" s="22"/>
      <c r="R251" s="23"/>
      <c r="S251" s="24"/>
      <c r="T251" s="24"/>
      <c r="U251" s="25"/>
      <c r="V251" s="25"/>
      <c r="W251" s="26"/>
      <c r="X251" s="27"/>
      <c r="Y251" s="28"/>
    </row>
    <row r="252" customFormat="false" ht="11.25" hidden="false" customHeight="false" outlineLevel="0" collapsed="false">
      <c r="A252" s="29"/>
      <c r="B252" s="15"/>
      <c r="F252" s="17"/>
      <c r="G252" s="18"/>
      <c r="H252" s="19"/>
      <c r="I252" s="20"/>
      <c r="J252" s="19"/>
      <c r="K252" s="21"/>
      <c r="L252" s="21"/>
      <c r="M252" s="22"/>
      <c r="N252" s="22"/>
      <c r="O252" s="22"/>
      <c r="P252" s="22"/>
      <c r="Q252" s="22"/>
      <c r="R252" s="23"/>
      <c r="S252" s="24"/>
      <c r="T252" s="24"/>
      <c r="U252" s="25"/>
      <c r="V252" s="25"/>
      <c r="W252" s="26"/>
      <c r="X252" s="27"/>
      <c r="Y252" s="28"/>
    </row>
    <row r="253" customFormat="false" ht="11.25" hidden="false" customHeight="false" outlineLevel="0" collapsed="false">
      <c r="A253" s="29"/>
      <c r="B253" s="15"/>
      <c r="F253" s="17"/>
      <c r="G253" s="18"/>
      <c r="H253" s="19"/>
      <c r="I253" s="20"/>
      <c r="J253" s="19"/>
      <c r="K253" s="21"/>
      <c r="L253" s="21"/>
      <c r="M253" s="22"/>
      <c r="N253" s="22"/>
      <c r="O253" s="22"/>
      <c r="P253" s="22"/>
      <c r="Q253" s="22"/>
      <c r="R253" s="23"/>
      <c r="S253" s="24"/>
      <c r="T253" s="24"/>
      <c r="U253" s="25"/>
      <c r="V253" s="25"/>
      <c r="W253" s="26"/>
      <c r="X253" s="27"/>
      <c r="Y253" s="28"/>
    </row>
    <row r="254" customFormat="false" ht="11.25" hidden="false" customHeight="false" outlineLevel="0" collapsed="false">
      <c r="A254" s="29"/>
      <c r="B254" s="15"/>
      <c r="F254" s="17"/>
      <c r="G254" s="18"/>
      <c r="H254" s="19"/>
      <c r="I254" s="20"/>
      <c r="J254" s="19"/>
      <c r="K254" s="21"/>
      <c r="L254" s="21"/>
      <c r="M254" s="22"/>
      <c r="N254" s="22"/>
      <c r="O254" s="22"/>
      <c r="P254" s="22"/>
      <c r="Q254" s="22"/>
      <c r="R254" s="23"/>
      <c r="S254" s="24"/>
      <c r="T254" s="24"/>
      <c r="U254" s="25"/>
      <c r="V254" s="25"/>
      <c r="W254" s="26"/>
      <c r="X254" s="27"/>
      <c r="Y254" s="28"/>
    </row>
    <row r="255" customFormat="false" ht="11.25" hidden="false" customHeight="false" outlineLevel="0" collapsed="false">
      <c r="A255" s="29"/>
      <c r="B255" s="15"/>
      <c r="F255" s="17"/>
      <c r="G255" s="18"/>
      <c r="H255" s="19"/>
      <c r="I255" s="20"/>
      <c r="J255" s="19"/>
      <c r="K255" s="21"/>
      <c r="L255" s="21"/>
      <c r="M255" s="22"/>
      <c r="N255" s="22"/>
      <c r="O255" s="22"/>
      <c r="P255" s="22"/>
      <c r="Q255" s="22"/>
      <c r="R255" s="23"/>
      <c r="S255" s="24"/>
      <c r="T255" s="24"/>
      <c r="U255" s="25"/>
      <c r="V255" s="25"/>
      <c r="W255" s="26"/>
      <c r="X255" s="27"/>
      <c r="Y255" s="28"/>
    </row>
    <row r="256" customFormat="false" ht="11.25" hidden="false" customHeight="false" outlineLevel="0" collapsed="false">
      <c r="A256" s="29"/>
      <c r="B256" s="15"/>
      <c r="F256" s="17"/>
      <c r="G256" s="18"/>
      <c r="H256" s="19"/>
      <c r="I256" s="20"/>
      <c r="J256" s="19"/>
      <c r="K256" s="21"/>
      <c r="L256" s="21"/>
      <c r="M256" s="22"/>
      <c r="N256" s="22"/>
      <c r="O256" s="22"/>
      <c r="P256" s="22"/>
      <c r="Q256" s="22"/>
      <c r="R256" s="23"/>
      <c r="S256" s="24"/>
      <c r="T256" s="24"/>
      <c r="U256" s="25"/>
      <c r="V256" s="25"/>
      <c r="W256" s="26"/>
      <c r="X256" s="27"/>
      <c r="Y256" s="28"/>
    </row>
    <row r="257" customFormat="false" ht="11.25" hidden="false" customHeight="false" outlineLevel="0" collapsed="false">
      <c r="A257" s="29"/>
      <c r="B257" s="15"/>
      <c r="F257" s="17"/>
      <c r="G257" s="18"/>
      <c r="H257" s="19"/>
      <c r="I257" s="20"/>
      <c r="J257" s="19"/>
      <c r="K257" s="21"/>
      <c r="L257" s="21"/>
      <c r="M257" s="22"/>
      <c r="N257" s="22"/>
      <c r="O257" s="22"/>
      <c r="P257" s="22"/>
      <c r="Q257" s="22"/>
      <c r="R257" s="23"/>
      <c r="S257" s="24"/>
      <c r="T257" s="24"/>
      <c r="U257" s="25"/>
      <c r="V257" s="25"/>
      <c r="W257" s="26"/>
      <c r="X257" s="27"/>
      <c r="Y257" s="28"/>
    </row>
    <row r="258" customFormat="false" ht="11.25" hidden="false" customHeight="false" outlineLevel="0" collapsed="false">
      <c r="A258" s="29"/>
      <c r="B258" s="15"/>
      <c r="F258" s="17"/>
      <c r="G258" s="18"/>
      <c r="H258" s="19"/>
      <c r="I258" s="20"/>
      <c r="J258" s="19"/>
      <c r="K258" s="21"/>
      <c r="L258" s="21"/>
      <c r="M258" s="22"/>
      <c r="N258" s="22"/>
      <c r="O258" s="22"/>
      <c r="P258" s="22"/>
      <c r="Q258" s="22"/>
      <c r="R258" s="23"/>
      <c r="S258" s="24"/>
      <c r="T258" s="24"/>
      <c r="U258" s="25"/>
      <c r="V258" s="25"/>
      <c r="W258" s="26"/>
      <c r="X258" s="27"/>
      <c r="Y258" s="28"/>
    </row>
    <row r="259" customFormat="false" ht="11.25" hidden="false" customHeight="false" outlineLevel="0" collapsed="false">
      <c r="A259" s="29"/>
      <c r="B259" s="15"/>
      <c r="F259" s="17"/>
      <c r="G259" s="18"/>
      <c r="H259" s="19"/>
      <c r="I259" s="20"/>
      <c r="J259" s="19"/>
      <c r="K259" s="21"/>
      <c r="L259" s="21"/>
      <c r="M259" s="22"/>
      <c r="N259" s="22"/>
      <c r="O259" s="22"/>
      <c r="P259" s="22"/>
      <c r="Q259" s="22"/>
      <c r="R259" s="23"/>
      <c r="S259" s="24"/>
      <c r="T259" s="24"/>
      <c r="U259" s="25"/>
      <c r="V259" s="25"/>
      <c r="W259" s="26"/>
      <c r="X259" s="27"/>
      <c r="Y259" s="28"/>
    </row>
    <row r="260" customFormat="false" ht="11.25" hidden="false" customHeight="false" outlineLevel="0" collapsed="false">
      <c r="A260" s="29"/>
      <c r="B260" s="15"/>
      <c r="F260" s="17"/>
      <c r="G260" s="18"/>
      <c r="H260" s="19"/>
      <c r="I260" s="20"/>
      <c r="J260" s="19"/>
      <c r="K260" s="21"/>
      <c r="L260" s="21"/>
      <c r="M260" s="22"/>
      <c r="N260" s="22"/>
      <c r="O260" s="22"/>
      <c r="P260" s="22"/>
      <c r="Q260" s="22"/>
      <c r="R260" s="23"/>
      <c r="S260" s="24"/>
      <c r="T260" s="24"/>
      <c r="U260" s="25"/>
      <c r="V260" s="25"/>
      <c r="W260" s="26"/>
      <c r="X260" s="27"/>
      <c r="Y260" s="28"/>
    </row>
    <row r="261" customFormat="false" ht="11.25" hidden="false" customHeight="false" outlineLevel="0" collapsed="false">
      <c r="A261" s="29"/>
      <c r="B261" s="15"/>
      <c r="F261" s="17"/>
      <c r="G261" s="18"/>
      <c r="H261" s="19"/>
      <c r="I261" s="20"/>
      <c r="J261" s="19"/>
      <c r="K261" s="21"/>
      <c r="L261" s="21"/>
      <c r="M261" s="22"/>
      <c r="N261" s="22"/>
      <c r="O261" s="22"/>
      <c r="P261" s="22"/>
      <c r="Q261" s="22"/>
      <c r="R261" s="23"/>
      <c r="S261" s="24"/>
      <c r="T261" s="24"/>
      <c r="U261" s="25"/>
      <c r="V261" s="25"/>
      <c r="W261" s="26"/>
      <c r="X261" s="27"/>
      <c r="Y261" s="28"/>
    </row>
    <row r="262" customFormat="false" ht="11.25" hidden="false" customHeight="false" outlineLevel="0" collapsed="false">
      <c r="A262" s="29"/>
      <c r="B262" s="15"/>
      <c r="F262" s="17"/>
      <c r="G262" s="18"/>
      <c r="H262" s="19"/>
      <c r="I262" s="20"/>
      <c r="J262" s="19"/>
      <c r="K262" s="21"/>
      <c r="L262" s="21"/>
      <c r="M262" s="22"/>
      <c r="N262" s="22"/>
      <c r="O262" s="22"/>
      <c r="P262" s="22"/>
      <c r="Q262" s="22"/>
      <c r="R262" s="23"/>
      <c r="S262" s="24"/>
      <c r="T262" s="24"/>
      <c r="U262" s="25"/>
      <c r="V262" s="25"/>
      <c r="W262" s="26"/>
      <c r="X262" s="27"/>
      <c r="Y262" s="28"/>
    </row>
    <row r="263" customFormat="false" ht="11.25" hidden="false" customHeight="false" outlineLevel="0" collapsed="false">
      <c r="A263" s="29"/>
      <c r="B263" s="15"/>
      <c r="F263" s="17"/>
      <c r="G263" s="18"/>
      <c r="H263" s="19"/>
      <c r="I263" s="20"/>
      <c r="J263" s="19"/>
      <c r="K263" s="21"/>
      <c r="L263" s="21"/>
      <c r="M263" s="22"/>
      <c r="N263" s="22"/>
      <c r="O263" s="22"/>
      <c r="P263" s="22"/>
      <c r="Q263" s="22"/>
      <c r="R263" s="23"/>
      <c r="S263" s="24"/>
      <c r="T263" s="24"/>
      <c r="U263" s="25"/>
      <c r="V263" s="25"/>
      <c r="W263" s="26"/>
      <c r="X263" s="27"/>
      <c r="Y263" s="28"/>
    </row>
    <row r="264" customFormat="false" ht="11.25" hidden="false" customHeight="false" outlineLevel="0" collapsed="false">
      <c r="A264" s="29"/>
      <c r="B264" s="15"/>
      <c r="F264" s="17"/>
      <c r="G264" s="18"/>
      <c r="H264" s="19"/>
      <c r="I264" s="20"/>
      <c r="J264" s="19"/>
      <c r="K264" s="21"/>
      <c r="L264" s="21"/>
      <c r="M264" s="22"/>
      <c r="N264" s="22"/>
      <c r="O264" s="22"/>
      <c r="P264" s="22"/>
      <c r="Q264" s="22"/>
      <c r="R264" s="23"/>
      <c r="S264" s="24"/>
      <c r="T264" s="24"/>
      <c r="U264" s="25"/>
      <c r="V264" s="25"/>
      <c r="W264" s="26"/>
      <c r="X264" s="27"/>
      <c r="Y264" s="28"/>
    </row>
    <row r="265" customFormat="false" ht="11.25" hidden="false" customHeight="false" outlineLevel="0" collapsed="false">
      <c r="A265" s="29"/>
      <c r="B265" s="15"/>
      <c r="F265" s="17"/>
      <c r="G265" s="18"/>
      <c r="H265" s="19"/>
      <c r="I265" s="20"/>
      <c r="J265" s="19"/>
      <c r="K265" s="21"/>
      <c r="L265" s="21"/>
      <c r="M265" s="22"/>
      <c r="N265" s="22"/>
      <c r="O265" s="22"/>
      <c r="P265" s="22"/>
      <c r="Q265" s="22"/>
      <c r="R265" s="23"/>
      <c r="S265" s="24"/>
      <c r="T265" s="24"/>
      <c r="U265" s="25"/>
      <c r="V265" s="25"/>
      <c r="W265" s="26"/>
      <c r="X265" s="27"/>
      <c r="Y265" s="28"/>
    </row>
    <row r="266" customFormat="false" ht="11.25" hidden="false" customHeight="false" outlineLevel="0" collapsed="false">
      <c r="A266" s="29"/>
      <c r="B266" s="15"/>
      <c r="F266" s="17"/>
      <c r="G266" s="18"/>
      <c r="H266" s="19"/>
      <c r="I266" s="20"/>
      <c r="J266" s="19"/>
      <c r="K266" s="21"/>
      <c r="L266" s="21"/>
      <c r="M266" s="22"/>
      <c r="N266" s="22"/>
      <c r="O266" s="22"/>
      <c r="P266" s="22"/>
      <c r="Q266" s="22"/>
      <c r="R266" s="23"/>
      <c r="S266" s="24"/>
      <c r="T266" s="24"/>
      <c r="U266" s="25"/>
      <c r="V266" s="25"/>
      <c r="W266" s="26"/>
      <c r="X266" s="27"/>
      <c r="Y266" s="28"/>
    </row>
    <row r="267" customFormat="false" ht="11.25" hidden="false" customHeight="false" outlineLevel="0" collapsed="false">
      <c r="A267" s="29"/>
      <c r="B267" s="15"/>
      <c r="F267" s="17"/>
      <c r="G267" s="18"/>
      <c r="H267" s="19"/>
      <c r="I267" s="20"/>
      <c r="J267" s="19"/>
      <c r="K267" s="21"/>
      <c r="L267" s="21"/>
      <c r="M267" s="22"/>
      <c r="N267" s="22"/>
      <c r="O267" s="22"/>
      <c r="P267" s="22"/>
      <c r="Q267" s="22"/>
      <c r="R267" s="23"/>
      <c r="S267" s="24"/>
      <c r="T267" s="24"/>
      <c r="U267" s="25"/>
      <c r="V267" s="25"/>
      <c r="W267" s="26"/>
      <c r="X267" s="27"/>
      <c r="Y267" s="28"/>
    </row>
    <row r="268" customFormat="false" ht="11.25" hidden="false" customHeight="false" outlineLevel="0" collapsed="false">
      <c r="A268" s="29"/>
      <c r="B268" s="15"/>
      <c r="F268" s="17"/>
      <c r="G268" s="18"/>
      <c r="H268" s="19"/>
      <c r="I268" s="20"/>
      <c r="J268" s="19"/>
      <c r="K268" s="21"/>
      <c r="L268" s="21"/>
      <c r="M268" s="22"/>
      <c r="N268" s="22"/>
      <c r="O268" s="22"/>
      <c r="P268" s="22"/>
      <c r="Q268" s="22"/>
      <c r="R268" s="23"/>
      <c r="S268" s="24"/>
      <c r="T268" s="24"/>
      <c r="U268" s="25"/>
      <c r="V268" s="25"/>
      <c r="W268" s="26"/>
      <c r="X268" s="27"/>
      <c r="Y268" s="28"/>
    </row>
    <row r="269" customFormat="false" ht="11.25" hidden="false" customHeight="false" outlineLevel="0" collapsed="false">
      <c r="A269" s="29"/>
      <c r="B269" s="15"/>
      <c r="F269" s="17"/>
      <c r="G269" s="18"/>
      <c r="H269" s="19"/>
      <c r="I269" s="20"/>
      <c r="J269" s="19"/>
      <c r="K269" s="21"/>
      <c r="L269" s="21"/>
      <c r="M269" s="22"/>
      <c r="N269" s="22"/>
      <c r="O269" s="22"/>
      <c r="P269" s="22"/>
      <c r="Q269" s="22"/>
      <c r="R269" s="23"/>
      <c r="S269" s="24"/>
      <c r="T269" s="24"/>
      <c r="U269" s="25"/>
      <c r="V269" s="25"/>
      <c r="W269" s="26"/>
      <c r="X269" s="27"/>
      <c r="Y269" s="28"/>
    </row>
    <row r="270" customFormat="false" ht="11.25" hidden="false" customHeight="false" outlineLevel="0" collapsed="false">
      <c r="A270" s="29"/>
      <c r="B270" s="15"/>
      <c r="F270" s="17"/>
      <c r="G270" s="18"/>
      <c r="H270" s="19"/>
      <c r="I270" s="20"/>
      <c r="J270" s="19"/>
      <c r="K270" s="21"/>
      <c r="L270" s="21"/>
      <c r="M270" s="22"/>
      <c r="N270" s="22"/>
      <c r="O270" s="22"/>
      <c r="P270" s="22"/>
      <c r="Q270" s="22"/>
      <c r="R270" s="23"/>
      <c r="S270" s="24"/>
      <c r="T270" s="24"/>
      <c r="U270" s="25"/>
      <c r="V270" s="25"/>
      <c r="W270" s="26"/>
      <c r="X270" s="27"/>
      <c r="Y270" s="28"/>
    </row>
    <row r="271" customFormat="false" ht="11.25" hidden="false" customHeight="false" outlineLevel="0" collapsed="false">
      <c r="A271" s="29"/>
      <c r="B271" s="15"/>
      <c r="F271" s="17"/>
      <c r="G271" s="18"/>
      <c r="H271" s="19"/>
      <c r="I271" s="20"/>
      <c r="J271" s="19"/>
      <c r="K271" s="21"/>
      <c r="L271" s="21"/>
      <c r="M271" s="22"/>
      <c r="N271" s="22"/>
      <c r="O271" s="22"/>
      <c r="P271" s="22"/>
      <c r="Q271" s="22"/>
      <c r="R271" s="23"/>
      <c r="S271" s="24"/>
      <c r="T271" s="24"/>
      <c r="U271" s="25"/>
      <c r="V271" s="25"/>
      <c r="W271" s="26"/>
      <c r="X271" s="27"/>
      <c r="Y271" s="28"/>
    </row>
    <row r="272" customFormat="false" ht="11.25" hidden="false" customHeight="false" outlineLevel="0" collapsed="false">
      <c r="A272" s="29"/>
      <c r="B272" s="15"/>
      <c r="F272" s="17"/>
      <c r="G272" s="18"/>
      <c r="H272" s="19"/>
      <c r="I272" s="20"/>
      <c r="J272" s="19"/>
      <c r="K272" s="21"/>
      <c r="L272" s="21"/>
      <c r="M272" s="22"/>
      <c r="N272" s="22"/>
      <c r="O272" s="22"/>
      <c r="P272" s="22"/>
      <c r="Q272" s="22"/>
      <c r="R272" s="23"/>
      <c r="S272" s="24"/>
      <c r="T272" s="24"/>
      <c r="U272" s="25"/>
      <c r="V272" s="25"/>
      <c r="W272" s="26"/>
      <c r="X272" s="27"/>
      <c r="Y272" s="28"/>
    </row>
    <row r="273" customFormat="false" ht="11.25" hidden="false" customHeight="false" outlineLevel="0" collapsed="false">
      <c r="A273" s="29"/>
      <c r="B273" s="15"/>
      <c r="F273" s="17"/>
      <c r="G273" s="18"/>
      <c r="H273" s="19"/>
      <c r="I273" s="20"/>
      <c r="J273" s="19"/>
      <c r="K273" s="21"/>
      <c r="L273" s="21"/>
      <c r="M273" s="22"/>
      <c r="N273" s="22"/>
      <c r="O273" s="22"/>
      <c r="P273" s="22"/>
      <c r="Q273" s="22"/>
      <c r="R273" s="23"/>
      <c r="S273" s="24"/>
      <c r="T273" s="24"/>
      <c r="U273" s="25"/>
      <c r="V273" s="25"/>
      <c r="W273" s="26"/>
      <c r="X273" s="27"/>
      <c r="Y273" s="28"/>
    </row>
    <row r="274" customFormat="false" ht="11.25" hidden="false" customHeight="false" outlineLevel="0" collapsed="false">
      <c r="A274" s="29"/>
      <c r="B274" s="15"/>
      <c r="F274" s="17"/>
      <c r="G274" s="18"/>
      <c r="H274" s="19"/>
      <c r="I274" s="20"/>
      <c r="J274" s="19"/>
      <c r="K274" s="21"/>
      <c r="L274" s="21"/>
      <c r="M274" s="22"/>
      <c r="N274" s="22"/>
      <c r="O274" s="22"/>
      <c r="P274" s="22"/>
      <c r="Q274" s="22"/>
      <c r="R274" s="23"/>
      <c r="S274" s="24"/>
      <c r="T274" s="24"/>
      <c r="U274" s="25"/>
      <c r="V274" s="25"/>
      <c r="W274" s="26"/>
      <c r="X274" s="27"/>
      <c r="Y274" s="28"/>
    </row>
    <row r="275" customFormat="false" ht="11.25" hidden="false" customHeight="false" outlineLevel="0" collapsed="false">
      <c r="A275" s="29"/>
      <c r="B275" s="15"/>
      <c r="F275" s="17"/>
      <c r="G275" s="18"/>
      <c r="H275" s="19"/>
      <c r="I275" s="20"/>
      <c r="J275" s="19"/>
      <c r="K275" s="21"/>
      <c r="L275" s="21"/>
      <c r="M275" s="22"/>
      <c r="N275" s="22"/>
      <c r="O275" s="22"/>
      <c r="P275" s="22"/>
      <c r="Q275" s="22"/>
      <c r="R275" s="23"/>
      <c r="S275" s="24"/>
      <c r="T275" s="24"/>
      <c r="U275" s="25"/>
      <c r="V275" s="25"/>
      <c r="W275" s="26"/>
      <c r="X275" s="27"/>
      <c r="Y275" s="28"/>
    </row>
    <row r="276" customFormat="false" ht="11.25" hidden="false" customHeight="false" outlineLevel="0" collapsed="false">
      <c r="A276" s="29"/>
      <c r="B276" s="15"/>
      <c r="F276" s="17"/>
      <c r="G276" s="18"/>
      <c r="H276" s="19"/>
      <c r="I276" s="20"/>
      <c r="J276" s="19"/>
      <c r="K276" s="21"/>
      <c r="L276" s="21"/>
      <c r="M276" s="22"/>
      <c r="N276" s="22"/>
      <c r="O276" s="22"/>
      <c r="P276" s="22"/>
      <c r="Q276" s="22"/>
      <c r="R276" s="23"/>
      <c r="S276" s="24"/>
      <c r="T276" s="24"/>
      <c r="U276" s="25"/>
      <c r="V276" s="25"/>
      <c r="W276" s="26"/>
      <c r="X276" s="27"/>
      <c r="Y276" s="28"/>
    </row>
    <row r="277" customFormat="false" ht="11.25" hidden="false" customHeight="false" outlineLevel="0" collapsed="false">
      <c r="A277" s="29"/>
      <c r="B277" s="15"/>
      <c r="F277" s="17"/>
      <c r="G277" s="18"/>
      <c r="H277" s="19"/>
      <c r="I277" s="20"/>
      <c r="J277" s="19"/>
      <c r="K277" s="21"/>
      <c r="L277" s="21"/>
      <c r="M277" s="22"/>
      <c r="N277" s="22"/>
      <c r="O277" s="22"/>
      <c r="P277" s="22"/>
      <c r="Q277" s="22"/>
      <c r="R277" s="23"/>
      <c r="S277" s="24"/>
      <c r="T277" s="24"/>
      <c r="U277" s="25"/>
      <c r="V277" s="25"/>
      <c r="W277" s="26"/>
      <c r="X277" s="27"/>
      <c r="Y277" s="28"/>
    </row>
    <row r="278" customFormat="false" ht="11.25" hidden="false" customHeight="false" outlineLevel="0" collapsed="false">
      <c r="A278" s="29"/>
      <c r="B278" s="15"/>
      <c r="F278" s="17"/>
      <c r="G278" s="18"/>
      <c r="H278" s="19"/>
      <c r="I278" s="20"/>
      <c r="J278" s="19"/>
      <c r="K278" s="21"/>
      <c r="L278" s="21"/>
      <c r="M278" s="22"/>
      <c r="N278" s="22"/>
      <c r="O278" s="22"/>
      <c r="P278" s="22"/>
      <c r="Q278" s="22"/>
      <c r="R278" s="23"/>
      <c r="S278" s="24"/>
      <c r="T278" s="24"/>
      <c r="U278" s="25"/>
      <c r="V278" s="25"/>
      <c r="W278" s="26"/>
      <c r="X278" s="27"/>
      <c r="Y278" s="28"/>
    </row>
    <row r="279" customFormat="false" ht="11.25" hidden="false" customHeight="false" outlineLevel="0" collapsed="false">
      <c r="A279" s="29"/>
      <c r="B279" s="15"/>
      <c r="F279" s="17"/>
      <c r="G279" s="18"/>
      <c r="H279" s="19"/>
      <c r="I279" s="20"/>
      <c r="J279" s="19"/>
      <c r="K279" s="21"/>
      <c r="L279" s="21"/>
      <c r="M279" s="22"/>
      <c r="N279" s="22"/>
      <c r="O279" s="22"/>
      <c r="P279" s="22"/>
      <c r="Q279" s="22"/>
      <c r="R279" s="23"/>
      <c r="S279" s="24"/>
      <c r="T279" s="24"/>
      <c r="U279" s="25"/>
      <c r="V279" s="25"/>
      <c r="W279" s="26"/>
      <c r="X279" s="27"/>
      <c r="Y279" s="28"/>
    </row>
    <row r="280" customFormat="false" ht="11.25" hidden="false" customHeight="false" outlineLevel="0" collapsed="false">
      <c r="A280" s="29"/>
      <c r="B280" s="15"/>
      <c r="F280" s="17"/>
      <c r="G280" s="18"/>
      <c r="H280" s="19"/>
      <c r="I280" s="20"/>
      <c r="J280" s="19"/>
      <c r="K280" s="21"/>
      <c r="L280" s="21"/>
      <c r="M280" s="22"/>
      <c r="N280" s="22"/>
      <c r="O280" s="22"/>
      <c r="P280" s="22"/>
      <c r="Q280" s="22"/>
      <c r="R280" s="23"/>
      <c r="S280" s="24"/>
      <c r="T280" s="24"/>
      <c r="U280" s="25"/>
      <c r="V280" s="25"/>
      <c r="W280" s="26"/>
      <c r="X280" s="27"/>
      <c r="Y280" s="28"/>
    </row>
    <row r="281" customFormat="false" ht="11.25" hidden="false" customHeight="false" outlineLevel="0" collapsed="false">
      <c r="A281" s="29"/>
      <c r="B281" s="15"/>
      <c r="F281" s="17"/>
      <c r="G281" s="18"/>
      <c r="H281" s="19"/>
      <c r="I281" s="20"/>
      <c r="J281" s="19"/>
      <c r="K281" s="21"/>
      <c r="L281" s="21"/>
      <c r="M281" s="22"/>
      <c r="N281" s="22"/>
      <c r="O281" s="22"/>
      <c r="P281" s="22"/>
      <c r="Q281" s="22"/>
      <c r="R281" s="23"/>
      <c r="S281" s="24"/>
      <c r="T281" s="24"/>
      <c r="U281" s="25"/>
      <c r="V281" s="25"/>
      <c r="W281" s="26"/>
      <c r="X281" s="27"/>
      <c r="Y281" s="28"/>
    </row>
    <row r="282" customFormat="false" ht="11.25" hidden="false" customHeight="false" outlineLevel="0" collapsed="false">
      <c r="A282" s="29"/>
      <c r="B282" s="15"/>
      <c r="F282" s="17"/>
      <c r="G282" s="18"/>
      <c r="H282" s="19"/>
      <c r="I282" s="20"/>
      <c r="J282" s="19"/>
      <c r="K282" s="21"/>
      <c r="L282" s="21"/>
      <c r="M282" s="22"/>
      <c r="N282" s="22"/>
      <c r="O282" s="22"/>
      <c r="P282" s="22"/>
      <c r="Q282" s="22"/>
      <c r="R282" s="23"/>
      <c r="S282" s="24"/>
      <c r="T282" s="24"/>
      <c r="U282" s="25"/>
      <c r="V282" s="25"/>
      <c r="W282" s="26"/>
      <c r="X282" s="27"/>
      <c r="Y282" s="28"/>
    </row>
    <row r="283" customFormat="false" ht="11.25" hidden="false" customHeight="false" outlineLevel="0" collapsed="false">
      <c r="A283" s="29"/>
      <c r="B283" s="15"/>
      <c r="F283" s="17"/>
      <c r="G283" s="18"/>
      <c r="H283" s="19"/>
      <c r="I283" s="20"/>
      <c r="J283" s="19"/>
      <c r="K283" s="21"/>
      <c r="L283" s="21"/>
      <c r="M283" s="22"/>
      <c r="N283" s="22"/>
      <c r="O283" s="22"/>
      <c r="P283" s="22"/>
      <c r="Q283" s="22"/>
      <c r="R283" s="23"/>
      <c r="S283" s="24"/>
      <c r="T283" s="24"/>
      <c r="U283" s="25"/>
      <c r="V283" s="25"/>
      <c r="W283" s="26"/>
      <c r="X283" s="27"/>
      <c r="Y283" s="28"/>
    </row>
    <row r="284" customFormat="false" ht="11.25" hidden="false" customHeight="false" outlineLevel="0" collapsed="false">
      <c r="A284" s="29"/>
      <c r="B284" s="15"/>
      <c r="F284" s="17"/>
      <c r="G284" s="18"/>
      <c r="H284" s="19"/>
      <c r="I284" s="20"/>
      <c r="J284" s="19"/>
      <c r="K284" s="21"/>
      <c r="L284" s="21"/>
      <c r="M284" s="22"/>
      <c r="N284" s="22"/>
      <c r="O284" s="22"/>
      <c r="P284" s="22"/>
      <c r="Q284" s="22"/>
      <c r="R284" s="23"/>
      <c r="S284" s="24"/>
      <c r="T284" s="24"/>
      <c r="U284" s="25"/>
      <c r="V284" s="25"/>
      <c r="W284" s="26"/>
      <c r="X284" s="27"/>
      <c r="Y284" s="28"/>
    </row>
    <row r="285" customFormat="false" ht="11.25" hidden="false" customHeight="false" outlineLevel="0" collapsed="false">
      <c r="A285" s="29"/>
      <c r="B285" s="15"/>
      <c r="F285" s="17"/>
      <c r="G285" s="18"/>
      <c r="H285" s="19"/>
      <c r="I285" s="20"/>
      <c r="J285" s="19"/>
      <c r="K285" s="21"/>
      <c r="L285" s="21"/>
      <c r="M285" s="22"/>
      <c r="N285" s="22"/>
      <c r="O285" s="22"/>
      <c r="P285" s="22"/>
      <c r="Q285" s="22"/>
      <c r="R285" s="23"/>
      <c r="S285" s="24"/>
      <c r="T285" s="24"/>
      <c r="U285" s="25"/>
      <c r="V285" s="25"/>
      <c r="W285" s="26"/>
      <c r="X285" s="27"/>
      <c r="Y285" s="28"/>
    </row>
    <row r="286" customFormat="false" ht="11.25" hidden="false" customHeight="false" outlineLevel="0" collapsed="false">
      <c r="A286" s="29"/>
      <c r="B286" s="15"/>
      <c r="F286" s="17"/>
      <c r="G286" s="18"/>
      <c r="H286" s="19"/>
      <c r="I286" s="20"/>
      <c r="J286" s="19"/>
      <c r="K286" s="21"/>
      <c r="L286" s="21"/>
      <c r="M286" s="22"/>
      <c r="N286" s="22"/>
      <c r="O286" s="22"/>
      <c r="P286" s="22"/>
      <c r="Q286" s="22"/>
      <c r="R286" s="23"/>
      <c r="S286" s="24"/>
      <c r="T286" s="24"/>
      <c r="U286" s="25"/>
      <c r="V286" s="25"/>
      <c r="W286" s="26"/>
      <c r="X286" s="27"/>
      <c r="Y286" s="28"/>
    </row>
    <row r="287" customFormat="false" ht="11.25" hidden="false" customHeight="false" outlineLevel="0" collapsed="false">
      <c r="A287" s="29"/>
      <c r="B287" s="15"/>
      <c r="F287" s="17"/>
      <c r="G287" s="18"/>
      <c r="H287" s="19"/>
      <c r="I287" s="20"/>
      <c r="J287" s="19"/>
      <c r="K287" s="21"/>
      <c r="L287" s="21"/>
      <c r="M287" s="22"/>
      <c r="N287" s="22"/>
      <c r="O287" s="22"/>
      <c r="P287" s="22"/>
      <c r="Q287" s="22"/>
      <c r="R287" s="23"/>
      <c r="S287" s="24"/>
      <c r="T287" s="24"/>
      <c r="U287" s="25"/>
      <c r="V287" s="25"/>
      <c r="W287" s="26"/>
      <c r="X287" s="27"/>
      <c r="Y287" s="28"/>
    </row>
    <row r="288" customFormat="false" ht="11.25" hidden="false" customHeight="false" outlineLevel="0" collapsed="false">
      <c r="A288" s="29"/>
      <c r="B288" s="15"/>
      <c r="F288" s="17"/>
      <c r="G288" s="18"/>
      <c r="H288" s="19"/>
      <c r="I288" s="20"/>
      <c r="J288" s="19"/>
      <c r="K288" s="21"/>
      <c r="L288" s="21"/>
      <c r="M288" s="22"/>
      <c r="N288" s="22"/>
      <c r="O288" s="22"/>
      <c r="P288" s="22"/>
      <c r="Q288" s="22"/>
      <c r="R288" s="23"/>
      <c r="S288" s="24"/>
      <c r="T288" s="24"/>
      <c r="U288" s="25"/>
      <c r="V288" s="25"/>
      <c r="W288" s="26"/>
      <c r="X288" s="27"/>
      <c r="Y288" s="28"/>
    </row>
    <row r="289" customFormat="false" ht="11.25" hidden="false" customHeight="false" outlineLevel="0" collapsed="false">
      <c r="A289" s="29"/>
      <c r="B289" s="15"/>
      <c r="F289" s="17"/>
      <c r="G289" s="18"/>
      <c r="H289" s="19"/>
      <c r="I289" s="20"/>
      <c r="J289" s="19"/>
      <c r="K289" s="21"/>
      <c r="L289" s="21"/>
      <c r="M289" s="22"/>
      <c r="N289" s="22"/>
      <c r="O289" s="22"/>
      <c r="P289" s="22"/>
      <c r="Q289" s="22"/>
      <c r="R289" s="23"/>
      <c r="S289" s="24"/>
      <c r="T289" s="24"/>
      <c r="U289" s="25"/>
      <c r="V289" s="25"/>
      <c r="W289" s="26"/>
      <c r="X289" s="27"/>
      <c r="Y289" s="28"/>
    </row>
    <row r="290" customFormat="false" ht="11.25" hidden="false" customHeight="false" outlineLevel="0" collapsed="false">
      <c r="A290" s="29"/>
      <c r="B290" s="15"/>
      <c r="F290" s="17"/>
      <c r="G290" s="18"/>
      <c r="H290" s="19"/>
      <c r="I290" s="20"/>
      <c r="J290" s="19"/>
      <c r="K290" s="21"/>
      <c r="L290" s="21"/>
      <c r="M290" s="22"/>
      <c r="N290" s="22"/>
      <c r="O290" s="22"/>
      <c r="P290" s="22"/>
      <c r="Q290" s="22"/>
      <c r="R290" s="23"/>
      <c r="S290" s="24"/>
      <c r="T290" s="24"/>
      <c r="U290" s="25"/>
      <c r="V290" s="25"/>
      <c r="W290" s="26"/>
      <c r="X290" s="27"/>
      <c r="Y290" s="28"/>
    </row>
    <row r="291" customFormat="false" ht="11.25" hidden="false" customHeight="false" outlineLevel="0" collapsed="false">
      <c r="A291" s="29"/>
      <c r="B291" s="15"/>
      <c r="F291" s="17"/>
      <c r="G291" s="18"/>
      <c r="H291" s="19"/>
      <c r="I291" s="20"/>
      <c r="J291" s="19"/>
      <c r="K291" s="21"/>
      <c r="L291" s="21"/>
      <c r="M291" s="22"/>
      <c r="N291" s="22"/>
      <c r="O291" s="22"/>
      <c r="P291" s="22"/>
      <c r="Q291" s="22"/>
      <c r="R291" s="23"/>
      <c r="S291" s="24"/>
      <c r="T291" s="24"/>
      <c r="U291" s="25"/>
      <c r="V291" s="25"/>
      <c r="W291" s="26"/>
      <c r="X291" s="27"/>
      <c r="Y291" s="28"/>
    </row>
    <row r="292" customFormat="false" ht="11.25" hidden="false" customHeight="false" outlineLevel="0" collapsed="false">
      <c r="A292" s="29"/>
      <c r="B292" s="15"/>
      <c r="F292" s="17"/>
      <c r="G292" s="18"/>
      <c r="H292" s="19"/>
      <c r="I292" s="20"/>
      <c r="J292" s="19"/>
      <c r="K292" s="21"/>
      <c r="L292" s="21"/>
      <c r="M292" s="22"/>
      <c r="N292" s="22"/>
      <c r="O292" s="22"/>
      <c r="P292" s="22"/>
      <c r="Q292" s="22"/>
      <c r="R292" s="23"/>
      <c r="S292" s="24"/>
      <c r="T292" s="24"/>
      <c r="U292" s="25"/>
      <c r="V292" s="25"/>
      <c r="W292" s="26"/>
      <c r="X292" s="27"/>
      <c r="Y292" s="28"/>
    </row>
    <row r="293" customFormat="false" ht="11.25" hidden="false" customHeight="false" outlineLevel="0" collapsed="false">
      <c r="A293" s="29"/>
      <c r="B293" s="15"/>
      <c r="F293" s="17"/>
      <c r="G293" s="18"/>
      <c r="H293" s="19"/>
      <c r="I293" s="20"/>
      <c r="J293" s="19"/>
      <c r="K293" s="21"/>
      <c r="L293" s="21"/>
      <c r="M293" s="22"/>
      <c r="N293" s="22"/>
      <c r="O293" s="22"/>
      <c r="P293" s="22"/>
      <c r="Q293" s="22"/>
      <c r="R293" s="23"/>
      <c r="S293" s="24"/>
      <c r="T293" s="24"/>
      <c r="U293" s="25"/>
      <c r="V293" s="25"/>
      <c r="W293" s="26"/>
      <c r="X293" s="27"/>
      <c r="Y293" s="28"/>
    </row>
    <row r="294" customFormat="false" ht="11.25" hidden="false" customHeight="false" outlineLevel="0" collapsed="false">
      <c r="A294" s="29"/>
      <c r="B294" s="15"/>
      <c r="F294" s="17"/>
      <c r="G294" s="18"/>
      <c r="H294" s="19"/>
      <c r="I294" s="20"/>
      <c r="J294" s="19"/>
      <c r="K294" s="21"/>
      <c r="L294" s="21"/>
      <c r="M294" s="22"/>
      <c r="N294" s="22"/>
      <c r="O294" s="22"/>
      <c r="P294" s="22"/>
      <c r="Q294" s="22"/>
      <c r="R294" s="23"/>
      <c r="S294" s="24"/>
      <c r="T294" s="24"/>
      <c r="U294" s="25"/>
      <c r="V294" s="25"/>
      <c r="W294" s="26"/>
      <c r="X294" s="27"/>
      <c r="Y294" s="28"/>
    </row>
    <row r="295" customFormat="false" ht="11.25" hidden="false" customHeight="false" outlineLevel="0" collapsed="false">
      <c r="A295" s="29"/>
      <c r="B295" s="15"/>
      <c r="F295" s="17"/>
      <c r="G295" s="18"/>
      <c r="H295" s="19"/>
      <c r="I295" s="20"/>
      <c r="J295" s="19"/>
      <c r="K295" s="21"/>
      <c r="L295" s="21"/>
      <c r="M295" s="22"/>
      <c r="N295" s="22"/>
      <c r="O295" s="22"/>
      <c r="P295" s="22"/>
      <c r="Q295" s="22"/>
      <c r="R295" s="23"/>
      <c r="S295" s="24"/>
      <c r="T295" s="24"/>
      <c r="U295" s="25"/>
      <c r="V295" s="25"/>
      <c r="W295" s="26"/>
      <c r="X295" s="27"/>
      <c r="Y295" s="28"/>
    </row>
    <row r="296" customFormat="false" ht="11.25" hidden="false" customHeight="false" outlineLevel="0" collapsed="false">
      <c r="A296" s="29"/>
      <c r="B296" s="15"/>
      <c r="F296" s="17"/>
      <c r="G296" s="18"/>
      <c r="H296" s="19"/>
      <c r="I296" s="20"/>
      <c r="J296" s="19"/>
      <c r="K296" s="21"/>
      <c r="L296" s="21"/>
      <c r="M296" s="22"/>
      <c r="N296" s="22"/>
      <c r="O296" s="22"/>
      <c r="P296" s="22"/>
      <c r="Q296" s="22"/>
      <c r="R296" s="23"/>
      <c r="S296" s="24"/>
      <c r="T296" s="24"/>
      <c r="U296" s="25"/>
      <c r="V296" s="25"/>
      <c r="W296" s="26"/>
      <c r="X296" s="27"/>
      <c r="Y296" s="28"/>
    </row>
    <row r="297" customFormat="false" ht="11.25" hidden="false" customHeight="false" outlineLevel="0" collapsed="false">
      <c r="A297" s="29"/>
      <c r="B297" s="15"/>
      <c r="F297" s="17"/>
      <c r="G297" s="18"/>
      <c r="H297" s="19"/>
      <c r="I297" s="20"/>
      <c r="J297" s="19"/>
      <c r="K297" s="21"/>
      <c r="L297" s="21"/>
      <c r="M297" s="22"/>
      <c r="N297" s="22"/>
      <c r="O297" s="22"/>
      <c r="P297" s="22"/>
      <c r="Q297" s="22"/>
      <c r="R297" s="23"/>
      <c r="S297" s="24"/>
      <c r="T297" s="24"/>
      <c r="U297" s="25"/>
      <c r="V297" s="25"/>
      <c r="W297" s="26"/>
      <c r="X297" s="27"/>
      <c r="Y297" s="28"/>
    </row>
    <row r="298" customFormat="false" ht="11.25" hidden="false" customHeight="false" outlineLevel="0" collapsed="false">
      <c r="A298" s="29"/>
      <c r="B298" s="15"/>
      <c r="F298" s="17"/>
      <c r="G298" s="18"/>
      <c r="H298" s="19"/>
      <c r="I298" s="20"/>
      <c r="J298" s="19"/>
      <c r="K298" s="21"/>
      <c r="L298" s="21"/>
      <c r="M298" s="22"/>
      <c r="N298" s="22"/>
      <c r="O298" s="22"/>
      <c r="P298" s="22"/>
      <c r="Q298" s="22"/>
      <c r="R298" s="23"/>
      <c r="S298" s="24"/>
      <c r="T298" s="24"/>
      <c r="U298" s="25"/>
      <c r="V298" s="25"/>
      <c r="W298" s="26"/>
      <c r="X298" s="27"/>
      <c r="Y298" s="28"/>
    </row>
    <row r="299" customFormat="false" ht="11.25" hidden="false" customHeight="false" outlineLevel="0" collapsed="false">
      <c r="A299" s="29"/>
      <c r="B299" s="15"/>
      <c r="F299" s="17"/>
      <c r="G299" s="18"/>
      <c r="H299" s="19"/>
      <c r="I299" s="20"/>
      <c r="J299" s="19"/>
      <c r="K299" s="21"/>
      <c r="L299" s="21"/>
      <c r="M299" s="22"/>
      <c r="N299" s="22"/>
      <c r="O299" s="22"/>
      <c r="P299" s="22"/>
      <c r="Q299" s="22"/>
      <c r="R299" s="23"/>
      <c r="S299" s="24"/>
      <c r="T299" s="24"/>
      <c r="U299" s="25"/>
      <c r="V299" s="25"/>
      <c r="W299" s="26"/>
      <c r="X299" s="27"/>
      <c r="Y299" s="28"/>
    </row>
    <row r="300" customFormat="false" ht="11.25" hidden="false" customHeight="false" outlineLevel="0" collapsed="false">
      <c r="A300" s="29"/>
      <c r="B300" s="15"/>
      <c r="F300" s="17"/>
      <c r="G300" s="18"/>
      <c r="H300" s="19"/>
      <c r="I300" s="20"/>
      <c r="J300" s="19"/>
      <c r="K300" s="21"/>
      <c r="L300" s="21"/>
      <c r="M300" s="22"/>
      <c r="N300" s="22"/>
      <c r="O300" s="22"/>
      <c r="P300" s="22"/>
      <c r="Q300" s="22"/>
      <c r="R300" s="23"/>
      <c r="S300" s="24"/>
      <c r="T300" s="24"/>
      <c r="U300" s="25"/>
      <c r="V300" s="25"/>
      <c r="W300" s="26"/>
      <c r="X300" s="27"/>
      <c r="Y300" s="28"/>
    </row>
    <row r="301" customFormat="false" ht="11.25" hidden="false" customHeight="false" outlineLevel="0" collapsed="false">
      <c r="A301" s="29"/>
      <c r="B301" s="15"/>
      <c r="F301" s="17"/>
      <c r="G301" s="18"/>
      <c r="H301" s="19"/>
      <c r="I301" s="20"/>
      <c r="J301" s="19"/>
      <c r="K301" s="21"/>
      <c r="L301" s="21"/>
      <c r="M301" s="22"/>
      <c r="N301" s="22"/>
      <c r="O301" s="22"/>
      <c r="P301" s="22"/>
      <c r="Q301" s="22"/>
      <c r="R301" s="23"/>
      <c r="S301" s="24"/>
      <c r="T301" s="24"/>
      <c r="U301" s="25"/>
      <c r="V301" s="25"/>
      <c r="W301" s="26"/>
      <c r="X301" s="27"/>
      <c r="Y301" s="28"/>
    </row>
    <row r="302" customFormat="false" ht="11.25" hidden="false" customHeight="false" outlineLevel="0" collapsed="false">
      <c r="A302" s="29"/>
      <c r="B302" s="15"/>
      <c r="F302" s="17"/>
      <c r="G302" s="18"/>
      <c r="H302" s="19"/>
      <c r="I302" s="20"/>
      <c r="J302" s="19"/>
      <c r="K302" s="21"/>
      <c r="L302" s="21"/>
      <c r="M302" s="22"/>
      <c r="N302" s="22"/>
      <c r="O302" s="22"/>
      <c r="P302" s="22"/>
      <c r="Q302" s="22"/>
      <c r="R302" s="23"/>
      <c r="S302" s="24"/>
      <c r="T302" s="24"/>
      <c r="U302" s="25"/>
      <c r="V302" s="25"/>
      <c r="W302" s="26"/>
      <c r="X302" s="27"/>
      <c r="Y302" s="28"/>
    </row>
    <row r="303" customFormat="false" ht="11.25" hidden="false" customHeight="false" outlineLevel="0" collapsed="false">
      <c r="A303" s="29"/>
      <c r="B303" s="15"/>
      <c r="F303" s="17"/>
      <c r="G303" s="18"/>
      <c r="H303" s="19"/>
      <c r="I303" s="20"/>
      <c r="J303" s="19"/>
      <c r="K303" s="21"/>
      <c r="L303" s="21"/>
      <c r="M303" s="22"/>
      <c r="N303" s="22"/>
      <c r="O303" s="22"/>
      <c r="P303" s="22"/>
      <c r="Q303" s="22"/>
      <c r="R303" s="23"/>
      <c r="S303" s="24"/>
      <c r="T303" s="24"/>
      <c r="U303" s="25"/>
      <c r="V303" s="25"/>
      <c r="W303" s="26"/>
      <c r="X303" s="27"/>
      <c r="Y303" s="28"/>
    </row>
    <row r="304" customFormat="false" ht="11.25" hidden="false" customHeight="false" outlineLevel="0" collapsed="false">
      <c r="A304" s="29"/>
      <c r="B304" s="15"/>
      <c r="F304" s="17"/>
      <c r="G304" s="18"/>
      <c r="H304" s="19"/>
      <c r="I304" s="20"/>
      <c r="J304" s="19"/>
      <c r="K304" s="21"/>
      <c r="L304" s="21"/>
      <c r="M304" s="22"/>
      <c r="N304" s="22"/>
      <c r="O304" s="22"/>
      <c r="P304" s="22"/>
      <c r="Q304" s="22"/>
      <c r="R304" s="23"/>
      <c r="S304" s="24"/>
      <c r="T304" s="24"/>
      <c r="U304" s="25"/>
      <c r="V304" s="25"/>
      <c r="W304" s="26"/>
      <c r="X304" s="27"/>
      <c r="Y304" s="28"/>
    </row>
    <row r="305" customFormat="false" ht="11.25" hidden="false" customHeight="false" outlineLevel="0" collapsed="false">
      <c r="A305" s="29"/>
      <c r="B305" s="15"/>
      <c r="F305" s="17"/>
      <c r="G305" s="18"/>
      <c r="H305" s="19"/>
      <c r="I305" s="20"/>
      <c r="J305" s="19"/>
      <c r="K305" s="21"/>
      <c r="L305" s="21"/>
      <c r="M305" s="22"/>
      <c r="N305" s="22"/>
      <c r="O305" s="22"/>
      <c r="P305" s="22"/>
      <c r="Q305" s="22"/>
      <c r="R305" s="23"/>
      <c r="S305" s="24"/>
      <c r="T305" s="24"/>
      <c r="U305" s="25"/>
      <c r="V305" s="25"/>
      <c r="W305" s="26"/>
      <c r="X305" s="27"/>
      <c r="Y305" s="28"/>
    </row>
    <row r="306" customFormat="false" ht="11.25" hidden="false" customHeight="false" outlineLevel="0" collapsed="false">
      <c r="A306" s="29"/>
      <c r="B306" s="15"/>
      <c r="F306" s="17"/>
      <c r="G306" s="18"/>
      <c r="H306" s="19"/>
      <c r="I306" s="20"/>
      <c r="J306" s="19"/>
      <c r="K306" s="21"/>
      <c r="L306" s="21"/>
      <c r="M306" s="22"/>
      <c r="N306" s="22"/>
      <c r="O306" s="22"/>
      <c r="P306" s="22"/>
      <c r="Q306" s="22"/>
      <c r="R306" s="23"/>
      <c r="S306" s="24"/>
      <c r="T306" s="24"/>
      <c r="U306" s="25"/>
      <c r="V306" s="25"/>
      <c r="W306" s="26"/>
      <c r="X306" s="27"/>
      <c r="Y306" s="28"/>
    </row>
    <row r="307" customFormat="false" ht="11.25" hidden="false" customHeight="false" outlineLevel="0" collapsed="false">
      <c r="A307" s="29"/>
      <c r="B307" s="15"/>
      <c r="F307" s="17"/>
      <c r="G307" s="18"/>
      <c r="H307" s="19"/>
      <c r="I307" s="20"/>
      <c r="J307" s="19"/>
      <c r="K307" s="21"/>
      <c r="L307" s="21"/>
      <c r="M307" s="22"/>
      <c r="N307" s="22"/>
      <c r="O307" s="22"/>
      <c r="P307" s="22"/>
      <c r="Q307" s="22"/>
      <c r="R307" s="23"/>
      <c r="S307" s="24"/>
      <c r="T307" s="24"/>
      <c r="U307" s="25"/>
      <c r="V307" s="25"/>
      <c r="W307" s="26"/>
      <c r="X307" s="27"/>
      <c r="Y307" s="28"/>
    </row>
    <row r="308" customFormat="false" ht="11.25" hidden="false" customHeight="false" outlineLevel="0" collapsed="false">
      <c r="A308" s="29"/>
      <c r="B308" s="15"/>
      <c r="F308" s="17"/>
      <c r="G308" s="18"/>
      <c r="H308" s="19"/>
      <c r="I308" s="20"/>
      <c r="J308" s="19"/>
      <c r="K308" s="21"/>
      <c r="L308" s="21"/>
      <c r="M308" s="22"/>
      <c r="N308" s="22"/>
      <c r="O308" s="22"/>
      <c r="P308" s="22"/>
      <c r="Q308" s="22"/>
      <c r="R308" s="23"/>
      <c r="S308" s="24"/>
      <c r="T308" s="24"/>
      <c r="U308" s="25"/>
      <c r="V308" s="25"/>
      <c r="W308" s="26"/>
      <c r="X308" s="27"/>
      <c r="Y308" s="28"/>
    </row>
    <row r="309" customFormat="false" ht="11.25" hidden="false" customHeight="false" outlineLevel="0" collapsed="false">
      <c r="A309" s="29"/>
      <c r="B309" s="15"/>
      <c r="F309" s="17"/>
      <c r="G309" s="18"/>
      <c r="H309" s="19"/>
      <c r="I309" s="20"/>
      <c r="J309" s="19"/>
      <c r="K309" s="21"/>
      <c r="L309" s="21"/>
      <c r="M309" s="22"/>
      <c r="N309" s="22"/>
      <c r="O309" s="22"/>
      <c r="P309" s="22"/>
      <c r="Q309" s="22"/>
      <c r="R309" s="23"/>
      <c r="S309" s="24"/>
      <c r="T309" s="24"/>
      <c r="U309" s="25"/>
      <c r="V309" s="25"/>
      <c r="W309" s="26"/>
      <c r="X309" s="27"/>
      <c r="Y309" s="28"/>
    </row>
    <row r="310" customFormat="false" ht="11.25" hidden="false" customHeight="false" outlineLevel="0" collapsed="false">
      <c r="A310" s="29"/>
      <c r="B310" s="15"/>
      <c r="F310" s="17"/>
      <c r="G310" s="18"/>
      <c r="H310" s="19"/>
      <c r="I310" s="20"/>
      <c r="J310" s="19"/>
      <c r="K310" s="21"/>
      <c r="L310" s="21"/>
      <c r="M310" s="22"/>
      <c r="N310" s="22"/>
      <c r="O310" s="22"/>
      <c r="P310" s="22"/>
      <c r="Q310" s="22"/>
      <c r="R310" s="23"/>
      <c r="S310" s="24"/>
      <c r="T310" s="24"/>
      <c r="U310" s="25"/>
      <c r="V310" s="25"/>
      <c r="W310" s="26"/>
      <c r="X310" s="27"/>
      <c r="Y310" s="28"/>
    </row>
    <row r="311" customFormat="false" ht="11.25" hidden="false" customHeight="false" outlineLevel="0" collapsed="false">
      <c r="A311" s="29"/>
      <c r="B311" s="15"/>
      <c r="F311" s="17"/>
      <c r="G311" s="18"/>
      <c r="H311" s="19"/>
      <c r="I311" s="20"/>
      <c r="J311" s="19"/>
      <c r="K311" s="21"/>
      <c r="L311" s="21"/>
      <c r="M311" s="22"/>
      <c r="N311" s="22"/>
      <c r="O311" s="22"/>
      <c r="P311" s="22"/>
      <c r="Q311" s="22"/>
      <c r="R311" s="23"/>
      <c r="S311" s="24"/>
      <c r="T311" s="24"/>
      <c r="U311" s="25"/>
      <c r="V311" s="25"/>
      <c r="W311" s="26"/>
      <c r="X311" s="27"/>
      <c r="Y311" s="28"/>
    </row>
    <row r="312" customFormat="false" ht="11.25" hidden="false" customHeight="false" outlineLevel="0" collapsed="false">
      <c r="A312" s="29"/>
      <c r="B312" s="15"/>
      <c r="F312" s="17"/>
      <c r="G312" s="18"/>
      <c r="H312" s="19"/>
      <c r="I312" s="20"/>
      <c r="J312" s="19"/>
      <c r="K312" s="21"/>
      <c r="L312" s="21"/>
      <c r="M312" s="22"/>
      <c r="N312" s="22"/>
      <c r="O312" s="22"/>
      <c r="P312" s="22"/>
      <c r="Q312" s="22"/>
      <c r="R312" s="23"/>
      <c r="S312" s="24"/>
      <c r="T312" s="24"/>
      <c r="U312" s="25"/>
      <c r="V312" s="25"/>
      <c r="W312" s="26"/>
      <c r="X312" s="27"/>
      <c r="Y312" s="28"/>
    </row>
    <row r="313" customFormat="false" ht="11.25" hidden="false" customHeight="false" outlineLevel="0" collapsed="false">
      <c r="A313" s="29"/>
      <c r="B313" s="15"/>
      <c r="F313" s="17"/>
      <c r="G313" s="18"/>
      <c r="H313" s="19"/>
      <c r="I313" s="20"/>
      <c r="J313" s="19"/>
      <c r="K313" s="21"/>
      <c r="L313" s="21"/>
      <c r="M313" s="22"/>
      <c r="N313" s="22"/>
      <c r="O313" s="22"/>
      <c r="P313" s="22"/>
      <c r="Q313" s="22"/>
      <c r="R313" s="23"/>
      <c r="S313" s="24"/>
      <c r="T313" s="24"/>
      <c r="U313" s="25"/>
      <c r="V313" s="25"/>
      <c r="W313" s="26"/>
      <c r="X313" s="27"/>
      <c r="Y313" s="28"/>
    </row>
    <row r="314" customFormat="false" ht="11.25" hidden="false" customHeight="false" outlineLevel="0" collapsed="false">
      <c r="A314" s="29"/>
      <c r="B314" s="15"/>
      <c r="F314" s="17"/>
      <c r="G314" s="18"/>
      <c r="H314" s="19"/>
      <c r="I314" s="20"/>
      <c r="J314" s="19"/>
      <c r="K314" s="21"/>
      <c r="L314" s="21"/>
      <c r="M314" s="22"/>
      <c r="N314" s="22"/>
      <c r="O314" s="22"/>
      <c r="P314" s="22"/>
      <c r="Q314" s="22"/>
      <c r="R314" s="23"/>
      <c r="S314" s="24"/>
      <c r="T314" s="24"/>
      <c r="U314" s="25"/>
      <c r="V314" s="25"/>
      <c r="W314" s="26"/>
      <c r="X314" s="27"/>
      <c r="Y314" s="28"/>
    </row>
    <row r="315" customFormat="false" ht="11.25" hidden="false" customHeight="false" outlineLevel="0" collapsed="false">
      <c r="A315" s="29"/>
      <c r="B315" s="15"/>
      <c r="F315" s="17"/>
      <c r="G315" s="18"/>
      <c r="H315" s="19"/>
      <c r="I315" s="20"/>
      <c r="J315" s="19"/>
      <c r="K315" s="21"/>
      <c r="L315" s="21"/>
      <c r="M315" s="22"/>
      <c r="N315" s="22"/>
      <c r="O315" s="22"/>
      <c r="P315" s="22"/>
      <c r="Q315" s="22"/>
      <c r="R315" s="23"/>
      <c r="S315" s="24"/>
      <c r="T315" s="24"/>
      <c r="U315" s="25"/>
      <c r="V315" s="25"/>
      <c r="W315" s="26"/>
      <c r="X315" s="27"/>
      <c r="Y315" s="28"/>
    </row>
    <row r="316" customFormat="false" ht="11.25" hidden="false" customHeight="false" outlineLevel="0" collapsed="false">
      <c r="A316" s="29"/>
      <c r="B316" s="15"/>
      <c r="F316" s="17"/>
      <c r="G316" s="18"/>
      <c r="H316" s="19"/>
      <c r="I316" s="20"/>
      <c r="J316" s="19"/>
      <c r="K316" s="21"/>
      <c r="L316" s="21"/>
      <c r="M316" s="22"/>
      <c r="N316" s="22"/>
      <c r="O316" s="22"/>
      <c r="P316" s="22"/>
      <c r="Q316" s="22"/>
      <c r="R316" s="23"/>
      <c r="S316" s="24"/>
      <c r="T316" s="24"/>
      <c r="U316" s="25"/>
      <c r="V316" s="25"/>
      <c r="W316" s="26"/>
      <c r="X316" s="27"/>
      <c r="Y316" s="28"/>
    </row>
    <row r="317" customFormat="false" ht="11.25" hidden="false" customHeight="false" outlineLevel="0" collapsed="false">
      <c r="A317" s="29"/>
      <c r="B317" s="15"/>
      <c r="F317" s="17"/>
      <c r="G317" s="18"/>
      <c r="H317" s="19"/>
      <c r="I317" s="20"/>
      <c r="J317" s="19"/>
      <c r="K317" s="21"/>
      <c r="L317" s="21"/>
      <c r="M317" s="22"/>
      <c r="N317" s="22"/>
      <c r="O317" s="22"/>
      <c r="P317" s="22"/>
      <c r="Q317" s="22"/>
      <c r="R317" s="23"/>
      <c r="S317" s="24"/>
      <c r="T317" s="24"/>
      <c r="U317" s="25"/>
      <c r="V317" s="25"/>
      <c r="W317" s="26"/>
      <c r="X317" s="27"/>
      <c r="Y317" s="28"/>
    </row>
    <row r="318" customFormat="false" ht="11.25" hidden="false" customHeight="false" outlineLevel="0" collapsed="false">
      <c r="A318" s="29"/>
      <c r="B318" s="15"/>
      <c r="F318" s="17"/>
      <c r="G318" s="18"/>
      <c r="H318" s="19"/>
      <c r="I318" s="20"/>
      <c r="J318" s="19"/>
      <c r="K318" s="21"/>
      <c r="L318" s="21"/>
      <c r="M318" s="22"/>
      <c r="N318" s="22"/>
      <c r="O318" s="22"/>
      <c r="P318" s="22"/>
      <c r="Q318" s="22"/>
      <c r="R318" s="23"/>
      <c r="S318" s="24"/>
      <c r="T318" s="24"/>
      <c r="U318" s="25"/>
      <c r="V318" s="25"/>
      <c r="W318" s="26"/>
      <c r="X318" s="27"/>
      <c r="Y318" s="28"/>
    </row>
    <row r="319" customFormat="false" ht="11.25" hidden="false" customHeight="false" outlineLevel="0" collapsed="false">
      <c r="A319" s="29"/>
      <c r="B319" s="15"/>
      <c r="F319" s="17"/>
      <c r="G319" s="18"/>
      <c r="H319" s="19"/>
      <c r="I319" s="20"/>
      <c r="J319" s="19"/>
      <c r="K319" s="21"/>
      <c r="L319" s="21"/>
      <c r="M319" s="22"/>
      <c r="N319" s="22"/>
      <c r="O319" s="22"/>
      <c r="P319" s="22"/>
      <c r="Q319" s="22"/>
      <c r="R319" s="23"/>
      <c r="S319" s="24"/>
      <c r="T319" s="24"/>
      <c r="U319" s="25"/>
      <c r="V319" s="25"/>
      <c r="W319" s="26"/>
      <c r="X319" s="27"/>
      <c r="Y319" s="28"/>
    </row>
    <row r="320" customFormat="false" ht="11.25" hidden="false" customHeight="false" outlineLevel="0" collapsed="false">
      <c r="A320" s="29"/>
      <c r="B320" s="15"/>
      <c r="F320" s="17"/>
      <c r="G320" s="18"/>
      <c r="H320" s="19"/>
      <c r="I320" s="20"/>
      <c r="J320" s="19"/>
      <c r="K320" s="21"/>
      <c r="L320" s="21"/>
      <c r="M320" s="22"/>
      <c r="N320" s="22"/>
      <c r="O320" s="22"/>
      <c r="P320" s="22"/>
      <c r="Q320" s="22"/>
      <c r="R320" s="23"/>
      <c r="S320" s="24"/>
      <c r="T320" s="24"/>
      <c r="U320" s="25"/>
      <c r="V320" s="25"/>
      <c r="W320" s="26"/>
      <c r="X320" s="27"/>
      <c r="Y320" s="28"/>
    </row>
    <row r="321" customFormat="false" ht="11.25" hidden="false" customHeight="false" outlineLevel="0" collapsed="false">
      <c r="A321" s="29"/>
      <c r="B321" s="15"/>
      <c r="F321" s="17"/>
      <c r="G321" s="18"/>
      <c r="H321" s="19"/>
      <c r="I321" s="20"/>
      <c r="J321" s="19"/>
      <c r="K321" s="21"/>
      <c r="L321" s="21"/>
      <c r="M321" s="22"/>
      <c r="N321" s="22"/>
      <c r="O321" s="22"/>
      <c r="P321" s="22"/>
      <c r="Q321" s="22"/>
      <c r="R321" s="23"/>
      <c r="S321" s="24"/>
      <c r="T321" s="24"/>
      <c r="U321" s="25"/>
      <c r="V321" s="25"/>
      <c r="W321" s="26"/>
      <c r="X321" s="27"/>
      <c r="Y321" s="28"/>
    </row>
    <row r="322" customFormat="false" ht="11.25" hidden="false" customHeight="false" outlineLevel="0" collapsed="false">
      <c r="A322" s="29"/>
      <c r="B322" s="15"/>
      <c r="F322" s="17"/>
      <c r="G322" s="18"/>
      <c r="H322" s="19"/>
      <c r="I322" s="20"/>
      <c r="J322" s="19"/>
      <c r="K322" s="21"/>
      <c r="L322" s="21"/>
      <c r="M322" s="22"/>
      <c r="N322" s="22"/>
      <c r="O322" s="22"/>
      <c r="P322" s="22"/>
      <c r="Q322" s="22"/>
      <c r="R322" s="23"/>
      <c r="S322" s="24"/>
      <c r="T322" s="24"/>
      <c r="U322" s="25"/>
      <c r="V322" s="25"/>
      <c r="W322" s="26"/>
      <c r="X322" s="27"/>
      <c r="Y322" s="28"/>
    </row>
    <row r="323" customFormat="false" ht="11.25" hidden="false" customHeight="false" outlineLevel="0" collapsed="false">
      <c r="A323" s="29"/>
      <c r="B323" s="15"/>
      <c r="F323" s="17"/>
      <c r="G323" s="18"/>
      <c r="H323" s="19"/>
      <c r="I323" s="20"/>
      <c r="J323" s="19"/>
      <c r="K323" s="21"/>
      <c r="L323" s="21"/>
      <c r="M323" s="22"/>
      <c r="N323" s="22"/>
      <c r="O323" s="22"/>
      <c r="P323" s="22"/>
      <c r="Q323" s="22"/>
      <c r="R323" s="23"/>
      <c r="S323" s="24"/>
      <c r="T323" s="24"/>
      <c r="U323" s="25"/>
      <c r="V323" s="25"/>
      <c r="W323" s="26"/>
      <c r="X323" s="27"/>
      <c r="Y323" s="28"/>
    </row>
    <row r="324" customFormat="false" ht="11.25" hidden="false" customHeight="false" outlineLevel="0" collapsed="false">
      <c r="A324" s="29"/>
      <c r="B324" s="15"/>
      <c r="F324" s="17"/>
      <c r="G324" s="18"/>
      <c r="H324" s="19"/>
      <c r="I324" s="20"/>
      <c r="J324" s="19"/>
      <c r="K324" s="21"/>
      <c r="L324" s="21"/>
      <c r="M324" s="22"/>
      <c r="N324" s="22"/>
      <c r="O324" s="22"/>
      <c r="P324" s="22"/>
      <c r="Q324" s="22"/>
      <c r="R324" s="23"/>
      <c r="S324" s="24"/>
      <c r="T324" s="24"/>
      <c r="U324" s="25"/>
      <c r="V324" s="25"/>
      <c r="W324" s="26"/>
      <c r="X324" s="27"/>
      <c r="Y324" s="28"/>
    </row>
    <row r="325" customFormat="false" ht="11.25" hidden="false" customHeight="false" outlineLevel="0" collapsed="false">
      <c r="A325" s="29"/>
      <c r="B325" s="15"/>
      <c r="F325" s="17"/>
      <c r="G325" s="18"/>
      <c r="H325" s="19"/>
      <c r="I325" s="20"/>
      <c r="J325" s="19"/>
      <c r="K325" s="21"/>
      <c r="L325" s="21"/>
      <c r="M325" s="22"/>
      <c r="N325" s="22"/>
      <c r="O325" s="22"/>
      <c r="P325" s="22"/>
      <c r="Q325" s="22"/>
      <c r="R325" s="23"/>
      <c r="S325" s="24"/>
      <c r="T325" s="24"/>
      <c r="U325" s="25"/>
      <c r="V325" s="25"/>
      <c r="W325" s="26"/>
      <c r="X325" s="27"/>
      <c r="Y325" s="28"/>
    </row>
    <row r="326" customFormat="false" ht="11.25" hidden="false" customHeight="false" outlineLevel="0" collapsed="false">
      <c r="A326" s="29"/>
      <c r="B326" s="15"/>
      <c r="F326" s="17"/>
      <c r="G326" s="18"/>
      <c r="H326" s="19"/>
      <c r="I326" s="20"/>
      <c r="J326" s="19"/>
      <c r="K326" s="21"/>
      <c r="L326" s="21"/>
      <c r="M326" s="22"/>
      <c r="N326" s="22"/>
      <c r="O326" s="22"/>
      <c r="P326" s="22"/>
      <c r="Q326" s="22"/>
      <c r="R326" s="23"/>
      <c r="S326" s="24"/>
      <c r="T326" s="24"/>
      <c r="U326" s="25"/>
      <c r="V326" s="25"/>
      <c r="W326" s="26"/>
      <c r="X326" s="27"/>
      <c r="Y326" s="28"/>
    </row>
    <row r="327" customFormat="false" ht="11.25" hidden="false" customHeight="false" outlineLevel="0" collapsed="false">
      <c r="A327" s="29"/>
      <c r="B327" s="15"/>
      <c r="F327" s="17"/>
      <c r="G327" s="18"/>
      <c r="H327" s="19"/>
      <c r="I327" s="20"/>
      <c r="J327" s="19"/>
      <c r="K327" s="21"/>
      <c r="L327" s="21"/>
      <c r="M327" s="22"/>
      <c r="N327" s="22"/>
      <c r="O327" s="22"/>
      <c r="P327" s="22"/>
      <c r="Q327" s="22"/>
      <c r="R327" s="23"/>
      <c r="S327" s="24"/>
      <c r="T327" s="24"/>
      <c r="U327" s="25"/>
      <c r="V327" s="25"/>
      <c r="W327" s="26"/>
      <c r="X327" s="27"/>
      <c r="Y327" s="28"/>
    </row>
    <row r="328" customFormat="false" ht="11.25" hidden="false" customHeight="false" outlineLevel="0" collapsed="false">
      <c r="A328" s="29"/>
      <c r="B328" s="15"/>
      <c r="F328" s="17"/>
      <c r="G328" s="18"/>
      <c r="H328" s="19"/>
      <c r="I328" s="20"/>
      <c r="J328" s="19"/>
      <c r="K328" s="21"/>
      <c r="L328" s="21"/>
      <c r="M328" s="22"/>
      <c r="N328" s="22"/>
      <c r="O328" s="22"/>
      <c r="P328" s="22"/>
      <c r="Q328" s="22"/>
      <c r="R328" s="23"/>
      <c r="S328" s="24"/>
      <c r="T328" s="24"/>
      <c r="U328" s="25"/>
      <c r="V328" s="25"/>
      <c r="W328" s="26"/>
      <c r="X328" s="27"/>
      <c r="Y328" s="28"/>
    </row>
    <row r="329" customFormat="false" ht="11.25" hidden="false" customHeight="false" outlineLevel="0" collapsed="false">
      <c r="A329" s="29"/>
      <c r="B329" s="15"/>
      <c r="F329" s="17"/>
      <c r="G329" s="18"/>
      <c r="H329" s="19"/>
      <c r="I329" s="20"/>
      <c r="J329" s="19"/>
      <c r="K329" s="21"/>
      <c r="L329" s="21"/>
      <c r="M329" s="22"/>
      <c r="N329" s="22"/>
      <c r="O329" s="22"/>
      <c r="P329" s="22"/>
      <c r="Q329" s="22"/>
      <c r="R329" s="23"/>
      <c r="S329" s="24"/>
      <c r="T329" s="24"/>
      <c r="U329" s="25"/>
      <c r="V329" s="25"/>
      <c r="W329" s="26"/>
      <c r="X329" s="27"/>
      <c r="Y329" s="28"/>
    </row>
    <row r="330" customFormat="false" ht="11.25" hidden="false" customHeight="false" outlineLevel="0" collapsed="false">
      <c r="A330" s="29"/>
      <c r="B330" s="15"/>
      <c r="F330" s="17"/>
      <c r="G330" s="18"/>
      <c r="H330" s="19"/>
      <c r="I330" s="20"/>
      <c r="J330" s="19"/>
      <c r="K330" s="21"/>
      <c r="L330" s="21"/>
      <c r="M330" s="22"/>
      <c r="N330" s="22"/>
      <c r="O330" s="22"/>
      <c r="P330" s="22"/>
      <c r="Q330" s="22"/>
      <c r="R330" s="23"/>
      <c r="S330" s="24"/>
      <c r="T330" s="24"/>
      <c r="U330" s="25"/>
      <c r="V330" s="25"/>
      <c r="W330" s="26"/>
      <c r="X330" s="27"/>
      <c r="Y330" s="28"/>
    </row>
    <row r="331" customFormat="false" ht="11.25" hidden="false" customHeight="false" outlineLevel="0" collapsed="false">
      <c r="A331" s="29"/>
      <c r="B331" s="15"/>
      <c r="F331" s="17"/>
      <c r="G331" s="18"/>
      <c r="H331" s="19"/>
      <c r="I331" s="20"/>
      <c r="J331" s="19"/>
      <c r="K331" s="21"/>
      <c r="L331" s="21"/>
      <c r="M331" s="22"/>
      <c r="N331" s="22"/>
      <c r="O331" s="22"/>
      <c r="P331" s="22"/>
      <c r="Q331" s="22"/>
      <c r="R331" s="23"/>
      <c r="S331" s="24"/>
      <c r="T331" s="24"/>
      <c r="U331" s="25"/>
      <c r="V331" s="25"/>
      <c r="W331" s="26"/>
      <c r="X331" s="27"/>
      <c r="Y331" s="28"/>
    </row>
    <row r="332" customFormat="false" ht="11.25" hidden="false" customHeight="false" outlineLevel="0" collapsed="false">
      <c r="A332" s="29"/>
      <c r="B332" s="15"/>
      <c r="F332" s="17"/>
      <c r="G332" s="18"/>
      <c r="H332" s="19"/>
      <c r="I332" s="20"/>
      <c r="J332" s="19"/>
      <c r="K332" s="21"/>
      <c r="L332" s="21"/>
      <c r="M332" s="22"/>
      <c r="N332" s="22"/>
      <c r="O332" s="22"/>
      <c r="P332" s="22"/>
      <c r="Q332" s="22"/>
      <c r="R332" s="23"/>
      <c r="S332" s="24"/>
      <c r="T332" s="24"/>
      <c r="U332" s="25"/>
      <c r="V332" s="25"/>
      <c r="W332" s="26"/>
      <c r="X332" s="27"/>
      <c r="Y332" s="28"/>
    </row>
    <row r="333" customFormat="false" ht="11.25" hidden="false" customHeight="false" outlineLevel="0" collapsed="false">
      <c r="A333" s="29"/>
      <c r="B333" s="15"/>
      <c r="F333" s="17"/>
      <c r="G333" s="18"/>
      <c r="H333" s="19"/>
      <c r="I333" s="20"/>
      <c r="J333" s="19"/>
      <c r="K333" s="21"/>
      <c r="L333" s="21"/>
      <c r="M333" s="22"/>
      <c r="N333" s="22"/>
      <c r="O333" s="22"/>
      <c r="P333" s="22"/>
      <c r="Q333" s="22"/>
      <c r="R333" s="23"/>
      <c r="S333" s="24"/>
      <c r="T333" s="24"/>
      <c r="U333" s="25"/>
      <c r="V333" s="25"/>
      <c r="W333" s="26"/>
      <c r="X333" s="27"/>
      <c r="Y333" s="28"/>
    </row>
    <row r="334" customFormat="false" ht="11.25" hidden="false" customHeight="false" outlineLevel="0" collapsed="false">
      <c r="A334" s="29"/>
      <c r="B334" s="15"/>
      <c r="F334" s="17"/>
      <c r="G334" s="18"/>
      <c r="H334" s="19"/>
      <c r="I334" s="20"/>
      <c r="J334" s="19"/>
      <c r="K334" s="21"/>
      <c r="L334" s="21"/>
      <c r="M334" s="22"/>
      <c r="N334" s="22"/>
      <c r="O334" s="22"/>
      <c r="P334" s="22"/>
      <c r="Q334" s="22"/>
      <c r="R334" s="23"/>
      <c r="S334" s="24"/>
      <c r="T334" s="24"/>
      <c r="U334" s="25"/>
      <c r="V334" s="25"/>
      <c r="W334" s="26"/>
      <c r="X334" s="27"/>
      <c r="Y334" s="28"/>
    </row>
    <row r="335" customFormat="false" ht="11.25" hidden="false" customHeight="false" outlineLevel="0" collapsed="false">
      <c r="A335" s="29"/>
      <c r="B335" s="15"/>
      <c r="F335" s="17"/>
      <c r="G335" s="18"/>
      <c r="H335" s="19"/>
      <c r="I335" s="20"/>
      <c r="J335" s="19"/>
      <c r="K335" s="21"/>
      <c r="L335" s="21"/>
      <c r="M335" s="22"/>
      <c r="N335" s="22"/>
      <c r="O335" s="22"/>
      <c r="P335" s="22"/>
      <c r="Q335" s="22"/>
      <c r="R335" s="23"/>
      <c r="S335" s="24"/>
      <c r="T335" s="24"/>
      <c r="U335" s="25"/>
      <c r="V335" s="25"/>
      <c r="W335" s="26"/>
      <c r="X335" s="27"/>
      <c r="Y335" s="28"/>
    </row>
    <row r="336" customFormat="false" ht="11.25" hidden="false" customHeight="false" outlineLevel="0" collapsed="false">
      <c r="A336" s="29"/>
      <c r="B336" s="15"/>
      <c r="F336" s="17"/>
      <c r="G336" s="18"/>
      <c r="H336" s="19"/>
      <c r="I336" s="20"/>
      <c r="J336" s="19"/>
      <c r="K336" s="21"/>
      <c r="L336" s="21"/>
      <c r="M336" s="22"/>
      <c r="N336" s="22"/>
      <c r="O336" s="22"/>
      <c r="P336" s="22"/>
      <c r="Q336" s="22"/>
      <c r="R336" s="23"/>
      <c r="S336" s="24"/>
      <c r="T336" s="24"/>
      <c r="U336" s="25"/>
      <c r="V336" s="25"/>
      <c r="W336" s="26"/>
      <c r="X336" s="27"/>
      <c r="Y336" s="28"/>
    </row>
    <row r="337" customFormat="false" ht="11.25" hidden="false" customHeight="false" outlineLevel="0" collapsed="false">
      <c r="A337" s="29"/>
      <c r="B337" s="15"/>
      <c r="F337" s="17"/>
      <c r="G337" s="18"/>
      <c r="H337" s="19"/>
      <c r="I337" s="20"/>
      <c r="J337" s="19"/>
      <c r="K337" s="21"/>
      <c r="L337" s="21"/>
      <c r="M337" s="22"/>
      <c r="N337" s="22"/>
      <c r="O337" s="22"/>
      <c r="P337" s="22"/>
      <c r="Q337" s="22"/>
      <c r="R337" s="23"/>
      <c r="S337" s="24"/>
      <c r="T337" s="24"/>
      <c r="U337" s="25"/>
      <c r="V337" s="25"/>
      <c r="W337" s="26"/>
      <c r="X337" s="27"/>
      <c r="Y337" s="28"/>
    </row>
    <row r="338" customFormat="false" ht="11.25" hidden="false" customHeight="false" outlineLevel="0" collapsed="false">
      <c r="A338" s="29"/>
      <c r="B338" s="15"/>
      <c r="F338" s="17"/>
      <c r="G338" s="18"/>
      <c r="H338" s="19"/>
      <c r="I338" s="20"/>
      <c r="J338" s="19"/>
      <c r="K338" s="21"/>
      <c r="L338" s="21"/>
      <c r="M338" s="22"/>
      <c r="N338" s="22"/>
      <c r="O338" s="22"/>
      <c r="P338" s="22"/>
      <c r="Q338" s="22"/>
      <c r="R338" s="23"/>
      <c r="S338" s="24"/>
      <c r="T338" s="24"/>
      <c r="U338" s="25"/>
      <c r="V338" s="25"/>
      <c r="W338" s="26"/>
      <c r="X338" s="27"/>
      <c r="Y338" s="28"/>
    </row>
    <row r="339" customFormat="false" ht="11.25" hidden="false" customHeight="false" outlineLevel="0" collapsed="false">
      <c r="A339" s="29"/>
      <c r="B339" s="15"/>
      <c r="F339" s="17"/>
      <c r="G339" s="18"/>
      <c r="H339" s="19"/>
      <c r="I339" s="20"/>
      <c r="J339" s="19"/>
      <c r="K339" s="21"/>
      <c r="L339" s="21"/>
      <c r="M339" s="22"/>
      <c r="N339" s="22"/>
      <c r="O339" s="22"/>
      <c r="P339" s="22"/>
      <c r="Q339" s="22"/>
      <c r="R339" s="23"/>
      <c r="S339" s="24"/>
      <c r="T339" s="24"/>
      <c r="U339" s="25"/>
      <c r="V339" s="25"/>
      <c r="W339" s="26"/>
      <c r="X339" s="27"/>
      <c r="Y339" s="28"/>
    </row>
    <row r="340" customFormat="false" ht="11.25" hidden="false" customHeight="false" outlineLevel="0" collapsed="false">
      <c r="A340" s="29"/>
      <c r="B340" s="15"/>
      <c r="F340" s="17"/>
      <c r="G340" s="18"/>
      <c r="H340" s="19"/>
      <c r="I340" s="20"/>
      <c r="J340" s="19"/>
      <c r="K340" s="21"/>
      <c r="L340" s="21"/>
      <c r="M340" s="22"/>
      <c r="N340" s="22"/>
      <c r="O340" s="22"/>
      <c r="P340" s="22"/>
      <c r="Q340" s="22"/>
      <c r="R340" s="23"/>
      <c r="S340" s="24"/>
      <c r="T340" s="24"/>
      <c r="U340" s="25"/>
      <c r="V340" s="25"/>
      <c r="W340" s="26"/>
      <c r="X340" s="27"/>
      <c r="Y340" s="28"/>
    </row>
    <row r="341" customFormat="false" ht="11.25" hidden="false" customHeight="false" outlineLevel="0" collapsed="false">
      <c r="A341" s="29"/>
      <c r="B341" s="15"/>
      <c r="F341" s="17"/>
      <c r="G341" s="18"/>
      <c r="H341" s="19"/>
      <c r="I341" s="20"/>
      <c r="J341" s="19"/>
      <c r="K341" s="21"/>
      <c r="L341" s="21"/>
      <c r="M341" s="22"/>
      <c r="N341" s="22"/>
      <c r="O341" s="22"/>
      <c r="P341" s="22"/>
      <c r="Q341" s="22"/>
      <c r="R341" s="23"/>
      <c r="S341" s="24"/>
      <c r="T341" s="24"/>
      <c r="U341" s="25"/>
      <c r="V341" s="25"/>
      <c r="W341" s="26"/>
      <c r="X341" s="27"/>
      <c r="Y341" s="28"/>
    </row>
    <row r="342" customFormat="false" ht="11.25" hidden="false" customHeight="false" outlineLevel="0" collapsed="false">
      <c r="A342" s="29"/>
      <c r="B342" s="15"/>
      <c r="F342" s="17"/>
      <c r="G342" s="18"/>
      <c r="H342" s="19"/>
      <c r="I342" s="20"/>
      <c r="J342" s="19"/>
      <c r="K342" s="21"/>
      <c r="L342" s="21"/>
      <c r="M342" s="22"/>
      <c r="N342" s="22"/>
      <c r="O342" s="22"/>
      <c r="P342" s="22"/>
      <c r="Q342" s="22"/>
      <c r="R342" s="23"/>
      <c r="S342" s="24"/>
      <c r="T342" s="24"/>
      <c r="U342" s="25"/>
      <c r="V342" s="25"/>
      <c r="W342" s="26"/>
      <c r="X342" s="27"/>
      <c r="Y342" s="28"/>
    </row>
    <row r="343" customFormat="false" ht="11.25" hidden="false" customHeight="false" outlineLevel="0" collapsed="false">
      <c r="A343" s="29"/>
      <c r="B343" s="15"/>
      <c r="F343" s="17"/>
      <c r="G343" s="18"/>
      <c r="H343" s="19"/>
      <c r="I343" s="20"/>
      <c r="J343" s="19"/>
      <c r="K343" s="21"/>
      <c r="L343" s="21"/>
      <c r="M343" s="22"/>
      <c r="N343" s="22"/>
      <c r="O343" s="22"/>
      <c r="P343" s="22"/>
      <c r="Q343" s="22"/>
      <c r="R343" s="23"/>
      <c r="S343" s="24"/>
      <c r="T343" s="24"/>
      <c r="U343" s="25"/>
      <c r="V343" s="25"/>
      <c r="W343" s="26"/>
      <c r="X343" s="27"/>
      <c r="Y343" s="28"/>
    </row>
    <row r="344" customFormat="false" ht="11.25" hidden="false" customHeight="false" outlineLevel="0" collapsed="false">
      <c r="A344" s="29"/>
      <c r="B344" s="15"/>
      <c r="F344" s="17"/>
      <c r="G344" s="18"/>
      <c r="H344" s="19"/>
      <c r="I344" s="20"/>
      <c r="J344" s="19"/>
      <c r="K344" s="21"/>
      <c r="L344" s="21"/>
      <c r="M344" s="22"/>
      <c r="N344" s="22"/>
      <c r="O344" s="22"/>
      <c r="P344" s="22"/>
      <c r="Q344" s="22"/>
      <c r="R344" s="23"/>
      <c r="S344" s="24"/>
      <c r="T344" s="24"/>
      <c r="U344" s="25"/>
      <c r="V344" s="25"/>
      <c r="W344" s="26"/>
      <c r="X344" s="27"/>
      <c r="Y344" s="28"/>
    </row>
    <row r="345" customFormat="false" ht="11.25" hidden="false" customHeight="false" outlineLevel="0" collapsed="false">
      <c r="A345" s="29"/>
      <c r="B345" s="15"/>
      <c r="F345" s="17"/>
      <c r="G345" s="18"/>
      <c r="H345" s="19"/>
      <c r="I345" s="20"/>
      <c r="J345" s="19"/>
      <c r="K345" s="21"/>
      <c r="L345" s="21"/>
      <c r="M345" s="22"/>
      <c r="N345" s="22"/>
      <c r="O345" s="22"/>
      <c r="P345" s="22"/>
      <c r="Q345" s="22"/>
      <c r="R345" s="23"/>
      <c r="S345" s="24"/>
      <c r="T345" s="24"/>
      <c r="U345" s="25"/>
      <c r="V345" s="25"/>
      <c r="W345" s="26"/>
      <c r="X345" s="27"/>
      <c r="Y345" s="28"/>
    </row>
    <row r="346" customFormat="false" ht="11.25" hidden="false" customHeight="false" outlineLevel="0" collapsed="false">
      <c r="A346" s="29"/>
      <c r="B346" s="15"/>
      <c r="F346" s="17"/>
      <c r="G346" s="18"/>
      <c r="H346" s="19"/>
      <c r="I346" s="20"/>
      <c r="J346" s="19"/>
      <c r="K346" s="21"/>
      <c r="L346" s="21"/>
      <c r="M346" s="22"/>
      <c r="N346" s="22"/>
      <c r="O346" s="22"/>
      <c r="P346" s="22"/>
      <c r="Q346" s="22"/>
      <c r="R346" s="23"/>
      <c r="S346" s="24"/>
      <c r="T346" s="24"/>
      <c r="U346" s="25"/>
      <c r="V346" s="25"/>
      <c r="W346" s="26"/>
      <c r="X346" s="27"/>
      <c r="Y346" s="28"/>
    </row>
    <row r="347" customFormat="false" ht="11.25" hidden="false" customHeight="false" outlineLevel="0" collapsed="false">
      <c r="A347" s="29"/>
      <c r="B347" s="15"/>
      <c r="F347" s="17"/>
      <c r="G347" s="18"/>
      <c r="H347" s="19"/>
      <c r="I347" s="20"/>
      <c r="J347" s="19"/>
      <c r="K347" s="21"/>
      <c r="L347" s="21"/>
      <c r="M347" s="22"/>
      <c r="N347" s="22"/>
      <c r="O347" s="22"/>
      <c r="P347" s="22"/>
      <c r="Q347" s="22"/>
      <c r="R347" s="23"/>
      <c r="S347" s="24"/>
      <c r="T347" s="24"/>
      <c r="U347" s="25"/>
      <c r="V347" s="25"/>
      <c r="W347" s="26"/>
      <c r="X347" s="27"/>
      <c r="Y347" s="28"/>
    </row>
    <row r="348" customFormat="false" ht="11.25" hidden="false" customHeight="false" outlineLevel="0" collapsed="false">
      <c r="A348" s="29"/>
      <c r="B348" s="15"/>
      <c r="F348" s="17"/>
      <c r="G348" s="18"/>
      <c r="H348" s="19"/>
      <c r="I348" s="20"/>
      <c r="J348" s="19"/>
      <c r="K348" s="21"/>
      <c r="L348" s="21"/>
      <c r="M348" s="22"/>
      <c r="N348" s="22"/>
      <c r="O348" s="22"/>
      <c r="P348" s="22"/>
      <c r="Q348" s="22"/>
      <c r="R348" s="23"/>
      <c r="S348" s="24"/>
      <c r="T348" s="24"/>
      <c r="U348" s="25"/>
      <c r="V348" s="25"/>
      <c r="W348" s="26"/>
      <c r="X348" s="27"/>
      <c r="Y348" s="28"/>
    </row>
    <row r="349" customFormat="false" ht="11.25" hidden="false" customHeight="false" outlineLevel="0" collapsed="false">
      <c r="A349" s="29"/>
      <c r="B349" s="15"/>
      <c r="F349" s="17"/>
      <c r="G349" s="18"/>
      <c r="H349" s="19"/>
      <c r="I349" s="20"/>
      <c r="J349" s="19"/>
      <c r="K349" s="21"/>
      <c r="L349" s="21"/>
      <c r="M349" s="22"/>
      <c r="N349" s="22"/>
      <c r="O349" s="22"/>
      <c r="P349" s="22"/>
      <c r="Q349" s="22"/>
      <c r="R349" s="23"/>
      <c r="S349" s="24"/>
      <c r="T349" s="24"/>
      <c r="U349" s="25"/>
      <c r="V349" s="25"/>
      <c r="W349" s="26"/>
      <c r="X349" s="27"/>
      <c r="Y349" s="28"/>
    </row>
    <row r="350" customFormat="false" ht="11.25" hidden="false" customHeight="false" outlineLevel="0" collapsed="false">
      <c r="A350" s="29"/>
      <c r="B350" s="15"/>
      <c r="F350" s="17"/>
      <c r="G350" s="18"/>
      <c r="H350" s="19"/>
      <c r="I350" s="20"/>
      <c r="J350" s="19"/>
      <c r="K350" s="21"/>
      <c r="L350" s="21"/>
      <c r="M350" s="22"/>
      <c r="N350" s="22"/>
      <c r="O350" s="22"/>
      <c r="P350" s="22"/>
      <c r="Q350" s="22"/>
      <c r="R350" s="23"/>
      <c r="S350" s="24"/>
      <c r="T350" s="24"/>
      <c r="U350" s="25"/>
      <c r="V350" s="25"/>
      <c r="W350" s="26"/>
      <c r="X350" s="27"/>
      <c r="Y350" s="28"/>
    </row>
    <row r="351" customFormat="false" ht="11.25" hidden="false" customHeight="false" outlineLevel="0" collapsed="false">
      <c r="A351" s="29"/>
      <c r="B351" s="15"/>
      <c r="F351" s="17"/>
      <c r="G351" s="18"/>
      <c r="H351" s="19"/>
      <c r="I351" s="20"/>
      <c r="J351" s="19"/>
      <c r="K351" s="21"/>
      <c r="L351" s="21"/>
      <c r="M351" s="22"/>
      <c r="N351" s="22"/>
      <c r="O351" s="22"/>
      <c r="P351" s="22"/>
      <c r="Q351" s="22"/>
      <c r="R351" s="23"/>
      <c r="S351" s="24"/>
      <c r="T351" s="24"/>
      <c r="U351" s="25"/>
      <c r="V351" s="25"/>
      <c r="W351" s="26"/>
      <c r="X351" s="27"/>
      <c r="Y351" s="28"/>
    </row>
    <row r="352" customFormat="false" ht="11.25" hidden="false" customHeight="false" outlineLevel="0" collapsed="false">
      <c r="A352" s="29"/>
      <c r="B352" s="15"/>
      <c r="F352" s="17"/>
      <c r="G352" s="18"/>
      <c r="H352" s="19"/>
      <c r="I352" s="20"/>
      <c r="J352" s="19"/>
      <c r="K352" s="21"/>
      <c r="L352" s="21"/>
      <c r="M352" s="22"/>
      <c r="N352" s="22"/>
      <c r="O352" s="22"/>
      <c r="P352" s="22"/>
      <c r="Q352" s="22"/>
      <c r="R352" s="23"/>
      <c r="S352" s="24"/>
      <c r="T352" s="24"/>
      <c r="U352" s="25"/>
      <c r="V352" s="25"/>
      <c r="W352" s="26"/>
      <c r="X352" s="27"/>
      <c r="Y352" s="28"/>
    </row>
    <row r="353" customFormat="false" ht="11.25" hidden="false" customHeight="false" outlineLevel="0" collapsed="false">
      <c r="A353" s="29"/>
      <c r="B353" s="15"/>
      <c r="F353" s="17"/>
      <c r="G353" s="18"/>
      <c r="H353" s="19"/>
      <c r="I353" s="20"/>
      <c r="J353" s="19"/>
      <c r="K353" s="21"/>
      <c r="L353" s="21"/>
      <c r="M353" s="22"/>
      <c r="N353" s="22"/>
      <c r="O353" s="22"/>
      <c r="P353" s="22"/>
      <c r="Q353" s="22"/>
      <c r="R353" s="23"/>
      <c r="S353" s="24"/>
      <c r="T353" s="24"/>
      <c r="U353" s="25"/>
      <c r="V353" s="25"/>
      <c r="W353" s="26"/>
      <c r="X353" s="27"/>
      <c r="Y353" s="28"/>
    </row>
    <row r="354" customFormat="false" ht="11.25" hidden="false" customHeight="false" outlineLevel="0" collapsed="false">
      <c r="A354" s="29"/>
      <c r="B354" s="15"/>
      <c r="F354" s="17"/>
      <c r="G354" s="18"/>
      <c r="H354" s="19"/>
      <c r="I354" s="20"/>
      <c r="J354" s="19"/>
      <c r="K354" s="21"/>
      <c r="L354" s="21"/>
      <c r="M354" s="22"/>
      <c r="N354" s="22"/>
      <c r="O354" s="22"/>
      <c r="P354" s="22"/>
      <c r="Q354" s="22"/>
      <c r="R354" s="23"/>
      <c r="S354" s="24"/>
      <c r="T354" s="24"/>
      <c r="U354" s="25"/>
      <c r="V354" s="25"/>
      <c r="W354" s="26"/>
      <c r="X354" s="27"/>
      <c r="Y354" s="28"/>
    </row>
    <row r="355" customFormat="false" ht="11.25" hidden="false" customHeight="false" outlineLevel="0" collapsed="false">
      <c r="A355" s="29"/>
      <c r="B355" s="15"/>
      <c r="F355" s="17"/>
      <c r="G355" s="18"/>
      <c r="H355" s="19"/>
      <c r="I355" s="20"/>
      <c r="J355" s="19"/>
      <c r="K355" s="21"/>
      <c r="L355" s="21"/>
      <c r="M355" s="22"/>
      <c r="N355" s="22"/>
      <c r="O355" s="22"/>
      <c r="P355" s="22"/>
      <c r="Q355" s="22"/>
      <c r="R355" s="23"/>
      <c r="S355" s="24"/>
      <c r="T355" s="24"/>
      <c r="U355" s="25"/>
      <c r="V355" s="25"/>
      <c r="W355" s="26"/>
      <c r="X355" s="27"/>
      <c r="Y355" s="28"/>
    </row>
    <row r="356" customFormat="false" ht="11.25" hidden="false" customHeight="false" outlineLevel="0" collapsed="false">
      <c r="A356" s="29"/>
      <c r="B356" s="15"/>
      <c r="F356" s="17"/>
      <c r="G356" s="18"/>
      <c r="H356" s="19"/>
      <c r="I356" s="20"/>
      <c r="J356" s="19"/>
      <c r="K356" s="21"/>
      <c r="L356" s="21"/>
      <c r="M356" s="22"/>
      <c r="N356" s="22"/>
      <c r="O356" s="22"/>
      <c r="P356" s="22"/>
      <c r="Q356" s="22"/>
      <c r="R356" s="23"/>
      <c r="S356" s="24"/>
      <c r="T356" s="24"/>
      <c r="U356" s="25"/>
      <c r="V356" s="25"/>
      <c r="W356" s="26"/>
      <c r="X356" s="27"/>
      <c r="Y356" s="28"/>
    </row>
    <row r="357" customFormat="false" ht="11.25" hidden="false" customHeight="false" outlineLevel="0" collapsed="false">
      <c r="A357" s="29"/>
      <c r="B357" s="15"/>
      <c r="F357" s="17"/>
      <c r="G357" s="18"/>
      <c r="H357" s="19"/>
      <c r="I357" s="20"/>
      <c r="J357" s="19"/>
      <c r="K357" s="21"/>
      <c r="L357" s="21"/>
      <c r="M357" s="22"/>
      <c r="N357" s="22"/>
      <c r="O357" s="22"/>
      <c r="P357" s="22"/>
      <c r="Q357" s="22"/>
      <c r="R357" s="23"/>
      <c r="S357" s="24"/>
      <c r="T357" s="24"/>
      <c r="U357" s="25"/>
      <c r="V357" s="25"/>
      <c r="W357" s="26"/>
      <c r="X357" s="27"/>
      <c r="Y357" s="28"/>
    </row>
    <row r="358" customFormat="false" ht="11.25" hidden="false" customHeight="false" outlineLevel="0" collapsed="false">
      <c r="A358" s="29"/>
      <c r="B358" s="15"/>
      <c r="F358" s="17"/>
      <c r="G358" s="18"/>
      <c r="H358" s="19"/>
      <c r="I358" s="20"/>
      <c r="J358" s="19"/>
      <c r="K358" s="21"/>
      <c r="L358" s="21"/>
      <c r="M358" s="22"/>
      <c r="N358" s="22"/>
      <c r="O358" s="22"/>
      <c r="P358" s="22"/>
      <c r="Q358" s="22"/>
      <c r="R358" s="23"/>
      <c r="S358" s="24"/>
      <c r="T358" s="24"/>
      <c r="U358" s="25"/>
      <c r="V358" s="25"/>
      <c r="W358" s="26"/>
      <c r="X358" s="27"/>
      <c r="Y358" s="28"/>
    </row>
    <row r="359" customFormat="false" ht="11.25" hidden="false" customHeight="false" outlineLevel="0" collapsed="false">
      <c r="A359" s="29"/>
      <c r="B359" s="15"/>
      <c r="F359" s="17"/>
      <c r="G359" s="18"/>
      <c r="H359" s="19"/>
      <c r="I359" s="20"/>
      <c r="J359" s="19"/>
      <c r="K359" s="21"/>
      <c r="L359" s="21"/>
      <c r="M359" s="22"/>
      <c r="N359" s="22"/>
      <c r="O359" s="22"/>
      <c r="P359" s="22"/>
      <c r="Q359" s="22"/>
      <c r="R359" s="23"/>
      <c r="S359" s="24"/>
      <c r="T359" s="24"/>
      <c r="U359" s="25"/>
      <c r="V359" s="25"/>
      <c r="W359" s="26"/>
      <c r="X359" s="27"/>
      <c r="Y359" s="28"/>
    </row>
    <row r="360" customFormat="false" ht="11.25" hidden="false" customHeight="false" outlineLevel="0" collapsed="false">
      <c r="A360" s="29"/>
      <c r="B360" s="15"/>
      <c r="F360" s="17"/>
      <c r="G360" s="18"/>
      <c r="H360" s="19"/>
      <c r="I360" s="20"/>
      <c r="J360" s="19"/>
      <c r="K360" s="21"/>
      <c r="L360" s="21"/>
      <c r="M360" s="22"/>
      <c r="N360" s="22"/>
      <c r="O360" s="22"/>
      <c r="P360" s="22"/>
      <c r="Q360" s="22"/>
      <c r="R360" s="23"/>
      <c r="S360" s="24"/>
      <c r="T360" s="24"/>
      <c r="U360" s="25"/>
      <c r="V360" s="25"/>
      <c r="W360" s="26"/>
      <c r="X360" s="27"/>
      <c r="Y360" s="28"/>
    </row>
    <row r="361" customFormat="false" ht="11.25" hidden="false" customHeight="false" outlineLevel="0" collapsed="false">
      <c r="A361" s="29"/>
      <c r="B361" s="15"/>
      <c r="F361" s="17"/>
      <c r="G361" s="18"/>
      <c r="H361" s="19"/>
      <c r="I361" s="20"/>
      <c r="J361" s="19"/>
      <c r="K361" s="21"/>
      <c r="L361" s="21"/>
      <c r="M361" s="22"/>
      <c r="N361" s="22"/>
      <c r="O361" s="22"/>
      <c r="P361" s="22"/>
      <c r="Q361" s="22"/>
      <c r="R361" s="23"/>
      <c r="S361" s="24"/>
      <c r="T361" s="24"/>
      <c r="U361" s="25"/>
      <c r="V361" s="25"/>
      <c r="W361" s="26"/>
      <c r="X361" s="27"/>
      <c r="Y361" s="28"/>
    </row>
    <row r="362" customFormat="false" ht="11.25" hidden="false" customHeight="false" outlineLevel="0" collapsed="false">
      <c r="A362" s="29"/>
      <c r="B362" s="15"/>
      <c r="F362" s="17"/>
      <c r="G362" s="18"/>
      <c r="H362" s="19"/>
      <c r="I362" s="20"/>
      <c r="J362" s="19"/>
      <c r="K362" s="21"/>
      <c r="L362" s="21"/>
      <c r="M362" s="22"/>
      <c r="N362" s="22"/>
      <c r="O362" s="22"/>
      <c r="P362" s="22"/>
      <c r="Q362" s="22"/>
      <c r="R362" s="23"/>
      <c r="S362" s="24"/>
      <c r="T362" s="24"/>
      <c r="U362" s="25"/>
      <c r="V362" s="25"/>
      <c r="W362" s="26"/>
      <c r="X362" s="27"/>
      <c r="Y362" s="28"/>
    </row>
    <row r="363" customFormat="false" ht="11.25" hidden="false" customHeight="false" outlineLevel="0" collapsed="false">
      <c r="A363" s="29"/>
      <c r="B363" s="15"/>
      <c r="F363" s="17"/>
      <c r="G363" s="18"/>
      <c r="H363" s="19"/>
      <c r="I363" s="20"/>
      <c r="J363" s="19"/>
      <c r="K363" s="21"/>
      <c r="L363" s="21"/>
      <c r="M363" s="22"/>
      <c r="N363" s="22"/>
      <c r="O363" s="22"/>
      <c r="P363" s="22"/>
      <c r="Q363" s="22"/>
      <c r="R363" s="23"/>
      <c r="S363" s="24"/>
      <c r="T363" s="24"/>
      <c r="U363" s="25"/>
      <c r="V363" s="25"/>
      <c r="W363" s="26"/>
      <c r="X363" s="27"/>
      <c r="Y363" s="28"/>
    </row>
    <row r="364" customFormat="false" ht="11.25" hidden="false" customHeight="false" outlineLevel="0" collapsed="false">
      <c r="A364" s="29"/>
      <c r="B364" s="15"/>
      <c r="F364" s="17"/>
      <c r="G364" s="18"/>
      <c r="H364" s="19"/>
      <c r="I364" s="20"/>
      <c r="J364" s="19"/>
      <c r="K364" s="21"/>
      <c r="L364" s="21"/>
      <c r="M364" s="22"/>
      <c r="N364" s="22"/>
      <c r="O364" s="22"/>
      <c r="P364" s="22"/>
      <c r="Q364" s="22"/>
      <c r="R364" s="23"/>
      <c r="S364" s="24"/>
      <c r="T364" s="24"/>
      <c r="U364" s="25"/>
      <c r="V364" s="25"/>
      <c r="W364" s="26"/>
      <c r="X364" s="27"/>
      <c r="Y364" s="28"/>
    </row>
    <row r="365" customFormat="false" ht="11.25" hidden="false" customHeight="false" outlineLevel="0" collapsed="false">
      <c r="A365" s="29"/>
      <c r="B365" s="15"/>
      <c r="F365" s="17"/>
      <c r="G365" s="18"/>
      <c r="H365" s="19"/>
      <c r="I365" s="20"/>
      <c r="J365" s="19"/>
      <c r="K365" s="21"/>
      <c r="L365" s="21"/>
      <c r="M365" s="22"/>
      <c r="N365" s="22"/>
      <c r="O365" s="22"/>
      <c r="P365" s="22"/>
      <c r="Q365" s="22"/>
      <c r="R365" s="23"/>
      <c r="S365" s="24"/>
      <c r="T365" s="24"/>
      <c r="U365" s="25"/>
      <c r="V365" s="25"/>
      <c r="W365" s="26"/>
      <c r="X365" s="27"/>
      <c r="Y365" s="28"/>
    </row>
    <row r="366" customFormat="false" ht="11.25" hidden="false" customHeight="false" outlineLevel="0" collapsed="false">
      <c r="A366" s="29"/>
      <c r="B366" s="15"/>
      <c r="F366" s="17"/>
      <c r="G366" s="18"/>
      <c r="H366" s="19"/>
      <c r="I366" s="20"/>
      <c r="J366" s="19"/>
      <c r="K366" s="21"/>
      <c r="L366" s="21"/>
      <c r="M366" s="22"/>
      <c r="N366" s="22"/>
      <c r="O366" s="22"/>
      <c r="P366" s="22"/>
      <c r="Q366" s="22"/>
      <c r="R366" s="23"/>
      <c r="S366" s="24"/>
      <c r="T366" s="24"/>
      <c r="U366" s="25"/>
      <c r="V366" s="25"/>
      <c r="W366" s="26"/>
      <c r="X366" s="27"/>
      <c r="Y366" s="28"/>
    </row>
    <row r="367" customFormat="false" ht="11.25" hidden="false" customHeight="false" outlineLevel="0" collapsed="false">
      <c r="A367" s="29"/>
      <c r="B367" s="15"/>
      <c r="F367" s="17"/>
      <c r="G367" s="18"/>
      <c r="H367" s="19"/>
      <c r="I367" s="20"/>
      <c r="J367" s="19"/>
      <c r="K367" s="21"/>
      <c r="L367" s="21"/>
      <c r="M367" s="22"/>
      <c r="N367" s="22"/>
      <c r="O367" s="22"/>
      <c r="P367" s="22"/>
      <c r="Q367" s="22"/>
      <c r="R367" s="23"/>
      <c r="S367" s="24"/>
      <c r="T367" s="24"/>
      <c r="U367" s="25"/>
      <c r="V367" s="25"/>
      <c r="W367" s="26"/>
      <c r="X367" s="27"/>
      <c r="Y367" s="28"/>
    </row>
    <row r="368" customFormat="false" ht="11.25" hidden="false" customHeight="false" outlineLevel="0" collapsed="false">
      <c r="A368" s="29"/>
      <c r="B368" s="15"/>
      <c r="F368" s="17"/>
      <c r="G368" s="18"/>
      <c r="H368" s="19"/>
      <c r="I368" s="20"/>
      <c r="J368" s="19"/>
      <c r="K368" s="21"/>
      <c r="L368" s="21"/>
      <c r="M368" s="22"/>
      <c r="N368" s="22"/>
      <c r="O368" s="22"/>
      <c r="P368" s="22"/>
      <c r="Q368" s="22"/>
      <c r="R368" s="23"/>
      <c r="S368" s="24"/>
      <c r="T368" s="24"/>
      <c r="U368" s="25"/>
      <c r="V368" s="25"/>
      <c r="W368" s="26"/>
      <c r="X368" s="27"/>
      <c r="Y368" s="28"/>
    </row>
    <row r="369" customFormat="false" ht="11.25" hidden="false" customHeight="false" outlineLevel="0" collapsed="false">
      <c r="A369" s="29"/>
      <c r="B369" s="15"/>
      <c r="F369" s="17"/>
      <c r="G369" s="18"/>
      <c r="H369" s="19"/>
      <c r="I369" s="20"/>
      <c r="J369" s="19"/>
      <c r="K369" s="21"/>
      <c r="L369" s="21"/>
      <c r="M369" s="22"/>
      <c r="N369" s="22"/>
      <c r="O369" s="22"/>
      <c r="P369" s="22"/>
      <c r="Q369" s="22"/>
      <c r="R369" s="23"/>
      <c r="S369" s="24"/>
      <c r="T369" s="24"/>
      <c r="U369" s="25"/>
      <c r="V369" s="25"/>
      <c r="W369" s="26"/>
      <c r="X369" s="27"/>
      <c r="Y369" s="28"/>
    </row>
    <row r="370" customFormat="false" ht="11.25" hidden="false" customHeight="false" outlineLevel="0" collapsed="false">
      <c r="A370" s="29"/>
      <c r="B370" s="15"/>
      <c r="F370" s="17"/>
      <c r="G370" s="18"/>
      <c r="H370" s="19"/>
      <c r="I370" s="20"/>
      <c r="J370" s="19"/>
      <c r="K370" s="21"/>
      <c r="L370" s="21"/>
      <c r="M370" s="22"/>
      <c r="N370" s="22"/>
      <c r="O370" s="22"/>
      <c r="P370" s="22"/>
      <c r="Q370" s="22"/>
      <c r="R370" s="23"/>
      <c r="S370" s="24"/>
      <c r="T370" s="24"/>
      <c r="U370" s="25"/>
      <c r="V370" s="25"/>
      <c r="W370" s="26"/>
      <c r="X370" s="27"/>
      <c r="Y370" s="28"/>
    </row>
    <row r="371" customFormat="false" ht="11.25" hidden="false" customHeight="false" outlineLevel="0" collapsed="false">
      <c r="A371" s="29"/>
      <c r="B371" s="15"/>
      <c r="F371" s="17"/>
      <c r="G371" s="18"/>
      <c r="H371" s="19"/>
      <c r="I371" s="20"/>
      <c r="J371" s="19"/>
      <c r="K371" s="21"/>
      <c r="L371" s="21"/>
      <c r="M371" s="22"/>
      <c r="N371" s="22"/>
      <c r="O371" s="22"/>
      <c r="P371" s="22"/>
      <c r="Q371" s="22"/>
      <c r="R371" s="23"/>
      <c r="S371" s="24"/>
      <c r="T371" s="24"/>
      <c r="U371" s="25"/>
      <c r="V371" s="25"/>
      <c r="W371" s="26"/>
      <c r="X371" s="27"/>
      <c r="Y371" s="28"/>
    </row>
    <row r="372" customFormat="false" ht="11.25" hidden="false" customHeight="false" outlineLevel="0" collapsed="false">
      <c r="A372" s="29"/>
      <c r="B372" s="15"/>
      <c r="F372" s="17"/>
      <c r="G372" s="18"/>
      <c r="H372" s="19"/>
      <c r="I372" s="20"/>
      <c r="J372" s="19"/>
      <c r="K372" s="21"/>
      <c r="L372" s="21"/>
      <c r="M372" s="22"/>
      <c r="N372" s="22"/>
      <c r="O372" s="22"/>
      <c r="P372" s="22"/>
      <c r="Q372" s="22"/>
      <c r="R372" s="23"/>
      <c r="S372" s="24"/>
      <c r="T372" s="24"/>
      <c r="U372" s="25"/>
      <c r="V372" s="25"/>
      <c r="W372" s="26"/>
      <c r="X372" s="27"/>
      <c r="Y372" s="28"/>
    </row>
    <row r="373" customFormat="false" ht="11.25" hidden="false" customHeight="false" outlineLevel="0" collapsed="false">
      <c r="A373" s="29"/>
      <c r="B373" s="15"/>
      <c r="F373" s="17"/>
      <c r="G373" s="18"/>
      <c r="H373" s="19"/>
      <c r="I373" s="20"/>
      <c r="J373" s="19"/>
      <c r="K373" s="21"/>
      <c r="L373" s="21"/>
      <c r="M373" s="22"/>
      <c r="N373" s="22"/>
      <c r="O373" s="22"/>
      <c r="P373" s="22"/>
      <c r="Q373" s="22"/>
      <c r="R373" s="23"/>
      <c r="S373" s="24"/>
      <c r="T373" s="24"/>
      <c r="U373" s="25"/>
      <c r="V373" s="25"/>
      <c r="W373" s="26"/>
      <c r="X373" s="27"/>
      <c r="Y373" s="28"/>
    </row>
    <row r="374" customFormat="false" ht="11.25" hidden="false" customHeight="false" outlineLevel="0" collapsed="false">
      <c r="A374" s="29"/>
      <c r="B374" s="15"/>
      <c r="F374" s="17"/>
      <c r="G374" s="18"/>
      <c r="H374" s="19"/>
      <c r="I374" s="20"/>
      <c r="J374" s="19"/>
      <c r="K374" s="21"/>
      <c r="L374" s="21"/>
      <c r="M374" s="22"/>
      <c r="N374" s="22"/>
      <c r="O374" s="22"/>
      <c r="P374" s="22"/>
      <c r="Q374" s="22"/>
      <c r="R374" s="23"/>
      <c r="S374" s="24"/>
      <c r="T374" s="24"/>
      <c r="U374" s="25"/>
      <c r="V374" s="25"/>
      <c r="W374" s="26"/>
      <c r="X374" s="27"/>
      <c r="Y374" s="28"/>
    </row>
    <row r="375" customFormat="false" ht="11.25" hidden="false" customHeight="false" outlineLevel="0" collapsed="false">
      <c r="A375" s="29"/>
      <c r="B375" s="15"/>
      <c r="F375" s="17"/>
      <c r="G375" s="18"/>
      <c r="H375" s="19"/>
      <c r="I375" s="20"/>
      <c r="J375" s="19"/>
      <c r="K375" s="21"/>
      <c r="L375" s="21"/>
      <c r="M375" s="22"/>
      <c r="N375" s="22"/>
      <c r="O375" s="22"/>
      <c r="P375" s="22"/>
      <c r="Q375" s="22"/>
      <c r="R375" s="23"/>
      <c r="S375" s="24"/>
      <c r="T375" s="24"/>
      <c r="U375" s="25"/>
      <c r="V375" s="25"/>
      <c r="W375" s="26"/>
      <c r="X375" s="27"/>
      <c r="Y375" s="28"/>
    </row>
    <row r="376" customFormat="false" ht="11.25" hidden="false" customHeight="false" outlineLevel="0" collapsed="false">
      <c r="A376" s="29"/>
      <c r="B376" s="15"/>
      <c r="F376" s="17"/>
      <c r="G376" s="18"/>
      <c r="H376" s="19"/>
      <c r="I376" s="20"/>
      <c r="J376" s="19"/>
      <c r="K376" s="21"/>
      <c r="L376" s="21"/>
      <c r="M376" s="22"/>
      <c r="N376" s="22"/>
      <c r="O376" s="22"/>
      <c r="P376" s="22"/>
      <c r="Q376" s="22"/>
      <c r="R376" s="23"/>
      <c r="S376" s="24"/>
      <c r="T376" s="24"/>
      <c r="U376" s="25"/>
      <c r="V376" s="25"/>
      <c r="W376" s="26"/>
      <c r="X376" s="27"/>
      <c r="Y376" s="28"/>
    </row>
    <row r="377" customFormat="false" ht="11.25" hidden="false" customHeight="false" outlineLevel="0" collapsed="false">
      <c r="A377" s="29"/>
      <c r="B377" s="15"/>
      <c r="F377" s="17"/>
      <c r="G377" s="18"/>
      <c r="H377" s="19"/>
      <c r="I377" s="20"/>
      <c r="J377" s="19"/>
      <c r="K377" s="21"/>
      <c r="L377" s="21"/>
      <c r="M377" s="22"/>
      <c r="N377" s="22"/>
      <c r="O377" s="22"/>
      <c r="P377" s="22"/>
      <c r="Q377" s="22"/>
      <c r="R377" s="23"/>
      <c r="S377" s="24"/>
      <c r="T377" s="24"/>
      <c r="U377" s="25"/>
      <c r="V377" s="25"/>
      <c r="W377" s="26"/>
      <c r="X377" s="27"/>
      <c r="Y377" s="28"/>
    </row>
    <row r="378" customFormat="false" ht="11.25" hidden="false" customHeight="false" outlineLevel="0" collapsed="false">
      <c r="A378" s="29"/>
      <c r="B378" s="15"/>
      <c r="F378" s="17"/>
      <c r="G378" s="18"/>
      <c r="H378" s="19"/>
      <c r="I378" s="20"/>
      <c r="J378" s="19"/>
      <c r="K378" s="21"/>
      <c r="L378" s="21"/>
      <c r="M378" s="22"/>
      <c r="N378" s="22"/>
      <c r="O378" s="22"/>
      <c r="P378" s="22"/>
      <c r="Q378" s="22"/>
      <c r="R378" s="23"/>
      <c r="S378" s="24"/>
      <c r="T378" s="24"/>
      <c r="U378" s="25"/>
      <c r="V378" s="25"/>
      <c r="W378" s="26"/>
      <c r="X378" s="27"/>
      <c r="Y378" s="28"/>
    </row>
    <row r="379" customFormat="false" ht="11.25" hidden="false" customHeight="false" outlineLevel="0" collapsed="false">
      <c r="A379" s="29"/>
      <c r="B379" s="15"/>
      <c r="F379" s="17"/>
      <c r="G379" s="18"/>
      <c r="H379" s="19"/>
      <c r="I379" s="20"/>
      <c r="J379" s="19"/>
      <c r="K379" s="21"/>
      <c r="L379" s="21"/>
      <c r="M379" s="22"/>
      <c r="N379" s="22"/>
      <c r="O379" s="22"/>
      <c r="P379" s="22"/>
      <c r="Q379" s="22"/>
      <c r="R379" s="23"/>
      <c r="S379" s="24"/>
      <c r="T379" s="24"/>
      <c r="U379" s="25"/>
      <c r="V379" s="25"/>
      <c r="W379" s="26"/>
      <c r="X379" s="27"/>
      <c r="Y379" s="28"/>
    </row>
    <row r="380" customFormat="false" ht="11.25" hidden="false" customHeight="false" outlineLevel="0" collapsed="false">
      <c r="A380" s="29"/>
      <c r="B380" s="15"/>
      <c r="F380" s="17"/>
      <c r="G380" s="18"/>
      <c r="H380" s="19"/>
      <c r="I380" s="20"/>
      <c r="J380" s="19"/>
      <c r="K380" s="21"/>
      <c r="L380" s="21"/>
      <c r="M380" s="22"/>
      <c r="N380" s="22"/>
      <c r="O380" s="22"/>
      <c r="P380" s="22"/>
      <c r="Q380" s="22"/>
      <c r="R380" s="23"/>
      <c r="S380" s="24"/>
      <c r="T380" s="24"/>
      <c r="U380" s="25"/>
      <c r="V380" s="25"/>
      <c r="W380" s="26"/>
      <c r="X380" s="27"/>
      <c r="Y380" s="28"/>
    </row>
    <row r="381" customFormat="false" ht="11.25" hidden="false" customHeight="false" outlineLevel="0" collapsed="false">
      <c r="A381" s="29"/>
      <c r="B381" s="15"/>
      <c r="F381" s="17"/>
      <c r="G381" s="18"/>
      <c r="H381" s="19"/>
      <c r="I381" s="20"/>
      <c r="J381" s="19"/>
      <c r="K381" s="21"/>
      <c r="L381" s="21"/>
      <c r="M381" s="22"/>
      <c r="N381" s="22"/>
      <c r="O381" s="22"/>
      <c r="P381" s="22"/>
      <c r="Q381" s="22"/>
      <c r="R381" s="23"/>
      <c r="S381" s="24"/>
      <c r="T381" s="24"/>
      <c r="U381" s="25"/>
      <c r="V381" s="25"/>
      <c r="W381" s="26"/>
      <c r="X381" s="27"/>
      <c r="Y381" s="28"/>
    </row>
    <row r="382" customFormat="false" ht="11.25" hidden="false" customHeight="false" outlineLevel="0" collapsed="false">
      <c r="A382" s="29"/>
      <c r="B382" s="15"/>
      <c r="F382" s="17"/>
      <c r="G382" s="18"/>
      <c r="H382" s="19"/>
      <c r="I382" s="20"/>
      <c r="J382" s="19"/>
      <c r="K382" s="21"/>
      <c r="L382" s="21"/>
      <c r="M382" s="22"/>
      <c r="N382" s="22"/>
      <c r="O382" s="22"/>
      <c r="P382" s="22"/>
      <c r="Q382" s="22"/>
      <c r="R382" s="23"/>
      <c r="S382" s="24"/>
      <c r="T382" s="24"/>
      <c r="U382" s="25"/>
      <c r="V382" s="25"/>
      <c r="W382" s="26"/>
      <c r="X382" s="27"/>
      <c r="Y382" s="28"/>
    </row>
    <row r="383" customFormat="false" ht="11.25" hidden="false" customHeight="false" outlineLevel="0" collapsed="false">
      <c r="A383" s="29"/>
      <c r="B383" s="15"/>
      <c r="F383" s="17"/>
      <c r="G383" s="18"/>
      <c r="H383" s="19"/>
      <c r="I383" s="20"/>
      <c r="J383" s="19"/>
      <c r="K383" s="21"/>
      <c r="L383" s="21"/>
      <c r="M383" s="22"/>
      <c r="N383" s="22"/>
      <c r="O383" s="22"/>
      <c r="P383" s="22"/>
      <c r="Q383" s="22"/>
      <c r="R383" s="23"/>
      <c r="S383" s="24"/>
      <c r="T383" s="24"/>
      <c r="U383" s="25"/>
      <c r="V383" s="25"/>
      <c r="W383" s="26"/>
      <c r="X383" s="27"/>
      <c r="Y383" s="28"/>
    </row>
    <row r="384" customFormat="false" ht="11.25" hidden="false" customHeight="false" outlineLevel="0" collapsed="false">
      <c r="A384" s="29"/>
      <c r="B384" s="15"/>
      <c r="F384" s="17"/>
      <c r="G384" s="18"/>
      <c r="H384" s="19"/>
      <c r="I384" s="20"/>
      <c r="J384" s="19"/>
      <c r="K384" s="21"/>
      <c r="L384" s="21"/>
      <c r="M384" s="22"/>
      <c r="N384" s="22"/>
      <c r="O384" s="22"/>
      <c r="P384" s="22"/>
      <c r="Q384" s="22"/>
      <c r="R384" s="23"/>
      <c r="S384" s="24"/>
      <c r="T384" s="24"/>
      <c r="U384" s="25"/>
      <c r="V384" s="25"/>
      <c r="W384" s="26"/>
      <c r="X384" s="27"/>
      <c r="Y384" s="28"/>
    </row>
    <row r="385" customFormat="false" ht="11.25" hidden="false" customHeight="false" outlineLevel="0" collapsed="false">
      <c r="A385" s="29"/>
      <c r="B385" s="15"/>
      <c r="F385" s="17"/>
      <c r="G385" s="18"/>
      <c r="H385" s="19"/>
      <c r="I385" s="20"/>
      <c r="J385" s="19"/>
      <c r="K385" s="21"/>
      <c r="L385" s="21"/>
      <c r="M385" s="22"/>
      <c r="N385" s="22"/>
      <c r="O385" s="22"/>
      <c r="P385" s="22"/>
      <c r="Q385" s="22"/>
      <c r="R385" s="23"/>
      <c r="S385" s="24"/>
      <c r="T385" s="24"/>
      <c r="U385" s="25"/>
      <c r="V385" s="25"/>
      <c r="W385" s="26"/>
      <c r="X385" s="27"/>
      <c r="Y385" s="28"/>
    </row>
    <row r="386" customFormat="false" ht="11.25" hidden="false" customHeight="false" outlineLevel="0" collapsed="false">
      <c r="A386" s="29"/>
      <c r="B386" s="15"/>
      <c r="F386" s="17"/>
      <c r="G386" s="18"/>
      <c r="H386" s="19"/>
      <c r="I386" s="20"/>
      <c r="J386" s="19"/>
      <c r="K386" s="21"/>
      <c r="L386" s="21"/>
      <c r="M386" s="22"/>
      <c r="N386" s="22"/>
      <c r="O386" s="22"/>
      <c r="P386" s="22"/>
      <c r="Q386" s="22"/>
      <c r="R386" s="23"/>
      <c r="S386" s="24"/>
      <c r="T386" s="24"/>
      <c r="U386" s="25"/>
      <c r="V386" s="25"/>
      <c r="W386" s="26"/>
      <c r="X386" s="27"/>
      <c r="Y386" s="28"/>
    </row>
    <row r="387" customFormat="false" ht="11.25" hidden="false" customHeight="false" outlineLevel="0" collapsed="false">
      <c r="A387" s="29"/>
      <c r="B387" s="15"/>
      <c r="F387" s="17"/>
      <c r="G387" s="18"/>
      <c r="H387" s="19"/>
      <c r="I387" s="20"/>
      <c r="J387" s="19"/>
      <c r="K387" s="21"/>
      <c r="L387" s="21"/>
      <c r="M387" s="22"/>
      <c r="N387" s="22"/>
      <c r="O387" s="22"/>
      <c r="P387" s="22"/>
      <c r="Q387" s="22"/>
      <c r="R387" s="23"/>
      <c r="S387" s="24"/>
      <c r="T387" s="24"/>
      <c r="U387" s="25"/>
      <c r="V387" s="25"/>
      <c r="W387" s="26"/>
      <c r="X387" s="27"/>
      <c r="Y387" s="28"/>
    </row>
    <row r="388" customFormat="false" ht="11.25" hidden="false" customHeight="false" outlineLevel="0" collapsed="false">
      <c r="A388" s="29"/>
      <c r="B388" s="15"/>
      <c r="F388" s="17"/>
      <c r="G388" s="18"/>
      <c r="H388" s="19"/>
      <c r="I388" s="20"/>
      <c r="J388" s="19"/>
      <c r="K388" s="21"/>
      <c r="L388" s="21"/>
      <c r="M388" s="22"/>
      <c r="N388" s="22"/>
      <c r="O388" s="22"/>
      <c r="P388" s="22"/>
      <c r="Q388" s="22"/>
      <c r="R388" s="23"/>
      <c r="S388" s="24"/>
      <c r="T388" s="24"/>
      <c r="U388" s="25"/>
      <c r="V388" s="25"/>
      <c r="W388" s="26"/>
      <c r="X388" s="27"/>
      <c r="Y388" s="28"/>
    </row>
    <row r="389" customFormat="false" ht="11.25" hidden="false" customHeight="false" outlineLevel="0" collapsed="false">
      <c r="A389" s="29"/>
      <c r="B389" s="15"/>
      <c r="F389" s="17"/>
      <c r="G389" s="18"/>
      <c r="H389" s="19"/>
      <c r="I389" s="20"/>
      <c r="J389" s="19"/>
      <c r="K389" s="21"/>
      <c r="L389" s="21"/>
      <c r="M389" s="22"/>
      <c r="N389" s="22"/>
      <c r="O389" s="22"/>
      <c r="P389" s="22"/>
      <c r="Q389" s="22"/>
      <c r="R389" s="23"/>
      <c r="S389" s="24"/>
      <c r="T389" s="24"/>
      <c r="U389" s="25"/>
      <c r="V389" s="25"/>
      <c r="W389" s="26"/>
      <c r="X389" s="27"/>
      <c r="Y389" s="28"/>
    </row>
    <row r="390" customFormat="false" ht="11.25" hidden="false" customHeight="false" outlineLevel="0" collapsed="false">
      <c r="A390" s="29"/>
      <c r="B390" s="15"/>
      <c r="F390" s="17"/>
      <c r="G390" s="18"/>
      <c r="H390" s="19"/>
      <c r="I390" s="20"/>
      <c r="J390" s="19"/>
      <c r="K390" s="21"/>
      <c r="L390" s="21"/>
      <c r="M390" s="22"/>
      <c r="N390" s="22"/>
      <c r="O390" s="22"/>
      <c r="P390" s="22"/>
      <c r="Q390" s="22"/>
      <c r="R390" s="23"/>
      <c r="S390" s="24"/>
      <c r="T390" s="24"/>
      <c r="U390" s="25"/>
      <c r="V390" s="25"/>
      <c r="W390" s="26"/>
      <c r="X390" s="27"/>
      <c r="Y390" s="28"/>
    </row>
    <row r="391" customFormat="false" ht="11.25" hidden="false" customHeight="false" outlineLevel="0" collapsed="false">
      <c r="A391" s="29"/>
      <c r="B391" s="15"/>
      <c r="F391" s="17"/>
      <c r="G391" s="18"/>
      <c r="H391" s="19"/>
      <c r="I391" s="20"/>
      <c r="J391" s="19"/>
      <c r="K391" s="21"/>
      <c r="L391" s="21"/>
      <c r="M391" s="22"/>
      <c r="N391" s="22"/>
      <c r="O391" s="22"/>
      <c r="P391" s="22"/>
      <c r="Q391" s="22"/>
      <c r="R391" s="23"/>
      <c r="S391" s="24"/>
      <c r="T391" s="24"/>
      <c r="U391" s="25"/>
      <c r="V391" s="25"/>
      <c r="W391" s="26"/>
      <c r="X391" s="27"/>
      <c r="Y391" s="28"/>
    </row>
    <row r="392" customFormat="false" ht="11.25" hidden="false" customHeight="false" outlineLevel="0" collapsed="false">
      <c r="A392" s="29"/>
      <c r="B392" s="15"/>
      <c r="F392" s="17"/>
      <c r="G392" s="18"/>
      <c r="H392" s="19"/>
      <c r="I392" s="20"/>
      <c r="J392" s="19"/>
      <c r="K392" s="21"/>
      <c r="L392" s="21"/>
      <c r="M392" s="22"/>
      <c r="N392" s="22"/>
      <c r="O392" s="22"/>
      <c r="P392" s="22"/>
      <c r="Q392" s="22"/>
      <c r="R392" s="23"/>
      <c r="S392" s="24"/>
      <c r="T392" s="24"/>
      <c r="U392" s="25"/>
      <c r="V392" s="25"/>
      <c r="W392" s="26"/>
      <c r="X392" s="27"/>
      <c r="Y392" s="28"/>
    </row>
    <row r="393" customFormat="false" ht="11.25" hidden="false" customHeight="false" outlineLevel="0" collapsed="false">
      <c r="A393" s="29"/>
      <c r="B393" s="15"/>
      <c r="F393" s="17"/>
      <c r="G393" s="18"/>
      <c r="H393" s="19"/>
      <c r="I393" s="20"/>
      <c r="J393" s="19"/>
      <c r="K393" s="21"/>
      <c r="L393" s="21"/>
      <c r="M393" s="22"/>
      <c r="N393" s="22"/>
      <c r="O393" s="22"/>
      <c r="P393" s="22"/>
      <c r="Q393" s="22"/>
      <c r="R393" s="23"/>
      <c r="S393" s="24"/>
      <c r="T393" s="24"/>
      <c r="U393" s="25"/>
      <c r="V393" s="25"/>
      <c r="W393" s="26"/>
      <c r="X393" s="27"/>
      <c r="Y393" s="28"/>
    </row>
    <row r="394" customFormat="false" ht="11.25" hidden="false" customHeight="false" outlineLevel="0" collapsed="false">
      <c r="A394" s="29"/>
      <c r="B394" s="15"/>
      <c r="F394" s="17"/>
      <c r="G394" s="18"/>
      <c r="H394" s="19"/>
      <c r="I394" s="20"/>
      <c r="J394" s="19"/>
      <c r="K394" s="21"/>
      <c r="L394" s="21"/>
      <c r="M394" s="22"/>
      <c r="N394" s="22"/>
      <c r="O394" s="22"/>
      <c r="P394" s="22"/>
      <c r="Q394" s="22"/>
      <c r="R394" s="23"/>
      <c r="S394" s="24"/>
      <c r="T394" s="24"/>
      <c r="U394" s="25"/>
      <c r="V394" s="25"/>
      <c r="W394" s="26"/>
      <c r="X394" s="27"/>
      <c r="Y394" s="28"/>
    </row>
    <row r="395" customFormat="false" ht="11.25" hidden="false" customHeight="false" outlineLevel="0" collapsed="false">
      <c r="A395" s="29"/>
      <c r="B395" s="15"/>
      <c r="F395" s="17"/>
      <c r="G395" s="18"/>
      <c r="H395" s="19"/>
      <c r="I395" s="20"/>
      <c r="J395" s="19"/>
      <c r="K395" s="21"/>
      <c r="L395" s="21"/>
      <c r="M395" s="22"/>
      <c r="N395" s="22"/>
      <c r="O395" s="22"/>
      <c r="P395" s="22"/>
      <c r="Q395" s="22"/>
      <c r="R395" s="23"/>
      <c r="S395" s="24"/>
      <c r="T395" s="24"/>
      <c r="U395" s="25"/>
      <c r="V395" s="25"/>
      <c r="W395" s="26"/>
      <c r="X395" s="27"/>
      <c r="Y395" s="28"/>
    </row>
    <row r="396" customFormat="false" ht="11.25" hidden="false" customHeight="false" outlineLevel="0" collapsed="false">
      <c r="A396" s="29"/>
      <c r="B396" s="15"/>
      <c r="F396" s="17"/>
      <c r="G396" s="18"/>
      <c r="H396" s="19"/>
      <c r="I396" s="20"/>
      <c r="J396" s="19"/>
      <c r="K396" s="21"/>
      <c r="L396" s="21"/>
      <c r="M396" s="22"/>
      <c r="N396" s="22"/>
      <c r="O396" s="22"/>
      <c r="P396" s="22"/>
      <c r="Q396" s="22"/>
      <c r="R396" s="23"/>
      <c r="S396" s="24"/>
      <c r="T396" s="24"/>
      <c r="U396" s="25"/>
      <c r="V396" s="25"/>
      <c r="W396" s="26"/>
      <c r="X396" s="27"/>
      <c r="Y396" s="28"/>
    </row>
    <row r="397" customFormat="false" ht="11.25" hidden="false" customHeight="false" outlineLevel="0" collapsed="false">
      <c r="A397" s="29"/>
      <c r="B397" s="15"/>
      <c r="F397" s="17"/>
      <c r="G397" s="18"/>
      <c r="H397" s="19"/>
      <c r="I397" s="20"/>
      <c r="J397" s="19"/>
      <c r="K397" s="21"/>
      <c r="L397" s="21"/>
      <c r="M397" s="22"/>
      <c r="N397" s="22"/>
      <c r="O397" s="22"/>
      <c r="P397" s="22"/>
      <c r="Q397" s="22"/>
      <c r="R397" s="23"/>
      <c r="S397" s="24"/>
      <c r="T397" s="24"/>
      <c r="U397" s="25"/>
      <c r="V397" s="25"/>
      <c r="W397" s="26"/>
      <c r="X397" s="27"/>
      <c r="Y397" s="28"/>
    </row>
    <row r="398" customFormat="false" ht="11.25" hidden="false" customHeight="false" outlineLevel="0" collapsed="false">
      <c r="A398" s="29"/>
      <c r="B398" s="15"/>
      <c r="F398" s="17"/>
      <c r="G398" s="18"/>
      <c r="H398" s="19"/>
      <c r="I398" s="20"/>
      <c r="J398" s="19"/>
      <c r="K398" s="21"/>
      <c r="L398" s="21"/>
      <c r="M398" s="22"/>
      <c r="N398" s="22"/>
      <c r="O398" s="22"/>
      <c r="P398" s="22"/>
      <c r="Q398" s="22"/>
      <c r="R398" s="23"/>
      <c r="S398" s="24"/>
      <c r="T398" s="24"/>
      <c r="U398" s="25"/>
      <c r="V398" s="25"/>
      <c r="W398" s="26"/>
      <c r="X398" s="27"/>
      <c r="Y398" s="28"/>
    </row>
    <row r="399" customFormat="false" ht="11.25" hidden="false" customHeight="false" outlineLevel="0" collapsed="false">
      <c r="A399" s="29"/>
      <c r="B399" s="15"/>
      <c r="F399" s="17"/>
      <c r="G399" s="18"/>
      <c r="H399" s="19"/>
      <c r="I399" s="20"/>
      <c r="J399" s="19"/>
      <c r="K399" s="21"/>
      <c r="L399" s="21"/>
      <c r="M399" s="22"/>
      <c r="N399" s="22"/>
      <c r="O399" s="22"/>
      <c r="P399" s="22"/>
      <c r="Q399" s="22"/>
      <c r="R399" s="23"/>
      <c r="S399" s="24"/>
      <c r="T399" s="24"/>
      <c r="U399" s="25"/>
      <c r="V399" s="25"/>
      <c r="W399" s="26"/>
      <c r="X399" s="27"/>
      <c r="Y399" s="28"/>
    </row>
    <row r="400" customFormat="false" ht="11.25" hidden="false" customHeight="false" outlineLevel="0" collapsed="false">
      <c r="A400" s="29"/>
      <c r="B400" s="15"/>
      <c r="F400" s="17"/>
      <c r="G400" s="18"/>
      <c r="H400" s="19"/>
      <c r="I400" s="20"/>
      <c r="J400" s="19"/>
      <c r="K400" s="21"/>
      <c r="L400" s="21"/>
      <c r="M400" s="22"/>
      <c r="N400" s="22"/>
      <c r="O400" s="22"/>
      <c r="P400" s="22"/>
      <c r="Q400" s="22"/>
      <c r="R400" s="23"/>
      <c r="S400" s="24"/>
      <c r="T400" s="24"/>
      <c r="U400" s="25"/>
      <c r="V400" s="25"/>
      <c r="W400" s="26"/>
      <c r="X400" s="27"/>
      <c r="Y400" s="28"/>
    </row>
    <row r="401" customFormat="false" ht="11.25" hidden="false" customHeight="false" outlineLevel="0" collapsed="false">
      <c r="A401" s="29"/>
      <c r="B401" s="15"/>
      <c r="F401" s="17"/>
      <c r="G401" s="18"/>
      <c r="H401" s="19"/>
      <c r="I401" s="20"/>
      <c r="J401" s="19"/>
      <c r="K401" s="21"/>
      <c r="L401" s="21"/>
      <c r="M401" s="22"/>
      <c r="N401" s="22"/>
      <c r="O401" s="22"/>
      <c r="P401" s="22"/>
      <c r="Q401" s="22"/>
      <c r="R401" s="23"/>
      <c r="S401" s="24"/>
      <c r="T401" s="24"/>
      <c r="U401" s="25"/>
      <c r="V401" s="25"/>
      <c r="W401" s="26"/>
      <c r="X401" s="27"/>
      <c r="Y401" s="28"/>
    </row>
    <row r="402" customFormat="false" ht="11.25" hidden="false" customHeight="false" outlineLevel="0" collapsed="false">
      <c r="A402" s="29"/>
      <c r="B402" s="15"/>
      <c r="F402" s="17"/>
      <c r="G402" s="18"/>
      <c r="H402" s="19"/>
      <c r="I402" s="20"/>
      <c r="J402" s="19"/>
      <c r="K402" s="21"/>
      <c r="L402" s="21"/>
      <c r="M402" s="22"/>
      <c r="N402" s="22"/>
      <c r="O402" s="22"/>
      <c r="P402" s="22"/>
      <c r="Q402" s="22"/>
      <c r="R402" s="23"/>
      <c r="S402" s="24"/>
      <c r="T402" s="24"/>
      <c r="U402" s="25"/>
      <c r="V402" s="25"/>
      <c r="W402" s="26"/>
      <c r="X402" s="27"/>
      <c r="Y402" s="28"/>
    </row>
    <row r="403" customFormat="false" ht="11.25" hidden="false" customHeight="false" outlineLevel="0" collapsed="false">
      <c r="A403" s="29"/>
      <c r="B403" s="15"/>
      <c r="F403" s="17"/>
      <c r="G403" s="18"/>
      <c r="H403" s="19"/>
      <c r="I403" s="20"/>
      <c r="J403" s="19"/>
      <c r="K403" s="21"/>
      <c r="L403" s="21"/>
      <c r="M403" s="22"/>
      <c r="N403" s="22"/>
      <c r="O403" s="22"/>
      <c r="P403" s="22"/>
      <c r="Q403" s="22"/>
      <c r="R403" s="23"/>
      <c r="S403" s="24"/>
      <c r="T403" s="24"/>
      <c r="U403" s="25"/>
      <c r="V403" s="25"/>
      <c r="W403" s="26"/>
      <c r="X403" s="27"/>
      <c r="Y403" s="28"/>
    </row>
    <row r="404" customFormat="false" ht="11.25" hidden="false" customHeight="false" outlineLevel="0" collapsed="false">
      <c r="A404" s="29"/>
      <c r="B404" s="15"/>
      <c r="F404" s="17"/>
      <c r="G404" s="18"/>
      <c r="H404" s="19"/>
      <c r="I404" s="20"/>
      <c r="J404" s="19"/>
      <c r="K404" s="21"/>
      <c r="L404" s="21"/>
      <c r="M404" s="22"/>
      <c r="N404" s="22"/>
      <c r="O404" s="22"/>
      <c r="P404" s="22"/>
      <c r="Q404" s="22"/>
      <c r="R404" s="23"/>
      <c r="S404" s="24"/>
      <c r="T404" s="24"/>
      <c r="U404" s="25"/>
      <c r="V404" s="25"/>
      <c r="W404" s="26"/>
      <c r="X404" s="27"/>
      <c r="Y404" s="28"/>
    </row>
    <row r="405" customFormat="false" ht="11.25" hidden="false" customHeight="false" outlineLevel="0" collapsed="false">
      <c r="A405" s="29"/>
      <c r="B405" s="15"/>
      <c r="F405" s="17"/>
      <c r="G405" s="18"/>
      <c r="H405" s="19"/>
      <c r="I405" s="20"/>
      <c r="J405" s="19"/>
      <c r="K405" s="21"/>
      <c r="L405" s="21"/>
      <c r="M405" s="22"/>
      <c r="N405" s="22"/>
      <c r="O405" s="22"/>
      <c r="P405" s="22"/>
      <c r="Q405" s="22"/>
      <c r="R405" s="23"/>
      <c r="S405" s="24"/>
      <c r="T405" s="24"/>
      <c r="U405" s="25"/>
      <c r="V405" s="25"/>
      <c r="W405" s="26"/>
      <c r="X405" s="27"/>
      <c r="Y405" s="28"/>
    </row>
    <row r="406" customFormat="false" ht="11.25" hidden="false" customHeight="false" outlineLevel="0" collapsed="false">
      <c r="A406" s="29"/>
      <c r="B406" s="15"/>
      <c r="F406" s="17"/>
      <c r="G406" s="18"/>
      <c r="H406" s="19"/>
      <c r="I406" s="20"/>
      <c r="J406" s="19"/>
      <c r="K406" s="21"/>
      <c r="L406" s="21"/>
      <c r="M406" s="22"/>
      <c r="N406" s="22"/>
      <c r="O406" s="22"/>
      <c r="P406" s="22"/>
      <c r="Q406" s="22"/>
      <c r="R406" s="23"/>
      <c r="S406" s="24"/>
      <c r="T406" s="24"/>
      <c r="U406" s="25"/>
      <c r="V406" s="25"/>
      <c r="W406" s="26"/>
      <c r="X406" s="27"/>
      <c r="Y406" s="28"/>
    </row>
    <row r="407" customFormat="false" ht="11.25" hidden="false" customHeight="false" outlineLevel="0" collapsed="false">
      <c r="A407" s="29"/>
      <c r="B407" s="15"/>
      <c r="F407" s="17"/>
      <c r="G407" s="18"/>
      <c r="H407" s="19"/>
      <c r="I407" s="20"/>
      <c r="J407" s="19"/>
      <c r="K407" s="21"/>
      <c r="L407" s="21"/>
      <c r="M407" s="22"/>
      <c r="N407" s="22"/>
      <c r="O407" s="22"/>
      <c r="P407" s="22"/>
      <c r="Q407" s="22"/>
      <c r="R407" s="23"/>
      <c r="S407" s="24"/>
      <c r="T407" s="24"/>
      <c r="U407" s="25"/>
      <c r="V407" s="25"/>
      <c r="W407" s="26"/>
      <c r="X407" s="27"/>
      <c r="Y407" s="28"/>
    </row>
    <row r="408" customFormat="false" ht="11.25" hidden="false" customHeight="false" outlineLevel="0" collapsed="false">
      <c r="A408" s="29"/>
      <c r="B408" s="15"/>
      <c r="F408" s="17"/>
      <c r="G408" s="18"/>
      <c r="H408" s="19"/>
      <c r="I408" s="20"/>
      <c r="J408" s="19"/>
      <c r="K408" s="21"/>
      <c r="L408" s="21"/>
      <c r="M408" s="22"/>
      <c r="N408" s="22"/>
      <c r="O408" s="22"/>
      <c r="P408" s="22"/>
      <c r="Q408" s="22"/>
      <c r="R408" s="23"/>
      <c r="S408" s="24"/>
      <c r="T408" s="24"/>
      <c r="U408" s="25"/>
      <c r="V408" s="25"/>
      <c r="W408" s="26"/>
      <c r="X408" s="27"/>
      <c r="Y408" s="28"/>
    </row>
    <row r="409" customFormat="false" ht="11.25" hidden="false" customHeight="false" outlineLevel="0" collapsed="false">
      <c r="A409" s="29"/>
      <c r="B409" s="15"/>
      <c r="F409" s="17"/>
      <c r="G409" s="18"/>
      <c r="H409" s="19"/>
      <c r="I409" s="20"/>
      <c r="J409" s="19"/>
      <c r="K409" s="21"/>
      <c r="L409" s="21"/>
      <c r="M409" s="22"/>
      <c r="N409" s="22"/>
      <c r="O409" s="22"/>
      <c r="P409" s="22"/>
      <c r="Q409" s="22"/>
      <c r="R409" s="23"/>
      <c r="S409" s="24"/>
      <c r="T409" s="24"/>
      <c r="U409" s="25"/>
      <c r="V409" s="25"/>
      <c r="W409" s="26"/>
      <c r="X409" s="27"/>
      <c r="Y409" s="28"/>
    </row>
    <row r="410" customFormat="false" ht="11.25" hidden="false" customHeight="false" outlineLevel="0" collapsed="false">
      <c r="A410" s="29"/>
      <c r="B410" s="15"/>
      <c r="F410" s="17"/>
      <c r="G410" s="18"/>
      <c r="H410" s="19"/>
      <c r="I410" s="20"/>
      <c r="J410" s="19"/>
      <c r="K410" s="21"/>
      <c r="L410" s="21"/>
      <c r="M410" s="22"/>
      <c r="N410" s="22"/>
      <c r="O410" s="22"/>
      <c r="P410" s="22"/>
      <c r="Q410" s="22"/>
      <c r="R410" s="23"/>
      <c r="S410" s="24"/>
      <c r="T410" s="24"/>
      <c r="U410" s="25"/>
      <c r="V410" s="25"/>
      <c r="W410" s="26"/>
      <c r="X410" s="27"/>
      <c r="Y410" s="28"/>
    </row>
    <row r="411" customFormat="false" ht="11.25" hidden="false" customHeight="false" outlineLevel="0" collapsed="false">
      <c r="A411" s="29"/>
      <c r="B411" s="15"/>
      <c r="F411" s="17"/>
      <c r="G411" s="18"/>
      <c r="H411" s="19"/>
      <c r="I411" s="20"/>
      <c r="J411" s="19"/>
      <c r="K411" s="21"/>
      <c r="L411" s="21"/>
      <c r="M411" s="22"/>
      <c r="N411" s="22"/>
      <c r="O411" s="22"/>
      <c r="P411" s="22"/>
      <c r="Q411" s="22"/>
      <c r="R411" s="23"/>
      <c r="S411" s="24"/>
      <c r="T411" s="24"/>
      <c r="U411" s="25"/>
      <c r="V411" s="25"/>
      <c r="W411" s="26"/>
      <c r="X411" s="27"/>
      <c r="Y411" s="28"/>
    </row>
    <row r="412" customFormat="false" ht="11.25" hidden="false" customHeight="false" outlineLevel="0" collapsed="false">
      <c r="A412" s="29"/>
      <c r="B412" s="15"/>
      <c r="F412" s="17"/>
      <c r="G412" s="18"/>
      <c r="H412" s="19"/>
      <c r="I412" s="20"/>
      <c r="J412" s="19"/>
      <c r="K412" s="21"/>
      <c r="L412" s="21"/>
      <c r="M412" s="22"/>
      <c r="N412" s="22"/>
      <c r="O412" s="22"/>
      <c r="P412" s="22"/>
      <c r="Q412" s="22"/>
      <c r="R412" s="23"/>
      <c r="S412" s="24"/>
      <c r="T412" s="24"/>
      <c r="U412" s="25"/>
      <c r="V412" s="25"/>
      <c r="W412" s="26"/>
      <c r="X412" s="27"/>
      <c r="Y412" s="28"/>
    </row>
    <row r="413" customFormat="false" ht="11.25" hidden="false" customHeight="false" outlineLevel="0" collapsed="false">
      <c r="A413" s="29"/>
      <c r="B413" s="15"/>
      <c r="F413" s="17"/>
      <c r="G413" s="18"/>
      <c r="H413" s="19"/>
      <c r="I413" s="20"/>
      <c r="J413" s="19"/>
      <c r="K413" s="21"/>
      <c r="L413" s="21"/>
      <c r="M413" s="22"/>
      <c r="N413" s="22"/>
      <c r="O413" s="22"/>
      <c r="P413" s="22"/>
      <c r="Q413" s="22"/>
      <c r="R413" s="23"/>
      <c r="S413" s="24"/>
      <c r="T413" s="24"/>
      <c r="U413" s="25"/>
      <c r="V413" s="25"/>
      <c r="W413" s="26"/>
      <c r="X413" s="27"/>
      <c r="Y413" s="28"/>
    </row>
    <row r="414" customFormat="false" ht="11.25" hidden="false" customHeight="false" outlineLevel="0" collapsed="false">
      <c r="A414" s="29"/>
      <c r="B414" s="15"/>
      <c r="F414" s="17"/>
      <c r="G414" s="18"/>
      <c r="H414" s="19"/>
      <c r="I414" s="20"/>
      <c r="J414" s="19"/>
      <c r="K414" s="21"/>
      <c r="L414" s="21"/>
      <c r="M414" s="22"/>
      <c r="N414" s="22"/>
      <c r="O414" s="22"/>
      <c r="P414" s="22"/>
      <c r="Q414" s="22"/>
      <c r="R414" s="23"/>
      <c r="S414" s="24"/>
      <c r="T414" s="24"/>
      <c r="U414" s="25"/>
      <c r="V414" s="25"/>
      <c r="W414" s="26"/>
      <c r="X414" s="27"/>
      <c r="Y414" s="28"/>
    </row>
    <row r="415" customFormat="false" ht="11.25" hidden="false" customHeight="false" outlineLevel="0" collapsed="false">
      <c r="A415" s="29"/>
      <c r="B415" s="15"/>
      <c r="F415" s="17"/>
      <c r="G415" s="18"/>
      <c r="H415" s="19"/>
      <c r="I415" s="20"/>
      <c r="J415" s="19"/>
      <c r="K415" s="21"/>
      <c r="L415" s="21"/>
      <c r="M415" s="22"/>
      <c r="N415" s="22"/>
      <c r="O415" s="22"/>
      <c r="P415" s="22"/>
      <c r="Q415" s="22"/>
      <c r="R415" s="23"/>
      <c r="S415" s="24"/>
      <c r="T415" s="24"/>
      <c r="U415" s="25"/>
      <c r="V415" s="25"/>
      <c r="W415" s="26"/>
      <c r="X415" s="27"/>
      <c r="Y415" s="28"/>
    </row>
    <row r="416" customFormat="false" ht="11.25" hidden="false" customHeight="false" outlineLevel="0" collapsed="false">
      <c r="A416" s="29"/>
      <c r="B416" s="15"/>
      <c r="F416" s="17"/>
      <c r="G416" s="18"/>
      <c r="H416" s="19"/>
      <c r="I416" s="20"/>
      <c r="J416" s="19"/>
      <c r="K416" s="21"/>
      <c r="L416" s="21"/>
      <c r="M416" s="22"/>
      <c r="N416" s="22"/>
      <c r="O416" s="22"/>
      <c r="P416" s="22"/>
      <c r="Q416" s="22"/>
      <c r="R416" s="23"/>
      <c r="S416" s="24"/>
      <c r="T416" s="24"/>
      <c r="U416" s="25"/>
      <c r="V416" s="25"/>
      <c r="W416" s="26"/>
      <c r="X416" s="27"/>
      <c r="Y416" s="28"/>
    </row>
    <row r="417" customFormat="false" ht="11.25" hidden="false" customHeight="false" outlineLevel="0" collapsed="false">
      <c r="A417" s="29"/>
      <c r="B417" s="15"/>
      <c r="F417" s="17"/>
      <c r="G417" s="18"/>
      <c r="H417" s="19"/>
      <c r="I417" s="20"/>
      <c r="J417" s="19"/>
      <c r="K417" s="21"/>
      <c r="L417" s="21"/>
      <c r="M417" s="22"/>
      <c r="N417" s="22"/>
      <c r="O417" s="22"/>
      <c r="P417" s="22"/>
      <c r="Q417" s="22"/>
      <c r="R417" s="23"/>
      <c r="S417" s="24"/>
      <c r="T417" s="24"/>
      <c r="U417" s="25"/>
      <c r="V417" s="25"/>
      <c r="W417" s="26"/>
      <c r="X417" s="27"/>
      <c r="Y417" s="28"/>
    </row>
    <row r="418" customFormat="false" ht="11.25" hidden="false" customHeight="false" outlineLevel="0" collapsed="false">
      <c r="A418" s="29"/>
      <c r="B418" s="15"/>
      <c r="F418" s="17"/>
      <c r="G418" s="18"/>
      <c r="H418" s="19"/>
      <c r="I418" s="20"/>
      <c r="J418" s="19"/>
      <c r="K418" s="21"/>
      <c r="L418" s="21"/>
      <c r="M418" s="22"/>
      <c r="N418" s="22"/>
      <c r="O418" s="22"/>
      <c r="P418" s="22"/>
      <c r="Q418" s="22"/>
      <c r="R418" s="23"/>
      <c r="S418" s="24"/>
      <c r="T418" s="24"/>
      <c r="U418" s="25"/>
      <c r="V418" s="25"/>
      <c r="W418" s="26"/>
      <c r="X418" s="27"/>
      <c r="Y418" s="28"/>
    </row>
    <row r="419" customFormat="false" ht="11.25" hidden="false" customHeight="false" outlineLevel="0" collapsed="false">
      <c r="A419" s="29"/>
      <c r="B419" s="15"/>
      <c r="F419" s="17"/>
      <c r="G419" s="18"/>
      <c r="H419" s="19"/>
      <c r="I419" s="20"/>
      <c r="J419" s="19"/>
      <c r="K419" s="21"/>
      <c r="L419" s="21"/>
      <c r="M419" s="22"/>
      <c r="N419" s="22"/>
      <c r="O419" s="22"/>
      <c r="P419" s="22"/>
      <c r="Q419" s="22"/>
      <c r="R419" s="23"/>
      <c r="S419" s="24"/>
      <c r="T419" s="24"/>
      <c r="U419" s="25"/>
      <c r="V419" s="25"/>
      <c r="W419" s="26"/>
      <c r="X419" s="27"/>
      <c r="Y419" s="28"/>
    </row>
    <row r="420" customFormat="false" ht="11.25" hidden="false" customHeight="false" outlineLevel="0" collapsed="false">
      <c r="A420" s="29"/>
      <c r="B420" s="15"/>
      <c r="F420" s="17"/>
      <c r="G420" s="18"/>
      <c r="H420" s="19"/>
      <c r="I420" s="20"/>
      <c r="J420" s="19"/>
      <c r="K420" s="21"/>
      <c r="L420" s="21"/>
      <c r="M420" s="22"/>
      <c r="N420" s="22"/>
      <c r="O420" s="22"/>
      <c r="P420" s="22"/>
      <c r="Q420" s="22"/>
      <c r="R420" s="23"/>
      <c r="S420" s="24"/>
      <c r="T420" s="24"/>
      <c r="U420" s="25"/>
      <c r="V420" s="25"/>
      <c r="W420" s="26"/>
      <c r="X420" s="27"/>
      <c r="Y420" s="28"/>
    </row>
    <row r="421" customFormat="false" ht="11.25" hidden="false" customHeight="false" outlineLevel="0" collapsed="false">
      <c r="A421" s="29"/>
      <c r="B421" s="15"/>
      <c r="F421" s="17"/>
      <c r="G421" s="18"/>
      <c r="H421" s="19"/>
      <c r="I421" s="20"/>
      <c r="J421" s="19"/>
      <c r="K421" s="21"/>
      <c r="L421" s="21"/>
      <c r="M421" s="22"/>
      <c r="N421" s="22"/>
      <c r="O421" s="22"/>
      <c r="P421" s="22"/>
      <c r="Q421" s="22"/>
      <c r="R421" s="23"/>
      <c r="S421" s="24"/>
      <c r="T421" s="24"/>
      <c r="U421" s="25"/>
      <c r="V421" s="25"/>
      <c r="W421" s="26"/>
      <c r="X421" s="27"/>
      <c r="Y421" s="28"/>
    </row>
    <row r="422" customFormat="false" ht="11.25" hidden="false" customHeight="false" outlineLevel="0" collapsed="false">
      <c r="A422" s="29"/>
      <c r="B422" s="15"/>
      <c r="F422" s="17"/>
      <c r="G422" s="18"/>
      <c r="H422" s="19"/>
      <c r="I422" s="20"/>
      <c r="J422" s="19"/>
      <c r="K422" s="21"/>
      <c r="L422" s="21"/>
      <c r="M422" s="22"/>
      <c r="N422" s="22"/>
      <c r="O422" s="22"/>
      <c r="P422" s="22"/>
      <c r="Q422" s="22"/>
      <c r="R422" s="23"/>
      <c r="S422" s="24"/>
      <c r="T422" s="24"/>
      <c r="U422" s="25"/>
      <c r="V422" s="25"/>
      <c r="W422" s="26"/>
      <c r="X422" s="27"/>
      <c r="Y422" s="28"/>
    </row>
    <row r="423" customFormat="false" ht="11.25" hidden="false" customHeight="false" outlineLevel="0" collapsed="false">
      <c r="A423" s="29"/>
      <c r="B423" s="15"/>
      <c r="F423" s="17"/>
      <c r="G423" s="18"/>
      <c r="H423" s="19"/>
      <c r="I423" s="20"/>
      <c r="J423" s="19"/>
      <c r="K423" s="21"/>
      <c r="L423" s="21"/>
      <c r="M423" s="22"/>
      <c r="N423" s="22"/>
      <c r="O423" s="22"/>
      <c r="P423" s="22"/>
      <c r="Q423" s="22"/>
      <c r="R423" s="23"/>
      <c r="S423" s="24"/>
      <c r="T423" s="24"/>
      <c r="U423" s="25"/>
      <c r="V423" s="25"/>
      <c r="W423" s="26"/>
      <c r="X423" s="27"/>
      <c r="Y423" s="28"/>
    </row>
    <row r="424" customFormat="false" ht="11.25" hidden="false" customHeight="false" outlineLevel="0" collapsed="false">
      <c r="A424" s="29"/>
      <c r="B424" s="15"/>
      <c r="F424" s="17"/>
      <c r="G424" s="18"/>
      <c r="H424" s="19"/>
      <c r="I424" s="20"/>
      <c r="J424" s="19"/>
      <c r="K424" s="21"/>
      <c r="L424" s="21"/>
      <c r="M424" s="22"/>
      <c r="N424" s="22"/>
      <c r="O424" s="22"/>
      <c r="P424" s="22"/>
      <c r="Q424" s="22"/>
      <c r="R424" s="23"/>
      <c r="S424" s="24"/>
      <c r="T424" s="24"/>
      <c r="U424" s="25"/>
      <c r="V424" s="25"/>
      <c r="W424" s="26"/>
      <c r="X424" s="27"/>
      <c r="Y424" s="28"/>
    </row>
    <row r="425" customFormat="false" ht="11.25" hidden="false" customHeight="false" outlineLevel="0" collapsed="false">
      <c r="A425" s="29"/>
      <c r="B425" s="15"/>
      <c r="F425" s="17"/>
      <c r="G425" s="18"/>
      <c r="H425" s="19"/>
      <c r="I425" s="20"/>
      <c r="J425" s="19"/>
      <c r="K425" s="21"/>
      <c r="L425" s="21"/>
      <c r="M425" s="22"/>
      <c r="N425" s="22"/>
      <c r="O425" s="22"/>
      <c r="P425" s="22"/>
      <c r="Q425" s="22"/>
      <c r="R425" s="23"/>
      <c r="S425" s="24"/>
      <c r="T425" s="24"/>
      <c r="U425" s="25"/>
      <c r="V425" s="25"/>
      <c r="W425" s="26"/>
      <c r="X425" s="27"/>
      <c r="Y425" s="28"/>
    </row>
    <row r="426" customFormat="false" ht="11.25" hidden="false" customHeight="false" outlineLevel="0" collapsed="false">
      <c r="A426" s="29"/>
      <c r="B426" s="15"/>
      <c r="F426" s="17"/>
      <c r="G426" s="18"/>
      <c r="H426" s="19"/>
      <c r="I426" s="20"/>
      <c r="J426" s="19"/>
      <c r="K426" s="21"/>
      <c r="L426" s="21"/>
      <c r="M426" s="22"/>
      <c r="N426" s="22"/>
      <c r="O426" s="22"/>
      <c r="P426" s="22"/>
      <c r="Q426" s="22"/>
      <c r="R426" s="23"/>
      <c r="S426" s="24"/>
      <c r="T426" s="24"/>
      <c r="U426" s="25"/>
      <c r="V426" s="25"/>
      <c r="W426" s="26"/>
      <c r="X426" s="27"/>
      <c r="Y426" s="28"/>
    </row>
    <row r="427" customFormat="false" ht="11.25" hidden="false" customHeight="false" outlineLevel="0" collapsed="false">
      <c r="A427" s="29"/>
      <c r="B427" s="15"/>
      <c r="F427" s="17"/>
      <c r="G427" s="18"/>
      <c r="H427" s="19"/>
      <c r="I427" s="20"/>
      <c r="J427" s="19"/>
      <c r="K427" s="21"/>
      <c r="L427" s="21"/>
      <c r="M427" s="22"/>
      <c r="N427" s="22"/>
      <c r="O427" s="22"/>
      <c r="P427" s="22"/>
      <c r="Q427" s="22"/>
      <c r="R427" s="23"/>
      <c r="S427" s="24"/>
      <c r="T427" s="24"/>
      <c r="U427" s="25"/>
      <c r="V427" s="25"/>
      <c r="W427" s="26"/>
      <c r="X427" s="27"/>
      <c r="Y427" s="28"/>
    </row>
    <row r="428" customFormat="false" ht="11.25" hidden="false" customHeight="false" outlineLevel="0" collapsed="false">
      <c r="A428" s="29"/>
      <c r="B428" s="15"/>
      <c r="F428" s="17"/>
      <c r="G428" s="18"/>
      <c r="H428" s="19"/>
      <c r="I428" s="20"/>
      <c r="J428" s="19"/>
      <c r="K428" s="21"/>
      <c r="L428" s="21"/>
      <c r="M428" s="22"/>
      <c r="N428" s="22"/>
      <c r="O428" s="22"/>
      <c r="P428" s="22"/>
      <c r="Q428" s="22"/>
      <c r="R428" s="23"/>
      <c r="S428" s="24"/>
      <c r="T428" s="24"/>
      <c r="U428" s="25"/>
      <c r="V428" s="25"/>
      <c r="W428" s="26"/>
      <c r="X428" s="27"/>
      <c r="Y428" s="28"/>
    </row>
    <row r="429" customFormat="false" ht="11.25" hidden="false" customHeight="false" outlineLevel="0" collapsed="false">
      <c r="A429" s="29"/>
      <c r="B429" s="15"/>
      <c r="F429" s="17"/>
      <c r="G429" s="18"/>
      <c r="H429" s="19"/>
      <c r="I429" s="20"/>
      <c r="J429" s="19"/>
      <c r="K429" s="21"/>
      <c r="L429" s="21"/>
      <c r="M429" s="22"/>
      <c r="N429" s="22"/>
      <c r="O429" s="22"/>
      <c r="P429" s="22"/>
      <c r="Q429" s="22"/>
      <c r="R429" s="23"/>
      <c r="S429" s="24"/>
      <c r="T429" s="24"/>
      <c r="U429" s="25"/>
      <c r="V429" s="25"/>
      <c r="W429" s="26"/>
      <c r="X429" s="27"/>
      <c r="Y429" s="28"/>
    </row>
    <row r="430" customFormat="false" ht="11.25" hidden="false" customHeight="false" outlineLevel="0" collapsed="false">
      <c r="A430" s="29"/>
      <c r="B430" s="15"/>
      <c r="F430" s="17"/>
      <c r="G430" s="18"/>
      <c r="H430" s="19"/>
      <c r="I430" s="20"/>
      <c r="J430" s="19"/>
      <c r="K430" s="21"/>
      <c r="L430" s="21"/>
      <c r="M430" s="22"/>
      <c r="N430" s="22"/>
      <c r="O430" s="22"/>
      <c r="P430" s="22"/>
      <c r="Q430" s="22"/>
      <c r="R430" s="23"/>
      <c r="S430" s="24"/>
      <c r="T430" s="24"/>
      <c r="U430" s="25"/>
      <c r="V430" s="25"/>
      <c r="W430" s="26"/>
      <c r="X430" s="27"/>
      <c r="Y430" s="28"/>
    </row>
    <row r="431" customFormat="false" ht="11.25" hidden="false" customHeight="false" outlineLevel="0" collapsed="false">
      <c r="A431" s="29"/>
      <c r="B431" s="15"/>
      <c r="F431" s="17"/>
      <c r="G431" s="18"/>
      <c r="H431" s="19"/>
      <c r="I431" s="20"/>
      <c r="J431" s="19"/>
      <c r="K431" s="21"/>
      <c r="L431" s="21"/>
      <c r="M431" s="22"/>
      <c r="N431" s="22"/>
      <c r="O431" s="22"/>
      <c r="P431" s="22"/>
      <c r="Q431" s="22"/>
      <c r="R431" s="23"/>
      <c r="S431" s="24"/>
      <c r="T431" s="24"/>
      <c r="U431" s="25"/>
      <c r="V431" s="25"/>
      <c r="W431" s="26"/>
      <c r="X431" s="27"/>
      <c r="Y431" s="28"/>
    </row>
    <row r="432" customFormat="false" ht="11.25" hidden="false" customHeight="false" outlineLevel="0" collapsed="false">
      <c r="A432" s="29"/>
      <c r="B432" s="15"/>
      <c r="F432" s="17"/>
      <c r="G432" s="18"/>
      <c r="H432" s="19"/>
      <c r="I432" s="20"/>
      <c r="J432" s="19"/>
      <c r="K432" s="21"/>
      <c r="L432" s="21"/>
      <c r="M432" s="22"/>
      <c r="N432" s="22"/>
      <c r="O432" s="22"/>
      <c r="P432" s="22"/>
      <c r="Q432" s="22"/>
      <c r="R432" s="23"/>
      <c r="S432" s="24"/>
      <c r="T432" s="24"/>
      <c r="U432" s="25"/>
      <c r="V432" s="25"/>
      <c r="W432" s="26"/>
      <c r="X432" s="27"/>
      <c r="Y432" s="28"/>
    </row>
    <row r="433" customFormat="false" ht="11.25" hidden="false" customHeight="false" outlineLevel="0" collapsed="false">
      <c r="A433" s="29"/>
      <c r="B433" s="15"/>
      <c r="F433" s="17"/>
      <c r="G433" s="18"/>
      <c r="H433" s="19"/>
      <c r="I433" s="20"/>
      <c r="J433" s="19"/>
      <c r="K433" s="21"/>
      <c r="L433" s="21"/>
      <c r="M433" s="22"/>
      <c r="N433" s="22"/>
      <c r="O433" s="22"/>
      <c r="P433" s="22"/>
      <c r="Q433" s="22"/>
      <c r="R433" s="23"/>
      <c r="S433" s="24"/>
      <c r="T433" s="24"/>
      <c r="U433" s="25"/>
      <c r="V433" s="25"/>
      <c r="W433" s="26"/>
      <c r="X433" s="27"/>
      <c r="Y433" s="28"/>
    </row>
    <row r="434" customFormat="false" ht="11.25" hidden="false" customHeight="false" outlineLevel="0" collapsed="false">
      <c r="A434" s="29"/>
      <c r="B434" s="15"/>
      <c r="F434" s="17"/>
      <c r="G434" s="18"/>
      <c r="H434" s="19"/>
      <c r="I434" s="20"/>
      <c r="J434" s="19"/>
      <c r="K434" s="21"/>
      <c r="L434" s="21"/>
      <c r="M434" s="22"/>
      <c r="N434" s="22"/>
      <c r="O434" s="22"/>
      <c r="P434" s="22"/>
      <c r="Q434" s="22"/>
      <c r="R434" s="23"/>
      <c r="S434" s="24"/>
      <c r="T434" s="24"/>
      <c r="U434" s="25"/>
      <c r="V434" s="25"/>
      <c r="W434" s="26"/>
      <c r="X434" s="27"/>
      <c r="Y434" s="28"/>
    </row>
    <row r="435" customFormat="false" ht="11.25" hidden="false" customHeight="false" outlineLevel="0" collapsed="false">
      <c r="A435" s="29"/>
      <c r="B435" s="15"/>
      <c r="F435" s="17"/>
      <c r="G435" s="18"/>
      <c r="H435" s="19"/>
      <c r="I435" s="20"/>
      <c r="J435" s="19"/>
      <c r="K435" s="21"/>
      <c r="L435" s="21"/>
      <c r="M435" s="22"/>
      <c r="N435" s="22"/>
      <c r="O435" s="22"/>
      <c r="P435" s="22"/>
      <c r="Q435" s="22"/>
      <c r="R435" s="23"/>
      <c r="S435" s="24"/>
      <c r="T435" s="24"/>
      <c r="U435" s="25"/>
      <c r="V435" s="25"/>
      <c r="W435" s="26"/>
      <c r="X435" s="27"/>
      <c r="Y435" s="28"/>
    </row>
    <row r="436" customFormat="false" ht="11.25" hidden="false" customHeight="false" outlineLevel="0" collapsed="false">
      <c r="A436" s="29"/>
      <c r="B436" s="15"/>
      <c r="F436" s="17"/>
      <c r="G436" s="18"/>
      <c r="H436" s="19"/>
      <c r="I436" s="20"/>
      <c r="J436" s="19"/>
      <c r="K436" s="21"/>
      <c r="L436" s="21"/>
      <c r="M436" s="22"/>
      <c r="N436" s="22"/>
      <c r="O436" s="22"/>
      <c r="P436" s="22"/>
      <c r="Q436" s="22"/>
      <c r="R436" s="23"/>
      <c r="S436" s="24"/>
      <c r="T436" s="24"/>
      <c r="U436" s="25"/>
      <c r="V436" s="25"/>
      <c r="W436" s="26"/>
      <c r="X436" s="27"/>
      <c r="Y436" s="28"/>
    </row>
    <row r="437" customFormat="false" ht="11.25" hidden="false" customHeight="false" outlineLevel="0" collapsed="false">
      <c r="A437" s="29"/>
      <c r="B437" s="15"/>
      <c r="F437" s="17"/>
      <c r="G437" s="18"/>
      <c r="H437" s="19"/>
      <c r="I437" s="20"/>
      <c r="J437" s="19"/>
      <c r="K437" s="21"/>
      <c r="L437" s="21"/>
      <c r="M437" s="22"/>
      <c r="N437" s="22"/>
      <c r="O437" s="22"/>
      <c r="P437" s="22"/>
      <c r="Q437" s="22"/>
      <c r="R437" s="23"/>
      <c r="S437" s="24"/>
      <c r="T437" s="24"/>
      <c r="U437" s="25"/>
      <c r="V437" s="25"/>
      <c r="W437" s="26"/>
      <c r="X437" s="27"/>
      <c r="Y437" s="28"/>
    </row>
    <row r="438" customFormat="false" ht="11.25" hidden="false" customHeight="false" outlineLevel="0" collapsed="false">
      <c r="A438" s="29"/>
      <c r="B438" s="15"/>
      <c r="F438" s="17"/>
      <c r="G438" s="18"/>
      <c r="H438" s="19"/>
      <c r="I438" s="20"/>
      <c r="J438" s="19"/>
      <c r="K438" s="21"/>
      <c r="L438" s="21"/>
      <c r="M438" s="22"/>
      <c r="N438" s="22"/>
      <c r="O438" s="22"/>
      <c r="P438" s="22"/>
      <c r="Q438" s="22"/>
      <c r="R438" s="23"/>
      <c r="S438" s="24"/>
      <c r="T438" s="24"/>
      <c r="U438" s="25"/>
      <c r="V438" s="25"/>
      <c r="W438" s="26"/>
      <c r="X438" s="27"/>
      <c r="Y438" s="28"/>
    </row>
    <row r="439" customFormat="false" ht="11.25" hidden="false" customHeight="false" outlineLevel="0" collapsed="false">
      <c r="A439" s="29"/>
      <c r="B439" s="15"/>
      <c r="F439" s="17"/>
      <c r="G439" s="18"/>
      <c r="H439" s="19"/>
      <c r="I439" s="20"/>
      <c r="J439" s="19"/>
      <c r="K439" s="21"/>
      <c r="L439" s="21"/>
      <c r="M439" s="22"/>
      <c r="N439" s="22"/>
      <c r="O439" s="22"/>
      <c r="P439" s="22"/>
      <c r="Q439" s="22"/>
      <c r="R439" s="23"/>
      <c r="S439" s="24"/>
      <c r="T439" s="24"/>
      <c r="U439" s="25"/>
      <c r="V439" s="25"/>
      <c r="W439" s="26"/>
      <c r="X439" s="27"/>
      <c r="Y439" s="28"/>
    </row>
    <row r="440" customFormat="false" ht="11.25" hidden="false" customHeight="false" outlineLevel="0" collapsed="false">
      <c r="A440" s="29"/>
      <c r="B440" s="15"/>
      <c r="F440" s="17"/>
      <c r="G440" s="18"/>
      <c r="H440" s="19"/>
      <c r="I440" s="20"/>
      <c r="J440" s="19"/>
      <c r="K440" s="21"/>
      <c r="L440" s="21"/>
      <c r="M440" s="22"/>
      <c r="N440" s="22"/>
      <c r="O440" s="22"/>
      <c r="P440" s="22"/>
      <c r="Q440" s="22"/>
      <c r="R440" s="23"/>
      <c r="S440" s="24"/>
      <c r="T440" s="24"/>
      <c r="U440" s="25"/>
      <c r="V440" s="25"/>
      <c r="W440" s="26"/>
      <c r="X440" s="27"/>
      <c r="Y440" s="28"/>
    </row>
    <row r="441" customFormat="false" ht="11.25" hidden="false" customHeight="false" outlineLevel="0" collapsed="false">
      <c r="A441" s="29"/>
      <c r="B441" s="15"/>
      <c r="F441" s="17"/>
      <c r="G441" s="18"/>
      <c r="H441" s="19"/>
      <c r="I441" s="20"/>
      <c r="J441" s="19"/>
      <c r="K441" s="21"/>
      <c r="L441" s="21"/>
      <c r="M441" s="22"/>
      <c r="N441" s="22"/>
      <c r="O441" s="22"/>
      <c r="P441" s="22"/>
      <c r="Q441" s="22"/>
      <c r="R441" s="23"/>
      <c r="S441" s="24"/>
      <c r="T441" s="24"/>
      <c r="U441" s="25"/>
      <c r="V441" s="25"/>
      <c r="W441" s="26"/>
      <c r="X441" s="27"/>
      <c r="Y441" s="28"/>
    </row>
    <row r="442" customFormat="false" ht="11.25" hidden="false" customHeight="false" outlineLevel="0" collapsed="false">
      <c r="A442" s="29"/>
      <c r="B442" s="15"/>
      <c r="F442" s="17"/>
      <c r="G442" s="18"/>
      <c r="H442" s="19"/>
      <c r="I442" s="20"/>
      <c r="J442" s="19"/>
      <c r="K442" s="21"/>
      <c r="L442" s="21"/>
      <c r="M442" s="22"/>
      <c r="N442" s="22"/>
      <c r="O442" s="22"/>
      <c r="P442" s="22"/>
      <c r="Q442" s="22"/>
      <c r="R442" s="23"/>
      <c r="S442" s="24"/>
      <c r="T442" s="24"/>
      <c r="U442" s="25"/>
      <c r="V442" s="25"/>
      <c r="W442" s="26"/>
      <c r="X442" s="27"/>
      <c r="Y442" s="28"/>
    </row>
    <row r="443" customFormat="false" ht="11.25" hidden="false" customHeight="false" outlineLevel="0" collapsed="false">
      <c r="A443" s="29"/>
      <c r="B443" s="15"/>
      <c r="F443" s="17"/>
      <c r="G443" s="18"/>
      <c r="H443" s="19"/>
      <c r="I443" s="20"/>
      <c r="J443" s="19"/>
      <c r="K443" s="21"/>
      <c r="L443" s="21"/>
      <c r="M443" s="22"/>
      <c r="N443" s="22"/>
      <c r="O443" s="22"/>
      <c r="P443" s="22"/>
      <c r="Q443" s="22"/>
      <c r="R443" s="23"/>
      <c r="S443" s="24"/>
      <c r="T443" s="24"/>
      <c r="U443" s="25"/>
      <c r="V443" s="25"/>
      <c r="W443" s="26"/>
      <c r="X443" s="27"/>
      <c r="Y443" s="28"/>
    </row>
    <row r="444" customFormat="false" ht="11.25" hidden="false" customHeight="false" outlineLevel="0" collapsed="false">
      <c r="A444" s="29"/>
      <c r="B444" s="15"/>
      <c r="F444" s="17"/>
      <c r="G444" s="18"/>
      <c r="H444" s="19"/>
      <c r="I444" s="20"/>
      <c r="J444" s="19"/>
      <c r="K444" s="21"/>
      <c r="L444" s="21"/>
      <c r="M444" s="22"/>
      <c r="N444" s="22"/>
      <c r="O444" s="22"/>
      <c r="P444" s="22"/>
      <c r="Q444" s="22"/>
      <c r="R444" s="23"/>
      <c r="S444" s="24"/>
      <c r="T444" s="24"/>
      <c r="U444" s="25"/>
      <c r="V444" s="25"/>
      <c r="W444" s="26"/>
      <c r="X444" s="27"/>
      <c r="Y444" s="28"/>
    </row>
    <row r="445" customFormat="false" ht="11.25" hidden="false" customHeight="false" outlineLevel="0" collapsed="false">
      <c r="A445" s="29"/>
      <c r="B445" s="15"/>
      <c r="F445" s="17"/>
      <c r="G445" s="18"/>
      <c r="H445" s="19"/>
      <c r="I445" s="20"/>
      <c r="J445" s="19"/>
      <c r="K445" s="21"/>
      <c r="L445" s="21"/>
      <c r="M445" s="22"/>
      <c r="N445" s="22"/>
      <c r="O445" s="22"/>
      <c r="P445" s="22"/>
      <c r="Q445" s="22"/>
      <c r="R445" s="23"/>
      <c r="S445" s="24"/>
      <c r="T445" s="24"/>
      <c r="U445" s="25"/>
      <c r="V445" s="25"/>
      <c r="W445" s="26"/>
      <c r="X445" s="27"/>
      <c r="Y445" s="28"/>
    </row>
    <row r="446" customFormat="false" ht="11.25" hidden="false" customHeight="false" outlineLevel="0" collapsed="false">
      <c r="A446" s="29"/>
      <c r="B446" s="15"/>
      <c r="F446" s="17"/>
      <c r="G446" s="18"/>
      <c r="H446" s="19"/>
      <c r="I446" s="20"/>
      <c r="J446" s="19"/>
      <c r="K446" s="21"/>
      <c r="L446" s="21"/>
      <c r="M446" s="22"/>
      <c r="N446" s="22"/>
      <c r="O446" s="22"/>
      <c r="P446" s="22"/>
      <c r="Q446" s="22"/>
      <c r="R446" s="23"/>
      <c r="S446" s="24"/>
      <c r="T446" s="24"/>
      <c r="U446" s="25"/>
      <c r="V446" s="25"/>
      <c r="W446" s="26"/>
      <c r="X446" s="27"/>
      <c r="Y446" s="28"/>
    </row>
    <row r="447" customFormat="false" ht="11.25" hidden="false" customHeight="false" outlineLevel="0" collapsed="false">
      <c r="A447" s="29"/>
      <c r="B447" s="15"/>
      <c r="F447" s="17"/>
      <c r="G447" s="18"/>
      <c r="H447" s="19"/>
      <c r="I447" s="20"/>
      <c r="J447" s="19"/>
      <c r="K447" s="21"/>
      <c r="L447" s="21"/>
      <c r="M447" s="22"/>
      <c r="N447" s="22"/>
      <c r="O447" s="22"/>
      <c r="P447" s="22"/>
      <c r="Q447" s="22"/>
      <c r="R447" s="23"/>
      <c r="S447" s="24"/>
      <c r="T447" s="24"/>
      <c r="U447" s="25"/>
      <c r="V447" s="25"/>
      <c r="W447" s="26"/>
      <c r="X447" s="27"/>
      <c r="Y447" s="28"/>
    </row>
    <row r="448" customFormat="false" ht="11.25" hidden="false" customHeight="false" outlineLevel="0" collapsed="false">
      <c r="A448" s="29"/>
      <c r="B448" s="15"/>
      <c r="F448" s="17"/>
      <c r="G448" s="18"/>
      <c r="H448" s="19"/>
      <c r="I448" s="20"/>
      <c r="J448" s="19"/>
      <c r="K448" s="21"/>
      <c r="L448" s="21"/>
      <c r="M448" s="22"/>
      <c r="N448" s="22"/>
      <c r="O448" s="22"/>
      <c r="P448" s="22"/>
      <c r="Q448" s="22"/>
      <c r="R448" s="23"/>
      <c r="S448" s="24"/>
      <c r="T448" s="24"/>
      <c r="U448" s="25"/>
      <c r="V448" s="25"/>
      <c r="W448" s="26"/>
      <c r="X448" s="27"/>
      <c r="Y448" s="28"/>
    </row>
    <row r="449" customFormat="false" ht="11.25" hidden="false" customHeight="false" outlineLevel="0" collapsed="false">
      <c r="A449" s="29"/>
      <c r="B449" s="15"/>
      <c r="F449" s="17"/>
      <c r="G449" s="18"/>
      <c r="H449" s="19"/>
      <c r="I449" s="20"/>
      <c r="J449" s="19"/>
      <c r="K449" s="21"/>
      <c r="L449" s="21"/>
      <c r="M449" s="22"/>
      <c r="N449" s="22"/>
      <c r="O449" s="22"/>
      <c r="P449" s="22"/>
      <c r="Q449" s="22"/>
      <c r="R449" s="23"/>
      <c r="S449" s="24"/>
      <c r="T449" s="24"/>
      <c r="U449" s="25"/>
      <c r="V449" s="25"/>
      <c r="W449" s="26"/>
      <c r="X449" s="27"/>
      <c r="Y449" s="28"/>
    </row>
    <row r="450" customFormat="false" ht="11.25" hidden="false" customHeight="false" outlineLevel="0" collapsed="false">
      <c r="A450" s="29"/>
      <c r="B450" s="15"/>
      <c r="F450" s="17"/>
      <c r="G450" s="18"/>
      <c r="H450" s="19"/>
      <c r="I450" s="20"/>
      <c r="J450" s="19"/>
      <c r="K450" s="21"/>
      <c r="L450" s="21"/>
      <c r="M450" s="22"/>
      <c r="N450" s="22"/>
      <c r="O450" s="22"/>
      <c r="P450" s="22"/>
      <c r="Q450" s="22"/>
      <c r="R450" s="23"/>
      <c r="S450" s="24"/>
      <c r="T450" s="24"/>
      <c r="U450" s="25"/>
      <c r="V450" s="25"/>
      <c r="W450" s="26"/>
      <c r="X450" s="27"/>
      <c r="Y450" s="28"/>
    </row>
    <row r="451" customFormat="false" ht="11.25" hidden="false" customHeight="false" outlineLevel="0" collapsed="false">
      <c r="A451" s="29"/>
      <c r="B451" s="15"/>
      <c r="F451" s="17"/>
      <c r="G451" s="18"/>
      <c r="H451" s="19"/>
      <c r="I451" s="20"/>
      <c r="J451" s="19"/>
      <c r="K451" s="21"/>
      <c r="L451" s="21"/>
      <c r="M451" s="22"/>
      <c r="N451" s="22"/>
      <c r="O451" s="22"/>
      <c r="P451" s="22"/>
      <c r="Q451" s="22"/>
      <c r="R451" s="23"/>
      <c r="S451" s="24"/>
      <c r="T451" s="24"/>
      <c r="U451" s="25"/>
      <c r="V451" s="25"/>
      <c r="W451" s="26"/>
      <c r="X451" s="27"/>
      <c r="Y451" s="28"/>
    </row>
    <row r="452" customFormat="false" ht="11.25" hidden="false" customHeight="false" outlineLevel="0" collapsed="false">
      <c r="A452" s="29"/>
      <c r="B452" s="15"/>
      <c r="F452" s="17"/>
      <c r="G452" s="18"/>
      <c r="H452" s="19"/>
      <c r="I452" s="20"/>
      <c r="J452" s="19"/>
      <c r="K452" s="21"/>
      <c r="L452" s="21"/>
      <c r="M452" s="22"/>
      <c r="N452" s="22"/>
      <c r="O452" s="22"/>
      <c r="P452" s="22"/>
      <c r="Q452" s="22"/>
      <c r="R452" s="23"/>
      <c r="S452" s="24"/>
      <c r="T452" s="24"/>
      <c r="U452" s="25"/>
      <c r="V452" s="25"/>
      <c r="W452" s="26"/>
      <c r="X452" s="27"/>
      <c r="Y452" s="28"/>
    </row>
    <row r="453" customFormat="false" ht="11.25" hidden="false" customHeight="false" outlineLevel="0" collapsed="false">
      <c r="A453" s="29"/>
      <c r="B453" s="15"/>
      <c r="F453" s="17"/>
      <c r="G453" s="18"/>
      <c r="H453" s="19"/>
      <c r="I453" s="20"/>
      <c r="J453" s="19"/>
      <c r="K453" s="21"/>
      <c r="L453" s="21"/>
      <c r="M453" s="22"/>
      <c r="N453" s="22"/>
      <c r="O453" s="22"/>
      <c r="P453" s="22"/>
      <c r="Q453" s="22"/>
      <c r="R453" s="23"/>
      <c r="S453" s="24"/>
      <c r="T453" s="24"/>
      <c r="U453" s="25"/>
      <c r="V453" s="25"/>
      <c r="W453" s="26"/>
      <c r="X453" s="27"/>
      <c r="Y453" s="28"/>
    </row>
    <row r="454" customFormat="false" ht="11.25" hidden="false" customHeight="false" outlineLevel="0" collapsed="false">
      <c r="A454" s="29"/>
      <c r="B454" s="15"/>
      <c r="F454" s="17"/>
      <c r="G454" s="18"/>
      <c r="H454" s="19"/>
      <c r="I454" s="20"/>
      <c r="J454" s="19"/>
      <c r="K454" s="21"/>
      <c r="L454" s="21"/>
      <c r="M454" s="22"/>
      <c r="N454" s="22"/>
      <c r="O454" s="22"/>
      <c r="P454" s="22"/>
      <c r="Q454" s="22"/>
      <c r="R454" s="23"/>
      <c r="S454" s="24"/>
      <c r="T454" s="24"/>
      <c r="U454" s="25"/>
      <c r="V454" s="25"/>
      <c r="W454" s="26"/>
      <c r="X454" s="27"/>
      <c r="Y454" s="28"/>
    </row>
    <row r="455" customFormat="false" ht="11.25" hidden="false" customHeight="false" outlineLevel="0" collapsed="false">
      <c r="A455" s="29"/>
      <c r="B455" s="15"/>
      <c r="F455" s="17"/>
      <c r="G455" s="18"/>
      <c r="H455" s="19"/>
      <c r="I455" s="20"/>
      <c r="J455" s="19"/>
      <c r="K455" s="21"/>
      <c r="L455" s="21"/>
      <c r="M455" s="22"/>
      <c r="N455" s="22"/>
      <c r="O455" s="22"/>
      <c r="P455" s="22"/>
      <c r="Q455" s="22"/>
      <c r="R455" s="23"/>
      <c r="S455" s="24"/>
      <c r="T455" s="24"/>
      <c r="U455" s="25"/>
      <c r="V455" s="25"/>
      <c r="W455" s="26"/>
      <c r="X455" s="27"/>
      <c r="Y455" s="28"/>
    </row>
    <row r="456" customFormat="false" ht="11.25" hidden="false" customHeight="false" outlineLevel="0" collapsed="false">
      <c r="A456" s="29"/>
      <c r="B456" s="15"/>
      <c r="F456" s="17"/>
      <c r="G456" s="18"/>
      <c r="H456" s="19"/>
      <c r="I456" s="20"/>
      <c r="J456" s="19"/>
      <c r="K456" s="21"/>
      <c r="L456" s="21"/>
      <c r="M456" s="22"/>
      <c r="N456" s="22"/>
      <c r="O456" s="22"/>
      <c r="P456" s="22"/>
      <c r="Q456" s="22"/>
      <c r="R456" s="23"/>
      <c r="S456" s="24"/>
      <c r="T456" s="24"/>
      <c r="U456" s="25"/>
      <c r="V456" s="25"/>
      <c r="W456" s="26"/>
      <c r="X456" s="27"/>
      <c r="Y456" s="28"/>
    </row>
    <row r="457" customFormat="false" ht="11.25" hidden="false" customHeight="false" outlineLevel="0" collapsed="false">
      <c r="A457" s="29"/>
      <c r="B457" s="15"/>
      <c r="F457" s="17"/>
      <c r="G457" s="18"/>
      <c r="H457" s="19"/>
      <c r="I457" s="20"/>
      <c r="J457" s="19"/>
      <c r="K457" s="21"/>
      <c r="L457" s="21"/>
      <c r="M457" s="22"/>
      <c r="N457" s="22"/>
      <c r="O457" s="22"/>
      <c r="P457" s="22"/>
      <c r="Q457" s="22"/>
      <c r="R457" s="23"/>
      <c r="S457" s="24"/>
      <c r="T457" s="24"/>
      <c r="U457" s="25"/>
      <c r="V457" s="25"/>
      <c r="W457" s="26"/>
      <c r="X457" s="27"/>
      <c r="Y457" s="28"/>
    </row>
    <row r="458" customFormat="false" ht="11.25" hidden="false" customHeight="false" outlineLevel="0" collapsed="false">
      <c r="A458" s="29"/>
      <c r="B458" s="15"/>
      <c r="F458" s="17"/>
      <c r="G458" s="18"/>
      <c r="H458" s="19"/>
      <c r="I458" s="20"/>
      <c r="J458" s="19"/>
      <c r="K458" s="21"/>
      <c r="L458" s="21"/>
      <c r="M458" s="22"/>
      <c r="N458" s="22"/>
      <c r="O458" s="22"/>
      <c r="P458" s="22"/>
      <c r="Q458" s="22"/>
      <c r="R458" s="23"/>
      <c r="S458" s="24"/>
      <c r="T458" s="24"/>
      <c r="U458" s="25"/>
      <c r="V458" s="25"/>
      <c r="W458" s="26"/>
      <c r="X458" s="27"/>
      <c r="Y458" s="28"/>
    </row>
    <row r="459" customFormat="false" ht="11.25" hidden="false" customHeight="false" outlineLevel="0" collapsed="false">
      <c r="A459" s="29"/>
      <c r="B459" s="15"/>
      <c r="F459" s="17"/>
      <c r="G459" s="18"/>
      <c r="H459" s="19"/>
      <c r="I459" s="20"/>
      <c r="J459" s="19"/>
      <c r="K459" s="21"/>
      <c r="L459" s="21"/>
      <c r="M459" s="22"/>
      <c r="N459" s="22"/>
      <c r="O459" s="22"/>
      <c r="P459" s="22"/>
      <c r="Q459" s="22"/>
      <c r="R459" s="23"/>
      <c r="S459" s="24"/>
      <c r="T459" s="24"/>
      <c r="U459" s="25"/>
      <c r="V459" s="25"/>
      <c r="W459" s="26"/>
      <c r="X459" s="27"/>
      <c r="Y459" s="28"/>
    </row>
    <row r="460" customFormat="false" ht="11.25" hidden="false" customHeight="false" outlineLevel="0" collapsed="false">
      <c r="A460" s="29"/>
      <c r="B460" s="15"/>
      <c r="F460" s="17"/>
      <c r="G460" s="18"/>
      <c r="H460" s="19"/>
      <c r="I460" s="20"/>
      <c r="J460" s="19"/>
      <c r="K460" s="21"/>
      <c r="L460" s="21"/>
      <c r="M460" s="22"/>
      <c r="N460" s="22"/>
      <c r="O460" s="22"/>
      <c r="P460" s="22"/>
      <c r="Q460" s="22"/>
      <c r="R460" s="23"/>
      <c r="S460" s="24"/>
      <c r="T460" s="24"/>
      <c r="U460" s="25"/>
      <c r="V460" s="25"/>
      <c r="W460" s="26"/>
      <c r="X460" s="27"/>
      <c r="Y460" s="28"/>
    </row>
    <row r="461" customFormat="false" ht="11.25" hidden="false" customHeight="false" outlineLevel="0" collapsed="false">
      <c r="A461" s="29"/>
      <c r="B461" s="15"/>
      <c r="F461" s="17"/>
      <c r="G461" s="18"/>
      <c r="H461" s="19"/>
      <c r="I461" s="20"/>
      <c r="J461" s="19"/>
      <c r="K461" s="21"/>
      <c r="L461" s="21"/>
      <c r="M461" s="22"/>
      <c r="N461" s="22"/>
      <c r="O461" s="22"/>
      <c r="P461" s="22"/>
      <c r="Q461" s="22"/>
      <c r="R461" s="23"/>
      <c r="S461" s="24"/>
      <c r="T461" s="24"/>
      <c r="U461" s="25"/>
      <c r="V461" s="25"/>
      <c r="W461" s="26"/>
      <c r="X461" s="27"/>
      <c r="Y461" s="28"/>
    </row>
    <row r="462" customFormat="false" ht="11.25" hidden="false" customHeight="false" outlineLevel="0" collapsed="false">
      <c r="A462" s="29"/>
      <c r="B462" s="15"/>
      <c r="F462" s="17"/>
      <c r="G462" s="18"/>
      <c r="H462" s="19"/>
      <c r="I462" s="20"/>
      <c r="J462" s="19"/>
      <c r="K462" s="21"/>
      <c r="L462" s="21"/>
      <c r="M462" s="22"/>
      <c r="N462" s="22"/>
      <c r="O462" s="22"/>
      <c r="P462" s="22"/>
      <c r="Q462" s="22"/>
      <c r="R462" s="23"/>
      <c r="S462" s="24"/>
      <c r="T462" s="24"/>
      <c r="U462" s="25"/>
      <c r="V462" s="25"/>
      <c r="W462" s="26"/>
      <c r="X462" s="27"/>
      <c r="Y462" s="28"/>
    </row>
    <row r="463" customFormat="false" ht="11.25" hidden="false" customHeight="false" outlineLevel="0" collapsed="false">
      <c r="A463" s="29"/>
      <c r="B463" s="15"/>
      <c r="F463" s="17"/>
      <c r="G463" s="18"/>
      <c r="H463" s="19"/>
      <c r="I463" s="20"/>
      <c r="J463" s="19"/>
      <c r="K463" s="21"/>
      <c r="L463" s="21"/>
      <c r="M463" s="22"/>
      <c r="N463" s="22"/>
      <c r="O463" s="22"/>
      <c r="P463" s="22"/>
      <c r="Q463" s="22"/>
      <c r="R463" s="23"/>
      <c r="S463" s="24"/>
      <c r="T463" s="24"/>
      <c r="U463" s="25"/>
      <c r="V463" s="25"/>
      <c r="W463" s="26"/>
      <c r="X463" s="27"/>
      <c r="Y463" s="28"/>
    </row>
    <row r="464" customFormat="false" ht="11.25" hidden="false" customHeight="false" outlineLevel="0" collapsed="false">
      <c r="A464" s="29"/>
      <c r="B464" s="15"/>
      <c r="F464" s="17"/>
      <c r="G464" s="18"/>
      <c r="H464" s="19"/>
      <c r="I464" s="20"/>
      <c r="J464" s="19"/>
      <c r="K464" s="21"/>
      <c r="L464" s="21"/>
      <c r="M464" s="22"/>
      <c r="N464" s="22"/>
      <c r="O464" s="22"/>
      <c r="P464" s="22"/>
      <c r="Q464" s="22"/>
      <c r="R464" s="23"/>
      <c r="S464" s="24"/>
      <c r="T464" s="24"/>
      <c r="U464" s="25"/>
      <c r="V464" s="25"/>
      <c r="W464" s="26"/>
      <c r="X464" s="27"/>
      <c r="Y464" s="28"/>
    </row>
    <row r="465" customFormat="false" ht="11.25" hidden="false" customHeight="false" outlineLevel="0" collapsed="false">
      <c r="A465" s="29"/>
      <c r="B465" s="15"/>
      <c r="F465" s="17"/>
      <c r="G465" s="18"/>
      <c r="H465" s="19"/>
      <c r="I465" s="20"/>
      <c r="J465" s="19"/>
      <c r="K465" s="21"/>
      <c r="L465" s="21"/>
      <c r="M465" s="22"/>
      <c r="N465" s="22"/>
      <c r="O465" s="22"/>
      <c r="P465" s="22"/>
      <c r="Q465" s="22"/>
      <c r="R465" s="23"/>
      <c r="S465" s="24"/>
      <c r="T465" s="24"/>
      <c r="U465" s="25"/>
      <c r="V465" s="25"/>
      <c r="W465" s="26"/>
      <c r="X465" s="27"/>
      <c r="Y465" s="28"/>
    </row>
    <row r="466" customFormat="false" ht="11.25" hidden="false" customHeight="false" outlineLevel="0" collapsed="false">
      <c r="A466" s="29"/>
      <c r="B466" s="15"/>
      <c r="F466" s="17"/>
      <c r="G466" s="18"/>
      <c r="H466" s="19"/>
      <c r="I466" s="20"/>
      <c r="J466" s="19"/>
      <c r="K466" s="21"/>
      <c r="L466" s="21"/>
      <c r="M466" s="22"/>
      <c r="N466" s="22"/>
      <c r="O466" s="22"/>
      <c r="P466" s="22"/>
      <c r="Q466" s="22"/>
      <c r="R466" s="23"/>
      <c r="S466" s="24"/>
      <c r="T466" s="24"/>
      <c r="U466" s="25"/>
      <c r="V466" s="25"/>
      <c r="W466" s="26"/>
      <c r="X466" s="27"/>
      <c r="Y466" s="28"/>
    </row>
    <row r="467" customFormat="false" ht="11.25" hidden="false" customHeight="false" outlineLevel="0" collapsed="false">
      <c r="A467" s="29"/>
      <c r="B467" s="15"/>
      <c r="F467" s="17"/>
      <c r="G467" s="18"/>
      <c r="H467" s="19"/>
      <c r="I467" s="20"/>
      <c r="J467" s="19"/>
      <c r="K467" s="21"/>
      <c r="L467" s="21"/>
      <c r="M467" s="22"/>
      <c r="N467" s="22"/>
      <c r="O467" s="22"/>
      <c r="P467" s="22"/>
      <c r="Q467" s="22"/>
      <c r="R467" s="23"/>
      <c r="S467" s="24"/>
      <c r="T467" s="24"/>
      <c r="U467" s="25"/>
      <c r="V467" s="25"/>
      <c r="W467" s="26"/>
      <c r="X467" s="27"/>
      <c r="Y467" s="28"/>
    </row>
    <row r="468" customFormat="false" ht="11.25" hidden="false" customHeight="false" outlineLevel="0" collapsed="false">
      <c r="A468" s="29"/>
      <c r="B468" s="15"/>
      <c r="F468" s="17"/>
      <c r="G468" s="18"/>
      <c r="H468" s="19"/>
      <c r="I468" s="20"/>
      <c r="J468" s="19"/>
      <c r="K468" s="21"/>
      <c r="L468" s="21"/>
      <c r="M468" s="22"/>
      <c r="N468" s="22"/>
      <c r="O468" s="22"/>
      <c r="P468" s="22"/>
      <c r="Q468" s="22"/>
      <c r="R468" s="23"/>
      <c r="S468" s="24"/>
      <c r="T468" s="24"/>
      <c r="U468" s="25"/>
      <c r="V468" s="25"/>
      <c r="W468" s="26"/>
      <c r="X468" s="27"/>
      <c r="Y468" s="28"/>
    </row>
    <row r="469" customFormat="false" ht="11.25" hidden="false" customHeight="false" outlineLevel="0" collapsed="false">
      <c r="A469" s="29"/>
      <c r="B469" s="15"/>
      <c r="F469" s="17"/>
      <c r="G469" s="18"/>
      <c r="H469" s="19"/>
      <c r="I469" s="20"/>
      <c r="J469" s="19"/>
      <c r="K469" s="21"/>
      <c r="L469" s="21"/>
      <c r="M469" s="22"/>
      <c r="N469" s="22"/>
      <c r="O469" s="22"/>
      <c r="P469" s="22"/>
      <c r="Q469" s="22"/>
      <c r="R469" s="23"/>
      <c r="S469" s="24"/>
      <c r="T469" s="24"/>
      <c r="U469" s="25"/>
      <c r="V469" s="25"/>
      <c r="W469" s="26"/>
      <c r="X469" s="27"/>
      <c r="Y469" s="28"/>
    </row>
    <row r="470" customFormat="false" ht="11.25" hidden="false" customHeight="false" outlineLevel="0" collapsed="false">
      <c r="A470" s="29"/>
      <c r="B470" s="15"/>
      <c r="F470" s="17"/>
      <c r="G470" s="18"/>
      <c r="H470" s="19"/>
      <c r="I470" s="20"/>
      <c r="J470" s="19"/>
      <c r="K470" s="21"/>
      <c r="L470" s="21"/>
      <c r="M470" s="22"/>
      <c r="N470" s="22"/>
      <c r="O470" s="22"/>
      <c r="P470" s="22"/>
      <c r="Q470" s="22"/>
      <c r="R470" s="23"/>
      <c r="S470" s="24"/>
      <c r="T470" s="24"/>
      <c r="U470" s="25"/>
      <c r="V470" s="25"/>
      <c r="W470" s="26"/>
      <c r="X470" s="27"/>
      <c r="Y470" s="28"/>
    </row>
    <row r="471" customFormat="false" ht="11.25" hidden="false" customHeight="false" outlineLevel="0" collapsed="false">
      <c r="A471" s="29"/>
      <c r="B471" s="15"/>
      <c r="F471" s="17"/>
      <c r="G471" s="18"/>
      <c r="H471" s="19"/>
      <c r="I471" s="20"/>
      <c r="J471" s="19"/>
      <c r="K471" s="21"/>
      <c r="L471" s="21"/>
      <c r="M471" s="22"/>
      <c r="N471" s="22"/>
      <c r="O471" s="22"/>
      <c r="P471" s="22"/>
      <c r="Q471" s="22"/>
      <c r="R471" s="23"/>
      <c r="S471" s="24"/>
      <c r="T471" s="24"/>
      <c r="U471" s="25"/>
      <c r="V471" s="25"/>
      <c r="W471" s="26"/>
      <c r="X471" s="27"/>
      <c r="Y471" s="28"/>
    </row>
    <row r="472" customFormat="false" ht="11.25" hidden="false" customHeight="false" outlineLevel="0" collapsed="false">
      <c r="A472" s="29"/>
      <c r="B472" s="15"/>
      <c r="F472" s="17"/>
      <c r="G472" s="18"/>
      <c r="H472" s="19"/>
      <c r="I472" s="20"/>
      <c r="J472" s="19"/>
      <c r="K472" s="21"/>
      <c r="L472" s="21"/>
      <c r="M472" s="22"/>
      <c r="N472" s="22"/>
      <c r="O472" s="22"/>
      <c r="P472" s="22"/>
      <c r="Q472" s="22"/>
      <c r="R472" s="23"/>
      <c r="S472" s="24"/>
      <c r="T472" s="24"/>
      <c r="U472" s="25"/>
      <c r="V472" s="25"/>
      <c r="W472" s="26"/>
      <c r="X472" s="27"/>
      <c r="Y472" s="28"/>
    </row>
    <row r="473" customFormat="false" ht="11.25" hidden="false" customHeight="false" outlineLevel="0" collapsed="false">
      <c r="A473" s="29"/>
      <c r="B473" s="15"/>
      <c r="F473" s="17"/>
      <c r="G473" s="18"/>
      <c r="H473" s="19"/>
      <c r="I473" s="20"/>
      <c r="J473" s="19"/>
      <c r="K473" s="21"/>
      <c r="L473" s="21"/>
      <c r="M473" s="22"/>
      <c r="N473" s="22"/>
      <c r="O473" s="22"/>
      <c r="P473" s="22"/>
      <c r="Q473" s="22"/>
      <c r="R473" s="23"/>
      <c r="S473" s="24"/>
      <c r="T473" s="24"/>
      <c r="U473" s="25"/>
      <c r="V473" s="25"/>
      <c r="W473" s="26"/>
      <c r="X473" s="27"/>
      <c r="Y473" s="28"/>
    </row>
    <row r="474" customFormat="false" ht="11.25" hidden="false" customHeight="false" outlineLevel="0" collapsed="false">
      <c r="A474" s="29"/>
      <c r="B474" s="15"/>
      <c r="F474" s="17"/>
      <c r="G474" s="18"/>
      <c r="H474" s="19"/>
      <c r="I474" s="20"/>
      <c r="J474" s="19"/>
      <c r="K474" s="21"/>
      <c r="L474" s="21"/>
      <c r="M474" s="22"/>
      <c r="N474" s="22"/>
      <c r="O474" s="22"/>
      <c r="P474" s="22"/>
      <c r="Q474" s="22"/>
      <c r="R474" s="23"/>
      <c r="S474" s="24"/>
      <c r="T474" s="24"/>
      <c r="U474" s="25"/>
      <c r="V474" s="25"/>
      <c r="W474" s="26"/>
      <c r="X474" s="27"/>
      <c r="Y474" s="28"/>
    </row>
    <row r="475" customFormat="false" ht="11.25" hidden="false" customHeight="false" outlineLevel="0" collapsed="false">
      <c r="A475" s="29"/>
      <c r="B475" s="15"/>
      <c r="F475" s="17"/>
      <c r="G475" s="18"/>
      <c r="H475" s="19"/>
      <c r="I475" s="20"/>
      <c r="J475" s="19"/>
      <c r="K475" s="21"/>
      <c r="L475" s="21"/>
      <c r="M475" s="22"/>
      <c r="N475" s="22"/>
      <c r="O475" s="22"/>
      <c r="P475" s="22"/>
      <c r="Q475" s="22"/>
      <c r="R475" s="23"/>
      <c r="S475" s="24"/>
      <c r="T475" s="24"/>
      <c r="U475" s="25"/>
      <c r="V475" s="25"/>
      <c r="W475" s="26"/>
      <c r="X475" s="27"/>
      <c r="Y475" s="28"/>
    </row>
    <row r="476" customFormat="false" ht="11.25" hidden="false" customHeight="false" outlineLevel="0" collapsed="false">
      <c r="A476" s="29"/>
      <c r="B476" s="15"/>
      <c r="F476" s="17"/>
      <c r="G476" s="18"/>
      <c r="H476" s="19"/>
      <c r="I476" s="20"/>
      <c r="J476" s="19"/>
      <c r="K476" s="21"/>
      <c r="L476" s="21"/>
      <c r="M476" s="22"/>
      <c r="N476" s="22"/>
      <c r="O476" s="22"/>
      <c r="P476" s="22"/>
      <c r="Q476" s="22"/>
      <c r="R476" s="23"/>
      <c r="S476" s="24"/>
      <c r="T476" s="24"/>
      <c r="U476" s="25"/>
      <c r="V476" s="25"/>
      <c r="W476" s="26"/>
      <c r="X476" s="27"/>
      <c r="Y476" s="28"/>
    </row>
    <row r="477" customFormat="false" ht="11.25" hidden="false" customHeight="false" outlineLevel="0" collapsed="false">
      <c r="A477" s="29"/>
      <c r="B477" s="15"/>
      <c r="F477" s="17"/>
      <c r="G477" s="18"/>
      <c r="H477" s="19"/>
      <c r="I477" s="20"/>
      <c r="J477" s="19"/>
      <c r="K477" s="21"/>
      <c r="L477" s="21"/>
      <c r="M477" s="22"/>
      <c r="N477" s="22"/>
      <c r="O477" s="22"/>
      <c r="P477" s="22"/>
      <c r="Q477" s="22"/>
      <c r="R477" s="23"/>
      <c r="S477" s="24"/>
      <c r="T477" s="24"/>
      <c r="U477" s="25"/>
      <c r="V477" s="25"/>
      <c r="W477" s="26"/>
      <c r="X477" s="27"/>
      <c r="Y477" s="28"/>
    </row>
    <row r="478" customFormat="false" ht="11.25" hidden="false" customHeight="false" outlineLevel="0" collapsed="false">
      <c r="A478" s="29"/>
      <c r="B478" s="15"/>
      <c r="F478" s="17"/>
      <c r="G478" s="18"/>
      <c r="H478" s="19"/>
      <c r="I478" s="20"/>
      <c r="J478" s="19"/>
      <c r="K478" s="21"/>
      <c r="L478" s="21"/>
      <c r="M478" s="22"/>
      <c r="N478" s="22"/>
      <c r="O478" s="22"/>
      <c r="P478" s="22"/>
      <c r="Q478" s="22"/>
      <c r="R478" s="23"/>
      <c r="S478" s="24"/>
      <c r="T478" s="24"/>
      <c r="U478" s="25"/>
      <c r="V478" s="25"/>
      <c r="W478" s="26"/>
      <c r="X478" s="27"/>
      <c r="Y478" s="28"/>
    </row>
    <row r="479" customFormat="false" ht="11.25" hidden="false" customHeight="false" outlineLevel="0" collapsed="false">
      <c r="A479" s="29"/>
      <c r="B479" s="15"/>
      <c r="F479" s="17"/>
      <c r="G479" s="18"/>
      <c r="H479" s="19"/>
      <c r="I479" s="20"/>
      <c r="J479" s="19"/>
      <c r="K479" s="21"/>
      <c r="L479" s="21"/>
      <c r="M479" s="22"/>
      <c r="N479" s="22"/>
      <c r="O479" s="22"/>
      <c r="P479" s="22"/>
      <c r="Q479" s="22"/>
      <c r="R479" s="23"/>
      <c r="S479" s="24"/>
      <c r="T479" s="24"/>
      <c r="U479" s="25"/>
      <c r="V479" s="25"/>
      <c r="W479" s="26"/>
      <c r="X479" s="27"/>
      <c r="Y479" s="28"/>
    </row>
    <row r="480" customFormat="false" ht="11.25" hidden="false" customHeight="false" outlineLevel="0" collapsed="false">
      <c r="A480" s="29"/>
      <c r="B480" s="15"/>
      <c r="F480" s="17"/>
      <c r="G480" s="18"/>
      <c r="H480" s="19"/>
      <c r="I480" s="20"/>
      <c r="J480" s="19"/>
      <c r="K480" s="21"/>
      <c r="L480" s="21"/>
      <c r="M480" s="22"/>
      <c r="N480" s="22"/>
      <c r="O480" s="22"/>
      <c r="P480" s="22"/>
      <c r="Q480" s="22"/>
      <c r="R480" s="23"/>
      <c r="S480" s="24"/>
      <c r="T480" s="24"/>
      <c r="U480" s="25"/>
      <c r="V480" s="25"/>
      <c r="W480" s="26"/>
      <c r="X480" s="27"/>
      <c r="Y480" s="28"/>
    </row>
    <row r="481" customFormat="false" ht="11.25" hidden="false" customHeight="false" outlineLevel="0" collapsed="false">
      <c r="A481" s="29"/>
      <c r="B481" s="15"/>
      <c r="F481" s="17"/>
      <c r="G481" s="18"/>
      <c r="H481" s="19"/>
      <c r="I481" s="20"/>
      <c r="J481" s="19"/>
      <c r="K481" s="21"/>
      <c r="L481" s="21"/>
      <c r="M481" s="22"/>
      <c r="N481" s="22"/>
      <c r="O481" s="22"/>
      <c r="P481" s="22"/>
      <c r="Q481" s="22"/>
      <c r="R481" s="23"/>
      <c r="S481" s="24"/>
      <c r="T481" s="24"/>
      <c r="U481" s="25"/>
      <c r="V481" s="25"/>
      <c r="W481" s="26"/>
      <c r="X481" s="27"/>
      <c r="Y481" s="28"/>
    </row>
    <row r="482" customFormat="false" ht="11.25" hidden="false" customHeight="false" outlineLevel="0" collapsed="false">
      <c r="A482" s="29"/>
      <c r="B482" s="15"/>
      <c r="F482" s="17"/>
      <c r="G482" s="18"/>
      <c r="H482" s="19"/>
      <c r="I482" s="20"/>
      <c r="J482" s="19"/>
      <c r="K482" s="21"/>
      <c r="L482" s="21"/>
      <c r="M482" s="22"/>
      <c r="N482" s="22"/>
      <c r="O482" s="22"/>
      <c r="P482" s="22"/>
      <c r="Q482" s="22"/>
      <c r="R482" s="23"/>
      <c r="S482" s="24"/>
      <c r="T482" s="24"/>
      <c r="U482" s="25"/>
      <c r="V482" s="25"/>
      <c r="W482" s="26"/>
      <c r="X482" s="27"/>
      <c r="Y482" s="28"/>
    </row>
    <row r="483" customFormat="false" ht="11.25" hidden="false" customHeight="false" outlineLevel="0" collapsed="false">
      <c r="A483" s="29"/>
      <c r="B483" s="15"/>
      <c r="F483" s="17"/>
      <c r="G483" s="18"/>
      <c r="H483" s="19"/>
      <c r="I483" s="20"/>
      <c r="J483" s="19"/>
      <c r="K483" s="21"/>
      <c r="L483" s="21"/>
      <c r="M483" s="22"/>
      <c r="N483" s="22"/>
      <c r="O483" s="22"/>
      <c r="P483" s="22"/>
      <c r="Q483" s="22"/>
      <c r="R483" s="23"/>
      <c r="S483" s="24"/>
      <c r="T483" s="24"/>
      <c r="U483" s="25"/>
      <c r="V483" s="25"/>
      <c r="W483" s="26"/>
      <c r="X483" s="27"/>
      <c r="Y483" s="28"/>
    </row>
    <row r="484" customFormat="false" ht="11.25" hidden="false" customHeight="false" outlineLevel="0" collapsed="false">
      <c r="A484" s="29"/>
      <c r="B484" s="15"/>
      <c r="F484" s="17"/>
      <c r="G484" s="18"/>
      <c r="H484" s="19"/>
      <c r="I484" s="20"/>
      <c r="J484" s="19"/>
      <c r="K484" s="21"/>
      <c r="L484" s="21"/>
      <c r="M484" s="22"/>
      <c r="N484" s="22"/>
      <c r="O484" s="22"/>
      <c r="P484" s="22"/>
      <c r="Q484" s="22"/>
      <c r="R484" s="23"/>
      <c r="S484" s="24"/>
      <c r="T484" s="24"/>
      <c r="U484" s="25"/>
      <c r="V484" s="25"/>
      <c r="W484" s="26"/>
      <c r="X484" s="27"/>
      <c r="Y484" s="28"/>
    </row>
    <row r="485" customFormat="false" ht="11.25" hidden="false" customHeight="false" outlineLevel="0" collapsed="false">
      <c r="A485" s="29"/>
      <c r="B485" s="15"/>
      <c r="F485" s="17"/>
      <c r="G485" s="18"/>
      <c r="H485" s="19"/>
      <c r="I485" s="20"/>
      <c r="J485" s="19"/>
      <c r="K485" s="21"/>
      <c r="L485" s="21"/>
      <c r="M485" s="22"/>
      <c r="N485" s="22"/>
      <c r="O485" s="22"/>
      <c r="P485" s="22"/>
      <c r="Q485" s="22"/>
      <c r="R485" s="23"/>
      <c r="S485" s="24"/>
      <c r="T485" s="24"/>
      <c r="U485" s="25"/>
      <c r="V485" s="25"/>
      <c r="W485" s="26"/>
      <c r="X485" s="27"/>
      <c r="Y485" s="28"/>
    </row>
    <row r="486" customFormat="false" ht="11.25" hidden="false" customHeight="false" outlineLevel="0" collapsed="false">
      <c r="A486" s="29"/>
      <c r="B486" s="15"/>
      <c r="F486" s="17"/>
      <c r="G486" s="18"/>
      <c r="H486" s="19"/>
      <c r="I486" s="20"/>
      <c r="J486" s="19"/>
      <c r="K486" s="21"/>
      <c r="L486" s="21"/>
      <c r="M486" s="22"/>
      <c r="N486" s="22"/>
      <c r="O486" s="22"/>
      <c r="P486" s="22"/>
      <c r="Q486" s="22"/>
      <c r="R486" s="23"/>
      <c r="S486" s="24"/>
      <c r="T486" s="24"/>
      <c r="U486" s="25"/>
      <c r="V486" s="25"/>
      <c r="W486" s="26"/>
      <c r="X486" s="27"/>
      <c r="Y486" s="28"/>
    </row>
    <row r="487" customFormat="false" ht="11.25" hidden="false" customHeight="false" outlineLevel="0" collapsed="false">
      <c r="A487" s="29"/>
      <c r="B487" s="15"/>
      <c r="F487" s="17"/>
      <c r="G487" s="18"/>
      <c r="H487" s="19"/>
      <c r="I487" s="20"/>
      <c r="J487" s="19"/>
      <c r="K487" s="21"/>
      <c r="L487" s="21"/>
      <c r="M487" s="22"/>
      <c r="N487" s="22"/>
      <c r="O487" s="22"/>
      <c r="P487" s="22"/>
      <c r="Q487" s="22"/>
      <c r="R487" s="23"/>
      <c r="S487" s="24"/>
      <c r="T487" s="24"/>
      <c r="U487" s="25"/>
      <c r="V487" s="25"/>
      <c r="W487" s="26"/>
      <c r="X487" s="27"/>
      <c r="Y487" s="28"/>
    </row>
    <row r="488" customFormat="false" ht="11.25" hidden="false" customHeight="false" outlineLevel="0" collapsed="false">
      <c r="A488" s="29"/>
      <c r="B488" s="15"/>
      <c r="F488" s="17"/>
      <c r="G488" s="18"/>
      <c r="H488" s="19"/>
      <c r="I488" s="20"/>
      <c r="J488" s="19"/>
      <c r="K488" s="21"/>
      <c r="L488" s="21"/>
      <c r="M488" s="22"/>
      <c r="N488" s="22"/>
      <c r="O488" s="22"/>
      <c r="P488" s="22"/>
      <c r="Q488" s="22"/>
      <c r="R488" s="23"/>
      <c r="S488" s="24"/>
      <c r="T488" s="24"/>
      <c r="U488" s="25"/>
      <c r="V488" s="25"/>
      <c r="W488" s="26"/>
      <c r="X488" s="27"/>
      <c r="Y488" s="28"/>
    </row>
    <row r="489" customFormat="false" ht="11.25" hidden="false" customHeight="false" outlineLevel="0" collapsed="false">
      <c r="A489" s="29"/>
      <c r="B489" s="15"/>
      <c r="F489" s="17"/>
      <c r="G489" s="18"/>
      <c r="H489" s="19"/>
      <c r="I489" s="20"/>
      <c r="J489" s="19"/>
      <c r="K489" s="21"/>
      <c r="L489" s="21"/>
      <c r="M489" s="22"/>
      <c r="N489" s="22"/>
      <c r="O489" s="22"/>
      <c r="P489" s="22"/>
      <c r="Q489" s="22"/>
      <c r="R489" s="23"/>
      <c r="S489" s="24"/>
      <c r="T489" s="24"/>
      <c r="U489" s="25"/>
      <c r="V489" s="25"/>
      <c r="W489" s="26"/>
      <c r="X489" s="27"/>
      <c r="Y489" s="28"/>
    </row>
    <row r="490" customFormat="false" ht="11.25" hidden="false" customHeight="false" outlineLevel="0" collapsed="false">
      <c r="A490" s="29"/>
      <c r="B490" s="15"/>
      <c r="F490" s="17"/>
      <c r="G490" s="18"/>
      <c r="H490" s="19"/>
      <c r="I490" s="20"/>
      <c r="J490" s="19"/>
      <c r="K490" s="21"/>
      <c r="L490" s="21"/>
      <c r="M490" s="22"/>
      <c r="N490" s="22"/>
      <c r="O490" s="22"/>
      <c r="P490" s="22"/>
      <c r="Q490" s="22"/>
      <c r="R490" s="23"/>
      <c r="S490" s="24"/>
      <c r="T490" s="24"/>
      <c r="U490" s="25"/>
      <c r="V490" s="25"/>
      <c r="W490" s="26"/>
      <c r="X490" s="27"/>
      <c r="Y490" s="28"/>
    </row>
    <row r="491" customFormat="false" ht="11.25" hidden="false" customHeight="false" outlineLevel="0" collapsed="false">
      <c r="A491" s="29"/>
      <c r="B491" s="15"/>
      <c r="F491" s="17"/>
      <c r="G491" s="18"/>
      <c r="H491" s="19"/>
      <c r="I491" s="20"/>
      <c r="J491" s="19"/>
      <c r="K491" s="21"/>
      <c r="L491" s="21"/>
      <c r="M491" s="22"/>
      <c r="N491" s="22"/>
      <c r="O491" s="22"/>
      <c r="P491" s="22"/>
      <c r="Q491" s="22"/>
      <c r="R491" s="23"/>
      <c r="S491" s="24"/>
      <c r="T491" s="24"/>
      <c r="U491" s="25"/>
      <c r="V491" s="25"/>
      <c r="W491" s="26"/>
      <c r="X491" s="27"/>
      <c r="Y491" s="28"/>
    </row>
    <row r="492" customFormat="false" ht="11.25" hidden="false" customHeight="false" outlineLevel="0" collapsed="false">
      <c r="A492" s="29"/>
      <c r="B492" s="15"/>
      <c r="F492" s="17"/>
      <c r="G492" s="18"/>
      <c r="H492" s="19"/>
      <c r="I492" s="20"/>
      <c r="J492" s="19"/>
      <c r="K492" s="21"/>
      <c r="L492" s="21"/>
      <c r="M492" s="22"/>
      <c r="N492" s="22"/>
      <c r="O492" s="22"/>
      <c r="P492" s="22"/>
      <c r="Q492" s="22"/>
      <c r="R492" s="23"/>
      <c r="S492" s="24"/>
      <c r="T492" s="24"/>
      <c r="U492" s="25"/>
      <c r="V492" s="25"/>
      <c r="W492" s="26"/>
      <c r="X492" s="27"/>
      <c r="Y492" s="28"/>
    </row>
    <row r="493" customFormat="false" ht="11.25" hidden="false" customHeight="false" outlineLevel="0" collapsed="false">
      <c r="A493" s="29"/>
      <c r="B493" s="15"/>
      <c r="F493" s="17"/>
      <c r="G493" s="18"/>
      <c r="H493" s="19"/>
      <c r="I493" s="20"/>
      <c r="J493" s="19"/>
      <c r="K493" s="21"/>
      <c r="L493" s="21"/>
      <c r="M493" s="22"/>
      <c r="N493" s="22"/>
      <c r="O493" s="22"/>
      <c r="P493" s="22"/>
      <c r="Q493" s="22"/>
      <c r="R493" s="23"/>
      <c r="S493" s="24"/>
      <c r="T493" s="24"/>
      <c r="U493" s="25"/>
      <c r="V493" s="25"/>
      <c r="W493" s="26"/>
      <c r="X493" s="27"/>
      <c r="Y493" s="28"/>
    </row>
    <row r="494" customFormat="false" ht="11.25" hidden="false" customHeight="false" outlineLevel="0" collapsed="false">
      <c r="A494" s="29"/>
      <c r="B494" s="15"/>
      <c r="F494" s="17"/>
      <c r="G494" s="18"/>
      <c r="H494" s="19"/>
      <c r="I494" s="20"/>
      <c r="J494" s="19"/>
      <c r="K494" s="21"/>
      <c r="L494" s="21"/>
      <c r="M494" s="22"/>
      <c r="N494" s="22"/>
      <c r="O494" s="22"/>
      <c r="P494" s="22"/>
      <c r="Q494" s="22"/>
      <c r="R494" s="23"/>
      <c r="S494" s="24"/>
      <c r="T494" s="24"/>
      <c r="U494" s="25"/>
      <c r="V494" s="25"/>
      <c r="W494" s="26"/>
      <c r="X494" s="27"/>
      <c r="Y494" s="28"/>
    </row>
    <row r="495" customFormat="false" ht="11.25" hidden="false" customHeight="false" outlineLevel="0" collapsed="false">
      <c r="A495" s="29"/>
      <c r="B495" s="15"/>
      <c r="F495" s="17"/>
      <c r="G495" s="18"/>
      <c r="H495" s="19"/>
      <c r="I495" s="20"/>
      <c r="J495" s="19"/>
      <c r="K495" s="21"/>
      <c r="L495" s="21"/>
      <c r="M495" s="22"/>
      <c r="N495" s="22"/>
      <c r="O495" s="22"/>
      <c r="P495" s="22"/>
      <c r="Q495" s="22"/>
      <c r="R495" s="23"/>
      <c r="S495" s="24"/>
      <c r="T495" s="24"/>
      <c r="U495" s="25"/>
      <c r="V495" s="25"/>
      <c r="W495" s="26"/>
      <c r="X495" s="27"/>
      <c r="Y495" s="28"/>
    </row>
    <row r="496" customFormat="false" ht="11.25" hidden="false" customHeight="false" outlineLevel="0" collapsed="false">
      <c r="A496" s="29"/>
      <c r="B496" s="15"/>
      <c r="F496" s="17"/>
      <c r="G496" s="18"/>
      <c r="H496" s="19"/>
      <c r="I496" s="20"/>
      <c r="J496" s="19"/>
      <c r="K496" s="21"/>
      <c r="L496" s="21"/>
      <c r="M496" s="22"/>
      <c r="N496" s="22"/>
      <c r="O496" s="22"/>
      <c r="P496" s="22"/>
      <c r="Q496" s="22"/>
      <c r="R496" s="23"/>
      <c r="S496" s="24"/>
      <c r="T496" s="24"/>
      <c r="U496" s="25"/>
      <c r="V496" s="25"/>
      <c r="W496" s="26"/>
      <c r="X496" s="27"/>
      <c r="Y496" s="28"/>
    </row>
    <row r="497" customFormat="false" ht="11.25" hidden="false" customHeight="false" outlineLevel="0" collapsed="false">
      <c r="A497" s="29"/>
      <c r="B497" s="15"/>
      <c r="F497" s="17"/>
      <c r="G497" s="18"/>
      <c r="H497" s="19"/>
      <c r="I497" s="20"/>
      <c r="J497" s="19"/>
      <c r="K497" s="21"/>
      <c r="L497" s="21"/>
      <c r="M497" s="22"/>
      <c r="N497" s="22"/>
      <c r="O497" s="22"/>
      <c r="P497" s="22"/>
      <c r="Q497" s="22"/>
      <c r="R497" s="23"/>
      <c r="S497" s="24"/>
      <c r="T497" s="24"/>
      <c r="U497" s="25"/>
      <c r="V497" s="25"/>
      <c r="W497" s="26"/>
      <c r="X497" s="27"/>
      <c r="Y497" s="28"/>
    </row>
    <row r="498" customFormat="false" ht="11.25" hidden="false" customHeight="false" outlineLevel="0" collapsed="false">
      <c r="A498" s="29"/>
      <c r="B498" s="15"/>
      <c r="F498" s="17"/>
      <c r="G498" s="18"/>
      <c r="H498" s="19"/>
      <c r="I498" s="20"/>
      <c r="J498" s="19"/>
      <c r="K498" s="21"/>
      <c r="L498" s="21"/>
      <c r="M498" s="22"/>
      <c r="N498" s="22"/>
      <c r="O498" s="22"/>
      <c r="P498" s="22"/>
      <c r="Q498" s="22"/>
      <c r="R498" s="23"/>
      <c r="S498" s="24"/>
      <c r="T498" s="24"/>
      <c r="U498" s="25"/>
      <c r="V498" s="25"/>
      <c r="W498" s="26"/>
      <c r="X498" s="27"/>
      <c r="Y498" s="28"/>
    </row>
    <row r="499" customFormat="false" ht="11.25" hidden="false" customHeight="false" outlineLevel="0" collapsed="false">
      <c r="A499" s="29"/>
      <c r="B499" s="15"/>
      <c r="F499" s="17"/>
      <c r="G499" s="18"/>
      <c r="H499" s="19"/>
      <c r="I499" s="20"/>
      <c r="J499" s="19"/>
      <c r="K499" s="21"/>
      <c r="L499" s="21"/>
      <c r="M499" s="22"/>
      <c r="N499" s="22"/>
      <c r="O499" s="22"/>
      <c r="P499" s="22"/>
      <c r="Q499" s="22"/>
      <c r="R499" s="23"/>
      <c r="S499" s="24"/>
      <c r="T499" s="24"/>
      <c r="U499" s="25"/>
      <c r="V499" s="25"/>
      <c r="W499" s="26"/>
      <c r="X499" s="27"/>
      <c r="Y499" s="28"/>
    </row>
    <row r="500" customFormat="false" ht="11.25" hidden="false" customHeight="false" outlineLevel="0" collapsed="false">
      <c r="A500" s="29"/>
      <c r="B500" s="15"/>
      <c r="F500" s="17"/>
      <c r="G500" s="18"/>
      <c r="H500" s="19"/>
      <c r="I500" s="20"/>
      <c r="J500" s="19"/>
      <c r="K500" s="21"/>
      <c r="L500" s="21"/>
      <c r="M500" s="22"/>
      <c r="N500" s="22"/>
      <c r="O500" s="22"/>
      <c r="P500" s="22"/>
      <c r="Q500" s="22"/>
      <c r="R500" s="23"/>
      <c r="S500" s="24"/>
      <c r="T500" s="24"/>
      <c r="U500" s="25"/>
      <c r="V500" s="25"/>
      <c r="W500" s="26"/>
      <c r="X500" s="27"/>
      <c r="Y500" s="28"/>
    </row>
    <row r="501" customFormat="false" ht="11.25" hidden="false" customHeight="false" outlineLevel="0" collapsed="false">
      <c r="A501" s="29"/>
      <c r="B501" s="15"/>
      <c r="F501" s="17"/>
      <c r="G501" s="18"/>
      <c r="H501" s="19"/>
      <c r="I501" s="20"/>
      <c r="J501" s="19"/>
      <c r="K501" s="21"/>
      <c r="L501" s="21"/>
      <c r="M501" s="22"/>
      <c r="N501" s="22"/>
      <c r="O501" s="22"/>
      <c r="P501" s="22"/>
      <c r="Q501" s="22"/>
      <c r="R501" s="23"/>
      <c r="S501" s="24"/>
      <c r="T501" s="24"/>
      <c r="U501" s="25"/>
      <c r="V501" s="25"/>
      <c r="W501" s="26"/>
      <c r="X501" s="27"/>
      <c r="Y501" s="28"/>
    </row>
    <row r="502" customFormat="false" ht="11.25" hidden="false" customHeight="false" outlineLevel="0" collapsed="false">
      <c r="A502" s="29"/>
      <c r="B502" s="15"/>
      <c r="F502" s="17"/>
      <c r="G502" s="18"/>
      <c r="H502" s="19"/>
      <c r="I502" s="20"/>
      <c r="J502" s="19"/>
      <c r="K502" s="21"/>
      <c r="L502" s="21"/>
      <c r="M502" s="22"/>
      <c r="N502" s="22"/>
      <c r="O502" s="22"/>
      <c r="P502" s="22"/>
      <c r="Q502" s="22"/>
      <c r="R502" s="23"/>
      <c r="S502" s="24"/>
      <c r="T502" s="24"/>
      <c r="U502" s="25"/>
      <c r="V502" s="25"/>
      <c r="W502" s="26"/>
      <c r="X502" s="27"/>
      <c r="Y502" s="28"/>
    </row>
    <row r="503" customFormat="false" ht="11.25" hidden="false" customHeight="false" outlineLevel="0" collapsed="false">
      <c r="A503" s="29"/>
      <c r="B503" s="15"/>
      <c r="F503" s="17"/>
      <c r="G503" s="18"/>
      <c r="H503" s="19"/>
      <c r="I503" s="20"/>
      <c r="J503" s="19"/>
      <c r="K503" s="21"/>
      <c r="L503" s="21"/>
      <c r="M503" s="22"/>
      <c r="N503" s="22"/>
      <c r="O503" s="22"/>
      <c r="P503" s="22"/>
      <c r="Q503" s="22"/>
      <c r="R503" s="23"/>
      <c r="S503" s="24"/>
      <c r="T503" s="24"/>
      <c r="U503" s="25"/>
      <c r="V503" s="25"/>
      <c r="W503" s="26"/>
      <c r="X503" s="27"/>
      <c r="Y503" s="28"/>
    </row>
    <row r="504" customFormat="false" ht="11.25" hidden="false" customHeight="false" outlineLevel="0" collapsed="false">
      <c r="A504" s="29"/>
      <c r="B504" s="15"/>
      <c r="F504" s="17"/>
      <c r="G504" s="18"/>
      <c r="H504" s="19"/>
      <c r="I504" s="20"/>
      <c r="J504" s="19"/>
      <c r="K504" s="21"/>
      <c r="L504" s="21"/>
      <c r="M504" s="22"/>
      <c r="N504" s="22"/>
      <c r="O504" s="22"/>
      <c r="P504" s="22"/>
      <c r="Q504" s="22"/>
      <c r="R504" s="23"/>
      <c r="S504" s="24"/>
      <c r="T504" s="24"/>
      <c r="U504" s="25"/>
      <c r="V504" s="25"/>
      <c r="W504" s="26"/>
      <c r="X504" s="27"/>
      <c r="Y504" s="28"/>
    </row>
    <row r="505" customFormat="false" ht="11.25" hidden="false" customHeight="false" outlineLevel="0" collapsed="false">
      <c r="A505" s="29"/>
      <c r="B505" s="15"/>
      <c r="F505" s="17"/>
      <c r="G505" s="18"/>
      <c r="H505" s="19"/>
      <c r="I505" s="20"/>
      <c r="J505" s="19"/>
      <c r="K505" s="21"/>
      <c r="L505" s="21"/>
      <c r="M505" s="22"/>
      <c r="N505" s="22"/>
      <c r="O505" s="22"/>
      <c r="P505" s="22"/>
      <c r="Q505" s="22"/>
      <c r="R505" s="23"/>
      <c r="S505" s="24"/>
      <c r="T505" s="24"/>
      <c r="U505" s="25"/>
      <c r="V505" s="25"/>
      <c r="W505" s="26"/>
      <c r="X505" s="27"/>
      <c r="Y505" s="28"/>
    </row>
    <row r="506" customFormat="false" ht="11.25" hidden="false" customHeight="false" outlineLevel="0" collapsed="false">
      <c r="A506" s="29"/>
      <c r="B506" s="15"/>
      <c r="F506" s="17"/>
      <c r="G506" s="18"/>
      <c r="H506" s="19"/>
      <c r="I506" s="20"/>
      <c r="J506" s="19"/>
      <c r="K506" s="21"/>
      <c r="L506" s="21"/>
      <c r="M506" s="22"/>
      <c r="N506" s="22"/>
      <c r="O506" s="22"/>
      <c r="P506" s="22"/>
      <c r="Q506" s="22"/>
      <c r="R506" s="23"/>
      <c r="S506" s="24"/>
      <c r="T506" s="24"/>
      <c r="U506" s="25"/>
      <c r="V506" s="25"/>
      <c r="W506" s="26"/>
      <c r="X506" s="27"/>
      <c r="Y506" s="28"/>
    </row>
    <row r="507" customFormat="false" ht="11.25" hidden="false" customHeight="false" outlineLevel="0" collapsed="false">
      <c r="A507" s="29"/>
      <c r="B507" s="15"/>
      <c r="F507" s="17"/>
      <c r="G507" s="18"/>
      <c r="H507" s="19"/>
      <c r="I507" s="20"/>
      <c r="J507" s="19"/>
      <c r="K507" s="21"/>
      <c r="L507" s="21"/>
      <c r="M507" s="22"/>
      <c r="N507" s="22"/>
      <c r="O507" s="22"/>
      <c r="P507" s="22"/>
      <c r="Q507" s="22"/>
      <c r="R507" s="23"/>
      <c r="S507" s="24"/>
      <c r="T507" s="24"/>
      <c r="U507" s="25"/>
      <c r="V507" s="25"/>
      <c r="W507" s="26"/>
      <c r="X507" s="27"/>
      <c r="Y507" s="28"/>
    </row>
    <row r="508" customFormat="false" ht="11.25" hidden="false" customHeight="false" outlineLevel="0" collapsed="false">
      <c r="A508" s="29"/>
      <c r="B508" s="15"/>
      <c r="F508" s="17"/>
      <c r="G508" s="18"/>
      <c r="H508" s="19"/>
      <c r="I508" s="20"/>
      <c r="J508" s="19"/>
      <c r="K508" s="21"/>
      <c r="L508" s="21"/>
      <c r="M508" s="22"/>
      <c r="N508" s="22"/>
      <c r="O508" s="22"/>
      <c r="P508" s="22"/>
      <c r="Q508" s="22"/>
      <c r="R508" s="23"/>
      <c r="S508" s="24"/>
      <c r="T508" s="24"/>
      <c r="U508" s="25"/>
      <c r="V508" s="25"/>
      <c r="W508" s="26"/>
      <c r="X508" s="27"/>
      <c r="Y508" s="28"/>
    </row>
    <row r="509" customFormat="false" ht="11.25" hidden="false" customHeight="false" outlineLevel="0" collapsed="false">
      <c r="A509" s="29"/>
      <c r="B509" s="15"/>
      <c r="F509" s="17"/>
      <c r="G509" s="18"/>
      <c r="H509" s="19"/>
      <c r="I509" s="20"/>
      <c r="J509" s="19"/>
      <c r="K509" s="21"/>
      <c r="L509" s="21"/>
      <c r="M509" s="22"/>
      <c r="N509" s="22"/>
      <c r="O509" s="22"/>
      <c r="P509" s="22"/>
      <c r="Q509" s="22"/>
      <c r="R509" s="23"/>
      <c r="S509" s="24"/>
      <c r="T509" s="24"/>
      <c r="U509" s="25"/>
      <c r="V509" s="25"/>
      <c r="W509" s="26"/>
      <c r="X509" s="27"/>
      <c r="Y509" s="28"/>
    </row>
    <row r="510" customFormat="false" ht="11.25" hidden="false" customHeight="false" outlineLevel="0" collapsed="false">
      <c r="A510" s="29"/>
      <c r="B510" s="15"/>
      <c r="F510" s="17"/>
      <c r="G510" s="18"/>
      <c r="H510" s="19"/>
      <c r="I510" s="20"/>
      <c r="J510" s="19"/>
      <c r="K510" s="21"/>
      <c r="L510" s="21"/>
      <c r="M510" s="22"/>
      <c r="N510" s="22"/>
      <c r="O510" s="22"/>
      <c r="P510" s="22"/>
      <c r="Q510" s="22"/>
      <c r="R510" s="23"/>
      <c r="S510" s="24"/>
      <c r="T510" s="24"/>
      <c r="U510" s="25"/>
      <c r="V510" s="25"/>
      <c r="W510" s="26"/>
      <c r="X510" s="27"/>
      <c r="Y510" s="28"/>
    </row>
    <row r="511" customFormat="false" ht="11.25" hidden="false" customHeight="false" outlineLevel="0" collapsed="false">
      <c r="A511" s="29"/>
      <c r="B511" s="15"/>
      <c r="F511" s="17"/>
      <c r="G511" s="18"/>
      <c r="H511" s="19"/>
      <c r="I511" s="20"/>
      <c r="J511" s="19"/>
      <c r="K511" s="21"/>
      <c r="L511" s="21"/>
      <c r="M511" s="22"/>
      <c r="N511" s="22"/>
      <c r="O511" s="22"/>
      <c r="P511" s="22"/>
      <c r="Q511" s="22"/>
      <c r="R511" s="23"/>
      <c r="S511" s="24"/>
      <c r="T511" s="24"/>
      <c r="U511" s="25"/>
      <c r="V511" s="25"/>
      <c r="W511" s="26"/>
      <c r="X511" s="27"/>
      <c r="Y511" s="28"/>
    </row>
    <row r="512" customFormat="false" ht="11.25" hidden="false" customHeight="false" outlineLevel="0" collapsed="false">
      <c r="A512" s="29"/>
      <c r="B512" s="15"/>
      <c r="F512" s="17"/>
      <c r="G512" s="18"/>
      <c r="H512" s="19"/>
      <c r="I512" s="20"/>
      <c r="J512" s="19"/>
      <c r="K512" s="21"/>
      <c r="L512" s="21"/>
      <c r="M512" s="22"/>
      <c r="N512" s="22"/>
      <c r="O512" s="22"/>
      <c r="P512" s="22"/>
      <c r="Q512" s="22"/>
      <c r="R512" s="23"/>
      <c r="S512" s="24"/>
      <c r="T512" s="24"/>
      <c r="U512" s="25"/>
      <c r="V512" s="25"/>
      <c r="W512" s="26"/>
      <c r="X512" s="27"/>
      <c r="Y512" s="28"/>
    </row>
    <row r="513" customFormat="false" ht="11.25" hidden="false" customHeight="false" outlineLevel="0" collapsed="false">
      <c r="A513" s="29"/>
      <c r="B513" s="15"/>
      <c r="F513" s="17"/>
      <c r="G513" s="18"/>
      <c r="H513" s="19"/>
      <c r="I513" s="20"/>
      <c r="J513" s="19"/>
      <c r="K513" s="21"/>
      <c r="L513" s="21"/>
      <c r="M513" s="22"/>
      <c r="N513" s="22"/>
      <c r="O513" s="22"/>
      <c r="P513" s="22"/>
      <c r="Q513" s="22"/>
      <c r="R513" s="23"/>
      <c r="S513" s="24"/>
      <c r="T513" s="24"/>
      <c r="U513" s="25"/>
      <c r="V513" s="25"/>
      <c r="W513" s="26"/>
      <c r="X513" s="27"/>
      <c r="Y513" s="28"/>
    </row>
    <row r="514" customFormat="false" ht="11.25" hidden="false" customHeight="false" outlineLevel="0" collapsed="false">
      <c r="A514" s="29"/>
      <c r="B514" s="15"/>
      <c r="F514" s="17"/>
      <c r="G514" s="18"/>
      <c r="H514" s="19"/>
      <c r="I514" s="20"/>
      <c r="J514" s="19"/>
      <c r="K514" s="21"/>
      <c r="L514" s="21"/>
      <c r="M514" s="22"/>
      <c r="N514" s="22"/>
      <c r="O514" s="22"/>
      <c r="P514" s="22"/>
      <c r="Q514" s="22"/>
      <c r="R514" s="23"/>
      <c r="S514" s="24"/>
      <c r="T514" s="24"/>
      <c r="U514" s="25"/>
      <c r="V514" s="25"/>
      <c r="W514" s="26"/>
      <c r="X514" s="27"/>
      <c r="Y514" s="28"/>
    </row>
    <row r="515" customFormat="false" ht="11.25" hidden="false" customHeight="false" outlineLevel="0" collapsed="false">
      <c r="A515" s="29"/>
      <c r="B515" s="15"/>
      <c r="F515" s="17"/>
      <c r="G515" s="18"/>
      <c r="H515" s="19"/>
      <c r="I515" s="20"/>
      <c r="J515" s="19"/>
      <c r="K515" s="21"/>
      <c r="L515" s="21"/>
      <c r="M515" s="22"/>
      <c r="N515" s="22"/>
      <c r="O515" s="22"/>
      <c r="P515" s="22"/>
      <c r="Q515" s="22"/>
      <c r="R515" s="23"/>
      <c r="S515" s="24"/>
      <c r="T515" s="24"/>
      <c r="U515" s="25"/>
      <c r="V515" s="25"/>
      <c r="W515" s="26"/>
      <c r="X515" s="27"/>
      <c r="Y515" s="28"/>
    </row>
    <row r="516" customFormat="false" ht="11.25" hidden="false" customHeight="false" outlineLevel="0" collapsed="false">
      <c r="A516" s="29"/>
      <c r="B516" s="15"/>
      <c r="F516" s="17"/>
      <c r="G516" s="18"/>
      <c r="H516" s="19"/>
      <c r="I516" s="20"/>
      <c r="J516" s="19"/>
      <c r="K516" s="21"/>
      <c r="L516" s="21"/>
      <c r="M516" s="22"/>
      <c r="N516" s="22"/>
      <c r="O516" s="22"/>
      <c r="P516" s="22"/>
      <c r="Q516" s="22"/>
      <c r="R516" s="23"/>
      <c r="S516" s="24"/>
      <c r="T516" s="24"/>
      <c r="U516" s="25"/>
      <c r="V516" s="25"/>
      <c r="W516" s="26"/>
      <c r="X516" s="27"/>
      <c r="Y516" s="28"/>
    </row>
    <row r="517" customFormat="false" ht="11.25" hidden="false" customHeight="false" outlineLevel="0" collapsed="false">
      <c r="A517" s="29"/>
      <c r="B517" s="15"/>
      <c r="F517" s="17"/>
      <c r="G517" s="18"/>
      <c r="H517" s="19"/>
      <c r="I517" s="20"/>
      <c r="J517" s="19"/>
      <c r="K517" s="21"/>
      <c r="L517" s="21"/>
      <c r="M517" s="22"/>
      <c r="N517" s="22"/>
      <c r="O517" s="22"/>
      <c r="P517" s="22"/>
      <c r="Q517" s="22"/>
      <c r="R517" s="23"/>
      <c r="S517" s="24"/>
      <c r="T517" s="24"/>
      <c r="U517" s="25"/>
      <c r="V517" s="25"/>
      <c r="W517" s="26"/>
      <c r="X517" s="27"/>
      <c r="Y517" s="28"/>
    </row>
    <row r="518" customFormat="false" ht="11.25" hidden="false" customHeight="false" outlineLevel="0" collapsed="false">
      <c r="A518" s="29"/>
      <c r="B518" s="15"/>
      <c r="F518" s="17"/>
      <c r="G518" s="18"/>
      <c r="H518" s="19"/>
      <c r="I518" s="20"/>
      <c r="J518" s="19"/>
      <c r="K518" s="21"/>
      <c r="L518" s="21"/>
      <c r="M518" s="22"/>
      <c r="N518" s="22"/>
      <c r="O518" s="22"/>
      <c r="P518" s="22"/>
      <c r="Q518" s="22"/>
      <c r="R518" s="23"/>
      <c r="S518" s="24"/>
      <c r="T518" s="24"/>
      <c r="U518" s="25"/>
      <c r="V518" s="25"/>
      <c r="W518" s="26"/>
      <c r="X518" s="27"/>
      <c r="Y518" s="28"/>
    </row>
    <row r="519" customFormat="false" ht="11.25" hidden="false" customHeight="false" outlineLevel="0" collapsed="false">
      <c r="A519" s="29"/>
      <c r="B519" s="15"/>
      <c r="F519" s="17"/>
      <c r="G519" s="18"/>
      <c r="H519" s="19"/>
      <c r="I519" s="20"/>
      <c r="J519" s="19"/>
      <c r="K519" s="21"/>
      <c r="L519" s="21"/>
      <c r="M519" s="22"/>
      <c r="N519" s="22"/>
      <c r="O519" s="22"/>
      <c r="P519" s="22"/>
      <c r="Q519" s="22"/>
      <c r="R519" s="23"/>
      <c r="S519" s="24"/>
      <c r="T519" s="24"/>
      <c r="U519" s="25"/>
      <c r="V519" s="25"/>
      <c r="W519" s="26"/>
      <c r="X519" s="27"/>
      <c r="Y519" s="28"/>
    </row>
    <row r="520" customFormat="false" ht="11.25" hidden="false" customHeight="false" outlineLevel="0" collapsed="false">
      <c r="A520" s="29"/>
      <c r="B520" s="15"/>
      <c r="F520" s="17"/>
      <c r="G520" s="18"/>
      <c r="H520" s="19"/>
      <c r="I520" s="20"/>
      <c r="J520" s="19"/>
      <c r="K520" s="21"/>
      <c r="L520" s="21"/>
      <c r="M520" s="22"/>
      <c r="N520" s="22"/>
      <c r="O520" s="22"/>
      <c r="P520" s="22"/>
      <c r="Q520" s="22"/>
      <c r="R520" s="23"/>
      <c r="S520" s="24"/>
      <c r="T520" s="24"/>
      <c r="U520" s="25"/>
      <c r="V520" s="25"/>
      <c r="W520" s="26"/>
      <c r="X520" s="27"/>
      <c r="Y520" s="28"/>
    </row>
    <row r="521" customFormat="false" ht="11.25" hidden="false" customHeight="false" outlineLevel="0" collapsed="false">
      <c r="A521" s="29"/>
      <c r="B521" s="15"/>
      <c r="F521" s="17"/>
      <c r="G521" s="18"/>
      <c r="H521" s="19"/>
      <c r="I521" s="20"/>
      <c r="J521" s="19"/>
      <c r="K521" s="21"/>
      <c r="L521" s="21"/>
      <c r="M521" s="22"/>
      <c r="N521" s="22"/>
      <c r="O521" s="22"/>
      <c r="P521" s="22"/>
      <c r="Q521" s="22"/>
      <c r="R521" s="23"/>
      <c r="S521" s="24"/>
      <c r="T521" s="24"/>
      <c r="U521" s="25"/>
      <c r="V521" s="25"/>
      <c r="W521" s="26"/>
      <c r="X521" s="27"/>
      <c r="Y521" s="28"/>
    </row>
    <row r="522" customFormat="false" ht="11.25" hidden="false" customHeight="false" outlineLevel="0" collapsed="false">
      <c r="A522" s="29"/>
      <c r="B522" s="15"/>
      <c r="F522" s="17"/>
      <c r="G522" s="18"/>
      <c r="H522" s="19"/>
      <c r="I522" s="20"/>
      <c r="J522" s="19"/>
      <c r="K522" s="21"/>
      <c r="L522" s="21"/>
      <c r="M522" s="22"/>
      <c r="N522" s="22"/>
      <c r="O522" s="22"/>
      <c r="P522" s="22"/>
      <c r="Q522" s="22"/>
      <c r="R522" s="23"/>
      <c r="S522" s="24"/>
      <c r="T522" s="24"/>
      <c r="U522" s="25"/>
      <c r="V522" s="25"/>
      <c r="W522" s="26"/>
      <c r="X522" s="27"/>
      <c r="Y522" s="28"/>
    </row>
    <row r="523" customFormat="false" ht="11.25" hidden="false" customHeight="false" outlineLevel="0" collapsed="false">
      <c r="A523" s="29"/>
      <c r="B523" s="15"/>
      <c r="F523" s="17"/>
      <c r="G523" s="18"/>
      <c r="H523" s="19"/>
      <c r="I523" s="20"/>
      <c r="J523" s="19"/>
      <c r="K523" s="21"/>
      <c r="L523" s="21"/>
      <c r="M523" s="22"/>
      <c r="N523" s="22"/>
      <c r="O523" s="22"/>
      <c r="P523" s="22"/>
      <c r="Q523" s="22"/>
      <c r="R523" s="23"/>
      <c r="S523" s="24"/>
      <c r="T523" s="24"/>
      <c r="U523" s="25"/>
      <c r="V523" s="25"/>
      <c r="W523" s="26"/>
      <c r="X523" s="27"/>
      <c r="Y523" s="28"/>
    </row>
    <row r="524" customFormat="false" ht="11.25" hidden="false" customHeight="false" outlineLevel="0" collapsed="false">
      <c r="A524" s="29"/>
      <c r="B524" s="15"/>
      <c r="F524" s="17"/>
      <c r="G524" s="18"/>
      <c r="H524" s="19"/>
      <c r="I524" s="20"/>
      <c r="J524" s="19"/>
      <c r="K524" s="21"/>
      <c r="L524" s="21"/>
      <c r="M524" s="22"/>
      <c r="N524" s="22"/>
      <c r="O524" s="22"/>
      <c r="P524" s="22"/>
      <c r="Q524" s="22"/>
      <c r="R524" s="23"/>
      <c r="S524" s="24"/>
      <c r="T524" s="24"/>
      <c r="U524" s="25"/>
      <c r="V524" s="25"/>
      <c r="W524" s="26"/>
      <c r="X524" s="27"/>
      <c r="Y524" s="28"/>
    </row>
    <row r="525" customFormat="false" ht="11.25" hidden="false" customHeight="false" outlineLevel="0" collapsed="false">
      <c r="A525" s="29"/>
      <c r="B525" s="15"/>
      <c r="F525" s="17"/>
      <c r="G525" s="18"/>
      <c r="H525" s="19"/>
      <c r="I525" s="20"/>
      <c r="J525" s="19"/>
      <c r="K525" s="21"/>
      <c r="L525" s="21"/>
      <c r="M525" s="22"/>
      <c r="N525" s="22"/>
      <c r="O525" s="22"/>
      <c r="P525" s="22"/>
      <c r="Q525" s="22"/>
      <c r="R525" s="23"/>
      <c r="S525" s="24"/>
      <c r="T525" s="24"/>
      <c r="U525" s="25"/>
      <c r="V525" s="25"/>
      <c r="W525" s="26"/>
      <c r="X525" s="27"/>
      <c r="Y525" s="28"/>
    </row>
    <row r="526" customFormat="false" ht="11.25" hidden="false" customHeight="false" outlineLevel="0" collapsed="false">
      <c r="A526" s="29"/>
      <c r="B526" s="15"/>
      <c r="F526" s="17"/>
      <c r="G526" s="18"/>
      <c r="H526" s="19"/>
      <c r="I526" s="20"/>
      <c r="J526" s="19"/>
      <c r="K526" s="21"/>
      <c r="L526" s="21"/>
      <c r="M526" s="22"/>
      <c r="N526" s="22"/>
      <c r="O526" s="22"/>
      <c r="P526" s="22"/>
      <c r="Q526" s="22"/>
      <c r="R526" s="23"/>
      <c r="S526" s="24"/>
      <c r="T526" s="24"/>
      <c r="U526" s="25"/>
      <c r="V526" s="25"/>
      <c r="W526" s="26"/>
      <c r="X526" s="27"/>
      <c r="Y526" s="28"/>
    </row>
    <row r="527" customFormat="false" ht="11.25" hidden="false" customHeight="false" outlineLevel="0" collapsed="false">
      <c r="A527" s="29"/>
      <c r="B527" s="15"/>
      <c r="F527" s="17"/>
      <c r="G527" s="18"/>
      <c r="H527" s="19"/>
      <c r="I527" s="20"/>
      <c r="J527" s="19"/>
      <c r="K527" s="21"/>
      <c r="L527" s="21"/>
      <c r="M527" s="22"/>
      <c r="N527" s="22"/>
      <c r="O527" s="22"/>
      <c r="P527" s="22"/>
      <c r="Q527" s="22"/>
      <c r="R527" s="23"/>
      <c r="S527" s="24"/>
      <c r="T527" s="24"/>
      <c r="U527" s="25"/>
      <c r="V527" s="25"/>
      <c r="W527" s="26"/>
      <c r="X527" s="27"/>
      <c r="Y527" s="28"/>
    </row>
    <row r="528" customFormat="false" ht="11.25" hidden="false" customHeight="false" outlineLevel="0" collapsed="false">
      <c r="A528" s="29"/>
      <c r="B528" s="15"/>
      <c r="F528" s="17"/>
      <c r="G528" s="18"/>
      <c r="H528" s="19"/>
      <c r="I528" s="20"/>
      <c r="J528" s="19"/>
      <c r="K528" s="21"/>
      <c r="L528" s="21"/>
      <c r="M528" s="22"/>
      <c r="N528" s="22"/>
      <c r="O528" s="22"/>
      <c r="P528" s="22"/>
      <c r="Q528" s="22"/>
      <c r="R528" s="23"/>
      <c r="S528" s="24"/>
      <c r="T528" s="24"/>
      <c r="U528" s="25"/>
      <c r="V528" s="25"/>
      <c r="W528" s="26"/>
      <c r="X528" s="27"/>
      <c r="Y528" s="28"/>
    </row>
    <row r="529" customFormat="false" ht="11.25" hidden="false" customHeight="false" outlineLevel="0" collapsed="false">
      <c r="A529" s="29"/>
      <c r="B529" s="15"/>
      <c r="F529" s="17"/>
      <c r="G529" s="18"/>
      <c r="H529" s="19"/>
      <c r="I529" s="20"/>
      <c r="J529" s="19"/>
      <c r="K529" s="21"/>
      <c r="L529" s="21"/>
      <c r="M529" s="22"/>
      <c r="N529" s="22"/>
      <c r="O529" s="22"/>
      <c r="P529" s="22"/>
      <c r="Q529" s="22"/>
      <c r="R529" s="23"/>
      <c r="S529" s="24"/>
      <c r="T529" s="24"/>
      <c r="U529" s="25"/>
      <c r="V529" s="25"/>
      <c r="W529" s="26"/>
      <c r="X529" s="27"/>
      <c r="Y529" s="28"/>
    </row>
    <row r="530" customFormat="false" ht="11.25" hidden="false" customHeight="false" outlineLevel="0" collapsed="false">
      <c r="A530" s="29"/>
      <c r="B530" s="15"/>
      <c r="F530" s="17"/>
      <c r="G530" s="18"/>
      <c r="H530" s="19"/>
      <c r="I530" s="20"/>
      <c r="J530" s="19"/>
      <c r="K530" s="21"/>
      <c r="L530" s="21"/>
      <c r="M530" s="22"/>
      <c r="N530" s="22"/>
      <c r="O530" s="22"/>
      <c r="P530" s="22"/>
      <c r="Q530" s="22"/>
      <c r="R530" s="23"/>
      <c r="S530" s="24"/>
      <c r="T530" s="24"/>
      <c r="U530" s="25"/>
      <c r="V530" s="25"/>
      <c r="W530" s="26"/>
      <c r="X530" s="27"/>
      <c r="Y530" s="28"/>
    </row>
    <row r="531" customFormat="false" ht="11.25" hidden="false" customHeight="false" outlineLevel="0" collapsed="false">
      <c r="A531" s="29"/>
      <c r="B531" s="15"/>
      <c r="F531" s="17"/>
      <c r="G531" s="18"/>
      <c r="H531" s="19"/>
      <c r="I531" s="20"/>
      <c r="J531" s="19"/>
      <c r="K531" s="21"/>
      <c r="L531" s="21"/>
      <c r="M531" s="22"/>
      <c r="N531" s="22"/>
      <c r="O531" s="22"/>
      <c r="P531" s="22"/>
      <c r="Q531" s="22"/>
      <c r="R531" s="23"/>
      <c r="S531" s="24"/>
      <c r="T531" s="24"/>
      <c r="U531" s="25"/>
      <c r="V531" s="25"/>
      <c r="W531" s="26"/>
      <c r="X531" s="27"/>
      <c r="Y531" s="28"/>
    </row>
    <row r="532" customFormat="false" ht="11.25" hidden="false" customHeight="false" outlineLevel="0" collapsed="false">
      <c r="A532" s="29"/>
      <c r="B532" s="15"/>
      <c r="F532" s="17"/>
      <c r="G532" s="18"/>
      <c r="H532" s="19"/>
      <c r="I532" s="20"/>
      <c r="J532" s="19"/>
      <c r="K532" s="21"/>
      <c r="L532" s="21"/>
      <c r="M532" s="22"/>
      <c r="N532" s="22"/>
      <c r="O532" s="22"/>
      <c r="P532" s="22"/>
      <c r="Q532" s="22"/>
      <c r="R532" s="23"/>
      <c r="S532" s="24"/>
      <c r="T532" s="24"/>
      <c r="U532" s="25"/>
      <c r="V532" s="25"/>
      <c r="W532" s="26"/>
      <c r="X532" s="27"/>
      <c r="Y532" s="28"/>
    </row>
    <row r="533" customFormat="false" ht="11.25" hidden="false" customHeight="false" outlineLevel="0" collapsed="false">
      <c r="A533" s="29"/>
      <c r="B533" s="15"/>
      <c r="F533" s="17"/>
      <c r="G533" s="18"/>
      <c r="H533" s="19"/>
      <c r="I533" s="20"/>
      <c r="J533" s="19"/>
      <c r="K533" s="21"/>
      <c r="L533" s="21"/>
      <c r="M533" s="22"/>
      <c r="N533" s="22"/>
      <c r="O533" s="22"/>
      <c r="P533" s="22"/>
      <c r="Q533" s="22"/>
      <c r="R533" s="23"/>
      <c r="S533" s="24"/>
      <c r="T533" s="24"/>
      <c r="U533" s="25"/>
      <c r="V533" s="25"/>
      <c r="W533" s="26"/>
      <c r="X533" s="27"/>
      <c r="Y533" s="28"/>
    </row>
    <row r="534" customFormat="false" ht="11.25" hidden="false" customHeight="false" outlineLevel="0" collapsed="false">
      <c r="A534" s="29"/>
      <c r="B534" s="15"/>
      <c r="F534" s="17"/>
      <c r="G534" s="18"/>
      <c r="H534" s="19"/>
      <c r="I534" s="20"/>
      <c r="J534" s="19"/>
      <c r="K534" s="21"/>
      <c r="L534" s="21"/>
      <c r="M534" s="22"/>
      <c r="N534" s="22"/>
      <c r="O534" s="22"/>
      <c r="P534" s="22"/>
      <c r="Q534" s="22"/>
      <c r="R534" s="23"/>
      <c r="S534" s="24"/>
      <c r="T534" s="24"/>
      <c r="U534" s="25"/>
      <c r="V534" s="25"/>
      <c r="W534" s="26"/>
      <c r="X534" s="27"/>
      <c r="Y534" s="28"/>
    </row>
    <row r="535" customFormat="false" ht="11.25" hidden="false" customHeight="false" outlineLevel="0" collapsed="false">
      <c r="A535" s="29"/>
      <c r="B535" s="15"/>
      <c r="F535" s="17"/>
      <c r="G535" s="18"/>
      <c r="H535" s="19"/>
      <c r="I535" s="20"/>
      <c r="J535" s="19"/>
      <c r="K535" s="21"/>
      <c r="L535" s="21"/>
      <c r="M535" s="22"/>
      <c r="N535" s="22"/>
      <c r="O535" s="22"/>
      <c r="P535" s="22"/>
      <c r="Q535" s="22"/>
      <c r="R535" s="23"/>
      <c r="S535" s="24"/>
      <c r="T535" s="24"/>
      <c r="U535" s="25"/>
      <c r="V535" s="25"/>
      <c r="W535" s="26"/>
      <c r="X535" s="27"/>
      <c r="Y535" s="28"/>
    </row>
    <row r="536" customFormat="false" ht="11.25" hidden="false" customHeight="false" outlineLevel="0" collapsed="false">
      <c r="A536" s="29"/>
      <c r="B536" s="15"/>
      <c r="F536" s="17"/>
      <c r="G536" s="18"/>
      <c r="H536" s="19"/>
      <c r="I536" s="20"/>
      <c r="J536" s="19"/>
      <c r="K536" s="21"/>
      <c r="L536" s="21"/>
      <c r="M536" s="22"/>
      <c r="N536" s="22"/>
      <c r="O536" s="22"/>
      <c r="P536" s="22"/>
      <c r="Q536" s="22"/>
      <c r="R536" s="23"/>
      <c r="S536" s="24"/>
      <c r="T536" s="24"/>
      <c r="U536" s="25"/>
      <c r="V536" s="25"/>
      <c r="W536" s="26"/>
      <c r="X536" s="27"/>
      <c r="Y536" s="28"/>
    </row>
    <row r="537" customFormat="false" ht="11.25" hidden="false" customHeight="false" outlineLevel="0" collapsed="false">
      <c r="A537" s="29"/>
      <c r="B537" s="15"/>
      <c r="F537" s="17"/>
      <c r="G537" s="18"/>
      <c r="H537" s="19"/>
      <c r="I537" s="20"/>
      <c r="J537" s="19"/>
      <c r="K537" s="21"/>
      <c r="L537" s="21"/>
      <c r="M537" s="22"/>
      <c r="N537" s="22"/>
      <c r="O537" s="22"/>
      <c r="P537" s="22"/>
      <c r="Q537" s="22"/>
      <c r="R537" s="23"/>
      <c r="S537" s="24"/>
      <c r="T537" s="24"/>
      <c r="U537" s="25"/>
      <c r="V537" s="25"/>
      <c r="W537" s="26"/>
      <c r="X537" s="27"/>
      <c r="Y537" s="28"/>
    </row>
    <row r="538" customFormat="false" ht="11.25" hidden="false" customHeight="false" outlineLevel="0" collapsed="false">
      <c r="A538" s="29"/>
      <c r="B538" s="15"/>
      <c r="F538" s="17"/>
      <c r="G538" s="18"/>
      <c r="H538" s="19"/>
      <c r="I538" s="20"/>
      <c r="J538" s="19"/>
      <c r="K538" s="21"/>
      <c r="L538" s="21"/>
      <c r="M538" s="22"/>
      <c r="N538" s="22"/>
      <c r="O538" s="22"/>
      <c r="P538" s="22"/>
      <c r="Q538" s="22"/>
      <c r="R538" s="23"/>
      <c r="S538" s="24"/>
      <c r="T538" s="24"/>
      <c r="U538" s="25"/>
      <c r="V538" s="25"/>
      <c r="W538" s="26"/>
      <c r="X538" s="27"/>
      <c r="Y538" s="28"/>
    </row>
    <row r="539" customFormat="false" ht="11.25" hidden="false" customHeight="false" outlineLevel="0" collapsed="false">
      <c r="A539" s="29"/>
      <c r="B539" s="15"/>
      <c r="F539" s="17"/>
      <c r="G539" s="18"/>
      <c r="H539" s="19"/>
      <c r="I539" s="20"/>
      <c r="J539" s="19"/>
      <c r="K539" s="21"/>
      <c r="L539" s="21"/>
      <c r="M539" s="22"/>
      <c r="N539" s="22"/>
      <c r="O539" s="22"/>
      <c r="P539" s="22"/>
      <c r="Q539" s="22"/>
      <c r="R539" s="23"/>
      <c r="S539" s="24"/>
      <c r="T539" s="24"/>
      <c r="U539" s="25"/>
      <c r="V539" s="25"/>
      <c r="W539" s="26"/>
      <c r="X539" s="27"/>
      <c r="Y539" s="28"/>
    </row>
    <row r="540" customFormat="false" ht="11.25" hidden="false" customHeight="false" outlineLevel="0" collapsed="false">
      <c r="A540" s="29"/>
      <c r="B540" s="15"/>
      <c r="F540" s="17"/>
      <c r="G540" s="18"/>
      <c r="H540" s="19"/>
      <c r="I540" s="20"/>
      <c r="J540" s="19"/>
      <c r="K540" s="21"/>
      <c r="L540" s="21"/>
      <c r="M540" s="22"/>
      <c r="N540" s="22"/>
      <c r="O540" s="22"/>
      <c r="P540" s="22"/>
      <c r="Q540" s="22"/>
      <c r="R540" s="23"/>
      <c r="S540" s="24"/>
      <c r="T540" s="24"/>
      <c r="U540" s="25"/>
      <c r="V540" s="25"/>
      <c r="W540" s="26"/>
      <c r="X540" s="27"/>
      <c r="Y540" s="28"/>
    </row>
    <row r="541" customFormat="false" ht="11.25" hidden="false" customHeight="false" outlineLevel="0" collapsed="false">
      <c r="A541" s="29"/>
      <c r="B541" s="15"/>
      <c r="F541" s="17"/>
      <c r="G541" s="18"/>
      <c r="H541" s="19"/>
      <c r="I541" s="20"/>
      <c r="J541" s="19"/>
      <c r="K541" s="21"/>
      <c r="L541" s="21"/>
      <c r="M541" s="22"/>
      <c r="N541" s="22"/>
      <c r="O541" s="22"/>
      <c r="P541" s="22"/>
      <c r="Q541" s="22"/>
      <c r="R541" s="23"/>
      <c r="S541" s="24"/>
      <c r="T541" s="24"/>
      <c r="U541" s="25"/>
      <c r="V541" s="25"/>
      <c r="W541" s="26"/>
      <c r="X541" s="27"/>
      <c r="Y541" s="28"/>
    </row>
    <row r="542" customFormat="false" ht="11.25" hidden="false" customHeight="false" outlineLevel="0" collapsed="false">
      <c r="A542" s="29"/>
      <c r="B542" s="15"/>
      <c r="F542" s="17"/>
      <c r="G542" s="18"/>
      <c r="H542" s="19"/>
      <c r="I542" s="20"/>
      <c r="J542" s="19"/>
      <c r="K542" s="21"/>
      <c r="L542" s="21"/>
      <c r="M542" s="22"/>
      <c r="N542" s="22"/>
      <c r="O542" s="22"/>
      <c r="P542" s="22"/>
      <c r="Q542" s="22"/>
      <c r="R542" s="23"/>
      <c r="S542" s="24"/>
      <c r="T542" s="24"/>
      <c r="U542" s="25"/>
      <c r="V542" s="25"/>
      <c r="W542" s="26"/>
      <c r="X542" s="27"/>
      <c r="Y542" s="28"/>
    </row>
    <row r="543" customFormat="false" ht="11.25" hidden="false" customHeight="false" outlineLevel="0" collapsed="false">
      <c r="A543" s="29"/>
      <c r="B543" s="15"/>
      <c r="F543" s="17"/>
      <c r="G543" s="18"/>
      <c r="H543" s="19"/>
      <c r="I543" s="20"/>
      <c r="J543" s="19"/>
      <c r="K543" s="21"/>
      <c r="L543" s="21"/>
      <c r="M543" s="22"/>
      <c r="N543" s="22"/>
      <c r="O543" s="22"/>
      <c r="P543" s="22"/>
      <c r="Q543" s="22"/>
      <c r="R543" s="23"/>
      <c r="S543" s="24"/>
      <c r="T543" s="24"/>
      <c r="U543" s="25"/>
      <c r="V543" s="25"/>
      <c r="W543" s="26"/>
      <c r="X543" s="27"/>
      <c r="Y543" s="28"/>
    </row>
    <row r="544" customFormat="false" ht="11.25" hidden="false" customHeight="false" outlineLevel="0" collapsed="false">
      <c r="A544" s="29"/>
      <c r="B544" s="15"/>
      <c r="F544" s="17"/>
      <c r="G544" s="18"/>
      <c r="H544" s="19"/>
      <c r="I544" s="20"/>
      <c r="J544" s="19"/>
      <c r="K544" s="21"/>
      <c r="L544" s="21"/>
      <c r="M544" s="22"/>
      <c r="N544" s="22"/>
      <c r="O544" s="22"/>
      <c r="P544" s="22"/>
      <c r="Q544" s="22"/>
      <c r="R544" s="23"/>
      <c r="S544" s="24"/>
      <c r="T544" s="24"/>
      <c r="U544" s="25"/>
      <c r="V544" s="25"/>
      <c r="W544" s="26"/>
      <c r="X544" s="27"/>
      <c r="Y544" s="28"/>
    </row>
    <row r="545" customFormat="false" ht="11.25" hidden="false" customHeight="false" outlineLevel="0" collapsed="false">
      <c r="A545" s="29"/>
      <c r="B545" s="15"/>
      <c r="F545" s="17"/>
      <c r="G545" s="18"/>
      <c r="H545" s="19"/>
      <c r="I545" s="20"/>
      <c r="J545" s="19"/>
      <c r="K545" s="21"/>
      <c r="L545" s="21"/>
      <c r="M545" s="22"/>
      <c r="N545" s="22"/>
      <c r="O545" s="22"/>
      <c r="P545" s="22"/>
      <c r="Q545" s="22"/>
      <c r="R545" s="23"/>
      <c r="S545" s="24"/>
      <c r="T545" s="24"/>
      <c r="U545" s="25"/>
      <c r="V545" s="25"/>
      <c r="W545" s="26"/>
      <c r="X545" s="27"/>
      <c r="Y545" s="28"/>
    </row>
    <row r="546" customFormat="false" ht="11.25" hidden="false" customHeight="false" outlineLevel="0" collapsed="false">
      <c r="A546" s="29"/>
      <c r="B546" s="15"/>
      <c r="F546" s="17"/>
      <c r="G546" s="18"/>
      <c r="H546" s="19"/>
      <c r="I546" s="20"/>
      <c r="J546" s="19"/>
      <c r="K546" s="21"/>
      <c r="L546" s="21"/>
      <c r="M546" s="22"/>
      <c r="N546" s="22"/>
      <c r="O546" s="22"/>
      <c r="P546" s="22"/>
      <c r="Q546" s="22"/>
      <c r="R546" s="23"/>
      <c r="S546" s="24"/>
      <c r="T546" s="24"/>
      <c r="U546" s="25"/>
      <c r="V546" s="25"/>
      <c r="W546" s="26"/>
      <c r="X546" s="27"/>
      <c r="Y546" s="28"/>
    </row>
    <row r="547" customFormat="false" ht="11.25" hidden="false" customHeight="false" outlineLevel="0" collapsed="false">
      <c r="A547" s="29"/>
      <c r="B547" s="15"/>
      <c r="F547" s="17"/>
      <c r="G547" s="18"/>
      <c r="H547" s="19"/>
      <c r="I547" s="20"/>
      <c r="J547" s="19"/>
      <c r="K547" s="21"/>
      <c r="L547" s="21"/>
      <c r="M547" s="22"/>
      <c r="N547" s="22"/>
      <c r="O547" s="22"/>
      <c r="P547" s="22"/>
      <c r="Q547" s="22"/>
      <c r="R547" s="23"/>
      <c r="S547" s="24"/>
      <c r="T547" s="24"/>
      <c r="U547" s="25"/>
      <c r="V547" s="25"/>
      <c r="W547" s="26"/>
      <c r="X547" s="27"/>
      <c r="Y547" s="28"/>
    </row>
    <row r="548" customFormat="false" ht="11.25" hidden="false" customHeight="false" outlineLevel="0" collapsed="false">
      <c r="A548" s="29"/>
      <c r="B548" s="15"/>
      <c r="F548" s="17"/>
      <c r="G548" s="18"/>
      <c r="H548" s="19"/>
      <c r="I548" s="20"/>
      <c r="J548" s="19"/>
      <c r="K548" s="21"/>
      <c r="L548" s="21"/>
      <c r="M548" s="22"/>
      <c r="N548" s="22"/>
      <c r="O548" s="22"/>
      <c r="P548" s="22"/>
      <c r="Q548" s="22"/>
      <c r="R548" s="23"/>
      <c r="S548" s="24"/>
      <c r="T548" s="24"/>
      <c r="U548" s="25"/>
      <c r="V548" s="25"/>
      <c r="W548" s="26"/>
      <c r="X548" s="27"/>
      <c r="Y548" s="28"/>
    </row>
    <row r="549" customFormat="false" ht="11.25" hidden="false" customHeight="false" outlineLevel="0" collapsed="false">
      <c r="A549" s="29"/>
      <c r="B549" s="15"/>
      <c r="F549" s="17"/>
      <c r="G549" s="18"/>
      <c r="H549" s="19"/>
      <c r="I549" s="20"/>
      <c r="J549" s="19"/>
      <c r="K549" s="21"/>
      <c r="L549" s="21"/>
      <c r="M549" s="22"/>
      <c r="N549" s="22"/>
      <c r="O549" s="22"/>
      <c r="P549" s="22"/>
      <c r="Q549" s="22"/>
      <c r="R549" s="23"/>
      <c r="S549" s="24"/>
      <c r="T549" s="24"/>
      <c r="U549" s="25"/>
      <c r="V549" s="25"/>
      <c r="W549" s="26"/>
      <c r="X549" s="27"/>
      <c r="Y549" s="28"/>
    </row>
    <row r="550" customFormat="false" ht="11.25" hidden="false" customHeight="false" outlineLevel="0" collapsed="false">
      <c r="A550" s="29"/>
      <c r="B550" s="15"/>
      <c r="F550" s="17"/>
      <c r="G550" s="18"/>
      <c r="H550" s="19"/>
      <c r="I550" s="20"/>
      <c r="J550" s="19"/>
      <c r="K550" s="21"/>
      <c r="L550" s="21"/>
      <c r="M550" s="22"/>
      <c r="N550" s="22"/>
      <c r="O550" s="22"/>
      <c r="P550" s="22"/>
      <c r="Q550" s="22"/>
      <c r="R550" s="23"/>
      <c r="S550" s="24"/>
      <c r="T550" s="24"/>
      <c r="U550" s="25"/>
      <c r="V550" s="25"/>
      <c r="W550" s="26"/>
      <c r="X550" s="27"/>
      <c r="Y550" s="28"/>
    </row>
    <row r="551" customFormat="false" ht="11.25" hidden="false" customHeight="false" outlineLevel="0" collapsed="false">
      <c r="A551" s="29"/>
      <c r="B551" s="15"/>
      <c r="F551" s="17"/>
      <c r="G551" s="18"/>
      <c r="H551" s="19"/>
      <c r="I551" s="20"/>
      <c r="J551" s="19"/>
      <c r="K551" s="21"/>
      <c r="L551" s="21"/>
      <c r="M551" s="22"/>
      <c r="N551" s="22"/>
      <c r="O551" s="22"/>
      <c r="P551" s="22"/>
      <c r="Q551" s="22"/>
      <c r="R551" s="23"/>
      <c r="S551" s="24"/>
      <c r="T551" s="24"/>
      <c r="U551" s="25"/>
      <c r="V551" s="25"/>
      <c r="W551" s="26"/>
      <c r="X551" s="27"/>
      <c r="Y551" s="28"/>
    </row>
    <row r="552" customFormat="false" ht="11.25" hidden="false" customHeight="false" outlineLevel="0" collapsed="false">
      <c r="A552" s="29"/>
      <c r="B552" s="15"/>
      <c r="F552" s="17"/>
      <c r="G552" s="18"/>
      <c r="H552" s="19"/>
      <c r="I552" s="20"/>
      <c r="J552" s="19"/>
      <c r="K552" s="21"/>
      <c r="L552" s="21"/>
      <c r="M552" s="22"/>
      <c r="N552" s="22"/>
      <c r="O552" s="22"/>
      <c r="P552" s="22"/>
      <c r="Q552" s="22"/>
      <c r="R552" s="23"/>
      <c r="S552" s="24"/>
      <c r="T552" s="24"/>
      <c r="U552" s="25"/>
      <c r="V552" s="25"/>
      <c r="W552" s="26"/>
      <c r="X552" s="27"/>
      <c r="Y552" s="28"/>
    </row>
    <row r="553" customFormat="false" ht="11.25" hidden="false" customHeight="false" outlineLevel="0" collapsed="false">
      <c r="A553" s="29"/>
      <c r="B553" s="15"/>
      <c r="F553" s="17"/>
      <c r="G553" s="18"/>
      <c r="H553" s="19"/>
      <c r="I553" s="20"/>
      <c r="J553" s="19"/>
      <c r="K553" s="21"/>
      <c r="L553" s="21"/>
      <c r="M553" s="22"/>
      <c r="N553" s="22"/>
      <c r="O553" s="22"/>
      <c r="P553" s="22"/>
      <c r="Q553" s="22"/>
      <c r="R553" s="23"/>
      <c r="S553" s="24"/>
      <c r="T553" s="24"/>
      <c r="U553" s="25"/>
      <c r="V553" s="25"/>
      <c r="W553" s="26"/>
      <c r="X553" s="27"/>
      <c r="Y553" s="28"/>
    </row>
    <row r="554" customFormat="false" ht="11.25" hidden="false" customHeight="false" outlineLevel="0" collapsed="false">
      <c r="A554" s="29"/>
      <c r="B554" s="15"/>
      <c r="F554" s="17"/>
      <c r="G554" s="18"/>
      <c r="H554" s="19"/>
      <c r="I554" s="20"/>
      <c r="J554" s="19"/>
      <c r="K554" s="21"/>
      <c r="L554" s="21"/>
      <c r="M554" s="22"/>
      <c r="N554" s="22"/>
      <c r="O554" s="22"/>
      <c r="P554" s="22"/>
      <c r="Q554" s="22"/>
      <c r="R554" s="23"/>
      <c r="S554" s="24"/>
      <c r="T554" s="24"/>
      <c r="U554" s="25"/>
      <c r="V554" s="25"/>
      <c r="W554" s="26"/>
      <c r="X554" s="27"/>
      <c r="Y554" s="28"/>
    </row>
    <row r="555" customFormat="false" ht="11.25" hidden="false" customHeight="false" outlineLevel="0" collapsed="false">
      <c r="A555" s="29"/>
      <c r="B555" s="15"/>
      <c r="F555" s="17"/>
      <c r="G555" s="18"/>
      <c r="H555" s="19"/>
      <c r="I555" s="20"/>
      <c r="J555" s="19"/>
      <c r="K555" s="21"/>
      <c r="L555" s="21"/>
      <c r="M555" s="22"/>
      <c r="N555" s="22"/>
      <c r="O555" s="22"/>
      <c r="P555" s="22"/>
      <c r="Q555" s="22"/>
      <c r="R555" s="23"/>
      <c r="S555" s="24"/>
      <c r="T555" s="24"/>
      <c r="U555" s="25"/>
      <c r="V555" s="25"/>
      <c r="W555" s="26"/>
      <c r="X555" s="27"/>
      <c r="Y555" s="28"/>
    </row>
    <row r="556" customFormat="false" ht="11.25" hidden="false" customHeight="false" outlineLevel="0" collapsed="false">
      <c r="A556" s="29"/>
      <c r="B556" s="15"/>
      <c r="F556" s="17"/>
      <c r="G556" s="18"/>
      <c r="H556" s="19"/>
      <c r="I556" s="20"/>
      <c r="J556" s="19"/>
      <c r="K556" s="21"/>
      <c r="L556" s="21"/>
      <c r="M556" s="22"/>
      <c r="N556" s="22"/>
      <c r="O556" s="22"/>
      <c r="P556" s="22"/>
      <c r="Q556" s="22"/>
      <c r="R556" s="23"/>
      <c r="S556" s="24"/>
      <c r="T556" s="24"/>
      <c r="U556" s="25"/>
      <c r="V556" s="25"/>
      <c r="W556" s="26"/>
      <c r="X556" s="27"/>
      <c r="Y556" s="28"/>
    </row>
    <row r="557" customFormat="false" ht="11.25" hidden="false" customHeight="false" outlineLevel="0" collapsed="false">
      <c r="A557" s="29"/>
      <c r="B557" s="15"/>
      <c r="F557" s="17"/>
      <c r="G557" s="18"/>
      <c r="H557" s="19"/>
      <c r="I557" s="20"/>
      <c r="J557" s="19"/>
      <c r="K557" s="21"/>
      <c r="L557" s="21"/>
      <c r="M557" s="22"/>
      <c r="N557" s="22"/>
      <c r="O557" s="22"/>
      <c r="P557" s="22"/>
      <c r="Q557" s="22"/>
      <c r="R557" s="23"/>
      <c r="S557" s="24"/>
      <c r="T557" s="24"/>
      <c r="U557" s="25"/>
      <c r="V557" s="25"/>
      <c r="W557" s="26"/>
      <c r="X557" s="27"/>
      <c r="Y557" s="28"/>
    </row>
    <row r="558" customFormat="false" ht="11.25" hidden="false" customHeight="false" outlineLevel="0" collapsed="false">
      <c r="A558" s="29"/>
      <c r="B558" s="15"/>
      <c r="F558" s="17"/>
      <c r="G558" s="18"/>
      <c r="H558" s="19"/>
      <c r="I558" s="20"/>
      <c r="J558" s="19"/>
      <c r="K558" s="21"/>
      <c r="L558" s="21"/>
      <c r="M558" s="22"/>
      <c r="N558" s="22"/>
      <c r="O558" s="22"/>
      <c r="P558" s="22"/>
      <c r="Q558" s="22"/>
      <c r="R558" s="23"/>
      <c r="S558" s="24"/>
      <c r="T558" s="24"/>
      <c r="U558" s="25"/>
      <c r="V558" s="25"/>
      <c r="W558" s="26"/>
      <c r="X558" s="27"/>
      <c r="Y558" s="28"/>
    </row>
    <row r="559" customFormat="false" ht="11.25" hidden="false" customHeight="false" outlineLevel="0" collapsed="false">
      <c r="A559" s="29"/>
      <c r="B559" s="15"/>
      <c r="F559" s="17"/>
      <c r="G559" s="18"/>
      <c r="H559" s="19"/>
      <c r="I559" s="20"/>
      <c r="J559" s="19"/>
      <c r="K559" s="21"/>
      <c r="L559" s="21"/>
      <c r="M559" s="22"/>
      <c r="N559" s="22"/>
      <c r="O559" s="22"/>
      <c r="P559" s="22"/>
      <c r="Q559" s="22"/>
      <c r="R559" s="23"/>
      <c r="S559" s="24"/>
      <c r="T559" s="24"/>
      <c r="U559" s="25"/>
      <c r="V559" s="25"/>
      <c r="W559" s="26"/>
      <c r="X559" s="27"/>
      <c r="Y559" s="28"/>
    </row>
    <row r="560" customFormat="false" ht="11.25" hidden="false" customHeight="false" outlineLevel="0" collapsed="false">
      <c r="A560" s="29"/>
      <c r="B560" s="15"/>
      <c r="F560" s="17"/>
      <c r="G560" s="18"/>
      <c r="H560" s="19"/>
      <c r="I560" s="20"/>
      <c r="J560" s="19"/>
      <c r="K560" s="21"/>
      <c r="L560" s="21"/>
      <c r="M560" s="22"/>
      <c r="N560" s="22"/>
      <c r="O560" s="22"/>
      <c r="P560" s="22"/>
      <c r="Q560" s="22"/>
      <c r="R560" s="23"/>
      <c r="S560" s="24"/>
      <c r="T560" s="24"/>
      <c r="U560" s="25"/>
      <c r="V560" s="25"/>
      <c r="W560" s="26"/>
      <c r="X560" s="27"/>
      <c r="Y560" s="28"/>
    </row>
    <row r="561" customFormat="false" ht="11.25" hidden="false" customHeight="false" outlineLevel="0" collapsed="false">
      <c r="A561" s="29"/>
      <c r="B561" s="15"/>
      <c r="F561" s="17"/>
      <c r="G561" s="18"/>
      <c r="H561" s="19"/>
      <c r="I561" s="20"/>
      <c r="J561" s="19"/>
      <c r="K561" s="21"/>
      <c r="L561" s="21"/>
      <c r="M561" s="22"/>
      <c r="N561" s="22"/>
      <c r="O561" s="22"/>
      <c r="P561" s="22"/>
      <c r="Q561" s="22"/>
      <c r="R561" s="23"/>
      <c r="S561" s="24"/>
      <c r="T561" s="24"/>
      <c r="U561" s="25"/>
      <c r="V561" s="25"/>
      <c r="W561" s="26"/>
      <c r="X561" s="27"/>
      <c r="Y561" s="28"/>
    </row>
    <row r="562" customFormat="false" ht="11.25" hidden="false" customHeight="false" outlineLevel="0" collapsed="false">
      <c r="A562" s="29"/>
      <c r="B562" s="15"/>
      <c r="F562" s="17"/>
      <c r="G562" s="18"/>
      <c r="H562" s="19"/>
      <c r="I562" s="20"/>
      <c r="J562" s="19"/>
      <c r="K562" s="21"/>
      <c r="L562" s="21"/>
      <c r="M562" s="22"/>
      <c r="N562" s="22"/>
      <c r="O562" s="22"/>
      <c r="P562" s="22"/>
      <c r="Q562" s="22"/>
      <c r="R562" s="23"/>
      <c r="S562" s="24"/>
      <c r="T562" s="24"/>
      <c r="U562" s="25"/>
      <c r="V562" s="25"/>
      <c r="W562" s="26"/>
      <c r="X562" s="27"/>
      <c r="Y562" s="28"/>
    </row>
    <row r="563" customFormat="false" ht="11.25" hidden="false" customHeight="false" outlineLevel="0" collapsed="false">
      <c r="A563" s="29"/>
      <c r="B563" s="15"/>
      <c r="F563" s="17"/>
      <c r="G563" s="18"/>
      <c r="H563" s="19"/>
      <c r="I563" s="20"/>
      <c r="J563" s="19"/>
      <c r="K563" s="21"/>
      <c r="L563" s="21"/>
      <c r="M563" s="22"/>
      <c r="N563" s="22"/>
      <c r="O563" s="22"/>
      <c r="P563" s="22"/>
      <c r="Q563" s="22"/>
      <c r="R563" s="23"/>
      <c r="S563" s="24"/>
      <c r="T563" s="24"/>
      <c r="U563" s="25"/>
      <c r="V563" s="25"/>
      <c r="W563" s="26"/>
      <c r="X563" s="27"/>
      <c r="Y563" s="28"/>
    </row>
    <row r="564" customFormat="false" ht="11.25" hidden="false" customHeight="false" outlineLevel="0" collapsed="false">
      <c r="A564" s="29"/>
      <c r="B564" s="15"/>
      <c r="F564" s="17"/>
      <c r="G564" s="18"/>
      <c r="H564" s="19"/>
      <c r="I564" s="20"/>
      <c r="J564" s="19"/>
      <c r="K564" s="21"/>
      <c r="L564" s="21"/>
      <c r="M564" s="22"/>
      <c r="N564" s="22"/>
      <c r="O564" s="22"/>
      <c r="P564" s="22"/>
      <c r="Q564" s="22"/>
      <c r="R564" s="23"/>
      <c r="S564" s="24"/>
      <c r="T564" s="24"/>
      <c r="U564" s="25"/>
      <c r="V564" s="25"/>
      <c r="W564" s="26"/>
      <c r="X564" s="27"/>
      <c r="Y564" s="28"/>
    </row>
    <row r="565" customFormat="false" ht="11.25" hidden="false" customHeight="false" outlineLevel="0" collapsed="false">
      <c r="A565" s="29"/>
      <c r="B565" s="15"/>
      <c r="F565" s="17"/>
      <c r="G565" s="18"/>
      <c r="H565" s="19"/>
      <c r="I565" s="20"/>
      <c r="J565" s="19"/>
      <c r="K565" s="21"/>
      <c r="L565" s="21"/>
      <c r="M565" s="22"/>
      <c r="N565" s="22"/>
      <c r="O565" s="22"/>
      <c r="P565" s="22"/>
      <c r="Q565" s="22"/>
      <c r="R565" s="23"/>
      <c r="S565" s="24"/>
      <c r="T565" s="24"/>
      <c r="U565" s="25"/>
      <c r="V565" s="25"/>
      <c r="W565" s="26"/>
      <c r="X565" s="27"/>
      <c r="Y565" s="28"/>
    </row>
    <row r="566" customFormat="false" ht="11.25" hidden="false" customHeight="false" outlineLevel="0" collapsed="false">
      <c r="A566" s="29"/>
      <c r="B566" s="15"/>
      <c r="F566" s="17"/>
      <c r="G566" s="18"/>
      <c r="H566" s="19"/>
      <c r="I566" s="20"/>
      <c r="J566" s="19"/>
      <c r="K566" s="21"/>
      <c r="L566" s="21"/>
      <c r="M566" s="22"/>
      <c r="N566" s="22"/>
      <c r="O566" s="22"/>
      <c r="P566" s="22"/>
      <c r="Q566" s="22"/>
      <c r="R566" s="23"/>
      <c r="S566" s="24"/>
      <c r="T566" s="24"/>
      <c r="U566" s="25"/>
      <c r="V566" s="25"/>
      <c r="W566" s="26"/>
      <c r="X566" s="27"/>
      <c r="Y566" s="28"/>
    </row>
    <row r="567" customFormat="false" ht="11.25" hidden="false" customHeight="false" outlineLevel="0" collapsed="false">
      <c r="A567" s="29"/>
      <c r="B567" s="15"/>
      <c r="F567" s="17"/>
      <c r="G567" s="18"/>
      <c r="H567" s="19"/>
      <c r="I567" s="20"/>
      <c r="J567" s="19"/>
      <c r="K567" s="21"/>
      <c r="L567" s="21"/>
      <c r="M567" s="22"/>
      <c r="N567" s="22"/>
      <c r="O567" s="22"/>
      <c r="P567" s="22"/>
      <c r="Q567" s="22"/>
      <c r="R567" s="23"/>
      <c r="S567" s="24"/>
      <c r="T567" s="24"/>
      <c r="U567" s="25"/>
      <c r="V567" s="25"/>
      <c r="W567" s="26"/>
      <c r="X567" s="27"/>
      <c r="Y567" s="28"/>
    </row>
    <row r="568" customFormat="false" ht="11.25" hidden="false" customHeight="false" outlineLevel="0" collapsed="false">
      <c r="A568" s="29"/>
      <c r="B568" s="15"/>
      <c r="F568" s="17"/>
      <c r="G568" s="18"/>
      <c r="H568" s="19"/>
      <c r="I568" s="20"/>
      <c r="J568" s="19"/>
      <c r="K568" s="21"/>
      <c r="L568" s="21"/>
      <c r="M568" s="22"/>
      <c r="N568" s="22"/>
      <c r="O568" s="22"/>
      <c r="P568" s="22"/>
      <c r="Q568" s="22"/>
      <c r="R568" s="23"/>
      <c r="S568" s="24"/>
      <c r="T568" s="24"/>
      <c r="U568" s="25"/>
      <c r="V568" s="25"/>
      <c r="W568" s="26"/>
      <c r="X568" s="27"/>
      <c r="Y568" s="28"/>
    </row>
    <row r="569" customFormat="false" ht="11.25" hidden="false" customHeight="false" outlineLevel="0" collapsed="false">
      <c r="A569" s="29"/>
      <c r="B569" s="15"/>
      <c r="F569" s="17"/>
      <c r="G569" s="18"/>
      <c r="H569" s="19"/>
      <c r="I569" s="20"/>
      <c r="J569" s="19"/>
      <c r="K569" s="21"/>
      <c r="L569" s="21"/>
      <c r="M569" s="22"/>
      <c r="N569" s="22"/>
      <c r="O569" s="22"/>
      <c r="P569" s="22"/>
      <c r="Q569" s="22"/>
      <c r="R569" s="23"/>
      <c r="S569" s="24"/>
      <c r="T569" s="24"/>
      <c r="U569" s="25"/>
      <c r="V569" s="25"/>
      <c r="W569" s="26"/>
      <c r="X569" s="27"/>
      <c r="Y569" s="28"/>
    </row>
    <row r="570" customFormat="false" ht="11.25" hidden="false" customHeight="false" outlineLevel="0" collapsed="false">
      <c r="A570" s="29"/>
      <c r="B570" s="15"/>
      <c r="F570" s="17"/>
      <c r="G570" s="18"/>
      <c r="H570" s="19"/>
      <c r="I570" s="20"/>
      <c r="J570" s="19"/>
      <c r="K570" s="21"/>
      <c r="L570" s="21"/>
      <c r="M570" s="22"/>
      <c r="N570" s="22"/>
      <c r="O570" s="22"/>
      <c r="P570" s="22"/>
      <c r="Q570" s="22"/>
      <c r="R570" s="23"/>
      <c r="S570" s="24"/>
      <c r="T570" s="24"/>
      <c r="U570" s="25"/>
      <c r="V570" s="25"/>
      <c r="W570" s="26"/>
      <c r="X570" s="27"/>
      <c r="Y570" s="28"/>
    </row>
    <row r="571" customFormat="false" ht="11.25" hidden="false" customHeight="false" outlineLevel="0" collapsed="false">
      <c r="A571" s="29"/>
      <c r="B571" s="15"/>
      <c r="F571" s="17"/>
      <c r="G571" s="18"/>
      <c r="H571" s="19"/>
      <c r="I571" s="20"/>
      <c r="J571" s="19"/>
      <c r="K571" s="21"/>
      <c r="L571" s="21"/>
      <c r="M571" s="22"/>
      <c r="N571" s="22"/>
      <c r="O571" s="22"/>
      <c r="P571" s="22"/>
      <c r="Q571" s="22"/>
      <c r="R571" s="23"/>
      <c r="S571" s="24"/>
      <c r="T571" s="24"/>
      <c r="U571" s="25"/>
      <c r="V571" s="25"/>
      <c r="W571" s="26"/>
      <c r="X571" s="27"/>
      <c r="Y571" s="28"/>
    </row>
    <row r="572" customFormat="false" ht="11.25" hidden="false" customHeight="false" outlineLevel="0" collapsed="false">
      <c r="A572" s="29"/>
      <c r="B572" s="15"/>
      <c r="F572" s="17"/>
      <c r="G572" s="18"/>
      <c r="H572" s="19"/>
      <c r="I572" s="20"/>
      <c r="J572" s="19"/>
      <c r="K572" s="21"/>
      <c r="L572" s="21"/>
      <c r="M572" s="22"/>
      <c r="N572" s="22"/>
      <c r="O572" s="22"/>
      <c r="P572" s="22"/>
      <c r="Q572" s="22"/>
      <c r="R572" s="23"/>
      <c r="S572" s="24"/>
      <c r="T572" s="24"/>
      <c r="U572" s="25"/>
      <c r="V572" s="25"/>
      <c r="W572" s="26"/>
      <c r="X572" s="27"/>
      <c r="Y572" s="28"/>
    </row>
    <row r="573" customFormat="false" ht="11.25" hidden="false" customHeight="false" outlineLevel="0" collapsed="false">
      <c r="A573" s="29"/>
      <c r="B573" s="15"/>
      <c r="F573" s="17"/>
      <c r="G573" s="18"/>
      <c r="H573" s="19"/>
      <c r="I573" s="20"/>
      <c r="J573" s="19"/>
      <c r="K573" s="21"/>
      <c r="L573" s="21"/>
      <c r="M573" s="22"/>
      <c r="N573" s="22"/>
      <c r="O573" s="22"/>
      <c r="P573" s="22"/>
      <c r="Q573" s="22"/>
      <c r="R573" s="23"/>
      <c r="S573" s="24"/>
      <c r="T573" s="24"/>
      <c r="U573" s="25"/>
      <c r="V573" s="25"/>
      <c r="W573" s="26"/>
      <c r="X573" s="27"/>
      <c r="Y573" s="28"/>
    </row>
    <row r="574" customFormat="false" ht="11.25" hidden="false" customHeight="false" outlineLevel="0" collapsed="false">
      <c r="A574" s="29"/>
      <c r="B574" s="15"/>
      <c r="F574" s="17"/>
      <c r="G574" s="18"/>
      <c r="H574" s="19"/>
      <c r="I574" s="20"/>
      <c r="J574" s="19"/>
      <c r="K574" s="21"/>
      <c r="L574" s="21"/>
      <c r="M574" s="22"/>
      <c r="N574" s="22"/>
      <c r="O574" s="22"/>
      <c r="P574" s="22"/>
      <c r="Q574" s="22"/>
      <c r="R574" s="23"/>
      <c r="S574" s="24"/>
      <c r="T574" s="24"/>
      <c r="U574" s="25"/>
      <c r="V574" s="25"/>
      <c r="W574" s="26"/>
      <c r="X574" s="27"/>
      <c r="Y574" s="28"/>
    </row>
    <row r="575" customFormat="false" ht="11.25" hidden="false" customHeight="false" outlineLevel="0" collapsed="false">
      <c r="A575" s="29"/>
      <c r="B575" s="15"/>
      <c r="F575" s="17"/>
      <c r="G575" s="18"/>
      <c r="H575" s="19"/>
      <c r="I575" s="20"/>
      <c r="J575" s="19"/>
      <c r="K575" s="21"/>
      <c r="L575" s="21"/>
      <c r="M575" s="22"/>
      <c r="N575" s="22"/>
      <c r="O575" s="22"/>
      <c r="P575" s="22"/>
      <c r="Q575" s="22"/>
      <c r="R575" s="23"/>
      <c r="S575" s="24"/>
      <c r="T575" s="24"/>
      <c r="U575" s="25"/>
      <c r="V575" s="25"/>
      <c r="W575" s="26"/>
      <c r="X575" s="27"/>
      <c r="Y575" s="28"/>
    </row>
    <row r="576" customFormat="false" ht="11.25" hidden="false" customHeight="false" outlineLevel="0" collapsed="false">
      <c r="A576" s="29"/>
      <c r="B576" s="15"/>
      <c r="F576" s="17"/>
      <c r="G576" s="18"/>
      <c r="H576" s="19"/>
      <c r="I576" s="20"/>
      <c r="J576" s="19"/>
      <c r="K576" s="21"/>
      <c r="L576" s="21"/>
      <c r="M576" s="22"/>
      <c r="N576" s="22"/>
      <c r="O576" s="22"/>
      <c r="P576" s="22"/>
      <c r="Q576" s="22"/>
      <c r="R576" s="23"/>
      <c r="S576" s="24"/>
      <c r="T576" s="24"/>
      <c r="U576" s="25"/>
      <c r="V576" s="25"/>
      <c r="W576" s="26"/>
      <c r="X576" s="27"/>
      <c r="Y576" s="28"/>
    </row>
    <row r="577" customFormat="false" ht="11.25" hidden="false" customHeight="false" outlineLevel="0" collapsed="false">
      <c r="A577" s="29"/>
      <c r="B577" s="15"/>
      <c r="F577" s="17"/>
      <c r="G577" s="18"/>
      <c r="H577" s="19"/>
      <c r="I577" s="20"/>
      <c r="J577" s="19"/>
      <c r="K577" s="21"/>
      <c r="L577" s="21"/>
      <c r="M577" s="22"/>
      <c r="N577" s="22"/>
      <c r="O577" s="22"/>
      <c r="P577" s="22"/>
      <c r="Q577" s="22"/>
      <c r="R577" s="23"/>
      <c r="S577" s="24"/>
      <c r="T577" s="24"/>
      <c r="U577" s="25"/>
      <c r="V577" s="25"/>
      <c r="W577" s="26"/>
      <c r="X577" s="27"/>
      <c r="Y577" s="28"/>
    </row>
    <row r="578" customFormat="false" ht="11.25" hidden="false" customHeight="false" outlineLevel="0" collapsed="false">
      <c r="A578" s="29"/>
      <c r="B578" s="15"/>
      <c r="F578" s="17"/>
      <c r="G578" s="18"/>
      <c r="H578" s="19"/>
      <c r="I578" s="20"/>
      <c r="J578" s="19"/>
      <c r="K578" s="21"/>
      <c r="L578" s="21"/>
      <c r="M578" s="22"/>
      <c r="N578" s="22"/>
      <c r="O578" s="22"/>
      <c r="P578" s="22"/>
      <c r="Q578" s="22"/>
      <c r="R578" s="23"/>
      <c r="S578" s="24"/>
      <c r="T578" s="24"/>
      <c r="U578" s="25"/>
      <c r="V578" s="25"/>
      <c r="W578" s="26"/>
      <c r="X578" s="27"/>
      <c r="Y578" s="28"/>
    </row>
    <row r="579" customFormat="false" ht="11.25" hidden="false" customHeight="false" outlineLevel="0" collapsed="false">
      <c r="A579" s="29"/>
      <c r="B579" s="15"/>
      <c r="F579" s="17"/>
      <c r="G579" s="18"/>
      <c r="H579" s="19"/>
      <c r="I579" s="20"/>
      <c r="J579" s="19"/>
      <c r="K579" s="21"/>
      <c r="L579" s="21"/>
      <c r="M579" s="22"/>
      <c r="N579" s="22"/>
      <c r="O579" s="22"/>
      <c r="P579" s="22"/>
      <c r="Q579" s="22"/>
      <c r="R579" s="23"/>
      <c r="S579" s="24"/>
      <c r="T579" s="24"/>
      <c r="U579" s="25"/>
      <c r="V579" s="25"/>
      <c r="W579" s="26"/>
      <c r="X579" s="27"/>
      <c r="Y579" s="28"/>
    </row>
    <row r="580" customFormat="false" ht="11.25" hidden="false" customHeight="false" outlineLevel="0" collapsed="false">
      <c r="A580" s="29"/>
      <c r="B580" s="15"/>
      <c r="F580" s="17"/>
      <c r="G580" s="18"/>
      <c r="H580" s="19"/>
      <c r="I580" s="20"/>
      <c r="J580" s="19"/>
      <c r="K580" s="21"/>
      <c r="L580" s="21"/>
      <c r="M580" s="22"/>
      <c r="N580" s="22"/>
      <c r="O580" s="22"/>
      <c r="P580" s="22"/>
      <c r="Q580" s="22"/>
      <c r="R580" s="23"/>
      <c r="S580" s="24"/>
      <c r="T580" s="24"/>
      <c r="U580" s="25"/>
      <c r="V580" s="25"/>
      <c r="W580" s="26"/>
      <c r="X580" s="27"/>
      <c r="Y580" s="28"/>
    </row>
    <row r="581" customFormat="false" ht="11.25" hidden="false" customHeight="false" outlineLevel="0" collapsed="false">
      <c r="A581" s="29"/>
      <c r="B581" s="15"/>
      <c r="F581" s="17"/>
      <c r="G581" s="18"/>
      <c r="H581" s="19"/>
      <c r="I581" s="20"/>
      <c r="J581" s="19"/>
      <c r="K581" s="21"/>
      <c r="L581" s="21"/>
      <c r="M581" s="22"/>
      <c r="N581" s="22"/>
      <c r="O581" s="22"/>
      <c r="P581" s="22"/>
      <c r="Q581" s="22"/>
      <c r="R581" s="23"/>
      <c r="S581" s="24"/>
      <c r="T581" s="24"/>
      <c r="U581" s="25"/>
      <c r="V581" s="25"/>
      <c r="W581" s="26"/>
      <c r="X581" s="27"/>
      <c r="Y581" s="28"/>
    </row>
    <row r="582" customFormat="false" ht="11.25" hidden="false" customHeight="false" outlineLevel="0" collapsed="false">
      <c r="A582" s="29"/>
      <c r="B582" s="15"/>
      <c r="F582" s="17"/>
      <c r="G582" s="18"/>
      <c r="H582" s="19"/>
      <c r="I582" s="20"/>
      <c r="J582" s="19"/>
      <c r="K582" s="21"/>
      <c r="L582" s="21"/>
      <c r="M582" s="22"/>
      <c r="N582" s="22"/>
      <c r="O582" s="22"/>
      <c r="P582" s="22"/>
      <c r="Q582" s="22"/>
      <c r="R582" s="23"/>
      <c r="S582" s="24"/>
      <c r="T582" s="24"/>
      <c r="U582" s="25"/>
      <c r="V582" s="25"/>
      <c r="W582" s="26"/>
      <c r="X582" s="27"/>
      <c r="Y582" s="28"/>
    </row>
    <row r="583" customFormat="false" ht="11.25" hidden="false" customHeight="false" outlineLevel="0" collapsed="false">
      <c r="A583" s="29"/>
      <c r="B583" s="15"/>
      <c r="F583" s="17"/>
      <c r="G583" s="18"/>
      <c r="H583" s="19"/>
      <c r="I583" s="20"/>
      <c r="J583" s="19"/>
      <c r="K583" s="21"/>
      <c r="L583" s="21"/>
      <c r="M583" s="22"/>
      <c r="N583" s="22"/>
      <c r="O583" s="22"/>
      <c r="P583" s="22"/>
      <c r="Q583" s="22"/>
      <c r="R583" s="23"/>
      <c r="S583" s="24"/>
      <c r="T583" s="24"/>
      <c r="U583" s="25"/>
      <c r="V583" s="25"/>
      <c r="W583" s="26"/>
      <c r="X583" s="27"/>
      <c r="Y583" s="28"/>
    </row>
    <row r="584" customFormat="false" ht="11.25" hidden="false" customHeight="false" outlineLevel="0" collapsed="false">
      <c r="A584" s="29"/>
      <c r="B584" s="15"/>
      <c r="F584" s="17"/>
      <c r="G584" s="18"/>
      <c r="H584" s="19"/>
      <c r="I584" s="20"/>
      <c r="J584" s="19"/>
      <c r="K584" s="21"/>
      <c r="L584" s="21"/>
      <c r="M584" s="22"/>
      <c r="N584" s="22"/>
      <c r="O584" s="22"/>
      <c r="P584" s="22"/>
      <c r="Q584" s="22"/>
      <c r="R584" s="23"/>
      <c r="S584" s="24"/>
      <c r="T584" s="24"/>
      <c r="U584" s="25"/>
      <c r="V584" s="25"/>
      <c r="W584" s="26"/>
      <c r="X584" s="27"/>
      <c r="Y584" s="28"/>
    </row>
    <row r="585" customFormat="false" ht="11.25" hidden="false" customHeight="false" outlineLevel="0" collapsed="false">
      <c r="A585" s="29"/>
      <c r="B585" s="15"/>
      <c r="F585" s="17"/>
      <c r="G585" s="18"/>
      <c r="H585" s="19"/>
      <c r="I585" s="20"/>
      <c r="J585" s="19"/>
      <c r="K585" s="21"/>
      <c r="L585" s="21"/>
      <c r="M585" s="22"/>
      <c r="N585" s="22"/>
      <c r="O585" s="22"/>
      <c r="P585" s="22"/>
      <c r="Q585" s="22"/>
      <c r="R585" s="23"/>
      <c r="S585" s="24"/>
      <c r="T585" s="24"/>
      <c r="U585" s="25"/>
      <c r="V585" s="25"/>
      <c r="W585" s="26"/>
      <c r="X585" s="27"/>
      <c r="Y585" s="28"/>
    </row>
    <row r="586" customFormat="false" ht="11.25" hidden="false" customHeight="false" outlineLevel="0" collapsed="false">
      <c r="A586" s="29"/>
      <c r="B586" s="15"/>
      <c r="F586" s="17"/>
      <c r="G586" s="18"/>
      <c r="H586" s="19"/>
      <c r="I586" s="20"/>
      <c r="J586" s="19"/>
      <c r="K586" s="21"/>
      <c r="L586" s="21"/>
      <c r="M586" s="22"/>
      <c r="N586" s="22"/>
      <c r="O586" s="22"/>
      <c r="P586" s="22"/>
      <c r="Q586" s="22"/>
      <c r="R586" s="23"/>
      <c r="S586" s="24"/>
      <c r="T586" s="24"/>
      <c r="U586" s="25"/>
      <c r="V586" s="25"/>
      <c r="W586" s="26"/>
      <c r="X586" s="27"/>
      <c r="Y586" s="28"/>
    </row>
    <row r="587" customFormat="false" ht="11.25" hidden="false" customHeight="false" outlineLevel="0" collapsed="false">
      <c r="A587" s="29"/>
      <c r="B587" s="15"/>
      <c r="F587" s="17"/>
      <c r="G587" s="18"/>
      <c r="H587" s="19"/>
      <c r="I587" s="20"/>
      <c r="J587" s="19"/>
      <c r="K587" s="21"/>
      <c r="L587" s="21"/>
      <c r="M587" s="22"/>
      <c r="N587" s="22"/>
      <c r="O587" s="22"/>
      <c r="P587" s="22"/>
      <c r="Q587" s="22"/>
      <c r="R587" s="23"/>
      <c r="S587" s="24"/>
      <c r="T587" s="24"/>
      <c r="U587" s="25"/>
      <c r="V587" s="25"/>
      <c r="W587" s="26"/>
      <c r="X587" s="27"/>
      <c r="Y587" s="28"/>
    </row>
    <row r="588" customFormat="false" ht="11.25" hidden="false" customHeight="false" outlineLevel="0" collapsed="false">
      <c r="A588" s="29"/>
      <c r="B588" s="15"/>
      <c r="F588" s="17"/>
      <c r="G588" s="18"/>
      <c r="H588" s="19"/>
      <c r="I588" s="20"/>
      <c r="J588" s="19"/>
      <c r="K588" s="21"/>
      <c r="L588" s="21"/>
      <c r="M588" s="22"/>
      <c r="N588" s="22"/>
      <c r="O588" s="22"/>
      <c r="P588" s="22"/>
      <c r="Q588" s="22"/>
      <c r="R588" s="23"/>
      <c r="S588" s="24"/>
      <c r="T588" s="24"/>
      <c r="U588" s="25"/>
      <c r="V588" s="25"/>
      <c r="W588" s="26"/>
      <c r="X588" s="27"/>
      <c r="Y588" s="28"/>
    </row>
    <row r="589" customFormat="false" ht="11.25" hidden="false" customHeight="false" outlineLevel="0" collapsed="false">
      <c r="A589" s="29"/>
      <c r="B589" s="15"/>
      <c r="F589" s="17"/>
      <c r="G589" s="18"/>
      <c r="H589" s="19"/>
      <c r="I589" s="20"/>
      <c r="J589" s="19"/>
      <c r="K589" s="21"/>
      <c r="L589" s="21"/>
      <c r="M589" s="22"/>
      <c r="N589" s="22"/>
      <c r="O589" s="22"/>
      <c r="P589" s="22"/>
      <c r="Q589" s="22"/>
      <c r="R589" s="23"/>
      <c r="S589" s="24"/>
      <c r="T589" s="24"/>
      <c r="U589" s="25"/>
      <c r="V589" s="25"/>
      <c r="W589" s="26"/>
      <c r="X589" s="27"/>
      <c r="Y589" s="28"/>
    </row>
    <row r="590" customFormat="false" ht="11.25" hidden="false" customHeight="false" outlineLevel="0" collapsed="false">
      <c r="A590" s="29"/>
      <c r="B590" s="15"/>
      <c r="F590" s="17"/>
      <c r="G590" s="18"/>
      <c r="H590" s="19"/>
      <c r="I590" s="20"/>
      <c r="J590" s="19"/>
      <c r="K590" s="21"/>
      <c r="L590" s="21"/>
      <c r="M590" s="22"/>
      <c r="N590" s="22"/>
      <c r="O590" s="22"/>
      <c r="P590" s="22"/>
      <c r="Q590" s="22"/>
      <c r="R590" s="23"/>
      <c r="S590" s="24"/>
      <c r="T590" s="24"/>
      <c r="U590" s="25"/>
      <c r="V590" s="25"/>
      <c r="W590" s="26"/>
      <c r="X590" s="27"/>
      <c r="Y590" s="28"/>
    </row>
    <row r="591" customFormat="false" ht="11.25" hidden="false" customHeight="false" outlineLevel="0" collapsed="false">
      <c r="A591" s="29"/>
      <c r="B591" s="15"/>
      <c r="F591" s="17"/>
      <c r="G591" s="18"/>
      <c r="H591" s="19"/>
      <c r="I591" s="20"/>
      <c r="J591" s="19"/>
      <c r="K591" s="21"/>
      <c r="L591" s="21"/>
      <c r="M591" s="22"/>
      <c r="N591" s="22"/>
      <c r="O591" s="22"/>
      <c r="P591" s="22"/>
      <c r="Q591" s="22"/>
      <c r="R591" s="23"/>
      <c r="S591" s="24"/>
      <c r="T591" s="24"/>
      <c r="U591" s="25"/>
      <c r="V591" s="25"/>
      <c r="W591" s="26"/>
      <c r="X591" s="27"/>
      <c r="Y591" s="28"/>
    </row>
    <row r="592" customFormat="false" ht="11.25" hidden="false" customHeight="false" outlineLevel="0" collapsed="false">
      <c r="A592" s="29"/>
      <c r="B592" s="15"/>
      <c r="F592" s="17"/>
      <c r="G592" s="18"/>
      <c r="H592" s="19"/>
      <c r="I592" s="20"/>
      <c r="J592" s="19"/>
      <c r="K592" s="21"/>
      <c r="L592" s="21"/>
      <c r="M592" s="22"/>
      <c r="N592" s="22"/>
      <c r="O592" s="22"/>
      <c r="P592" s="22"/>
      <c r="Q592" s="22"/>
      <c r="R592" s="23"/>
      <c r="S592" s="24"/>
      <c r="T592" s="24"/>
      <c r="U592" s="25"/>
      <c r="V592" s="25"/>
      <c r="W592" s="26"/>
      <c r="X592" s="27"/>
      <c r="Y592" s="28"/>
    </row>
    <row r="593" customFormat="false" ht="11.25" hidden="false" customHeight="false" outlineLevel="0" collapsed="false">
      <c r="A593" s="29"/>
      <c r="B593" s="15"/>
      <c r="F593" s="17"/>
      <c r="G593" s="18"/>
      <c r="H593" s="19"/>
      <c r="I593" s="20"/>
      <c r="J593" s="19"/>
      <c r="K593" s="21"/>
      <c r="L593" s="21"/>
      <c r="M593" s="22"/>
      <c r="N593" s="22"/>
      <c r="O593" s="22"/>
      <c r="P593" s="22"/>
      <c r="Q593" s="22"/>
      <c r="R593" s="23"/>
      <c r="S593" s="24"/>
      <c r="T593" s="24"/>
      <c r="U593" s="25"/>
      <c r="V593" s="25"/>
      <c r="W593" s="26"/>
      <c r="X593" s="27"/>
      <c r="Y593" s="28"/>
    </row>
    <row r="594" customFormat="false" ht="11.25" hidden="false" customHeight="false" outlineLevel="0" collapsed="false">
      <c r="A594" s="29"/>
      <c r="B594" s="15"/>
      <c r="F594" s="17"/>
      <c r="G594" s="18"/>
      <c r="H594" s="19"/>
      <c r="I594" s="20"/>
      <c r="J594" s="19"/>
      <c r="K594" s="21"/>
      <c r="L594" s="21"/>
      <c r="M594" s="22"/>
      <c r="N594" s="22"/>
      <c r="O594" s="22"/>
      <c r="P594" s="22"/>
      <c r="Q594" s="22"/>
      <c r="R594" s="23"/>
      <c r="S594" s="24"/>
      <c r="T594" s="24"/>
      <c r="U594" s="25"/>
      <c r="V594" s="25"/>
      <c r="W594" s="26"/>
      <c r="X594" s="27"/>
      <c r="Y594" s="28"/>
    </row>
    <row r="595" customFormat="false" ht="11.25" hidden="false" customHeight="false" outlineLevel="0" collapsed="false">
      <c r="A595" s="29"/>
      <c r="B595" s="15"/>
      <c r="F595" s="17"/>
      <c r="G595" s="18"/>
      <c r="H595" s="19"/>
      <c r="I595" s="20"/>
      <c r="J595" s="19"/>
      <c r="K595" s="21"/>
      <c r="L595" s="21"/>
      <c r="M595" s="22"/>
      <c r="N595" s="22"/>
      <c r="O595" s="22"/>
      <c r="P595" s="22"/>
      <c r="Q595" s="22"/>
      <c r="R595" s="23"/>
      <c r="S595" s="24"/>
      <c r="T595" s="24"/>
      <c r="U595" s="25"/>
      <c r="V595" s="25"/>
      <c r="W595" s="26"/>
      <c r="X595" s="27"/>
      <c r="Y595" s="28"/>
    </row>
    <row r="596" customFormat="false" ht="11.25" hidden="false" customHeight="false" outlineLevel="0" collapsed="false">
      <c r="A596" s="29"/>
      <c r="B596" s="15"/>
      <c r="F596" s="17"/>
      <c r="G596" s="18"/>
      <c r="H596" s="19"/>
      <c r="I596" s="20"/>
      <c r="J596" s="19"/>
      <c r="K596" s="21"/>
      <c r="L596" s="21"/>
      <c r="M596" s="22"/>
      <c r="N596" s="22"/>
      <c r="O596" s="22"/>
      <c r="P596" s="22"/>
      <c r="Q596" s="22"/>
      <c r="R596" s="23"/>
      <c r="S596" s="24"/>
      <c r="T596" s="24"/>
      <c r="U596" s="25"/>
      <c r="V596" s="25"/>
      <c r="W596" s="26"/>
      <c r="X596" s="27"/>
      <c r="Y596" s="28"/>
    </row>
    <row r="597" customFormat="false" ht="11.25" hidden="false" customHeight="false" outlineLevel="0" collapsed="false">
      <c r="A597" s="29"/>
      <c r="B597" s="15"/>
      <c r="F597" s="17"/>
      <c r="G597" s="18"/>
      <c r="H597" s="19"/>
      <c r="I597" s="20"/>
      <c r="J597" s="19"/>
      <c r="K597" s="21"/>
      <c r="L597" s="21"/>
      <c r="M597" s="22"/>
      <c r="N597" s="22"/>
      <c r="O597" s="22"/>
      <c r="P597" s="22"/>
      <c r="Q597" s="22"/>
      <c r="R597" s="23"/>
      <c r="S597" s="24"/>
      <c r="T597" s="24"/>
      <c r="U597" s="25"/>
      <c r="V597" s="25"/>
      <c r="W597" s="26"/>
      <c r="X597" s="27"/>
      <c r="Y597" s="28"/>
    </row>
    <row r="598" customFormat="false" ht="11.25" hidden="false" customHeight="false" outlineLevel="0" collapsed="false">
      <c r="A598" s="29"/>
      <c r="B598" s="15"/>
      <c r="F598" s="17"/>
      <c r="G598" s="18"/>
      <c r="H598" s="19"/>
      <c r="I598" s="20"/>
      <c r="J598" s="19"/>
      <c r="K598" s="21"/>
      <c r="L598" s="21"/>
      <c r="M598" s="22"/>
      <c r="N598" s="22"/>
      <c r="O598" s="22"/>
      <c r="P598" s="22"/>
      <c r="Q598" s="22"/>
      <c r="R598" s="23"/>
      <c r="S598" s="24"/>
      <c r="T598" s="24"/>
      <c r="U598" s="25"/>
      <c r="V598" s="25"/>
      <c r="W598" s="26"/>
      <c r="X598" s="27"/>
      <c r="Y598" s="28"/>
    </row>
    <row r="599" customFormat="false" ht="11.25" hidden="false" customHeight="false" outlineLevel="0" collapsed="false">
      <c r="A599" s="29"/>
      <c r="B599" s="15"/>
      <c r="F599" s="17"/>
      <c r="G599" s="18"/>
      <c r="H599" s="19"/>
      <c r="I599" s="20"/>
      <c r="J599" s="19"/>
      <c r="K599" s="21"/>
      <c r="L599" s="21"/>
      <c r="M599" s="22"/>
      <c r="N599" s="22"/>
      <c r="O599" s="22"/>
      <c r="P599" s="22"/>
      <c r="Q599" s="22"/>
      <c r="R599" s="23"/>
      <c r="S599" s="24"/>
      <c r="T599" s="24"/>
      <c r="U599" s="25"/>
      <c r="V599" s="25"/>
      <c r="W599" s="26"/>
      <c r="X599" s="27"/>
      <c r="Y599" s="28"/>
    </row>
    <row r="600" customFormat="false" ht="11.25" hidden="false" customHeight="false" outlineLevel="0" collapsed="false">
      <c r="A600" s="29"/>
      <c r="B600" s="15"/>
      <c r="F600" s="17"/>
      <c r="G600" s="18"/>
      <c r="H600" s="19"/>
      <c r="I600" s="20"/>
      <c r="J600" s="19"/>
      <c r="K600" s="21"/>
      <c r="L600" s="21"/>
      <c r="M600" s="22"/>
      <c r="N600" s="22"/>
      <c r="O600" s="22"/>
      <c r="P600" s="22"/>
      <c r="Q600" s="22"/>
      <c r="R600" s="23"/>
      <c r="S600" s="24"/>
      <c r="T600" s="24"/>
      <c r="U600" s="25"/>
      <c r="V600" s="25"/>
      <c r="W600" s="26"/>
      <c r="X600" s="27"/>
      <c r="Y600" s="28"/>
    </row>
    <row r="601" customFormat="false" ht="11.25" hidden="false" customHeight="false" outlineLevel="0" collapsed="false">
      <c r="A601" s="29"/>
      <c r="B601" s="15"/>
      <c r="F601" s="17"/>
      <c r="G601" s="18"/>
      <c r="H601" s="19"/>
      <c r="I601" s="20"/>
      <c r="J601" s="19"/>
      <c r="K601" s="21"/>
      <c r="L601" s="21"/>
      <c r="M601" s="22"/>
      <c r="N601" s="22"/>
      <c r="O601" s="22"/>
      <c r="P601" s="22"/>
      <c r="Q601" s="22"/>
      <c r="R601" s="23"/>
      <c r="S601" s="24"/>
      <c r="T601" s="24"/>
      <c r="U601" s="25"/>
      <c r="V601" s="25"/>
      <c r="W601" s="26"/>
      <c r="X601" s="27"/>
      <c r="Y601" s="28"/>
    </row>
    <row r="602" customFormat="false" ht="11.25" hidden="false" customHeight="false" outlineLevel="0" collapsed="false">
      <c r="A602" s="29"/>
      <c r="B602" s="15"/>
      <c r="F602" s="17"/>
      <c r="G602" s="18"/>
      <c r="H602" s="19"/>
      <c r="I602" s="20"/>
      <c r="J602" s="19"/>
      <c r="K602" s="21"/>
      <c r="L602" s="21"/>
      <c r="M602" s="22"/>
      <c r="N602" s="22"/>
      <c r="O602" s="22"/>
      <c r="P602" s="22"/>
      <c r="Q602" s="22"/>
      <c r="R602" s="23"/>
      <c r="S602" s="24"/>
      <c r="T602" s="24"/>
      <c r="U602" s="25"/>
      <c r="V602" s="25"/>
      <c r="W602" s="26"/>
      <c r="X602" s="27"/>
      <c r="Y602" s="28"/>
    </row>
    <row r="603" customFormat="false" ht="11.25" hidden="false" customHeight="false" outlineLevel="0" collapsed="false">
      <c r="A603" s="29"/>
      <c r="B603" s="15"/>
      <c r="F603" s="17"/>
      <c r="G603" s="18"/>
      <c r="H603" s="19"/>
      <c r="I603" s="20"/>
      <c r="J603" s="19"/>
      <c r="K603" s="21"/>
      <c r="L603" s="21"/>
      <c r="M603" s="22"/>
      <c r="N603" s="22"/>
      <c r="O603" s="22"/>
      <c r="P603" s="22"/>
      <c r="Q603" s="22"/>
      <c r="R603" s="23"/>
      <c r="S603" s="24"/>
      <c r="T603" s="24"/>
      <c r="U603" s="25"/>
      <c r="V603" s="25"/>
      <c r="W603" s="26"/>
      <c r="X603" s="27"/>
      <c r="Y603" s="28"/>
    </row>
    <row r="604" customFormat="false" ht="11.25" hidden="false" customHeight="false" outlineLevel="0" collapsed="false">
      <c r="A604" s="29"/>
      <c r="B604" s="15"/>
      <c r="F604" s="17"/>
      <c r="G604" s="18"/>
      <c r="H604" s="19"/>
      <c r="I604" s="20"/>
      <c r="J604" s="19"/>
      <c r="K604" s="21"/>
      <c r="L604" s="21"/>
      <c r="M604" s="22"/>
      <c r="N604" s="22"/>
      <c r="O604" s="22"/>
      <c r="P604" s="22"/>
      <c r="Q604" s="22"/>
      <c r="R604" s="23"/>
      <c r="S604" s="24"/>
      <c r="T604" s="24"/>
      <c r="U604" s="25"/>
      <c r="V604" s="25"/>
      <c r="W604" s="26"/>
      <c r="X604" s="27"/>
      <c r="Y604" s="28"/>
    </row>
    <row r="605" customFormat="false" ht="11.25" hidden="false" customHeight="false" outlineLevel="0" collapsed="false">
      <c r="A605" s="29"/>
      <c r="B605" s="15"/>
      <c r="F605" s="17"/>
      <c r="G605" s="18"/>
      <c r="H605" s="19"/>
      <c r="I605" s="20"/>
      <c r="J605" s="19"/>
      <c r="K605" s="21"/>
      <c r="L605" s="21"/>
      <c r="M605" s="22"/>
      <c r="N605" s="22"/>
      <c r="O605" s="22"/>
      <c r="P605" s="22"/>
      <c r="Q605" s="22"/>
      <c r="R605" s="23"/>
      <c r="S605" s="24"/>
      <c r="T605" s="24"/>
      <c r="U605" s="25"/>
      <c r="V605" s="25"/>
      <c r="W605" s="26"/>
      <c r="X605" s="27"/>
      <c r="Y605" s="28"/>
    </row>
    <row r="606" customFormat="false" ht="11.25" hidden="false" customHeight="false" outlineLevel="0" collapsed="false">
      <c r="A606" s="29"/>
      <c r="B606" s="15"/>
      <c r="F606" s="17"/>
      <c r="G606" s="18"/>
      <c r="H606" s="19"/>
      <c r="I606" s="20"/>
      <c r="J606" s="19"/>
      <c r="K606" s="21"/>
      <c r="L606" s="21"/>
      <c r="M606" s="22"/>
      <c r="N606" s="22"/>
      <c r="O606" s="22"/>
      <c r="P606" s="22"/>
      <c r="Q606" s="22"/>
      <c r="R606" s="23"/>
      <c r="S606" s="24"/>
      <c r="T606" s="24"/>
      <c r="U606" s="25"/>
      <c r="V606" s="25"/>
      <c r="W606" s="26"/>
      <c r="X606" s="27"/>
      <c r="Y606" s="28"/>
    </row>
    <row r="607" customFormat="false" ht="11.25" hidden="false" customHeight="false" outlineLevel="0" collapsed="false">
      <c r="A607" s="29"/>
      <c r="B607" s="15"/>
      <c r="F607" s="17"/>
      <c r="G607" s="18"/>
      <c r="H607" s="19"/>
      <c r="I607" s="20"/>
      <c r="J607" s="19"/>
      <c r="K607" s="21"/>
      <c r="L607" s="21"/>
      <c r="M607" s="22"/>
      <c r="N607" s="22"/>
      <c r="O607" s="22"/>
      <c r="P607" s="22"/>
      <c r="Q607" s="22"/>
      <c r="R607" s="23"/>
      <c r="S607" s="24"/>
      <c r="T607" s="24"/>
      <c r="U607" s="25"/>
      <c r="V607" s="25"/>
      <c r="W607" s="26"/>
      <c r="X607" s="27"/>
      <c r="Y607" s="28"/>
    </row>
    <row r="608" customFormat="false" ht="11.25" hidden="false" customHeight="false" outlineLevel="0" collapsed="false">
      <c r="A608" s="29"/>
      <c r="B608" s="15"/>
      <c r="F608" s="17"/>
      <c r="G608" s="18"/>
      <c r="H608" s="19"/>
      <c r="I608" s="20"/>
      <c r="J608" s="19"/>
      <c r="K608" s="21"/>
      <c r="L608" s="21"/>
      <c r="M608" s="22"/>
      <c r="N608" s="22"/>
      <c r="O608" s="22"/>
      <c r="P608" s="22"/>
      <c r="Q608" s="22"/>
      <c r="R608" s="23"/>
      <c r="S608" s="24"/>
      <c r="T608" s="24"/>
      <c r="U608" s="25"/>
      <c r="V608" s="25"/>
      <c r="W608" s="26"/>
      <c r="X608" s="27"/>
      <c r="Y608" s="28"/>
    </row>
    <row r="609" customFormat="false" ht="11.25" hidden="false" customHeight="false" outlineLevel="0" collapsed="false">
      <c r="A609" s="29"/>
      <c r="B609" s="15"/>
      <c r="F609" s="17"/>
      <c r="G609" s="18"/>
      <c r="H609" s="19"/>
      <c r="I609" s="20"/>
      <c r="J609" s="19"/>
      <c r="K609" s="21"/>
      <c r="L609" s="21"/>
      <c r="M609" s="22"/>
      <c r="N609" s="22"/>
      <c r="O609" s="22"/>
      <c r="P609" s="22"/>
      <c r="Q609" s="22"/>
      <c r="R609" s="23"/>
      <c r="S609" s="24"/>
      <c r="T609" s="24"/>
      <c r="U609" s="25"/>
      <c r="V609" s="25"/>
      <c r="W609" s="26"/>
      <c r="X609" s="27"/>
      <c r="Y609" s="28"/>
    </row>
    <row r="610" customFormat="false" ht="11.25" hidden="false" customHeight="false" outlineLevel="0" collapsed="false">
      <c r="A610" s="29"/>
      <c r="B610" s="15"/>
      <c r="F610" s="17"/>
      <c r="G610" s="18"/>
      <c r="H610" s="19"/>
      <c r="I610" s="20"/>
      <c r="J610" s="19"/>
      <c r="K610" s="21"/>
      <c r="L610" s="21"/>
      <c r="M610" s="22"/>
      <c r="N610" s="22"/>
      <c r="O610" s="22"/>
      <c r="P610" s="22"/>
      <c r="Q610" s="22"/>
      <c r="R610" s="23"/>
      <c r="S610" s="24"/>
      <c r="T610" s="24"/>
      <c r="U610" s="25"/>
      <c r="V610" s="25"/>
      <c r="W610" s="26"/>
      <c r="X610" s="27"/>
      <c r="Y610" s="28"/>
    </row>
    <row r="611" customFormat="false" ht="11.25" hidden="false" customHeight="false" outlineLevel="0" collapsed="false">
      <c r="A611" s="29"/>
      <c r="B611" s="15"/>
      <c r="F611" s="17"/>
      <c r="G611" s="18"/>
      <c r="H611" s="19"/>
      <c r="I611" s="20"/>
      <c r="J611" s="19"/>
      <c r="K611" s="21"/>
      <c r="L611" s="21"/>
      <c r="M611" s="22"/>
      <c r="N611" s="22"/>
      <c r="O611" s="22"/>
      <c r="P611" s="22"/>
      <c r="Q611" s="22"/>
      <c r="R611" s="23"/>
      <c r="S611" s="24"/>
      <c r="T611" s="24"/>
      <c r="U611" s="25"/>
      <c r="V611" s="25"/>
      <c r="W611" s="26"/>
      <c r="X611" s="27"/>
      <c r="Y611" s="28"/>
    </row>
    <row r="612" customFormat="false" ht="11.25" hidden="false" customHeight="false" outlineLevel="0" collapsed="false">
      <c r="A612" s="29"/>
      <c r="B612" s="15"/>
      <c r="F612" s="17"/>
      <c r="G612" s="18"/>
      <c r="H612" s="19"/>
      <c r="I612" s="20"/>
      <c r="J612" s="19"/>
      <c r="K612" s="21"/>
      <c r="L612" s="21"/>
      <c r="M612" s="22"/>
      <c r="N612" s="22"/>
      <c r="O612" s="22"/>
      <c r="P612" s="22"/>
      <c r="Q612" s="22"/>
      <c r="R612" s="23"/>
      <c r="S612" s="24"/>
      <c r="T612" s="24"/>
      <c r="U612" s="25"/>
      <c r="V612" s="25"/>
      <c r="W612" s="26"/>
      <c r="X612" s="27"/>
      <c r="Y612" s="28"/>
    </row>
    <row r="613" customFormat="false" ht="11.25" hidden="false" customHeight="false" outlineLevel="0" collapsed="false">
      <c r="A613" s="29"/>
      <c r="B613" s="15"/>
      <c r="F613" s="17"/>
      <c r="G613" s="18"/>
      <c r="H613" s="19"/>
      <c r="I613" s="20"/>
      <c r="J613" s="19"/>
      <c r="K613" s="21"/>
      <c r="L613" s="21"/>
      <c r="M613" s="22"/>
      <c r="N613" s="22"/>
      <c r="O613" s="22"/>
      <c r="P613" s="22"/>
      <c r="Q613" s="22"/>
      <c r="R613" s="23"/>
      <c r="S613" s="24"/>
      <c r="T613" s="24"/>
      <c r="U613" s="25"/>
      <c r="V613" s="25"/>
      <c r="W613" s="26"/>
      <c r="X613" s="27"/>
      <c r="Y613" s="28"/>
    </row>
    <row r="614" customFormat="false" ht="11.25" hidden="false" customHeight="false" outlineLevel="0" collapsed="false">
      <c r="A614" s="29"/>
      <c r="B614" s="15"/>
      <c r="F614" s="17"/>
      <c r="G614" s="18"/>
      <c r="H614" s="19"/>
      <c r="I614" s="20"/>
      <c r="J614" s="19"/>
      <c r="K614" s="21"/>
      <c r="L614" s="21"/>
      <c r="M614" s="22"/>
      <c r="N614" s="22"/>
      <c r="O614" s="22"/>
      <c r="P614" s="22"/>
      <c r="Q614" s="22"/>
      <c r="R614" s="23"/>
      <c r="S614" s="24"/>
      <c r="T614" s="24"/>
      <c r="U614" s="25"/>
      <c r="V614" s="25"/>
      <c r="W614" s="26"/>
      <c r="X614" s="27"/>
      <c r="Y614" s="28"/>
    </row>
    <row r="615" customFormat="false" ht="11.25" hidden="false" customHeight="false" outlineLevel="0" collapsed="false">
      <c r="A615" s="29"/>
      <c r="B615" s="15"/>
      <c r="F615" s="17"/>
      <c r="G615" s="18"/>
      <c r="H615" s="19"/>
      <c r="I615" s="20"/>
      <c r="J615" s="19"/>
      <c r="K615" s="21"/>
      <c r="L615" s="21"/>
      <c r="M615" s="22"/>
      <c r="N615" s="22"/>
      <c r="O615" s="22"/>
      <c r="P615" s="22"/>
      <c r="Q615" s="22"/>
      <c r="R615" s="23"/>
      <c r="S615" s="24"/>
      <c r="T615" s="24"/>
      <c r="U615" s="25"/>
      <c r="V615" s="25"/>
      <c r="W615" s="26"/>
      <c r="X615" s="27"/>
      <c r="Y615" s="28"/>
    </row>
    <row r="616" customFormat="false" ht="11.25" hidden="false" customHeight="false" outlineLevel="0" collapsed="false">
      <c r="A616" s="29"/>
      <c r="B616" s="15"/>
      <c r="F616" s="17"/>
      <c r="G616" s="18"/>
      <c r="H616" s="19"/>
      <c r="I616" s="20"/>
      <c r="J616" s="19"/>
      <c r="K616" s="21"/>
      <c r="L616" s="21"/>
      <c r="M616" s="22"/>
      <c r="N616" s="22"/>
      <c r="O616" s="22"/>
      <c r="P616" s="22"/>
      <c r="Q616" s="22"/>
      <c r="R616" s="23"/>
      <c r="S616" s="24"/>
      <c r="T616" s="24"/>
      <c r="U616" s="25"/>
      <c r="V616" s="25"/>
      <c r="W616" s="26"/>
      <c r="X616" s="27"/>
      <c r="Y616" s="28"/>
    </row>
    <row r="617" customFormat="false" ht="11.25" hidden="false" customHeight="false" outlineLevel="0" collapsed="false">
      <c r="A617" s="29"/>
      <c r="B617" s="15"/>
      <c r="F617" s="17"/>
      <c r="G617" s="18"/>
      <c r="H617" s="19"/>
      <c r="I617" s="20"/>
      <c r="J617" s="19"/>
      <c r="K617" s="21"/>
      <c r="L617" s="21"/>
      <c r="M617" s="22"/>
      <c r="N617" s="22"/>
      <c r="O617" s="22"/>
      <c r="P617" s="22"/>
      <c r="Q617" s="22"/>
      <c r="R617" s="23"/>
      <c r="S617" s="24"/>
      <c r="T617" s="24"/>
      <c r="U617" s="25"/>
      <c r="V617" s="25"/>
      <c r="W617" s="26"/>
      <c r="X617" s="27"/>
      <c r="Y617" s="28"/>
    </row>
    <row r="618" customFormat="false" ht="11.25" hidden="false" customHeight="false" outlineLevel="0" collapsed="false">
      <c r="A618" s="29"/>
      <c r="B618" s="15"/>
      <c r="F618" s="17"/>
      <c r="G618" s="18"/>
      <c r="H618" s="19"/>
      <c r="I618" s="20"/>
      <c r="J618" s="19"/>
      <c r="K618" s="21"/>
      <c r="L618" s="21"/>
      <c r="M618" s="22"/>
      <c r="N618" s="22"/>
      <c r="O618" s="22"/>
      <c r="P618" s="22"/>
      <c r="Q618" s="22"/>
      <c r="R618" s="23"/>
      <c r="S618" s="24"/>
      <c r="T618" s="24"/>
      <c r="U618" s="25"/>
      <c r="V618" s="25"/>
      <c r="W618" s="26"/>
      <c r="X618" s="27"/>
      <c r="Y618" s="28"/>
    </row>
    <row r="619" customFormat="false" ht="11.25" hidden="false" customHeight="false" outlineLevel="0" collapsed="false">
      <c r="A619" s="29"/>
      <c r="B619" s="15"/>
      <c r="F619" s="17"/>
      <c r="G619" s="18"/>
      <c r="H619" s="19"/>
      <c r="I619" s="20"/>
      <c r="J619" s="19"/>
      <c r="K619" s="21"/>
      <c r="L619" s="21"/>
      <c r="M619" s="22"/>
      <c r="N619" s="22"/>
      <c r="O619" s="22"/>
      <c r="P619" s="22"/>
      <c r="Q619" s="22"/>
      <c r="R619" s="23"/>
      <c r="S619" s="24"/>
      <c r="T619" s="24"/>
      <c r="U619" s="25"/>
      <c r="V619" s="25"/>
      <c r="W619" s="26"/>
      <c r="X619" s="27"/>
      <c r="Y619" s="28"/>
    </row>
    <row r="620" customFormat="false" ht="11.25" hidden="false" customHeight="false" outlineLevel="0" collapsed="false">
      <c r="A620" s="29"/>
      <c r="B620" s="15"/>
      <c r="F620" s="17"/>
      <c r="G620" s="18"/>
      <c r="H620" s="19"/>
      <c r="I620" s="20"/>
      <c r="J620" s="19"/>
      <c r="K620" s="21"/>
      <c r="L620" s="21"/>
      <c r="M620" s="22"/>
      <c r="N620" s="22"/>
      <c r="O620" s="22"/>
      <c r="P620" s="22"/>
      <c r="Q620" s="22"/>
      <c r="R620" s="23"/>
      <c r="S620" s="24"/>
      <c r="T620" s="24"/>
      <c r="U620" s="25"/>
      <c r="V620" s="25"/>
      <c r="W620" s="26"/>
      <c r="X620" s="27"/>
      <c r="Y620" s="28"/>
    </row>
    <row r="621" customFormat="false" ht="11.25" hidden="false" customHeight="false" outlineLevel="0" collapsed="false">
      <c r="A621" s="29"/>
      <c r="B621" s="15"/>
      <c r="F621" s="17"/>
      <c r="G621" s="18"/>
      <c r="H621" s="19"/>
      <c r="I621" s="20"/>
      <c r="J621" s="19"/>
      <c r="K621" s="21"/>
      <c r="L621" s="21"/>
      <c r="M621" s="22"/>
      <c r="N621" s="22"/>
      <c r="O621" s="22"/>
      <c r="P621" s="22"/>
      <c r="Q621" s="22"/>
      <c r="R621" s="23"/>
      <c r="S621" s="24"/>
      <c r="T621" s="24"/>
      <c r="U621" s="25"/>
      <c r="V621" s="25"/>
      <c r="W621" s="26"/>
      <c r="X621" s="27"/>
      <c r="Y621" s="28"/>
    </row>
    <row r="622" customFormat="false" ht="11.25" hidden="false" customHeight="false" outlineLevel="0" collapsed="false">
      <c r="A622" s="29"/>
      <c r="B622" s="15"/>
      <c r="F622" s="17"/>
      <c r="G622" s="18"/>
      <c r="H622" s="19"/>
      <c r="I622" s="20"/>
      <c r="J622" s="19"/>
      <c r="K622" s="21"/>
      <c r="L622" s="21"/>
      <c r="M622" s="22"/>
      <c r="N622" s="22"/>
      <c r="O622" s="22"/>
      <c r="P622" s="22"/>
      <c r="Q622" s="22"/>
      <c r="R622" s="23"/>
      <c r="S622" s="24"/>
      <c r="T622" s="24"/>
      <c r="U622" s="25"/>
      <c r="V622" s="25"/>
      <c r="W622" s="26"/>
      <c r="X622" s="27"/>
      <c r="Y622" s="28"/>
    </row>
    <row r="623" customFormat="false" ht="11.25" hidden="false" customHeight="false" outlineLevel="0" collapsed="false">
      <c r="A623" s="29"/>
      <c r="B623" s="15"/>
      <c r="F623" s="17"/>
      <c r="G623" s="18"/>
      <c r="H623" s="19"/>
      <c r="I623" s="20"/>
      <c r="J623" s="19"/>
      <c r="K623" s="21"/>
      <c r="L623" s="21"/>
      <c r="M623" s="22"/>
      <c r="N623" s="22"/>
      <c r="O623" s="22"/>
      <c r="P623" s="22"/>
      <c r="Q623" s="22"/>
      <c r="R623" s="23"/>
      <c r="S623" s="24"/>
      <c r="T623" s="24"/>
      <c r="U623" s="25"/>
      <c r="V623" s="25"/>
      <c r="W623" s="26"/>
      <c r="X623" s="27"/>
      <c r="Y623" s="28"/>
    </row>
    <row r="624" customFormat="false" ht="11.25" hidden="false" customHeight="false" outlineLevel="0" collapsed="false">
      <c r="A624" s="29"/>
      <c r="B624" s="15"/>
      <c r="F624" s="17"/>
      <c r="G624" s="18"/>
      <c r="H624" s="19"/>
      <c r="I624" s="20"/>
      <c r="J624" s="19"/>
      <c r="K624" s="21"/>
      <c r="L624" s="21"/>
      <c r="M624" s="22"/>
      <c r="N624" s="22"/>
      <c r="O624" s="22"/>
      <c r="P624" s="22"/>
      <c r="Q624" s="22"/>
      <c r="R624" s="23"/>
      <c r="S624" s="24"/>
      <c r="T624" s="24"/>
      <c r="U624" s="25"/>
      <c r="V624" s="25"/>
      <c r="W624" s="26"/>
      <c r="X624" s="27"/>
      <c r="Y624" s="28"/>
    </row>
    <row r="625" customFormat="false" ht="11.25" hidden="false" customHeight="false" outlineLevel="0" collapsed="false">
      <c r="A625" s="29"/>
      <c r="B625" s="15"/>
      <c r="F625" s="17"/>
      <c r="G625" s="18"/>
      <c r="H625" s="19"/>
      <c r="I625" s="20"/>
      <c r="J625" s="19"/>
      <c r="K625" s="21"/>
      <c r="L625" s="21"/>
      <c r="M625" s="22"/>
      <c r="N625" s="22"/>
      <c r="O625" s="22"/>
      <c r="P625" s="22"/>
      <c r="Q625" s="22"/>
      <c r="R625" s="23"/>
      <c r="S625" s="24"/>
      <c r="T625" s="24"/>
      <c r="U625" s="25"/>
      <c r="V625" s="25"/>
      <c r="W625" s="26"/>
      <c r="X625" s="27"/>
      <c r="Y625" s="28"/>
    </row>
    <row r="626" customFormat="false" ht="11.25" hidden="false" customHeight="false" outlineLevel="0" collapsed="false">
      <c r="A626" s="29"/>
      <c r="B626" s="15"/>
      <c r="F626" s="17"/>
      <c r="G626" s="18"/>
      <c r="H626" s="19"/>
      <c r="I626" s="20"/>
      <c r="J626" s="19"/>
      <c r="K626" s="21"/>
      <c r="L626" s="21"/>
      <c r="M626" s="22"/>
      <c r="N626" s="22"/>
      <c r="O626" s="22"/>
      <c r="P626" s="22"/>
      <c r="Q626" s="22"/>
      <c r="R626" s="23"/>
      <c r="S626" s="24"/>
      <c r="T626" s="24"/>
      <c r="U626" s="25"/>
      <c r="V626" s="25"/>
      <c r="W626" s="26"/>
      <c r="X626" s="27"/>
      <c r="Y626" s="28"/>
    </row>
    <row r="627" customFormat="false" ht="11.25" hidden="false" customHeight="false" outlineLevel="0" collapsed="false">
      <c r="A627" s="29"/>
      <c r="B627" s="15"/>
      <c r="F627" s="17"/>
      <c r="G627" s="18"/>
      <c r="H627" s="19"/>
      <c r="I627" s="20"/>
      <c r="J627" s="19"/>
      <c r="K627" s="21"/>
      <c r="L627" s="21"/>
      <c r="M627" s="22"/>
      <c r="N627" s="22"/>
      <c r="O627" s="22"/>
      <c r="P627" s="22"/>
      <c r="Q627" s="22"/>
      <c r="R627" s="23"/>
      <c r="S627" s="24"/>
      <c r="T627" s="24"/>
      <c r="U627" s="25"/>
      <c r="V627" s="25"/>
      <c r="W627" s="26"/>
      <c r="X627" s="27"/>
      <c r="Y627" s="28"/>
    </row>
    <row r="628" customFormat="false" ht="11.25" hidden="false" customHeight="false" outlineLevel="0" collapsed="false">
      <c r="A628" s="29"/>
      <c r="B628" s="15"/>
      <c r="F628" s="17"/>
      <c r="G628" s="18"/>
      <c r="H628" s="19"/>
      <c r="I628" s="20"/>
      <c r="J628" s="19"/>
      <c r="K628" s="21"/>
      <c r="L628" s="21"/>
      <c r="M628" s="22"/>
      <c r="N628" s="22"/>
      <c r="O628" s="22"/>
      <c r="P628" s="22"/>
      <c r="Q628" s="22"/>
      <c r="R628" s="23"/>
      <c r="S628" s="24"/>
      <c r="T628" s="24"/>
      <c r="U628" s="25"/>
      <c r="V628" s="25"/>
      <c r="W628" s="26"/>
      <c r="X628" s="27"/>
      <c r="Y628" s="28"/>
    </row>
    <row r="629" customFormat="false" ht="11.25" hidden="false" customHeight="false" outlineLevel="0" collapsed="false">
      <c r="A629" s="29"/>
      <c r="B629" s="15"/>
      <c r="F629" s="17"/>
      <c r="G629" s="18"/>
      <c r="H629" s="19"/>
      <c r="I629" s="20"/>
      <c r="J629" s="19"/>
      <c r="K629" s="21"/>
      <c r="L629" s="21"/>
      <c r="M629" s="22"/>
      <c r="N629" s="22"/>
      <c r="O629" s="22"/>
      <c r="P629" s="22"/>
      <c r="Q629" s="22"/>
      <c r="R629" s="23"/>
      <c r="S629" s="24"/>
      <c r="T629" s="24"/>
      <c r="U629" s="25"/>
      <c r="V629" s="25"/>
      <c r="W629" s="26"/>
      <c r="X629" s="27"/>
      <c r="Y629" s="28"/>
    </row>
    <row r="630" customFormat="false" ht="11.25" hidden="false" customHeight="false" outlineLevel="0" collapsed="false">
      <c r="A630" s="29"/>
      <c r="B630" s="15"/>
      <c r="F630" s="17"/>
      <c r="G630" s="18"/>
      <c r="H630" s="19"/>
      <c r="I630" s="20"/>
      <c r="J630" s="19"/>
      <c r="K630" s="21"/>
      <c r="L630" s="21"/>
      <c r="M630" s="22"/>
      <c r="N630" s="22"/>
      <c r="O630" s="22"/>
      <c r="P630" s="22"/>
      <c r="Q630" s="22"/>
      <c r="R630" s="23"/>
      <c r="S630" s="24"/>
      <c r="T630" s="24"/>
      <c r="U630" s="25"/>
      <c r="V630" s="25"/>
      <c r="W630" s="26"/>
      <c r="X630" s="27"/>
      <c r="Y630" s="28"/>
    </row>
    <row r="631" customFormat="false" ht="11.25" hidden="false" customHeight="false" outlineLevel="0" collapsed="false">
      <c r="A631" s="29"/>
      <c r="B631" s="15"/>
      <c r="F631" s="17"/>
      <c r="G631" s="18"/>
      <c r="H631" s="19"/>
      <c r="I631" s="20"/>
      <c r="J631" s="19"/>
      <c r="K631" s="21"/>
      <c r="L631" s="21"/>
      <c r="M631" s="22"/>
      <c r="N631" s="22"/>
      <c r="O631" s="22"/>
      <c r="P631" s="22"/>
      <c r="Q631" s="22"/>
      <c r="R631" s="23"/>
      <c r="S631" s="24"/>
      <c r="T631" s="24"/>
      <c r="U631" s="25"/>
      <c r="V631" s="25"/>
      <c r="W631" s="26"/>
      <c r="X631" s="27"/>
      <c r="Y631" s="28"/>
    </row>
    <row r="632" customFormat="false" ht="11.25" hidden="false" customHeight="false" outlineLevel="0" collapsed="false">
      <c r="A632" s="29"/>
      <c r="B632" s="15"/>
      <c r="F632" s="17"/>
      <c r="G632" s="18"/>
      <c r="H632" s="19"/>
      <c r="I632" s="20"/>
      <c r="J632" s="19"/>
      <c r="K632" s="21"/>
      <c r="L632" s="21"/>
      <c r="M632" s="22"/>
      <c r="N632" s="22"/>
      <c r="O632" s="22"/>
      <c r="P632" s="22"/>
      <c r="Q632" s="22"/>
      <c r="R632" s="23"/>
      <c r="S632" s="24"/>
      <c r="T632" s="24"/>
      <c r="U632" s="25"/>
      <c r="V632" s="25"/>
      <c r="W632" s="26"/>
      <c r="X632" s="27"/>
      <c r="Y632" s="28"/>
    </row>
    <row r="633" customFormat="false" ht="11.25" hidden="false" customHeight="false" outlineLevel="0" collapsed="false">
      <c r="A633" s="29"/>
      <c r="B633" s="15"/>
      <c r="F633" s="17"/>
      <c r="G633" s="18"/>
      <c r="H633" s="19"/>
      <c r="I633" s="20"/>
      <c r="J633" s="19"/>
      <c r="K633" s="21"/>
      <c r="L633" s="21"/>
      <c r="M633" s="22"/>
      <c r="N633" s="22"/>
      <c r="O633" s="22"/>
      <c r="P633" s="22"/>
      <c r="Q633" s="22"/>
      <c r="R633" s="23"/>
      <c r="S633" s="24"/>
      <c r="T633" s="24"/>
      <c r="U633" s="25"/>
      <c r="V633" s="25"/>
      <c r="W633" s="26"/>
      <c r="X633" s="27"/>
      <c r="Y633" s="28"/>
    </row>
    <row r="634" customFormat="false" ht="11.25" hidden="false" customHeight="false" outlineLevel="0" collapsed="false">
      <c r="A634" s="29"/>
      <c r="B634" s="15"/>
      <c r="F634" s="17"/>
      <c r="G634" s="18"/>
      <c r="H634" s="19"/>
      <c r="I634" s="20"/>
      <c r="J634" s="19"/>
      <c r="K634" s="21"/>
      <c r="L634" s="21"/>
      <c r="M634" s="22"/>
      <c r="N634" s="22"/>
      <c r="O634" s="22"/>
      <c r="P634" s="22"/>
      <c r="Q634" s="22"/>
      <c r="R634" s="23"/>
      <c r="S634" s="24"/>
      <c r="T634" s="24"/>
      <c r="U634" s="25"/>
      <c r="V634" s="25"/>
      <c r="W634" s="26"/>
      <c r="X634" s="27"/>
      <c r="Y634" s="28"/>
    </row>
    <row r="635" customFormat="false" ht="11.25" hidden="false" customHeight="false" outlineLevel="0" collapsed="false">
      <c r="A635" s="29"/>
      <c r="B635" s="15"/>
      <c r="F635" s="17"/>
      <c r="G635" s="18"/>
      <c r="H635" s="19"/>
      <c r="I635" s="20"/>
      <c r="J635" s="19"/>
      <c r="K635" s="21"/>
      <c r="L635" s="21"/>
      <c r="M635" s="22"/>
      <c r="N635" s="22"/>
      <c r="O635" s="22"/>
      <c r="P635" s="22"/>
      <c r="Q635" s="22"/>
      <c r="R635" s="23"/>
      <c r="S635" s="24"/>
      <c r="T635" s="24"/>
      <c r="U635" s="25"/>
      <c r="V635" s="25"/>
      <c r="W635" s="26"/>
      <c r="X635" s="27"/>
      <c r="Y635" s="28"/>
    </row>
    <row r="636" customFormat="false" ht="11.25" hidden="false" customHeight="false" outlineLevel="0" collapsed="false">
      <c r="A636" s="29"/>
      <c r="B636" s="15"/>
      <c r="F636" s="17"/>
      <c r="G636" s="18"/>
      <c r="H636" s="19"/>
      <c r="I636" s="20"/>
      <c r="J636" s="19"/>
      <c r="K636" s="21"/>
      <c r="L636" s="21"/>
      <c r="M636" s="22"/>
      <c r="N636" s="22"/>
      <c r="O636" s="22"/>
      <c r="P636" s="22"/>
      <c r="Q636" s="22"/>
      <c r="R636" s="23"/>
      <c r="S636" s="24"/>
      <c r="T636" s="24"/>
      <c r="U636" s="25"/>
      <c r="V636" s="25"/>
      <c r="W636" s="26"/>
      <c r="X636" s="27"/>
      <c r="Y636" s="28"/>
    </row>
    <row r="637" customFormat="false" ht="11.25" hidden="false" customHeight="false" outlineLevel="0" collapsed="false">
      <c r="A637" s="29"/>
      <c r="B637" s="15"/>
      <c r="F637" s="17"/>
      <c r="G637" s="18"/>
      <c r="H637" s="19"/>
      <c r="I637" s="20"/>
      <c r="J637" s="19"/>
      <c r="K637" s="21"/>
      <c r="L637" s="21"/>
      <c r="M637" s="22"/>
      <c r="N637" s="22"/>
      <c r="O637" s="22"/>
      <c r="P637" s="22"/>
      <c r="Q637" s="22"/>
      <c r="R637" s="23"/>
      <c r="S637" s="24"/>
      <c r="T637" s="24"/>
      <c r="U637" s="25"/>
      <c r="V637" s="25"/>
      <c r="W637" s="26"/>
      <c r="X637" s="27"/>
      <c r="Y637" s="28"/>
    </row>
    <row r="638" customFormat="false" ht="11.25" hidden="false" customHeight="false" outlineLevel="0" collapsed="false">
      <c r="A638" s="29"/>
      <c r="B638" s="15"/>
      <c r="F638" s="17"/>
      <c r="G638" s="18"/>
      <c r="H638" s="19"/>
      <c r="I638" s="20"/>
      <c r="J638" s="19"/>
      <c r="K638" s="21"/>
      <c r="L638" s="21"/>
      <c r="M638" s="22"/>
      <c r="N638" s="22"/>
      <c r="O638" s="22"/>
      <c r="P638" s="22"/>
      <c r="Q638" s="22"/>
      <c r="R638" s="23"/>
      <c r="S638" s="24"/>
      <c r="T638" s="24"/>
      <c r="U638" s="25"/>
      <c r="V638" s="25"/>
      <c r="W638" s="26"/>
      <c r="X638" s="27"/>
      <c r="Y638" s="28"/>
    </row>
    <row r="639" customFormat="false" ht="11.25" hidden="false" customHeight="false" outlineLevel="0" collapsed="false">
      <c r="A639" s="29"/>
      <c r="B639" s="15"/>
      <c r="F639" s="17"/>
      <c r="G639" s="18"/>
      <c r="H639" s="19"/>
      <c r="I639" s="20"/>
      <c r="J639" s="19"/>
      <c r="K639" s="21"/>
      <c r="L639" s="21"/>
      <c r="M639" s="22"/>
      <c r="N639" s="22"/>
      <c r="O639" s="22"/>
      <c r="P639" s="22"/>
      <c r="Q639" s="22"/>
      <c r="R639" s="23"/>
      <c r="S639" s="24"/>
      <c r="T639" s="24"/>
      <c r="U639" s="25"/>
      <c r="V639" s="25"/>
      <c r="W639" s="26"/>
      <c r="X639" s="27"/>
      <c r="Y639" s="28"/>
    </row>
    <row r="640" customFormat="false" ht="11.25" hidden="false" customHeight="false" outlineLevel="0" collapsed="false">
      <c r="A640" s="29"/>
      <c r="B640" s="15"/>
      <c r="F640" s="17"/>
      <c r="G640" s="18"/>
      <c r="H640" s="19"/>
      <c r="I640" s="20"/>
      <c r="J640" s="19"/>
      <c r="K640" s="21"/>
      <c r="L640" s="21"/>
      <c r="M640" s="22"/>
      <c r="N640" s="22"/>
      <c r="O640" s="22"/>
      <c r="P640" s="22"/>
      <c r="Q640" s="22"/>
      <c r="R640" s="23"/>
      <c r="S640" s="24"/>
      <c r="T640" s="24"/>
      <c r="U640" s="25"/>
      <c r="V640" s="25"/>
      <c r="W640" s="26"/>
      <c r="X640" s="27"/>
      <c r="Y640" s="28"/>
    </row>
    <row r="641" customFormat="false" ht="11.25" hidden="false" customHeight="false" outlineLevel="0" collapsed="false">
      <c r="A641" s="29"/>
      <c r="B641" s="15"/>
      <c r="F641" s="17"/>
      <c r="G641" s="18"/>
      <c r="H641" s="19"/>
      <c r="I641" s="20"/>
      <c r="J641" s="19"/>
      <c r="K641" s="21"/>
      <c r="L641" s="21"/>
      <c r="M641" s="22"/>
      <c r="N641" s="22"/>
      <c r="O641" s="22"/>
      <c r="P641" s="22"/>
      <c r="Q641" s="22"/>
      <c r="R641" s="23"/>
      <c r="S641" s="24"/>
      <c r="T641" s="24"/>
      <c r="U641" s="25"/>
      <c r="V641" s="25"/>
      <c r="W641" s="26"/>
      <c r="X641" s="27"/>
      <c r="Y641" s="28"/>
    </row>
    <row r="642" customFormat="false" ht="11.25" hidden="false" customHeight="false" outlineLevel="0" collapsed="false">
      <c r="A642" s="29"/>
      <c r="B642" s="15"/>
      <c r="F642" s="17"/>
      <c r="G642" s="18"/>
      <c r="H642" s="19"/>
      <c r="I642" s="20"/>
      <c r="J642" s="19"/>
      <c r="K642" s="21"/>
      <c r="L642" s="21"/>
      <c r="M642" s="22"/>
      <c r="N642" s="22"/>
      <c r="O642" s="22"/>
      <c r="P642" s="22"/>
      <c r="Q642" s="22"/>
      <c r="R642" s="23"/>
      <c r="S642" s="24"/>
      <c r="T642" s="24"/>
      <c r="U642" s="25"/>
      <c r="V642" s="25"/>
      <c r="W642" s="26"/>
      <c r="X642" s="27"/>
      <c r="Y642" s="28"/>
    </row>
    <row r="643" customFormat="false" ht="11.25" hidden="false" customHeight="false" outlineLevel="0" collapsed="false">
      <c r="A643" s="29"/>
      <c r="B643" s="15"/>
      <c r="F643" s="17"/>
      <c r="G643" s="18"/>
      <c r="H643" s="19"/>
      <c r="I643" s="20"/>
      <c r="J643" s="19"/>
      <c r="K643" s="21"/>
      <c r="L643" s="21"/>
      <c r="M643" s="22"/>
      <c r="N643" s="22"/>
      <c r="O643" s="22"/>
      <c r="P643" s="22"/>
      <c r="Q643" s="22"/>
      <c r="R643" s="23"/>
      <c r="S643" s="24"/>
      <c r="T643" s="24"/>
      <c r="U643" s="25"/>
      <c r="V643" s="25"/>
      <c r="W643" s="26"/>
      <c r="X643" s="27"/>
      <c r="Y643" s="28"/>
    </row>
    <row r="644" customFormat="false" ht="11.25" hidden="false" customHeight="false" outlineLevel="0" collapsed="false">
      <c r="A644" s="29"/>
      <c r="B644" s="15"/>
      <c r="F644" s="17"/>
      <c r="G644" s="18"/>
      <c r="H644" s="19"/>
      <c r="I644" s="20"/>
      <c r="J644" s="19"/>
      <c r="K644" s="21"/>
      <c r="L644" s="21"/>
      <c r="M644" s="22"/>
      <c r="N644" s="22"/>
      <c r="O644" s="22"/>
      <c r="P644" s="22"/>
      <c r="Q644" s="22"/>
      <c r="R644" s="23"/>
      <c r="S644" s="24"/>
      <c r="T644" s="24"/>
      <c r="U644" s="25"/>
      <c r="V644" s="25"/>
      <c r="W644" s="26"/>
      <c r="X644" s="27"/>
      <c r="Y644" s="28"/>
    </row>
    <row r="645" customFormat="false" ht="11.25" hidden="false" customHeight="false" outlineLevel="0" collapsed="false">
      <c r="A645" s="29"/>
      <c r="B645" s="15"/>
      <c r="F645" s="17"/>
      <c r="G645" s="18"/>
      <c r="H645" s="19"/>
      <c r="I645" s="20"/>
      <c r="J645" s="19"/>
      <c r="K645" s="21"/>
      <c r="L645" s="21"/>
      <c r="M645" s="22"/>
      <c r="N645" s="22"/>
      <c r="O645" s="22"/>
      <c r="P645" s="22"/>
      <c r="Q645" s="22"/>
      <c r="R645" s="23"/>
      <c r="S645" s="24"/>
      <c r="T645" s="24"/>
      <c r="U645" s="25"/>
      <c r="V645" s="25"/>
      <c r="W645" s="26"/>
      <c r="X645" s="27"/>
      <c r="Y645" s="28"/>
    </row>
    <row r="646" customFormat="false" ht="11.25" hidden="false" customHeight="false" outlineLevel="0" collapsed="false">
      <c r="A646" s="29"/>
      <c r="B646" s="15"/>
      <c r="F646" s="17"/>
      <c r="G646" s="18"/>
      <c r="H646" s="19"/>
      <c r="I646" s="20"/>
      <c r="J646" s="19"/>
      <c r="K646" s="21"/>
      <c r="L646" s="21"/>
      <c r="M646" s="22"/>
      <c r="N646" s="22"/>
      <c r="O646" s="22"/>
      <c r="P646" s="22"/>
      <c r="Q646" s="22"/>
      <c r="R646" s="23"/>
      <c r="S646" s="24"/>
      <c r="T646" s="24"/>
      <c r="U646" s="25"/>
      <c r="V646" s="25"/>
      <c r="W646" s="26"/>
      <c r="X646" s="27"/>
      <c r="Y646" s="28"/>
    </row>
    <row r="647" customFormat="false" ht="11.25" hidden="false" customHeight="false" outlineLevel="0" collapsed="false">
      <c r="A647" s="29"/>
      <c r="B647" s="15"/>
      <c r="F647" s="17"/>
      <c r="G647" s="18"/>
      <c r="H647" s="19"/>
      <c r="I647" s="20"/>
      <c r="J647" s="19"/>
      <c r="K647" s="21"/>
      <c r="L647" s="21"/>
      <c r="M647" s="22"/>
      <c r="N647" s="22"/>
      <c r="O647" s="22"/>
      <c r="P647" s="22"/>
      <c r="Q647" s="22"/>
      <c r="R647" s="23"/>
      <c r="S647" s="24"/>
      <c r="T647" s="24"/>
      <c r="U647" s="25"/>
      <c r="V647" s="25"/>
      <c r="W647" s="26"/>
      <c r="X647" s="27"/>
      <c r="Y647" s="28"/>
    </row>
    <row r="648" customFormat="false" ht="11.25" hidden="false" customHeight="false" outlineLevel="0" collapsed="false">
      <c r="A648" s="29"/>
      <c r="B648" s="15"/>
      <c r="F648" s="17"/>
      <c r="G648" s="18"/>
      <c r="H648" s="19"/>
      <c r="I648" s="20"/>
      <c r="J648" s="19"/>
      <c r="K648" s="21"/>
      <c r="L648" s="21"/>
      <c r="M648" s="22"/>
      <c r="N648" s="22"/>
      <c r="O648" s="22"/>
      <c r="P648" s="22"/>
      <c r="Q648" s="22"/>
      <c r="R648" s="23"/>
      <c r="S648" s="24"/>
      <c r="T648" s="24"/>
      <c r="U648" s="25"/>
      <c r="V648" s="25"/>
      <c r="W648" s="26"/>
      <c r="X648" s="27"/>
      <c r="Y648" s="28"/>
    </row>
    <row r="649" customFormat="false" ht="11.25" hidden="false" customHeight="false" outlineLevel="0" collapsed="false">
      <c r="A649" s="29"/>
      <c r="B649" s="15"/>
      <c r="F649" s="17"/>
      <c r="G649" s="18"/>
      <c r="H649" s="19"/>
      <c r="I649" s="20"/>
      <c r="J649" s="19"/>
      <c r="K649" s="21"/>
      <c r="L649" s="21"/>
      <c r="M649" s="22"/>
      <c r="N649" s="22"/>
      <c r="O649" s="22"/>
      <c r="P649" s="22"/>
      <c r="Q649" s="22"/>
      <c r="R649" s="23"/>
      <c r="S649" s="24"/>
      <c r="T649" s="24"/>
      <c r="U649" s="25"/>
      <c r="V649" s="25"/>
      <c r="W649" s="26"/>
      <c r="X649" s="27"/>
      <c r="Y649" s="28"/>
    </row>
    <row r="650" customFormat="false" ht="11.25" hidden="false" customHeight="false" outlineLevel="0" collapsed="false">
      <c r="A650" s="29"/>
      <c r="B650" s="15"/>
      <c r="F650" s="17"/>
      <c r="G650" s="18"/>
      <c r="H650" s="19"/>
      <c r="I650" s="20"/>
      <c r="J650" s="19"/>
      <c r="K650" s="21"/>
      <c r="L650" s="21"/>
      <c r="M650" s="22"/>
      <c r="N650" s="22"/>
      <c r="O650" s="22"/>
      <c r="P650" s="22"/>
      <c r="Q650" s="22"/>
      <c r="R650" s="23"/>
      <c r="S650" s="24"/>
      <c r="T650" s="24"/>
      <c r="U650" s="25"/>
      <c r="V650" s="25"/>
      <c r="W650" s="26"/>
      <c r="X650" s="27"/>
      <c r="Y650" s="28"/>
    </row>
    <row r="651" customFormat="false" ht="11.25" hidden="false" customHeight="false" outlineLevel="0" collapsed="false">
      <c r="A651" s="29"/>
      <c r="B651" s="15"/>
      <c r="F651" s="17"/>
      <c r="G651" s="18"/>
      <c r="H651" s="19"/>
      <c r="I651" s="20"/>
      <c r="J651" s="19"/>
      <c r="K651" s="21"/>
      <c r="L651" s="21"/>
      <c r="M651" s="22"/>
      <c r="N651" s="22"/>
      <c r="O651" s="22"/>
      <c r="P651" s="22"/>
      <c r="Q651" s="22"/>
      <c r="R651" s="23"/>
      <c r="S651" s="24"/>
      <c r="T651" s="24"/>
      <c r="U651" s="25"/>
      <c r="V651" s="25"/>
      <c r="W651" s="26"/>
      <c r="X651" s="27"/>
      <c r="Y651" s="28"/>
    </row>
    <row r="652" customFormat="false" ht="11.25" hidden="false" customHeight="false" outlineLevel="0" collapsed="false">
      <c r="A652" s="29"/>
      <c r="B652" s="15"/>
      <c r="F652" s="17"/>
      <c r="G652" s="18"/>
      <c r="H652" s="19"/>
      <c r="I652" s="20"/>
      <c r="J652" s="19"/>
      <c r="K652" s="21"/>
      <c r="L652" s="21"/>
      <c r="M652" s="22"/>
      <c r="N652" s="22"/>
      <c r="O652" s="22"/>
      <c r="P652" s="22"/>
      <c r="Q652" s="22"/>
      <c r="R652" s="23"/>
      <c r="S652" s="24"/>
      <c r="T652" s="24"/>
      <c r="U652" s="25"/>
      <c r="V652" s="25"/>
      <c r="W652" s="26"/>
      <c r="X652" s="27"/>
      <c r="Y652" s="28"/>
    </row>
    <row r="653" customFormat="false" ht="11.25" hidden="false" customHeight="false" outlineLevel="0" collapsed="false">
      <c r="A653" s="29"/>
      <c r="B653" s="15"/>
      <c r="F653" s="17"/>
      <c r="G653" s="18"/>
      <c r="H653" s="19"/>
      <c r="I653" s="20"/>
      <c r="J653" s="19"/>
      <c r="K653" s="21"/>
      <c r="L653" s="21"/>
      <c r="M653" s="22"/>
      <c r="N653" s="22"/>
      <c r="O653" s="22"/>
      <c r="P653" s="22"/>
      <c r="Q653" s="22"/>
      <c r="R653" s="23"/>
      <c r="S653" s="24"/>
      <c r="T653" s="24"/>
      <c r="U653" s="25"/>
      <c r="V653" s="25"/>
      <c r="W653" s="26"/>
      <c r="X653" s="27"/>
      <c r="Y653" s="28"/>
    </row>
    <row r="654" customFormat="false" ht="11.25" hidden="false" customHeight="false" outlineLevel="0" collapsed="false">
      <c r="A654" s="29"/>
      <c r="B654" s="15"/>
      <c r="F654" s="17"/>
      <c r="G654" s="18"/>
      <c r="H654" s="19"/>
      <c r="I654" s="20"/>
      <c r="J654" s="19"/>
      <c r="K654" s="21"/>
      <c r="L654" s="21"/>
      <c r="M654" s="22"/>
      <c r="N654" s="22"/>
      <c r="O654" s="22"/>
      <c r="P654" s="22"/>
      <c r="Q654" s="22"/>
      <c r="R654" s="23"/>
      <c r="S654" s="24"/>
      <c r="T654" s="24"/>
      <c r="U654" s="25"/>
      <c r="V654" s="25"/>
      <c r="W654" s="26"/>
      <c r="X654" s="27"/>
      <c r="Y654" s="28"/>
    </row>
    <row r="655" customFormat="false" ht="11.25" hidden="false" customHeight="false" outlineLevel="0" collapsed="false">
      <c r="A655" s="29"/>
      <c r="B655" s="15"/>
      <c r="F655" s="17"/>
      <c r="G655" s="18"/>
      <c r="H655" s="19"/>
      <c r="I655" s="20"/>
      <c r="J655" s="19"/>
      <c r="K655" s="21"/>
      <c r="L655" s="21"/>
      <c r="M655" s="22"/>
      <c r="N655" s="22"/>
      <c r="O655" s="22"/>
      <c r="P655" s="22"/>
      <c r="Q655" s="22"/>
      <c r="R655" s="23"/>
      <c r="S655" s="24"/>
      <c r="T655" s="24"/>
      <c r="U655" s="25"/>
      <c r="V655" s="25"/>
      <c r="W655" s="26"/>
      <c r="X655" s="27"/>
      <c r="Y655" s="28"/>
    </row>
    <row r="656" customFormat="false" ht="11.25" hidden="false" customHeight="false" outlineLevel="0" collapsed="false">
      <c r="A656" s="29"/>
      <c r="B656" s="15"/>
      <c r="F656" s="17"/>
      <c r="G656" s="18"/>
      <c r="H656" s="19"/>
      <c r="I656" s="20"/>
      <c r="J656" s="19"/>
      <c r="K656" s="21"/>
      <c r="L656" s="21"/>
      <c r="M656" s="22"/>
      <c r="N656" s="22"/>
      <c r="O656" s="22"/>
      <c r="P656" s="22"/>
      <c r="Q656" s="22"/>
      <c r="R656" s="23"/>
      <c r="S656" s="24"/>
      <c r="T656" s="24"/>
      <c r="U656" s="25"/>
      <c r="V656" s="25"/>
      <c r="W656" s="26"/>
      <c r="X656" s="27"/>
      <c r="Y656" s="28"/>
    </row>
    <row r="657" customFormat="false" ht="11.25" hidden="false" customHeight="false" outlineLevel="0" collapsed="false">
      <c r="A657" s="29"/>
      <c r="B657" s="15"/>
      <c r="F657" s="17"/>
      <c r="G657" s="18"/>
      <c r="H657" s="19"/>
      <c r="I657" s="20"/>
      <c r="J657" s="19"/>
      <c r="K657" s="21"/>
      <c r="L657" s="21"/>
      <c r="M657" s="22"/>
      <c r="N657" s="22"/>
      <c r="O657" s="22"/>
      <c r="P657" s="22"/>
      <c r="Q657" s="22"/>
      <c r="R657" s="23"/>
      <c r="S657" s="24"/>
      <c r="T657" s="24"/>
      <c r="U657" s="25"/>
      <c r="V657" s="25"/>
      <c r="W657" s="26"/>
      <c r="X657" s="27"/>
      <c r="Y657" s="28"/>
    </row>
    <row r="658" customFormat="false" ht="11.25" hidden="false" customHeight="false" outlineLevel="0" collapsed="false">
      <c r="A658" s="29"/>
      <c r="B658" s="15"/>
      <c r="F658" s="17"/>
      <c r="G658" s="18"/>
      <c r="H658" s="19"/>
      <c r="I658" s="20"/>
      <c r="J658" s="19"/>
      <c r="K658" s="21"/>
      <c r="L658" s="21"/>
      <c r="M658" s="22"/>
      <c r="N658" s="22"/>
      <c r="O658" s="22"/>
      <c r="P658" s="22"/>
      <c r="Q658" s="22"/>
      <c r="R658" s="23"/>
      <c r="S658" s="24"/>
      <c r="T658" s="24"/>
      <c r="U658" s="25"/>
      <c r="V658" s="25"/>
      <c r="W658" s="26"/>
      <c r="X658" s="27"/>
      <c r="Y658" s="28"/>
    </row>
    <row r="659" customFormat="false" ht="11.25" hidden="false" customHeight="false" outlineLevel="0" collapsed="false">
      <c r="A659" s="29"/>
      <c r="B659" s="15"/>
      <c r="F659" s="17"/>
      <c r="G659" s="18"/>
      <c r="H659" s="19"/>
      <c r="I659" s="20"/>
      <c r="J659" s="19"/>
      <c r="K659" s="21"/>
      <c r="L659" s="21"/>
      <c r="M659" s="22"/>
      <c r="N659" s="22"/>
      <c r="O659" s="22"/>
      <c r="P659" s="22"/>
      <c r="Q659" s="22"/>
      <c r="R659" s="23"/>
      <c r="S659" s="24"/>
      <c r="T659" s="24"/>
      <c r="U659" s="25"/>
      <c r="V659" s="25"/>
      <c r="W659" s="26"/>
      <c r="X659" s="27"/>
      <c r="Y659" s="28"/>
    </row>
    <row r="660" customFormat="false" ht="11.25" hidden="false" customHeight="false" outlineLevel="0" collapsed="false">
      <c r="A660" s="29"/>
      <c r="B660" s="15"/>
      <c r="F660" s="17"/>
      <c r="G660" s="18"/>
      <c r="H660" s="19"/>
      <c r="I660" s="20"/>
      <c r="J660" s="19"/>
      <c r="K660" s="21"/>
      <c r="L660" s="21"/>
      <c r="M660" s="22"/>
      <c r="N660" s="22"/>
      <c r="O660" s="22"/>
      <c r="P660" s="22"/>
      <c r="Q660" s="22"/>
      <c r="R660" s="23"/>
      <c r="S660" s="24"/>
      <c r="T660" s="24"/>
      <c r="U660" s="25"/>
      <c r="V660" s="25"/>
      <c r="W660" s="26"/>
      <c r="X660" s="27"/>
      <c r="Y660" s="28"/>
    </row>
    <row r="661" customFormat="false" ht="11.25" hidden="false" customHeight="false" outlineLevel="0" collapsed="false">
      <c r="A661" s="29"/>
      <c r="B661" s="15"/>
      <c r="F661" s="17"/>
      <c r="G661" s="18"/>
      <c r="H661" s="19"/>
      <c r="I661" s="20"/>
      <c r="J661" s="19"/>
      <c r="K661" s="21"/>
      <c r="L661" s="21"/>
      <c r="M661" s="22"/>
      <c r="N661" s="22"/>
      <c r="O661" s="22"/>
      <c r="P661" s="22"/>
      <c r="Q661" s="22"/>
      <c r="R661" s="23"/>
      <c r="S661" s="24"/>
      <c r="T661" s="24"/>
      <c r="U661" s="25"/>
      <c r="V661" s="25"/>
      <c r="W661" s="26"/>
      <c r="X661" s="27"/>
      <c r="Y661" s="28"/>
    </row>
    <row r="662" customFormat="false" ht="11.25" hidden="false" customHeight="false" outlineLevel="0" collapsed="false">
      <c r="A662" s="29"/>
      <c r="B662" s="15"/>
      <c r="F662" s="17"/>
      <c r="G662" s="18"/>
      <c r="H662" s="19"/>
      <c r="I662" s="20"/>
      <c r="J662" s="19"/>
      <c r="K662" s="21"/>
      <c r="L662" s="21"/>
      <c r="M662" s="22"/>
      <c r="N662" s="22"/>
      <c r="O662" s="22"/>
      <c r="P662" s="22"/>
      <c r="Q662" s="22"/>
      <c r="R662" s="23"/>
      <c r="S662" s="24"/>
      <c r="T662" s="24"/>
      <c r="U662" s="25"/>
      <c r="V662" s="25"/>
      <c r="W662" s="26"/>
      <c r="X662" s="27"/>
      <c r="Y662" s="28"/>
    </row>
    <row r="663" customFormat="false" ht="11.25" hidden="false" customHeight="false" outlineLevel="0" collapsed="false">
      <c r="A663" s="29"/>
      <c r="B663" s="15"/>
      <c r="F663" s="17"/>
      <c r="G663" s="18"/>
      <c r="H663" s="19"/>
      <c r="I663" s="20"/>
      <c r="J663" s="19"/>
      <c r="K663" s="21"/>
      <c r="L663" s="21"/>
      <c r="M663" s="22"/>
      <c r="N663" s="22"/>
      <c r="O663" s="22"/>
      <c r="P663" s="22"/>
      <c r="Q663" s="22"/>
      <c r="R663" s="23"/>
      <c r="S663" s="24"/>
      <c r="T663" s="24"/>
      <c r="U663" s="25"/>
      <c r="V663" s="25"/>
      <c r="W663" s="26"/>
      <c r="X663" s="27"/>
      <c r="Y663" s="28"/>
    </row>
    <row r="664" customFormat="false" ht="11.25" hidden="false" customHeight="false" outlineLevel="0" collapsed="false">
      <c r="A664" s="29"/>
      <c r="B664" s="15"/>
      <c r="F664" s="17"/>
      <c r="G664" s="18"/>
      <c r="H664" s="19"/>
      <c r="I664" s="20"/>
      <c r="J664" s="19"/>
      <c r="K664" s="21"/>
      <c r="L664" s="21"/>
      <c r="M664" s="22"/>
      <c r="N664" s="22"/>
      <c r="O664" s="22"/>
      <c r="P664" s="22"/>
      <c r="Q664" s="22"/>
      <c r="R664" s="23"/>
      <c r="S664" s="24"/>
      <c r="T664" s="24"/>
      <c r="U664" s="25"/>
      <c r="V664" s="25"/>
      <c r="W664" s="26"/>
      <c r="X664" s="27"/>
      <c r="Y664" s="28"/>
    </row>
    <row r="665" customFormat="false" ht="11.25" hidden="false" customHeight="false" outlineLevel="0" collapsed="false">
      <c r="A665" s="29"/>
      <c r="B665" s="15"/>
      <c r="F665" s="17"/>
      <c r="G665" s="18"/>
      <c r="H665" s="19"/>
      <c r="I665" s="20"/>
      <c r="J665" s="19"/>
      <c r="K665" s="21"/>
      <c r="L665" s="21"/>
      <c r="M665" s="22"/>
      <c r="N665" s="22"/>
      <c r="O665" s="22"/>
      <c r="P665" s="22"/>
      <c r="Q665" s="22"/>
      <c r="R665" s="23"/>
      <c r="S665" s="24"/>
      <c r="T665" s="24"/>
      <c r="U665" s="25"/>
      <c r="V665" s="25"/>
      <c r="W665" s="26"/>
      <c r="X665" s="27"/>
      <c r="Y665" s="28"/>
    </row>
    <row r="666" customFormat="false" ht="11.25" hidden="false" customHeight="false" outlineLevel="0" collapsed="false">
      <c r="A666" s="29"/>
      <c r="B666" s="15"/>
      <c r="F666" s="17"/>
      <c r="G666" s="18"/>
      <c r="H666" s="19"/>
      <c r="I666" s="20"/>
      <c r="J666" s="19"/>
      <c r="K666" s="21"/>
      <c r="L666" s="21"/>
      <c r="M666" s="22"/>
      <c r="N666" s="22"/>
      <c r="O666" s="22"/>
      <c r="P666" s="22"/>
      <c r="Q666" s="22"/>
      <c r="R666" s="23"/>
      <c r="S666" s="24"/>
      <c r="T666" s="24"/>
      <c r="U666" s="25"/>
      <c r="V666" s="25"/>
      <c r="W666" s="26"/>
      <c r="X666" s="27"/>
      <c r="Y666" s="28"/>
    </row>
    <row r="667" customFormat="false" ht="11.25" hidden="false" customHeight="false" outlineLevel="0" collapsed="false">
      <c r="A667" s="29"/>
      <c r="B667" s="15"/>
      <c r="F667" s="17"/>
      <c r="G667" s="18"/>
      <c r="H667" s="19"/>
      <c r="I667" s="20"/>
      <c r="J667" s="19"/>
      <c r="K667" s="21"/>
      <c r="L667" s="21"/>
      <c r="M667" s="22"/>
      <c r="N667" s="22"/>
      <c r="O667" s="22"/>
      <c r="P667" s="22"/>
      <c r="Q667" s="22"/>
      <c r="R667" s="23"/>
      <c r="S667" s="24"/>
      <c r="T667" s="24"/>
      <c r="U667" s="25"/>
      <c r="V667" s="25"/>
      <c r="W667" s="26"/>
      <c r="X667" s="27"/>
      <c r="Y667" s="28"/>
    </row>
    <row r="668" customFormat="false" ht="11.25" hidden="false" customHeight="false" outlineLevel="0" collapsed="false">
      <c r="A668" s="29"/>
      <c r="B668" s="15"/>
      <c r="F668" s="17"/>
      <c r="G668" s="18"/>
      <c r="H668" s="19"/>
      <c r="I668" s="20"/>
      <c r="J668" s="19"/>
      <c r="K668" s="21"/>
      <c r="L668" s="21"/>
      <c r="M668" s="22"/>
      <c r="N668" s="22"/>
      <c r="O668" s="22"/>
      <c r="P668" s="22"/>
      <c r="Q668" s="22"/>
      <c r="R668" s="23"/>
      <c r="S668" s="24"/>
      <c r="T668" s="24"/>
      <c r="U668" s="25"/>
      <c r="V668" s="25"/>
      <c r="W668" s="26"/>
      <c r="X668" s="27"/>
      <c r="Y668" s="28"/>
    </row>
    <row r="669" customFormat="false" ht="11.25" hidden="false" customHeight="false" outlineLevel="0" collapsed="false">
      <c r="A669" s="29"/>
      <c r="B669" s="15"/>
      <c r="F669" s="17"/>
      <c r="G669" s="18"/>
      <c r="H669" s="19"/>
      <c r="I669" s="20"/>
      <c r="J669" s="19"/>
      <c r="K669" s="21"/>
      <c r="L669" s="21"/>
      <c r="M669" s="22"/>
      <c r="N669" s="22"/>
      <c r="O669" s="22"/>
      <c r="P669" s="22"/>
      <c r="Q669" s="22"/>
      <c r="R669" s="23"/>
      <c r="S669" s="24"/>
      <c r="T669" s="24"/>
      <c r="U669" s="25"/>
      <c r="V669" s="25"/>
      <c r="W669" s="26"/>
      <c r="X669" s="27"/>
      <c r="Y669" s="28"/>
    </row>
    <row r="670" customFormat="false" ht="11.25" hidden="false" customHeight="false" outlineLevel="0" collapsed="false">
      <c r="A670" s="29"/>
      <c r="B670" s="15"/>
      <c r="F670" s="17"/>
      <c r="G670" s="18"/>
      <c r="H670" s="19"/>
      <c r="I670" s="20"/>
      <c r="J670" s="19"/>
      <c r="K670" s="21"/>
      <c r="L670" s="21"/>
      <c r="M670" s="22"/>
      <c r="N670" s="22"/>
      <c r="O670" s="22"/>
      <c r="P670" s="22"/>
      <c r="Q670" s="22"/>
      <c r="R670" s="23"/>
      <c r="S670" s="24"/>
      <c r="T670" s="24"/>
      <c r="U670" s="25"/>
      <c r="V670" s="25"/>
      <c r="W670" s="26"/>
      <c r="X670" s="27"/>
      <c r="Y670" s="28"/>
    </row>
    <row r="671" customFormat="false" ht="11.25" hidden="false" customHeight="false" outlineLevel="0" collapsed="false">
      <c r="A671" s="29"/>
      <c r="B671" s="15"/>
      <c r="F671" s="17"/>
      <c r="G671" s="18"/>
      <c r="H671" s="19"/>
      <c r="I671" s="20"/>
      <c r="J671" s="19"/>
      <c r="K671" s="21"/>
      <c r="L671" s="21"/>
      <c r="M671" s="22"/>
      <c r="N671" s="22"/>
      <c r="O671" s="22"/>
      <c r="P671" s="22"/>
      <c r="Q671" s="22"/>
      <c r="R671" s="23"/>
      <c r="S671" s="24"/>
      <c r="T671" s="24"/>
      <c r="U671" s="25"/>
      <c r="V671" s="25"/>
      <c r="W671" s="26"/>
      <c r="X671" s="27"/>
      <c r="Y671" s="28"/>
    </row>
    <row r="672" customFormat="false" ht="11.25" hidden="false" customHeight="false" outlineLevel="0" collapsed="false">
      <c r="A672" s="29"/>
      <c r="B672" s="15"/>
      <c r="F672" s="17"/>
      <c r="G672" s="18"/>
      <c r="H672" s="19"/>
      <c r="I672" s="20"/>
      <c r="J672" s="19"/>
      <c r="K672" s="21"/>
      <c r="L672" s="21"/>
      <c r="M672" s="22"/>
      <c r="N672" s="22"/>
      <c r="O672" s="22"/>
      <c r="P672" s="22"/>
      <c r="Q672" s="22"/>
      <c r="R672" s="23"/>
      <c r="S672" s="24"/>
      <c r="T672" s="24"/>
      <c r="U672" s="25"/>
      <c r="V672" s="25"/>
      <c r="W672" s="26"/>
      <c r="X672" s="27"/>
      <c r="Y672" s="28"/>
    </row>
    <row r="673" customFormat="false" ht="11.25" hidden="false" customHeight="false" outlineLevel="0" collapsed="false">
      <c r="A673" s="29"/>
      <c r="B673" s="15"/>
      <c r="F673" s="17"/>
      <c r="G673" s="18"/>
      <c r="H673" s="19"/>
      <c r="I673" s="20"/>
      <c r="J673" s="19"/>
      <c r="K673" s="21"/>
      <c r="L673" s="21"/>
      <c r="M673" s="22"/>
      <c r="N673" s="22"/>
      <c r="O673" s="22"/>
      <c r="P673" s="22"/>
      <c r="Q673" s="22"/>
      <c r="R673" s="23"/>
      <c r="S673" s="24"/>
      <c r="T673" s="24"/>
      <c r="U673" s="25"/>
      <c r="V673" s="25"/>
      <c r="W673" s="26"/>
      <c r="X673" s="27"/>
      <c r="Y673" s="28"/>
    </row>
    <row r="674" customFormat="false" ht="11.25" hidden="false" customHeight="false" outlineLevel="0" collapsed="false">
      <c r="A674" s="29"/>
      <c r="B674" s="15"/>
      <c r="F674" s="17"/>
      <c r="G674" s="18"/>
      <c r="H674" s="19"/>
      <c r="I674" s="20"/>
      <c r="J674" s="19"/>
      <c r="K674" s="21"/>
      <c r="L674" s="21"/>
      <c r="M674" s="22"/>
      <c r="N674" s="22"/>
      <c r="O674" s="22"/>
      <c r="P674" s="22"/>
      <c r="Q674" s="22"/>
      <c r="R674" s="23"/>
      <c r="S674" s="24"/>
      <c r="T674" s="24"/>
      <c r="U674" s="25"/>
      <c r="V674" s="25"/>
      <c r="W674" s="26"/>
      <c r="X674" s="27"/>
      <c r="Y674" s="28"/>
    </row>
    <row r="675" customFormat="false" ht="11.25" hidden="false" customHeight="false" outlineLevel="0" collapsed="false">
      <c r="A675" s="29"/>
      <c r="B675" s="15"/>
      <c r="F675" s="17"/>
      <c r="G675" s="18"/>
      <c r="H675" s="19"/>
      <c r="I675" s="20"/>
      <c r="J675" s="19"/>
      <c r="K675" s="21"/>
      <c r="L675" s="21"/>
      <c r="M675" s="22"/>
      <c r="N675" s="22"/>
      <c r="O675" s="22"/>
      <c r="P675" s="22"/>
      <c r="Q675" s="22"/>
      <c r="R675" s="23"/>
      <c r="S675" s="24"/>
      <c r="T675" s="24"/>
      <c r="U675" s="25"/>
      <c r="V675" s="25"/>
      <c r="W675" s="26"/>
      <c r="X675" s="27"/>
      <c r="Y675" s="28"/>
    </row>
    <row r="676" customFormat="false" ht="11.25" hidden="false" customHeight="false" outlineLevel="0" collapsed="false">
      <c r="A676" s="29"/>
      <c r="B676" s="15"/>
      <c r="F676" s="17"/>
      <c r="G676" s="18"/>
      <c r="H676" s="19"/>
      <c r="I676" s="20"/>
      <c r="J676" s="19"/>
      <c r="K676" s="21"/>
      <c r="L676" s="21"/>
      <c r="M676" s="22"/>
      <c r="N676" s="22"/>
      <c r="O676" s="22"/>
      <c r="P676" s="22"/>
      <c r="Q676" s="22"/>
      <c r="R676" s="23"/>
      <c r="S676" s="24"/>
      <c r="T676" s="24"/>
      <c r="U676" s="25"/>
      <c r="V676" s="25"/>
      <c r="W676" s="26"/>
      <c r="X676" s="27"/>
      <c r="Y676" s="28"/>
    </row>
    <row r="677" customFormat="false" ht="11.25" hidden="false" customHeight="false" outlineLevel="0" collapsed="false">
      <c r="A677" s="29"/>
      <c r="B677" s="15"/>
      <c r="F677" s="17"/>
      <c r="G677" s="18"/>
      <c r="H677" s="19"/>
      <c r="I677" s="20"/>
      <c r="J677" s="19"/>
      <c r="K677" s="21"/>
      <c r="L677" s="21"/>
      <c r="M677" s="22"/>
      <c r="N677" s="22"/>
      <c r="O677" s="22"/>
      <c r="P677" s="22"/>
      <c r="Q677" s="22"/>
      <c r="R677" s="23"/>
      <c r="S677" s="24"/>
      <c r="T677" s="24"/>
      <c r="U677" s="25"/>
      <c r="V677" s="25"/>
      <c r="W677" s="26"/>
      <c r="X677" s="27"/>
      <c r="Y677" s="28"/>
    </row>
    <row r="678" customFormat="false" ht="11.25" hidden="false" customHeight="false" outlineLevel="0" collapsed="false">
      <c r="A678" s="29"/>
      <c r="B678" s="15"/>
      <c r="F678" s="17"/>
      <c r="G678" s="18"/>
      <c r="H678" s="19"/>
      <c r="I678" s="20"/>
      <c r="J678" s="19"/>
      <c r="K678" s="21"/>
      <c r="L678" s="21"/>
      <c r="M678" s="22"/>
      <c r="N678" s="22"/>
      <c r="O678" s="22"/>
      <c r="P678" s="22"/>
      <c r="Q678" s="22"/>
      <c r="R678" s="23"/>
      <c r="S678" s="24"/>
      <c r="T678" s="24"/>
      <c r="U678" s="25"/>
      <c r="V678" s="25"/>
      <c r="W678" s="26"/>
      <c r="X678" s="27"/>
      <c r="Y678" s="28"/>
    </row>
    <row r="679" customFormat="false" ht="11.25" hidden="false" customHeight="false" outlineLevel="0" collapsed="false">
      <c r="A679" s="29"/>
      <c r="B679" s="15"/>
      <c r="F679" s="17"/>
      <c r="G679" s="18"/>
      <c r="H679" s="19"/>
      <c r="I679" s="20"/>
      <c r="J679" s="19"/>
      <c r="K679" s="21"/>
      <c r="L679" s="21"/>
      <c r="M679" s="22"/>
      <c r="N679" s="22"/>
      <c r="O679" s="22"/>
      <c r="P679" s="22"/>
      <c r="Q679" s="22"/>
      <c r="R679" s="23"/>
      <c r="S679" s="24"/>
      <c r="T679" s="24"/>
      <c r="U679" s="25"/>
      <c r="V679" s="25"/>
      <c r="W679" s="26"/>
      <c r="X679" s="27"/>
      <c r="Y679" s="28"/>
    </row>
    <row r="680" customFormat="false" ht="11.25" hidden="false" customHeight="false" outlineLevel="0" collapsed="false">
      <c r="A680" s="29"/>
      <c r="B680" s="15"/>
      <c r="F680" s="17"/>
      <c r="G680" s="18"/>
      <c r="H680" s="19"/>
      <c r="I680" s="20"/>
      <c r="J680" s="19"/>
      <c r="K680" s="21"/>
      <c r="L680" s="21"/>
      <c r="M680" s="22"/>
      <c r="N680" s="22"/>
      <c r="O680" s="22"/>
      <c r="P680" s="22"/>
      <c r="Q680" s="22"/>
      <c r="R680" s="23"/>
      <c r="S680" s="24"/>
      <c r="T680" s="24"/>
      <c r="U680" s="25"/>
      <c r="V680" s="25"/>
      <c r="W680" s="26"/>
      <c r="X680" s="27"/>
      <c r="Y680" s="28"/>
    </row>
    <row r="681" customFormat="false" ht="11.25" hidden="false" customHeight="false" outlineLevel="0" collapsed="false">
      <c r="A681" s="29"/>
      <c r="B681" s="15"/>
      <c r="F681" s="17"/>
      <c r="G681" s="18"/>
      <c r="H681" s="19"/>
      <c r="I681" s="20"/>
      <c r="J681" s="19"/>
      <c r="K681" s="21"/>
      <c r="L681" s="21"/>
      <c r="M681" s="22"/>
      <c r="N681" s="22"/>
      <c r="O681" s="22"/>
      <c r="P681" s="22"/>
      <c r="Q681" s="22"/>
      <c r="R681" s="23"/>
      <c r="S681" s="24"/>
      <c r="T681" s="24"/>
      <c r="U681" s="25"/>
      <c r="V681" s="25"/>
      <c r="W681" s="26"/>
      <c r="X681" s="27"/>
      <c r="Y681" s="28"/>
    </row>
    <row r="682" customFormat="false" ht="11.25" hidden="false" customHeight="false" outlineLevel="0" collapsed="false">
      <c r="A682" s="29"/>
      <c r="B682" s="15"/>
      <c r="F682" s="17"/>
      <c r="G682" s="18"/>
      <c r="H682" s="19"/>
      <c r="I682" s="20"/>
      <c r="J682" s="19"/>
      <c r="K682" s="21"/>
      <c r="L682" s="21"/>
      <c r="M682" s="22"/>
      <c r="N682" s="22"/>
      <c r="O682" s="22"/>
      <c r="P682" s="22"/>
      <c r="Q682" s="22"/>
      <c r="R682" s="23"/>
      <c r="S682" s="24"/>
      <c r="T682" s="24"/>
      <c r="U682" s="25"/>
      <c r="V682" s="25"/>
      <c r="W682" s="26"/>
      <c r="X682" s="27"/>
      <c r="Y682" s="28"/>
    </row>
    <row r="683" customFormat="false" ht="11.25" hidden="false" customHeight="false" outlineLevel="0" collapsed="false">
      <c r="A683" s="29"/>
      <c r="B683" s="15"/>
      <c r="F683" s="17"/>
      <c r="G683" s="18"/>
      <c r="H683" s="19"/>
      <c r="I683" s="20"/>
      <c r="J683" s="19"/>
      <c r="K683" s="21"/>
      <c r="L683" s="21"/>
      <c r="M683" s="22"/>
      <c r="N683" s="22"/>
      <c r="O683" s="22"/>
      <c r="P683" s="22"/>
      <c r="Q683" s="22"/>
      <c r="R683" s="23"/>
      <c r="S683" s="24"/>
      <c r="T683" s="24"/>
      <c r="U683" s="25"/>
      <c r="V683" s="25"/>
      <c r="W683" s="26"/>
      <c r="X683" s="27"/>
      <c r="Y683" s="28"/>
    </row>
    <row r="684" customFormat="false" ht="11.25" hidden="false" customHeight="false" outlineLevel="0" collapsed="false">
      <c r="A684" s="29"/>
      <c r="B684" s="15"/>
      <c r="F684" s="17"/>
      <c r="G684" s="18"/>
      <c r="H684" s="19"/>
      <c r="I684" s="20"/>
      <c r="J684" s="19"/>
      <c r="K684" s="21"/>
      <c r="L684" s="21"/>
      <c r="M684" s="22"/>
      <c r="N684" s="22"/>
      <c r="O684" s="22"/>
      <c r="P684" s="22"/>
      <c r="Q684" s="22"/>
      <c r="R684" s="23"/>
      <c r="S684" s="24"/>
      <c r="T684" s="24"/>
      <c r="U684" s="25"/>
      <c r="V684" s="25"/>
      <c r="W684" s="26"/>
      <c r="X684" s="27"/>
      <c r="Y684" s="28"/>
    </row>
    <row r="685" customFormat="false" ht="11.25" hidden="false" customHeight="false" outlineLevel="0" collapsed="false">
      <c r="A685" s="29"/>
      <c r="B685" s="15"/>
      <c r="F685" s="17"/>
      <c r="G685" s="18"/>
      <c r="H685" s="19"/>
      <c r="I685" s="20"/>
      <c r="J685" s="19"/>
      <c r="K685" s="21"/>
      <c r="L685" s="21"/>
      <c r="M685" s="22"/>
      <c r="N685" s="22"/>
      <c r="O685" s="22"/>
      <c r="P685" s="22"/>
      <c r="Q685" s="22"/>
      <c r="R685" s="23"/>
      <c r="S685" s="24"/>
      <c r="T685" s="24"/>
      <c r="U685" s="25"/>
      <c r="V685" s="25"/>
      <c r="W685" s="26"/>
      <c r="X685" s="27"/>
      <c r="Y685" s="28"/>
    </row>
    <row r="686" customFormat="false" ht="11.25" hidden="false" customHeight="false" outlineLevel="0" collapsed="false">
      <c r="A686" s="29"/>
      <c r="B686" s="15"/>
      <c r="F686" s="17"/>
      <c r="G686" s="18"/>
      <c r="H686" s="19"/>
      <c r="I686" s="20"/>
      <c r="J686" s="19"/>
      <c r="K686" s="21"/>
      <c r="L686" s="21"/>
      <c r="M686" s="22"/>
      <c r="N686" s="22"/>
      <c r="O686" s="22"/>
      <c r="P686" s="22"/>
      <c r="Q686" s="22"/>
      <c r="R686" s="23"/>
      <c r="S686" s="24"/>
      <c r="T686" s="24"/>
      <c r="U686" s="25"/>
      <c r="V686" s="25"/>
      <c r="W686" s="26"/>
      <c r="X686" s="27"/>
      <c r="Y686" s="28"/>
    </row>
    <row r="687" customFormat="false" ht="11.25" hidden="false" customHeight="false" outlineLevel="0" collapsed="false">
      <c r="A687" s="29"/>
      <c r="B687" s="15"/>
      <c r="F687" s="17"/>
      <c r="G687" s="18"/>
      <c r="H687" s="19"/>
      <c r="I687" s="20"/>
      <c r="J687" s="19"/>
      <c r="K687" s="21"/>
      <c r="L687" s="21"/>
      <c r="M687" s="22"/>
      <c r="N687" s="22"/>
      <c r="O687" s="22"/>
      <c r="P687" s="22"/>
      <c r="Q687" s="22"/>
      <c r="R687" s="23"/>
      <c r="S687" s="24"/>
      <c r="T687" s="24"/>
      <c r="U687" s="25"/>
      <c r="V687" s="25"/>
      <c r="W687" s="26"/>
      <c r="X687" s="27"/>
      <c r="Y687" s="28"/>
    </row>
    <row r="688" customFormat="false" ht="11.25" hidden="false" customHeight="false" outlineLevel="0" collapsed="false">
      <c r="A688" s="29"/>
      <c r="B688" s="15"/>
      <c r="F688" s="17"/>
      <c r="G688" s="18"/>
      <c r="H688" s="19"/>
      <c r="I688" s="20"/>
      <c r="J688" s="19"/>
      <c r="K688" s="21"/>
      <c r="L688" s="21"/>
      <c r="M688" s="22"/>
      <c r="N688" s="22"/>
      <c r="O688" s="22"/>
      <c r="P688" s="22"/>
      <c r="Q688" s="22"/>
      <c r="R688" s="23"/>
      <c r="S688" s="24"/>
      <c r="T688" s="24"/>
      <c r="U688" s="25"/>
      <c r="V688" s="25"/>
      <c r="W688" s="26"/>
      <c r="X688" s="27"/>
      <c r="Y688" s="28"/>
    </row>
    <row r="689" customFormat="false" ht="11.25" hidden="false" customHeight="false" outlineLevel="0" collapsed="false">
      <c r="A689" s="29"/>
      <c r="B689" s="15"/>
      <c r="F689" s="17"/>
      <c r="G689" s="18"/>
      <c r="H689" s="19"/>
      <c r="I689" s="20"/>
      <c r="J689" s="19"/>
      <c r="K689" s="21"/>
      <c r="L689" s="21"/>
      <c r="M689" s="22"/>
      <c r="N689" s="22"/>
      <c r="O689" s="22"/>
      <c r="P689" s="22"/>
      <c r="Q689" s="22"/>
      <c r="R689" s="23"/>
      <c r="S689" s="24"/>
      <c r="T689" s="24"/>
      <c r="U689" s="25"/>
      <c r="V689" s="25"/>
      <c r="W689" s="26"/>
      <c r="X689" s="27"/>
      <c r="Y689" s="28"/>
    </row>
    <row r="690" customFormat="false" ht="11.25" hidden="false" customHeight="false" outlineLevel="0" collapsed="false">
      <c r="A690" s="29"/>
      <c r="B690" s="15"/>
      <c r="F690" s="17"/>
      <c r="G690" s="18"/>
      <c r="H690" s="19"/>
      <c r="I690" s="20"/>
      <c r="J690" s="19"/>
      <c r="K690" s="21"/>
      <c r="L690" s="21"/>
      <c r="M690" s="22"/>
      <c r="N690" s="22"/>
      <c r="O690" s="22"/>
      <c r="P690" s="22"/>
      <c r="Q690" s="22"/>
      <c r="R690" s="23"/>
      <c r="S690" s="24"/>
      <c r="T690" s="24"/>
      <c r="U690" s="25"/>
      <c r="V690" s="25"/>
      <c r="W690" s="26"/>
      <c r="X690" s="27"/>
      <c r="Y690" s="28"/>
    </row>
    <row r="691" customFormat="false" ht="11.25" hidden="false" customHeight="false" outlineLevel="0" collapsed="false">
      <c r="A691" s="29"/>
      <c r="B691" s="15"/>
      <c r="F691" s="17"/>
      <c r="G691" s="18"/>
      <c r="H691" s="19"/>
      <c r="I691" s="20"/>
      <c r="J691" s="19"/>
      <c r="K691" s="21"/>
      <c r="L691" s="21"/>
      <c r="M691" s="22"/>
      <c r="N691" s="22"/>
      <c r="O691" s="22"/>
      <c r="P691" s="22"/>
      <c r="Q691" s="22"/>
      <c r="R691" s="23"/>
      <c r="S691" s="24"/>
      <c r="T691" s="24"/>
      <c r="U691" s="25"/>
      <c r="V691" s="25"/>
      <c r="W691" s="26"/>
      <c r="X691" s="27"/>
      <c r="Y691" s="28"/>
    </row>
    <row r="692" customFormat="false" ht="11.25" hidden="false" customHeight="false" outlineLevel="0" collapsed="false">
      <c r="A692" s="29"/>
      <c r="B692" s="15"/>
      <c r="F692" s="17"/>
      <c r="G692" s="18"/>
      <c r="H692" s="19"/>
      <c r="I692" s="20"/>
      <c r="J692" s="19"/>
      <c r="K692" s="21"/>
      <c r="L692" s="21"/>
      <c r="M692" s="22"/>
      <c r="N692" s="22"/>
      <c r="O692" s="22"/>
      <c r="P692" s="22"/>
      <c r="Q692" s="22"/>
      <c r="R692" s="23"/>
      <c r="S692" s="24"/>
      <c r="T692" s="24"/>
      <c r="U692" s="25"/>
      <c r="V692" s="25"/>
      <c r="W692" s="26"/>
      <c r="X692" s="27"/>
      <c r="Y692" s="28"/>
    </row>
    <row r="693" customFormat="false" ht="11.25" hidden="false" customHeight="false" outlineLevel="0" collapsed="false">
      <c r="A693" s="29"/>
      <c r="B693" s="15"/>
      <c r="F693" s="17"/>
      <c r="G693" s="18"/>
      <c r="H693" s="19"/>
      <c r="I693" s="20"/>
      <c r="J693" s="19"/>
      <c r="K693" s="21"/>
      <c r="L693" s="21"/>
      <c r="M693" s="22"/>
      <c r="N693" s="22"/>
      <c r="O693" s="22"/>
      <c r="P693" s="22"/>
      <c r="Q693" s="22"/>
      <c r="R693" s="23"/>
      <c r="S693" s="24"/>
      <c r="T693" s="24"/>
      <c r="U693" s="25"/>
      <c r="V693" s="25"/>
      <c r="W693" s="26"/>
      <c r="X693" s="27"/>
      <c r="Y693" s="28"/>
    </row>
    <row r="694" customFormat="false" ht="11.25" hidden="false" customHeight="false" outlineLevel="0" collapsed="false">
      <c r="A694" s="29"/>
      <c r="B694" s="15"/>
      <c r="F694" s="17"/>
      <c r="G694" s="18"/>
      <c r="H694" s="19"/>
      <c r="I694" s="20"/>
      <c r="J694" s="19"/>
      <c r="K694" s="21"/>
      <c r="L694" s="21"/>
      <c r="M694" s="22"/>
      <c r="N694" s="22"/>
      <c r="O694" s="22"/>
      <c r="P694" s="22"/>
      <c r="Q694" s="22"/>
      <c r="R694" s="23"/>
      <c r="S694" s="24"/>
      <c r="T694" s="24"/>
      <c r="U694" s="25"/>
      <c r="V694" s="25"/>
      <c r="W694" s="26"/>
      <c r="X694" s="27"/>
      <c r="Y694" s="28"/>
    </row>
    <row r="695" customFormat="false" ht="11.25" hidden="false" customHeight="false" outlineLevel="0" collapsed="false">
      <c r="A695" s="29"/>
      <c r="B695" s="15"/>
      <c r="F695" s="17"/>
      <c r="G695" s="18"/>
      <c r="H695" s="19"/>
      <c r="I695" s="20"/>
      <c r="J695" s="19"/>
      <c r="K695" s="21"/>
      <c r="L695" s="21"/>
      <c r="M695" s="22"/>
      <c r="N695" s="22"/>
      <c r="O695" s="22"/>
      <c r="P695" s="22"/>
      <c r="Q695" s="22"/>
      <c r="R695" s="23"/>
      <c r="S695" s="24"/>
      <c r="T695" s="24"/>
      <c r="U695" s="25"/>
      <c r="V695" s="25"/>
      <c r="W695" s="26"/>
      <c r="X695" s="27"/>
      <c r="Y695" s="28"/>
    </row>
    <row r="696" customFormat="false" ht="11.25" hidden="false" customHeight="false" outlineLevel="0" collapsed="false">
      <c r="A696" s="29"/>
      <c r="B696" s="15"/>
      <c r="F696" s="17"/>
      <c r="G696" s="18"/>
      <c r="H696" s="19"/>
      <c r="I696" s="20"/>
      <c r="J696" s="19"/>
      <c r="K696" s="21"/>
      <c r="L696" s="21"/>
      <c r="M696" s="22"/>
      <c r="N696" s="22"/>
      <c r="O696" s="22"/>
      <c r="P696" s="22"/>
      <c r="Q696" s="22"/>
      <c r="R696" s="23"/>
      <c r="S696" s="24"/>
      <c r="T696" s="24"/>
      <c r="U696" s="25"/>
      <c r="V696" s="25"/>
      <c r="W696" s="26"/>
      <c r="X696" s="27"/>
      <c r="Y696" s="28"/>
    </row>
    <row r="697" customFormat="false" ht="11.25" hidden="false" customHeight="false" outlineLevel="0" collapsed="false">
      <c r="A697" s="29"/>
      <c r="B697" s="15"/>
      <c r="F697" s="17"/>
      <c r="G697" s="18"/>
      <c r="H697" s="19"/>
      <c r="I697" s="20"/>
      <c r="J697" s="19"/>
      <c r="K697" s="21"/>
      <c r="L697" s="21"/>
      <c r="M697" s="22"/>
      <c r="N697" s="22"/>
      <c r="O697" s="22"/>
      <c r="P697" s="22"/>
      <c r="Q697" s="22"/>
      <c r="R697" s="23"/>
      <c r="S697" s="24"/>
      <c r="T697" s="24"/>
      <c r="U697" s="25"/>
      <c r="V697" s="25"/>
      <c r="W697" s="26"/>
      <c r="X697" s="27"/>
      <c r="Y697" s="28"/>
    </row>
    <row r="698" customFormat="false" ht="11.25" hidden="false" customHeight="false" outlineLevel="0" collapsed="false">
      <c r="A698" s="29"/>
      <c r="B698" s="15"/>
      <c r="F698" s="17"/>
      <c r="G698" s="18"/>
      <c r="H698" s="19"/>
      <c r="I698" s="20"/>
      <c r="J698" s="19"/>
      <c r="K698" s="21"/>
      <c r="L698" s="21"/>
      <c r="M698" s="22"/>
      <c r="N698" s="22"/>
      <c r="O698" s="22"/>
      <c r="P698" s="22"/>
      <c r="Q698" s="22"/>
      <c r="R698" s="23"/>
      <c r="S698" s="24"/>
      <c r="T698" s="24"/>
      <c r="U698" s="25"/>
      <c r="V698" s="25"/>
      <c r="W698" s="26"/>
      <c r="X698" s="27"/>
      <c r="Y698" s="28"/>
    </row>
    <row r="699" customFormat="false" ht="11.25" hidden="false" customHeight="false" outlineLevel="0" collapsed="false">
      <c r="A699" s="29"/>
      <c r="B699" s="15"/>
      <c r="F699" s="17"/>
      <c r="G699" s="18"/>
      <c r="H699" s="19"/>
      <c r="I699" s="20"/>
      <c r="J699" s="19"/>
      <c r="K699" s="21"/>
      <c r="L699" s="21"/>
      <c r="M699" s="22"/>
      <c r="N699" s="22"/>
      <c r="O699" s="22"/>
      <c r="P699" s="22"/>
      <c r="Q699" s="22"/>
      <c r="R699" s="23"/>
      <c r="S699" s="24"/>
      <c r="T699" s="24"/>
      <c r="U699" s="25"/>
      <c r="V699" s="25"/>
      <c r="W699" s="26"/>
      <c r="X699" s="27"/>
      <c r="Y699" s="28"/>
    </row>
    <row r="700" customFormat="false" ht="11.25" hidden="false" customHeight="false" outlineLevel="0" collapsed="false">
      <c r="A700" s="29"/>
      <c r="B700" s="15"/>
      <c r="F700" s="17"/>
      <c r="G700" s="18"/>
      <c r="H700" s="19"/>
      <c r="I700" s="20"/>
      <c r="J700" s="19"/>
      <c r="K700" s="21"/>
      <c r="L700" s="21"/>
      <c r="M700" s="22"/>
      <c r="N700" s="22"/>
      <c r="O700" s="22"/>
      <c r="P700" s="22"/>
      <c r="Q700" s="22"/>
      <c r="R700" s="23"/>
      <c r="S700" s="24"/>
      <c r="T700" s="24"/>
      <c r="U700" s="25"/>
      <c r="V700" s="25"/>
      <c r="W700" s="26"/>
      <c r="X700" s="27"/>
      <c r="Y700" s="28"/>
    </row>
    <row r="701" customFormat="false" ht="11.25" hidden="false" customHeight="false" outlineLevel="0" collapsed="false">
      <c r="A701" s="29"/>
      <c r="B701" s="15"/>
      <c r="F701" s="17"/>
      <c r="G701" s="18"/>
      <c r="H701" s="19"/>
      <c r="I701" s="20"/>
      <c r="J701" s="19"/>
      <c r="K701" s="21"/>
      <c r="L701" s="21"/>
      <c r="M701" s="22"/>
      <c r="N701" s="22"/>
      <c r="O701" s="22"/>
      <c r="P701" s="22"/>
      <c r="Q701" s="22"/>
      <c r="R701" s="23"/>
      <c r="S701" s="24"/>
      <c r="T701" s="24"/>
      <c r="U701" s="25"/>
      <c r="V701" s="25"/>
      <c r="W701" s="26"/>
      <c r="X701" s="27"/>
      <c r="Y701" s="28"/>
    </row>
    <row r="702" customFormat="false" ht="11.25" hidden="false" customHeight="false" outlineLevel="0" collapsed="false">
      <c r="A702" s="29"/>
      <c r="B702" s="15"/>
      <c r="F702" s="17"/>
      <c r="G702" s="18"/>
      <c r="H702" s="19"/>
      <c r="I702" s="20"/>
      <c r="J702" s="19"/>
      <c r="K702" s="21"/>
      <c r="L702" s="21"/>
      <c r="M702" s="22"/>
      <c r="N702" s="22"/>
      <c r="O702" s="22"/>
      <c r="P702" s="22"/>
      <c r="Q702" s="22"/>
      <c r="R702" s="23"/>
      <c r="S702" s="24"/>
      <c r="T702" s="24"/>
      <c r="U702" s="25"/>
      <c r="V702" s="25"/>
      <c r="W702" s="26"/>
      <c r="X702" s="27"/>
      <c r="Y702" s="28"/>
    </row>
    <row r="703" customFormat="false" ht="11.25" hidden="false" customHeight="false" outlineLevel="0" collapsed="false">
      <c r="A703" s="29"/>
      <c r="B703" s="15"/>
      <c r="F703" s="17"/>
      <c r="G703" s="18"/>
      <c r="H703" s="19"/>
      <c r="I703" s="20"/>
      <c r="J703" s="19"/>
      <c r="K703" s="21"/>
      <c r="L703" s="21"/>
      <c r="M703" s="22"/>
      <c r="N703" s="22"/>
      <c r="O703" s="22"/>
      <c r="P703" s="22"/>
      <c r="Q703" s="22"/>
      <c r="R703" s="23"/>
      <c r="S703" s="24"/>
      <c r="T703" s="24"/>
      <c r="U703" s="25"/>
      <c r="V703" s="25"/>
      <c r="W703" s="26"/>
      <c r="X703" s="27"/>
      <c r="Y703" s="28"/>
    </row>
    <row r="704" customFormat="false" ht="11.25" hidden="false" customHeight="false" outlineLevel="0" collapsed="false">
      <c r="A704" s="29"/>
      <c r="B704" s="15"/>
      <c r="F704" s="17"/>
      <c r="G704" s="18"/>
      <c r="H704" s="19"/>
      <c r="I704" s="20"/>
      <c r="J704" s="19"/>
      <c r="K704" s="21"/>
      <c r="L704" s="21"/>
      <c r="M704" s="22"/>
      <c r="N704" s="22"/>
      <c r="O704" s="22"/>
      <c r="P704" s="22"/>
      <c r="Q704" s="22"/>
      <c r="R704" s="23"/>
      <c r="S704" s="24"/>
      <c r="T704" s="24"/>
      <c r="U704" s="25"/>
      <c r="V704" s="25"/>
      <c r="W704" s="26"/>
      <c r="X704" s="27"/>
      <c r="Y704" s="28"/>
    </row>
    <row r="705" customFormat="false" ht="11.25" hidden="false" customHeight="false" outlineLevel="0" collapsed="false">
      <c r="A705" s="29"/>
      <c r="B705" s="15"/>
      <c r="F705" s="17"/>
      <c r="G705" s="18"/>
      <c r="H705" s="19"/>
      <c r="I705" s="20"/>
      <c r="J705" s="19"/>
      <c r="K705" s="21"/>
      <c r="L705" s="21"/>
      <c r="M705" s="22"/>
      <c r="N705" s="22"/>
      <c r="O705" s="22"/>
      <c r="P705" s="22"/>
      <c r="Q705" s="22"/>
      <c r="R705" s="23"/>
      <c r="S705" s="24"/>
      <c r="T705" s="24"/>
      <c r="U705" s="25"/>
      <c r="V705" s="25"/>
      <c r="W705" s="26"/>
      <c r="X705" s="27"/>
      <c r="Y705" s="28"/>
    </row>
    <row r="706" customFormat="false" ht="11.25" hidden="false" customHeight="false" outlineLevel="0" collapsed="false">
      <c r="A706" s="29"/>
      <c r="B706" s="15"/>
      <c r="F706" s="17"/>
      <c r="G706" s="18"/>
      <c r="H706" s="19"/>
      <c r="I706" s="20"/>
      <c r="J706" s="19"/>
      <c r="K706" s="21"/>
      <c r="L706" s="21"/>
      <c r="M706" s="22"/>
      <c r="N706" s="22"/>
      <c r="O706" s="22"/>
      <c r="P706" s="22"/>
      <c r="Q706" s="22"/>
      <c r="R706" s="23"/>
      <c r="S706" s="24"/>
      <c r="T706" s="24"/>
      <c r="U706" s="25"/>
      <c r="V706" s="25"/>
      <c r="W706" s="26"/>
      <c r="X706" s="27"/>
      <c r="Y706" s="28"/>
    </row>
    <row r="707" customFormat="false" ht="11.25" hidden="false" customHeight="false" outlineLevel="0" collapsed="false">
      <c r="A707" s="29"/>
      <c r="B707" s="15"/>
      <c r="F707" s="17"/>
      <c r="G707" s="18"/>
      <c r="H707" s="19"/>
      <c r="I707" s="20"/>
      <c r="J707" s="19"/>
      <c r="K707" s="21"/>
      <c r="L707" s="21"/>
      <c r="M707" s="22"/>
      <c r="N707" s="22"/>
      <c r="O707" s="22"/>
      <c r="P707" s="22"/>
      <c r="Q707" s="22"/>
      <c r="R707" s="23"/>
      <c r="S707" s="24"/>
      <c r="T707" s="24"/>
      <c r="U707" s="25"/>
      <c r="V707" s="25"/>
      <c r="W707" s="26"/>
      <c r="X707" s="27"/>
      <c r="Y707" s="28"/>
    </row>
    <row r="708" customFormat="false" ht="11.25" hidden="false" customHeight="false" outlineLevel="0" collapsed="false">
      <c r="A708" s="29"/>
      <c r="B708" s="15"/>
      <c r="F708" s="17"/>
      <c r="G708" s="18"/>
      <c r="H708" s="19"/>
      <c r="I708" s="20"/>
      <c r="J708" s="19"/>
      <c r="K708" s="21"/>
      <c r="L708" s="21"/>
      <c r="M708" s="22"/>
      <c r="N708" s="22"/>
      <c r="O708" s="22"/>
      <c r="P708" s="22"/>
      <c r="Q708" s="22"/>
      <c r="R708" s="23"/>
      <c r="S708" s="24"/>
      <c r="T708" s="24"/>
      <c r="U708" s="25"/>
      <c r="V708" s="25"/>
      <c r="W708" s="26"/>
      <c r="X708" s="27"/>
      <c r="Y708" s="28"/>
    </row>
    <row r="709" customFormat="false" ht="11.25" hidden="false" customHeight="false" outlineLevel="0" collapsed="false">
      <c r="A709" s="29"/>
      <c r="B709" s="15"/>
      <c r="F709" s="17"/>
      <c r="G709" s="18"/>
      <c r="H709" s="19"/>
      <c r="I709" s="20"/>
      <c r="J709" s="19"/>
      <c r="K709" s="21"/>
      <c r="L709" s="21"/>
      <c r="M709" s="22"/>
      <c r="N709" s="22"/>
      <c r="O709" s="22"/>
      <c r="P709" s="22"/>
      <c r="Q709" s="22"/>
      <c r="R709" s="23"/>
      <c r="S709" s="24"/>
      <c r="T709" s="24"/>
      <c r="U709" s="25"/>
      <c r="V709" s="25"/>
      <c r="W709" s="26"/>
      <c r="X709" s="27"/>
      <c r="Y709" s="28"/>
    </row>
    <row r="710" customFormat="false" ht="11.25" hidden="false" customHeight="false" outlineLevel="0" collapsed="false">
      <c r="A710" s="29"/>
      <c r="B710" s="15"/>
      <c r="F710" s="17"/>
      <c r="G710" s="18"/>
      <c r="H710" s="19"/>
      <c r="I710" s="20"/>
      <c r="J710" s="19"/>
      <c r="K710" s="21"/>
      <c r="L710" s="21"/>
      <c r="M710" s="22"/>
      <c r="N710" s="22"/>
      <c r="O710" s="22"/>
      <c r="P710" s="22"/>
      <c r="Q710" s="22"/>
      <c r="R710" s="23"/>
      <c r="S710" s="24"/>
      <c r="T710" s="24"/>
      <c r="U710" s="25"/>
      <c r="V710" s="25"/>
      <c r="W710" s="26"/>
      <c r="X710" s="27"/>
      <c r="Y710" s="28"/>
    </row>
    <row r="711" customFormat="false" ht="11.25" hidden="false" customHeight="false" outlineLevel="0" collapsed="false">
      <c r="A711" s="29"/>
      <c r="B711" s="15"/>
      <c r="F711" s="17"/>
      <c r="G711" s="18"/>
      <c r="H711" s="19"/>
      <c r="I711" s="20"/>
      <c r="J711" s="19"/>
      <c r="K711" s="21"/>
      <c r="L711" s="21"/>
      <c r="M711" s="22"/>
      <c r="N711" s="22"/>
      <c r="O711" s="22"/>
      <c r="P711" s="22"/>
      <c r="Q711" s="22"/>
      <c r="R711" s="23"/>
      <c r="S711" s="24"/>
      <c r="T711" s="24"/>
      <c r="U711" s="25"/>
      <c r="V711" s="25"/>
      <c r="W711" s="26"/>
      <c r="X711" s="27"/>
      <c r="Y711" s="28"/>
    </row>
    <row r="712" customFormat="false" ht="11.25" hidden="false" customHeight="false" outlineLevel="0" collapsed="false">
      <c r="A712" s="29"/>
      <c r="B712" s="15"/>
      <c r="F712" s="17"/>
      <c r="G712" s="18"/>
      <c r="H712" s="19"/>
      <c r="I712" s="20"/>
      <c r="J712" s="19"/>
      <c r="K712" s="21"/>
      <c r="L712" s="21"/>
      <c r="M712" s="22"/>
      <c r="N712" s="22"/>
      <c r="O712" s="22"/>
      <c r="P712" s="22"/>
      <c r="Q712" s="22"/>
      <c r="R712" s="23"/>
      <c r="S712" s="24"/>
      <c r="T712" s="24"/>
      <c r="U712" s="25"/>
      <c r="V712" s="25"/>
      <c r="W712" s="26"/>
      <c r="X712" s="27"/>
      <c r="Y712" s="28"/>
    </row>
    <row r="713" customFormat="false" ht="11.25" hidden="false" customHeight="false" outlineLevel="0" collapsed="false">
      <c r="A713" s="29"/>
      <c r="B713" s="15"/>
      <c r="F713" s="17"/>
      <c r="G713" s="18"/>
      <c r="H713" s="19"/>
      <c r="I713" s="20"/>
      <c r="J713" s="19"/>
      <c r="K713" s="21"/>
      <c r="L713" s="21"/>
      <c r="M713" s="22"/>
      <c r="N713" s="22"/>
      <c r="O713" s="22"/>
      <c r="P713" s="22"/>
      <c r="Q713" s="22"/>
      <c r="R713" s="23"/>
      <c r="S713" s="24"/>
      <c r="T713" s="24"/>
      <c r="U713" s="25"/>
      <c r="V713" s="25"/>
      <c r="W713" s="26"/>
      <c r="X713" s="27"/>
      <c r="Y713" s="28"/>
    </row>
    <row r="714" customFormat="false" ht="11.25" hidden="false" customHeight="false" outlineLevel="0" collapsed="false">
      <c r="A714" s="29"/>
      <c r="B714" s="15"/>
      <c r="F714" s="17"/>
      <c r="G714" s="18"/>
      <c r="H714" s="19"/>
      <c r="I714" s="20"/>
      <c r="J714" s="19"/>
      <c r="K714" s="21"/>
      <c r="L714" s="21"/>
      <c r="M714" s="22"/>
      <c r="N714" s="22"/>
      <c r="O714" s="22"/>
      <c r="P714" s="22"/>
      <c r="Q714" s="22"/>
      <c r="R714" s="23"/>
      <c r="S714" s="24"/>
      <c r="T714" s="24"/>
      <c r="U714" s="25"/>
      <c r="V714" s="25"/>
      <c r="W714" s="26"/>
      <c r="X714" s="27"/>
      <c r="Y714" s="28"/>
    </row>
    <row r="715" customFormat="false" ht="11.25" hidden="false" customHeight="false" outlineLevel="0" collapsed="false">
      <c r="A715" s="29"/>
      <c r="B715" s="15"/>
      <c r="F715" s="17"/>
      <c r="G715" s="18"/>
      <c r="H715" s="19"/>
      <c r="I715" s="20"/>
      <c r="J715" s="19"/>
      <c r="K715" s="21"/>
      <c r="L715" s="21"/>
      <c r="M715" s="22"/>
      <c r="N715" s="22"/>
      <c r="O715" s="22"/>
      <c r="P715" s="22"/>
      <c r="Q715" s="22"/>
      <c r="R715" s="23"/>
      <c r="S715" s="24"/>
      <c r="T715" s="24"/>
      <c r="U715" s="25"/>
      <c r="V715" s="25"/>
      <c r="W715" s="26"/>
      <c r="X715" s="27"/>
      <c r="Y715" s="28"/>
    </row>
    <row r="716" customFormat="false" ht="11.25" hidden="false" customHeight="false" outlineLevel="0" collapsed="false">
      <c r="A716" s="29"/>
      <c r="B716" s="15"/>
      <c r="F716" s="17"/>
      <c r="G716" s="18"/>
      <c r="H716" s="19"/>
      <c r="I716" s="20"/>
      <c r="J716" s="19"/>
      <c r="K716" s="21"/>
      <c r="L716" s="21"/>
      <c r="M716" s="22"/>
      <c r="N716" s="22"/>
      <c r="O716" s="22"/>
      <c r="P716" s="22"/>
      <c r="Q716" s="22"/>
      <c r="R716" s="23"/>
      <c r="S716" s="24"/>
      <c r="T716" s="24"/>
      <c r="U716" s="25"/>
      <c r="V716" s="25"/>
      <c r="W716" s="26"/>
      <c r="X716" s="27"/>
      <c r="Y716" s="28"/>
    </row>
    <row r="717" customFormat="false" ht="11.25" hidden="false" customHeight="false" outlineLevel="0" collapsed="false">
      <c r="A717" s="29"/>
      <c r="B717" s="15"/>
      <c r="F717" s="17"/>
      <c r="G717" s="18"/>
      <c r="H717" s="19"/>
      <c r="I717" s="20"/>
      <c r="J717" s="19"/>
      <c r="K717" s="21"/>
      <c r="L717" s="21"/>
      <c r="M717" s="22"/>
      <c r="N717" s="22"/>
      <c r="O717" s="22"/>
      <c r="P717" s="22"/>
      <c r="Q717" s="22"/>
      <c r="R717" s="23"/>
      <c r="S717" s="24"/>
      <c r="T717" s="24"/>
      <c r="U717" s="25"/>
      <c r="V717" s="25"/>
      <c r="W717" s="26"/>
      <c r="X717" s="27"/>
      <c r="Y717" s="28"/>
    </row>
    <row r="718" customFormat="false" ht="11.25" hidden="false" customHeight="false" outlineLevel="0" collapsed="false">
      <c r="A718" s="29"/>
      <c r="B718" s="15"/>
      <c r="F718" s="17"/>
      <c r="G718" s="18"/>
      <c r="H718" s="19"/>
      <c r="I718" s="20"/>
      <c r="J718" s="19"/>
      <c r="K718" s="21"/>
      <c r="L718" s="21"/>
      <c r="M718" s="22"/>
      <c r="N718" s="22"/>
      <c r="O718" s="22"/>
      <c r="P718" s="22"/>
      <c r="Q718" s="22"/>
      <c r="R718" s="23"/>
      <c r="S718" s="24"/>
      <c r="T718" s="24"/>
      <c r="U718" s="25"/>
      <c r="V718" s="25"/>
      <c r="W718" s="26"/>
      <c r="X718" s="27"/>
      <c r="Y718" s="28"/>
    </row>
    <row r="719" customFormat="false" ht="11.25" hidden="false" customHeight="false" outlineLevel="0" collapsed="false">
      <c r="A719" s="29"/>
      <c r="B719" s="15"/>
      <c r="F719" s="17"/>
      <c r="G719" s="18"/>
      <c r="H719" s="19"/>
      <c r="I719" s="20"/>
      <c r="J719" s="19"/>
      <c r="K719" s="21"/>
      <c r="L719" s="21"/>
      <c r="M719" s="22"/>
      <c r="N719" s="22"/>
      <c r="O719" s="22"/>
      <c r="P719" s="22"/>
      <c r="Q719" s="22"/>
      <c r="R719" s="23"/>
      <c r="S719" s="24"/>
      <c r="T719" s="24"/>
      <c r="U719" s="25"/>
      <c r="V719" s="25"/>
      <c r="W719" s="26"/>
      <c r="X719" s="27"/>
      <c r="Y719" s="28"/>
    </row>
    <row r="720" customFormat="false" ht="11.25" hidden="false" customHeight="false" outlineLevel="0" collapsed="false">
      <c r="A720" s="29"/>
      <c r="B720" s="15"/>
      <c r="F720" s="17"/>
      <c r="G720" s="18"/>
      <c r="H720" s="19"/>
      <c r="I720" s="20"/>
      <c r="J720" s="19"/>
      <c r="K720" s="21"/>
      <c r="L720" s="21"/>
      <c r="M720" s="22"/>
      <c r="N720" s="22"/>
      <c r="O720" s="22"/>
      <c r="P720" s="22"/>
      <c r="Q720" s="22"/>
      <c r="R720" s="23"/>
      <c r="S720" s="24"/>
      <c r="T720" s="24"/>
      <c r="U720" s="25"/>
      <c r="V720" s="25"/>
      <c r="W720" s="26"/>
      <c r="X720" s="27"/>
      <c r="Y720" s="28"/>
    </row>
    <row r="721" customFormat="false" ht="11.25" hidden="false" customHeight="false" outlineLevel="0" collapsed="false">
      <c r="A721" s="29"/>
      <c r="B721" s="15"/>
      <c r="F721" s="17"/>
      <c r="G721" s="18"/>
      <c r="H721" s="19"/>
      <c r="I721" s="20"/>
      <c r="J721" s="19"/>
      <c r="K721" s="21"/>
      <c r="L721" s="21"/>
      <c r="M721" s="22"/>
      <c r="N721" s="22"/>
      <c r="O721" s="22"/>
      <c r="P721" s="22"/>
      <c r="Q721" s="22"/>
      <c r="R721" s="23"/>
      <c r="S721" s="24"/>
      <c r="T721" s="24"/>
      <c r="U721" s="25"/>
      <c r="V721" s="25"/>
      <c r="W721" s="26"/>
      <c r="X721" s="27"/>
      <c r="Y721" s="28"/>
    </row>
    <row r="722" customFormat="false" ht="11.25" hidden="false" customHeight="false" outlineLevel="0" collapsed="false">
      <c r="A722" s="29"/>
      <c r="B722" s="15"/>
      <c r="F722" s="17"/>
      <c r="G722" s="18"/>
      <c r="H722" s="19"/>
      <c r="I722" s="20"/>
      <c r="J722" s="19"/>
      <c r="K722" s="21"/>
      <c r="L722" s="21"/>
      <c r="M722" s="22"/>
      <c r="N722" s="22"/>
      <c r="O722" s="22"/>
      <c r="P722" s="22"/>
      <c r="Q722" s="22"/>
      <c r="R722" s="23"/>
      <c r="S722" s="24"/>
      <c r="T722" s="24"/>
      <c r="U722" s="25"/>
      <c r="V722" s="25"/>
      <c r="W722" s="26"/>
      <c r="X722" s="27"/>
      <c r="Y722" s="28"/>
    </row>
    <row r="723" customFormat="false" ht="11.25" hidden="false" customHeight="false" outlineLevel="0" collapsed="false">
      <c r="A723" s="29"/>
      <c r="B723" s="15"/>
      <c r="F723" s="17"/>
      <c r="G723" s="18"/>
      <c r="H723" s="19"/>
      <c r="I723" s="20"/>
      <c r="J723" s="19"/>
      <c r="K723" s="21"/>
      <c r="L723" s="21"/>
      <c r="M723" s="22"/>
      <c r="N723" s="22"/>
      <c r="O723" s="22"/>
      <c r="P723" s="22"/>
      <c r="Q723" s="22"/>
      <c r="R723" s="23"/>
      <c r="S723" s="24"/>
      <c r="T723" s="24"/>
      <c r="U723" s="25"/>
      <c r="V723" s="25"/>
      <c r="W723" s="26"/>
      <c r="X723" s="27"/>
      <c r="Y723" s="28"/>
    </row>
    <row r="724" customFormat="false" ht="11.25" hidden="false" customHeight="false" outlineLevel="0" collapsed="false">
      <c r="A724" s="29"/>
      <c r="B724" s="15"/>
      <c r="F724" s="17"/>
      <c r="G724" s="18"/>
      <c r="H724" s="19"/>
      <c r="I724" s="20"/>
      <c r="J724" s="19"/>
      <c r="K724" s="21"/>
      <c r="L724" s="21"/>
      <c r="M724" s="22"/>
      <c r="N724" s="22"/>
      <c r="O724" s="22"/>
      <c r="P724" s="22"/>
      <c r="Q724" s="22"/>
      <c r="R724" s="23"/>
      <c r="S724" s="24"/>
      <c r="T724" s="24"/>
      <c r="U724" s="25"/>
      <c r="V724" s="25"/>
      <c r="W724" s="26"/>
      <c r="X724" s="27"/>
      <c r="Y724" s="28"/>
    </row>
    <row r="725" customFormat="false" ht="11.25" hidden="false" customHeight="false" outlineLevel="0" collapsed="false">
      <c r="A725" s="29"/>
      <c r="B725" s="15"/>
      <c r="F725" s="17"/>
      <c r="G725" s="18"/>
      <c r="H725" s="19"/>
      <c r="I725" s="20"/>
      <c r="J725" s="19"/>
      <c r="K725" s="21"/>
      <c r="L725" s="21"/>
      <c r="M725" s="22"/>
      <c r="N725" s="22"/>
      <c r="O725" s="22"/>
      <c r="P725" s="22"/>
      <c r="Q725" s="22"/>
      <c r="R725" s="23"/>
      <c r="S725" s="24"/>
      <c r="T725" s="24"/>
      <c r="U725" s="25"/>
      <c r="V725" s="25"/>
      <c r="W725" s="26"/>
      <c r="X725" s="27"/>
      <c r="Y725" s="28"/>
    </row>
    <row r="726" customFormat="false" ht="11.25" hidden="false" customHeight="false" outlineLevel="0" collapsed="false">
      <c r="A726" s="29"/>
      <c r="B726" s="15"/>
      <c r="F726" s="17"/>
      <c r="G726" s="18"/>
      <c r="H726" s="19"/>
      <c r="I726" s="20"/>
      <c r="J726" s="19"/>
      <c r="K726" s="21"/>
      <c r="L726" s="21"/>
      <c r="M726" s="22"/>
      <c r="N726" s="22"/>
      <c r="O726" s="22"/>
      <c r="P726" s="22"/>
      <c r="Q726" s="22"/>
      <c r="R726" s="23"/>
      <c r="S726" s="24"/>
      <c r="T726" s="24"/>
      <c r="U726" s="25"/>
      <c r="V726" s="25"/>
      <c r="W726" s="26"/>
      <c r="X726" s="27"/>
      <c r="Y726" s="28"/>
    </row>
    <row r="727" customFormat="false" ht="11.25" hidden="false" customHeight="false" outlineLevel="0" collapsed="false">
      <c r="A727" s="29"/>
      <c r="B727" s="15"/>
      <c r="F727" s="17"/>
      <c r="G727" s="18"/>
      <c r="H727" s="19"/>
      <c r="I727" s="20"/>
      <c r="J727" s="19"/>
      <c r="K727" s="21"/>
      <c r="L727" s="21"/>
      <c r="M727" s="22"/>
      <c r="N727" s="22"/>
      <c r="O727" s="22"/>
      <c r="P727" s="22"/>
      <c r="Q727" s="22"/>
      <c r="R727" s="23"/>
      <c r="S727" s="24"/>
      <c r="T727" s="24"/>
      <c r="U727" s="25"/>
      <c r="V727" s="25"/>
      <c r="W727" s="26"/>
      <c r="X727" s="27"/>
      <c r="Y727" s="28"/>
    </row>
    <row r="728" customFormat="false" ht="11.25" hidden="false" customHeight="false" outlineLevel="0" collapsed="false">
      <c r="A728" s="29"/>
      <c r="B728" s="15"/>
      <c r="F728" s="17"/>
      <c r="G728" s="18"/>
      <c r="H728" s="19"/>
      <c r="I728" s="20"/>
      <c r="J728" s="19"/>
      <c r="K728" s="21"/>
      <c r="L728" s="21"/>
      <c r="M728" s="22"/>
      <c r="N728" s="22"/>
      <c r="O728" s="22"/>
      <c r="P728" s="22"/>
      <c r="Q728" s="22"/>
      <c r="R728" s="23"/>
      <c r="S728" s="24"/>
      <c r="T728" s="24"/>
      <c r="U728" s="25"/>
      <c r="V728" s="25"/>
      <c r="W728" s="26"/>
      <c r="X728" s="27"/>
      <c r="Y728" s="28"/>
    </row>
    <row r="729" customFormat="false" ht="11.25" hidden="false" customHeight="false" outlineLevel="0" collapsed="false">
      <c r="A729" s="29"/>
      <c r="B729" s="15"/>
      <c r="F729" s="17"/>
      <c r="G729" s="18"/>
      <c r="H729" s="19"/>
      <c r="I729" s="20"/>
      <c r="J729" s="19"/>
      <c r="K729" s="21"/>
      <c r="L729" s="21"/>
      <c r="M729" s="22"/>
      <c r="N729" s="22"/>
      <c r="O729" s="22"/>
      <c r="P729" s="22"/>
      <c r="Q729" s="22"/>
      <c r="R729" s="23"/>
      <c r="S729" s="24"/>
      <c r="T729" s="24"/>
      <c r="U729" s="25"/>
      <c r="V729" s="25"/>
      <c r="W729" s="26"/>
      <c r="X729" s="27"/>
      <c r="Y729" s="28"/>
    </row>
    <row r="730" customFormat="false" ht="11.25" hidden="false" customHeight="false" outlineLevel="0" collapsed="false">
      <c r="A730" s="29"/>
      <c r="B730" s="15"/>
      <c r="F730" s="17"/>
      <c r="G730" s="18"/>
      <c r="H730" s="19"/>
      <c r="I730" s="20"/>
      <c r="J730" s="19"/>
      <c r="K730" s="21"/>
      <c r="L730" s="21"/>
      <c r="M730" s="22"/>
      <c r="N730" s="22"/>
      <c r="O730" s="22"/>
      <c r="P730" s="22"/>
      <c r="Q730" s="22"/>
      <c r="R730" s="23"/>
      <c r="S730" s="24"/>
      <c r="T730" s="24"/>
      <c r="U730" s="25"/>
      <c r="V730" s="25"/>
      <c r="W730" s="26"/>
      <c r="X730" s="27"/>
      <c r="Y730" s="28"/>
    </row>
    <row r="731" customFormat="false" ht="11.25" hidden="false" customHeight="false" outlineLevel="0" collapsed="false">
      <c r="A731" s="29"/>
      <c r="B731" s="15"/>
      <c r="F731" s="17"/>
      <c r="G731" s="18"/>
      <c r="H731" s="19"/>
      <c r="I731" s="20"/>
      <c r="J731" s="19"/>
      <c r="K731" s="21"/>
      <c r="L731" s="21"/>
      <c r="M731" s="22"/>
      <c r="N731" s="22"/>
      <c r="O731" s="22"/>
      <c r="P731" s="22"/>
      <c r="Q731" s="22"/>
      <c r="R731" s="23"/>
      <c r="S731" s="24"/>
      <c r="T731" s="24"/>
      <c r="U731" s="25"/>
      <c r="V731" s="25"/>
      <c r="W731" s="26"/>
      <c r="X731" s="27"/>
      <c r="Y731" s="28"/>
    </row>
    <row r="732" customFormat="false" ht="11.25" hidden="false" customHeight="false" outlineLevel="0" collapsed="false">
      <c r="A732" s="29"/>
      <c r="B732" s="15"/>
      <c r="F732" s="17"/>
      <c r="G732" s="18"/>
      <c r="H732" s="19"/>
      <c r="I732" s="20"/>
      <c r="J732" s="19"/>
      <c r="K732" s="21"/>
      <c r="L732" s="21"/>
      <c r="M732" s="22"/>
      <c r="N732" s="22"/>
      <c r="O732" s="22"/>
      <c r="P732" s="22"/>
      <c r="Q732" s="22"/>
      <c r="R732" s="23"/>
      <c r="S732" s="24"/>
      <c r="T732" s="24"/>
      <c r="U732" s="25"/>
      <c r="V732" s="25"/>
      <c r="W732" s="26"/>
      <c r="X732" s="27"/>
      <c r="Y732" s="28"/>
    </row>
    <row r="733" customFormat="false" ht="11.25" hidden="false" customHeight="false" outlineLevel="0" collapsed="false">
      <c r="A733" s="29"/>
      <c r="B733" s="15"/>
      <c r="F733" s="17"/>
      <c r="G733" s="18"/>
      <c r="H733" s="19"/>
      <c r="I733" s="20"/>
      <c r="J733" s="19"/>
      <c r="K733" s="21"/>
      <c r="L733" s="21"/>
      <c r="M733" s="22"/>
      <c r="N733" s="22"/>
      <c r="O733" s="22"/>
      <c r="P733" s="22"/>
      <c r="Q733" s="22"/>
      <c r="R733" s="23"/>
      <c r="S733" s="24"/>
      <c r="T733" s="24"/>
      <c r="U733" s="25"/>
      <c r="V733" s="25"/>
      <c r="W733" s="26"/>
      <c r="X733" s="27"/>
      <c r="Y733" s="28"/>
    </row>
    <row r="734" customFormat="false" ht="11.25" hidden="false" customHeight="false" outlineLevel="0" collapsed="false">
      <c r="A734" s="29"/>
      <c r="B734" s="15"/>
      <c r="F734" s="17"/>
      <c r="G734" s="18"/>
      <c r="H734" s="19"/>
      <c r="I734" s="20"/>
      <c r="J734" s="19"/>
      <c r="K734" s="21"/>
      <c r="L734" s="21"/>
      <c r="M734" s="22"/>
      <c r="N734" s="22"/>
      <c r="O734" s="22"/>
      <c r="P734" s="22"/>
      <c r="Q734" s="22"/>
      <c r="R734" s="23"/>
      <c r="S734" s="24"/>
      <c r="T734" s="24"/>
      <c r="U734" s="25"/>
      <c r="V734" s="25"/>
      <c r="W734" s="26"/>
      <c r="X734" s="27"/>
      <c r="Y734" s="28"/>
    </row>
    <row r="735" customFormat="false" ht="11.25" hidden="false" customHeight="false" outlineLevel="0" collapsed="false">
      <c r="A735" s="29"/>
      <c r="B735" s="15"/>
      <c r="F735" s="17"/>
      <c r="G735" s="18"/>
      <c r="H735" s="19"/>
      <c r="I735" s="20"/>
      <c r="J735" s="19"/>
      <c r="K735" s="21"/>
      <c r="L735" s="21"/>
      <c r="M735" s="22"/>
      <c r="N735" s="22"/>
      <c r="O735" s="22"/>
      <c r="P735" s="22"/>
      <c r="Q735" s="22"/>
      <c r="R735" s="23"/>
      <c r="S735" s="24"/>
      <c r="T735" s="24"/>
      <c r="U735" s="25"/>
      <c r="V735" s="25"/>
      <c r="W735" s="26"/>
      <c r="X735" s="27"/>
      <c r="Y735" s="28"/>
    </row>
    <row r="736" customFormat="false" ht="11.25" hidden="false" customHeight="false" outlineLevel="0" collapsed="false">
      <c r="A736" s="29"/>
      <c r="B736" s="15"/>
      <c r="F736" s="17"/>
      <c r="G736" s="18"/>
      <c r="H736" s="19"/>
      <c r="I736" s="20"/>
      <c r="J736" s="19"/>
      <c r="K736" s="21"/>
      <c r="L736" s="21"/>
      <c r="M736" s="22"/>
      <c r="N736" s="22"/>
      <c r="O736" s="22"/>
      <c r="P736" s="22"/>
      <c r="Q736" s="22"/>
      <c r="R736" s="23"/>
      <c r="S736" s="24"/>
      <c r="T736" s="24"/>
      <c r="U736" s="25"/>
      <c r="V736" s="25"/>
      <c r="W736" s="26"/>
      <c r="X736" s="27"/>
      <c r="Y736" s="28"/>
    </row>
    <row r="737" customFormat="false" ht="11.25" hidden="false" customHeight="false" outlineLevel="0" collapsed="false">
      <c r="A737" s="29"/>
      <c r="B737" s="15"/>
      <c r="F737" s="17"/>
      <c r="G737" s="18"/>
      <c r="H737" s="19"/>
      <c r="I737" s="20"/>
      <c r="J737" s="19"/>
      <c r="K737" s="21"/>
      <c r="L737" s="21"/>
      <c r="M737" s="22"/>
      <c r="N737" s="22"/>
      <c r="O737" s="22"/>
      <c r="P737" s="22"/>
      <c r="Q737" s="22"/>
      <c r="R737" s="23"/>
      <c r="S737" s="24"/>
      <c r="T737" s="24"/>
      <c r="U737" s="25"/>
      <c r="V737" s="25"/>
      <c r="W737" s="26"/>
      <c r="X737" s="27"/>
      <c r="Y737" s="28"/>
    </row>
    <row r="738" customFormat="false" ht="11.25" hidden="false" customHeight="false" outlineLevel="0" collapsed="false">
      <c r="A738" s="29"/>
      <c r="B738" s="15"/>
      <c r="F738" s="17"/>
      <c r="G738" s="18"/>
      <c r="H738" s="19"/>
      <c r="I738" s="20"/>
      <c r="J738" s="19"/>
      <c r="K738" s="21"/>
      <c r="L738" s="21"/>
      <c r="M738" s="22"/>
      <c r="N738" s="22"/>
      <c r="O738" s="22"/>
      <c r="P738" s="22"/>
      <c r="Q738" s="22"/>
      <c r="R738" s="23"/>
      <c r="S738" s="24"/>
      <c r="T738" s="24"/>
      <c r="U738" s="25"/>
      <c r="V738" s="25"/>
      <c r="W738" s="26"/>
      <c r="X738" s="27"/>
      <c r="Y738" s="28"/>
    </row>
    <row r="739" customFormat="false" ht="11.25" hidden="false" customHeight="false" outlineLevel="0" collapsed="false">
      <c r="A739" s="29"/>
      <c r="B739" s="15"/>
      <c r="F739" s="17"/>
      <c r="G739" s="18"/>
      <c r="H739" s="19"/>
      <c r="I739" s="20"/>
      <c r="J739" s="19"/>
      <c r="K739" s="21"/>
      <c r="L739" s="21"/>
      <c r="M739" s="22"/>
      <c r="N739" s="22"/>
      <c r="O739" s="22"/>
      <c r="P739" s="22"/>
      <c r="Q739" s="22"/>
      <c r="R739" s="23"/>
      <c r="S739" s="24"/>
      <c r="T739" s="24"/>
      <c r="U739" s="25"/>
      <c r="V739" s="25"/>
      <c r="W739" s="26"/>
      <c r="X739" s="27"/>
      <c r="Y739" s="28"/>
    </row>
    <row r="740" customFormat="false" ht="11.25" hidden="false" customHeight="false" outlineLevel="0" collapsed="false">
      <c r="A740" s="29"/>
      <c r="B740" s="15"/>
      <c r="F740" s="17"/>
      <c r="G740" s="18"/>
      <c r="H740" s="19"/>
      <c r="I740" s="20"/>
      <c r="J740" s="19"/>
      <c r="K740" s="21"/>
      <c r="L740" s="21"/>
      <c r="M740" s="22"/>
      <c r="N740" s="22"/>
      <c r="O740" s="22"/>
      <c r="P740" s="22"/>
      <c r="Q740" s="22"/>
      <c r="R740" s="23"/>
      <c r="S740" s="24"/>
      <c r="T740" s="24"/>
      <c r="U740" s="25"/>
      <c r="V740" s="25"/>
      <c r="W740" s="26"/>
      <c r="X740" s="27"/>
      <c r="Y740" s="28"/>
    </row>
    <row r="741" customFormat="false" ht="11.25" hidden="false" customHeight="false" outlineLevel="0" collapsed="false">
      <c r="A741" s="29"/>
      <c r="B741" s="15"/>
      <c r="F741" s="17"/>
      <c r="G741" s="18"/>
      <c r="H741" s="19"/>
      <c r="I741" s="20"/>
      <c r="J741" s="19"/>
      <c r="K741" s="21"/>
      <c r="L741" s="21"/>
      <c r="M741" s="22"/>
      <c r="N741" s="22"/>
      <c r="O741" s="22"/>
      <c r="P741" s="22"/>
      <c r="Q741" s="22"/>
      <c r="R741" s="23"/>
      <c r="S741" s="24"/>
      <c r="T741" s="24"/>
      <c r="U741" s="25"/>
      <c r="V741" s="25"/>
      <c r="W741" s="26"/>
      <c r="X741" s="27"/>
      <c r="Y741" s="28"/>
    </row>
    <row r="742" customFormat="false" ht="11.25" hidden="false" customHeight="false" outlineLevel="0" collapsed="false">
      <c r="A742" s="29"/>
      <c r="B742" s="15"/>
      <c r="F742" s="17"/>
      <c r="G742" s="18"/>
      <c r="H742" s="19"/>
      <c r="I742" s="20"/>
      <c r="J742" s="19"/>
      <c r="K742" s="21"/>
      <c r="L742" s="21"/>
      <c r="M742" s="22"/>
      <c r="N742" s="22"/>
      <c r="O742" s="22"/>
      <c r="P742" s="22"/>
      <c r="Q742" s="22"/>
      <c r="R742" s="23"/>
      <c r="S742" s="24"/>
      <c r="T742" s="24"/>
      <c r="U742" s="25"/>
      <c r="V742" s="25"/>
      <c r="W742" s="26"/>
      <c r="X742" s="27"/>
      <c r="Y742" s="28"/>
    </row>
    <row r="743" customFormat="false" ht="11.25" hidden="false" customHeight="false" outlineLevel="0" collapsed="false">
      <c r="A743" s="29"/>
      <c r="B743" s="15"/>
      <c r="F743" s="17"/>
      <c r="G743" s="18"/>
      <c r="H743" s="19"/>
      <c r="I743" s="20"/>
      <c r="J743" s="19"/>
      <c r="K743" s="21"/>
      <c r="L743" s="21"/>
      <c r="M743" s="22"/>
      <c r="N743" s="22"/>
      <c r="O743" s="22"/>
      <c r="P743" s="22"/>
      <c r="Q743" s="22"/>
      <c r="R743" s="23"/>
      <c r="S743" s="24"/>
      <c r="T743" s="24"/>
      <c r="U743" s="25"/>
      <c r="V743" s="25"/>
      <c r="W743" s="26"/>
      <c r="X743" s="27"/>
      <c r="Y743" s="28"/>
    </row>
    <row r="744" customFormat="false" ht="11.25" hidden="false" customHeight="false" outlineLevel="0" collapsed="false">
      <c r="A744" s="29"/>
      <c r="B744" s="15"/>
      <c r="F744" s="17"/>
      <c r="G744" s="18"/>
      <c r="H744" s="19"/>
      <c r="I744" s="20"/>
      <c r="J744" s="19"/>
      <c r="K744" s="21"/>
      <c r="L744" s="21"/>
      <c r="M744" s="22"/>
      <c r="N744" s="22"/>
      <c r="O744" s="22"/>
      <c r="P744" s="22"/>
      <c r="Q744" s="22"/>
      <c r="R744" s="23"/>
      <c r="S744" s="24"/>
      <c r="T744" s="24"/>
      <c r="U744" s="25"/>
      <c r="V744" s="25"/>
      <c r="W744" s="26"/>
      <c r="X744" s="27"/>
      <c r="Y744" s="28"/>
    </row>
    <row r="745" customFormat="false" ht="11.25" hidden="false" customHeight="false" outlineLevel="0" collapsed="false">
      <c r="A745" s="29"/>
      <c r="B745" s="15"/>
      <c r="F745" s="17"/>
      <c r="G745" s="18"/>
      <c r="H745" s="19"/>
      <c r="I745" s="20"/>
      <c r="J745" s="19"/>
      <c r="K745" s="21"/>
      <c r="L745" s="21"/>
      <c r="M745" s="22"/>
      <c r="N745" s="22"/>
      <c r="O745" s="22"/>
      <c r="P745" s="22"/>
      <c r="Q745" s="22"/>
      <c r="R745" s="23"/>
      <c r="S745" s="24"/>
      <c r="T745" s="24"/>
      <c r="U745" s="25"/>
      <c r="V745" s="25"/>
      <c r="W745" s="26"/>
      <c r="X745" s="27"/>
      <c r="Y745" s="28"/>
    </row>
    <row r="746" customFormat="false" ht="11.25" hidden="false" customHeight="false" outlineLevel="0" collapsed="false">
      <c r="A746" s="29"/>
      <c r="B746" s="15"/>
      <c r="F746" s="17"/>
      <c r="G746" s="18"/>
      <c r="H746" s="19"/>
      <c r="I746" s="20"/>
      <c r="J746" s="19"/>
      <c r="K746" s="21"/>
      <c r="L746" s="21"/>
      <c r="M746" s="22"/>
      <c r="N746" s="22"/>
      <c r="O746" s="22"/>
      <c r="P746" s="22"/>
      <c r="Q746" s="22"/>
      <c r="R746" s="23"/>
      <c r="S746" s="24"/>
      <c r="T746" s="24"/>
      <c r="U746" s="25"/>
      <c r="V746" s="25"/>
      <c r="W746" s="26"/>
      <c r="X746" s="27"/>
      <c r="Y746" s="28"/>
    </row>
    <row r="747" customFormat="false" ht="11.25" hidden="false" customHeight="false" outlineLevel="0" collapsed="false">
      <c r="A747" s="29"/>
      <c r="B747" s="15"/>
      <c r="F747" s="17"/>
      <c r="G747" s="18"/>
      <c r="H747" s="19"/>
      <c r="I747" s="20"/>
      <c r="J747" s="19"/>
      <c r="K747" s="21"/>
      <c r="L747" s="21"/>
      <c r="M747" s="22"/>
      <c r="N747" s="22"/>
      <c r="O747" s="22"/>
      <c r="P747" s="22"/>
      <c r="Q747" s="22"/>
      <c r="R747" s="23"/>
      <c r="S747" s="24"/>
      <c r="T747" s="24"/>
      <c r="U747" s="25"/>
      <c r="V747" s="25"/>
      <c r="W747" s="26"/>
      <c r="X747" s="27"/>
      <c r="Y747" s="28"/>
    </row>
    <row r="748" customFormat="false" ht="11.25" hidden="false" customHeight="false" outlineLevel="0" collapsed="false">
      <c r="A748" s="29"/>
      <c r="B748" s="15"/>
      <c r="F748" s="17"/>
      <c r="G748" s="18"/>
      <c r="H748" s="19"/>
      <c r="I748" s="20"/>
      <c r="J748" s="19"/>
      <c r="K748" s="21"/>
      <c r="L748" s="21"/>
      <c r="M748" s="22"/>
      <c r="N748" s="22"/>
      <c r="O748" s="22"/>
      <c r="P748" s="22"/>
      <c r="Q748" s="22"/>
      <c r="R748" s="23"/>
      <c r="S748" s="24"/>
      <c r="T748" s="24"/>
      <c r="U748" s="25"/>
      <c r="V748" s="25"/>
      <c r="W748" s="26"/>
      <c r="X748" s="27"/>
      <c r="Y748" s="28"/>
    </row>
    <row r="749" customFormat="false" ht="11.25" hidden="false" customHeight="false" outlineLevel="0" collapsed="false">
      <c r="A749" s="29"/>
      <c r="B749" s="15"/>
      <c r="F749" s="17"/>
      <c r="G749" s="18"/>
      <c r="H749" s="19"/>
      <c r="I749" s="20"/>
      <c r="J749" s="19"/>
      <c r="K749" s="21"/>
      <c r="L749" s="21"/>
      <c r="M749" s="22"/>
      <c r="N749" s="22"/>
      <c r="O749" s="22"/>
      <c r="P749" s="22"/>
      <c r="Q749" s="22"/>
      <c r="R749" s="23"/>
      <c r="S749" s="24"/>
      <c r="T749" s="24"/>
      <c r="U749" s="25"/>
      <c r="V749" s="25"/>
      <c r="W749" s="26"/>
      <c r="X749" s="27"/>
      <c r="Y749" s="28"/>
    </row>
    <row r="750" customFormat="false" ht="11.25" hidden="false" customHeight="false" outlineLevel="0" collapsed="false">
      <c r="A750" s="29"/>
      <c r="B750" s="15"/>
      <c r="F750" s="17"/>
      <c r="G750" s="18"/>
      <c r="H750" s="19"/>
      <c r="I750" s="20"/>
      <c r="J750" s="19"/>
      <c r="K750" s="21"/>
      <c r="L750" s="21"/>
      <c r="M750" s="22"/>
      <c r="N750" s="22"/>
      <c r="O750" s="22"/>
      <c r="P750" s="22"/>
      <c r="Q750" s="22"/>
      <c r="R750" s="23"/>
      <c r="S750" s="24"/>
      <c r="T750" s="24"/>
      <c r="U750" s="25"/>
      <c r="V750" s="25"/>
      <c r="W750" s="26"/>
      <c r="X750" s="27"/>
      <c r="Y750" s="28"/>
    </row>
    <row r="751" customFormat="false" ht="11.25" hidden="false" customHeight="false" outlineLevel="0" collapsed="false">
      <c r="A751" s="29"/>
      <c r="B751" s="15"/>
      <c r="F751" s="17"/>
      <c r="G751" s="18"/>
      <c r="H751" s="19"/>
      <c r="I751" s="20"/>
      <c r="J751" s="19"/>
      <c r="K751" s="21"/>
      <c r="L751" s="21"/>
      <c r="M751" s="22"/>
      <c r="N751" s="22"/>
      <c r="O751" s="22"/>
      <c r="P751" s="22"/>
      <c r="Q751" s="22"/>
      <c r="R751" s="23"/>
      <c r="S751" s="24"/>
      <c r="T751" s="24"/>
      <c r="U751" s="25"/>
      <c r="V751" s="25"/>
      <c r="W751" s="26"/>
      <c r="X751" s="27"/>
      <c r="Y751" s="28"/>
    </row>
    <row r="752" customFormat="false" ht="11.25" hidden="false" customHeight="false" outlineLevel="0" collapsed="false">
      <c r="A752" s="29"/>
      <c r="B752" s="15"/>
      <c r="F752" s="17"/>
      <c r="G752" s="18"/>
      <c r="H752" s="19"/>
      <c r="I752" s="20"/>
      <c r="J752" s="19"/>
      <c r="K752" s="21"/>
      <c r="L752" s="21"/>
      <c r="M752" s="22"/>
      <c r="N752" s="22"/>
      <c r="O752" s="22"/>
      <c r="P752" s="22"/>
      <c r="Q752" s="22"/>
      <c r="R752" s="23"/>
      <c r="S752" s="24"/>
      <c r="T752" s="24"/>
      <c r="U752" s="25"/>
      <c r="V752" s="25"/>
      <c r="W752" s="26"/>
      <c r="X752" s="27"/>
      <c r="Y752" s="28"/>
    </row>
    <row r="753" customFormat="false" ht="11.25" hidden="false" customHeight="false" outlineLevel="0" collapsed="false">
      <c r="A753" s="29"/>
      <c r="B753" s="15"/>
      <c r="F753" s="17"/>
      <c r="G753" s="18"/>
      <c r="H753" s="19"/>
      <c r="I753" s="20"/>
      <c r="J753" s="19"/>
      <c r="K753" s="21"/>
      <c r="L753" s="21"/>
      <c r="M753" s="22"/>
      <c r="N753" s="22"/>
      <c r="O753" s="22"/>
      <c r="P753" s="22"/>
      <c r="Q753" s="22"/>
      <c r="R753" s="23"/>
      <c r="S753" s="24"/>
      <c r="T753" s="24"/>
      <c r="U753" s="25"/>
      <c r="V753" s="25"/>
      <c r="W753" s="26"/>
      <c r="X753" s="27"/>
      <c r="Y753" s="28"/>
    </row>
    <row r="754" customFormat="false" ht="11.25" hidden="false" customHeight="false" outlineLevel="0" collapsed="false">
      <c r="A754" s="29"/>
      <c r="B754" s="15"/>
      <c r="F754" s="17"/>
      <c r="G754" s="18"/>
      <c r="H754" s="19"/>
      <c r="I754" s="20"/>
      <c r="J754" s="19"/>
      <c r="K754" s="21"/>
      <c r="L754" s="21"/>
      <c r="M754" s="22"/>
      <c r="N754" s="22"/>
      <c r="O754" s="22"/>
      <c r="P754" s="22"/>
      <c r="Q754" s="22"/>
      <c r="R754" s="23"/>
      <c r="S754" s="24"/>
      <c r="T754" s="24"/>
      <c r="U754" s="25"/>
      <c r="V754" s="25"/>
      <c r="W754" s="26"/>
      <c r="X754" s="27"/>
      <c r="Y754" s="28"/>
    </row>
    <row r="755" customFormat="false" ht="11.25" hidden="false" customHeight="false" outlineLevel="0" collapsed="false">
      <c r="A755" s="29"/>
      <c r="B755" s="15"/>
      <c r="F755" s="17"/>
      <c r="G755" s="18"/>
      <c r="H755" s="19"/>
      <c r="I755" s="20"/>
      <c r="J755" s="19"/>
      <c r="K755" s="21"/>
      <c r="L755" s="21"/>
      <c r="M755" s="22"/>
      <c r="N755" s="22"/>
      <c r="O755" s="22"/>
      <c r="P755" s="22"/>
      <c r="Q755" s="22"/>
      <c r="R755" s="23"/>
      <c r="S755" s="24"/>
      <c r="T755" s="24"/>
      <c r="U755" s="25"/>
      <c r="V755" s="25"/>
      <c r="W755" s="26"/>
      <c r="X755" s="27"/>
      <c r="Y755" s="28"/>
    </row>
    <row r="756" customFormat="false" ht="11.25" hidden="false" customHeight="false" outlineLevel="0" collapsed="false">
      <c r="A756" s="29"/>
      <c r="B756" s="15"/>
      <c r="F756" s="17"/>
      <c r="G756" s="18"/>
      <c r="H756" s="19"/>
      <c r="I756" s="20"/>
      <c r="J756" s="19"/>
      <c r="K756" s="21"/>
      <c r="L756" s="21"/>
      <c r="M756" s="22"/>
      <c r="N756" s="22"/>
      <c r="O756" s="22"/>
      <c r="P756" s="22"/>
      <c r="Q756" s="22"/>
      <c r="R756" s="23"/>
      <c r="S756" s="24"/>
      <c r="T756" s="24"/>
      <c r="U756" s="25"/>
      <c r="V756" s="25"/>
      <c r="W756" s="26"/>
      <c r="X756" s="27"/>
      <c r="Y756" s="28"/>
    </row>
    <row r="757" customFormat="false" ht="11.25" hidden="false" customHeight="false" outlineLevel="0" collapsed="false">
      <c r="A757" s="29"/>
      <c r="B757" s="15"/>
      <c r="F757" s="17"/>
      <c r="G757" s="18"/>
      <c r="H757" s="19"/>
      <c r="I757" s="20"/>
      <c r="J757" s="19"/>
      <c r="K757" s="21"/>
      <c r="L757" s="21"/>
      <c r="M757" s="22"/>
      <c r="N757" s="22"/>
      <c r="O757" s="22"/>
      <c r="P757" s="22"/>
      <c r="Q757" s="22"/>
      <c r="R757" s="23"/>
      <c r="S757" s="24"/>
      <c r="T757" s="24"/>
      <c r="U757" s="25"/>
      <c r="V757" s="25"/>
      <c r="W757" s="26"/>
      <c r="X757" s="27"/>
      <c r="Y757" s="28"/>
    </row>
    <row r="758" customFormat="false" ht="11.25" hidden="false" customHeight="false" outlineLevel="0" collapsed="false">
      <c r="A758" s="29"/>
      <c r="B758" s="15"/>
      <c r="F758" s="17"/>
      <c r="G758" s="18"/>
      <c r="H758" s="19"/>
      <c r="I758" s="20"/>
      <c r="J758" s="19"/>
      <c r="K758" s="21"/>
      <c r="L758" s="21"/>
      <c r="M758" s="22"/>
      <c r="N758" s="22"/>
      <c r="O758" s="22"/>
      <c r="P758" s="22"/>
      <c r="Q758" s="22"/>
      <c r="R758" s="23"/>
      <c r="S758" s="24"/>
      <c r="T758" s="24"/>
      <c r="U758" s="25"/>
      <c r="V758" s="25"/>
      <c r="W758" s="26"/>
      <c r="X758" s="27"/>
      <c r="Y758" s="28"/>
    </row>
    <row r="759" customFormat="false" ht="11.25" hidden="false" customHeight="false" outlineLevel="0" collapsed="false">
      <c r="A759" s="29"/>
      <c r="B759" s="15"/>
      <c r="F759" s="17"/>
      <c r="G759" s="18"/>
      <c r="H759" s="19"/>
      <c r="I759" s="20"/>
      <c r="J759" s="19"/>
      <c r="K759" s="21"/>
      <c r="L759" s="21"/>
      <c r="M759" s="22"/>
      <c r="N759" s="22"/>
      <c r="O759" s="22"/>
      <c r="P759" s="22"/>
      <c r="Q759" s="22"/>
      <c r="R759" s="23"/>
      <c r="S759" s="24"/>
      <c r="T759" s="24"/>
      <c r="U759" s="25"/>
      <c r="V759" s="25"/>
      <c r="W759" s="26"/>
      <c r="X759" s="27"/>
      <c r="Y759" s="28"/>
    </row>
    <row r="760" customFormat="false" ht="11.25" hidden="false" customHeight="false" outlineLevel="0" collapsed="false">
      <c r="A760" s="29"/>
      <c r="B760" s="15"/>
      <c r="F760" s="17"/>
      <c r="G760" s="18"/>
      <c r="H760" s="19"/>
      <c r="I760" s="20"/>
      <c r="J760" s="19"/>
      <c r="K760" s="21"/>
      <c r="L760" s="21"/>
      <c r="M760" s="22"/>
      <c r="N760" s="22"/>
      <c r="O760" s="22"/>
      <c r="P760" s="22"/>
      <c r="Q760" s="22"/>
      <c r="R760" s="23"/>
      <c r="S760" s="24"/>
      <c r="T760" s="24"/>
      <c r="U760" s="25"/>
      <c r="V760" s="25"/>
      <c r="W760" s="26"/>
      <c r="X760" s="27"/>
      <c r="Y760" s="28"/>
    </row>
    <row r="761" customFormat="false" ht="11.25" hidden="false" customHeight="false" outlineLevel="0" collapsed="false">
      <c r="A761" s="29"/>
      <c r="B761" s="15"/>
      <c r="F761" s="17"/>
      <c r="G761" s="18"/>
      <c r="H761" s="19"/>
      <c r="I761" s="20"/>
      <c r="J761" s="19"/>
      <c r="K761" s="21"/>
      <c r="L761" s="21"/>
      <c r="M761" s="22"/>
      <c r="N761" s="22"/>
      <c r="O761" s="22"/>
      <c r="P761" s="22"/>
      <c r="Q761" s="22"/>
      <c r="R761" s="23"/>
      <c r="S761" s="24"/>
      <c r="T761" s="24"/>
      <c r="U761" s="25"/>
      <c r="V761" s="25"/>
      <c r="W761" s="26"/>
      <c r="X761" s="27"/>
      <c r="Y761" s="28"/>
    </row>
    <row r="762" customFormat="false" ht="11.25" hidden="false" customHeight="false" outlineLevel="0" collapsed="false">
      <c r="A762" s="29"/>
      <c r="B762" s="15"/>
      <c r="F762" s="17"/>
      <c r="G762" s="18"/>
      <c r="H762" s="19"/>
      <c r="I762" s="20"/>
      <c r="J762" s="19"/>
      <c r="K762" s="21"/>
      <c r="L762" s="21"/>
      <c r="M762" s="22"/>
      <c r="N762" s="22"/>
      <c r="O762" s="22"/>
      <c r="P762" s="22"/>
      <c r="Q762" s="22"/>
      <c r="R762" s="23"/>
      <c r="S762" s="24"/>
      <c r="T762" s="24"/>
      <c r="U762" s="25"/>
      <c r="V762" s="25"/>
      <c r="W762" s="26"/>
      <c r="X762" s="27"/>
      <c r="Y762" s="28"/>
    </row>
    <row r="763" customFormat="false" ht="11.25" hidden="false" customHeight="false" outlineLevel="0" collapsed="false">
      <c r="A763" s="29"/>
      <c r="B763" s="15"/>
      <c r="F763" s="17"/>
      <c r="G763" s="18"/>
      <c r="H763" s="19"/>
      <c r="I763" s="20"/>
      <c r="J763" s="19"/>
      <c r="K763" s="21"/>
      <c r="L763" s="21"/>
      <c r="M763" s="22"/>
      <c r="N763" s="22"/>
      <c r="O763" s="22"/>
      <c r="P763" s="22"/>
      <c r="Q763" s="22"/>
      <c r="R763" s="23"/>
      <c r="S763" s="24"/>
      <c r="T763" s="24"/>
      <c r="U763" s="25"/>
      <c r="V763" s="25"/>
      <c r="W763" s="26"/>
      <c r="X763" s="27"/>
      <c r="Y763" s="28"/>
    </row>
    <row r="764" customFormat="false" ht="11.25" hidden="false" customHeight="false" outlineLevel="0" collapsed="false">
      <c r="A764" s="29"/>
      <c r="B764" s="15"/>
      <c r="F764" s="17"/>
      <c r="G764" s="18"/>
      <c r="H764" s="19"/>
      <c r="I764" s="20"/>
      <c r="J764" s="19"/>
      <c r="K764" s="21"/>
      <c r="L764" s="21"/>
      <c r="M764" s="22"/>
      <c r="N764" s="22"/>
      <c r="O764" s="22"/>
      <c r="P764" s="22"/>
      <c r="Q764" s="22"/>
      <c r="R764" s="23"/>
      <c r="S764" s="24"/>
      <c r="T764" s="24"/>
      <c r="U764" s="25"/>
      <c r="V764" s="25"/>
      <c r="W764" s="26"/>
      <c r="X764" s="27"/>
      <c r="Y764" s="28"/>
    </row>
    <row r="765" customFormat="false" ht="11.25" hidden="false" customHeight="false" outlineLevel="0" collapsed="false">
      <c r="A765" s="29"/>
      <c r="B765" s="15"/>
      <c r="F765" s="17"/>
      <c r="G765" s="18"/>
      <c r="H765" s="19"/>
      <c r="I765" s="20"/>
      <c r="J765" s="19"/>
      <c r="K765" s="21"/>
      <c r="L765" s="21"/>
      <c r="M765" s="22"/>
      <c r="N765" s="22"/>
      <c r="O765" s="22"/>
      <c r="P765" s="22"/>
      <c r="Q765" s="22"/>
      <c r="R765" s="23"/>
      <c r="S765" s="24"/>
      <c r="T765" s="24"/>
      <c r="U765" s="25"/>
      <c r="V765" s="25"/>
      <c r="W765" s="26"/>
      <c r="X765" s="27"/>
      <c r="Y765" s="28"/>
    </row>
    <row r="766" customFormat="false" ht="11.25" hidden="false" customHeight="false" outlineLevel="0" collapsed="false">
      <c r="A766" s="29"/>
      <c r="B766" s="15"/>
      <c r="F766" s="17"/>
      <c r="G766" s="18"/>
      <c r="H766" s="19"/>
      <c r="I766" s="20"/>
      <c r="J766" s="19"/>
      <c r="K766" s="21"/>
      <c r="L766" s="21"/>
      <c r="M766" s="22"/>
      <c r="N766" s="22"/>
      <c r="O766" s="22"/>
      <c r="P766" s="22"/>
      <c r="Q766" s="22"/>
      <c r="R766" s="23"/>
      <c r="S766" s="24"/>
      <c r="T766" s="24"/>
      <c r="U766" s="25"/>
      <c r="V766" s="25"/>
      <c r="W766" s="26"/>
      <c r="X766" s="27"/>
      <c r="Y766" s="28"/>
    </row>
    <row r="767" customFormat="false" ht="11.25" hidden="false" customHeight="false" outlineLevel="0" collapsed="false">
      <c r="A767" s="29"/>
      <c r="B767" s="15"/>
      <c r="F767" s="17"/>
      <c r="G767" s="18"/>
      <c r="H767" s="19"/>
      <c r="I767" s="20"/>
      <c r="J767" s="19"/>
      <c r="K767" s="21"/>
      <c r="L767" s="21"/>
      <c r="M767" s="22"/>
      <c r="N767" s="22"/>
      <c r="O767" s="22"/>
      <c r="P767" s="22"/>
      <c r="Q767" s="22"/>
      <c r="R767" s="23"/>
      <c r="S767" s="24"/>
      <c r="T767" s="24"/>
      <c r="U767" s="25"/>
      <c r="V767" s="25"/>
      <c r="W767" s="26"/>
      <c r="X767" s="27"/>
      <c r="Y767" s="28"/>
    </row>
    <row r="768" customFormat="false" ht="11.25" hidden="false" customHeight="false" outlineLevel="0" collapsed="false">
      <c r="A768" s="29"/>
      <c r="B768" s="15"/>
      <c r="F768" s="17"/>
      <c r="G768" s="18"/>
      <c r="H768" s="19"/>
      <c r="I768" s="20"/>
      <c r="J768" s="19"/>
      <c r="K768" s="21"/>
      <c r="L768" s="21"/>
      <c r="M768" s="22"/>
      <c r="N768" s="22"/>
      <c r="O768" s="22"/>
      <c r="P768" s="22"/>
      <c r="Q768" s="22"/>
      <c r="R768" s="23"/>
      <c r="S768" s="24"/>
      <c r="T768" s="24"/>
      <c r="U768" s="25"/>
      <c r="V768" s="25"/>
      <c r="W768" s="26"/>
      <c r="X768" s="27"/>
      <c r="Y768" s="28"/>
    </row>
    <row r="769" customFormat="false" ht="11.25" hidden="false" customHeight="false" outlineLevel="0" collapsed="false">
      <c r="A769" s="29"/>
      <c r="B769" s="15"/>
      <c r="F769" s="17"/>
      <c r="G769" s="18"/>
      <c r="H769" s="19"/>
      <c r="I769" s="20"/>
      <c r="J769" s="19"/>
      <c r="K769" s="21"/>
      <c r="L769" s="21"/>
      <c r="M769" s="22"/>
      <c r="N769" s="22"/>
      <c r="O769" s="22"/>
      <c r="P769" s="22"/>
      <c r="Q769" s="22"/>
      <c r="R769" s="23"/>
      <c r="S769" s="24"/>
      <c r="T769" s="24"/>
      <c r="U769" s="25"/>
      <c r="V769" s="25"/>
      <c r="W769" s="26"/>
      <c r="X769" s="27"/>
      <c r="Y769" s="28"/>
    </row>
    <row r="770" customFormat="false" ht="11.25" hidden="false" customHeight="false" outlineLevel="0" collapsed="false">
      <c r="A770" s="29"/>
      <c r="B770" s="15"/>
      <c r="F770" s="17"/>
      <c r="G770" s="18"/>
      <c r="H770" s="19"/>
      <c r="I770" s="20"/>
      <c r="J770" s="19"/>
      <c r="K770" s="21"/>
      <c r="L770" s="21"/>
      <c r="M770" s="22"/>
      <c r="N770" s="22"/>
      <c r="O770" s="22"/>
      <c r="P770" s="22"/>
      <c r="Q770" s="22"/>
      <c r="R770" s="23"/>
      <c r="S770" s="24"/>
      <c r="T770" s="24"/>
      <c r="U770" s="25"/>
      <c r="V770" s="25"/>
      <c r="W770" s="26"/>
      <c r="X770" s="27"/>
      <c r="Y770" s="28"/>
    </row>
    <row r="771" customFormat="false" ht="11.25" hidden="false" customHeight="false" outlineLevel="0" collapsed="false">
      <c r="A771" s="29"/>
      <c r="B771" s="15"/>
      <c r="F771" s="17"/>
      <c r="G771" s="18"/>
      <c r="H771" s="19"/>
      <c r="I771" s="20"/>
      <c r="J771" s="19"/>
      <c r="K771" s="21"/>
      <c r="L771" s="21"/>
      <c r="M771" s="22"/>
      <c r="N771" s="22"/>
      <c r="O771" s="22"/>
      <c r="P771" s="22"/>
      <c r="Q771" s="22"/>
      <c r="R771" s="23"/>
      <c r="S771" s="24"/>
      <c r="T771" s="24"/>
      <c r="U771" s="25"/>
      <c r="V771" s="25"/>
      <c r="W771" s="26"/>
      <c r="X771" s="27"/>
      <c r="Y771" s="28"/>
    </row>
    <row r="772" customFormat="false" ht="11.25" hidden="false" customHeight="false" outlineLevel="0" collapsed="false">
      <c r="A772" s="29"/>
      <c r="B772" s="15"/>
      <c r="F772" s="17"/>
      <c r="G772" s="18"/>
      <c r="H772" s="19"/>
      <c r="I772" s="20"/>
      <c r="J772" s="19"/>
      <c r="K772" s="21"/>
      <c r="L772" s="21"/>
      <c r="M772" s="22"/>
      <c r="N772" s="22"/>
      <c r="O772" s="22"/>
      <c r="P772" s="22"/>
      <c r="Q772" s="22"/>
      <c r="R772" s="23"/>
      <c r="S772" s="24"/>
      <c r="T772" s="24"/>
      <c r="U772" s="25"/>
      <c r="V772" s="25"/>
      <c r="W772" s="26"/>
      <c r="X772" s="27"/>
      <c r="Y772" s="28"/>
    </row>
    <row r="773" customFormat="false" ht="11.25" hidden="false" customHeight="false" outlineLevel="0" collapsed="false">
      <c r="A773" s="29"/>
      <c r="B773" s="15"/>
      <c r="F773" s="17"/>
      <c r="G773" s="18"/>
      <c r="H773" s="19"/>
      <c r="I773" s="20"/>
      <c r="J773" s="19"/>
      <c r="K773" s="21"/>
      <c r="L773" s="21"/>
      <c r="M773" s="22"/>
      <c r="N773" s="22"/>
      <c r="O773" s="22"/>
      <c r="P773" s="22"/>
      <c r="Q773" s="22"/>
      <c r="R773" s="23"/>
      <c r="S773" s="24"/>
      <c r="T773" s="24"/>
      <c r="U773" s="25"/>
      <c r="V773" s="25"/>
      <c r="W773" s="26"/>
      <c r="X773" s="27"/>
      <c r="Y773" s="28"/>
    </row>
    <row r="774" customFormat="false" ht="11.25" hidden="false" customHeight="false" outlineLevel="0" collapsed="false">
      <c r="A774" s="29"/>
      <c r="B774" s="15"/>
      <c r="F774" s="17"/>
      <c r="G774" s="18"/>
      <c r="H774" s="19"/>
      <c r="I774" s="20"/>
      <c r="J774" s="19"/>
      <c r="K774" s="21"/>
      <c r="L774" s="21"/>
      <c r="M774" s="22"/>
      <c r="N774" s="22"/>
      <c r="O774" s="22"/>
      <c r="P774" s="22"/>
      <c r="Q774" s="22"/>
      <c r="R774" s="23"/>
      <c r="S774" s="24"/>
      <c r="T774" s="24"/>
      <c r="U774" s="25"/>
      <c r="V774" s="25"/>
      <c r="W774" s="26"/>
      <c r="X774" s="27"/>
      <c r="Y774" s="28"/>
    </row>
    <row r="775" customFormat="false" ht="11.25" hidden="false" customHeight="false" outlineLevel="0" collapsed="false">
      <c r="A775" s="29"/>
      <c r="B775" s="15"/>
      <c r="F775" s="17"/>
      <c r="G775" s="18"/>
      <c r="H775" s="19"/>
      <c r="I775" s="20"/>
      <c r="J775" s="19"/>
      <c r="K775" s="21"/>
      <c r="L775" s="21"/>
      <c r="M775" s="22"/>
      <c r="N775" s="22"/>
      <c r="O775" s="22"/>
      <c r="P775" s="22"/>
      <c r="Q775" s="22"/>
      <c r="R775" s="23"/>
      <c r="S775" s="24"/>
      <c r="T775" s="24"/>
      <c r="U775" s="25"/>
      <c r="V775" s="25"/>
      <c r="W775" s="26"/>
      <c r="X775" s="27"/>
      <c r="Y775" s="28"/>
    </row>
    <row r="776" customFormat="false" ht="11.25" hidden="false" customHeight="false" outlineLevel="0" collapsed="false">
      <c r="A776" s="29"/>
      <c r="B776" s="15"/>
      <c r="F776" s="17"/>
      <c r="G776" s="18"/>
      <c r="H776" s="19"/>
      <c r="I776" s="20"/>
      <c r="J776" s="19"/>
      <c r="K776" s="21"/>
      <c r="L776" s="21"/>
      <c r="M776" s="22"/>
      <c r="N776" s="22"/>
      <c r="O776" s="22"/>
      <c r="P776" s="22"/>
      <c r="Q776" s="22"/>
      <c r="R776" s="23"/>
      <c r="S776" s="24"/>
      <c r="T776" s="24"/>
      <c r="U776" s="25"/>
      <c r="V776" s="25"/>
      <c r="W776" s="26"/>
      <c r="X776" s="27"/>
      <c r="Y776" s="28"/>
    </row>
    <row r="777" customFormat="false" ht="11.25" hidden="false" customHeight="false" outlineLevel="0" collapsed="false">
      <c r="A777" s="29"/>
      <c r="B777" s="15"/>
      <c r="F777" s="17"/>
      <c r="G777" s="18"/>
      <c r="H777" s="19"/>
      <c r="I777" s="20"/>
      <c r="J777" s="19"/>
      <c r="K777" s="21"/>
      <c r="L777" s="21"/>
      <c r="M777" s="22"/>
      <c r="N777" s="22"/>
      <c r="O777" s="22"/>
      <c r="P777" s="22"/>
      <c r="Q777" s="22"/>
      <c r="R777" s="23"/>
      <c r="S777" s="24"/>
      <c r="T777" s="24"/>
      <c r="U777" s="25"/>
      <c r="V777" s="25"/>
      <c r="W777" s="26"/>
      <c r="X777" s="27"/>
      <c r="Y777" s="28"/>
    </row>
    <row r="778" customFormat="false" ht="11.25" hidden="false" customHeight="false" outlineLevel="0" collapsed="false">
      <c r="A778" s="29"/>
      <c r="B778" s="15"/>
      <c r="F778" s="17"/>
      <c r="G778" s="18"/>
      <c r="H778" s="19"/>
      <c r="I778" s="20"/>
      <c r="J778" s="19"/>
      <c r="K778" s="21"/>
      <c r="L778" s="21"/>
      <c r="M778" s="22"/>
      <c r="N778" s="22"/>
      <c r="O778" s="22"/>
      <c r="P778" s="22"/>
      <c r="Q778" s="22"/>
      <c r="R778" s="23"/>
      <c r="S778" s="24"/>
      <c r="T778" s="24"/>
      <c r="U778" s="25"/>
      <c r="V778" s="25"/>
      <c r="W778" s="26"/>
      <c r="X778" s="27"/>
      <c r="Y778" s="28"/>
    </row>
    <row r="779" customFormat="false" ht="11.25" hidden="false" customHeight="false" outlineLevel="0" collapsed="false">
      <c r="A779" s="29"/>
      <c r="B779" s="15"/>
      <c r="F779" s="17"/>
      <c r="G779" s="18"/>
      <c r="H779" s="19"/>
      <c r="I779" s="20"/>
      <c r="J779" s="19"/>
      <c r="K779" s="21"/>
      <c r="L779" s="21"/>
      <c r="M779" s="22"/>
      <c r="N779" s="22"/>
      <c r="O779" s="22"/>
      <c r="P779" s="22"/>
      <c r="Q779" s="22"/>
      <c r="R779" s="23"/>
      <c r="S779" s="24"/>
      <c r="T779" s="24"/>
      <c r="U779" s="25"/>
      <c r="V779" s="25"/>
      <c r="W779" s="26"/>
      <c r="X779" s="27"/>
      <c r="Y779" s="28"/>
    </row>
    <row r="780" customFormat="false" ht="11.25" hidden="false" customHeight="false" outlineLevel="0" collapsed="false">
      <c r="A780" s="29"/>
      <c r="B780" s="15"/>
      <c r="F780" s="17"/>
      <c r="G780" s="18"/>
      <c r="H780" s="19"/>
      <c r="I780" s="20"/>
      <c r="J780" s="19"/>
      <c r="K780" s="21"/>
      <c r="L780" s="21"/>
      <c r="M780" s="22"/>
      <c r="N780" s="22"/>
      <c r="O780" s="22"/>
      <c r="P780" s="22"/>
      <c r="Q780" s="22"/>
      <c r="R780" s="23"/>
      <c r="S780" s="24"/>
      <c r="T780" s="24"/>
      <c r="U780" s="25"/>
      <c r="V780" s="25"/>
      <c r="W780" s="26"/>
      <c r="X780" s="27"/>
      <c r="Y780" s="28"/>
    </row>
    <row r="781" customFormat="false" ht="11.25" hidden="false" customHeight="false" outlineLevel="0" collapsed="false">
      <c r="A781" s="29"/>
      <c r="B781" s="15"/>
      <c r="F781" s="17"/>
      <c r="G781" s="18"/>
      <c r="H781" s="19"/>
      <c r="I781" s="20"/>
      <c r="J781" s="19"/>
      <c r="K781" s="21"/>
      <c r="L781" s="21"/>
      <c r="M781" s="22"/>
      <c r="N781" s="22"/>
      <c r="O781" s="22"/>
      <c r="P781" s="22"/>
      <c r="Q781" s="22"/>
      <c r="R781" s="23"/>
      <c r="S781" s="24"/>
      <c r="T781" s="24"/>
      <c r="U781" s="25"/>
      <c r="V781" s="25"/>
      <c r="W781" s="26"/>
      <c r="X781" s="27"/>
      <c r="Y781" s="28"/>
    </row>
    <row r="782" customFormat="false" ht="11.25" hidden="false" customHeight="false" outlineLevel="0" collapsed="false">
      <c r="A782" s="29"/>
      <c r="B782" s="15"/>
      <c r="F782" s="17"/>
      <c r="G782" s="18"/>
      <c r="H782" s="19"/>
      <c r="I782" s="20"/>
      <c r="J782" s="19"/>
      <c r="K782" s="21"/>
      <c r="L782" s="21"/>
      <c r="M782" s="22"/>
      <c r="N782" s="22"/>
      <c r="O782" s="22"/>
      <c r="P782" s="22"/>
      <c r="Q782" s="22"/>
      <c r="R782" s="23"/>
      <c r="S782" s="24"/>
      <c r="T782" s="24"/>
      <c r="U782" s="25"/>
      <c r="V782" s="25"/>
      <c r="W782" s="26"/>
      <c r="X782" s="27"/>
      <c r="Y782" s="28"/>
    </row>
    <row r="783" customFormat="false" ht="11.25" hidden="false" customHeight="false" outlineLevel="0" collapsed="false">
      <c r="A783" s="29"/>
      <c r="B783" s="15"/>
      <c r="F783" s="17"/>
      <c r="G783" s="18"/>
      <c r="H783" s="19"/>
      <c r="I783" s="20"/>
      <c r="J783" s="19"/>
      <c r="K783" s="21"/>
      <c r="L783" s="21"/>
      <c r="M783" s="22"/>
      <c r="N783" s="22"/>
      <c r="O783" s="22"/>
      <c r="P783" s="22"/>
      <c r="Q783" s="22"/>
      <c r="R783" s="23"/>
      <c r="S783" s="24"/>
      <c r="T783" s="24"/>
      <c r="U783" s="25"/>
      <c r="V783" s="25"/>
      <c r="W783" s="26"/>
      <c r="X783" s="27"/>
      <c r="Y783" s="28"/>
    </row>
    <row r="784" customFormat="false" ht="11.25" hidden="false" customHeight="false" outlineLevel="0" collapsed="false">
      <c r="A784" s="29"/>
      <c r="B784" s="15"/>
      <c r="F784" s="17"/>
      <c r="G784" s="18"/>
      <c r="H784" s="19"/>
      <c r="I784" s="20"/>
      <c r="J784" s="19"/>
      <c r="K784" s="21"/>
      <c r="L784" s="21"/>
      <c r="M784" s="22"/>
      <c r="N784" s="22"/>
      <c r="O784" s="22"/>
      <c r="P784" s="22"/>
      <c r="Q784" s="22"/>
      <c r="R784" s="23"/>
      <c r="S784" s="24"/>
      <c r="T784" s="24"/>
      <c r="U784" s="25"/>
      <c r="V784" s="25"/>
      <c r="W784" s="26"/>
      <c r="X784" s="27"/>
      <c r="Y784" s="28"/>
    </row>
    <row r="785" customFormat="false" ht="11.25" hidden="false" customHeight="false" outlineLevel="0" collapsed="false">
      <c r="A785" s="29"/>
      <c r="B785" s="15"/>
      <c r="F785" s="17"/>
      <c r="G785" s="18"/>
      <c r="H785" s="19"/>
      <c r="I785" s="20"/>
      <c r="J785" s="19"/>
      <c r="K785" s="21"/>
      <c r="L785" s="21"/>
      <c r="M785" s="22"/>
      <c r="N785" s="22"/>
      <c r="O785" s="22"/>
      <c r="P785" s="22"/>
      <c r="Q785" s="22"/>
      <c r="R785" s="23"/>
      <c r="S785" s="24"/>
      <c r="T785" s="24"/>
      <c r="U785" s="25"/>
      <c r="V785" s="25"/>
      <c r="W785" s="26"/>
      <c r="X785" s="27"/>
      <c r="Y785" s="28"/>
    </row>
    <row r="786" customFormat="false" ht="11.25" hidden="false" customHeight="false" outlineLevel="0" collapsed="false">
      <c r="A786" s="29"/>
      <c r="B786" s="15"/>
      <c r="F786" s="17"/>
      <c r="G786" s="18"/>
      <c r="H786" s="19"/>
      <c r="I786" s="20"/>
      <c r="J786" s="19"/>
      <c r="K786" s="21"/>
      <c r="L786" s="21"/>
      <c r="M786" s="22"/>
      <c r="N786" s="22"/>
      <c r="O786" s="22"/>
      <c r="P786" s="22"/>
      <c r="Q786" s="22"/>
      <c r="R786" s="23"/>
      <c r="S786" s="24"/>
      <c r="T786" s="24"/>
      <c r="U786" s="25"/>
      <c r="V786" s="25"/>
      <c r="W786" s="26"/>
      <c r="X786" s="27"/>
      <c r="Y786" s="28"/>
    </row>
    <row r="787" customFormat="false" ht="11.25" hidden="false" customHeight="false" outlineLevel="0" collapsed="false">
      <c r="A787" s="29"/>
      <c r="B787" s="15"/>
      <c r="F787" s="17"/>
      <c r="G787" s="18"/>
      <c r="H787" s="19"/>
      <c r="I787" s="20"/>
      <c r="J787" s="19"/>
      <c r="K787" s="21"/>
      <c r="L787" s="21"/>
      <c r="M787" s="22"/>
      <c r="N787" s="22"/>
      <c r="O787" s="22"/>
      <c r="P787" s="22"/>
      <c r="Q787" s="22"/>
      <c r="R787" s="23"/>
      <c r="S787" s="24"/>
      <c r="T787" s="24"/>
      <c r="U787" s="25"/>
      <c r="V787" s="25"/>
      <c r="W787" s="26"/>
      <c r="X787" s="27"/>
      <c r="Y787" s="28"/>
    </row>
    <row r="788" customFormat="false" ht="11.25" hidden="false" customHeight="false" outlineLevel="0" collapsed="false">
      <c r="A788" s="29"/>
      <c r="B788" s="15"/>
      <c r="F788" s="17"/>
      <c r="G788" s="18"/>
      <c r="H788" s="19"/>
      <c r="I788" s="20"/>
      <c r="J788" s="19"/>
      <c r="K788" s="21"/>
      <c r="L788" s="21"/>
      <c r="M788" s="22"/>
      <c r="N788" s="22"/>
      <c r="O788" s="22"/>
      <c r="P788" s="22"/>
      <c r="Q788" s="22"/>
      <c r="R788" s="23"/>
      <c r="S788" s="24"/>
      <c r="T788" s="24"/>
      <c r="U788" s="25"/>
      <c r="V788" s="25"/>
      <c r="W788" s="26"/>
      <c r="X788" s="27"/>
      <c r="Y788" s="28"/>
    </row>
    <row r="789" customFormat="false" ht="11.25" hidden="false" customHeight="false" outlineLevel="0" collapsed="false">
      <c r="A789" s="29"/>
      <c r="B789" s="15"/>
      <c r="F789" s="17"/>
      <c r="G789" s="18"/>
      <c r="H789" s="19"/>
      <c r="I789" s="20"/>
      <c r="J789" s="19"/>
      <c r="K789" s="21"/>
      <c r="L789" s="21"/>
      <c r="M789" s="22"/>
      <c r="N789" s="22"/>
      <c r="O789" s="22"/>
      <c r="P789" s="22"/>
      <c r="Q789" s="22"/>
      <c r="R789" s="23"/>
      <c r="S789" s="24"/>
      <c r="T789" s="24"/>
      <c r="U789" s="25"/>
      <c r="V789" s="25"/>
      <c r="W789" s="26"/>
      <c r="X789" s="27"/>
      <c r="Y789" s="28"/>
    </row>
    <row r="790" customFormat="false" ht="11.25" hidden="false" customHeight="false" outlineLevel="0" collapsed="false">
      <c r="A790" s="29"/>
      <c r="B790" s="15"/>
      <c r="F790" s="17"/>
      <c r="G790" s="18"/>
      <c r="H790" s="19"/>
      <c r="I790" s="20"/>
      <c r="J790" s="19"/>
      <c r="K790" s="21"/>
      <c r="L790" s="21"/>
      <c r="M790" s="22"/>
      <c r="N790" s="22"/>
      <c r="O790" s="22"/>
      <c r="P790" s="22"/>
      <c r="Q790" s="22"/>
      <c r="R790" s="23"/>
      <c r="S790" s="24"/>
      <c r="T790" s="24"/>
      <c r="U790" s="25"/>
      <c r="V790" s="25"/>
      <c r="W790" s="26"/>
      <c r="X790" s="27"/>
      <c r="Y790" s="28"/>
    </row>
    <row r="791" customFormat="false" ht="11.25" hidden="false" customHeight="false" outlineLevel="0" collapsed="false">
      <c r="A791" s="29"/>
      <c r="B791" s="15"/>
      <c r="F791" s="17"/>
      <c r="G791" s="18"/>
      <c r="H791" s="19"/>
      <c r="I791" s="20"/>
      <c r="J791" s="19"/>
      <c r="K791" s="21"/>
      <c r="L791" s="21"/>
      <c r="M791" s="22"/>
      <c r="N791" s="22"/>
      <c r="O791" s="22"/>
      <c r="P791" s="22"/>
      <c r="Q791" s="22"/>
      <c r="R791" s="23"/>
      <c r="S791" s="24"/>
      <c r="T791" s="24"/>
      <c r="U791" s="25"/>
      <c r="V791" s="25"/>
      <c r="W791" s="26"/>
      <c r="X791" s="27"/>
      <c r="Y791" s="28"/>
    </row>
    <row r="792" customFormat="false" ht="11.25" hidden="false" customHeight="false" outlineLevel="0" collapsed="false">
      <c r="A792" s="29"/>
      <c r="B792" s="15"/>
      <c r="F792" s="17"/>
      <c r="G792" s="18"/>
      <c r="H792" s="19"/>
      <c r="I792" s="20"/>
      <c r="J792" s="19"/>
      <c r="K792" s="21"/>
      <c r="L792" s="21"/>
      <c r="M792" s="22"/>
      <c r="N792" s="22"/>
      <c r="O792" s="22"/>
      <c r="P792" s="22"/>
      <c r="Q792" s="22"/>
      <c r="R792" s="23"/>
      <c r="S792" s="24"/>
      <c r="T792" s="24"/>
      <c r="U792" s="25"/>
      <c r="V792" s="25"/>
      <c r="W792" s="26"/>
      <c r="X792" s="27"/>
      <c r="Y792" s="28"/>
    </row>
    <row r="793" customFormat="false" ht="11.25" hidden="false" customHeight="false" outlineLevel="0" collapsed="false">
      <c r="A793" s="29"/>
      <c r="B793" s="15"/>
      <c r="F793" s="17"/>
      <c r="G793" s="18"/>
      <c r="H793" s="19"/>
      <c r="I793" s="20"/>
      <c r="J793" s="19"/>
      <c r="K793" s="21"/>
      <c r="L793" s="21"/>
      <c r="M793" s="22"/>
      <c r="N793" s="22"/>
      <c r="O793" s="22"/>
      <c r="P793" s="22"/>
      <c r="Q793" s="22"/>
      <c r="R793" s="23"/>
      <c r="S793" s="24"/>
      <c r="T793" s="24"/>
      <c r="U793" s="25"/>
      <c r="V793" s="25"/>
      <c r="W793" s="26"/>
      <c r="X793" s="27"/>
      <c r="Y793" s="28"/>
    </row>
    <row r="794" customFormat="false" ht="11.25" hidden="false" customHeight="false" outlineLevel="0" collapsed="false">
      <c r="A794" s="29"/>
      <c r="B794" s="15"/>
      <c r="F794" s="17"/>
      <c r="G794" s="18"/>
      <c r="H794" s="19"/>
      <c r="I794" s="20"/>
      <c r="J794" s="19"/>
      <c r="K794" s="21"/>
      <c r="L794" s="21"/>
      <c r="M794" s="22"/>
      <c r="N794" s="22"/>
      <c r="O794" s="22"/>
      <c r="P794" s="22"/>
      <c r="Q794" s="22"/>
      <c r="R794" s="23"/>
      <c r="S794" s="24"/>
      <c r="T794" s="24"/>
      <c r="U794" s="25"/>
      <c r="V794" s="25"/>
      <c r="W794" s="26"/>
      <c r="X794" s="27"/>
      <c r="Y794" s="28"/>
    </row>
    <row r="795" customFormat="false" ht="11.25" hidden="false" customHeight="false" outlineLevel="0" collapsed="false">
      <c r="A795" s="29"/>
      <c r="B795" s="15"/>
      <c r="F795" s="17"/>
      <c r="G795" s="18"/>
      <c r="H795" s="19"/>
      <c r="I795" s="20"/>
      <c r="J795" s="19"/>
      <c r="K795" s="21"/>
      <c r="L795" s="21"/>
      <c r="M795" s="22"/>
      <c r="N795" s="22"/>
      <c r="O795" s="22"/>
      <c r="P795" s="22"/>
      <c r="Q795" s="22"/>
      <c r="R795" s="23"/>
      <c r="S795" s="24"/>
      <c r="T795" s="24"/>
      <c r="U795" s="25"/>
      <c r="V795" s="25"/>
      <c r="W795" s="26"/>
      <c r="X795" s="27"/>
      <c r="Y795" s="28"/>
    </row>
    <row r="796" customFormat="false" ht="11.25" hidden="false" customHeight="false" outlineLevel="0" collapsed="false">
      <c r="A796" s="29"/>
      <c r="B796" s="15"/>
      <c r="F796" s="17"/>
      <c r="G796" s="18"/>
      <c r="H796" s="19"/>
      <c r="I796" s="20"/>
      <c r="J796" s="19"/>
      <c r="K796" s="21"/>
      <c r="L796" s="21"/>
      <c r="M796" s="22"/>
      <c r="N796" s="22"/>
      <c r="O796" s="22"/>
      <c r="P796" s="22"/>
      <c r="Q796" s="22"/>
      <c r="R796" s="23"/>
      <c r="S796" s="24"/>
      <c r="T796" s="24"/>
      <c r="U796" s="25"/>
      <c r="V796" s="25"/>
      <c r="W796" s="26"/>
      <c r="X796" s="27"/>
      <c r="Y796" s="28"/>
    </row>
    <row r="797" customFormat="false" ht="11.25" hidden="false" customHeight="false" outlineLevel="0" collapsed="false">
      <c r="A797" s="29"/>
      <c r="B797" s="15"/>
      <c r="F797" s="17"/>
      <c r="G797" s="18"/>
      <c r="H797" s="19"/>
      <c r="I797" s="20"/>
      <c r="J797" s="19"/>
      <c r="K797" s="21"/>
      <c r="L797" s="21"/>
      <c r="M797" s="22"/>
      <c r="N797" s="22"/>
      <c r="O797" s="22"/>
      <c r="P797" s="22"/>
      <c r="Q797" s="22"/>
      <c r="R797" s="23"/>
      <c r="S797" s="24"/>
      <c r="T797" s="24"/>
      <c r="U797" s="25"/>
      <c r="V797" s="25"/>
      <c r="W797" s="26"/>
      <c r="X797" s="27"/>
      <c r="Y797" s="28"/>
    </row>
    <row r="798" customFormat="false" ht="11.25" hidden="false" customHeight="false" outlineLevel="0" collapsed="false">
      <c r="A798" s="29"/>
      <c r="B798" s="15"/>
      <c r="F798" s="17"/>
      <c r="G798" s="18"/>
      <c r="H798" s="19"/>
      <c r="I798" s="20"/>
      <c r="J798" s="19"/>
      <c r="K798" s="21"/>
      <c r="L798" s="21"/>
      <c r="M798" s="22"/>
      <c r="N798" s="22"/>
      <c r="O798" s="22"/>
      <c r="P798" s="22"/>
      <c r="Q798" s="22"/>
      <c r="R798" s="23"/>
      <c r="S798" s="24"/>
      <c r="T798" s="24"/>
      <c r="U798" s="25"/>
      <c r="V798" s="25"/>
      <c r="W798" s="26"/>
      <c r="X798" s="27"/>
      <c r="Y798" s="28"/>
    </row>
    <row r="799" customFormat="false" ht="11.25" hidden="false" customHeight="false" outlineLevel="0" collapsed="false">
      <c r="A799" s="29"/>
      <c r="B799" s="15"/>
      <c r="F799" s="17"/>
      <c r="G799" s="18"/>
      <c r="H799" s="19"/>
      <c r="I799" s="20"/>
      <c r="J799" s="19"/>
      <c r="K799" s="21"/>
      <c r="L799" s="21"/>
      <c r="M799" s="22"/>
      <c r="N799" s="22"/>
      <c r="O799" s="22"/>
      <c r="P799" s="22"/>
      <c r="Q799" s="22"/>
      <c r="R799" s="23"/>
      <c r="S799" s="24"/>
      <c r="T799" s="24"/>
      <c r="U799" s="25"/>
      <c r="V799" s="25"/>
      <c r="W799" s="26"/>
      <c r="X799" s="27"/>
      <c r="Y799" s="28"/>
    </row>
    <row r="800" customFormat="false" ht="11.25" hidden="false" customHeight="false" outlineLevel="0" collapsed="false">
      <c r="A800" s="29"/>
      <c r="B800" s="15"/>
      <c r="F800" s="17"/>
      <c r="G800" s="18"/>
      <c r="H800" s="19"/>
      <c r="I800" s="20"/>
      <c r="J800" s="19"/>
      <c r="K800" s="21"/>
      <c r="L800" s="21"/>
      <c r="M800" s="22"/>
      <c r="N800" s="22"/>
      <c r="O800" s="22"/>
      <c r="P800" s="22"/>
      <c r="Q800" s="22"/>
      <c r="R800" s="23"/>
      <c r="S800" s="24"/>
      <c r="T800" s="24"/>
      <c r="U800" s="25"/>
      <c r="V800" s="25"/>
      <c r="W800" s="26"/>
      <c r="X800" s="27"/>
      <c r="Y800" s="28"/>
    </row>
    <row r="801" customFormat="false" ht="11.25" hidden="false" customHeight="false" outlineLevel="0" collapsed="false">
      <c r="A801" s="29"/>
      <c r="B801" s="15"/>
      <c r="F801" s="17"/>
      <c r="G801" s="18"/>
      <c r="H801" s="19"/>
      <c r="I801" s="20"/>
      <c r="J801" s="19"/>
      <c r="K801" s="21"/>
      <c r="L801" s="21"/>
      <c r="M801" s="22"/>
      <c r="N801" s="22"/>
      <c r="O801" s="22"/>
      <c r="P801" s="22"/>
      <c r="Q801" s="22"/>
      <c r="R801" s="23"/>
      <c r="S801" s="24"/>
      <c r="T801" s="24"/>
      <c r="U801" s="25"/>
      <c r="V801" s="25"/>
      <c r="W801" s="26"/>
      <c r="X801" s="27"/>
      <c r="Y801" s="28"/>
    </row>
    <row r="802" customFormat="false" ht="11.25" hidden="false" customHeight="false" outlineLevel="0" collapsed="false">
      <c r="A802" s="29"/>
      <c r="B802" s="15"/>
      <c r="F802" s="17"/>
      <c r="G802" s="18"/>
      <c r="H802" s="19"/>
      <c r="I802" s="20"/>
      <c r="J802" s="19"/>
      <c r="K802" s="21"/>
      <c r="L802" s="21"/>
      <c r="M802" s="22"/>
      <c r="N802" s="22"/>
      <c r="O802" s="22"/>
      <c r="P802" s="22"/>
      <c r="Q802" s="22"/>
      <c r="R802" s="23"/>
      <c r="S802" s="24"/>
      <c r="T802" s="24"/>
      <c r="U802" s="25"/>
      <c r="V802" s="25"/>
      <c r="W802" s="26"/>
      <c r="X802" s="27"/>
      <c r="Y802" s="28"/>
    </row>
    <row r="803" customFormat="false" ht="11.25" hidden="false" customHeight="false" outlineLevel="0" collapsed="false">
      <c r="A803" s="29"/>
      <c r="B803" s="15"/>
      <c r="F803" s="17"/>
      <c r="G803" s="18"/>
      <c r="H803" s="19"/>
      <c r="I803" s="20"/>
      <c r="J803" s="19"/>
      <c r="K803" s="21"/>
      <c r="L803" s="21"/>
      <c r="M803" s="22"/>
      <c r="N803" s="22"/>
      <c r="O803" s="22"/>
      <c r="P803" s="22"/>
      <c r="Q803" s="22"/>
      <c r="R803" s="23"/>
      <c r="S803" s="24"/>
      <c r="T803" s="24"/>
      <c r="U803" s="25"/>
      <c r="V803" s="25"/>
      <c r="W803" s="26"/>
      <c r="X803" s="27"/>
      <c r="Y803" s="28"/>
    </row>
    <row r="804" customFormat="false" ht="11.25" hidden="false" customHeight="false" outlineLevel="0" collapsed="false">
      <c r="A804" s="29"/>
      <c r="B804" s="15"/>
      <c r="F804" s="17"/>
      <c r="G804" s="18"/>
      <c r="H804" s="19"/>
      <c r="I804" s="20"/>
      <c r="J804" s="19"/>
      <c r="K804" s="21"/>
      <c r="L804" s="21"/>
      <c r="M804" s="22"/>
      <c r="N804" s="22"/>
      <c r="O804" s="22"/>
      <c r="P804" s="22"/>
      <c r="Q804" s="22"/>
      <c r="R804" s="23"/>
      <c r="S804" s="24"/>
      <c r="T804" s="24"/>
      <c r="U804" s="25"/>
      <c r="V804" s="25"/>
      <c r="W804" s="26"/>
      <c r="X804" s="27"/>
      <c r="Y804" s="28"/>
    </row>
    <row r="805" customFormat="false" ht="11.25" hidden="false" customHeight="false" outlineLevel="0" collapsed="false">
      <c r="A805" s="29"/>
      <c r="B805" s="15"/>
      <c r="F805" s="17"/>
      <c r="G805" s="18"/>
      <c r="H805" s="19"/>
      <c r="I805" s="20"/>
      <c r="J805" s="19"/>
      <c r="K805" s="21"/>
      <c r="L805" s="21"/>
      <c r="M805" s="22"/>
      <c r="N805" s="22"/>
      <c r="O805" s="22"/>
      <c r="P805" s="22"/>
      <c r="Q805" s="22"/>
      <c r="R805" s="23"/>
      <c r="S805" s="24"/>
      <c r="T805" s="24"/>
      <c r="U805" s="25"/>
      <c r="V805" s="25"/>
      <c r="W805" s="26"/>
      <c r="X805" s="27"/>
      <c r="Y805" s="28"/>
    </row>
    <row r="806" customFormat="false" ht="11.25" hidden="false" customHeight="false" outlineLevel="0" collapsed="false">
      <c r="A806" s="29"/>
      <c r="B806" s="15"/>
      <c r="F806" s="17"/>
      <c r="G806" s="18"/>
      <c r="H806" s="19"/>
      <c r="I806" s="20"/>
      <c r="J806" s="19"/>
      <c r="K806" s="21"/>
      <c r="L806" s="21"/>
      <c r="M806" s="22"/>
      <c r="N806" s="22"/>
      <c r="O806" s="22"/>
      <c r="P806" s="22"/>
      <c r="Q806" s="22"/>
      <c r="R806" s="23"/>
      <c r="S806" s="24"/>
      <c r="T806" s="24"/>
      <c r="U806" s="25"/>
      <c r="V806" s="25"/>
      <c r="W806" s="26"/>
      <c r="X806" s="27"/>
      <c r="Y806" s="28"/>
    </row>
    <row r="807" customFormat="false" ht="11.25" hidden="false" customHeight="false" outlineLevel="0" collapsed="false">
      <c r="A807" s="29"/>
      <c r="B807" s="15"/>
      <c r="F807" s="17"/>
      <c r="G807" s="18"/>
      <c r="H807" s="19"/>
      <c r="I807" s="20"/>
      <c r="J807" s="19"/>
      <c r="K807" s="21"/>
      <c r="L807" s="21"/>
      <c r="M807" s="22"/>
      <c r="N807" s="22"/>
      <c r="O807" s="22"/>
      <c r="P807" s="22"/>
      <c r="Q807" s="22"/>
      <c r="R807" s="23"/>
      <c r="S807" s="24"/>
      <c r="T807" s="24"/>
      <c r="U807" s="25"/>
      <c r="V807" s="25"/>
      <c r="W807" s="26"/>
      <c r="X807" s="27"/>
      <c r="Y807" s="28"/>
    </row>
    <row r="808" customFormat="false" ht="11.25" hidden="false" customHeight="false" outlineLevel="0" collapsed="false">
      <c r="A808" s="29"/>
      <c r="B808" s="15"/>
      <c r="F808" s="17"/>
      <c r="G808" s="18"/>
      <c r="H808" s="19"/>
      <c r="I808" s="20"/>
      <c r="J808" s="19"/>
      <c r="K808" s="21"/>
      <c r="L808" s="21"/>
      <c r="M808" s="22"/>
      <c r="N808" s="22"/>
      <c r="O808" s="22"/>
      <c r="P808" s="22"/>
      <c r="Q808" s="22"/>
      <c r="R808" s="23"/>
      <c r="S808" s="24"/>
      <c r="T808" s="24"/>
      <c r="U808" s="25"/>
      <c r="V808" s="25"/>
      <c r="W808" s="26"/>
      <c r="X808" s="27"/>
      <c r="Y808" s="28"/>
    </row>
    <row r="809" customFormat="false" ht="11.25" hidden="false" customHeight="false" outlineLevel="0" collapsed="false">
      <c r="A809" s="29"/>
      <c r="B809" s="15"/>
      <c r="F809" s="17"/>
      <c r="G809" s="18"/>
      <c r="H809" s="19"/>
      <c r="I809" s="20"/>
      <c r="J809" s="19"/>
      <c r="K809" s="21"/>
      <c r="L809" s="21"/>
      <c r="M809" s="22"/>
      <c r="N809" s="22"/>
      <c r="O809" s="22"/>
      <c r="P809" s="22"/>
      <c r="Q809" s="22"/>
      <c r="R809" s="23"/>
      <c r="S809" s="24"/>
      <c r="T809" s="24"/>
      <c r="U809" s="25"/>
      <c r="V809" s="25"/>
      <c r="W809" s="26"/>
      <c r="X809" s="27"/>
      <c r="Y809" s="28"/>
    </row>
    <row r="810" customFormat="false" ht="11.25" hidden="false" customHeight="false" outlineLevel="0" collapsed="false">
      <c r="A810" s="29"/>
      <c r="B810" s="15"/>
      <c r="F810" s="17"/>
      <c r="G810" s="18"/>
      <c r="H810" s="19"/>
      <c r="I810" s="20"/>
      <c r="J810" s="19"/>
      <c r="K810" s="21"/>
      <c r="L810" s="21"/>
      <c r="M810" s="22"/>
      <c r="N810" s="22"/>
      <c r="O810" s="22"/>
      <c r="P810" s="22"/>
      <c r="Q810" s="22"/>
      <c r="R810" s="23"/>
      <c r="S810" s="24"/>
      <c r="T810" s="24"/>
      <c r="U810" s="25"/>
      <c r="V810" s="25"/>
      <c r="W810" s="26"/>
      <c r="X810" s="27"/>
      <c r="Y810" s="28"/>
    </row>
    <row r="811" customFormat="false" ht="11.25" hidden="false" customHeight="false" outlineLevel="0" collapsed="false">
      <c r="A811" s="29"/>
      <c r="B811" s="15"/>
      <c r="F811" s="17"/>
      <c r="G811" s="18"/>
      <c r="H811" s="19"/>
      <c r="I811" s="20"/>
      <c r="J811" s="19"/>
      <c r="K811" s="21"/>
      <c r="L811" s="21"/>
      <c r="M811" s="22"/>
      <c r="N811" s="22"/>
      <c r="O811" s="22"/>
      <c r="P811" s="22"/>
      <c r="Q811" s="22"/>
      <c r="R811" s="23"/>
      <c r="S811" s="24"/>
      <c r="T811" s="24"/>
      <c r="U811" s="25"/>
      <c r="V811" s="25"/>
      <c r="W811" s="26"/>
      <c r="X811" s="27"/>
      <c r="Y811" s="28"/>
    </row>
    <row r="812" customFormat="false" ht="11.25" hidden="false" customHeight="false" outlineLevel="0" collapsed="false">
      <c r="A812" s="29"/>
      <c r="B812" s="15"/>
      <c r="F812" s="17"/>
      <c r="G812" s="18"/>
      <c r="H812" s="19"/>
      <c r="I812" s="20"/>
      <c r="J812" s="19"/>
      <c r="K812" s="21"/>
      <c r="L812" s="21"/>
      <c r="M812" s="22"/>
      <c r="N812" s="22"/>
      <c r="O812" s="22"/>
      <c r="P812" s="22"/>
      <c r="Q812" s="22"/>
      <c r="R812" s="23"/>
      <c r="S812" s="24"/>
      <c r="T812" s="24"/>
      <c r="U812" s="25"/>
      <c r="V812" s="25"/>
      <c r="W812" s="26"/>
      <c r="X812" s="27"/>
      <c r="Y812" s="28"/>
    </row>
    <row r="813" customFormat="false" ht="11.25" hidden="false" customHeight="false" outlineLevel="0" collapsed="false">
      <c r="A813" s="29"/>
      <c r="B813" s="15"/>
      <c r="F813" s="17"/>
      <c r="G813" s="18"/>
      <c r="H813" s="19"/>
      <c r="I813" s="20"/>
      <c r="J813" s="19"/>
      <c r="K813" s="21"/>
      <c r="L813" s="21"/>
      <c r="M813" s="22"/>
      <c r="N813" s="22"/>
      <c r="O813" s="22"/>
      <c r="P813" s="22"/>
      <c r="Q813" s="22"/>
      <c r="R813" s="23"/>
      <c r="S813" s="24"/>
      <c r="T813" s="24"/>
      <c r="U813" s="25"/>
      <c r="V813" s="25"/>
      <c r="W813" s="26"/>
      <c r="X813" s="27"/>
      <c r="Y813" s="28"/>
    </row>
    <row r="814" customFormat="false" ht="11.25" hidden="false" customHeight="false" outlineLevel="0" collapsed="false">
      <c r="A814" s="29"/>
      <c r="B814" s="15"/>
      <c r="F814" s="17"/>
      <c r="G814" s="18"/>
      <c r="H814" s="19"/>
      <c r="I814" s="20"/>
      <c r="J814" s="19"/>
      <c r="K814" s="21"/>
      <c r="L814" s="21"/>
      <c r="M814" s="22"/>
      <c r="N814" s="22"/>
      <c r="O814" s="22"/>
      <c r="P814" s="22"/>
      <c r="Q814" s="22"/>
      <c r="R814" s="23"/>
      <c r="S814" s="24"/>
      <c r="T814" s="24"/>
      <c r="U814" s="25"/>
      <c r="V814" s="25"/>
      <c r="W814" s="26"/>
      <c r="X814" s="27"/>
      <c r="Y814" s="28"/>
    </row>
    <row r="815" customFormat="false" ht="11.25" hidden="false" customHeight="false" outlineLevel="0" collapsed="false">
      <c r="A815" s="29"/>
      <c r="B815" s="15"/>
      <c r="F815" s="17"/>
      <c r="G815" s="18"/>
      <c r="H815" s="19"/>
      <c r="I815" s="20"/>
      <c r="J815" s="19"/>
      <c r="K815" s="21"/>
      <c r="L815" s="21"/>
      <c r="M815" s="22"/>
      <c r="N815" s="22"/>
      <c r="O815" s="22"/>
      <c r="P815" s="22"/>
      <c r="Q815" s="22"/>
      <c r="R815" s="23"/>
      <c r="S815" s="24"/>
      <c r="T815" s="24"/>
      <c r="U815" s="25"/>
      <c r="V815" s="25"/>
      <c r="W815" s="26"/>
      <c r="X815" s="27"/>
      <c r="Y815" s="28"/>
    </row>
    <row r="816" customFormat="false" ht="11.25" hidden="false" customHeight="false" outlineLevel="0" collapsed="false">
      <c r="A816" s="29"/>
      <c r="B816" s="15"/>
      <c r="F816" s="17"/>
      <c r="G816" s="18"/>
      <c r="H816" s="19"/>
      <c r="I816" s="20"/>
      <c r="J816" s="19"/>
      <c r="K816" s="21"/>
      <c r="L816" s="21"/>
      <c r="M816" s="22"/>
      <c r="N816" s="22"/>
      <c r="O816" s="22"/>
      <c r="P816" s="22"/>
      <c r="Q816" s="22"/>
      <c r="R816" s="23"/>
      <c r="S816" s="24"/>
      <c r="T816" s="24"/>
      <c r="U816" s="25"/>
      <c r="V816" s="25"/>
      <c r="W816" s="26"/>
      <c r="X816" s="27"/>
      <c r="Y816" s="28"/>
    </row>
    <row r="817" customFormat="false" ht="11.25" hidden="false" customHeight="false" outlineLevel="0" collapsed="false">
      <c r="A817" s="29"/>
      <c r="B817" s="15"/>
      <c r="F817" s="17"/>
      <c r="G817" s="18"/>
      <c r="H817" s="19"/>
      <c r="I817" s="20"/>
      <c r="J817" s="19"/>
      <c r="K817" s="21"/>
      <c r="L817" s="21"/>
      <c r="M817" s="22"/>
      <c r="N817" s="22"/>
      <c r="O817" s="22"/>
      <c r="P817" s="22"/>
      <c r="Q817" s="22"/>
      <c r="R817" s="23"/>
      <c r="S817" s="24"/>
      <c r="T817" s="24"/>
      <c r="U817" s="25"/>
      <c r="V817" s="25"/>
      <c r="W817" s="26"/>
      <c r="X817" s="27"/>
      <c r="Y817" s="28"/>
    </row>
    <row r="818" customFormat="false" ht="11.25" hidden="false" customHeight="false" outlineLevel="0" collapsed="false">
      <c r="A818" s="29"/>
      <c r="B818" s="15"/>
      <c r="F818" s="17"/>
      <c r="G818" s="18"/>
      <c r="H818" s="19"/>
      <c r="I818" s="20"/>
      <c r="J818" s="19"/>
      <c r="K818" s="21"/>
      <c r="L818" s="21"/>
      <c r="M818" s="22"/>
      <c r="N818" s="22"/>
      <c r="O818" s="22"/>
      <c r="P818" s="22"/>
      <c r="Q818" s="22"/>
      <c r="R818" s="23"/>
      <c r="S818" s="24"/>
      <c r="T818" s="24"/>
      <c r="U818" s="25"/>
      <c r="V818" s="25"/>
      <c r="W818" s="26"/>
      <c r="X818" s="27"/>
      <c r="Y818" s="28"/>
    </row>
    <row r="819" customFormat="false" ht="11.25" hidden="false" customHeight="false" outlineLevel="0" collapsed="false">
      <c r="A819" s="29"/>
      <c r="B819" s="15"/>
      <c r="F819" s="17"/>
      <c r="G819" s="18"/>
      <c r="H819" s="19"/>
      <c r="I819" s="20"/>
      <c r="J819" s="19"/>
      <c r="K819" s="21"/>
      <c r="L819" s="21"/>
      <c r="M819" s="22"/>
      <c r="N819" s="22"/>
      <c r="O819" s="22"/>
      <c r="P819" s="22"/>
      <c r="Q819" s="22"/>
      <c r="R819" s="23"/>
      <c r="S819" s="24"/>
      <c r="T819" s="24"/>
      <c r="U819" s="25"/>
      <c r="V819" s="25"/>
      <c r="W819" s="26"/>
      <c r="X819" s="27"/>
      <c r="Y819" s="28"/>
    </row>
    <row r="820" customFormat="false" ht="11.25" hidden="false" customHeight="false" outlineLevel="0" collapsed="false">
      <c r="A820" s="29"/>
      <c r="B820" s="15"/>
      <c r="F820" s="17"/>
      <c r="G820" s="18"/>
      <c r="H820" s="19"/>
      <c r="I820" s="20"/>
      <c r="J820" s="19"/>
      <c r="K820" s="21"/>
      <c r="L820" s="21"/>
      <c r="M820" s="22"/>
      <c r="N820" s="22"/>
      <c r="O820" s="22"/>
      <c r="P820" s="22"/>
      <c r="Q820" s="22"/>
      <c r="R820" s="23"/>
      <c r="S820" s="24"/>
      <c r="T820" s="24"/>
      <c r="U820" s="25"/>
      <c r="V820" s="25"/>
      <c r="W820" s="26"/>
      <c r="X820" s="27"/>
      <c r="Y820" s="28"/>
    </row>
    <row r="821" customFormat="false" ht="11.25" hidden="false" customHeight="false" outlineLevel="0" collapsed="false">
      <c r="A821" s="29"/>
      <c r="B821" s="15"/>
      <c r="F821" s="17"/>
      <c r="G821" s="18"/>
      <c r="H821" s="19"/>
      <c r="I821" s="20"/>
      <c r="J821" s="19"/>
      <c r="K821" s="21"/>
      <c r="L821" s="21"/>
      <c r="M821" s="22"/>
      <c r="N821" s="22"/>
      <c r="O821" s="22"/>
      <c r="P821" s="22"/>
      <c r="Q821" s="22"/>
      <c r="R821" s="23"/>
      <c r="S821" s="24"/>
      <c r="T821" s="24"/>
      <c r="U821" s="25"/>
      <c r="V821" s="25"/>
      <c r="W821" s="26"/>
      <c r="X821" s="27"/>
      <c r="Y821" s="28"/>
    </row>
    <row r="822" customFormat="false" ht="11.25" hidden="false" customHeight="false" outlineLevel="0" collapsed="false">
      <c r="A822" s="29"/>
      <c r="B822" s="15"/>
      <c r="F822" s="17"/>
      <c r="G822" s="18"/>
      <c r="H822" s="19"/>
      <c r="I822" s="20"/>
      <c r="J822" s="19"/>
      <c r="K822" s="21"/>
      <c r="L822" s="21"/>
      <c r="M822" s="22"/>
      <c r="N822" s="22"/>
      <c r="O822" s="22"/>
      <c r="P822" s="22"/>
      <c r="Q822" s="22"/>
      <c r="R822" s="23"/>
      <c r="S822" s="24"/>
      <c r="T822" s="24"/>
      <c r="U822" s="25"/>
      <c r="V822" s="25"/>
      <c r="W822" s="26"/>
      <c r="X822" s="27"/>
      <c r="Y822" s="28"/>
    </row>
    <row r="823" customFormat="false" ht="11.25" hidden="false" customHeight="false" outlineLevel="0" collapsed="false">
      <c r="A823" s="29"/>
      <c r="B823" s="15"/>
      <c r="F823" s="17"/>
      <c r="G823" s="18"/>
      <c r="H823" s="19"/>
      <c r="I823" s="20"/>
      <c r="J823" s="19"/>
      <c r="K823" s="21"/>
      <c r="L823" s="21"/>
      <c r="M823" s="22"/>
      <c r="N823" s="22"/>
      <c r="O823" s="22"/>
      <c r="P823" s="22"/>
      <c r="Q823" s="22"/>
      <c r="R823" s="23"/>
      <c r="S823" s="24"/>
      <c r="T823" s="24"/>
      <c r="U823" s="25"/>
      <c r="V823" s="25"/>
      <c r="W823" s="26"/>
      <c r="X823" s="27"/>
      <c r="Y823" s="28"/>
    </row>
    <row r="824" customFormat="false" ht="11.25" hidden="false" customHeight="false" outlineLevel="0" collapsed="false">
      <c r="A824" s="29"/>
      <c r="B824" s="15"/>
      <c r="F824" s="17"/>
      <c r="G824" s="18"/>
      <c r="H824" s="19"/>
      <c r="I824" s="20"/>
      <c r="J824" s="19"/>
      <c r="K824" s="21"/>
      <c r="L824" s="21"/>
      <c r="M824" s="22"/>
      <c r="N824" s="22"/>
      <c r="O824" s="22"/>
      <c r="P824" s="22"/>
      <c r="Q824" s="22"/>
      <c r="R824" s="23"/>
      <c r="S824" s="24"/>
      <c r="T824" s="24"/>
      <c r="U824" s="25"/>
      <c r="V824" s="25"/>
      <c r="W824" s="26"/>
      <c r="X824" s="27"/>
      <c r="Y824" s="28"/>
    </row>
    <row r="825" customFormat="false" ht="11.25" hidden="false" customHeight="false" outlineLevel="0" collapsed="false">
      <c r="A825" s="29"/>
      <c r="B825" s="15"/>
      <c r="F825" s="17"/>
      <c r="G825" s="18"/>
      <c r="H825" s="19"/>
      <c r="I825" s="20"/>
      <c r="J825" s="19"/>
      <c r="K825" s="21"/>
      <c r="L825" s="21"/>
      <c r="M825" s="22"/>
      <c r="N825" s="22"/>
      <c r="O825" s="22"/>
      <c r="P825" s="22"/>
      <c r="Q825" s="22"/>
      <c r="R825" s="23"/>
      <c r="S825" s="24"/>
      <c r="T825" s="24"/>
      <c r="U825" s="25"/>
      <c r="V825" s="25"/>
      <c r="W825" s="26"/>
      <c r="X825" s="27"/>
      <c r="Y825" s="28"/>
    </row>
    <row r="826" customFormat="false" ht="11.25" hidden="false" customHeight="false" outlineLevel="0" collapsed="false">
      <c r="A826" s="29"/>
      <c r="B826" s="15"/>
      <c r="F826" s="17"/>
      <c r="G826" s="18"/>
      <c r="H826" s="19"/>
      <c r="I826" s="20"/>
      <c r="J826" s="19"/>
      <c r="K826" s="21"/>
      <c r="L826" s="21"/>
      <c r="M826" s="22"/>
      <c r="N826" s="22"/>
      <c r="O826" s="22"/>
      <c r="P826" s="22"/>
      <c r="Q826" s="22"/>
      <c r="R826" s="23"/>
      <c r="S826" s="24"/>
      <c r="T826" s="24"/>
      <c r="U826" s="25"/>
      <c r="V826" s="25"/>
      <c r="W826" s="26"/>
      <c r="X826" s="27"/>
      <c r="Y826" s="28"/>
    </row>
    <row r="827" customFormat="false" ht="11.25" hidden="false" customHeight="false" outlineLevel="0" collapsed="false">
      <c r="A827" s="29"/>
      <c r="B827" s="15"/>
      <c r="F827" s="17"/>
      <c r="G827" s="18"/>
      <c r="H827" s="19"/>
      <c r="I827" s="20"/>
      <c r="J827" s="19"/>
      <c r="K827" s="21"/>
      <c r="L827" s="21"/>
      <c r="M827" s="22"/>
      <c r="N827" s="22"/>
      <c r="O827" s="22"/>
      <c r="P827" s="22"/>
      <c r="Q827" s="22"/>
      <c r="R827" s="23"/>
      <c r="S827" s="24"/>
      <c r="T827" s="24"/>
      <c r="U827" s="25"/>
      <c r="V827" s="25"/>
      <c r="W827" s="26"/>
      <c r="X827" s="27"/>
      <c r="Y827" s="28"/>
    </row>
    <row r="828" customFormat="false" ht="11.25" hidden="false" customHeight="false" outlineLevel="0" collapsed="false">
      <c r="A828" s="29"/>
      <c r="B828" s="15"/>
      <c r="F828" s="17"/>
      <c r="G828" s="18"/>
      <c r="H828" s="19"/>
      <c r="I828" s="20"/>
      <c r="J828" s="19"/>
      <c r="K828" s="21"/>
      <c r="L828" s="21"/>
      <c r="M828" s="22"/>
      <c r="N828" s="22"/>
      <c r="O828" s="22"/>
      <c r="P828" s="22"/>
      <c r="Q828" s="22"/>
      <c r="R828" s="23"/>
      <c r="S828" s="24"/>
      <c r="T828" s="24"/>
      <c r="U828" s="25"/>
      <c r="V828" s="25"/>
      <c r="W828" s="26"/>
      <c r="X828" s="27"/>
      <c r="Y828" s="28"/>
    </row>
    <row r="829" customFormat="false" ht="11.25" hidden="false" customHeight="false" outlineLevel="0" collapsed="false">
      <c r="A829" s="29"/>
      <c r="B829" s="15"/>
      <c r="F829" s="17"/>
      <c r="G829" s="18"/>
      <c r="H829" s="19"/>
      <c r="I829" s="20"/>
      <c r="J829" s="19"/>
      <c r="K829" s="21"/>
      <c r="L829" s="21"/>
      <c r="M829" s="22"/>
      <c r="N829" s="22"/>
      <c r="O829" s="22"/>
      <c r="P829" s="22"/>
      <c r="Q829" s="22"/>
      <c r="R829" s="23"/>
      <c r="S829" s="24"/>
      <c r="T829" s="24"/>
      <c r="U829" s="25"/>
      <c r="V829" s="25"/>
      <c r="W829" s="26"/>
      <c r="X829" s="27"/>
      <c r="Y829" s="28"/>
    </row>
    <row r="830" customFormat="false" ht="11.25" hidden="false" customHeight="false" outlineLevel="0" collapsed="false">
      <c r="A830" s="29"/>
      <c r="B830" s="15"/>
      <c r="F830" s="17"/>
      <c r="G830" s="18"/>
      <c r="H830" s="19"/>
      <c r="I830" s="20"/>
      <c r="J830" s="19"/>
      <c r="K830" s="21"/>
      <c r="L830" s="21"/>
      <c r="M830" s="22"/>
      <c r="N830" s="22"/>
      <c r="O830" s="22"/>
      <c r="P830" s="22"/>
      <c r="Q830" s="22"/>
      <c r="R830" s="23"/>
      <c r="S830" s="24"/>
      <c r="T830" s="24"/>
      <c r="U830" s="25"/>
      <c r="V830" s="25"/>
      <c r="W830" s="26"/>
      <c r="X830" s="27"/>
      <c r="Y830" s="28"/>
    </row>
    <row r="831" customFormat="false" ht="11.25" hidden="false" customHeight="false" outlineLevel="0" collapsed="false">
      <c r="A831" s="29"/>
      <c r="B831" s="15"/>
      <c r="F831" s="17"/>
      <c r="G831" s="18"/>
      <c r="H831" s="19"/>
      <c r="I831" s="20"/>
      <c r="J831" s="19"/>
      <c r="K831" s="21"/>
      <c r="L831" s="21"/>
      <c r="M831" s="22"/>
      <c r="N831" s="22"/>
      <c r="O831" s="22"/>
      <c r="P831" s="22"/>
      <c r="Q831" s="22"/>
      <c r="R831" s="23"/>
      <c r="S831" s="24"/>
      <c r="T831" s="24"/>
      <c r="U831" s="25"/>
      <c r="V831" s="25"/>
      <c r="W831" s="26"/>
      <c r="X831" s="27"/>
      <c r="Y831" s="28"/>
    </row>
    <row r="832" customFormat="false" ht="11.25" hidden="false" customHeight="false" outlineLevel="0" collapsed="false">
      <c r="A832" s="29"/>
      <c r="B832" s="15"/>
      <c r="F832" s="17"/>
      <c r="G832" s="18"/>
      <c r="H832" s="19"/>
      <c r="I832" s="20"/>
      <c r="J832" s="19"/>
      <c r="K832" s="21"/>
      <c r="L832" s="21"/>
      <c r="M832" s="22"/>
      <c r="N832" s="22"/>
      <c r="O832" s="22"/>
      <c r="P832" s="22"/>
      <c r="Q832" s="22"/>
      <c r="R832" s="23"/>
      <c r="S832" s="24"/>
      <c r="T832" s="24"/>
      <c r="U832" s="25"/>
      <c r="V832" s="25"/>
      <c r="W832" s="26"/>
      <c r="X832" s="27"/>
      <c r="Y832" s="28"/>
    </row>
    <row r="833" customFormat="false" ht="11.25" hidden="false" customHeight="false" outlineLevel="0" collapsed="false">
      <c r="A833" s="29"/>
      <c r="B833" s="15"/>
      <c r="F833" s="17"/>
      <c r="G833" s="18"/>
      <c r="H833" s="19"/>
      <c r="I833" s="20"/>
      <c r="J833" s="19"/>
      <c r="K833" s="21"/>
      <c r="L833" s="21"/>
      <c r="M833" s="22"/>
      <c r="N833" s="22"/>
      <c r="O833" s="22"/>
      <c r="P833" s="22"/>
      <c r="Q833" s="22"/>
      <c r="R833" s="23"/>
      <c r="S833" s="24"/>
      <c r="T833" s="24"/>
      <c r="U833" s="25"/>
      <c r="V833" s="25"/>
      <c r="W833" s="26"/>
      <c r="X833" s="27"/>
      <c r="Y833" s="28"/>
    </row>
    <row r="834" customFormat="false" ht="11.25" hidden="false" customHeight="false" outlineLevel="0" collapsed="false">
      <c r="A834" s="29"/>
      <c r="B834" s="15"/>
      <c r="F834" s="17"/>
      <c r="G834" s="18"/>
      <c r="H834" s="19"/>
      <c r="I834" s="20"/>
      <c r="J834" s="19"/>
      <c r="K834" s="21"/>
      <c r="L834" s="21"/>
      <c r="M834" s="22"/>
      <c r="N834" s="22"/>
      <c r="O834" s="22"/>
      <c r="P834" s="22"/>
      <c r="Q834" s="22"/>
      <c r="R834" s="23"/>
      <c r="S834" s="24"/>
      <c r="T834" s="24"/>
      <c r="U834" s="25"/>
      <c r="V834" s="25"/>
      <c r="W834" s="26"/>
      <c r="X834" s="27"/>
      <c r="Y834" s="28"/>
    </row>
    <row r="835" customFormat="false" ht="11.25" hidden="false" customHeight="false" outlineLevel="0" collapsed="false">
      <c r="A835" s="29"/>
      <c r="B835" s="15"/>
      <c r="F835" s="17"/>
      <c r="G835" s="18"/>
      <c r="H835" s="19"/>
      <c r="I835" s="20"/>
      <c r="J835" s="19"/>
      <c r="K835" s="21"/>
      <c r="L835" s="21"/>
      <c r="M835" s="22"/>
      <c r="N835" s="22"/>
      <c r="O835" s="22"/>
      <c r="P835" s="22"/>
      <c r="Q835" s="22"/>
      <c r="R835" s="23"/>
      <c r="S835" s="24"/>
      <c r="T835" s="24"/>
      <c r="U835" s="25"/>
      <c r="V835" s="25"/>
      <c r="W835" s="26"/>
      <c r="X835" s="27"/>
      <c r="Y835" s="28"/>
    </row>
    <row r="836" customFormat="false" ht="11.25" hidden="false" customHeight="false" outlineLevel="0" collapsed="false">
      <c r="A836" s="29"/>
      <c r="B836" s="15"/>
      <c r="F836" s="17"/>
      <c r="G836" s="18"/>
      <c r="H836" s="19"/>
      <c r="I836" s="20"/>
      <c r="J836" s="19"/>
      <c r="K836" s="21"/>
      <c r="L836" s="21"/>
      <c r="M836" s="22"/>
      <c r="N836" s="22"/>
      <c r="O836" s="22"/>
      <c r="P836" s="22"/>
      <c r="Q836" s="22"/>
      <c r="R836" s="23"/>
      <c r="S836" s="24"/>
      <c r="T836" s="24"/>
      <c r="U836" s="25"/>
      <c r="V836" s="25"/>
      <c r="W836" s="26"/>
      <c r="X836" s="27"/>
      <c r="Y836" s="28"/>
    </row>
    <row r="837" customFormat="false" ht="11.25" hidden="false" customHeight="false" outlineLevel="0" collapsed="false">
      <c r="A837" s="29"/>
      <c r="B837" s="15"/>
      <c r="F837" s="17"/>
      <c r="G837" s="18"/>
      <c r="H837" s="19"/>
      <c r="I837" s="20"/>
      <c r="J837" s="19"/>
      <c r="K837" s="21"/>
      <c r="L837" s="21"/>
      <c r="M837" s="22"/>
      <c r="N837" s="22"/>
      <c r="O837" s="22"/>
      <c r="P837" s="22"/>
      <c r="Q837" s="22"/>
      <c r="R837" s="23"/>
      <c r="S837" s="24"/>
      <c r="T837" s="24"/>
      <c r="U837" s="25"/>
      <c r="V837" s="25"/>
      <c r="W837" s="26"/>
      <c r="X837" s="27"/>
      <c r="Y837" s="28"/>
    </row>
    <row r="838" customFormat="false" ht="11.25" hidden="false" customHeight="false" outlineLevel="0" collapsed="false">
      <c r="A838" s="29"/>
      <c r="B838" s="15"/>
      <c r="F838" s="17"/>
      <c r="G838" s="18"/>
      <c r="H838" s="19"/>
      <c r="I838" s="20"/>
      <c r="J838" s="19"/>
      <c r="K838" s="21"/>
      <c r="L838" s="21"/>
      <c r="M838" s="22"/>
      <c r="N838" s="22"/>
      <c r="O838" s="22"/>
      <c r="P838" s="22"/>
      <c r="Q838" s="22"/>
      <c r="R838" s="23"/>
      <c r="S838" s="24"/>
      <c r="T838" s="24"/>
      <c r="U838" s="25"/>
      <c r="V838" s="25"/>
      <c r="W838" s="26"/>
      <c r="X838" s="27"/>
      <c r="Y838" s="28"/>
    </row>
    <row r="839" customFormat="false" ht="11.25" hidden="false" customHeight="false" outlineLevel="0" collapsed="false">
      <c r="A839" s="29"/>
      <c r="B839" s="15"/>
      <c r="F839" s="17"/>
      <c r="G839" s="18"/>
      <c r="H839" s="19"/>
      <c r="I839" s="20"/>
      <c r="J839" s="19"/>
      <c r="K839" s="21"/>
      <c r="L839" s="21"/>
      <c r="M839" s="22"/>
      <c r="N839" s="22"/>
      <c r="O839" s="22"/>
      <c r="P839" s="22"/>
      <c r="Q839" s="22"/>
      <c r="R839" s="23"/>
      <c r="S839" s="24"/>
      <c r="T839" s="24"/>
      <c r="U839" s="25"/>
      <c r="V839" s="25"/>
      <c r="W839" s="26"/>
      <c r="X839" s="27"/>
      <c r="Y839" s="28"/>
    </row>
    <row r="840" customFormat="false" ht="11.25" hidden="false" customHeight="false" outlineLevel="0" collapsed="false">
      <c r="A840" s="29"/>
      <c r="B840" s="15"/>
      <c r="F840" s="17"/>
      <c r="G840" s="18"/>
      <c r="H840" s="19"/>
      <c r="I840" s="20"/>
      <c r="J840" s="19"/>
      <c r="K840" s="21"/>
      <c r="L840" s="21"/>
      <c r="M840" s="22"/>
      <c r="N840" s="22"/>
      <c r="O840" s="22"/>
      <c r="P840" s="22"/>
      <c r="Q840" s="22"/>
      <c r="R840" s="23"/>
      <c r="S840" s="24"/>
      <c r="T840" s="24"/>
      <c r="U840" s="25"/>
      <c r="V840" s="25"/>
      <c r="W840" s="26"/>
      <c r="X840" s="27"/>
      <c r="Y840" s="28"/>
    </row>
    <row r="841" customFormat="false" ht="11.25" hidden="false" customHeight="false" outlineLevel="0" collapsed="false">
      <c r="A841" s="29"/>
      <c r="B841" s="15"/>
      <c r="F841" s="17"/>
      <c r="G841" s="18"/>
      <c r="H841" s="19"/>
      <c r="I841" s="20"/>
      <c r="J841" s="19"/>
      <c r="K841" s="21"/>
      <c r="L841" s="21"/>
      <c r="M841" s="22"/>
      <c r="N841" s="22"/>
      <c r="O841" s="22"/>
      <c r="P841" s="22"/>
      <c r="Q841" s="22"/>
      <c r="R841" s="23"/>
      <c r="S841" s="24"/>
      <c r="T841" s="24"/>
      <c r="U841" s="25"/>
      <c r="V841" s="25"/>
      <c r="W841" s="26"/>
      <c r="X841" s="27"/>
      <c r="Y841" s="28"/>
    </row>
    <row r="842" customFormat="false" ht="11.25" hidden="false" customHeight="false" outlineLevel="0" collapsed="false">
      <c r="A842" s="29"/>
      <c r="B842" s="15"/>
      <c r="F842" s="17"/>
      <c r="G842" s="18"/>
      <c r="H842" s="19"/>
      <c r="I842" s="20"/>
      <c r="J842" s="19"/>
      <c r="K842" s="21"/>
      <c r="L842" s="21"/>
      <c r="M842" s="22"/>
      <c r="N842" s="22"/>
      <c r="O842" s="22"/>
      <c r="P842" s="22"/>
      <c r="Q842" s="22"/>
      <c r="R842" s="23"/>
      <c r="S842" s="24"/>
      <c r="T842" s="24"/>
      <c r="U842" s="25"/>
      <c r="V842" s="25"/>
      <c r="W842" s="26"/>
      <c r="X842" s="27"/>
      <c r="Y842" s="28"/>
    </row>
    <row r="843" customFormat="false" ht="11.25" hidden="false" customHeight="false" outlineLevel="0" collapsed="false">
      <c r="A843" s="29"/>
      <c r="B843" s="15"/>
      <c r="F843" s="17"/>
      <c r="G843" s="18"/>
      <c r="H843" s="19"/>
      <c r="I843" s="20"/>
      <c r="J843" s="19"/>
      <c r="K843" s="21"/>
      <c r="L843" s="21"/>
      <c r="M843" s="22"/>
      <c r="N843" s="22"/>
      <c r="O843" s="22"/>
      <c r="P843" s="22"/>
      <c r="Q843" s="22"/>
      <c r="R843" s="23"/>
      <c r="S843" s="24"/>
      <c r="T843" s="24"/>
      <c r="U843" s="25"/>
      <c r="V843" s="25"/>
      <c r="W843" s="26"/>
      <c r="X843" s="27"/>
      <c r="Y843" s="28"/>
    </row>
    <row r="844" customFormat="false" ht="11.25" hidden="false" customHeight="false" outlineLevel="0" collapsed="false">
      <c r="A844" s="29"/>
      <c r="B844" s="15"/>
      <c r="F844" s="17"/>
      <c r="G844" s="18"/>
      <c r="H844" s="19"/>
      <c r="I844" s="20"/>
      <c r="J844" s="19"/>
      <c r="K844" s="21"/>
      <c r="L844" s="21"/>
      <c r="M844" s="22"/>
      <c r="N844" s="22"/>
      <c r="O844" s="22"/>
      <c r="P844" s="22"/>
      <c r="Q844" s="22"/>
      <c r="R844" s="23"/>
      <c r="S844" s="24"/>
      <c r="T844" s="24"/>
      <c r="U844" s="25"/>
      <c r="V844" s="25"/>
      <c r="W844" s="26"/>
      <c r="X844" s="27"/>
      <c r="Y844" s="28"/>
    </row>
    <row r="845" customFormat="false" ht="11.25" hidden="false" customHeight="false" outlineLevel="0" collapsed="false">
      <c r="A845" s="29"/>
      <c r="B845" s="15"/>
      <c r="F845" s="17"/>
      <c r="G845" s="18"/>
      <c r="H845" s="19"/>
      <c r="I845" s="20"/>
      <c r="J845" s="19"/>
      <c r="K845" s="21"/>
      <c r="L845" s="21"/>
      <c r="M845" s="22"/>
      <c r="N845" s="22"/>
      <c r="O845" s="22"/>
      <c r="P845" s="22"/>
      <c r="Q845" s="22"/>
      <c r="R845" s="23"/>
      <c r="S845" s="24"/>
      <c r="T845" s="24"/>
      <c r="U845" s="25"/>
      <c r="V845" s="25"/>
      <c r="W845" s="26"/>
      <c r="X845" s="27"/>
      <c r="Y845" s="28"/>
    </row>
    <row r="846" customFormat="false" ht="11.25" hidden="false" customHeight="false" outlineLevel="0" collapsed="false">
      <c r="A846" s="29"/>
      <c r="B846" s="15"/>
      <c r="F846" s="17"/>
      <c r="G846" s="18"/>
      <c r="H846" s="19"/>
      <c r="I846" s="20"/>
      <c r="J846" s="19"/>
      <c r="K846" s="21"/>
      <c r="L846" s="21"/>
      <c r="M846" s="22"/>
      <c r="N846" s="22"/>
      <c r="O846" s="22"/>
      <c r="P846" s="22"/>
      <c r="Q846" s="22"/>
      <c r="R846" s="23"/>
      <c r="S846" s="24"/>
      <c r="T846" s="24"/>
      <c r="U846" s="25"/>
      <c r="V846" s="25"/>
      <c r="W846" s="26"/>
      <c r="X846" s="27"/>
      <c r="Y846" s="28"/>
    </row>
    <row r="847" customFormat="false" ht="11.25" hidden="false" customHeight="false" outlineLevel="0" collapsed="false">
      <c r="A847" s="29"/>
      <c r="B847" s="15"/>
      <c r="F847" s="17"/>
      <c r="G847" s="18"/>
      <c r="H847" s="19"/>
      <c r="I847" s="20"/>
      <c r="J847" s="19"/>
      <c r="K847" s="21"/>
      <c r="L847" s="21"/>
      <c r="M847" s="22"/>
      <c r="N847" s="22"/>
      <c r="O847" s="22"/>
      <c r="P847" s="22"/>
      <c r="Q847" s="22"/>
      <c r="R847" s="23"/>
      <c r="S847" s="24"/>
      <c r="T847" s="24"/>
      <c r="U847" s="25"/>
      <c r="V847" s="25"/>
      <c r="W847" s="26"/>
      <c r="X847" s="27"/>
      <c r="Y847" s="28"/>
    </row>
    <row r="848" customFormat="false" ht="11.25" hidden="false" customHeight="false" outlineLevel="0" collapsed="false">
      <c r="A848" s="29"/>
      <c r="B848" s="15"/>
      <c r="F848" s="17"/>
      <c r="G848" s="18"/>
      <c r="H848" s="19"/>
      <c r="I848" s="20"/>
      <c r="J848" s="19"/>
      <c r="K848" s="21"/>
      <c r="L848" s="21"/>
      <c r="M848" s="22"/>
      <c r="N848" s="22"/>
      <c r="O848" s="22"/>
      <c r="P848" s="22"/>
      <c r="Q848" s="22"/>
      <c r="R848" s="23"/>
      <c r="S848" s="24"/>
      <c r="T848" s="24"/>
      <c r="U848" s="25"/>
      <c r="V848" s="25"/>
      <c r="W848" s="26"/>
      <c r="X848" s="27"/>
      <c r="Y848" s="28"/>
    </row>
    <row r="849" customFormat="false" ht="11.25" hidden="false" customHeight="false" outlineLevel="0" collapsed="false">
      <c r="A849" s="29"/>
      <c r="B849" s="15"/>
      <c r="F849" s="17"/>
      <c r="G849" s="18"/>
      <c r="H849" s="19"/>
      <c r="I849" s="20"/>
      <c r="J849" s="19"/>
      <c r="K849" s="21"/>
      <c r="L849" s="21"/>
      <c r="M849" s="22"/>
      <c r="N849" s="22"/>
      <c r="O849" s="22"/>
      <c r="P849" s="22"/>
      <c r="Q849" s="22"/>
      <c r="R849" s="23"/>
      <c r="S849" s="24"/>
      <c r="T849" s="24"/>
      <c r="U849" s="25"/>
      <c r="V849" s="25"/>
      <c r="W849" s="26"/>
      <c r="X849" s="27"/>
      <c r="Y849" s="28"/>
    </row>
    <row r="850" customFormat="false" ht="11.25" hidden="false" customHeight="false" outlineLevel="0" collapsed="false">
      <c r="A850" s="29"/>
      <c r="B850" s="15"/>
      <c r="F850" s="17"/>
      <c r="G850" s="18"/>
      <c r="H850" s="19"/>
      <c r="I850" s="20"/>
      <c r="J850" s="19"/>
      <c r="K850" s="21"/>
      <c r="L850" s="21"/>
      <c r="M850" s="22"/>
      <c r="N850" s="22"/>
      <c r="O850" s="22"/>
      <c r="P850" s="22"/>
      <c r="Q850" s="22"/>
      <c r="R850" s="23"/>
      <c r="S850" s="24"/>
      <c r="T850" s="24"/>
      <c r="U850" s="25"/>
      <c r="V850" s="25"/>
      <c r="W850" s="26"/>
      <c r="X850" s="27"/>
      <c r="Y850" s="28"/>
    </row>
    <row r="851" customFormat="false" ht="11.25" hidden="false" customHeight="false" outlineLevel="0" collapsed="false">
      <c r="A851" s="29"/>
      <c r="B851" s="15"/>
      <c r="F851" s="17"/>
      <c r="G851" s="18"/>
      <c r="H851" s="19"/>
      <c r="I851" s="20"/>
      <c r="J851" s="19"/>
      <c r="K851" s="21"/>
      <c r="L851" s="21"/>
      <c r="M851" s="22"/>
      <c r="N851" s="22"/>
      <c r="O851" s="22"/>
      <c r="P851" s="22"/>
      <c r="Q851" s="22"/>
      <c r="R851" s="23"/>
      <c r="S851" s="24"/>
      <c r="T851" s="24"/>
      <c r="U851" s="25"/>
      <c r="V851" s="25"/>
      <c r="W851" s="26"/>
      <c r="X851" s="27"/>
      <c r="Y851" s="28"/>
    </row>
    <row r="852" customFormat="false" ht="11.25" hidden="false" customHeight="false" outlineLevel="0" collapsed="false">
      <c r="A852" s="29"/>
      <c r="B852" s="15"/>
      <c r="F852" s="17"/>
      <c r="G852" s="18"/>
      <c r="H852" s="19"/>
      <c r="I852" s="20"/>
      <c r="J852" s="19"/>
      <c r="K852" s="21"/>
      <c r="L852" s="21"/>
      <c r="M852" s="22"/>
      <c r="N852" s="22"/>
      <c r="O852" s="22"/>
      <c r="P852" s="22"/>
      <c r="Q852" s="22"/>
      <c r="R852" s="23"/>
      <c r="S852" s="24"/>
      <c r="T852" s="24"/>
      <c r="U852" s="25"/>
      <c r="V852" s="25"/>
      <c r="W852" s="26"/>
      <c r="X852" s="27"/>
      <c r="Y852" s="28"/>
    </row>
    <row r="853" customFormat="false" ht="11.25" hidden="false" customHeight="false" outlineLevel="0" collapsed="false">
      <c r="A853" s="29"/>
      <c r="B853" s="15"/>
      <c r="F853" s="17"/>
      <c r="G853" s="18"/>
      <c r="H853" s="19"/>
      <c r="I853" s="20"/>
      <c r="J853" s="19"/>
      <c r="K853" s="21"/>
      <c r="L853" s="21"/>
      <c r="M853" s="22"/>
      <c r="N853" s="22"/>
      <c r="O853" s="22"/>
      <c r="P853" s="22"/>
      <c r="Q853" s="22"/>
      <c r="R853" s="23"/>
      <c r="S853" s="24"/>
      <c r="T853" s="24"/>
      <c r="U853" s="25"/>
      <c r="V853" s="25"/>
      <c r="W853" s="26"/>
      <c r="X853" s="27"/>
      <c r="Y853" s="28"/>
    </row>
    <row r="854" customFormat="false" ht="11.25" hidden="false" customHeight="false" outlineLevel="0" collapsed="false">
      <c r="A854" s="29"/>
      <c r="B854" s="15"/>
      <c r="F854" s="17"/>
      <c r="G854" s="18"/>
      <c r="H854" s="19"/>
      <c r="I854" s="20"/>
      <c r="J854" s="19"/>
      <c r="K854" s="21"/>
      <c r="L854" s="21"/>
      <c r="M854" s="22"/>
      <c r="N854" s="22"/>
      <c r="O854" s="22"/>
      <c r="P854" s="22"/>
      <c r="Q854" s="22"/>
      <c r="R854" s="23"/>
      <c r="S854" s="24"/>
      <c r="T854" s="24"/>
      <c r="U854" s="25"/>
      <c r="V854" s="25"/>
      <c r="W854" s="26"/>
      <c r="X854" s="27"/>
      <c r="Y854" s="28"/>
    </row>
    <row r="855" customFormat="false" ht="11.25" hidden="false" customHeight="false" outlineLevel="0" collapsed="false">
      <c r="A855" s="29"/>
      <c r="B855" s="15"/>
      <c r="F855" s="17"/>
      <c r="G855" s="18"/>
      <c r="H855" s="19"/>
      <c r="I855" s="20"/>
      <c r="J855" s="19"/>
      <c r="K855" s="21"/>
      <c r="L855" s="21"/>
      <c r="M855" s="22"/>
      <c r="N855" s="22"/>
      <c r="O855" s="22"/>
      <c r="P855" s="22"/>
      <c r="Q855" s="22"/>
      <c r="R855" s="23"/>
      <c r="S855" s="24"/>
      <c r="T855" s="24"/>
      <c r="U855" s="25"/>
      <c r="V855" s="25"/>
      <c r="W855" s="26"/>
      <c r="X855" s="27"/>
      <c r="Y855" s="28"/>
    </row>
    <row r="856" customFormat="false" ht="11.25" hidden="false" customHeight="false" outlineLevel="0" collapsed="false">
      <c r="A856" s="29"/>
      <c r="B856" s="15"/>
      <c r="F856" s="17"/>
      <c r="G856" s="18"/>
      <c r="H856" s="19"/>
      <c r="I856" s="20"/>
      <c r="J856" s="19"/>
      <c r="K856" s="21"/>
      <c r="L856" s="21"/>
      <c r="M856" s="22"/>
      <c r="N856" s="22"/>
      <c r="O856" s="22"/>
      <c r="P856" s="22"/>
      <c r="Q856" s="22"/>
      <c r="R856" s="23"/>
      <c r="S856" s="24"/>
      <c r="T856" s="24"/>
      <c r="U856" s="25"/>
      <c r="V856" s="25"/>
      <c r="W856" s="26"/>
      <c r="X856" s="27"/>
      <c r="Y856" s="28"/>
    </row>
    <row r="857" customFormat="false" ht="11.25" hidden="false" customHeight="false" outlineLevel="0" collapsed="false">
      <c r="A857" s="29"/>
      <c r="B857" s="15"/>
      <c r="F857" s="17"/>
      <c r="G857" s="18"/>
      <c r="H857" s="19"/>
      <c r="I857" s="20"/>
      <c r="J857" s="19"/>
      <c r="K857" s="21"/>
      <c r="L857" s="21"/>
      <c r="M857" s="22"/>
      <c r="N857" s="22"/>
      <c r="O857" s="22"/>
      <c r="P857" s="22"/>
      <c r="Q857" s="22"/>
      <c r="R857" s="23"/>
      <c r="S857" s="24"/>
      <c r="T857" s="24"/>
      <c r="U857" s="25"/>
      <c r="V857" s="25"/>
      <c r="W857" s="26"/>
      <c r="X857" s="27"/>
      <c r="Y857" s="28"/>
    </row>
    <row r="858" customFormat="false" ht="11.25" hidden="false" customHeight="false" outlineLevel="0" collapsed="false">
      <c r="A858" s="29"/>
      <c r="B858" s="15"/>
      <c r="F858" s="17"/>
      <c r="G858" s="18"/>
      <c r="H858" s="19"/>
      <c r="I858" s="20"/>
      <c r="J858" s="19"/>
      <c r="K858" s="21"/>
      <c r="L858" s="21"/>
      <c r="M858" s="22"/>
      <c r="N858" s="22"/>
      <c r="O858" s="22"/>
      <c r="P858" s="22"/>
      <c r="Q858" s="22"/>
      <c r="R858" s="23"/>
      <c r="S858" s="24"/>
      <c r="T858" s="24"/>
      <c r="U858" s="25"/>
      <c r="V858" s="25"/>
      <c r="W858" s="26"/>
      <c r="X858" s="27"/>
      <c r="Y858" s="28"/>
    </row>
    <row r="859" customFormat="false" ht="11.25" hidden="false" customHeight="false" outlineLevel="0" collapsed="false">
      <c r="A859" s="29"/>
      <c r="B859" s="15"/>
      <c r="F859" s="17"/>
      <c r="G859" s="18"/>
      <c r="H859" s="19"/>
      <c r="I859" s="20"/>
      <c r="J859" s="19"/>
      <c r="K859" s="21"/>
      <c r="L859" s="21"/>
      <c r="M859" s="22"/>
      <c r="N859" s="22"/>
      <c r="O859" s="22"/>
      <c r="P859" s="22"/>
      <c r="Q859" s="22"/>
      <c r="R859" s="23"/>
      <c r="S859" s="24"/>
      <c r="T859" s="24"/>
      <c r="U859" s="25"/>
      <c r="V859" s="25"/>
      <c r="W859" s="26"/>
      <c r="X859" s="27"/>
      <c r="Y859" s="28"/>
    </row>
    <row r="860" customFormat="false" ht="11.25" hidden="false" customHeight="false" outlineLevel="0" collapsed="false">
      <c r="A860" s="29"/>
      <c r="B860" s="15"/>
      <c r="F860" s="17"/>
      <c r="G860" s="18"/>
      <c r="H860" s="19"/>
      <c r="I860" s="20"/>
      <c r="J860" s="19"/>
      <c r="K860" s="21"/>
      <c r="L860" s="21"/>
      <c r="M860" s="22"/>
      <c r="N860" s="22"/>
      <c r="O860" s="22"/>
      <c r="P860" s="22"/>
      <c r="Q860" s="22"/>
      <c r="R860" s="23"/>
      <c r="S860" s="24"/>
      <c r="T860" s="24"/>
      <c r="U860" s="25"/>
      <c r="V860" s="25"/>
      <c r="W860" s="26"/>
      <c r="X860" s="27"/>
      <c r="Y860" s="28"/>
    </row>
    <row r="861" customFormat="false" ht="11.25" hidden="false" customHeight="false" outlineLevel="0" collapsed="false">
      <c r="A861" s="29"/>
      <c r="B861" s="15"/>
      <c r="F861" s="17"/>
      <c r="G861" s="18"/>
      <c r="H861" s="19"/>
      <c r="I861" s="20"/>
      <c r="J861" s="19"/>
      <c r="K861" s="21"/>
      <c r="L861" s="21"/>
      <c r="M861" s="22"/>
      <c r="N861" s="22"/>
      <c r="O861" s="22"/>
      <c r="P861" s="22"/>
      <c r="Q861" s="22"/>
      <c r="R861" s="23"/>
      <c r="S861" s="24"/>
      <c r="T861" s="24"/>
      <c r="U861" s="25"/>
      <c r="V861" s="25"/>
      <c r="W861" s="26"/>
      <c r="X861" s="27"/>
      <c r="Y861" s="28"/>
    </row>
    <row r="862" customFormat="false" ht="11.25" hidden="false" customHeight="false" outlineLevel="0" collapsed="false">
      <c r="A862" s="29"/>
      <c r="B862" s="15"/>
      <c r="F862" s="17"/>
      <c r="G862" s="18"/>
      <c r="H862" s="19"/>
      <c r="I862" s="20"/>
      <c r="J862" s="19"/>
      <c r="K862" s="21"/>
      <c r="L862" s="21"/>
      <c r="M862" s="22"/>
      <c r="N862" s="22"/>
      <c r="O862" s="22"/>
      <c r="P862" s="22"/>
      <c r="Q862" s="22"/>
      <c r="R862" s="23"/>
      <c r="S862" s="24"/>
      <c r="T862" s="24"/>
      <c r="U862" s="25"/>
      <c r="V862" s="25"/>
      <c r="W862" s="26"/>
      <c r="X862" s="27"/>
      <c r="Y862" s="28"/>
    </row>
    <row r="863" customFormat="false" ht="11.25" hidden="false" customHeight="false" outlineLevel="0" collapsed="false">
      <c r="A863" s="29"/>
      <c r="B863" s="15"/>
      <c r="F863" s="17"/>
      <c r="G863" s="18"/>
      <c r="H863" s="19"/>
      <c r="I863" s="20"/>
      <c r="J863" s="19"/>
      <c r="K863" s="21"/>
      <c r="L863" s="21"/>
      <c r="M863" s="22"/>
      <c r="N863" s="22"/>
      <c r="O863" s="22"/>
      <c r="P863" s="22"/>
      <c r="Q863" s="22"/>
      <c r="R863" s="23"/>
      <c r="S863" s="24"/>
      <c r="T863" s="24"/>
      <c r="U863" s="25"/>
      <c r="V863" s="25"/>
      <c r="W863" s="26"/>
      <c r="X863" s="27"/>
      <c r="Y863" s="28"/>
    </row>
    <row r="864" customFormat="false" ht="11.25" hidden="false" customHeight="false" outlineLevel="0" collapsed="false">
      <c r="A864" s="29"/>
      <c r="B864" s="15"/>
      <c r="F864" s="17"/>
      <c r="G864" s="18"/>
      <c r="H864" s="19"/>
      <c r="I864" s="20"/>
      <c r="J864" s="19"/>
      <c r="K864" s="21"/>
      <c r="L864" s="21"/>
      <c r="M864" s="22"/>
      <c r="N864" s="22"/>
      <c r="O864" s="22"/>
      <c r="P864" s="22"/>
      <c r="Q864" s="22"/>
      <c r="R864" s="23"/>
      <c r="S864" s="24"/>
      <c r="T864" s="24"/>
      <c r="U864" s="25"/>
      <c r="V864" s="25"/>
      <c r="W864" s="26"/>
      <c r="X864" s="27"/>
      <c r="Y864" s="28"/>
    </row>
    <row r="865" customFormat="false" ht="11.25" hidden="false" customHeight="false" outlineLevel="0" collapsed="false">
      <c r="A865" s="29"/>
      <c r="B865" s="15"/>
      <c r="F865" s="17"/>
      <c r="G865" s="18"/>
      <c r="H865" s="19"/>
      <c r="I865" s="20"/>
      <c r="J865" s="19"/>
      <c r="K865" s="21"/>
      <c r="L865" s="21"/>
      <c r="M865" s="22"/>
      <c r="N865" s="22"/>
      <c r="O865" s="22"/>
      <c r="P865" s="22"/>
      <c r="Q865" s="22"/>
      <c r="R865" s="23"/>
      <c r="S865" s="24"/>
      <c r="T865" s="24"/>
      <c r="U865" s="25"/>
      <c r="V865" s="25"/>
      <c r="W865" s="26"/>
      <c r="X865" s="27"/>
      <c r="Y865" s="28"/>
    </row>
    <row r="866" customFormat="false" ht="11.25" hidden="false" customHeight="false" outlineLevel="0" collapsed="false">
      <c r="A866" s="29"/>
      <c r="B866" s="15"/>
      <c r="F866" s="17"/>
      <c r="G866" s="18"/>
      <c r="H866" s="19"/>
      <c r="I866" s="20"/>
      <c r="J866" s="19"/>
      <c r="K866" s="21"/>
      <c r="L866" s="21"/>
      <c r="M866" s="22"/>
      <c r="N866" s="22"/>
      <c r="O866" s="22"/>
      <c r="P866" s="22"/>
      <c r="Q866" s="22"/>
      <c r="R866" s="23"/>
      <c r="S866" s="24"/>
      <c r="T866" s="24"/>
      <c r="U866" s="25"/>
      <c r="V866" s="25"/>
      <c r="W866" s="26"/>
      <c r="X866" s="27"/>
      <c r="Y866" s="28"/>
    </row>
    <row r="867" customFormat="false" ht="11.25" hidden="false" customHeight="false" outlineLevel="0" collapsed="false">
      <c r="A867" s="29"/>
      <c r="B867" s="15"/>
      <c r="F867" s="17"/>
      <c r="G867" s="18"/>
      <c r="H867" s="19"/>
      <c r="I867" s="20"/>
      <c r="J867" s="19"/>
      <c r="K867" s="21"/>
      <c r="L867" s="21"/>
      <c r="M867" s="22"/>
      <c r="N867" s="22"/>
      <c r="O867" s="22"/>
      <c r="P867" s="22"/>
      <c r="Q867" s="22"/>
      <c r="R867" s="23"/>
      <c r="S867" s="24"/>
      <c r="T867" s="24"/>
      <c r="U867" s="25"/>
      <c r="V867" s="25"/>
      <c r="W867" s="26"/>
      <c r="X867" s="27"/>
      <c r="Y867" s="28"/>
    </row>
    <row r="868" customFormat="false" ht="11.25" hidden="false" customHeight="false" outlineLevel="0" collapsed="false">
      <c r="A868" s="29"/>
      <c r="B868" s="15"/>
      <c r="F868" s="17"/>
      <c r="G868" s="18"/>
      <c r="H868" s="19"/>
      <c r="I868" s="20"/>
      <c r="J868" s="19"/>
      <c r="K868" s="21"/>
      <c r="L868" s="21"/>
      <c r="M868" s="22"/>
      <c r="N868" s="22"/>
      <c r="O868" s="22"/>
      <c r="P868" s="22"/>
      <c r="Q868" s="22"/>
      <c r="R868" s="23"/>
      <c r="S868" s="24"/>
      <c r="T868" s="24"/>
      <c r="U868" s="25"/>
      <c r="V868" s="25"/>
      <c r="W868" s="26"/>
      <c r="X868" s="27"/>
      <c r="Y868" s="28"/>
    </row>
    <row r="869" customFormat="false" ht="11.25" hidden="false" customHeight="false" outlineLevel="0" collapsed="false">
      <c r="A869" s="29"/>
      <c r="B869" s="15"/>
      <c r="F869" s="17"/>
      <c r="G869" s="18"/>
      <c r="H869" s="19"/>
      <c r="I869" s="20"/>
      <c r="J869" s="19"/>
      <c r="K869" s="21"/>
      <c r="L869" s="21"/>
      <c r="M869" s="22"/>
      <c r="N869" s="22"/>
      <c r="O869" s="22"/>
      <c r="P869" s="22"/>
      <c r="Q869" s="22"/>
      <c r="R869" s="23"/>
      <c r="S869" s="24"/>
      <c r="T869" s="24"/>
      <c r="U869" s="25"/>
      <c r="V869" s="25"/>
      <c r="W869" s="26"/>
      <c r="X869" s="27"/>
      <c r="Y869" s="28"/>
    </row>
    <row r="870" customFormat="false" ht="11.25" hidden="false" customHeight="false" outlineLevel="0" collapsed="false">
      <c r="A870" s="29"/>
      <c r="B870" s="15"/>
      <c r="F870" s="17"/>
      <c r="G870" s="18"/>
      <c r="H870" s="19"/>
      <c r="I870" s="20"/>
      <c r="J870" s="19"/>
      <c r="K870" s="21"/>
      <c r="L870" s="21"/>
      <c r="M870" s="22"/>
      <c r="N870" s="22"/>
      <c r="O870" s="22"/>
      <c r="P870" s="22"/>
      <c r="Q870" s="22"/>
      <c r="R870" s="23"/>
      <c r="S870" s="24"/>
      <c r="T870" s="24"/>
      <c r="U870" s="25"/>
      <c r="V870" s="25"/>
      <c r="W870" s="26"/>
      <c r="X870" s="27"/>
      <c r="Y870" s="28"/>
    </row>
    <row r="871" customFormat="false" ht="11.25" hidden="false" customHeight="false" outlineLevel="0" collapsed="false">
      <c r="A871" s="29"/>
      <c r="B871" s="15"/>
      <c r="F871" s="17"/>
      <c r="G871" s="18"/>
      <c r="H871" s="19"/>
      <c r="I871" s="20"/>
      <c r="J871" s="19"/>
      <c r="K871" s="21"/>
      <c r="L871" s="21"/>
      <c r="M871" s="22"/>
      <c r="N871" s="22"/>
      <c r="O871" s="22"/>
      <c r="P871" s="22"/>
      <c r="Q871" s="22"/>
      <c r="R871" s="23"/>
      <c r="S871" s="24"/>
      <c r="T871" s="24"/>
      <c r="U871" s="25"/>
      <c r="V871" s="25"/>
      <c r="W871" s="26"/>
      <c r="X871" s="27"/>
      <c r="Y871" s="28"/>
    </row>
    <row r="872" customFormat="false" ht="11.25" hidden="false" customHeight="false" outlineLevel="0" collapsed="false">
      <c r="A872" s="29"/>
      <c r="B872" s="15"/>
      <c r="F872" s="17"/>
      <c r="G872" s="18"/>
      <c r="H872" s="19"/>
      <c r="I872" s="20"/>
      <c r="J872" s="19"/>
      <c r="K872" s="21"/>
      <c r="L872" s="21"/>
      <c r="M872" s="22"/>
      <c r="N872" s="22"/>
      <c r="O872" s="22"/>
      <c r="P872" s="22"/>
      <c r="Q872" s="22"/>
      <c r="R872" s="23"/>
      <c r="S872" s="24"/>
      <c r="T872" s="24"/>
      <c r="U872" s="25"/>
      <c r="V872" s="25"/>
      <c r="W872" s="26"/>
      <c r="X872" s="27"/>
      <c r="Y872" s="28"/>
    </row>
    <row r="873" customFormat="false" ht="11.25" hidden="false" customHeight="false" outlineLevel="0" collapsed="false">
      <c r="A873" s="29"/>
      <c r="B873" s="15"/>
      <c r="F873" s="17"/>
      <c r="G873" s="18"/>
      <c r="H873" s="19"/>
      <c r="I873" s="20"/>
      <c r="J873" s="19"/>
      <c r="K873" s="21"/>
      <c r="L873" s="21"/>
      <c r="M873" s="22"/>
      <c r="N873" s="22"/>
      <c r="O873" s="22"/>
      <c r="P873" s="22"/>
      <c r="Q873" s="22"/>
      <c r="R873" s="23"/>
      <c r="S873" s="24"/>
      <c r="T873" s="24"/>
      <c r="U873" s="25"/>
      <c r="V873" s="25"/>
      <c r="W873" s="26"/>
      <c r="X873" s="27"/>
      <c r="Y873" s="28"/>
    </row>
    <row r="874" customFormat="false" ht="11.25" hidden="false" customHeight="false" outlineLevel="0" collapsed="false">
      <c r="A874" s="29"/>
      <c r="B874" s="15"/>
      <c r="F874" s="17"/>
      <c r="G874" s="18"/>
      <c r="H874" s="19"/>
      <c r="I874" s="20"/>
      <c r="J874" s="19"/>
      <c r="K874" s="21"/>
      <c r="L874" s="21"/>
      <c r="M874" s="22"/>
      <c r="N874" s="22"/>
      <c r="O874" s="22"/>
      <c r="P874" s="22"/>
      <c r="Q874" s="22"/>
      <c r="R874" s="23"/>
      <c r="S874" s="24"/>
      <c r="T874" s="24"/>
      <c r="U874" s="25"/>
      <c r="V874" s="25"/>
      <c r="W874" s="26"/>
      <c r="X874" s="27"/>
      <c r="Y874" s="28"/>
    </row>
    <row r="875" customFormat="false" ht="11.25" hidden="false" customHeight="false" outlineLevel="0" collapsed="false">
      <c r="A875" s="29"/>
      <c r="B875" s="15"/>
      <c r="F875" s="17"/>
      <c r="G875" s="18"/>
      <c r="H875" s="19"/>
      <c r="I875" s="20"/>
      <c r="J875" s="19"/>
      <c r="K875" s="21"/>
      <c r="L875" s="21"/>
      <c r="M875" s="22"/>
      <c r="N875" s="22"/>
      <c r="O875" s="22"/>
      <c r="P875" s="22"/>
      <c r="Q875" s="22"/>
      <c r="R875" s="23"/>
      <c r="S875" s="24"/>
      <c r="T875" s="24"/>
      <c r="U875" s="25"/>
      <c r="V875" s="25"/>
      <c r="W875" s="26"/>
      <c r="X875" s="27"/>
      <c r="Y875" s="28"/>
    </row>
    <row r="876" customFormat="false" ht="11.25" hidden="false" customHeight="false" outlineLevel="0" collapsed="false">
      <c r="A876" s="29"/>
      <c r="B876" s="15"/>
      <c r="F876" s="17"/>
      <c r="G876" s="18"/>
      <c r="H876" s="19"/>
      <c r="I876" s="20"/>
      <c r="J876" s="19"/>
      <c r="K876" s="21"/>
      <c r="L876" s="21"/>
      <c r="M876" s="22"/>
      <c r="N876" s="22"/>
      <c r="O876" s="22"/>
      <c r="P876" s="22"/>
      <c r="Q876" s="22"/>
      <c r="R876" s="23"/>
      <c r="S876" s="24"/>
      <c r="T876" s="24"/>
      <c r="U876" s="25"/>
      <c r="V876" s="25"/>
      <c r="W876" s="26"/>
      <c r="X876" s="27"/>
      <c r="Y876" s="28"/>
    </row>
    <row r="877" customFormat="false" ht="11.25" hidden="false" customHeight="false" outlineLevel="0" collapsed="false">
      <c r="A877" s="29"/>
      <c r="B877" s="15"/>
      <c r="F877" s="17"/>
      <c r="G877" s="18"/>
      <c r="H877" s="19"/>
      <c r="I877" s="20"/>
      <c r="J877" s="19"/>
      <c r="K877" s="21"/>
      <c r="L877" s="21"/>
      <c r="M877" s="22"/>
      <c r="N877" s="22"/>
      <c r="O877" s="22"/>
      <c r="P877" s="22"/>
      <c r="Q877" s="22"/>
      <c r="R877" s="23"/>
      <c r="S877" s="24"/>
      <c r="T877" s="24"/>
      <c r="U877" s="25"/>
      <c r="V877" s="25"/>
      <c r="W877" s="26"/>
      <c r="X877" s="27"/>
      <c r="Y877" s="28"/>
    </row>
    <row r="878" customFormat="false" ht="11.25" hidden="false" customHeight="false" outlineLevel="0" collapsed="false">
      <c r="A878" s="29"/>
      <c r="B878" s="15"/>
      <c r="F878" s="17"/>
      <c r="G878" s="18"/>
      <c r="H878" s="19"/>
      <c r="I878" s="20"/>
      <c r="J878" s="19"/>
      <c r="K878" s="21"/>
      <c r="L878" s="21"/>
      <c r="M878" s="22"/>
      <c r="N878" s="22"/>
      <c r="O878" s="22"/>
      <c r="P878" s="22"/>
      <c r="Q878" s="22"/>
      <c r="R878" s="23"/>
      <c r="S878" s="24"/>
      <c r="T878" s="24"/>
      <c r="U878" s="25"/>
      <c r="V878" s="25"/>
      <c r="W878" s="26"/>
      <c r="X878" s="27"/>
      <c r="Y878" s="28"/>
    </row>
    <row r="879" customFormat="false" ht="11.25" hidden="false" customHeight="false" outlineLevel="0" collapsed="false">
      <c r="A879" s="29"/>
      <c r="B879" s="15"/>
      <c r="F879" s="17"/>
      <c r="G879" s="18"/>
      <c r="H879" s="19"/>
      <c r="I879" s="20"/>
      <c r="J879" s="19"/>
      <c r="K879" s="21"/>
      <c r="L879" s="21"/>
      <c r="M879" s="22"/>
      <c r="N879" s="22"/>
      <c r="O879" s="22"/>
      <c r="P879" s="22"/>
      <c r="Q879" s="22"/>
      <c r="R879" s="23"/>
      <c r="S879" s="24"/>
      <c r="T879" s="24"/>
      <c r="U879" s="25"/>
      <c r="V879" s="25"/>
      <c r="W879" s="26"/>
      <c r="X879" s="27"/>
      <c r="Y879" s="28"/>
    </row>
    <row r="880" customFormat="false" ht="11.25" hidden="false" customHeight="false" outlineLevel="0" collapsed="false">
      <c r="A880" s="29"/>
      <c r="B880" s="15"/>
      <c r="F880" s="17"/>
      <c r="G880" s="18"/>
      <c r="H880" s="19"/>
      <c r="I880" s="20"/>
      <c r="J880" s="19"/>
      <c r="K880" s="21"/>
      <c r="L880" s="21"/>
      <c r="M880" s="22"/>
      <c r="N880" s="22"/>
      <c r="O880" s="22"/>
      <c r="P880" s="22"/>
      <c r="Q880" s="22"/>
      <c r="R880" s="23"/>
      <c r="S880" s="24"/>
      <c r="T880" s="24"/>
      <c r="U880" s="25"/>
      <c r="V880" s="25"/>
      <c r="W880" s="26"/>
      <c r="X880" s="27"/>
      <c r="Y880" s="28"/>
    </row>
    <row r="881" customFormat="false" ht="11.25" hidden="false" customHeight="false" outlineLevel="0" collapsed="false">
      <c r="A881" s="29"/>
      <c r="B881" s="15"/>
      <c r="F881" s="17"/>
      <c r="G881" s="18"/>
      <c r="H881" s="19"/>
      <c r="I881" s="20"/>
      <c r="J881" s="19"/>
      <c r="K881" s="21"/>
      <c r="L881" s="21"/>
      <c r="M881" s="22"/>
      <c r="N881" s="22"/>
      <c r="O881" s="22"/>
      <c r="P881" s="22"/>
      <c r="Q881" s="22"/>
      <c r="R881" s="23"/>
      <c r="S881" s="24"/>
      <c r="T881" s="24"/>
      <c r="U881" s="25"/>
      <c r="V881" s="25"/>
      <c r="W881" s="26"/>
      <c r="X881" s="27"/>
      <c r="Y881" s="28"/>
    </row>
    <row r="882" customFormat="false" ht="11.25" hidden="false" customHeight="false" outlineLevel="0" collapsed="false">
      <c r="A882" s="29"/>
      <c r="B882" s="15"/>
      <c r="F882" s="17"/>
      <c r="G882" s="18"/>
      <c r="H882" s="19"/>
      <c r="I882" s="20"/>
      <c r="J882" s="19"/>
      <c r="K882" s="21"/>
      <c r="L882" s="21"/>
      <c r="M882" s="22"/>
      <c r="N882" s="22"/>
      <c r="O882" s="22"/>
      <c r="P882" s="22"/>
      <c r="Q882" s="22"/>
      <c r="R882" s="23"/>
      <c r="S882" s="24"/>
      <c r="T882" s="24"/>
      <c r="U882" s="25"/>
      <c r="V882" s="25"/>
      <c r="W882" s="26"/>
      <c r="X882" s="27"/>
      <c r="Y882" s="28"/>
    </row>
    <row r="883" customFormat="false" ht="11.25" hidden="false" customHeight="false" outlineLevel="0" collapsed="false">
      <c r="A883" s="29"/>
      <c r="B883" s="15"/>
      <c r="F883" s="17"/>
      <c r="G883" s="18"/>
      <c r="H883" s="19"/>
      <c r="I883" s="20"/>
      <c r="J883" s="19"/>
      <c r="K883" s="21"/>
      <c r="L883" s="21"/>
      <c r="M883" s="22"/>
      <c r="N883" s="22"/>
      <c r="O883" s="22"/>
      <c r="P883" s="22"/>
      <c r="Q883" s="22"/>
      <c r="R883" s="23"/>
      <c r="S883" s="24"/>
      <c r="T883" s="24"/>
      <c r="U883" s="25"/>
      <c r="V883" s="25"/>
      <c r="W883" s="26"/>
      <c r="X883" s="27"/>
      <c r="Y883" s="28"/>
    </row>
    <row r="884" customFormat="false" ht="11.25" hidden="false" customHeight="false" outlineLevel="0" collapsed="false">
      <c r="A884" s="29"/>
      <c r="B884" s="15"/>
      <c r="F884" s="17"/>
      <c r="G884" s="18"/>
      <c r="H884" s="19"/>
      <c r="I884" s="20"/>
      <c r="J884" s="19"/>
      <c r="K884" s="21"/>
      <c r="L884" s="21"/>
      <c r="M884" s="22"/>
      <c r="N884" s="22"/>
      <c r="O884" s="22"/>
      <c r="P884" s="22"/>
      <c r="Q884" s="22"/>
      <c r="R884" s="23"/>
      <c r="S884" s="24"/>
      <c r="T884" s="24"/>
      <c r="U884" s="25"/>
      <c r="V884" s="25"/>
      <c r="W884" s="26"/>
      <c r="X884" s="27"/>
      <c r="Y884" s="28"/>
    </row>
    <row r="885" customFormat="false" ht="11.25" hidden="false" customHeight="false" outlineLevel="0" collapsed="false">
      <c r="A885" s="29"/>
      <c r="B885" s="15"/>
      <c r="F885" s="17"/>
      <c r="G885" s="18"/>
      <c r="H885" s="19"/>
      <c r="I885" s="20"/>
      <c r="J885" s="19"/>
      <c r="K885" s="21"/>
      <c r="L885" s="21"/>
      <c r="M885" s="22"/>
      <c r="N885" s="22"/>
      <c r="O885" s="22"/>
      <c r="P885" s="22"/>
      <c r="Q885" s="22"/>
      <c r="R885" s="23"/>
      <c r="S885" s="24"/>
      <c r="T885" s="24"/>
      <c r="U885" s="25"/>
      <c r="V885" s="25"/>
      <c r="W885" s="26"/>
      <c r="X885" s="27"/>
      <c r="Y885" s="28"/>
    </row>
    <row r="886" customFormat="false" ht="11.25" hidden="false" customHeight="false" outlineLevel="0" collapsed="false">
      <c r="A886" s="29"/>
      <c r="B886" s="15"/>
      <c r="F886" s="17"/>
      <c r="G886" s="18"/>
      <c r="H886" s="19"/>
      <c r="I886" s="20"/>
      <c r="J886" s="19"/>
      <c r="K886" s="21"/>
      <c r="L886" s="21"/>
      <c r="M886" s="22"/>
      <c r="N886" s="22"/>
      <c r="O886" s="22"/>
      <c r="P886" s="22"/>
      <c r="Q886" s="22"/>
      <c r="R886" s="23"/>
      <c r="S886" s="24"/>
      <c r="T886" s="24"/>
      <c r="U886" s="25"/>
      <c r="V886" s="25"/>
      <c r="W886" s="26"/>
      <c r="X886" s="27"/>
      <c r="Y886" s="28"/>
    </row>
    <row r="887" customFormat="false" ht="11.25" hidden="false" customHeight="false" outlineLevel="0" collapsed="false">
      <c r="A887" s="29"/>
      <c r="B887" s="15"/>
      <c r="F887" s="17"/>
      <c r="G887" s="18"/>
      <c r="H887" s="19"/>
      <c r="I887" s="20"/>
      <c r="J887" s="19"/>
      <c r="K887" s="21"/>
      <c r="L887" s="21"/>
      <c r="M887" s="22"/>
      <c r="N887" s="22"/>
      <c r="O887" s="22"/>
      <c r="P887" s="22"/>
      <c r="Q887" s="22"/>
      <c r="R887" s="23"/>
      <c r="S887" s="24"/>
      <c r="T887" s="24"/>
      <c r="U887" s="25"/>
      <c r="V887" s="25"/>
      <c r="W887" s="26"/>
      <c r="X887" s="27"/>
      <c r="Y887" s="28"/>
    </row>
    <row r="888" customFormat="false" ht="11.25" hidden="false" customHeight="false" outlineLevel="0" collapsed="false">
      <c r="A888" s="29"/>
      <c r="B888" s="15"/>
      <c r="F888" s="17"/>
      <c r="G888" s="18"/>
      <c r="H888" s="19"/>
      <c r="I888" s="20"/>
      <c r="J888" s="19"/>
      <c r="K888" s="21"/>
      <c r="L888" s="21"/>
      <c r="M888" s="22"/>
      <c r="N888" s="22"/>
      <c r="O888" s="22"/>
      <c r="P888" s="22"/>
      <c r="Q888" s="22"/>
      <c r="R888" s="23"/>
      <c r="S888" s="24"/>
      <c r="T888" s="24"/>
      <c r="U888" s="25"/>
      <c r="V888" s="25"/>
      <c r="W888" s="26"/>
      <c r="X888" s="27"/>
      <c r="Y888" s="28"/>
    </row>
    <row r="889" customFormat="false" ht="11.25" hidden="false" customHeight="false" outlineLevel="0" collapsed="false">
      <c r="A889" s="29"/>
      <c r="B889" s="15"/>
      <c r="F889" s="17"/>
      <c r="G889" s="18"/>
      <c r="H889" s="19"/>
      <c r="I889" s="20"/>
      <c r="J889" s="19"/>
      <c r="K889" s="21"/>
      <c r="L889" s="21"/>
      <c r="M889" s="22"/>
      <c r="N889" s="22"/>
      <c r="O889" s="22"/>
      <c r="P889" s="22"/>
      <c r="Q889" s="22"/>
      <c r="R889" s="23"/>
      <c r="S889" s="24"/>
      <c r="T889" s="24"/>
      <c r="U889" s="25"/>
      <c r="V889" s="25"/>
      <c r="W889" s="26"/>
      <c r="X889" s="27"/>
      <c r="Y889" s="28"/>
    </row>
    <row r="890" customFormat="false" ht="11.25" hidden="false" customHeight="false" outlineLevel="0" collapsed="false">
      <c r="A890" s="29"/>
      <c r="B890" s="15"/>
      <c r="F890" s="17"/>
      <c r="G890" s="18"/>
      <c r="H890" s="19"/>
      <c r="I890" s="20"/>
      <c r="J890" s="19"/>
      <c r="K890" s="21"/>
      <c r="L890" s="21"/>
      <c r="M890" s="22"/>
      <c r="N890" s="22"/>
      <c r="O890" s="22"/>
      <c r="P890" s="22"/>
      <c r="Q890" s="22"/>
      <c r="R890" s="23"/>
      <c r="S890" s="24"/>
      <c r="T890" s="24"/>
      <c r="U890" s="25"/>
      <c r="V890" s="25"/>
      <c r="W890" s="26"/>
      <c r="X890" s="27"/>
      <c r="Y890" s="28"/>
    </row>
    <row r="891" customFormat="false" ht="11.25" hidden="false" customHeight="false" outlineLevel="0" collapsed="false">
      <c r="A891" s="29"/>
      <c r="B891" s="15"/>
      <c r="F891" s="17"/>
      <c r="G891" s="18"/>
      <c r="H891" s="19"/>
      <c r="I891" s="20"/>
      <c r="J891" s="19"/>
      <c r="K891" s="21"/>
      <c r="L891" s="21"/>
      <c r="M891" s="22"/>
      <c r="N891" s="22"/>
      <c r="O891" s="22"/>
      <c r="P891" s="22"/>
      <c r="Q891" s="22"/>
      <c r="R891" s="23"/>
      <c r="S891" s="24"/>
      <c r="T891" s="24"/>
      <c r="U891" s="25"/>
      <c r="V891" s="25"/>
      <c r="W891" s="26"/>
      <c r="X891" s="27"/>
      <c r="Y891" s="28"/>
    </row>
    <row r="892" customFormat="false" ht="11.25" hidden="false" customHeight="false" outlineLevel="0" collapsed="false">
      <c r="A892" s="29"/>
      <c r="B892" s="15"/>
      <c r="F892" s="17"/>
      <c r="G892" s="18"/>
      <c r="H892" s="19"/>
      <c r="I892" s="20"/>
      <c r="J892" s="19"/>
      <c r="K892" s="21"/>
      <c r="L892" s="21"/>
      <c r="M892" s="22"/>
      <c r="N892" s="22"/>
      <c r="O892" s="22"/>
      <c r="P892" s="22"/>
      <c r="Q892" s="22"/>
      <c r="R892" s="23"/>
      <c r="S892" s="24"/>
      <c r="T892" s="24"/>
      <c r="U892" s="25"/>
      <c r="V892" s="25"/>
      <c r="W892" s="26"/>
      <c r="X892" s="27"/>
      <c r="Y892" s="28"/>
    </row>
    <row r="893" customFormat="false" ht="11.25" hidden="false" customHeight="false" outlineLevel="0" collapsed="false">
      <c r="A893" s="29"/>
      <c r="B893" s="15"/>
      <c r="F893" s="17"/>
      <c r="G893" s="18"/>
      <c r="H893" s="19"/>
      <c r="I893" s="20"/>
      <c r="J893" s="19"/>
      <c r="K893" s="21"/>
      <c r="L893" s="21"/>
      <c r="M893" s="22"/>
      <c r="N893" s="22"/>
      <c r="O893" s="22"/>
      <c r="P893" s="22"/>
      <c r="Q893" s="22"/>
      <c r="R893" s="23"/>
      <c r="S893" s="24"/>
      <c r="T893" s="24"/>
      <c r="U893" s="25"/>
      <c r="V893" s="25"/>
      <c r="W893" s="26"/>
      <c r="X893" s="27"/>
      <c r="Y893" s="28"/>
    </row>
    <row r="894" customFormat="false" ht="11.25" hidden="false" customHeight="false" outlineLevel="0" collapsed="false">
      <c r="A894" s="29"/>
      <c r="B894" s="15"/>
      <c r="F894" s="17"/>
      <c r="G894" s="18"/>
      <c r="H894" s="19"/>
      <c r="I894" s="20"/>
      <c r="J894" s="19"/>
      <c r="K894" s="21"/>
      <c r="L894" s="21"/>
      <c r="M894" s="22"/>
      <c r="N894" s="22"/>
      <c r="O894" s="22"/>
      <c r="P894" s="22"/>
      <c r="Q894" s="22"/>
      <c r="R894" s="23"/>
      <c r="S894" s="24"/>
      <c r="T894" s="24"/>
      <c r="U894" s="25"/>
      <c r="V894" s="25"/>
      <c r="W894" s="26"/>
      <c r="X894" s="27"/>
      <c r="Y894" s="28"/>
    </row>
    <row r="895" customFormat="false" ht="11.25" hidden="false" customHeight="false" outlineLevel="0" collapsed="false">
      <c r="A895" s="29"/>
      <c r="B895" s="15"/>
      <c r="F895" s="17"/>
      <c r="G895" s="18"/>
      <c r="H895" s="19"/>
      <c r="I895" s="20"/>
      <c r="J895" s="19"/>
      <c r="K895" s="21"/>
      <c r="L895" s="21"/>
      <c r="M895" s="22"/>
      <c r="N895" s="22"/>
      <c r="O895" s="22"/>
      <c r="P895" s="22"/>
      <c r="Q895" s="22"/>
      <c r="R895" s="23"/>
      <c r="S895" s="24"/>
      <c r="T895" s="24"/>
      <c r="U895" s="25"/>
      <c r="V895" s="25"/>
      <c r="W895" s="26"/>
      <c r="X895" s="27"/>
      <c r="Y895" s="28"/>
    </row>
    <row r="896" customFormat="false" ht="11.25" hidden="false" customHeight="false" outlineLevel="0" collapsed="false">
      <c r="A896" s="29"/>
      <c r="B896" s="15"/>
      <c r="F896" s="17"/>
      <c r="G896" s="18"/>
      <c r="H896" s="19"/>
      <c r="I896" s="20"/>
      <c r="J896" s="19"/>
      <c r="K896" s="21"/>
      <c r="L896" s="21"/>
      <c r="M896" s="22"/>
      <c r="N896" s="22"/>
      <c r="O896" s="22"/>
      <c r="P896" s="22"/>
      <c r="Q896" s="22"/>
      <c r="R896" s="23"/>
      <c r="S896" s="24"/>
      <c r="T896" s="24"/>
      <c r="U896" s="25"/>
      <c r="V896" s="25"/>
      <c r="W896" s="26"/>
      <c r="X896" s="27"/>
      <c r="Y896" s="28"/>
    </row>
    <row r="897" customFormat="false" ht="11.25" hidden="false" customHeight="false" outlineLevel="0" collapsed="false">
      <c r="A897" s="29"/>
      <c r="B897" s="15"/>
      <c r="F897" s="17"/>
      <c r="G897" s="18"/>
      <c r="H897" s="19"/>
      <c r="I897" s="20"/>
      <c r="J897" s="19"/>
      <c r="K897" s="21"/>
      <c r="L897" s="21"/>
      <c r="M897" s="22"/>
      <c r="N897" s="22"/>
      <c r="O897" s="22"/>
      <c r="P897" s="22"/>
      <c r="Q897" s="22"/>
      <c r="R897" s="23"/>
      <c r="S897" s="24"/>
      <c r="T897" s="24"/>
      <c r="U897" s="25"/>
      <c r="V897" s="25"/>
      <c r="W897" s="26"/>
      <c r="X897" s="27"/>
      <c r="Y897" s="28"/>
    </row>
    <row r="898" customFormat="false" ht="11.25" hidden="false" customHeight="false" outlineLevel="0" collapsed="false">
      <c r="A898" s="29"/>
      <c r="B898" s="15"/>
      <c r="F898" s="17"/>
      <c r="G898" s="18"/>
      <c r="H898" s="19"/>
      <c r="I898" s="20"/>
      <c r="J898" s="19"/>
      <c r="K898" s="21"/>
      <c r="L898" s="21"/>
      <c r="M898" s="22"/>
      <c r="N898" s="22"/>
      <c r="O898" s="22"/>
      <c r="P898" s="22"/>
      <c r="Q898" s="22"/>
      <c r="R898" s="23"/>
      <c r="S898" s="24"/>
      <c r="T898" s="24"/>
      <c r="U898" s="25"/>
      <c r="V898" s="25"/>
      <c r="W898" s="26"/>
      <c r="X898" s="27"/>
      <c r="Y898" s="28"/>
    </row>
    <row r="899" customFormat="false" ht="11.25" hidden="false" customHeight="false" outlineLevel="0" collapsed="false">
      <c r="A899" s="29"/>
      <c r="B899" s="15"/>
      <c r="F899" s="17"/>
      <c r="G899" s="18"/>
      <c r="H899" s="19"/>
      <c r="I899" s="20"/>
      <c r="J899" s="19"/>
      <c r="K899" s="21"/>
      <c r="L899" s="21"/>
      <c r="M899" s="22"/>
      <c r="N899" s="22"/>
      <c r="O899" s="22"/>
      <c r="P899" s="22"/>
      <c r="Q899" s="22"/>
      <c r="R899" s="23"/>
      <c r="S899" s="24"/>
      <c r="T899" s="24"/>
      <c r="U899" s="25"/>
      <c r="V899" s="25"/>
      <c r="W899" s="26"/>
      <c r="X899" s="27"/>
      <c r="Y899" s="28"/>
    </row>
    <row r="900" customFormat="false" ht="11.25" hidden="false" customHeight="false" outlineLevel="0" collapsed="false">
      <c r="A900" s="29"/>
      <c r="B900" s="15"/>
      <c r="F900" s="17"/>
      <c r="G900" s="18"/>
      <c r="H900" s="19"/>
      <c r="I900" s="20"/>
      <c r="J900" s="19"/>
      <c r="K900" s="21"/>
      <c r="L900" s="21"/>
      <c r="M900" s="22"/>
      <c r="N900" s="22"/>
      <c r="O900" s="22"/>
      <c r="P900" s="22"/>
      <c r="Q900" s="22"/>
      <c r="R900" s="23"/>
      <c r="S900" s="24"/>
      <c r="T900" s="24"/>
      <c r="U900" s="25"/>
      <c r="V900" s="25"/>
      <c r="W900" s="26"/>
      <c r="X900" s="27"/>
      <c r="Y900" s="28"/>
    </row>
    <row r="901" customFormat="false" ht="11.25" hidden="false" customHeight="false" outlineLevel="0" collapsed="false">
      <c r="A901" s="29"/>
      <c r="B901" s="15"/>
      <c r="F901" s="17"/>
      <c r="G901" s="18"/>
      <c r="H901" s="19"/>
      <c r="I901" s="20"/>
      <c r="J901" s="19"/>
      <c r="K901" s="21"/>
      <c r="L901" s="21"/>
      <c r="M901" s="22"/>
      <c r="N901" s="22"/>
      <c r="O901" s="22"/>
      <c r="P901" s="22"/>
      <c r="Q901" s="22"/>
      <c r="R901" s="23"/>
      <c r="S901" s="24"/>
      <c r="T901" s="24"/>
      <c r="U901" s="25"/>
      <c r="V901" s="25"/>
      <c r="W901" s="26"/>
      <c r="X901" s="27"/>
      <c r="Y901" s="28"/>
    </row>
    <row r="902" customFormat="false" ht="11.25" hidden="false" customHeight="false" outlineLevel="0" collapsed="false">
      <c r="A902" s="29"/>
      <c r="B902" s="15"/>
      <c r="F902" s="17"/>
      <c r="G902" s="18"/>
      <c r="H902" s="19"/>
      <c r="I902" s="20"/>
      <c r="J902" s="19"/>
      <c r="K902" s="21"/>
      <c r="L902" s="21"/>
      <c r="M902" s="22"/>
      <c r="N902" s="22"/>
      <c r="O902" s="22"/>
      <c r="P902" s="22"/>
      <c r="Q902" s="22"/>
      <c r="R902" s="23"/>
      <c r="S902" s="24"/>
      <c r="T902" s="24"/>
      <c r="U902" s="25"/>
      <c r="V902" s="25"/>
      <c r="W902" s="26"/>
      <c r="X902" s="27"/>
      <c r="Y902" s="28"/>
    </row>
    <row r="903" customFormat="false" ht="11.25" hidden="false" customHeight="false" outlineLevel="0" collapsed="false">
      <c r="A903" s="29"/>
      <c r="B903" s="15"/>
      <c r="F903" s="17"/>
      <c r="G903" s="18"/>
      <c r="H903" s="19"/>
      <c r="I903" s="20"/>
      <c r="J903" s="19"/>
      <c r="K903" s="21"/>
      <c r="L903" s="21"/>
      <c r="M903" s="22"/>
      <c r="N903" s="22"/>
      <c r="O903" s="22"/>
      <c r="P903" s="22"/>
      <c r="Q903" s="22"/>
      <c r="R903" s="23"/>
      <c r="S903" s="24"/>
      <c r="T903" s="24"/>
      <c r="U903" s="25"/>
      <c r="V903" s="25"/>
      <c r="W903" s="26"/>
      <c r="X903" s="27"/>
      <c r="Y903" s="28"/>
    </row>
    <row r="904" customFormat="false" ht="11.25" hidden="false" customHeight="false" outlineLevel="0" collapsed="false">
      <c r="A904" s="29"/>
      <c r="B904" s="15"/>
      <c r="F904" s="17"/>
      <c r="G904" s="18"/>
      <c r="H904" s="19"/>
      <c r="I904" s="20"/>
      <c r="J904" s="19"/>
      <c r="K904" s="21"/>
      <c r="L904" s="21"/>
      <c r="M904" s="22"/>
      <c r="N904" s="22"/>
      <c r="O904" s="22"/>
      <c r="P904" s="22"/>
      <c r="Q904" s="22"/>
      <c r="R904" s="23"/>
      <c r="S904" s="24"/>
      <c r="T904" s="24"/>
      <c r="U904" s="25"/>
      <c r="V904" s="25"/>
      <c r="W904" s="26"/>
      <c r="X904" s="27"/>
      <c r="Y904" s="28"/>
    </row>
    <row r="905" customFormat="false" ht="11.25" hidden="false" customHeight="false" outlineLevel="0" collapsed="false">
      <c r="A905" s="29"/>
      <c r="B905" s="15"/>
      <c r="F905" s="17"/>
      <c r="G905" s="18"/>
      <c r="H905" s="19"/>
      <c r="I905" s="20"/>
      <c r="J905" s="19"/>
      <c r="K905" s="21"/>
      <c r="L905" s="21"/>
      <c r="M905" s="22"/>
      <c r="N905" s="22"/>
      <c r="O905" s="22"/>
      <c r="P905" s="22"/>
      <c r="Q905" s="22"/>
      <c r="R905" s="23"/>
      <c r="S905" s="24"/>
      <c r="T905" s="24"/>
      <c r="U905" s="25"/>
      <c r="V905" s="25"/>
      <c r="W905" s="26"/>
      <c r="X905" s="27"/>
      <c r="Y905" s="28"/>
    </row>
    <row r="906" customFormat="false" ht="11.25" hidden="false" customHeight="false" outlineLevel="0" collapsed="false">
      <c r="A906" s="29"/>
      <c r="B906" s="15"/>
      <c r="F906" s="17"/>
      <c r="G906" s="18"/>
      <c r="H906" s="19"/>
      <c r="I906" s="20"/>
      <c r="J906" s="19"/>
      <c r="K906" s="21"/>
      <c r="L906" s="21"/>
      <c r="M906" s="22"/>
      <c r="N906" s="22"/>
      <c r="O906" s="22"/>
      <c r="P906" s="22"/>
      <c r="Q906" s="22"/>
      <c r="R906" s="23"/>
      <c r="S906" s="24"/>
      <c r="T906" s="24"/>
      <c r="U906" s="25"/>
      <c r="V906" s="25"/>
      <c r="W906" s="26"/>
      <c r="X906" s="27"/>
      <c r="Y906" s="28"/>
    </row>
    <row r="907" customFormat="false" ht="11.25" hidden="false" customHeight="false" outlineLevel="0" collapsed="false">
      <c r="A907" s="29"/>
      <c r="B907" s="15"/>
      <c r="F907" s="17"/>
      <c r="G907" s="18"/>
      <c r="H907" s="19"/>
      <c r="I907" s="20"/>
      <c r="J907" s="19"/>
      <c r="K907" s="21"/>
      <c r="L907" s="21"/>
      <c r="M907" s="22"/>
      <c r="N907" s="22"/>
      <c r="O907" s="22"/>
      <c r="P907" s="22"/>
      <c r="Q907" s="22"/>
      <c r="R907" s="23"/>
      <c r="S907" s="24"/>
      <c r="T907" s="24"/>
      <c r="U907" s="25"/>
      <c r="V907" s="25"/>
      <c r="W907" s="26"/>
      <c r="X907" s="27"/>
      <c r="Y907" s="28"/>
    </row>
    <row r="908" customFormat="false" ht="11.25" hidden="false" customHeight="false" outlineLevel="0" collapsed="false">
      <c r="A908" s="29"/>
      <c r="B908" s="15"/>
      <c r="F908" s="17"/>
      <c r="G908" s="18"/>
      <c r="H908" s="19"/>
      <c r="I908" s="20"/>
      <c r="J908" s="19"/>
      <c r="K908" s="21"/>
      <c r="L908" s="21"/>
      <c r="M908" s="22"/>
      <c r="N908" s="22"/>
      <c r="O908" s="22"/>
      <c r="P908" s="22"/>
      <c r="Q908" s="22"/>
      <c r="R908" s="23"/>
      <c r="S908" s="24"/>
      <c r="T908" s="24"/>
      <c r="U908" s="25"/>
      <c r="V908" s="25"/>
      <c r="W908" s="26"/>
      <c r="X908" s="27"/>
      <c r="Y908" s="28"/>
    </row>
    <row r="909" customFormat="false" ht="11.25" hidden="false" customHeight="false" outlineLevel="0" collapsed="false">
      <c r="A909" s="29"/>
      <c r="B909" s="15"/>
      <c r="F909" s="17"/>
      <c r="G909" s="18"/>
      <c r="H909" s="19"/>
      <c r="I909" s="20"/>
      <c r="J909" s="19"/>
      <c r="K909" s="21"/>
      <c r="L909" s="21"/>
      <c r="M909" s="22"/>
      <c r="N909" s="22"/>
      <c r="O909" s="22"/>
      <c r="P909" s="22"/>
      <c r="Q909" s="22"/>
      <c r="R909" s="23"/>
      <c r="S909" s="24"/>
      <c r="T909" s="24"/>
      <c r="U909" s="25"/>
      <c r="V909" s="25"/>
      <c r="W909" s="26"/>
      <c r="X909" s="27"/>
      <c r="Y909" s="28"/>
    </row>
    <row r="910" customFormat="false" ht="11.25" hidden="false" customHeight="false" outlineLevel="0" collapsed="false">
      <c r="A910" s="29"/>
      <c r="B910" s="15"/>
      <c r="F910" s="17"/>
      <c r="G910" s="18"/>
      <c r="H910" s="19"/>
      <c r="I910" s="20"/>
      <c r="J910" s="19"/>
      <c r="K910" s="21"/>
      <c r="L910" s="21"/>
      <c r="M910" s="22"/>
      <c r="N910" s="22"/>
      <c r="O910" s="22"/>
      <c r="P910" s="22"/>
      <c r="Q910" s="22"/>
      <c r="R910" s="23"/>
      <c r="S910" s="24"/>
      <c r="T910" s="24"/>
      <c r="U910" s="25"/>
      <c r="V910" s="25"/>
      <c r="W910" s="26"/>
      <c r="X910" s="27"/>
      <c r="Y910" s="28"/>
    </row>
    <row r="911" customFormat="false" ht="11.25" hidden="false" customHeight="false" outlineLevel="0" collapsed="false">
      <c r="A911" s="29"/>
      <c r="B911" s="15"/>
      <c r="F911" s="17"/>
      <c r="G911" s="18"/>
      <c r="H911" s="19"/>
      <c r="I911" s="20"/>
      <c r="J911" s="19"/>
      <c r="K911" s="21"/>
      <c r="L911" s="21"/>
      <c r="M911" s="22"/>
      <c r="N911" s="22"/>
      <c r="O911" s="22"/>
      <c r="P911" s="22"/>
      <c r="Q911" s="22"/>
      <c r="R911" s="23"/>
      <c r="S911" s="24"/>
      <c r="T911" s="24"/>
      <c r="U911" s="25"/>
      <c r="V911" s="25"/>
      <c r="W911" s="26"/>
      <c r="X911" s="27"/>
      <c r="Y911" s="28"/>
    </row>
    <row r="912" customFormat="false" ht="11.25" hidden="false" customHeight="false" outlineLevel="0" collapsed="false">
      <c r="A912" s="29"/>
      <c r="B912" s="15"/>
      <c r="F912" s="17"/>
      <c r="G912" s="18"/>
      <c r="H912" s="19"/>
      <c r="I912" s="20"/>
      <c r="J912" s="19"/>
      <c r="K912" s="21"/>
      <c r="L912" s="21"/>
      <c r="M912" s="22"/>
      <c r="N912" s="22"/>
      <c r="O912" s="22"/>
      <c r="P912" s="22"/>
      <c r="Q912" s="22"/>
      <c r="R912" s="23"/>
      <c r="S912" s="24"/>
      <c r="T912" s="24"/>
      <c r="U912" s="25"/>
      <c r="V912" s="25"/>
      <c r="W912" s="26"/>
      <c r="X912" s="27"/>
      <c r="Y912" s="28"/>
    </row>
    <row r="913" customFormat="false" ht="11.25" hidden="false" customHeight="false" outlineLevel="0" collapsed="false">
      <c r="A913" s="29"/>
      <c r="B913" s="15"/>
      <c r="F913" s="17"/>
      <c r="G913" s="18"/>
      <c r="H913" s="19"/>
      <c r="I913" s="20"/>
      <c r="J913" s="19"/>
      <c r="K913" s="21"/>
      <c r="L913" s="21"/>
      <c r="M913" s="22"/>
      <c r="N913" s="22"/>
      <c r="O913" s="22"/>
      <c r="P913" s="22"/>
      <c r="Q913" s="22"/>
      <c r="R913" s="23"/>
      <c r="S913" s="24"/>
      <c r="T913" s="24"/>
      <c r="U913" s="25"/>
      <c r="V913" s="25"/>
      <c r="W913" s="26"/>
      <c r="X913" s="27"/>
      <c r="Y913" s="28"/>
    </row>
    <row r="914" customFormat="false" ht="11.25" hidden="false" customHeight="false" outlineLevel="0" collapsed="false">
      <c r="A914" s="29"/>
      <c r="B914" s="15"/>
      <c r="F914" s="17"/>
      <c r="G914" s="18"/>
      <c r="H914" s="19"/>
      <c r="I914" s="20"/>
      <c r="J914" s="19"/>
      <c r="K914" s="21"/>
      <c r="L914" s="21"/>
      <c r="M914" s="22"/>
      <c r="N914" s="22"/>
      <c r="O914" s="22"/>
      <c r="P914" s="22"/>
      <c r="Q914" s="22"/>
      <c r="R914" s="23"/>
      <c r="S914" s="24"/>
      <c r="T914" s="24"/>
      <c r="U914" s="25"/>
      <c r="V914" s="25"/>
      <c r="W914" s="26"/>
      <c r="X914" s="27"/>
      <c r="Y914" s="28"/>
    </row>
    <row r="915" customFormat="false" ht="11.25" hidden="false" customHeight="false" outlineLevel="0" collapsed="false">
      <c r="A915" s="29"/>
      <c r="B915" s="15"/>
      <c r="F915" s="17"/>
      <c r="G915" s="18"/>
      <c r="H915" s="19"/>
      <c r="I915" s="20"/>
      <c r="J915" s="19"/>
      <c r="K915" s="21"/>
      <c r="L915" s="21"/>
      <c r="M915" s="22"/>
      <c r="N915" s="22"/>
      <c r="O915" s="22"/>
      <c r="P915" s="22"/>
      <c r="Q915" s="22"/>
      <c r="R915" s="23"/>
      <c r="S915" s="24"/>
      <c r="T915" s="24"/>
      <c r="U915" s="25"/>
      <c r="V915" s="25"/>
      <c r="W915" s="26"/>
      <c r="X915" s="27"/>
      <c r="Y915" s="28"/>
    </row>
    <row r="916" customFormat="false" ht="11.25" hidden="false" customHeight="false" outlineLevel="0" collapsed="false">
      <c r="A916" s="29"/>
      <c r="B916" s="15"/>
      <c r="F916" s="17"/>
      <c r="G916" s="18"/>
      <c r="H916" s="19"/>
      <c r="I916" s="20"/>
      <c r="J916" s="19"/>
      <c r="K916" s="21"/>
      <c r="L916" s="21"/>
      <c r="M916" s="22"/>
      <c r="N916" s="22"/>
      <c r="O916" s="22"/>
      <c r="P916" s="22"/>
      <c r="Q916" s="22"/>
      <c r="R916" s="23"/>
      <c r="S916" s="24"/>
      <c r="T916" s="24"/>
      <c r="U916" s="25"/>
      <c r="V916" s="25"/>
      <c r="W916" s="26"/>
      <c r="X916" s="27"/>
      <c r="Y916" s="28"/>
    </row>
    <row r="917" customFormat="false" ht="11.25" hidden="false" customHeight="false" outlineLevel="0" collapsed="false">
      <c r="A917" s="29"/>
      <c r="B917" s="15"/>
      <c r="F917" s="17"/>
      <c r="G917" s="18"/>
      <c r="H917" s="19"/>
      <c r="I917" s="20"/>
      <c r="J917" s="19"/>
      <c r="K917" s="21"/>
      <c r="L917" s="21"/>
      <c r="M917" s="22"/>
      <c r="N917" s="22"/>
      <c r="O917" s="22"/>
      <c r="P917" s="22"/>
      <c r="Q917" s="22"/>
      <c r="R917" s="23"/>
      <c r="S917" s="24"/>
      <c r="T917" s="24"/>
      <c r="U917" s="25"/>
      <c r="V917" s="25"/>
      <c r="W917" s="26"/>
      <c r="X917" s="27"/>
      <c r="Y917" s="28"/>
    </row>
    <row r="918" customFormat="false" ht="11.25" hidden="false" customHeight="false" outlineLevel="0" collapsed="false">
      <c r="A918" s="29"/>
      <c r="B918" s="15"/>
      <c r="F918" s="17"/>
      <c r="G918" s="18"/>
      <c r="H918" s="19"/>
      <c r="I918" s="20"/>
      <c r="J918" s="19"/>
      <c r="K918" s="21"/>
      <c r="L918" s="21"/>
      <c r="M918" s="22"/>
      <c r="N918" s="22"/>
      <c r="O918" s="22"/>
      <c r="P918" s="22"/>
      <c r="Q918" s="22"/>
      <c r="R918" s="23"/>
      <c r="S918" s="24"/>
      <c r="T918" s="24"/>
      <c r="U918" s="25"/>
      <c r="V918" s="25"/>
      <c r="W918" s="26"/>
      <c r="X918" s="27"/>
      <c r="Y918" s="28"/>
    </row>
    <row r="919" customFormat="false" ht="11.25" hidden="false" customHeight="false" outlineLevel="0" collapsed="false">
      <c r="A919" s="29"/>
      <c r="B919" s="15"/>
      <c r="F919" s="17"/>
      <c r="G919" s="18"/>
      <c r="H919" s="19"/>
      <c r="I919" s="20"/>
      <c r="J919" s="19"/>
      <c r="K919" s="21"/>
      <c r="L919" s="21"/>
      <c r="M919" s="22"/>
      <c r="N919" s="22"/>
      <c r="O919" s="22"/>
      <c r="P919" s="22"/>
      <c r="Q919" s="22"/>
      <c r="R919" s="23"/>
      <c r="S919" s="24"/>
      <c r="T919" s="24"/>
      <c r="U919" s="25"/>
      <c r="V919" s="25"/>
      <c r="W919" s="26"/>
      <c r="X919" s="27"/>
      <c r="Y919" s="28"/>
    </row>
    <row r="920" customFormat="false" ht="11.25" hidden="false" customHeight="false" outlineLevel="0" collapsed="false">
      <c r="A920" s="29"/>
      <c r="B920" s="15"/>
      <c r="F920" s="17"/>
      <c r="G920" s="18"/>
      <c r="H920" s="19"/>
      <c r="I920" s="20"/>
      <c r="J920" s="19"/>
      <c r="K920" s="21"/>
      <c r="L920" s="21"/>
      <c r="M920" s="22"/>
      <c r="N920" s="22"/>
      <c r="O920" s="22"/>
      <c r="P920" s="22"/>
      <c r="Q920" s="22"/>
      <c r="R920" s="23"/>
      <c r="S920" s="24"/>
      <c r="T920" s="24"/>
      <c r="U920" s="25"/>
      <c r="V920" s="25"/>
      <c r="W920" s="26"/>
      <c r="X920" s="27"/>
      <c r="Y920" s="28"/>
    </row>
    <row r="921" customFormat="false" ht="11.25" hidden="false" customHeight="false" outlineLevel="0" collapsed="false">
      <c r="A921" s="29"/>
      <c r="B921" s="15"/>
      <c r="F921" s="17"/>
      <c r="G921" s="18"/>
      <c r="H921" s="19"/>
      <c r="I921" s="20"/>
      <c r="J921" s="19"/>
      <c r="K921" s="21"/>
      <c r="L921" s="21"/>
      <c r="M921" s="22"/>
      <c r="N921" s="22"/>
      <c r="O921" s="22"/>
      <c r="P921" s="22"/>
      <c r="Q921" s="22"/>
      <c r="R921" s="23"/>
      <c r="S921" s="24"/>
      <c r="T921" s="24"/>
      <c r="U921" s="25"/>
      <c r="V921" s="25"/>
      <c r="W921" s="26"/>
      <c r="X921" s="27"/>
      <c r="Y921" s="28"/>
    </row>
    <row r="922" customFormat="false" ht="11.25" hidden="false" customHeight="false" outlineLevel="0" collapsed="false">
      <c r="A922" s="29"/>
      <c r="B922" s="15"/>
      <c r="F922" s="17"/>
      <c r="G922" s="18"/>
      <c r="H922" s="19"/>
      <c r="I922" s="20"/>
      <c r="J922" s="19"/>
      <c r="K922" s="21"/>
      <c r="L922" s="21"/>
      <c r="M922" s="22"/>
      <c r="N922" s="22"/>
      <c r="O922" s="22"/>
      <c r="P922" s="22"/>
      <c r="Q922" s="22"/>
      <c r="R922" s="23"/>
      <c r="S922" s="24"/>
      <c r="T922" s="24"/>
      <c r="U922" s="25"/>
      <c r="V922" s="25"/>
      <c r="W922" s="26"/>
      <c r="X922" s="27"/>
      <c r="Y922" s="28"/>
    </row>
    <row r="923" customFormat="false" ht="11.25" hidden="false" customHeight="false" outlineLevel="0" collapsed="false">
      <c r="A923" s="29"/>
      <c r="B923" s="15"/>
      <c r="F923" s="17"/>
      <c r="G923" s="18"/>
      <c r="H923" s="19"/>
      <c r="I923" s="20"/>
      <c r="J923" s="19"/>
      <c r="K923" s="21"/>
      <c r="L923" s="21"/>
      <c r="M923" s="22"/>
      <c r="N923" s="22"/>
      <c r="O923" s="22"/>
      <c r="P923" s="22"/>
      <c r="Q923" s="22"/>
      <c r="R923" s="23"/>
      <c r="S923" s="24"/>
      <c r="T923" s="24"/>
      <c r="U923" s="25"/>
      <c r="V923" s="25"/>
      <c r="W923" s="26"/>
      <c r="X923" s="27"/>
      <c r="Y923" s="28"/>
    </row>
    <row r="924" customFormat="false" ht="11.25" hidden="false" customHeight="false" outlineLevel="0" collapsed="false">
      <c r="A924" s="29"/>
      <c r="B924" s="15"/>
      <c r="F924" s="17"/>
      <c r="G924" s="18"/>
      <c r="H924" s="19"/>
      <c r="I924" s="20"/>
      <c r="J924" s="19"/>
      <c r="K924" s="21"/>
      <c r="L924" s="21"/>
      <c r="M924" s="22"/>
      <c r="N924" s="22"/>
      <c r="O924" s="22"/>
      <c r="P924" s="22"/>
      <c r="Q924" s="22"/>
      <c r="R924" s="23"/>
      <c r="S924" s="24"/>
      <c r="T924" s="24"/>
      <c r="U924" s="25"/>
      <c r="V924" s="25"/>
      <c r="W924" s="26"/>
      <c r="X924" s="27"/>
      <c r="Y924" s="28"/>
    </row>
    <row r="925" customFormat="false" ht="11.25" hidden="false" customHeight="false" outlineLevel="0" collapsed="false">
      <c r="A925" s="29"/>
      <c r="B925" s="15"/>
      <c r="F925" s="17"/>
      <c r="G925" s="18"/>
      <c r="H925" s="19"/>
      <c r="I925" s="20"/>
      <c r="J925" s="19"/>
      <c r="K925" s="21"/>
      <c r="L925" s="21"/>
      <c r="M925" s="22"/>
      <c r="N925" s="22"/>
      <c r="O925" s="22"/>
      <c r="P925" s="22"/>
      <c r="Q925" s="22"/>
      <c r="R925" s="23"/>
      <c r="S925" s="24"/>
      <c r="T925" s="24"/>
      <c r="U925" s="25"/>
      <c r="V925" s="25"/>
      <c r="W925" s="26"/>
      <c r="X925" s="27"/>
      <c r="Y925" s="28"/>
    </row>
    <row r="926" customFormat="false" ht="11.25" hidden="false" customHeight="false" outlineLevel="0" collapsed="false">
      <c r="A926" s="29"/>
      <c r="B926" s="15"/>
      <c r="F926" s="17"/>
      <c r="G926" s="18"/>
      <c r="H926" s="19"/>
      <c r="I926" s="20"/>
      <c r="J926" s="19"/>
      <c r="K926" s="21"/>
      <c r="L926" s="21"/>
      <c r="M926" s="22"/>
      <c r="N926" s="22"/>
      <c r="O926" s="22"/>
      <c r="P926" s="22"/>
      <c r="Q926" s="22"/>
      <c r="R926" s="23"/>
      <c r="S926" s="24"/>
      <c r="T926" s="24"/>
      <c r="U926" s="25"/>
      <c r="V926" s="25"/>
      <c r="W926" s="26"/>
      <c r="X926" s="27"/>
      <c r="Y926" s="28"/>
    </row>
    <row r="927" customFormat="false" ht="11.25" hidden="false" customHeight="false" outlineLevel="0" collapsed="false">
      <c r="A927" s="29"/>
      <c r="B927" s="15"/>
      <c r="F927" s="17"/>
      <c r="G927" s="18"/>
      <c r="H927" s="19"/>
      <c r="I927" s="20"/>
      <c r="J927" s="19"/>
      <c r="K927" s="21"/>
      <c r="L927" s="21"/>
      <c r="M927" s="22"/>
      <c r="N927" s="22"/>
      <c r="O927" s="22"/>
      <c r="P927" s="22"/>
      <c r="Q927" s="22"/>
      <c r="R927" s="23"/>
      <c r="S927" s="24"/>
      <c r="T927" s="24"/>
      <c r="U927" s="25"/>
      <c r="V927" s="25"/>
      <c r="W927" s="26"/>
      <c r="X927" s="27"/>
      <c r="Y927" s="28"/>
    </row>
    <row r="928" customFormat="false" ht="11.25" hidden="false" customHeight="false" outlineLevel="0" collapsed="false">
      <c r="A928" s="29"/>
      <c r="B928" s="15"/>
      <c r="F928" s="17"/>
      <c r="G928" s="18"/>
      <c r="H928" s="19"/>
      <c r="I928" s="20"/>
      <c r="J928" s="19"/>
      <c r="K928" s="21"/>
      <c r="L928" s="21"/>
      <c r="M928" s="22"/>
      <c r="N928" s="22"/>
      <c r="O928" s="22"/>
      <c r="P928" s="22"/>
      <c r="Q928" s="22"/>
      <c r="R928" s="23"/>
      <c r="S928" s="24"/>
      <c r="T928" s="24"/>
      <c r="U928" s="25"/>
      <c r="V928" s="25"/>
      <c r="W928" s="26"/>
      <c r="X928" s="27"/>
      <c r="Y928" s="28"/>
    </row>
    <row r="929" customFormat="false" ht="11.25" hidden="false" customHeight="false" outlineLevel="0" collapsed="false">
      <c r="A929" s="29"/>
      <c r="B929" s="15"/>
      <c r="F929" s="17"/>
      <c r="G929" s="18"/>
      <c r="H929" s="19"/>
      <c r="I929" s="20"/>
      <c r="J929" s="19"/>
      <c r="K929" s="21"/>
      <c r="L929" s="21"/>
      <c r="M929" s="22"/>
      <c r="N929" s="22"/>
      <c r="O929" s="22"/>
      <c r="P929" s="22"/>
      <c r="Q929" s="22"/>
      <c r="R929" s="23"/>
      <c r="S929" s="24"/>
      <c r="T929" s="24"/>
      <c r="U929" s="25"/>
      <c r="V929" s="25"/>
      <c r="W929" s="26"/>
      <c r="X929" s="27"/>
      <c r="Y929" s="28"/>
    </row>
    <row r="930" customFormat="false" ht="11.25" hidden="false" customHeight="false" outlineLevel="0" collapsed="false">
      <c r="A930" s="29"/>
      <c r="B930" s="15"/>
      <c r="F930" s="17"/>
      <c r="G930" s="18"/>
      <c r="H930" s="19"/>
      <c r="I930" s="20"/>
      <c r="J930" s="19"/>
      <c r="K930" s="21"/>
      <c r="L930" s="21"/>
      <c r="M930" s="22"/>
      <c r="N930" s="22"/>
      <c r="O930" s="22"/>
      <c r="P930" s="22"/>
      <c r="Q930" s="22"/>
      <c r="R930" s="23"/>
      <c r="S930" s="24"/>
      <c r="T930" s="24"/>
      <c r="U930" s="25"/>
      <c r="V930" s="25"/>
      <c r="W930" s="26"/>
      <c r="X930" s="27"/>
      <c r="Y930" s="28"/>
    </row>
    <row r="931" customFormat="false" ht="11.25" hidden="false" customHeight="false" outlineLevel="0" collapsed="false">
      <c r="A931" s="29"/>
      <c r="B931" s="15"/>
      <c r="F931" s="17"/>
      <c r="G931" s="18"/>
      <c r="H931" s="19"/>
      <c r="I931" s="20"/>
      <c r="J931" s="19"/>
      <c r="K931" s="21"/>
      <c r="L931" s="21"/>
      <c r="M931" s="22"/>
      <c r="N931" s="22"/>
      <c r="O931" s="22"/>
      <c r="P931" s="22"/>
      <c r="Q931" s="22"/>
      <c r="R931" s="23"/>
      <c r="S931" s="24"/>
      <c r="T931" s="24"/>
      <c r="U931" s="25"/>
      <c r="V931" s="25"/>
      <c r="W931" s="26"/>
      <c r="X931" s="27"/>
      <c r="Y931" s="28"/>
    </row>
    <row r="932" customFormat="false" ht="11.25" hidden="false" customHeight="false" outlineLevel="0" collapsed="false">
      <c r="A932" s="29"/>
      <c r="B932" s="15"/>
      <c r="F932" s="17"/>
      <c r="G932" s="18"/>
      <c r="H932" s="19"/>
      <c r="I932" s="20"/>
      <c r="J932" s="19"/>
      <c r="K932" s="21"/>
      <c r="L932" s="21"/>
      <c r="M932" s="22"/>
      <c r="N932" s="22"/>
      <c r="O932" s="22"/>
      <c r="P932" s="22"/>
      <c r="Q932" s="22"/>
      <c r="R932" s="23"/>
      <c r="S932" s="24"/>
      <c r="T932" s="24"/>
      <c r="U932" s="25"/>
      <c r="V932" s="25"/>
      <c r="W932" s="26"/>
      <c r="X932" s="27"/>
      <c r="Y932" s="28"/>
    </row>
    <row r="933" customFormat="false" ht="11.25" hidden="false" customHeight="false" outlineLevel="0" collapsed="false">
      <c r="A933" s="29"/>
      <c r="B933" s="15"/>
      <c r="F933" s="17"/>
      <c r="G933" s="18"/>
      <c r="H933" s="19"/>
      <c r="I933" s="20"/>
      <c r="J933" s="19"/>
      <c r="K933" s="21"/>
      <c r="L933" s="21"/>
      <c r="M933" s="22"/>
      <c r="N933" s="22"/>
      <c r="O933" s="22"/>
      <c r="P933" s="22"/>
      <c r="Q933" s="22"/>
      <c r="R933" s="23"/>
      <c r="S933" s="24"/>
      <c r="T933" s="24"/>
      <c r="U933" s="25"/>
      <c r="V933" s="25"/>
      <c r="W933" s="26"/>
      <c r="X933" s="27"/>
      <c r="Y933" s="28"/>
    </row>
    <row r="934" customFormat="false" ht="11.25" hidden="false" customHeight="false" outlineLevel="0" collapsed="false">
      <c r="A934" s="29"/>
      <c r="B934" s="15"/>
      <c r="F934" s="17"/>
      <c r="G934" s="18"/>
      <c r="H934" s="19"/>
      <c r="I934" s="20"/>
      <c r="J934" s="19"/>
      <c r="K934" s="21"/>
      <c r="L934" s="21"/>
      <c r="M934" s="22"/>
      <c r="N934" s="22"/>
      <c r="O934" s="22"/>
      <c r="P934" s="22"/>
      <c r="Q934" s="22"/>
      <c r="R934" s="23"/>
      <c r="S934" s="24"/>
      <c r="T934" s="24"/>
      <c r="U934" s="25"/>
      <c r="V934" s="25"/>
      <c r="W934" s="26"/>
      <c r="X934" s="27"/>
      <c r="Y934" s="28"/>
    </row>
    <row r="935" customFormat="false" ht="11.25" hidden="false" customHeight="false" outlineLevel="0" collapsed="false">
      <c r="A935" s="29"/>
      <c r="B935" s="15"/>
      <c r="F935" s="17"/>
      <c r="G935" s="18"/>
      <c r="H935" s="19"/>
      <c r="I935" s="20"/>
      <c r="J935" s="19"/>
      <c r="K935" s="21"/>
      <c r="L935" s="21"/>
      <c r="M935" s="22"/>
      <c r="N935" s="22"/>
      <c r="O935" s="22"/>
      <c r="P935" s="22"/>
      <c r="Q935" s="22"/>
      <c r="R935" s="23"/>
      <c r="S935" s="24"/>
      <c r="T935" s="24"/>
      <c r="U935" s="25"/>
      <c r="V935" s="25"/>
      <c r="W935" s="26"/>
      <c r="X935" s="27"/>
      <c r="Y935" s="28"/>
    </row>
    <row r="936" customFormat="false" ht="11.25" hidden="false" customHeight="false" outlineLevel="0" collapsed="false">
      <c r="A936" s="29"/>
      <c r="B936" s="15"/>
      <c r="F936" s="17"/>
      <c r="G936" s="18"/>
      <c r="H936" s="19"/>
      <c r="I936" s="20"/>
      <c r="J936" s="19"/>
      <c r="K936" s="21"/>
      <c r="L936" s="21"/>
      <c r="M936" s="22"/>
      <c r="N936" s="22"/>
      <c r="O936" s="22"/>
      <c r="P936" s="22"/>
      <c r="Q936" s="22"/>
      <c r="R936" s="23"/>
      <c r="S936" s="24"/>
      <c r="T936" s="24"/>
      <c r="U936" s="25"/>
      <c r="V936" s="25"/>
      <c r="W936" s="26"/>
      <c r="X936" s="27"/>
      <c r="Y936" s="28"/>
    </row>
    <row r="937" customFormat="false" ht="11.25" hidden="false" customHeight="false" outlineLevel="0" collapsed="false">
      <c r="A937" s="29"/>
      <c r="B937" s="15"/>
      <c r="F937" s="17"/>
      <c r="G937" s="18"/>
      <c r="H937" s="19"/>
      <c r="I937" s="20"/>
      <c r="J937" s="19"/>
      <c r="K937" s="21"/>
      <c r="L937" s="21"/>
      <c r="M937" s="22"/>
      <c r="N937" s="22"/>
      <c r="O937" s="22"/>
      <c r="P937" s="22"/>
      <c r="Q937" s="22"/>
      <c r="R937" s="23"/>
      <c r="S937" s="24"/>
      <c r="T937" s="24"/>
      <c r="U937" s="25"/>
      <c r="V937" s="25"/>
      <c r="W937" s="26"/>
      <c r="X937" s="27"/>
      <c r="Y937" s="28"/>
    </row>
    <row r="938" customFormat="false" ht="11.25" hidden="false" customHeight="false" outlineLevel="0" collapsed="false">
      <c r="A938" s="29"/>
      <c r="B938" s="15"/>
      <c r="F938" s="17"/>
      <c r="G938" s="18"/>
      <c r="H938" s="19"/>
      <c r="I938" s="20"/>
      <c r="J938" s="19"/>
      <c r="K938" s="21"/>
      <c r="L938" s="21"/>
      <c r="M938" s="22"/>
      <c r="N938" s="22"/>
      <c r="O938" s="22"/>
      <c r="P938" s="22"/>
      <c r="Q938" s="22"/>
      <c r="R938" s="23"/>
      <c r="S938" s="24"/>
      <c r="T938" s="24"/>
      <c r="U938" s="25"/>
      <c r="V938" s="25"/>
      <c r="W938" s="26"/>
      <c r="X938" s="27"/>
      <c r="Y938" s="28"/>
    </row>
    <row r="939" customFormat="false" ht="11.25" hidden="false" customHeight="false" outlineLevel="0" collapsed="false">
      <c r="A939" s="29"/>
      <c r="B939" s="15"/>
      <c r="F939" s="17"/>
      <c r="G939" s="18"/>
      <c r="H939" s="19"/>
      <c r="I939" s="20"/>
      <c r="J939" s="19"/>
      <c r="K939" s="21"/>
      <c r="L939" s="21"/>
      <c r="M939" s="22"/>
      <c r="N939" s="22"/>
      <c r="O939" s="22"/>
      <c r="P939" s="22"/>
      <c r="Q939" s="22"/>
      <c r="R939" s="23"/>
      <c r="S939" s="24"/>
      <c r="T939" s="24"/>
      <c r="U939" s="25"/>
      <c r="V939" s="25"/>
      <c r="W939" s="26"/>
      <c r="X939" s="27"/>
      <c r="Y939" s="28"/>
    </row>
    <row r="940" customFormat="false" ht="11.25" hidden="false" customHeight="false" outlineLevel="0" collapsed="false">
      <c r="A940" s="29"/>
      <c r="B940" s="15"/>
      <c r="F940" s="17"/>
      <c r="G940" s="18"/>
      <c r="H940" s="19"/>
      <c r="I940" s="20"/>
      <c r="J940" s="19"/>
      <c r="K940" s="21"/>
      <c r="L940" s="21"/>
      <c r="M940" s="22"/>
      <c r="N940" s="22"/>
      <c r="O940" s="22"/>
      <c r="P940" s="22"/>
      <c r="Q940" s="22"/>
      <c r="R940" s="23"/>
      <c r="S940" s="24"/>
      <c r="T940" s="24"/>
      <c r="U940" s="25"/>
      <c r="V940" s="25"/>
      <c r="W940" s="26"/>
      <c r="X940" s="27"/>
      <c r="Y940" s="28"/>
    </row>
    <row r="941" customFormat="false" ht="11.25" hidden="false" customHeight="false" outlineLevel="0" collapsed="false">
      <c r="A941" s="29"/>
      <c r="B941" s="15"/>
      <c r="F941" s="17"/>
      <c r="G941" s="18"/>
      <c r="H941" s="19"/>
      <c r="I941" s="20"/>
      <c r="J941" s="19"/>
      <c r="K941" s="21"/>
      <c r="L941" s="21"/>
      <c r="M941" s="22"/>
      <c r="N941" s="22"/>
      <c r="O941" s="22"/>
      <c r="P941" s="22"/>
      <c r="Q941" s="22"/>
      <c r="R941" s="23"/>
      <c r="S941" s="24"/>
      <c r="T941" s="24"/>
      <c r="U941" s="25"/>
      <c r="V941" s="25"/>
      <c r="W941" s="26"/>
      <c r="X941" s="27"/>
      <c r="Y941" s="28"/>
    </row>
    <row r="942" customFormat="false" ht="11.25" hidden="false" customHeight="false" outlineLevel="0" collapsed="false">
      <c r="A942" s="29"/>
      <c r="B942" s="15"/>
      <c r="F942" s="17"/>
      <c r="G942" s="18"/>
      <c r="H942" s="19"/>
      <c r="I942" s="20"/>
      <c r="J942" s="19"/>
      <c r="K942" s="21"/>
      <c r="L942" s="21"/>
      <c r="M942" s="22"/>
      <c r="N942" s="22"/>
      <c r="O942" s="22"/>
      <c r="P942" s="22"/>
      <c r="Q942" s="22"/>
      <c r="R942" s="23"/>
      <c r="S942" s="24"/>
      <c r="T942" s="24"/>
      <c r="U942" s="25"/>
      <c r="V942" s="25"/>
      <c r="W942" s="26"/>
      <c r="X942" s="27"/>
      <c r="Y942" s="28"/>
    </row>
    <row r="943" customFormat="false" ht="11.25" hidden="false" customHeight="false" outlineLevel="0" collapsed="false">
      <c r="A943" s="29"/>
      <c r="B943" s="15"/>
      <c r="F943" s="17"/>
      <c r="G943" s="18"/>
      <c r="H943" s="19"/>
      <c r="I943" s="20"/>
      <c r="J943" s="19"/>
      <c r="K943" s="21"/>
      <c r="L943" s="21"/>
      <c r="M943" s="22"/>
      <c r="N943" s="22"/>
      <c r="O943" s="22"/>
      <c r="P943" s="22"/>
      <c r="Q943" s="22"/>
      <c r="R943" s="23"/>
      <c r="S943" s="24"/>
      <c r="T943" s="24"/>
      <c r="U943" s="25"/>
      <c r="V943" s="25"/>
      <c r="W943" s="26"/>
      <c r="X943" s="27"/>
      <c r="Y943" s="28"/>
    </row>
    <row r="944" customFormat="false" ht="11.25" hidden="false" customHeight="false" outlineLevel="0" collapsed="false">
      <c r="A944" s="29"/>
      <c r="B944" s="15"/>
      <c r="F944" s="17"/>
      <c r="G944" s="18"/>
      <c r="H944" s="19"/>
      <c r="I944" s="20"/>
      <c r="J944" s="19"/>
      <c r="K944" s="21"/>
      <c r="L944" s="21"/>
      <c r="M944" s="22"/>
      <c r="N944" s="22"/>
      <c r="O944" s="22"/>
      <c r="P944" s="22"/>
      <c r="Q944" s="22"/>
      <c r="R944" s="23"/>
      <c r="S944" s="24"/>
      <c r="T944" s="24"/>
      <c r="U944" s="25"/>
      <c r="V944" s="25"/>
      <c r="W944" s="26"/>
      <c r="X944" s="27"/>
      <c r="Y944" s="28"/>
    </row>
    <row r="945" customFormat="false" ht="11.25" hidden="false" customHeight="false" outlineLevel="0" collapsed="false">
      <c r="A945" s="29"/>
      <c r="B945" s="15"/>
      <c r="F945" s="17"/>
      <c r="G945" s="18"/>
      <c r="H945" s="19"/>
      <c r="I945" s="20"/>
      <c r="J945" s="19"/>
      <c r="K945" s="21"/>
      <c r="L945" s="21"/>
      <c r="M945" s="22"/>
      <c r="N945" s="22"/>
      <c r="O945" s="22"/>
      <c r="P945" s="22"/>
      <c r="Q945" s="22"/>
      <c r="R945" s="23"/>
      <c r="S945" s="24"/>
      <c r="T945" s="24"/>
      <c r="U945" s="25"/>
      <c r="V945" s="25"/>
      <c r="W945" s="26"/>
      <c r="X945" s="27"/>
      <c r="Y945" s="28"/>
    </row>
    <row r="946" customFormat="false" ht="11.25" hidden="false" customHeight="false" outlineLevel="0" collapsed="false">
      <c r="A946" s="29"/>
      <c r="B946" s="15"/>
      <c r="F946" s="17"/>
      <c r="G946" s="18"/>
      <c r="H946" s="19"/>
      <c r="I946" s="20"/>
      <c r="J946" s="19"/>
      <c r="K946" s="21"/>
      <c r="L946" s="21"/>
      <c r="M946" s="22"/>
      <c r="N946" s="22"/>
      <c r="O946" s="22"/>
      <c r="P946" s="22"/>
      <c r="Q946" s="22"/>
      <c r="R946" s="23"/>
      <c r="S946" s="24"/>
      <c r="T946" s="24"/>
      <c r="U946" s="25"/>
      <c r="V946" s="25"/>
      <c r="W946" s="26"/>
      <c r="X946" s="27"/>
      <c r="Y946" s="28"/>
    </row>
    <row r="947" customFormat="false" ht="11.25" hidden="false" customHeight="false" outlineLevel="0" collapsed="false">
      <c r="A947" s="29"/>
      <c r="B947" s="15"/>
      <c r="F947" s="17"/>
      <c r="G947" s="18"/>
      <c r="H947" s="19"/>
      <c r="I947" s="20"/>
      <c r="J947" s="19"/>
      <c r="K947" s="21"/>
      <c r="L947" s="21"/>
      <c r="M947" s="22"/>
      <c r="N947" s="22"/>
      <c r="O947" s="22"/>
      <c r="P947" s="22"/>
      <c r="Q947" s="22"/>
      <c r="R947" s="23"/>
      <c r="S947" s="24"/>
      <c r="T947" s="24"/>
      <c r="U947" s="25"/>
      <c r="V947" s="25"/>
      <c r="W947" s="26"/>
      <c r="X947" s="27"/>
      <c r="Y947" s="28"/>
    </row>
    <row r="948" customFormat="false" ht="11.25" hidden="false" customHeight="false" outlineLevel="0" collapsed="false">
      <c r="A948" s="29"/>
      <c r="B948" s="15"/>
      <c r="F948" s="17"/>
      <c r="G948" s="18"/>
      <c r="H948" s="19"/>
      <c r="I948" s="20"/>
      <c r="J948" s="19"/>
      <c r="K948" s="21"/>
      <c r="L948" s="21"/>
      <c r="M948" s="22"/>
      <c r="N948" s="22"/>
      <c r="O948" s="22"/>
      <c r="P948" s="22"/>
      <c r="Q948" s="22"/>
      <c r="R948" s="23"/>
      <c r="S948" s="24"/>
      <c r="T948" s="24"/>
      <c r="U948" s="25"/>
      <c r="V948" s="25"/>
      <c r="W948" s="26"/>
      <c r="X948" s="27"/>
      <c r="Y948" s="28"/>
    </row>
    <row r="949" customFormat="false" ht="11.25" hidden="false" customHeight="false" outlineLevel="0" collapsed="false">
      <c r="A949" s="29"/>
      <c r="B949" s="15"/>
      <c r="F949" s="17"/>
      <c r="G949" s="18"/>
      <c r="H949" s="19"/>
      <c r="I949" s="20"/>
      <c r="J949" s="19"/>
      <c r="K949" s="21"/>
      <c r="L949" s="21"/>
      <c r="M949" s="22"/>
      <c r="N949" s="22"/>
      <c r="O949" s="22"/>
      <c r="P949" s="22"/>
      <c r="Q949" s="22"/>
      <c r="R949" s="23"/>
      <c r="S949" s="24"/>
      <c r="T949" s="24"/>
      <c r="U949" s="25"/>
      <c r="V949" s="25"/>
      <c r="W949" s="26"/>
      <c r="X949" s="27"/>
      <c r="Y949" s="28"/>
    </row>
    <row r="950" customFormat="false" ht="11.25" hidden="false" customHeight="false" outlineLevel="0" collapsed="false">
      <c r="A950" s="29"/>
      <c r="B950" s="15"/>
      <c r="F950" s="17"/>
      <c r="G950" s="18"/>
      <c r="H950" s="19"/>
      <c r="I950" s="20"/>
      <c r="J950" s="19"/>
      <c r="K950" s="21"/>
      <c r="L950" s="21"/>
      <c r="M950" s="22"/>
      <c r="N950" s="22"/>
      <c r="O950" s="22"/>
      <c r="P950" s="22"/>
      <c r="Q950" s="22"/>
      <c r="R950" s="23"/>
      <c r="S950" s="24"/>
      <c r="T950" s="24"/>
      <c r="U950" s="25"/>
      <c r="V950" s="25"/>
      <c r="W950" s="26"/>
      <c r="X950" s="27"/>
      <c r="Y950" s="28"/>
    </row>
    <row r="951" customFormat="false" ht="11.25" hidden="false" customHeight="false" outlineLevel="0" collapsed="false">
      <c r="A951" s="29"/>
      <c r="B951" s="15"/>
      <c r="F951" s="17"/>
      <c r="G951" s="18"/>
      <c r="H951" s="19"/>
      <c r="I951" s="20"/>
      <c r="J951" s="19"/>
      <c r="K951" s="21"/>
      <c r="L951" s="21"/>
      <c r="M951" s="22"/>
      <c r="N951" s="22"/>
      <c r="O951" s="22"/>
      <c r="P951" s="22"/>
      <c r="Q951" s="22"/>
      <c r="R951" s="23"/>
      <c r="S951" s="24"/>
      <c r="T951" s="24"/>
      <c r="U951" s="25"/>
      <c r="V951" s="25"/>
      <c r="W951" s="26"/>
      <c r="X951" s="27"/>
      <c r="Y951" s="28"/>
    </row>
    <row r="952" customFormat="false" ht="11.25" hidden="false" customHeight="false" outlineLevel="0" collapsed="false">
      <c r="A952" s="29"/>
      <c r="B952" s="15"/>
      <c r="F952" s="17"/>
      <c r="G952" s="18"/>
      <c r="H952" s="19"/>
      <c r="I952" s="20"/>
      <c r="J952" s="19"/>
      <c r="K952" s="21"/>
      <c r="L952" s="21"/>
      <c r="M952" s="22"/>
      <c r="N952" s="22"/>
      <c r="O952" s="22"/>
      <c r="P952" s="22"/>
      <c r="Q952" s="22"/>
      <c r="R952" s="23"/>
      <c r="S952" s="24"/>
      <c r="T952" s="24"/>
      <c r="U952" s="25"/>
      <c r="V952" s="25"/>
      <c r="W952" s="26"/>
      <c r="X952" s="27"/>
      <c r="Y952" s="28"/>
    </row>
    <row r="953" customFormat="false" ht="11.25" hidden="false" customHeight="false" outlineLevel="0" collapsed="false">
      <c r="A953" s="29"/>
      <c r="B953" s="15"/>
      <c r="F953" s="17"/>
      <c r="G953" s="18"/>
      <c r="H953" s="19"/>
      <c r="I953" s="20"/>
      <c r="J953" s="19"/>
      <c r="K953" s="21"/>
      <c r="L953" s="21"/>
      <c r="M953" s="22"/>
      <c r="N953" s="22"/>
      <c r="O953" s="22"/>
      <c r="P953" s="22"/>
      <c r="Q953" s="22"/>
      <c r="R953" s="23"/>
      <c r="S953" s="24"/>
      <c r="T953" s="24"/>
      <c r="U953" s="25"/>
      <c r="V953" s="25"/>
      <c r="W953" s="26"/>
      <c r="X953" s="27"/>
      <c r="Y953" s="28"/>
    </row>
    <row r="954" customFormat="false" ht="11.25" hidden="false" customHeight="false" outlineLevel="0" collapsed="false">
      <c r="A954" s="29"/>
      <c r="B954" s="15"/>
      <c r="F954" s="17"/>
      <c r="G954" s="18"/>
      <c r="H954" s="19"/>
      <c r="I954" s="20"/>
      <c r="J954" s="19"/>
      <c r="K954" s="21"/>
      <c r="L954" s="21"/>
      <c r="M954" s="22"/>
      <c r="N954" s="22"/>
      <c r="O954" s="22"/>
      <c r="P954" s="22"/>
      <c r="Q954" s="22"/>
      <c r="R954" s="23"/>
      <c r="S954" s="24"/>
      <c r="T954" s="24"/>
      <c r="U954" s="25"/>
      <c r="V954" s="25"/>
      <c r="W954" s="26"/>
      <c r="X954" s="27"/>
      <c r="Y954" s="28"/>
    </row>
    <row r="955" customFormat="false" ht="11.25" hidden="false" customHeight="false" outlineLevel="0" collapsed="false">
      <c r="A955" s="29"/>
      <c r="B955" s="15"/>
      <c r="F955" s="17"/>
      <c r="G955" s="18"/>
      <c r="H955" s="19"/>
      <c r="I955" s="20"/>
      <c r="J955" s="19"/>
      <c r="K955" s="21"/>
      <c r="L955" s="21"/>
      <c r="M955" s="22"/>
      <c r="N955" s="22"/>
      <c r="O955" s="22"/>
      <c r="P955" s="22"/>
      <c r="Q955" s="22"/>
      <c r="R955" s="23"/>
      <c r="S955" s="24"/>
      <c r="T955" s="24"/>
      <c r="U955" s="25"/>
      <c r="V955" s="25"/>
      <c r="W955" s="26"/>
      <c r="X955" s="27"/>
      <c r="Y955" s="28"/>
    </row>
    <row r="956" customFormat="false" ht="11.25" hidden="false" customHeight="false" outlineLevel="0" collapsed="false">
      <c r="A956" s="29"/>
      <c r="B956" s="15"/>
      <c r="F956" s="17"/>
      <c r="G956" s="18"/>
      <c r="H956" s="19"/>
      <c r="I956" s="20"/>
      <c r="J956" s="19"/>
      <c r="K956" s="21"/>
      <c r="L956" s="21"/>
      <c r="M956" s="22"/>
      <c r="N956" s="22"/>
      <c r="O956" s="22"/>
      <c r="P956" s="22"/>
      <c r="Q956" s="22"/>
      <c r="R956" s="23"/>
      <c r="S956" s="24"/>
      <c r="T956" s="24"/>
      <c r="U956" s="25"/>
      <c r="V956" s="25"/>
      <c r="W956" s="26"/>
      <c r="X956" s="27"/>
      <c r="Y956" s="28"/>
    </row>
    <row r="957" customFormat="false" ht="11.25" hidden="false" customHeight="false" outlineLevel="0" collapsed="false">
      <c r="A957" s="29"/>
      <c r="B957" s="15"/>
      <c r="F957" s="17"/>
      <c r="G957" s="18"/>
      <c r="H957" s="19"/>
      <c r="I957" s="20"/>
      <c r="J957" s="19"/>
      <c r="K957" s="21"/>
      <c r="L957" s="21"/>
      <c r="M957" s="22"/>
      <c r="N957" s="22"/>
      <c r="O957" s="22"/>
      <c r="P957" s="22"/>
      <c r="Q957" s="22"/>
      <c r="R957" s="23"/>
      <c r="S957" s="24"/>
      <c r="T957" s="24"/>
      <c r="U957" s="25"/>
      <c r="V957" s="25"/>
      <c r="W957" s="26"/>
      <c r="X957" s="27"/>
      <c r="Y957" s="28"/>
    </row>
    <row r="958" customFormat="false" ht="11.25" hidden="false" customHeight="false" outlineLevel="0" collapsed="false">
      <c r="A958" s="29"/>
      <c r="B958" s="15"/>
      <c r="F958" s="17"/>
      <c r="G958" s="18"/>
      <c r="H958" s="19"/>
      <c r="I958" s="20"/>
      <c r="J958" s="19"/>
      <c r="K958" s="21"/>
      <c r="L958" s="21"/>
      <c r="M958" s="22"/>
      <c r="N958" s="22"/>
      <c r="O958" s="22"/>
      <c r="P958" s="22"/>
      <c r="Q958" s="22"/>
      <c r="R958" s="23"/>
      <c r="S958" s="24"/>
      <c r="T958" s="24"/>
      <c r="U958" s="25"/>
      <c r="V958" s="25"/>
      <c r="W958" s="26"/>
      <c r="X958" s="27"/>
      <c r="Y958" s="28"/>
    </row>
    <row r="959" customFormat="false" ht="11.25" hidden="false" customHeight="false" outlineLevel="0" collapsed="false">
      <c r="A959" s="29"/>
      <c r="B959" s="15"/>
      <c r="F959" s="17"/>
      <c r="G959" s="18"/>
      <c r="H959" s="19"/>
      <c r="I959" s="20"/>
      <c r="J959" s="19"/>
      <c r="K959" s="21"/>
      <c r="L959" s="21"/>
      <c r="M959" s="22"/>
      <c r="N959" s="22"/>
      <c r="O959" s="22"/>
      <c r="P959" s="22"/>
      <c r="Q959" s="22"/>
      <c r="R959" s="23"/>
      <c r="S959" s="24"/>
      <c r="T959" s="24"/>
      <c r="U959" s="25"/>
      <c r="V959" s="25"/>
      <c r="W959" s="26"/>
      <c r="X959" s="27"/>
      <c r="Y959" s="28"/>
    </row>
    <row r="960" customFormat="false" ht="11.25" hidden="false" customHeight="false" outlineLevel="0" collapsed="false">
      <c r="A960" s="29"/>
      <c r="B960" s="15"/>
      <c r="F960" s="17"/>
      <c r="G960" s="18"/>
      <c r="H960" s="19"/>
      <c r="I960" s="20"/>
      <c r="J960" s="19"/>
      <c r="K960" s="21"/>
      <c r="L960" s="21"/>
      <c r="M960" s="22"/>
      <c r="N960" s="22"/>
      <c r="O960" s="22"/>
      <c r="P960" s="22"/>
      <c r="Q960" s="22"/>
      <c r="R960" s="23"/>
      <c r="S960" s="24"/>
      <c r="T960" s="24"/>
      <c r="U960" s="25"/>
      <c r="V960" s="25"/>
      <c r="W960" s="26"/>
      <c r="X960" s="27"/>
      <c r="Y960" s="28"/>
    </row>
    <row r="961" customFormat="false" ht="11.25" hidden="false" customHeight="false" outlineLevel="0" collapsed="false">
      <c r="A961" s="29"/>
      <c r="B961" s="15"/>
      <c r="F961" s="17"/>
      <c r="G961" s="18"/>
      <c r="H961" s="19"/>
      <c r="I961" s="20"/>
      <c r="J961" s="19"/>
      <c r="K961" s="21"/>
      <c r="L961" s="21"/>
      <c r="M961" s="22"/>
      <c r="N961" s="22"/>
      <c r="O961" s="22"/>
      <c r="P961" s="22"/>
      <c r="Q961" s="22"/>
      <c r="R961" s="23"/>
      <c r="S961" s="24"/>
      <c r="T961" s="24"/>
      <c r="U961" s="25"/>
      <c r="V961" s="25"/>
      <c r="W961" s="26"/>
      <c r="X961" s="27"/>
      <c r="Y961" s="28"/>
    </row>
    <row r="962" customFormat="false" ht="11.25" hidden="false" customHeight="false" outlineLevel="0" collapsed="false">
      <c r="A962" s="29"/>
      <c r="B962" s="15"/>
      <c r="F962" s="17"/>
      <c r="G962" s="18"/>
      <c r="H962" s="19"/>
      <c r="I962" s="20"/>
      <c r="J962" s="19"/>
      <c r="K962" s="21"/>
      <c r="L962" s="21"/>
      <c r="M962" s="22"/>
      <c r="N962" s="22"/>
      <c r="O962" s="22"/>
      <c r="P962" s="22"/>
      <c r="Q962" s="22"/>
      <c r="R962" s="23"/>
      <c r="S962" s="24"/>
      <c r="T962" s="24"/>
      <c r="U962" s="25"/>
      <c r="V962" s="25"/>
      <c r="W962" s="26"/>
      <c r="X962" s="27"/>
      <c r="Y962" s="28"/>
    </row>
    <row r="963" customFormat="false" ht="11.25" hidden="false" customHeight="false" outlineLevel="0" collapsed="false">
      <c r="A963" s="29"/>
      <c r="B963" s="15"/>
      <c r="F963" s="17"/>
      <c r="G963" s="18"/>
      <c r="H963" s="19"/>
      <c r="I963" s="20"/>
      <c r="J963" s="19"/>
      <c r="K963" s="21"/>
      <c r="L963" s="21"/>
      <c r="M963" s="22"/>
      <c r="N963" s="22"/>
      <c r="O963" s="22"/>
      <c r="P963" s="22"/>
      <c r="Q963" s="22"/>
      <c r="R963" s="23"/>
      <c r="S963" s="24"/>
      <c r="T963" s="24"/>
      <c r="U963" s="25"/>
      <c r="V963" s="25"/>
      <c r="W963" s="26"/>
      <c r="X963" s="27"/>
      <c r="Y963" s="28"/>
    </row>
    <row r="964" customFormat="false" ht="11.25" hidden="false" customHeight="false" outlineLevel="0" collapsed="false">
      <c r="A964" s="29"/>
      <c r="B964" s="15"/>
      <c r="F964" s="17"/>
      <c r="G964" s="18"/>
      <c r="H964" s="19"/>
      <c r="I964" s="20"/>
      <c r="J964" s="19"/>
      <c r="K964" s="21"/>
      <c r="L964" s="21"/>
      <c r="M964" s="22"/>
      <c r="N964" s="22"/>
      <c r="O964" s="22"/>
      <c r="P964" s="22"/>
      <c r="Q964" s="22"/>
      <c r="R964" s="23"/>
      <c r="S964" s="24"/>
      <c r="T964" s="24"/>
      <c r="U964" s="25"/>
      <c r="V964" s="25"/>
      <c r="W964" s="26"/>
      <c r="X964" s="27"/>
      <c r="Y964" s="28"/>
    </row>
    <row r="965" customFormat="false" ht="11.25" hidden="false" customHeight="false" outlineLevel="0" collapsed="false">
      <c r="A965" s="29"/>
      <c r="B965" s="15"/>
      <c r="F965" s="17"/>
      <c r="G965" s="18"/>
      <c r="H965" s="19"/>
      <c r="I965" s="20"/>
      <c r="J965" s="19"/>
      <c r="K965" s="21"/>
      <c r="L965" s="21"/>
      <c r="M965" s="22"/>
      <c r="N965" s="22"/>
      <c r="O965" s="22"/>
      <c r="P965" s="22"/>
      <c r="Q965" s="22"/>
      <c r="R965" s="23"/>
      <c r="S965" s="24"/>
      <c r="T965" s="24"/>
      <c r="U965" s="25"/>
      <c r="V965" s="25"/>
      <c r="W965" s="26"/>
      <c r="X965" s="27"/>
      <c r="Y965" s="28"/>
    </row>
    <row r="966" customFormat="false" ht="11.25" hidden="false" customHeight="false" outlineLevel="0" collapsed="false">
      <c r="A966" s="29"/>
      <c r="B966" s="15"/>
      <c r="F966" s="17"/>
      <c r="G966" s="18"/>
      <c r="H966" s="19"/>
      <c r="I966" s="20"/>
      <c r="J966" s="19"/>
      <c r="K966" s="21"/>
      <c r="L966" s="21"/>
      <c r="M966" s="22"/>
      <c r="N966" s="22"/>
      <c r="O966" s="22"/>
      <c r="P966" s="22"/>
      <c r="Q966" s="22"/>
      <c r="R966" s="23"/>
      <c r="S966" s="24"/>
      <c r="T966" s="24"/>
      <c r="U966" s="25"/>
      <c r="V966" s="25"/>
      <c r="W966" s="26"/>
      <c r="X966" s="27"/>
      <c r="Y966" s="28"/>
    </row>
    <row r="967" customFormat="false" ht="11.25" hidden="false" customHeight="false" outlineLevel="0" collapsed="false">
      <c r="A967" s="29"/>
      <c r="B967" s="15"/>
      <c r="F967" s="17"/>
      <c r="G967" s="18"/>
      <c r="H967" s="19"/>
      <c r="I967" s="20"/>
      <c r="J967" s="19"/>
      <c r="K967" s="21"/>
      <c r="L967" s="21"/>
      <c r="M967" s="22"/>
      <c r="N967" s="22"/>
      <c r="O967" s="22"/>
      <c r="P967" s="22"/>
      <c r="Q967" s="22"/>
      <c r="R967" s="23"/>
      <c r="S967" s="24"/>
      <c r="T967" s="24"/>
      <c r="U967" s="25"/>
      <c r="V967" s="25"/>
      <c r="W967" s="26"/>
      <c r="X967" s="27"/>
      <c r="Y967" s="28"/>
    </row>
    <row r="968" customFormat="false" ht="11.25" hidden="false" customHeight="false" outlineLevel="0" collapsed="false">
      <c r="A968" s="29"/>
      <c r="B968" s="15"/>
      <c r="F968" s="17"/>
      <c r="G968" s="18"/>
      <c r="H968" s="19"/>
      <c r="I968" s="20"/>
      <c r="J968" s="19"/>
      <c r="K968" s="21"/>
      <c r="L968" s="21"/>
      <c r="M968" s="22"/>
      <c r="N968" s="22"/>
      <c r="O968" s="22"/>
      <c r="P968" s="22"/>
      <c r="Q968" s="22"/>
      <c r="R968" s="23"/>
      <c r="S968" s="24"/>
      <c r="T968" s="24"/>
      <c r="U968" s="25"/>
      <c r="V968" s="25"/>
      <c r="W968" s="26"/>
      <c r="X968" s="27"/>
      <c r="Y968" s="28"/>
    </row>
    <row r="969" customFormat="false" ht="11.25" hidden="false" customHeight="false" outlineLevel="0" collapsed="false">
      <c r="A969" s="29"/>
      <c r="B969" s="15"/>
      <c r="F969" s="17"/>
      <c r="G969" s="18"/>
      <c r="H969" s="19"/>
      <c r="I969" s="20"/>
      <c r="J969" s="19"/>
      <c r="K969" s="21"/>
      <c r="L969" s="21"/>
      <c r="M969" s="22"/>
      <c r="N969" s="22"/>
      <c r="O969" s="22"/>
      <c r="P969" s="22"/>
      <c r="Q969" s="22"/>
      <c r="R969" s="23"/>
      <c r="S969" s="24"/>
      <c r="T969" s="24"/>
      <c r="U969" s="25"/>
      <c r="V969" s="25"/>
      <c r="W969" s="26"/>
      <c r="X969" s="27"/>
      <c r="Y969" s="28"/>
    </row>
    <row r="970" customFormat="false" ht="11.25" hidden="false" customHeight="false" outlineLevel="0" collapsed="false">
      <c r="A970" s="29"/>
      <c r="B970" s="15"/>
      <c r="F970" s="17"/>
      <c r="G970" s="18"/>
      <c r="H970" s="19"/>
      <c r="I970" s="20"/>
      <c r="J970" s="19"/>
      <c r="K970" s="21"/>
      <c r="L970" s="21"/>
      <c r="M970" s="22"/>
      <c r="N970" s="22"/>
      <c r="O970" s="22"/>
      <c r="P970" s="22"/>
      <c r="Q970" s="22"/>
      <c r="R970" s="23"/>
      <c r="S970" s="24"/>
      <c r="T970" s="24"/>
      <c r="U970" s="25"/>
      <c r="V970" s="25"/>
      <c r="W970" s="26"/>
      <c r="X970" s="27"/>
      <c r="Y970" s="28"/>
    </row>
    <row r="971" customFormat="false" ht="11.25" hidden="false" customHeight="false" outlineLevel="0" collapsed="false">
      <c r="A971" s="29"/>
      <c r="B971" s="15"/>
      <c r="F971" s="17"/>
      <c r="G971" s="18"/>
      <c r="H971" s="19"/>
      <c r="I971" s="20"/>
      <c r="J971" s="19"/>
      <c r="K971" s="21"/>
      <c r="L971" s="21"/>
      <c r="M971" s="22"/>
      <c r="N971" s="22"/>
      <c r="O971" s="22"/>
      <c r="P971" s="22"/>
      <c r="Q971" s="22"/>
      <c r="R971" s="23"/>
      <c r="S971" s="24"/>
      <c r="T971" s="24"/>
      <c r="U971" s="25"/>
      <c r="V971" s="25"/>
      <c r="W971" s="26"/>
      <c r="X971" s="27"/>
      <c r="Y971" s="28"/>
    </row>
    <row r="972" customFormat="false" ht="11.25" hidden="false" customHeight="false" outlineLevel="0" collapsed="false">
      <c r="A972" s="29"/>
      <c r="B972" s="15"/>
      <c r="F972" s="17"/>
      <c r="G972" s="18"/>
      <c r="H972" s="19"/>
      <c r="I972" s="20"/>
      <c r="J972" s="19"/>
      <c r="K972" s="21"/>
      <c r="L972" s="21"/>
      <c r="M972" s="22"/>
      <c r="N972" s="22"/>
      <c r="O972" s="22"/>
      <c r="P972" s="22"/>
      <c r="Q972" s="22"/>
      <c r="R972" s="23"/>
      <c r="S972" s="24"/>
      <c r="T972" s="24"/>
      <c r="U972" s="25"/>
      <c r="V972" s="25"/>
      <c r="W972" s="26"/>
      <c r="X972" s="27"/>
      <c r="Y972" s="28"/>
    </row>
    <row r="973" customFormat="false" ht="11.25" hidden="false" customHeight="false" outlineLevel="0" collapsed="false">
      <c r="A973" s="29"/>
      <c r="B973" s="15"/>
      <c r="F973" s="17"/>
      <c r="G973" s="18"/>
      <c r="H973" s="19"/>
      <c r="I973" s="20"/>
      <c r="J973" s="19"/>
      <c r="K973" s="21"/>
      <c r="L973" s="21"/>
      <c r="M973" s="22"/>
      <c r="N973" s="22"/>
      <c r="O973" s="22"/>
      <c r="P973" s="22"/>
      <c r="Q973" s="22"/>
      <c r="R973" s="23"/>
      <c r="S973" s="24"/>
      <c r="T973" s="24"/>
      <c r="U973" s="25"/>
      <c r="V973" s="25"/>
      <c r="W973" s="26"/>
      <c r="X973" s="27"/>
      <c r="Y973" s="28"/>
    </row>
    <row r="974" customFormat="false" ht="11.25" hidden="false" customHeight="false" outlineLevel="0" collapsed="false">
      <c r="A974" s="29"/>
      <c r="B974" s="15"/>
      <c r="F974" s="17"/>
      <c r="G974" s="18"/>
      <c r="H974" s="19"/>
      <c r="I974" s="20"/>
      <c r="J974" s="19"/>
      <c r="K974" s="21"/>
      <c r="L974" s="21"/>
      <c r="M974" s="22"/>
      <c r="N974" s="22"/>
      <c r="O974" s="22"/>
      <c r="P974" s="22"/>
      <c r="Q974" s="22"/>
      <c r="R974" s="23"/>
      <c r="S974" s="24"/>
      <c r="T974" s="24"/>
      <c r="U974" s="25"/>
      <c r="V974" s="25"/>
      <c r="W974" s="26"/>
      <c r="X974" s="27"/>
      <c r="Y974" s="28"/>
    </row>
    <row r="975" customFormat="false" ht="11.25" hidden="false" customHeight="false" outlineLevel="0" collapsed="false">
      <c r="A975" s="29"/>
      <c r="B975" s="15"/>
      <c r="F975" s="17"/>
      <c r="G975" s="18"/>
      <c r="H975" s="19"/>
      <c r="I975" s="20"/>
      <c r="J975" s="19"/>
      <c r="K975" s="21"/>
      <c r="L975" s="21"/>
      <c r="M975" s="22"/>
      <c r="N975" s="22"/>
      <c r="O975" s="22"/>
      <c r="P975" s="22"/>
      <c r="Q975" s="22"/>
      <c r="R975" s="23"/>
      <c r="S975" s="24"/>
      <c r="T975" s="24"/>
      <c r="U975" s="25"/>
      <c r="V975" s="25"/>
      <c r="W975" s="26"/>
      <c r="X975" s="27"/>
      <c r="Y975" s="28"/>
    </row>
    <row r="976" customFormat="false" ht="11.25" hidden="false" customHeight="false" outlineLevel="0" collapsed="false">
      <c r="A976" s="29"/>
      <c r="B976" s="15"/>
      <c r="F976" s="17"/>
      <c r="G976" s="18"/>
      <c r="H976" s="19"/>
      <c r="I976" s="20"/>
      <c r="J976" s="19"/>
      <c r="K976" s="21"/>
      <c r="L976" s="21"/>
      <c r="M976" s="22"/>
      <c r="N976" s="22"/>
      <c r="O976" s="22"/>
      <c r="P976" s="22"/>
      <c r="Q976" s="22"/>
      <c r="R976" s="23"/>
      <c r="S976" s="24"/>
      <c r="T976" s="24"/>
      <c r="U976" s="25"/>
      <c r="V976" s="25"/>
      <c r="W976" s="26"/>
      <c r="X976" s="27"/>
      <c r="Y976" s="28"/>
    </row>
    <row r="977" customFormat="false" ht="11.25" hidden="false" customHeight="false" outlineLevel="0" collapsed="false">
      <c r="A977" s="29"/>
      <c r="B977" s="15"/>
      <c r="F977" s="17"/>
      <c r="G977" s="18"/>
      <c r="H977" s="19"/>
      <c r="I977" s="20"/>
      <c r="J977" s="19"/>
      <c r="K977" s="21"/>
      <c r="L977" s="21"/>
      <c r="M977" s="22"/>
      <c r="N977" s="22"/>
      <c r="O977" s="22"/>
      <c r="P977" s="22"/>
      <c r="Q977" s="22"/>
      <c r="R977" s="23"/>
      <c r="S977" s="24"/>
      <c r="T977" s="24"/>
      <c r="U977" s="25"/>
      <c r="V977" s="25"/>
      <c r="W977" s="26"/>
      <c r="X977" s="27"/>
      <c r="Y977" s="28"/>
    </row>
    <row r="978" customFormat="false" ht="11.25" hidden="false" customHeight="false" outlineLevel="0" collapsed="false">
      <c r="A978" s="29"/>
      <c r="B978" s="15"/>
      <c r="F978" s="17"/>
      <c r="G978" s="18"/>
      <c r="H978" s="19"/>
      <c r="I978" s="20"/>
      <c r="J978" s="19"/>
      <c r="K978" s="21"/>
      <c r="L978" s="21"/>
      <c r="M978" s="22"/>
      <c r="N978" s="22"/>
      <c r="O978" s="22"/>
      <c r="P978" s="22"/>
      <c r="Q978" s="22"/>
      <c r="R978" s="23"/>
      <c r="S978" s="24"/>
      <c r="T978" s="24"/>
      <c r="U978" s="25"/>
      <c r="V978" s="25"/>
      <c r="W978" s="26"/>
      <c r="X978" s="27"/>
      <c r="Y978" s="28"/>
    </row>
    <row r="979" customFormat="false" ht="11.25" hidden="false" customHeight="false" outlineLevel="0" collapsed="false">
      <c r="A979" s="29"/>
      <c r="B979" s="15"/>
      <c r="F979" s="17"/>
      <c r="G979" s="18"/>
      <c r="H979" s="19"/>
      <c r="I979" s="20"/>
      <c r="J979" s="19"/>
      <c r="K979" s="21"/>
      <c r="L979" s="21"/>
      <c r="M979" s="22"/>
      <c r="N979" s="22"/>
      <c r="O979" s="22"/>
      <c r="P979" s="22"/>
      <c r="Q979" s="22"/>
      <c r="R979" s="23"/>
      <c r="S979" s="24"/>
      <c r="T979" s="24"/>
      <c r="U979" s="25"/>
      <c r="V979" s="25"/>
      <c r="W979" s="26"/>
      <c r="X979" s="27"/>
      <c r="Y979" s="28"/>
    </row>
    <row r="980" customFormat="false" ht="11.25" hidden="false" customHeight="false" outlineLevel="0" collapsed="false">
      <c r="A980" s="29"/>
      <c r="B980" s="15"/>
      <c r="F980" s="17"/>
      <c r="G980" s="18"/>
      <c r="H980" s="19"/>
      <c r="I980" s="20"/>
      <c r="J980" s="19"/>
      <c r="K980" s="21"/>
      <c r="L980" s="21"/>
      <c r="M980" s="22"/>
      <c r="N980" s="22"/>
      <c r="O980" s="22"/>
      <c r="P980" s="22"/>
      <c r="Q980" s="22"/>
      <c r="R980" s="23"/>
      <c r="S980" s="24"/>
      <c r="T980" s="24"/>
      <c r="U980" s="25"/>
      <c r="V980" s="25"/>
      <c r="W980" s="26"/>
      <c r="X980" s="27"/>
      <c r="Y980" s="28"/>
    </row>
    <row r="981" customFormat="false" ht="11.25" hidden="false" customHeight="false" outlineLevel="0" collapsed="false">
      <c r="A981" s="29"/>
      <c r="B981" s="15"/>
      <c r="F981" s="17"/>
      <c r="G981" s="18"/>
      <c r="H981" s="19"/>
      <c r="I981" s="20"/>
      <c r="J981" s="19"/>
      <c r="K981" s="21"/>
      <c r="L981" s="21"/>
      <c r="M981" s="22"/>
      <c r="N981" s="22"/>
      <c r="O981" s="22"/>
      <c r="P981" s="22"/>
      <c r="Q981" s="22"/>
      <c r="R981" s="23"/>
      <c r="S981" s="24"/>
      <c r="T981" s="24"/>
      <c r="U981" s="25"/>
      <c r="V981" s="25"/>
      <c r="W981" s="26"/>
      <c r="X981" s="27"/>
      <c r="Y981" s="28"/>
    </row>
    <row r="982" customFormat="false" ht="11.25" hidden="false" customHeight="false" outlineLevel="0" collapsed="false">
      <c r="A982" s="29"/>
      <c r="B982" s="15"/>
      <c r="F982" s="17"/>
      <c r="G982" s="18"/>
      <c r="H982" s="19"/>
      <c r="I982" s="20"/>
      <c r="J982" s="19"/>
      <c r="K982" s="21"/>
      <c r="L982" s="21"/>
      <c r="M982" s="22"/>
      <c r="N982" s="22"/>
      <c r="O982" s="22"/>
      <c r="P982" s="22"/>
      <c r="Q982" s="22"/>
      <c r="R982" s="23"/>
      <c r="S982" s="24"/>
      <c r="T982" s="24"/>
      <c r="U982" s="25"/>
      <c r="V982" s="25"/>
      <c r="W982" s="26"/>
      <c r="X982" s="27"/>
      <c r="Y982" s="28"/>
    </row>
    <row r="983" customFormat="false" ht="11.25" hidden="false" customHeight="false" outlineLevel="0" collapsed="false">
      <c r="A983" s="29"/>
      <c r="B983" s="15"/>
      <c r="F983" s="17"/>
      <c r="G983" s="18"/>
      <c r="H983" s="19"/>
      <c r="I983" s="20"/>
      <c r="J983" s="19"/>
      <c r="K983" s="21"/>
      <c r="L983" s="21"/>
      <c r="M983" s="22"/>
      <c r="N983" s="22"/>
      <c r="O983" s="22"/>
      <c r="P983" s="22"/>
      <c r="Q983" s="22"/>
      <c r="R983" s="23"/>
      <c r="S983" s="24"/>
      <c r="T983" s="24"/>
      <c r="U983" s="25"/>
      <c r="V983" s="25"/>
      <c r="W983" s="26"/>
      <c r="X983" s="27"/>
      <c r="Y983" s="28"/>
    </row>
    <row r="984" customFormat="false" ht="11.25" hidden="false" customHeight="false" outlineLevel="0" collapsed="false">
      <c r="A984" s="29"/>
      <c r="B984" s="15"/>
      <c r="F984" s="17"/>
      <c r="G984" s="18"/>
      <c r="H984" s="19"/>
      <c r="I984" s="20"/>
      <c r="J984" s="19"/>
      <c r="K984" s="21"/>
      <c r="L984" s="21"/>
      <c r="M984" s="22"/>
      <c r="N984" s="22"/>
      <c r="O984" s="22"/>
      <c r="P984" s="22"/>
      <c r="Q984" s="22"/>
      <c r="R984" s="23"/>
      <c r="S984" s="24"/>
      <c r="T984" s="24"/>
      <c r="U984" s="25"/>
      <c r="V984" s="25"/>
      <c r="W984" s="26"/>
      <c r="X984" s="27"/>
      <c r="Y984" s="28"/>
    </row>
    <row r="985" customFormat="false" ht="11.25" hidden="false" customHeight="false" outlineLevel="0" collapsed="false">
      <c r="A985" s="29"/>
      <c r="B985" s="15"/>
      <c r="F985" s="17"/>
      <c r="G985" s="18"/>
      <c r="H985" s="19"/>
      <c r="I985" s="20"/>
      <c r="J985" s="19"/>
      <c r="K985" s="21"/>
      <c r="L985" s="21"/>
      <c r="M985" s="22"/>
      <c r="N985" s="22"/>
      <c r="O985" s="22"/>
      <c r="P985" s="22"/>
      <c r="Q985" s="22"/>
      <c r="R985" s="23"/>
      <c r="S985" s="24"/>
      <c r="T985" s="24"/>
      <c r="U985" s="25"/>
      <c r="V985" s="25"/>
      <c r="W985" s="26"/>
      <c r="X985" s="27"/>
      <c r="Y985" s="28"/>
    </row>
    <row r="986" customFormat="false" ht="11.25" hidden="false" customHeight="false" outlineLevel="0" collapsed="false">
      <c r="A986" s="29"/>
      <c r="B986" s="15"/>
      <c r="F986" s="17"/>
      <c r="G986" s="18"/>
      <c r="H986" s="19"/>
      <c r="I986" s="20"/>
      <c r="J986" s="19"/>
      <c r="K986" s="21"/>
      <c r="L986" s="21"/>
      <c r="M986" s="22"/>
      <c r="N986" s="22"/>
      <c r="O986" s="22"/>
      <c r="P986" s="22"/>
      <c r="Q986" s="22"/>
      <c r="R986" s="23"/>
      <c r="S986" s="24"/>
      <c r="T986" s="24"/>
      <c r="U986" s="25"/>
      <c r="V986" s="25"/>
      <c r="W986" s="26"/>
      <c r="X986" s="27"/>
      <c r="Y986" s="28"/>
    </row>
    <row r="987" customFormat="false" ht="11.25" hidden="false" customHeight="false" outlineLevel="0" collapsed="false">
      <c r="A987" s="29"/>
      <c r="B987" s="15"/>
      <c r="F987" s="17"/>
      <c r="G987" s="18"/>
      <c r="H987" s="19"/>
      <c r="I987" s="20"/>
      <c r="J987" s="19"/>
      <c r="K987" s="21"/>
      <c r="L987" s="21"/>
      <c r="M987" s="22"/>
      <c r="N987" s="22"/>
      <c r="O987" s="22"/>
      <c r="P987" s="22"/>
      <c r="Q987" s="22"/>
      <c r="R987" s="23"/>
      <c r="S987" s="24"/>
      <c r="T987" s="24"/>
      <c r="U987" s="25"/>
      <c r="V987" s="25"/>
      <c r="W987" s="26"/>
      <c r="X987" s="27"/>
      <c r="Y987" s="28"/>
    </row>
    <row r="988" customFormat="false" ht="11.25" hidden="false" customHeight="false" outlineLevel="0" collapsed="false">
      <c r="A988" s="29"/>
      <c r="B988" s="15"/>
      <c r="F988" s="17"/>
      <c r="G988" s="18"/>
      <c r="H988" s="19"/>
      <c r="I988" s="20"/>
      <c r="J988" s="19"/>
      <c r="K988" s="21"/>
      <c r="L988" s="21"/>
      <c r="M988" s="22"/>
      <c r="N988" s="22"/>
      <c r="O988" s="22"/>
      <c r="P988" s="22"/>
      <c r="Q988" s="22"/>
      <c r="R988" s="23"/>
      <c r="S988" s="24"/>
      <c r="T988" s="24"/>
      <c r="U988" s="25"/>
      <c r="V988" s="25"/>
      <c r="W988" s="26"/>
      <c r="X988" s="27"/>
      <c r="Y988" s="28"/>
    </row>
    <row r="989" customFormat="false" ht="11.25" hidden="false" customHeight="false" outlineLevel="0" collapsed="false">
      <c r="A989" s="29"/>
      <c r="B989" s="15"/>
      <c r="F989" s="17"/>
      <c r="G989" s="18"/>
      <c r="H989" s="19"/>
      <c r="I989" s="20"/>
      <c r="J989" s="19"/>
      <c r="K989" s="21"/>
      <c r="L989" s="21"/>
      <c r="M989" s="22"/>
      <c r="N989" s="22"/>
      <c r="O989" s="22"/>
      <c r="P989" s="22"/>
      <c r="Q989" s="22"/>
      <c r="R989" s="23"/>
      <c r="S989" s="24"/>
      <c r="T989" s="24"/>
      <c r="U989" s="25"/>
      <c r="V989" s="25"/>
      <c r="W989" s="26"/>
      <c r="X989" s="27"/>
      <c r="Y989" s="28"/>
    </row>
    <row r="990" customFormat="false" ht="11.25" hidden="false" customHeight="false" outlineLevel="0" collapsed="false">
      <c r="A990" s="29"/>
      <c r="B990" s="15"/>
      <c r="F990" s="17"/>
      <c r="G990" s="18"/>
      <c r="H990" s="19"/>
      <c r="I990" s="20"/>
      <c r="J990" s="19"/>
      <c r="K990" s="21"/>
      <c r="L990" s="21"/>
      <c r="M990" s="22"/>
      <c r="N990" s="22"/>
      <c r="O990" s="22"/>
      <c r="P990" s="22"/>
      <c r="Q990" s="22"/>
      <c r="R990" s="23"/>
      <c r="S990" s="24"/>
      <c r="T990" s="24"/>
      <c r="U990" s="25"/>
      <c r="V990" s="25"/>
      <c r="W990" s="26"/>
      <c r="X990" s="27"/>
      <c r="Y990" s="28"/>
    </row>
    <row r="991" customFormat="false" ht="11.25" hidden="false" customHeight="false" outlineLevel="0" collapsed="false">
      <c r="A991" s="29"/>
      <c r="B991" s="15"/>
      <c r="F991" s="17"/>
      <c r="G991" s="18"/>
      <c r="H991" s="19"/>
      <c r="I991" s="20"/>
      <c r="J991" s="19"/>
      <c r="K991" s="21"/>
      <c r="L991" s="21"/>
      <c r="M991" s="22"/>
      <c r="N991" s="22"/>
      <c r="O991" s="22"/>
      <c r="P991" s="22"/>
      <c r="Q991" s="22"/>
      <c r="R991" s="23"/>
      <c r="S991" s="24"/>
      <c r="T991" s="24"/>
      <c r="U991" s="25"/>
      <c r="V991" s="25"/>
      <c r="W991" s="26"/>
      <c r="X991" s="27"/>
      <c r="Y991" s="28"/>
    </row>
    <row r="992" customFormat="false" ht="11.25" hidden="false" customHeight="false" outlineLevel="0" collapsed="false">
      <c r="A992" s="29"/>
      <c r="B992" s="15"/>
      <c r="F992" s="17"/>
      <c r="G992" s="18"/>
      <c r="H992" s="19"/>
      <c r="I992" s="20"/>
      <c r="J992" s="19"/>
      <c r="K992" s="21"/>
      <c r="L992" s="21"/>
      <c r="M992" s="22"/>
      <c r="N992" s="22"/>
      <c r="O992" s="22"/>
      <c r="P992" s="22"/>
      <c r="Q992" s="22"/>
      <c r="R992" s="23"/>
      <c r="S992" s="24"/>
      <c r="T992" s="24"/>
      <c r="U992" s="25"/>
      <c r="V992" s="25"/>
      <c r="W992" s="26"/>
      <c r="X992" s="27"/>
      <c r="Y992" s="28"/>
    </row>
    <row r="993" customFormat="false" ht="11.25" hidden="false" customHeight="false" outlineLevel="0" collapsed="false">
      <c r="A993" s="29"/>
      <c r="B993" s="15"/>
      <c r="F993" s="17"/>
      <c r="G993" s="18"/>
      <c r="H993" s="19"/>
      <c r="I993" s="20"/>
      <c r="J993" s="19"/>
      <c r="K993" s="21"/>
      <c r="L993" s="21"/>
      <c r="M993" s="22"/>
      <c r="N993" s="22"/>
      <c r="O993" s="22"/>
      <c r="P993" s="22"/>
      <c r="Q993" s="22"/>
      <c r="R993" s="23"/>
      <c r="S993" s="24"/>
      <c r="T993" s="24"/>
      <c r="U993" s="25"/>
      <c r="V993" s="25"/>
      <c r="W993" s="26"/>
      <c r="X993" s="27"/>
      <c r="Y993" s="28"/>
    </row>
    <row r="994" customFormat="false" ht="11.25" hidden="false" customHeight="false" outlineLevel="0" collapsed="false">
      <c r="A994" s="29"/>
      <c r="B994" s="15"/>
      <c r="F994" s="17"/>
      <c r="G994" s="18"/>
      <c r="H994" s="19"/>
      <c r="I994" s="20"/>
      <c r="J994" s="19"/>
      <c r="K994" s="21"/>
      <c r="L994" s="21"/>
      <c r="M994" s="22"/>
      <c r="N994" s="22"/>
      <c r="O994" s="22"/>
      <c r="P994" s="22"/>
      <c r="Q994" s="22"/>
      <c r="R994" s="23"/>
      <c r="S994" s="24"/>
      <c r="T994" s="24"/>
      <c r="U994" s="25"/>
      <c r="V994" s="25"/>
      <c r="W994" s="26"/>
      <c r="X994" s="27"/>
      <c r="Y994" s="28"/>
    </row>
    <row r="995" customFormat="false" ht="11.25" hidden="false" customHeight="false" outlineLevel="0" collapsed="false">
      <c r="A995" s="29"/>
      <c r="B995" s="15"/>
      <c r="F995" s="17"/>
      <c r="G995" s="18"/>
      <c r="H995" s="19"/>
      <c r="I995" s="20"/>
      <c r="J995" s="19"/>
      <c r="K995" s="21"/>
      <c r="L995" s="21"/>
      <c r="M995" s="22"/>
      <c r="N995" s="22"/>
      <c r="O995" s="22"/>
      <c r="P995" s="22"/>
      <c r="Q995" s="22"/>
      <c r="R995" s="23"/>
      <c r="S995" s="24"/>
      <c r="T995" s="24"/>
      <c r="U995" s="25"/>
      <c r="V995" s="25"/>
      <c r="W995" s="26"/>
      <c r="X995" s="27"/>
      <c r="Y995" s="28"/>
    </row>
    <row r="996" customFormat="false" ht="11.25" hidden="false" customHeight="false" outlineLevel="0" collapsed="false">
      <c r="A996" s="29"/>
      <c r="B996" s="15"/>
      <c r="F996" s="17"/>
      <c r="G996" s="18"/>
      <c r="H996" s="19"/>
      <c r="I996" s="20"/>
      <c r="J996" s="19"/>
      <c r="K996" s="21"/>
      <c r="L996" s="21"/>
      <c r="M996" s="22"/>
      <c r="N996" s="22"/>
      <c r="O996" s="22"/>
      <c r="P996" s="22"/>
      <c r="Q996" s="22"/>
      <c r="R996" s="23"/>
      <c r="S996" s="24"/>
      <c r="T996" s="24"/>
      <c r="U996" s="25"/>
      <c r="V996" s="25"/>
      <c r="W996" s="26"/>
      <c r="X996" s="27"/>
      <c r="Y996" s="28"/>
    </row>
    <row r="997" customFormat="false" ht="11.25" hidden="false" customHeight="false" outlineLevel="0" collapsed="false">
      <c r="A997" s="29"/>
      <c r="B997" s="15"/>
      <c r="F997" s="17"/>
      <c r="G997" s="18"/>
      <c r="H997" s="19"/>
      <c r="I997" s="20"/>
      <c r="J997" s="19"/>
      <c r="K997" s="21"/>
      <c r="L997" s="21"/>
      <c r="M997" s="22"/>
      <c r="N997" s="22"/>
      <c r="O997" s="22"/>
      <c r="P997" s="22"/>
      <c r="Q997" s="22"/>
      <c r="R997" s="23"/>
      <c r="S997" s="24"/>
      <c r="T997" s="24"/>
      <c r="U997" s="25"/>
      <c r="V997" s="25"/>
      <c r="W997" s="26"/>
      <c r="X997" s="27"/>
      <c r="Y997" s="28"/>
    </row>
    <row r="998" customFormat="false" ht="11.25" hidden="false" customHeight="false" outlineLevel="0" collapsed="false">
      <c r="A998" s="29"/>
      <c r="B998" s="15"/>
      <c r="F998" s="17"/>
      <c r="G998" s="18"/>
      <c r="H998" s="19"/>
      <c r="I998" s="20"/>
      <c r="J998" s="19"/>
      <c r="K998" s="21"/>
      <c r="L998" s="21"/>
      <c r="M998" s="22"/>
      <c r="N998" s="22"/>
      <c r="O998" s="22"/>
      <c r="P998" s="22"/>
      <c r="Q998" s="22"/>
      <c r="R998" s="23"/>
      <c r="S998" s="24"/>
      <c r="T998" s="24"/>
      <c r="U998" s="25"/>
      <c r="V998" s="25"/>
      <c r="W998" s="26"/>
      <c r="X998" s="27"/>
      <c r="Y998" s="28"/>
    </row>
    <row r="999" customFormat="false" ht="11.25" hidden="false" customHeight="false" outlineLevel="0" collapsed="false">
      <c r="A999" s="29"/>
      <c r="B999" s="15"/>
      <c r="F999" s="17"/>
      <c r="G999" s="18"/>
      <c r="H999" s="19"/>
      <c r="I999" s="20"/>
      <c r="J999" s="19"/>
      <c r="K999" s="21"/>
      <c r="L999" s="21"/>
      <c r="M999" s="22"/>
      <c r="N999" s="22"/>
      <c r="O999" s="22"/>
      <c r="P999" s="22"/>
      <c r="Q999" s="22"/>
      <c r="R999" s="23"/>
      <c r="S999" s="24"/>
      <c r="T999" s="24"/>
      <c r="U999" s="25"/>
      <c r="V999" s="25"/>
      <c r="W999" s="26"/>
      <c r="X999" s="27"/>
      <c r="Y999" s="28"/>
    </row>
    <row r="1000" customFormat="false" ht="11.25" hidden="false" customHeight="false" outlineLevel="0" collapsed="false">
      <c r="A1000" s="29"/>
      <c r="B1000" s="15"/>
      <c r="F1000" s="17"/>
      <c r="G1000" s="18"/>
      <c r="H1000" s="19"/>
      <c r="I1000" s="20"/>
      <c r="J1000" s="19"/>
      <c r="K1000" s="21"/>
      <c r="L1000" s="21"/>
      <c r="M1000" s="22"/>
      <c r="N1000" s="22"/>
      <c r="O1000" s="22"/>
      <c r="P1000" s="22"/>
      <c r="Q1000" s="22"/>
      <c r="R1000" s="23"/>
      <c r="S1000" s="24"/>
      <c r="T1000" s="24"/>
      <c r="U1000" s="25"/>
      <c r="V1000" s="25"/>
      <c r="W1000" s="26"/>
      <c r="X1000" s="27"/>
      <c r="Y1000" s="28"/>
    </row>
    <row r="1001" customFormat="false" ht="11.25" hidden="false" customHeight="false" outlineLevel="0" collapsed="false">
      <c r="A1001" s="29"/>
      <c r="B1001" s="15"/>
      <c r="F1001" s="17"/>
      <c r="G1001" s="18"/>
      <c r="H1001" s="19"/>
      <c r="I1001" s="20"/>
      <c r="J1001" s="19"/>
      <c r="K1001" s="21"/>
      <c r="L1001" s="21"/>
      <c r="M1001" s="22"/>
      <c r="N1001" s="22"/>
      <c r="O1001" s="22"/>
      <c r="P1001" s="22"/>
      <c r="Q1001" s="22"/>
      <c r="R1001" s="23"/>
      <c r="S1001" s="24"/>
      <c r="T1001" s="24"/>
      <c r="U1001" s="25"/>
      <c r="V1001" s="25"/>
      <c r="W1001" s="26"/>
      <c r="X1001" s="27"/>
      <c r="Y1001" s="28"/>
    </row>
    <row r="1002" customFormat="false" ht="11.25" hidden="false" customHeight="false" outlineLevel="0" collapsed="false">
      <c r="A1002" s="29"/>
      <c r="B1002" s="15"/>
      <c r="F1002" s="17"/>
      <c r="G1002" s="18"/>
      <c r="H1002" s="19"/>
      <c r="I1002" s="20"/>
      <c r="J1002" s="19"/>
      <c r="K1002" s="21"/>
      <c r="L1002" s="21"/>
      <c r="M1002" s="22"/>
      <c r="N1002" s="22"/>
      <c r="O1002" s="22"/>
      <c r="P1002" s="22"/>
      <c r="Q1002" s="22"/>
      <c r="R1002" s="23"/>
      <c r="S1002" s="24"/>
      <c r="T1002" s="24"/>
      <c r="U1002" s="25"/>
      <c r="V1002" s="25"/>
      <c r="W1002" s="26"/>
      <c r="X1002" s="27"/>
      <c r="Y1002" s="28"/>
    </row>
    <row r="1003" customFormat="false" ht="11.25" hidden="false" customHeight="false" outlineLevel="0" collapsed="false">
      <c r="A1003" s="29"/>
      <c r="B1003" s="15"/>
      <c r="F1003" s="17"/>
      <c r="G1003" s="18"/>
      <c r="H1003" s="19"/>
      <c r="I1003" s="20"/>
      <c r="J1003" s="19"/>
      <c r="K1003" s="21"/>
      <c r="L1003" s="21"/>
      <c r="M1003" s="22"/>
      <c r="N1003" s="22"/>
      <c r="O1003" s="22"/>
      <c r="P1003" s="22"/>
      <c r="Q1003" s="22"/>
      <c r="R1003" s="23"/>
      <c r="S1003" s="24"/>
      <c r="T1003" s="24"/>
      <c r="U1003" s="25"/>
      <c r="V1003" s="25"/>
      <c r="W1003" s="26"/>
      <c r="X1003" s="27"/>
      <c r="Y1003" s="28"/>
    </row>
    <row r="1004" customFormat="false" ht="11.25" hidden="false" customHeight="false" outlineLevel="0" collapsed="false">
      <c r="A1004" s="29"/>
      <c r="B1004" s="15"/>
      <c r="F1004" s="17"/>
      <c r="G1004" s="18"/>
      <c r="H1004" s="19"/>
      <c r="I1004" s="20"/>
      <c r="J1004" s="19"/>
      <c r="K1004" s="21"/>
      <c r="L1004" s="21"/>
      <c r="M1004" s="22"/>
      <c r="N1004" s="22"/>
      <c r="O1004" s="22"/>
      <c r="P1004" s="22"/>
      <c r="Q1004" s="22"/>
      <c r="R1004" s="23"/>
      <c r="S1004" s="24"/>
      <c r="T1004" s="24"/>
      <c r="U1004" s="25"/>
      <c r="V1004" s="25"/>
      <c r="W1004" s="26"/>
      <c r="X1004" s="27"/>
      <c r="Y1004" s="28"/>
    </row>
    <row r="1005" customFormat="false" ht="11.25" hidden="false" customHeight="false" outlineLevel="0" collapsed="false">
      <c r="A1005" s="29"/>
      <c r="B1005" s="15"/>
      <c r="F1005" s="17"/>
      <c r="G1005" s="18"/>
      <c r="H1005" s="19"/>
      <c r="I1005" s="20"/>
      <c r="J1005" s="19"/>
      <c r="K1005" s="21"/>
      <c r="L1005" s="21"/>
      <c r="M1005" s="22"/>
      <c r="N1005" s="22"/>
      <c r="O1005" s="22"/>
      <c r="P1005" s="22"/>
      <c r="Q1005" s="22"/>
      <c r="R1005" s="23"/>
      <c r="S1005" s="24"/>
      <c r="T1005" s="24"/>
      <c r="U1005" s="25"/>
      <c r="V1005" s="25"/>
      <c r="W1005" s="26"/>
      <c r="X1005" s="27"/>
      <c r="Y1005" s="28"/>
    </row>
    <row r="1006" customFormat="false" ht="11.25" hidden="false" customHeight="false" outlineLevel="0" collapsed="false">
      <c r="A1006" s="29"/>
      <c r="B1006" s="15"/>
      <c r="F1006" s="17"/>
      <c r="G1006" s="18"/>
      <c r="H1006" s="19"/>
      <c r="I1006" s="20"/>
      <c r="J1006" s="19"/>
      <c r="K1006" s="21"/>
      <c r="L1006" s="21"/>
      <c r="M1006" s="22"/>
      <c r="N1006" s="22"/>
      <c r="O1006" s="22"/>
      <c r="P1006" s="22"/>
      <c r="Q1006" s="22"/>
      <c r="R1006" s="23"/>
      <c r="S1006" s="24"/>
      <c r="T1006" s="24"/>
      <c r="U1006" s="25"/>
      <c r="V1006" s="25"/>
      <c r="W1006" s="26"/>
      <c r="X1006" s="27"/>
      <c r="Y1006" s="28"/>
    </row>
    <row r="1007" customFormat="false" ht="11.25" hidden="false" customHeight="false" outlineLevel="0" collapsed="false">
      <c r="A1007" s="29"/>
      <c r="B1007" s="15"/>
      <c r="F1007" s="17"/>
      <c r="G1007" s="18"/>
      <c r="H1007" s="19"/>
      <c r="I1007" s="20"/>
      <c r="J1007" s="19"/>
      <c r="K1007" s="21"/>
      <c r="L1007" s="21"/>
      <c r="M1007" s="22"/>
      <c r="N1007" s="22"/>
      <c r="O1007" s="22"/>
      <c r="P1007" s="22"/>
      <c r="Q1007" s="22"/>
      <c r="R1007" s="23"/>
      <c r="S1007" s="24"/>
      <c r="T1007" s="24"/>
      <c r="U1007" s="25"/>
      <c r="V1007" s="25"/>
      <c r="W1007" s="26"/>
      <c r="X1007" s="27"/>
      <c r="Y1007" s="28"/>
    </row>
    <row r="1008" customFormat="false" ht="11.25" hidden="false" customHeight="false" outlineLevel="0" collapsed="false">
      <c r="A1008" s="29"/>
      <c r="B1008" s="15"/>
      <c r="F1008" s="17"/>
      <c r="G1008" s="18"/>
      <c r="H1008" s="19"/>
      <c r="I1008" s="20"/>
      <c r="J1008" s="19"/>
      <c r="K1008" s="21"/>
      <c r="L1008" s="21"/>
      <c r="M1008" s="22"/>
      <c r="N1008" s="22"/>
      <c r="O1008" s="22"/>
      <c r="P1008" s="22"/>
      <c r="Q1008" s="22"/>
      <c r="R1008" s="23"/>
      <c r="S1008" s="24"/>
      <c r="T1008" s="24"/>
      <c r="U1008" s="25"/>
      <c r="V1008" s="25"/>
      <c r="W1008" s="26"/>
      <c r="X1008" s="27"/>
      <c r="Y1008" s="28"/>
    </row>
    <row r="1009" customFormat="false" ht="11.25" hidden="false" customHeight="false" outlineLevel="0" collapsed="false">
      <c r="B1009" s="15"/>
    </row>
    <row r="1010" customFormat="false" ht="11.25" hidden="false" customHeight="false" outlineLevel="0" collapsed="false">
      <c r="B1010" s="15"/>
    </row>
    <row r="1011" customFormat="false" ht="11.25" hidden="false" customHeight="false" outlineLevel="0" collapsed="false">
      <c r="B1011" s="15"/>
    </row>
    <row r="1012" customFormat="false" ht="11.25" hidden="false" customHeight="false" outlineLevel="0" collapsed="false">
      <c r="B1012" s="15"/>
    </row>
    <row r="1013" customFormat="false" ht="11.25" hidden="false" customHeight="false" outlineLevel="0" collapsed="false">
      <c r="B1013" s="15"/>
    </row>
    <row r="1014" customFormat="false" ht="11.25" hidden="false" customHeight="false" outlineLevel="0" collapsed="false">
      <c r="B1014" s="15"/>
    </row>
    <row r="1015" customFormat="false" ht="11.25" hidden="false" customHeight="false" outlineLevel="0" collapsed="false">
      <c r="B1015" s="15"/>
    </row>
    <row r="1016" customFormat="false" ht="11.25" hidden="false" customHeight="false" outlineLevel="0" collapsed="false">
      <c r="B1016" s="15"/>
    </row>
    <row r="1017" customFormat="false" ht="11.25" hidden="false" customHeight="false" outlineLevel="0" collapsed="false">
      <c r="B1017" s="15"/>
    </row>
    <row r="1018" customFormat="false" ht="11.25" hidden="false" customHeight="false" outlineLevel="0" collapsed="false">
      <c r="B1018" s="15"/>
    </row>
    <row r="1019" customFormat="false" ht="11.25" hidden="false" customHeight="false" outlineLevel="0" collapsed="false">
      <c r="B1019" s="15"/>
    </row>
    <row r="1020" customFormat="false" ht="11.25" hidden="false" customHeight="false" outlineLevel="0" collapsed="false">
      <c r="B1020" s="15"/>
    </row>
    <row r="1021" customFormat="false" ht="11.25" hidden="false" customHeight="false" outlineLevel="0" collapsed="false">
      <c r="B1021" s="15"/>
    </row>
    <row r="1022" customFormat="false" ht="11.25" hidden="false" customHeight="false" outlineLevel="0" collapsed="false">
      <c r="B1022" s="15"/>
    </row>
    <row r="1023" customFormat="false" ht="11.25" hidden="false" customHeight="false" outlineLevel="0" collapsed="false">
      <c r="B1023" s="15"/>
    </row>
    <row r="1024" customFormat="false" ht="11.25" hidden="false" customHeight="false" outlineLevel="0" collapsed="false">
      <c r="B1024" s="15"/>
    </row>
    <row r="1025" customFormat="false" ht="11.25" hidden="false" customHeight="false" outlineLevel="0" collapsed="false">
      <c r="B1025" s="15"/>
    </row>
    <row r="1026" customFormat="false" ht="11.25" hidden="false" customHeight="false" outlineLevel="0" collapsed="false">
      <c r="B1026" s="15"/>
    </row>
    <row r="1027" customFormat="false" ht="11.25" hidden="false" customHeight="false" outlineLevel="0" collapsed="false">
      <c r="B1027" s="15"/>
    </row>
    <row r="1028" customFormat="false" ht="11.25" hidden="false" customHeight="false" outlineLevel="0" collapsed="false">
      <c r="B1028" s="15"/>
    </row>
    <row r="1029" customFormat="false" ht="11.25" hidden="false" customHeight="false" outlineLevel="0" collapsed="false">
      <c r="B1029" s="15"/>
    </row>
    <row r="1030" customFormat="false" ht="11.25" hidden="false" customHeight="false" outlineLevel="0" collapsed="false">
      <c r="B1030" s="15"/>
    </row>
    <row r="1031" customFormat="false" ht="11.25" hidden="false" customHeight="false" outlineLevel="0" collapsed="false">
      <c r="B1031" s="15"/>
    </row>
    <row r="1032" customFormat="false" ht="11.25" hidden="false" customHeight="false" outlineLevel="0" collapsed="false">
      <c r="B1032" s="15"/>
    </row>
    <row r="1033" customFormat="false" ht="11.25" hidden="false" customHeight="false" outlineLevel="0" collapsed="false">
      <c r="B1033" s="15"/>
    </row>
    <row r="1034" customFormat="false" ht="11.25" hidden="false" customHeight="false" outlineLevel="0" collapsed="false">
      <c r="B1034" s="15"/>
    </row>
    <row r="1035" customFormat="false" ht="11.25" hidden="false" customHeight="false" outlineLevel="0" collapsed="false">
      <c r="B1035" s="15"/>
    </row>
    <row r="1036" customFormat="false" ht="11.25" hidden="false" customHeight="false" outlineLevel="0" collapsed="false">
      <c r="B1036" s="15"/>
    </row>
    <row r="1037" customFormat="false" ht="11.25" hidden="false" customHeight="false" outlineLevel="0" collapsed="false">
      <c r="B1037" s="15"/>
    </row>
    <row r="1038" customFormat="false" ht="11.25" hidden="false" customHeight="false" outlineLevel="0" collapsed="false">
      <c r="B1038" s="15"/>
    </row>
    <row r="1039" customFormat="false" ht="11.25" hidden="false" customHeight="false" outlineLevel="0" collapsed="false">
      <c r="B1039" s="15"/>
    </row>
    <row r="1040" customFormat="false" ht="11.25" hidden="false" customHeight="false" outlineLevel="0" collapsed="false">
      <c r="B1040" s="15"/>
    </row>
    <row r="1041" customFormat="false" ht="11.25" hidden="false" customHeight="false" outlineLevel="0" collapsed="false">
      <c r="B1041" s="15"/>
    </row>
    <row r="1042" customFormat="false" ht="11.25" hidden="false" customHeight="false" outlineLevel="0" collapsed="false">
      <c r="B1042" s="15"/>
    </row>
    <row r="1043" customFormat="false" ht="11.25" hidden="false" customHeight="false" outlineLevel="0" collapsed="false">
      <c r="B1043" s="15"/>
    </row>
    <row r="1044" customFormat="false" ht="11.25" hidden="false" customHeight="false" outlineLevel="0" collapsed="false">
      <c r="B1044" s="15"/>
    </row>
    <row r="1045" customFormat="false" ht="11.25" hidden="false" customHeight="false" outlineLevel="0" collapsed="false">
      <c r="B1045" s="15"/>
    </row>
    <row r="1046" customFormat="false" ht="11.25" hidden="false" customHeight="false" outlineLevel="0" collapsed="false">
      <c r="B1046" s="15"/>
    </row>
    <row r="1047" customFormat="false" ht="11.25" hidden="false" customHeight="false" outlineLevel="0" collapsed="false">
      <c r="B1047" s="15"/>
    </row>
    <row r="1048" customFormat="false" ht="11.25" hidden="false" customHeight="false" outlineLevel="0" collapsed="false">
      <c r="B1048" s="15"/>
    </row>
    <row r="1049" customFormat="false" ht="11.25" hidden="false" customHeight="false" outlineLevel="0" collapsed="false">
      <c r="B1049" s="15"/>
    </row>
    <row r="1050" customFormat="false" ht="11.25" hidden="false" customHeight="false" outlineLevel="0" collapsed="false">
      <c r="B1050" s="15"/>
    </row>
    <row r="1051" customFormat="false" ht="11.25" hidden="false" customHeight="false" outlineLevel="0" collapsed="false">
      <c r="B1051" s="15"/>
    </row>
    <row r="1052" customFormat="false" ht="11.25" hidden="false" customHeight="false" outlineLevel="0" collapsed="false">
      <c r="B1052" s="15"/>
    </row>
    <row r="1053" customFormat="false" ht="11.25" hidden="false" customHeight="false" outlineLevel="0" collapsed="false">
      <c r="B1053" s="15"/>
    </row>
    <row r="1054" customFormat="false" ht="11.25" hidden="false" customHeight="false" outlineLevel="0" collapsed="false">
      <c r="B1054" s="15"/>
    </row>
    <row r="1055" customFormat="false" ht="11.25" hidden="false" customHeight="false" outlineLevel="0" collapsed="false">
      <c r="B1055" s="15"/>
    </row>
    <row r="1056" customFormat="false" ht="11.25" hidden="false" customHeight="false" outlineLevel="0" collapsed="false">
      <c r="B1056" s="15"/>
    </row>
    <row r="1057" customFormat="false" ht="11.25" hidden="false" customHeight="false" outlineLevel="0" collapsed="false">
      <c r="B1057" s="15"/>
    </row>
    <row r="1058" customFormat="false" ht="11.25" hidden="false" customHeight="false" outlineLevel="0" collapsed="false">
      <c r="B1058" s="15"/>
    </row>
    <row r="1059" customFormat="false" ht="11.25" hidden="false" customHeight="false" outlineLevel="0" collapsed="false">
      <c r="B1059" s="15"/>
    </row>
    <row r="1060" customFormat="false" ht="11.25" hidden="false" customHeight="false" outlineLevel="0" collapsed="false">
      <c r="B1060" s="15"/>
    </row>
    <row r="1061" customFormat="false" ht="11.25" hidden="false" customHeight="false" outlineLevel="0" collapsed="false">
      <c r="B1061" s="15"/>
    </row>
    <row r="1062" customFormat="false" ht="11.25" hidden="false" customHeight="false" outlineLevel="0" collapsed="false">
      <c r="B1062" s="15"/>
    </row>
    <row r="1063" customFormat="false" ht="11.25" hidden="false" customHeight="false" outlineLevel="0" collapsed="false">
      <c r="B1063" s="15"/>
    </row>
    <row r="1064" customFormat="false" ht="11.25" hidden="false" customHeight="false" outlineLevel="0" collapsed="false">
      <c r="B1064" s="15"/>
    </row>
    <row r="1065" customFormat="false" ht="11.25" hidden="false" customHeight="false" outlineLevel="0" collapsed="false">
      <c r="B1065" s="15"/>
    </row>
    <row r="1066" customFormat="false" ht="11.25" hidden="false" customHeight="false" outlineLevel="0" collapsed="false">
      <c r="B1066" s="15"/>
    </row>
    <row r="1067" customFormat="false" ht="11.25" hidden="false" customHeight="false" outlineLevel="0" collapsed="false">
      <c r="B1067" s="15"/>
    </row>
    <row r="1068" customFormat="false" ht="11.25" hidden="false" customHeight="false" outlineLevel="0" collapsed="false">
      <c r="B1068" s="15"/>
    </row>
    <row r="1069" customFormat="false" ht="11.25" hidden="false" customHeight="false" outlineLevel="0" collapsed="false">
      <c r="B1069" s="15"/>
    </row>
    <row r="1070" customFormat="false" ht="11.25" hidden="false" customHeight="false" outlineLevel="0" collapsed="false">
      <c r="B1070" s="15"/>
    </row>
    <row r="1071" customFormat="false" ht="11.25" hidden="false" customHeight="false" outlineLevel="0" collapsed="false">
      <c r="B1071" s="15"/>
    </row>
    <row r="1072" customFormat="false" ht="11.25" hidden="false" customHeight="false" outlineLevel="0" collapsed="false">
      <c r="B1072" s="15"/>
    </row>
    <row r="1073" customFormat="false" ht="11.25" hidden="false" customHeight="false" outlineLevel="0" collapsed="false">
      <c r="B1073" s="15"/>
    </row>
    <row r="1074" customFormat="false" ht="11.25" hidden="false" customHeight="false" outlineLevel="0" collapsed="false">
      <c r="B1074" s="15"/>
    </row>
    <row r="1075" customFormat="false" ht="11.25" hidden="false" customHeight="false" outlineLevel="0" collapsed="false">
      <c r="B1075" s="15"/>
    </row>
    <row r="1076" customFormat="false" ht="11.25" hidden="false" customHeight="false" outlineLevel="0" collapsed="false">
      <c r="B1076" s="15"/>
    </row>
    <row r="1077" customFormat="false" ht="11.25" hidden="false" customHeight="false" outlineLevel="0" collapsed="false">
      <c r="B1077" s="15"/>
    </row>
    <row r="1078" customFormat="false" ht="11.25" hidden="false" customHeight="false" outlineLevel="0" collapsed="false">
      <c r="B1078" s="15"/>
    </row>
    <row r="1079" customFormat="false" ht="11.25" hidden="false" customHeight="false" outlineLevel="0" collapsed="false">
      <c r="B1079" s="15"/>
    </row>
    <row r="1080" customFormat="false" ht="11.25" hidden="false" customHeight="false" outlineLevel="0" collapsed="false">
      <c r="B1080" s="15"/>
    </row>
    <row r="1081" customFormat="false" ht="11.25" hidden="false" customHeight="false" outlineLevel="0" collapsed="false">
      <c r="B1081" s="15"/>
    </row>
    <row r="1082" customFormat="false" ht="11.25" hidden="false" customHeight="false" outlineLevel="0" collapsed="false">
      <c r="B1082" s="15"/>
    </row>
    <row r="1083" customFormat="false" ht="11.25" hidden="false" customHeight="false" outlineLevel="0" collapsed="false">
      <c r="B1083" s="15"/>
    </row>
    <row r="1084" customFormat="false" ht="11.25" hidden="false" customHeight="false" outlineLevel="0" collapsed="false">
      <c r="B1084" s="15"/>
    </row>
    <row r="1085" customFormat="false" ht="11.25" hidden="false" customHeight="false" outlineLevel="0" collapsed="false">
      <c r="B1085" s="15"/>
    </row>
    <row r="1086" customFormat="false" ht="11.25" hidden="false" customHeight="false" outlineLevel="0" collapsed="false">
      <c r="B1086" s="15"/>
    </row>
    <row r="1087" customFormat="false" ht="11.25" hidden="false" customHeight="false" outlineLevel="0" collapsed="false">
      <c r="B1087" s="15"/>
    </row>
    <row r="1088" customFormat="false" ht="11.25" hidden="false" customHeight="false" outlineLevel="0" collapsed="false">
      <c r="B1088" s="15"/>
    </row>
    <row r="1089" customFormat="false" ht="11.25" hidden="false" customHeight="false" outlineLevel="0" collapsed="false">
      <c r="B1089" s="15"/>
    </row>
    <row r="1090" customFormat="false" ht="11.25" hidden="false" customHeight="false" outlineLevel="0" collapsed="false">
      <c r="B1090" s="15"/>
    </row>
    <row r="1091" customFormat="false" ht="11.25" hidden="false" customHeight="false" outlineLevel="0" collapsed="false">
      <c r="B1091" s="15"/>
    </row>
    <row r="1092" customFormat="false" ht="11.25" hidden="false" customHeight="false" outlineLevel="0" collapsed="false">
      <c r="B1092" s="15"/>
    </row>
    <row r="1093" customFormat="false" ht="11.25" hidden="false" customHeight="false" outlineLevel="0" collapsed="false">
      <c r="B1093" s="15"/>
    </row>
    <row r="1094" customFormat="false" ht="11.25" hidden="false" customHeight="false" outlineLevel="0" collapsed="false">
      <c r="B1094" s="15"/>
    </row>
    <row r="1095" customFormat="false" ht="11.25" hidden="false" customHeight="false" outlineLevel="0" collapsed="false">
      <c r="B1095" s="15"/>
    </row>
    <row r="1096" customFormat="false" ht="11.25" hidden="false" customHeight="false" outlineLevel="0" collapsed="false">
      <c r="B1096" s="15"/>
    </row>
    <row r="1097" customFormat="false" ht="11.25" hidden="false" customHeight="false" outlineLevel="0" collapsed="false">
      <c r="B1097" s="15"/>
    </row>
    <row r="1098" customFormat="false" ht="11.25" hidden="false" customHeight="false" outlineLevel="0" collapsed="false">
      <c r="B1098" s="15"/>
    </row>
    <row r="1099" customFormat="false" ht="11.25" hidden="false" customHeight="false" outlineLevel="0" collapsed="false">
      <c r="B1099" s="15"/>
    </row>
    <row r="1100" customFormat="false" ht="11.25" hidden="false" customHeight="false" outlineLevel="0" collapsed="false">
      <c r="B1100" s="15"/>
    </row>
    <row r="1101" customFormat="false" ht="11.25" hidden="false" customHeight="false" outlineLevel="0" collapsed="false">
      <c r="B1101" s="15"/>
    </row>
    <row r="1102" customFormat="false" ht="11.25" hidden="false" customHeight="false" outlineLevel="0" collapsed="false">
      <c r="B1102" s="15"/>
    </row>
    <row r="1103" customFormat="false" ht="11.25" hidden="false" customHeight="false" outlineLevel="0" collapsed="false">
      <c r="B1103" s="15"/>
    </row>
    <row r="1104" customFormat="false" ht="11.25" hidden="false" customHeight="false" outlineLevel="0" collapsed="false">
      <c r="B1104" s="15"/>
    </row>
    <row r="1105" customFormat="false" ht="11.25" hidden="false" customHeight="false" outlineLevel="0" collapsed="false">
      <c r="B1105" s="15"/>
    </row>
    <row r="1106" customFormat="false" ht="11.25" hidden="false" customHeight="false" outlineLevel="0" collapsed="false">
      <c r="B1106" s="15"/>
    </row>
    <row r="1107" customFormat="false" ht="11.25" hidden="false" customHeight="false" outlineLevel="0" collapsed="false">
      <c r="B1107" s="15"/>
    </row>
    <row r="1108" customFormat="false" ht="11.25" hidden="false" customHeight="false" outlineLevel="0" collapsed="false">
      <c r="B1108" s="15"/>
    </row>
    <row r="1109" customFormat="false" ht="11.25" hidden="false" customHeight="false" outlineLevel="0" collapsed="false">
      <c r="B1109" s="15"/>
    </row>
    <row r="1110" customFormat="false" ht="11.25" hidden="false" customHeight="false" outlineLevel="0" collapsed="false">
      <c r="B1110" s="15"/>
    </row>
    <row r="1111" customFormat="false" ht="11.25" hidden="false" customHeight="false" outlineLevel="0" collapsed="false">
      <c r="B1111" s="15"/>
    </row>
    <row r="1112" customFormat="false" ht="11.25" hidden="false" customHeight="false" outlineLevel="0" collapsed="false">
      <c r="B1112" s="15"/>
    </row>
    <row r="1113" customFormat="false" ht="11.25" hidden="false" customHeight="false" outlineLevel="0" collapsed="false">
      <c r="B1113" s="15"/>
    </row>
    <row r="1114" customFormat="false" ht="11.25" hidden="false" customHeight="false" outlineLevel="0" collapsed="false">
      <c r="B1114" s="15"/>
    </row>
    <row r="1115" customFormat="false" ht="11.25" hidden="false" customHeight="false" outlineLevel="0" collapsed="false">
      <c r="B1115" s="15"/>
    </row>
    <row r="1116" customFormat="false" ht="11.25" hidden="false" customHeight="false" outlineLevel="0" collapsed="false">
      <c r="B1116" s="15"/>
    </row>
    <row r="1117" customFormat="false" ht="11.25" hidden="false" customHeight="false" outlineLevel="0" collapsed="false">
      <c r="B1117" s="15"/>
    </row>
    <row r="1118" customFormat="false" ht="11.25" hidden="false" customHeight="false" outlineLevel="0" collapsed="false">
      <c r="B1118" s="15"/>
    </row>
    <row r="1119" customFormat="false" ht="11.25" hidden="false" customHeight="false" outlineLevel="0" collapsed="false">
      <c r="B1119" s="15"/>
    </row>
    <row r="1120" customFormat="false" ht="11.25" hidden="false" customHeight="false" outlineLevel="0" collapsed="false">
      <c r="B1120" s="15"/>
    </row>
    <row r="1121" customFormat="false" ht="11.25" hidden="false" customHeight="false" outlineLevel="0" collapsed="false">
      <c r="B1121" s="15"/>
    </row>
    <row r="1122" customFormat="false" ht="11.25" hidden="false" customHeight="false" outlineLevel="0" collapsed="false">
      <c r="B1122" s="15"/>
    </row>
    <row r="1123" customFormat="false" ht="11.25" hidden="false" customHeight="false" outlineLevel="0" collapsed="false">
      <c r="B1123" s="15"/>
    </row>
    <row r="1124" customFormat="false" ht="11.25" hidden="false" customHeight="false" outlineLevel="0" collapsed="false">
      <c r="B1124" s="15"/>
    </row>
    <row r="1125" customFormat="false" ht="11.25" hidden="false" customHeight="false" outlineLevel="0" collapsed="false">
      <c r="B1125" s="15"/>
    </row>
    <row r="1126" customFormat="false" ht="11.25" hidden="false" customHeight="false" outlineLevel="0" collapsed="false">
      <c r="B1126" s="15"/>
    </row>
    <row r="1127" customFormat="false" ht="11.25" hidden="false" customHeight="false" outlineLevel="0" collapsed="false">
      <c r="B1127" s="15"/>
    </row>
    <row r="1128" customFormat="false" ht="11.25" hidden="false" customHeight="false" outlineLevel="0" collapsed="false">
      <c r="B1128" s="15"/>
    </row>
    <row r="1129" customFormat="false" ht="11.25" hidden="false" customHeight="false" outlineLevel="0" collapsed="false">
      <c r="B1129" s="15"/>
    </row>
    <row r="1130" customFormat="false" ht="11.25" hidden="false" customHeight="false" outlineLevel="0" collapsed="false">
      <c r="B1130" s="15"/>
    </row>
    <row r="1131" customFormat="false" ht="11.25" hidden="false" customHeight="false" outlineLevel="0" collapsed="false">
      <c r="B1131" s="15"/>
    </row>
    <row r="1132" customFormat="false" ht="11.25" hidden="false" customHeight="false" outlineLevel="0" collapsed="false">
      <c r="B1132" s="15"/>
    </row>
    <row r="1133" customFormat="false" ht="11.25" hidden="false" customHeight="false" outlineLevel="0" collapsed="false">
      <c r="B1133" s="15"/>
    </row>
    <row r="1134" customFormat="false" ht="11.25" hidden="false" customHeight="false" outlineLevel="0" collapsed="false">
      <c r="B1134" s="15"/>
    </row>
    <row r="1135" customFormat="false" ht="11.25" hidden="false" customHeight="false" outlineLevel="0" collapsed="false">
      <c r="B1135" s="15"/>
    </row>
    <row r="1136" customFormat="false" ht="11.25" hidden="false" customHeight="false" outlineLevel="0" collapsed="false">
      <c r="B1136" s="15"/>
    </row>
    <row r="1137" customFormat="false" ht="11.25" hidden="false" customHeight="false" outlineLevel="0" collapsed="false">
      <c r="B1137" s="15"/>
    </row>
    <row r="1138" customFormat="false" ht="11.25" hidden="false" customHeight="false" outlineLevel="0" collapsed="false">
      <c r="B1138" s="15"/>
    </row>
    <row r="1139" customFormat="false" ht="11.25" hidden="false" customHeight="false" outlineLevel="0" collapsed="false">
      <c r="B1139" s="15"/>
    </row>
    <row r="1140" customFormat="false" ht="11.25" hidden="false" customHeight="false" outlineLevel="0" collapsed="false">
      <c r="B1140" s="15"/>
    </row>
    <row r="1141" customFormat="false" ht="11.25" hidden="false" customHeight="false" outlineLevel="0" collapsed="false">
      <c r="B1141" s="15"/>
    </row>
    <row r="1142" customFormat="false" ht="11.25" hidden="false" customHeight="false" outlineLevel="0" collapsed="false">
      <c r="B1142" s="15"/>
    </row>
    <row r="1143" customFormat="false" ht="11.25" hidden="false" customHeight="false" outlineLevel="0" collapsed="false">
      <c r="B1143" s="15"/>
    </row>
    <row r="1144" customFormat="false" ht="11.25" hidden="false" customHeight="false" outlineLevel="0" collapsed="false">
      <c r="B1144" s="15"/>
    </row>
    <row r="1145" customFormat="false" ht="11.25" hidden="false" customHeight="false" outlineLevel="0" collapsed="false">
      <c r="B1145" s="15"/>
    </row>
    <row r="1146" customFormat="false" ht="11.25" hidden="false" customHeight="false" outlineLevel="0" collapsed="false">
      <c r="B1146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V16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4" ySplit="4" topLeftCell="E5" activePane="bottomRight" state="frozen"/>
      <selection pane="topLeft" activeCell="A1" activeCellId="0" sqref="A1"/>
      <selection pane="topRight" activeCell="E1" activeCellId="0" sqref="E1"/>
      <selection pane="bottomLeft" activeCell="A5" activeCellId="0" sqref="A5"/>
      <selection pane="bottomRight" activeCell="E9" activeCellId="0" sqref="E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8" width="9.14"/>
    <col collapsed="false" customWidth="true" hidden="false" outlineLevel="0" max="3" min="2" style="59" width="9.14"/>
    <col collapsed="false" customWidth="true" hidden="false" outlineLevel="0" max="4" min="4" style="60" width="11.99"/>
    <col collapsed="false" customWidth="true" hidden="false" outlineLevel="0" max="5" min="5" style="61" width="10.56"/>
    <col collapsed="false" customWidth="true" hidden="false" outlineLevel="0" max="7" min="6" style="7" width="9.14"/>
    <col collapsed="false" customWidth="true" hidden="false" outlineLevel="0" max="8" min="8" style="31" width="9.14"/>
    <col collapsed="false" customWidth="true" hidden="false" outlineLevel="0" max="53" min="9" style="7" width="9.14"/>
  </cols>
  <sheetData>
    <row r="1" customFormat="false" ht="12.75" hidden="false" customHeight="false" outlineLevel="0" collapsed="false">
      <c r="E1" s="61" t="n">
        <v>0.6</v>
      </c>
      <c r="F1" s="7" t="n">
        <f aca="false">SQRT(365)</f>
        <v>19.1049731745428</v>
      </c>
      <c r="G1" s="7" t="n">
        <f aca="false">SQRT(255)</f>
        <v>15.9687194226713</v>
      </c>
      <c r="K1" s="7" t="n">
        <v>1</v>
      </c>
      <c r="L1" s="58" t="n">
        <v>31</v>
      </c>
      <c r="M1" s="58" t="n">
        <f aca="false">N2-M2</f>
        <v>30</v>
      </c>
      <c r="N1" s="58" t="n">
        <f aca="false">O2-N2</f>
        <v>31</v>
      </c>
      <c r="O1" s="58" t="n">
        <f aca="false">P2-O2</f>
        <v>31</v>
      </c>
      <c r="P1" s="58" t="n">
        <f aca="false">Q2-P2</f>
        <v>28</v>
      </c>
      <c r="Q1" s="58" t="n">
        <v>31</v>
      </c>
      <c r="R1" s="58" t="n">
        <v>30</v>
      </c>
      <c r="S1" s="58" t="n">
        <v>31</v>
      </c>
      <c r="T1" s="58" t="n">
        <v>30</v>
      </c>
      <c r="U1" s="58" t="n">
        <v>31</v>
      </c>
      <c r="V1" s="58" t="n">
        <v>31</v>
      </c>
      <c r="W1" s="58" t="n">
        <v>30</v>
      </c>
      <c r="X1" s="58" t="n">
        <v>31</v>
      </c>
      <c r="Y1" s="58" t="n">
        <v>30</v>
      </c>
      <c r="Z1" s="58" t="n">
        <v>31</v>
      </c>
      <c r="AA1" s="58" t="n">
        <v>31</v>
      </c>
      <c r="AB1" s="7" t="n">
        <v>28</v>
      </c>
      <c r="AC1" s="7" t="n">
        <v>31</v>
      </c>
      <c r="AD1" s="7" t="n">
        <v>30</v>
      </c>
      <c r="AE1" s="7" t="n">
        <v>31</v>
      </c>
      <c r="AF1" s="7" t="n">
        <v>30</v>
      </c>
      <c r="AG1" s="7" t="n">
        <v>31</v>
      </c>
      <c r="AH1" s="7" t="n">
        <v>31</v>
      </c>
      <c r="AI1" s="7" t="n">
        <v>30</v>
      </c>
      <c r="AJ1" s="7" t="n">
        <v>31</v>
      </c>
      <c r="AK1" s="7" t="n">
        <v>30</v>
      </c>
      <c r="AL1" s="7" t="n">
        <v>31</v>
      </c>
      <c r="AM1" s="7" t="n">
        <v>31</v>
      </c>
      <c r="AN1" s="7" t="n">
        <v>28</v>
      </c>
    </row>
    <row r="2" customFormat="false" ht="12.75" hidden="false" customHeight="false" outlineLevel="0" collapsed="false">
      <c r="F2" s="7" t="n">
        <f aca="false">$E1/F1</f>
        <v>0.0314054353554128</v>
      </c>
      <c r="G2" s="7" t="n">
        <f aca="false">$E1/G1</f>
        <v>0.037573457465109</v>
      </c>
      <c r="L2" s="62" t="n">
        <v>36800</v>
      </c>
      <c r="M2" s="62" t="n">
        <v>36831</v>
      </c>
      <c r="N2" s="62" t="n">
        <v>36861</v>
      </c>
      <c r="O2" s="62" t="n">
        <v>36892</v>
      </c>
      <c r="P2" s="62" t="n">
        <v>36923</v>
      </c>
      <c r="Q2" s="62" t="n">
        <v>36951</v>
      </c>
      <c r="R2" s="62" t="n">
        <v>36982</v>
      </c>
      <c r="S2" s="62" t="n">
        <v>37012</v>
      </c>
      <c r="T2" s="62" t="n">
        <v>37043</v>
      </c>
      <c r="U2" s="62" t="n">
        <v>37073</v>
      </c>
      <c r="V2" s="62" t="n">
        <v>37104</v>
      </c>
      <c r="W2" s="62" t="n">
        <v>37135</v>
      </c>
      <c r="X2" s="62" t="n">
        <v>37165</v>
      </c>
      <c r="Y2" s="62" t="n">
        <v>37196</v>
      </c>
      <c r="Z2" s="62" t="n">
        <v>37226</v>
      </c>
      <c r="AA2" s="62" t="n">
        <v>37257</v>
      </c>
      <c r="AB2" s="62" t="n">
        <v>37288</v>
      </c>
      <c r="AC2" s="62" t="n">
        <v>37316</v>
      </c>
      <c r="AD2" s="62" t="n">
        <v>37347</v>
      </c>
      <c r="AE2" s="62" t="n">
        <v>37377</v>
      </c>
      <c r="AF2" s="62" t="n">
        <v>37408</v>
      </c>
      <c r="AG2" s="62" t="n">
        <v>37438</v>
      </c>
      <c r="AH2" s="62" t="n">
        <v>37469</v>
      </c>
      <c r="AI2" s="62" t="n">
        <v>37500</v>
      </c>
      <c r="AJ2" s="62" t="n">
        <v>37530</v>
      </c>
      <c r="AK2" s="62" t="n">
        <v>37561</v>
      </c>
      <c r="AL2" s="62" t="n">
        <v>37591</v>
      </c>
      <c r="AM2" s="14" t="n">
        <v>37622</v>
      </c>
      <c r="AN2" s="14" t="n">
        <v>37653</v>
      </c>
      <c r="AO2" s="14" t="n">
        <v>37681</v>
      </c>
      <c r="AP2" s="14" t="n">
        <v>37712</v>
      </c>
      <c r="AQ2" s="14" t="n">
        <v>37742</v>
      </c>
      <c r="AR2" s="14" t="n">
        <v>37773</v>
      </c>
      <c r="AS2" s="14" t="n">
        <v>37803</v>
      </c>
      <c r="AT2" s="14" t="n">
        <v>37834</v>
      </c>
      <c r="AU2" s="14" t="n">
        <v>37865</v>
      </c>
      <c r="AV2" s="14" t="n">
        <v>37895</v>
      </c>
      <c r="AW2" s="14" t="n">
        <v>37926</v>
      </c>
      <c r="AX2" s="14" t="n">
        <v>37956</v>
      </c>
      <c r="AY2" s="14" t="n">
        <v>37987</v>
      </c>
      <c r="AZ2" s="14" t="n">
        <v>38018</v>
      </c>
      <c r="BA2" s="14" t="n">
        <v>38047</v>
      </c>
      <c r="BB2" s="14" t="n">
        <v>38078</v>
      </c>
      <c r="BC2" s="14" t="n">
        <v>38108</v>
      </c>
      <c r="BD2" s="14" t="n">
        <v>38139</v>
      </c>
      <c r="BE2" s="14" t="n">
        <v>38169</v>
      </c>
      <c r="BF2" s="14" t="n">
        <v>38200</v>
      </c>
      <c r="BG2" s="14" t="n">
        <v>38231</v>
      </c>
      <c r="BH2" s="14" t="n">
        <v>38261</v>
      </c>
      <c r="BI2" s="14" t="n">
        <v>38292</v>
      </c>
      <c r="BJ2" s="14" t="n">
        <v>38322</v>
      </c>
      <c r="BK2" s="14" t="n">
        <v>38353</v>
      </c>
      <c r="BL2" s="14" t="n">
        <v>38384</v>
      </c>
      <c r="BM2" s="14" t="n">
        <v>38412</v>
      </c>
      <c r="BN2" s="14" t="n">
        <v>38443</v>
      </c>
      <c r="BO2" s="14" t="n">
        <v>38473</v>
      </c>
      <c r="BP2" s="14" t="n">
        <v>38504</v>
      </c>
      <c r="BQ2" s="14" t="n">
        <v>38534</v>
      </c>
      <c r="BR2" s="14" t="n">
        <v>38565</v>
      </c>
      <c r="BS2" s="14" t="n">
        <v>38596</v>
      </c>
      <c r="BT2" s="14" t="n">
        <v>38626</v>
      </c>
      <c r="BU2" s="14" t="n">
        <v>38657</v>
      </c>
      <c r="BV2" s="14" t="n">
        <v>38687</v>
      </c>
    </row>
    <row r="3" customFormat="false" ht="12.75" hidden="false" customHeight="false" outlineLevel="0" collapsed="false">
      <c r="A3" s="58" t="s">
        <v>54</v>
      </c>
      <c r="L3" s="63" t="n">
        <f aca="false">IF($B3&lt;=L$2,IF($C3&gt;=L$2,($D3*L$1)/10000,0),0)</f>
        <v>0</v>
      </c>
      <c r="M3" s="63" t="n">
        <f aca="false">IF($B3&lt;=M$2,IF($C3&gt;=M$2,($D3*M$1)/10000,0),0)</f>
        <v>0</v>
      </c>
      <c r="N3" s="63" t="n">
        <f aca="false">IF($B3&lt;=N$2,IF($C3&gt;=N$2,($D3*N$1)/10000,0),0)</f>
        <v>0</v>
      </c>
      <c r="O3" s="63" t="n">
        <f aca="false">IF($B3&lt;=O$2,IF($C3&gt;=O$2,($D3*O$1)/10000,0),0)</f>
        <v>0</v>
      </c>
      <c r="P3" s="63" t="n">
        <f aca="false">IF($B3&lt;=P$2,IF($C3&gt;=P$2,($D3*P$1)/10000,0),0)</f>
        <v>0</v>
      </c>
      <c r="Q3" s="63" t="n">
        <f aca="false">IF($B3&lt;=Q$2,IF($C3&gt;=Q$2,($D3*Q$1)/10000,0),0)</f>
        <v>0</v>
      </c>
    </row>
    <row r="4" customFormat="false" ht="13.5" hidden="false" customHeight="false" outlineLevel="0" collapsed="false">
      <c r="A4" s="64" t="s">
        <v>55</v>
      </c>
      <c r="B4" s="65" t="s">
        <v>56</v>
      </c>
      <c r="C4" s="65" t="s">
        <v>57</v>
      </c>
      <c r="D4" s="66" t="s">
        <v>13</v>
      </c>
      <c r="E4" s="67" t="s">
        <v>58</v>
      </c>
      <c r="F4" s="68" t="s">
        <v>59</v>
      </c>
      <c r="G4" s="68" t="s">
        <v>60</v>
      </c>
      <c r="H4" s="69" t="s">
        <v>61</v>
      </c>
      <c r="I4" s="68" t="s">
        <v>62</v>
      </c>
      <c r="J4" s="68" t="s">
        <v>63</v>
      </c>
      <c r="K4" s="68" t="s">
        <v>60</v>
      </c>
      <c r="L4" s="70" t="s">
        <v>64</v>
      </c>
      <c r="M4" s="70" t="s">
        <v>65</v>
      </c>
      <c r="N4" s="70" t="s">
        <v>66</v>
      </c>
      <c r="O4" s="70" t="s">
        <v>67</v>
      </c>
      <c r="P4" s="70" t="s">
        <v>68</v>
      </c>
      <c r="Q4" s="70" t="s">
        <v>69</v>
      </c>
      <c r="R4" s="70" t="s">
        <v>70</v>
      </c>
      <c r="S4" s="70" t="s">
        <v>71</v>
      </c>
      <c r="T4" s="70" t="s">
        <v>72</v>
      </c>
      <c r="U4" s="70" t="s">
        <v>73</v>
      </c>
      <c r="V4" s="70" t="s">
        <v>74</v>
      </c>
      <c r="W4" s="70" t="s">
        <v>75</v>
      </c>
      <c r="X4" s="70" t="s">
        <v>76</v>
      </c>
      <c r="Y4" s="70" t="s">
        <v>77</v>
      </c>
      <c r="Z4" s="70" t="s">
        <v>78</v>
      </c>
      <c r="AA4" s="70" t="s">
        <v>79</v>
      </c>
      <c r="AB4" s="70" t="s">
        <v>80</v>
      </c>
      <c r="AC4" s="70" t="s">
        <v>81</v>
      </c>
      <c r="AD4" s="70" t="s">
        <v>82</v>
      </c>
      <c r="AE4" s="70" t="s">
        <v>83</v>
      </c>
      <c r="AF4" s="70" t="s">
        <v>84</v>
      </c>
      <c r="AG4" s="70" t="s">
        <v>85</v>
      </c>
      <c r="AH4" s="70" t="s">
        <v>86</v>
      </c>
      <c r="AI4" s="70" t="s">
        <v>87</v>
      </c>
      <c r="AJ4" s="70" t="s">
        <v>88</v>
      </c>
      <c r="AK4" s="70" t="s">
        <v>89</v>
      </c>
      <c r="AL4" s="70" t="s">
        <v>90</v>
      </c>
      <c r="AM4" s="70" t="s">
        <v>91</v>
      </c>
      <c r="AN4" s="70" t="s">
        <v>92</v>
      </c>
      <c r="AO4" s="70" t="s">
        <v>93</v>
      </c>
      <c r="AP4" s="70" t="s">
        <v>94</v>
      </c>
      <c r="AQ4" s="70" t="s">
        <v>95</v>
      </c>
      <c r="AR4" s="70" t="s">
        <v>96</v>
      </c>
      <c r="AS4" s="70" t="s">
        <v>97</v>
      </c>
      <c r="AT4" s="70" t="s">
        <v>98</v>
      </c>
      <c r="AU4" s="70" t="s">
        <v>99</v>
      </c>
      <c r="AV4" s="70" t="s">
        <v>100</v>
      </c>
      <c r="AW4" s="70" t="s">
        <v>101</v>
      </c>
      <c r="AX4" s="70" t="s">
        <v>102</v>
      </c>
      <c r="AY4" s="70" t="s">
        <v>103</v>
      </c>
      <c r="AZ4" s="70" t="s">
        <v>104</v>
      </c>
      <c r="BA4" s="70" t="s">
        <v>105</v>
      </c>
      <c r="BB4" s="70" t="s">
        <v>106</v>
      </c>
      <c r="BC4" s="70" t="s">
        <v>107</v>
      </c>
      <c r="BD4" s="70" t="s">
        <v>108</v>
      </c>
      <c r="BE4" s="70" t="s">
        <v>109</v>
      </c>
      <c r="BF4" s="70" t="s">
        <v>110</v>
      </c>
      <c r="BG4" s="70" t="s">
        <v>111</v>
      </c>
      <c r="BH4" s="70" t="s">
        <v>112</v>
      </c>
      <c r="BI4" s="70" t="s">
        <v>113</v>
      </c>
      <c r="BJ4" s="70" t="s">
        <v>114</v>
      </c>
      <c r="BK4" s="70" t="s">
        <v>115</v>
      </c>
      <c r="BL4" s="70" t="s">
        <v>116</v>
      </c>
      <c r="BM4" s="70" t="s">
        <v>117</v>
      </c>
      <c r="BN4" s="70" t="s">
        <v>118</v>
      </c>
      <c r="BO4" s="70" t="s">
        <v>119</v>
      </c>
      <c r="BP4" s="70" t="s">
        <v>120</v>
      </c>
      <c r="BQ4" s="70" t="s">
        <v>121</v>
      </c>
      <c r="BR4" s="70" t="s">
        <v>122</v>
      </c>
      <c r="BS4" s="70" t="s">
        <v>123</v>
      </c>
      <c r="BT4" s="70" t="s">
        <v>124</v>
      </c>
      <c r="BU4" s="70" t="s">
        <v>125</v>
      </c>
      <c r="BV4" s="70" t="s">
        <v>126</v>
      </c>
    </row>
    <row r="5" customFormat="false" ht="13.5" hidden="false" customHeight="false" outlineLevel="0" collapsed="false"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</row>
    <row r="6" customFormat="false" ht="12.75" hidden="false" customHeight="false" outlineLevel="0" collapsed="false"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</row>
    <row r="7" customFormat="false" ht="12.75" hidden="false" customHeight="false" outlineLevel="0" collapsed="false"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</row>
    <row r="8" customFormat="false" ht="12.75" hidden="false" customHeight="false" outlineLevel="0" collapsed="false">
      <c r="A8" s="58" t="s">
        <v>127</v>
      </c>
      <c r="K8" s="7" t="s">
        <v>128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</row>
    <row r="9" customFormat="false" ht="12.75" hidden="false" customHeight="false" outlineLevel="0" collapsed="false">
      <c r="G9" s="7" t="s">
        <v>5</v>
      </c>
      <c r="K9" s="7" t="str">
        <f aca="false">IF(I9=1,0,G9)</f>
        <v>CENTRAL</v>
      </c>
      <c r="L9" s="63" t="n">
        <v>439.535751704805</v>
      </c>
      <c r="M9" s="63" t="n">
        <v>351.951411043259</v>
      </c>
      <c r="N9" s="63" t="n">
        <v>290.859731796555</v>
      </c>
      <c r="O9" s="63" t="n">
        <v>-25.7145955090945</v>
      </c>
      <c r="P9" s="63" t="n">
        <v>-30.7632006890872</v>
      </c>
      <c r="Q9" s="63" t="n">
        <v>-27.3617465505131</v>
      </c>
      <c r="R9" s="63" t="n">
        <v>-32.0854903522336</v>
      </c>
      <c r="S9" s="63" t="n">
        <v>-33.2771705480186</v>
      </c>
      <c r="T9" s="63" t="n">
        <v>-29.19825981385</v>
      </c>
      <c r="U9" s="63" t="n">
        <v>-23.1453279779825</v>
      </c>
      <c r="V9" s="63" t="n">
        <v>107.94449565</v>
      </c>
      <c r="W9" s="63" t="n">
        <v>106.64394058</v>
      </c>
      <c r="X9" s="63" t="n">
        <v>47.50202115</v>
      </c>
      <c r="Y9" s="63" t="n">
        <v>51.95306943</v>
      </c>
      <c r="Z9" s="63" t="n">
        <v>39.18064876</v>
      </c>
      <c r="AA9" s="63" t="n">
        <v>21.71750973</v>
      </c>
      <c r="AB9" s="63" t="n">
        <v>18.27660637</v>
      </c>
      <c r="AC9" s="63" t="n">
        <v>20.70995887</v>
      </c>
      <c r="AD9" s="63" t="n">
        <v>19.18667512</v>
      </c>
      <c r="AE9" s="63" t="n">
        <v>19.63178166</v>
      </c>
      <c r="AF9" s="63" t="n">
        <v>21.98413269</v>
      </c>
      <c r="AG9" s="63" t="n">
        <v>14.78725119</v>
      </c>
      <c r="AH9" s="63" t="n">
        <v>15.3114957836291</v>
      </c>
      <c r="AI9" s="63" t="n">
        <v>12.1939017276002</v>
      </c>
      <c r="AJ9" s="63" t="n">
        <v>21.9476294579719</v>
      </c>
      <c r="AK9" s="63" t="n">
        <v>27.1219873231992</v>
      </c>
      <c r="AL9" s="63" t="n">
        <v>23.3191702234578</v>
      </c>
      <c r="AM9" s="63" t="n">
        <v>26.12397592</v>
      </c>
      <c r="AN9" s="63" t="n">
        <v>24.80351019</v>
      </c>
      <c r="AO9" s="63" t="n">
        <v>26.49477169</v>
      </c>
      <c r="AP9" s="63" t="n">
        <v>25.43073458</v>
      </c>
      <c r="AQ9" s="63" t="n">
        <v>25.69653982</v>
      </c>
      <c r="AR9" s="63" t="n">
        <v>27.50085415</v>
      </c>
      <c r="AS9" s="63" t="n">
        <v>15.73791771</v>
      </c>
      <c r="AT9" s="63" t="n">
        <v>15.45671969</v>
      </c>
      <c r="AU9" s="63" t="n">
        <v>14.10657683</v>
      </c>
      <c r="AV9" s="63" t="n">
        <v>7.50459907</v>
      </c>
      <c r="AW9" s="63" t="n">
        <v>7.31571656</v>
      </c>
      <c r="AX9" s="63" t="n">
        <v>9.23599817</v>
      </c>
      <c r="AY9" s="63" t="n">
        <v>1.18130914</v>
      </c>
      <c r="AZ9" s="63" t="n">
        <v>1.10633114</v>
      </c>
      <c r="BA9" s="63" t="n">
        <v>1.0743687</v>
      </c>
      <c r="BB9" s="0" t="n">
        <v>0</v>
      </c>
      <c r="BC9" s="0" t="n">
        <v>0</v>
      </c>
      <c r="BD9" s="0" t="n">
        <v>0</v>
      </c>
      <c r="BE9" s="0" t="n">
        <v>41.75557899</v>
      </c>
      <c r="BF9" s="0" t="n">
        <v>0</v>
      </c>
      <c r="BG9" s="0" t="n">
        <v>-24.9403408240078</v>
      </c>
      <c r="BH9" s="0" t="n">
        <v>-40.17765676</v>
      </c>
      <c r="BI9" s="0" t="n">
        <v>-60.706435342939</v>
      </c>
      <c r="BJ9" s="0" t="n">
        <v>-32.12347659</v>
      </c>
      <c r="BK9" s="0" t="n">
        <v>-9.51616996</v>
      </c>
      <c r="BL9" s="0" t="n">
        <v>3.80202015</v>
      </c>
      <c r="BM9" s="0" t="n">
        <v>2.24916616</v>
      </c>
      <c r="BN9" s="0" t="n">
        <v>-130.76451384</v>
      </c>
      <c r="BO9" s="0" t="n">
        <v>-115.208637701114</v>
      </c>
      <c r="BP9" s="0" t="n">
        <v>-77.217593853675</v>
      </c>
      <c r="BQ9" s="0" t="n">
        <v>7.33370483</v>
      </c>
      <c r="BR9" s="0" t="n">
        <v>0</v>
      </c>
      <c r="BS9" s="0" t="n">
        <v>3.73500390019578</v>
      </c>
      <c r="BT9" s="0" t="n">
        <v>0</v>
      </c>
      <c r="BU9" s="0" t="n">
        <v>14.92622632</v>
      </c>
    </row>
    <row r="10" customFormat="false" ht="12.75" hidden="false" customHeight="false" outlineLevel="0" collapsed="false">
      <c r="G10" s="7" t="s">
        <v>4</v>
      </c>
      <c r="K10" s="7" t="str">
        <f aca="false">IF(I10=1,0,G10)</f>
        <v>EAST</v>
      </c>
      <c r="L10" s="63" t="n">
        <v>333.709460358821</v>
      </c>
      <c r="M10" s="63" t="n">
        <v>195.432764182629</v>
      </c>
      <c r="N10" s="63" t="n">
        <v>189.865351416674</v>
      </c>
      <c r="O10" s="63" t="n">
        <v>140.29757685</v>
      </c>
      <c r="P10" s="63" t="n">
        <v>144.32294842</v>
      </c>
      <c r="Q10" s="63" t="n">
        <v>133.06444758</v>
      </c>
      <c r="R10" s="63" t="n">
        <v>131.49913172</v>
      </c>
      <c r="S10" s="63" t="n">
        <v>130.42646434</v>
      </c>
      <c r="T10" s="63" t="n">
        <v>118.86937359</v>
      </c>
      <c r="U10" s="63" t="n">
        <v>128.58951402</v>
      </c>
      <c r="V10" s="63" t="n">
        <v>141.16516376</v>
      </c>
      <c r="W10" s="63" t="n">
        <v>132.54565359</v>
      </c>
      <c r="X10" s="63" t="n">
        <v>116.41341119</v>
      </c>
      <c r="Y10" s="63" t="n">
        <v>109.41079591</v>
      </c>
      <c r="Z10" s="63" t="n">
        <v>126.65547145</v>
      </c>
      <c r="AA10" s="63" t="n">
        <v>131.377825</v>
      </c>
      <c r="AB10" s="63" t="n">
        <v>136.38276829</v>
      </c>
      <c r="AC10" s="63" t="n">
        <v>128.63484844</v>
      </c>
      <c r="AD10" s="63" t="n">
        <v>129.56113118</v>
      </c>
      <c r="AE10" s="63" t="n">
        <v>125.85999022</v>
      </c>
      <c r="AF10" s="63" t="n">
        <v>117.99365661</v>
      </c>
      <c r="AG10" s="63" t="n">
        <v>129.91147117</v>
      </c>
      <c r="AH10" s="63" t="n">
        <v>114.05580247</v>
      </c>
      <c r="AI10" s="63" t="n">
        <v>106.65190585</v>
      </c>
      <c r="AJ10" s="63" t="n">
        <v>82.59745719</v>
      </c>
      <c r="AK10" s="63" t="n">
        <v>77.65444895</v>
      </c>
      <c r="AL10" s="63" t="n">
        <v>85.95320915</v>
      </c>
      <c r="AM10" s="63" t="n">
        <v>85.69624818</v>
      </c>
      <c r="AN10" s="63" t="n">
        <v>87.79150595</v>
      </c>
      <c r="AO10" s="63" t="n">
        <v>84.24436159</v>
      </c>
      <c r="AP10" s="63" t="n">
        <v>85.75325783</v>
      </c>
      <c r="AQ10" s="63" t="n">
        <v>84.12990959</v>
      </c>
      <c r="AR10" s="63" t="n">
        <v>80.07490441</v>
      </c>
      <c r="AS10" s="63" t="n">
        <v>54.51375688</v>
      </c>
      <c r="AT10" s="63" t="n">
        <v>45.46457094</v>
      </c>
      <c r="AU10" s="63" t="n">
        <v>39.91247423</v>
      </c>
      <c r="AV10" s="63" t="n">
        <v>37.72561983</v>
      </c>
      <c r="AW10" s="63" t="n">
        <v>40.16668275</v>
      </c>
      <c r="AX10" s="63" t="n">
        <v>45.15441663</v>
      </c>
      <c r="AY10" s="63" t="n">
        <v>48.80199845</v>
      </c>
      <c r="AZ10" s="63" t="n">
        <v>51.04817365</v>
      </c>
      <c r="BA10" s="63" t="n">
        <v>49.22391488</v>
      </c>
      <c r="BB10" s="0" t="n">
        <v>0</v>
      </c>
      <c r="BC10" s="0" t="n">
        <v>0</v>
      </c>
      <c r="BD10" s="0" t="n">
        <v>0</v>
      </c>
      <c r="BE10" s="0" t="n">
        <v>176.80845931</v>
      </c>
      <c r="BF10" s="0" t="n">
        <v>0</v>
      </c>
      <c r="BG10" s="0" t="n">
        <v>249.525450318189</v>
      </c>
      <c r="BH10" s="0" t="n">
        <v>-18.37226922</v>
      </c>
      <c r="BI10" s="0" t="n">
        <v>27.6661366698286</v>
      </c>
      <c r="BJ10" s="0" t="n">
        <v>-173.01005508</v>
      </c>
      <c r="BK10" s="0" t="n">
        <v>-39.8714895</v>
      </c>
      <c r="BL10" s="0" t="n">
        <v>18.1546546</v>
      </c>
      <c r="BM10" s="0" t="n">
        <v>14.84447085</v>
      </c>
      <c r="BN10" s="0" t="n">
        <v>-268.71994016</v>
      </c>
      <c r="BO10" s="0" t="n">
        <v>-54.7171402342357</v>
      </c>
      <c r="BP10" s="0" t="n">
        <v>-292.611752298543</v>
      </c>
      <c r="BQ10" s="0" t="n">
        <v>32.74259597</v>
      </c>
      <c r="BR10" s="0" t="n">
        <v>0</v>
      </c>
      <c r="BS10" s="0" t="n">
        <v>117.491928165701</v>
      </c>
      <c r="BT10" s="0" t="n">
        <v>0</v>
      </c>
      <c r="BU10" s="0" t="n">
        <v>74.28824267</v>
      </c>
    </row>
    <row r="11" customFormat="false" ht="12.75" hidden="false" customHeight="false" outlineLevel="0" collapsed="false">
      <c r="G11" s="7" t="s">
        <v>3</v>
      </c>
      <c r="K11" s="7" t="str">
        <f aca="false">IF(I11=1,0,G11)</f>
        <v>NY</v>
      </c>
      <c r="L11" s="63" t="n">
        <v>46.9959109355448</v>
      </c>
      <c r="M11" s="63" t="n">
        <v>-51.9271020048083</v>
      </c>
      <c r="N11" s="63" t="n">
        <v>175.866336763882</v>
      </c>
      <c r="O11" s="63" t="n">
        <v>19.914135179261</v>
      </c>
      <c r="P11" s="63" t="n">
        <v>12.2924597819022</v>
      </c>
      <c r="Q11" s="63" t="n">
        <v>3.70459946542228</v>
      </c>
      <c r="R11" s="63" t="n">
        <v>55.8466517938242</v>
      </c>
      <c r="S11" s="63" t="n">
        <v>51.1940380659176</v>
      </c>
      <c r="T11" s="63" t="n">
        <v>11.9759966752266</v>
      </c>
      <c r="U11" s="63" t="n">
        <v>20.6673309561695</v>
      </c>
      <c r="V11" s="63" t="n">
        <v>-4.44625602431135</v>
      </c>
      <c r="W11" s="63" t="n">
        <v>-11.0585931357982</v>
      </c>
      <c r="X11" s="63" t="n">
        <v>10.1379669832477</v>
      </c>
      <c r="Y11" s="63" t="n">
        <v>-3.17649486148014</v>
      </c>
      <c r="Z11" s="63" t="n">
        <v>5.12066912161217</v>
      </c>
      <c r="AA11" s="63" t="n">
        <v>-10.19115866</v>
      </c>
      <c r="AB11" s="63" t="n">
        <v>-10.12614226</v>
      </c>
      <c r="AC11" s="63" t="n">
        <v>-9.9697172</v>
      </c>
      <c r="AD11" s="63" t="n">
        <v>-9.89535374</v>
      </c>
      <c r="AE11" s="63" t="n">
        <v>-9.73578066</v>
      </c>
      <c r="AF11" s="63" t="n">
        <v>-9.52791514</v>
      </c>
      <c r="AG11" s="63" t="n">
        <v>-9.40883331</v>
      </c>
      <c r="AH11" s="63" t="n">
        <v>0</v>
      </c>
      <c r="AI11" s="63" t="n">
        <v>0</v>
      </c>
      <c r="AJ11" s="63" t="n">
        <v>0</v>
      </c>
      <c r="AK11" s="63" t="n">
        <v>0</v>
      </c>
      <c r="AL11" s="63" t="n">
        <v>0</v>
      </c>
      <c r="AM11" s="63" t="n">
        <v>0</v>
      </c>
      <c r="AN11" s="63" t="n">
        <v>0</v>
      </c>
      <c r="AO11" s="63" t="n">
        <v>0</v>
      </c>
      <c r="AP11" s="63" t="n">
        <v>0</v>
      </c>
      <c r="AQ11" s="63" t="n">
        <v>0</v>
      </c>
      <c r="AR11" s="63" t="n">
        <v>0</v>
      </c>
      <c r="AS11" s="63" t="n">
        <v>0</v>
      </c>
      <c r="AT11" s="63" t="n">
        <v>0</v>
      </c>
      <c r="AU11" s="63" t="n">
        <v>0</v>
      </c>
      <c r="AV11" s="63" t="n">
        <v>0</v>
      </c>
      <c r="AW11" s="63" t="n">
        <v>0</v>
      </c>
      <c r="AX11" s="63" t="n">
        <v>0</v>
      </c>
      <c r="AY11" s="63" t="n">
        <v>0</v>
      </c>
      <c r="AZ11" s="63" t="n">
        <v>0</v>
      </c>
      <c r="BA11" s="63" t="n">
        <v>0</v>
      </c>
      <c r="BB11" s="0" t="n">
        <v>0</v>
      </c>
      <c r="BC11" s="0" t="n">
        <v>0</v>
      </c>
      <c r="BD11" s="0" t="n">
        <v>0</v>
      </c>
      <c r="BE11" s="0" t="n">
        <v>204.0142037</v>
      </c>
      <c r="BF11" s="0" t="n">
        <v>84.4101750282765</v>
      </c>
      <c r="BG11" s="0" t="n">
        <v>88.7316367120428</v>
      </c>
      <c r="BH11" s="0" t="n">
        <v>514.63156384</v>
      </c>
      <c r="BI11" s="0" t="n">
        <v>56.4860874</v>
      </c>
      <c r="BJ11" s="0" t="n">
        <v>-6.26087596</v>
      </c>
      <c r="BK11" s="0" t="n">
        <v>-2.44894108</v>
      </c>
      <c r="BL11" s="0" t="n">
        <v>16.90193185</v>
      </c>
      <c r="BM11" s="0" t="n">
        <v>0</v>
      </c>
      <c r="BN11" s="0" t="n">
        <v>-6.74073835</v>
      </c>
      <c r="BO11" s="0" t="n">
        <v>0</v>
      </c>
      <c r="BP11" s="0" t="n">
        <v>-251.05853417768</v>
      </c>
      <c r="BQ11" s="0" t="n">
        <v>15.02470688</v>
      </c>
      <c r="BR11" s="0" t="n">
        <v>0</v>
      </c>
      <c r="BS11" s="0" t="n">
        <v>78.8224097638134</v>
      </c>
      <c r="BT11" s="0" t="n">
        <v>0</v>
      </c>
      <c r="BU11" s="0" t="n">
        <v>0</v>
      </c>
    </row>
    <row r="12" customFormat="false" ht="12.75" hidden="false" customHeight="false" outlineLevel="0" collapsed="false">
      <c r="G12" s="7" t="s">
        <v>7</v>
      </c>
      <c r="K12" s="7" t="str">
        <f aca="false">IF(I12=1,0,G12)</f>
        <v>TEXAS</v>
      </c>
      <c r="L12" s="63" t="n">
        <v>-82.378434649536</v>
      </c>
      <c r="M12" s="63" t="n">
        <v>-23.851295991744</v>
      </c>
      <c r="N12" s="63" t="n">
        <v>136.043613691227</v>
      </c>
      <c r="O12" s="63" t="n">
        <v>90.06209575</v>
      </c>
      <c r="P12" s="63" t="n">
        <v>87.23827841</v>
      </c>
      <c r="Q12" s="63" t="n">
        <v>58.08270995</v>
      </c>
      <c r="R12" s="63" t="n">
        <v>35.52938874</v>
      </c>
      <c r="S12" s="63" t="n">
        <v>32.00206674</v>
      </c>
      <c r="T12" s="63" t="n">
        <v>29.20276289</v>
      </c>
      <c r="U12" s="63" t="n">
        <v>29.93920365</v>
      </c>
      <c r="V12" s="63" t="n">
        <v>92.57593077</v>
      </c>
      <c r="W12" s="63" t="n">
        <v>85.95826117</v>
      </c>
      <c r="X12" s="63" t="n">
        <v>-8.12818382</v>
      </c>
      <c r="Y12" s="63" t="n">
        <v>-8.16150424</v>
      </c>
      <c r="Z12" s="63" t="n">
        <v>-8.28618195</v>
      </c>
      <c r="AA12" s="63" t="n">
        <v>-0.35861664</v>
      </c>
      <c r="AB12" s="63" t="n">
        <v>0.46267133</v>
      </c>
      <c r="AC12" s="63" t="n">
        <v>0.01308599</v>
      </c>
      <c r="AD12" s="63" t="n">
        <v>-0.74448993</v>
      </c>
      <c r="AE12" s="63" t="n">
        <v>-1.45291578</v>
      </c>
      <c r="AF12" s="63" t="n">
        <v>-2.05058236</v>
      </c>
      <c r="AG12" s="63" t="n">
        <v>-2.4331582</v>
      </c>
      <c r="AH12" s="63" t="n">
        <v>-3.0508274</v>
      </c>
      <c r="AI12" s="63" t="n">
        <v>-3.71584488</v>
      </c>
      <c r="AJ12" s="63" t="n">
        <v>-3.82921044</v>
      </c>
      <c r="AK12" s="63" t="n">
        <v>-3.85214984</v>
      </c>
      <c r="AL12" s="63" t="n">
        <v>-4.63104775</v>
      </c>
      <c r="AM12" s="63" t="n">
        <v>-0.79431678</v>
      </c>
      <c r="AN12" s="63" t="n">
        <v>-0.82135342</v>
      </c>
      <c r="AO12" s="63" t="n">
        <v>-0.74165244</v>
      </c>
      <c r="AP12" s="63" t="n">
        <v>-0.7669245</v>
      </c>
      <c r="AQ12" s="63" t="n">
        <v>-0.7399799</v>
      </c>
      <c r="AR12" s="63" t="n">
        <v>-0.78181009</v>
      </c>
      <c r="AS12" s="63" t="n">
        <v>-0.68615741</v>
      </c>
      <c r="AT12" s="63" t="n">
        <v>-0.7297745</v>
      </c>
      <c r="AU12" s="63" t="n">
        <v>0</v>
      </c>
      <c r="AV12" s="63" t="n">
        <v>0</v>
      </c>
      <c r="AW12" s="63" t="n">
        <v>0</v>
      </c>
      <c r="AX12" s="63" t="n">
        <v>0</v>
      </c>
      <c r="AY12" s="63" t="n">
        <v>0</v>
      </c>
      <c r="AZ12" s="63" t="n">
        <v>0</v>
      </c>
      <c r="BA12" s="63" t="n">
        <v>0</v>
      </c>
      <c r="BB12" s="0" t="n">
        <v>0</v>
      </c>
      <c r="BC12" s="0" t="n">
        <v>0</v>
      </c>
      <c r="BD12" s="0" t="n">
        <v>0</v>
      </c>
      <c r="BE12" s="0" t="n">
        <v>126.99088787</v>
      </c>
      <c r="BF12" s="0" t="n">
        <v>0</v>
      </c>
      <c r="BG12" s="0" t="n">
        <v>-107.006027677344</v>
      </c>
      <c r="BH12" s="0" t="n">
        <v>118.87614983</v>
      </c>
      <c r="BI12" s="0" t="n">
        <v>49.5543582</v>
      </c>
      <c r="BJ12" s="0" t="n">
        <v>0</v>
      </c>
      <c r="BK12" s="0" t="n">
        <v>0</v>
      </c>
      <c r="BL12" s="0" t="n">
        <v>0</v>
      </c>
      <c r="BM12" s="0" t="n">
        <v>0</v>
      </c>
      <c r="BN12" s="0" t="n">
        <v>-5.23503958</v>
      </c>
      <c r="BO12" s="0" t="n">
        <v>0</v>
      </c>
      <c r="BP12" s="0" t="n">
        <v>-203.36230083</v>
      </c>
      <c r="BQ12" s="0" t="n">
        <v>0</v>
      </c>
      <c r="BR12" s="0" t="n">
        <v>0</v>
      </c>
      <c r="BS12" s="0" t="n">
        <v>-32.62777997</v>
      </c>
      <c r="BT12" s="0" t="n">
        <v>0</v>
      </c>
      <c r="BU12" s="0" t="n">
        <v>0</v>
      </c>
    </row>
    <row r="13" customFormat="false" ht="12.75" hidden="false" customHeight="false" outlineLevel="0" collapsed="false">
      <c r="G13" s="7" t="s">
        <v>6</v>
      </c>
      <c r="I13" s="7" t="n">
        <v>0</v>
      </c>
      <c r="K13" s="7" t="str">
        <f aca="false">IF(I13=1,0,G13)</f>
        <v>WEST</v>
      </c>
      <c r="L13" s="63" t="n">
        <v>-213.132021487711</v>
      </c>
      <c r="M13" s="63" t="n">
        <v>-77.0716531270441</v>
      </c>
      <c r="N13" s="63" t="n">
        <v>2.42423643108469</v>
      </c>
      <c r="O13" s="63" t="n">
        <v>-120.739114118221</v>
      </c>
      <c r="P13" s="63" t="n">
        <v>-60.2613434969127</v>
      </c>
      <c r="Q13" s="63" t="n">
        <v>-62.2364453950786</v>
      </c>
      <c r="R13" s="63" t="n">
        <v>-22.6541661048293</v>
      </c>
      <c r="S13" s="63" t="n">
        <v>-19.501025141504</v>
      </c>
      <c r="T13" s="63" t="n">
        <v>-24.511206485502</v>
      </c>
      <c r="U13" s="63" t="n">
        <v>-22.2116217326418</v>
      </c>
      <c r="V13" s="63" t="n">
        <v>-84.31371855</v>
      </c>
      <c r="W13" s="63" t="n">
        <v>-87.22638364</v>
      </c>
      <c r="X13" s="63" t="n">
        <v>-21.70156011</v>
      </c>
      <c r="Y13" s="63" t="n">
        <v>-23.68149328</v>
      </c>
      <c r="Z13" s="63" t="n">
        <v>-16.08906119</v>
      </c>
      <c r="AA13" s="63" t="n">
        <v>-6.45234151</v>
      </c>
      <c r="AB13" s="63" t="n">
        <v>-4.62233848</v>
      </c>
      <c r="AC13" s="63" t="n">
        <v>-6.01278115</v>
      </c>
      <c r="AD13" s="63" t="n">
        <v>-5.75075057</v>
      </c>
      <c r="AE13" s="63" t="n">
        <v>-6.49197201</v>
      </c>
      <c r="AF13" s="63" t="n">
        <v>-7.86763792</v>
      </c>
      <c r="AG13" s="63" t="n">
        <v>-7.5543747</v>
      </c>
      <c r="AH13" s="63" t="n">
        <v>-6.34854692</v>
      </c>
      <c r="AI13" s="63" t="n">
        <v>-6.52546628</v>
      </c>
      <c r="AJ13" s="63" t="n">
        <v>-8.84144345750007</v>
      </c>
      <c r="AK13" s="63" t="n">
        <v>-12.9543214908666</v>
      </c>
      <c r="AL13" s="63" t="n">
        <v>-7.51159413598841</v>
      </c>
      <c r="AM13" s="63" t="n">
        <v>-8.41575511370847</v>
      </c>
      <c r="AN13" s="63" t="n">
        <v>-6.78151421658807</v>
      </c>
      <c r="AO13" s="63" t="n">
        <v>-8.29115333957285</v>
      </c>
      <c r="AP13" s="63" t="n">
        <v>-6.73516633701892</v>
      </c>
      <c r="AQ13" s="63" t="n">
        <v>-6.6730932794871</v>
      </c>
      <c r="AR13" s="63" t="n">
        <v>-8.18789903555327</v>
      </c>
      <c r="AS13" s="63" t="n">
        <v>-6.65996128248115</v>
      </c>
      <c r="AT13" s="63" t="n">
        <v>1.00395442282482</v>
      </c>
      <c r="AU13" s="63" t="n">
        <v>2.2539134416381</v>
      </c>
      <c r="AV13" s="63" t="n">
        <v>-4.66098769</v>
      </c>
      <c r="AW13" s="63" t="n">
        <v>-4.63082706</v>
      </c>
      <c r="AX13" s="63" t="n">
        <v>-5.09407506</v>
      </c>
      <c r="AY13" s="63" t="n">
        <v>-5.18814212</v>
      </c>
      <c r="AZ13" s="63" t="n">
        <v>-5.40821362</v>
      </c>
      <c r="BA13" s="63" t="n">
        <v>-5.26702445</v>
      </c>
      <c r="BB13" s="0" t="n">
        <v>0</v>
      </c>
      <c r="BC13" s="0" t="n">
        <v>0</v>
      </c>
      <c r="BD13" s="0" t="n">
        <v>0</v>
      </c>
      <c r="BE13" s="0" t="n">
        <v>202.3316548</v>
      </c>
      <c r="BF13" s="0" t="n">
        <v>0</v>
      </c>
      <c r="BG13" s="0" t="n">
        <v>-67.72516718</v>
      </c>
      <c r="BH13" s="0" t="n">
        <v>22.92755684</v>
      </c>
      <c r="BI13" s="0" t="n">
        <v>-21.64984231</v>
      </c>
      <c r="BJ13" s="0" t="n">
        <v>0</v>
      </c>
      <c r="BK13" s="0" t="n">
        <v>0</v>
      </c>
      <c r="BL13" s="0" t="n">
        <v>0</v>
      </c>
      <c r="BM13" s="0" t="n">
        <v>0</v>
      </c>
      <c r="BN13" s="0" t="n">
        <v>-16.71549374</v>
      </c>
      <c r="BO13" s="0" t="n">
        <v>0</v>
      </c>
      <c r="BP13" s="0" t="n">
        <v>31.44041993</v>
      </c>
      <c r="BQ13" s="0" t="n">
        <v>0</v>
      </c>
      <c r="BR13" s="0" t="n">
        <v>0</v>
      </c>
      <c r="BS13" s="0" t="n">
        <v>-61.56268972</v>
      </c>
      <c r="BT13" s="0" t="n">
        <v>0</v>
      </c>
      <c r="BU13" s="0" t="n">
        <v>0</v>
      </c>
    </row>
    <row r="14" customFormat="false" ht="12.75" hidden="false" customHeight="false" outlineLevel="0" collapsed="false">
      <c r="K14" s="7" t="n">
        <f aca="false">IF(I14=1,0,G14)</f>
        <v>0</v>
      </c>
      <c r="L14" s="63" t="n">
        <f aca="false">IF($B14&lt;=L$2,IF($C14&gt;=L$2,($D14*L$1)/10000,0),0)</f>
        <v>0</v>
      </c>
      <c r="M14" s="63"/>
      <c r="N14" s="63" t="n">
        <v>832.48223168</v>
      </c>
      <c r="O14" s="63" t="n">
        <v>0</v>
      </c>
      <c r="P14" s="63" t="n">
        <v>-18.63678436</v>
      </c>
      <c r="Q14" s="63" t="n">
        <v>61.4110001159945</v>
      </c>
      <c r="R14" s="63" t="n">
        <v>1068.8862739903</v>
      </c>
      <c r="S14" s="63" t="n">
        <v>0</v>
      </c>
      <c r="T14" s="63" t="n">
        <v>0</v>
      </c>
      <c r="U14" s="63" t="n">
        <v>0</v>
      </c>
      <c r="V14" s="63" t="n">
        <v>103.8319209</v>
      </c>
      <c r="W14" s="63" t="n">
        <v>0</v>
      </c>
      <c r="X14" s="63" t="n">
        <v>0</v>
      </c>
      <c r="Y14" s="63" t="n">
        <v>0</v>
      </c>
      <c r="Z14" s="63" t="n">
        <v>-3.55436453</v>
      </c>
      <c r="AA14" s="63" t="n">
        <v>0</v>
      </c>
      <c r="AB14" s="63" t="n">
        <v>0</v>
      </c>
      <c r="AC14" s="63" t="n">
        <v>0</v>
      </c>
      <c r="AD14" s="63" t="n">
        <v>0</v>
      </c>
      <c r="AE14" s="63" t="n">
        <v>-20.41912899</v>
      </c>
      <c r="AF14" s="63" t="n">
        <v>0</v>
      </c>
      <c r="AG14" s="63" t="n">
        <v>0</v>
      </c>
      <c r="AH14" s="63" t="n">
        <v>32.794811</v>
      </c>
      <c r="AI14" s="63" t="n">
        <v>0</v>
      </c>
      <c r="AJ14" s="63" t="n">
        <v>-3.10733481569492</v>
      </c>
      <c r="AK14" s="63" t="n">
        <v>0</v>
      </c>
      <c r="AL14" s="63" t="n">
        <v>84.08392299</v>
      </c>
      <c r="AM14" s="63" t="n">
        <v>0.24495014</v>
      </c>
      <c r="AN14" s="63" t="n">
        <v>0</v>
      </c>
      <c r="AO14" s="63" t="n">
        <v>0</v>
      </c>
      <c r="AP14" s="63" t="n">
        <v>608.23791039</v>
      </c>
      <c r="AQ14" s="63" t="n">
        <v>0</v>
      </c>
      <c r="AR14" s="63" t="n">
        <v>0</v>
      </c>
      <c r="AS14" s="63" t="n">
        <v>0</v>
      </c>
      <c r="AT14" s="63" t="n">
        <v>188.19716778</v>
      </c>
      <c r="AU14" s="63" t="n">
        <v>0</v>
      </c>
      <c r="AV14" s="63" t="n">
        <v>0</v>
      </c>
      <c r="AW14" s="63" t="n">
        <v>0</v>
      </c>
      <c r="AX14" s="63" t="n">
        <v>0</v>
      </c>
      <c r="AY14" s="63" t="n">
        <v>35.80220337</v>
      </c>
      <c r="AZ14" s="63" t="n">
        <v>0</v>
      </c>
      <c r="BA14" s="63" t="n">
        <v>0</v>
      </c>
      <c r="BB14" s="0" t="n">
        <v>0</v>
      </c>
      <c r="BC14" s="0" t="n">
        <v>0</v>
      </c>
      <c r="BD14" s="0" t="n">
        <v>0</v>
      </c>
      <c r="BE14" s="0" t="n">
        <v>0</v>
      </c>
      <c r="BF14" s="0" t="n">
        <v>0</v>
      </c>
      <c r="BG14" s="0" t="n">
        <v>0</v>
      </c>
      <c r="BH14" s="0" t="n">
        <v>0</v>
      </c>
      <c r="BI14" s="0" t="n">
        <v>-18.63678436</v>
      </c>
      <c r="BJ14" s="0" t="n">
        <v>0</v>
      </c>
      <c r="BK14" s="0" t="n">
        <v>0</v>
      </c>
      <c r="BL14" s="0" t="n">
        <v>0</v>
      </c>
      <c r="BM14" s="0" t="n">
        <v>0</v>
      </c>
      <c r="BN14" s="0" t="n">
        <v>-21.87042817</v>
      </c>
      <c r="BO14" s="0" t="n">
        <v>0</v>
      </c>
      <c r="BP14" s="0" t="n">
        <v>0</v>
      </c>
      <c r="BQ14" s="0" t="n">
        <v>0</v>
      </c>
      <c r="BR14" s="0" t="n">
        <v>0</v>
      </c>
      <c r="BS14" s="0" t="n">
        <v>83.2814282859945</v>
      </c>
      <c r="BT14" s="0" t="n">
        <v>0</v>
      </c>
      <c r="BU14" s="0" t="n">
        <v>0</v>
      </c>
    </row>
    <row r="15" customFormat="false" ht="12.75" hidden="false" customHeight="false" outlineLevel="0" collapsed="false">
      <c r="A15" s="58" t="s">
        <v>129</v>
      </c>
      <c r="H15" s="31" t="s">
        <v>130</v>
      </c>
      <c r="I15" s="7" t="n">
        <v>1</v>
      </c>
      <c r="K15" s="7" t="n">
        <f aca="false">IF(I15=1,0,G15)</f>
        <v>0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</row>
    <row r="16" customFormat="false" ht="12.75" hidden="false" customHeight="false" outlineLevel="0" collapsed="false"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</row>
    <row r="17" customFormat="false" ht="12.75" hidden="false" customHeight="false" outlineLevel="0" collapsed="false">
      <c r="G17" s="7" t="s">
        <v>3</v>
      </c>
      <c r="H17" s="31" t="s">
        <v>131</v>
      </c>
      <c r="K17" s="7" t="str">
        <f aca="false">IF(I17=1,0,G17)</f>
        <v>NY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</row>
    <row r="18" customFormat="false" ht="12.75" hidden="false" customHeight="false" outlineLevel="0" collapsed="false">
      <c r="D18" s="60" t="n">
        <v>4.485</v>
      </c>
      <c r="G18" s="7" t="s">
        <v>6</v>
      </c>
      <c r="H18" s="31" t="s">
        <v>131</v>
      </c>
      <c r="K18" s="7" t="str">
        <f aca="false">IF(I18=1,0,G18)</f>
        <v>WEST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</row>
    <row r="19" customFormat="false" ht="12.75" hidden="false" customHeight="false" outlineLevel="0" collapsed="false">
      <c r="B19" s="60" t="n">
        <f aca="false">25/30</f>
        <v>0.833333333333333</v>
      </c>
      <c r="D19" s="60" t="n">
        <v>4.3785</v>
      </c>
      <c r="G19" s="7" t="s">
        <v>4</v>
      </c>
      <c r="H19" s="31" t="s">
        <v>131</v>
      </c>
      <c r="K19" s="7" t="str">
        <f aca="false">IF(I19=1,0,G19)</f>
        <v>EAST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</row>
    <row r="20" customFormat="false" ht="12.75" hidden="false" customHeight="false" outlineLevel="0" collapsed="false">
      <c r="D20" s="60" t="n">
        <v>3.90785714285714</v>
      </c>
      <c r="G20" s="7" t="s">
        <v>3</v>
      </c>
      <c r="H20" s="31" t="s">
        <v>132</v>
      </c>
      <c r="K20" s="7" t="str">
        <f aca="false">IF(I20=1,0,G20)</f>
        <v>NY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</row>
    <row r="21" customFormat="false" ht="12.75" hidden="false" customHeight="false" outlineLevel="0" collapsed="false">
      <c r="G21" s="7" t="s">
        <v>6</v>
      </c>
      <c r="H21" s="31" t="s">
        <v>132</v>
      </c>
      <c r="K21" s="7" t="str">
        <f aca="false">IF(I21=1,0,G21)</f>
        <v>WEST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</row>
    <row r="22" customFormat="false" ht="12.75" hidden="false" customHeight="false" outlineLevel="0" collapsed="false">
      <c r="G22" s="7" t="s">
        <v>4</v>
      </c>
      <c r="H22" s="31" t="s">
        <v>132</v>
      </c>
      <c r="K22" s="7" t="str">
        <f aca="false">IF(I22=1,0,G22)</f>
        <v>EAST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</row>
    <row r="23" customFormat="false" ht="12.75" hidden="false" customHeight="false" outlineLevel="0" collapsed="false">
      <c r="H23" s="71" t="n">
        <f aca="false">SUM(H25:H60)</f>
        <v>0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</row>
    <row r="24" customFormat="false" ht="12.75" hidden="false" customHeight="false" outlineLevel="0" collapsed="false">
      <c r="E24" s="61" t="n">
        <v>5.33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</row>
    <row r="25" customFormat="false" ht="12" hidden="false" customHeight="true" outlineLevel="0" collapsed="false">
      <c r="B25" s="59" t="n">
        <v>36892</v>
      </c>
      <c r="C25" s="59" t="n">
        <v>36892</v>
      </c>
      <c r="E25" s="61" t="n">
        <v>6.08</v>
      </c>
      <c r="F25" s="7" t="s">
        <v>133</v>
      </c>
      <c r="G25" s="72"/>
      <c r="H25" s="73" t="n">
        <f aca="false">((I25-E25)*SUM(M25:AV25)*10000)</f>
        <v>0</v>
      </c>
      <c r="I25" s="74" t="n">
        <v>6.408</v>
      </c>
      <c r="J25" s="7" t="s">
        <v>63</v>
      </c>
      <c r="K25" s="7" t="n">
        <f aca="false">IF(I25=1,0,G25)</f>
        <v>0</v>
      </c>
      <c r="L25" s="63" t="n">
        <f aca="false">IF($B25&lt;=L$2,IF($C25&gt;=L$2,$D25,0),0)</f>
        <v>0</v>
      </c>
      <c r="M25" s="63" t="n">
        <f aca="false">IF($B25&lt;=M$2,IF($C25&gt;=M$2,$D25,0),0)</f>
        <v>0</v>
      </c>
      <c r="N25" s="63" t="n">
        <f aca="false">IF($B25&lt;=N$2,IF($C25&gt;=N$2,$D25,0),0)</f>
        <v>0</v>
      </c>
      <c r="O25" s="63" t="n">
        <f aca="false">IF($B25&lt;=O$2,IF($C25&gt;=O$2,$D25,0),0)</f>
        <v>0</v>
      </c>
      <c r="P25" s="63" t="n">
        <f aca="false">IF($B25&lt;=P$2,IF($C25&gt;=P$2,$D25,0),0)</f>
        <v>0</v>
      </c>
      <c r="Q25" s="63" t="n">
        <f aca="false">IF($B25&lt;=Q$2,IF($C25&gt;=Q$2,$D25,0),0)</f>
        <v>0</v>
      </c>
      <c r="R25" s="63" t="n">
        <f aca="false">IF($B25&lt;=R$2,IF($C25&gt;=R$2,$D25,0),0)</f>
        <v>0</v>
      </c>
      <c r="S25" s="63" t="n">
        <f aca="false">IF($B25&lt;=S$2,IF($C25&gt;=S$2,$D25,0),0)</f>
        <v>0</v>
      </c>
      <c r="T25" s="63" t="n">
        <f aca="false">IF($B25&lt;=T$2,IF($C25&gt;=T$2,$D25,0),0)</f>
        <v>0</v>
      </c>
      <c r="U25" s="63" t="n">
        <f aca="false">IF($B25&lt;=U$2,IF($C25&gt;=U$2,$D25,0),0)</f>
        <v>0</v>
      </c>
      <c r="V25" s="63" t="n">
        <f aca="false">IF($B25&lt;=V$2,IF($C25&gt;=V$2,$D25,0),0)</f>
        <v>0</v>
      </c>
      <c r="W25" s="63" t="n">
        <f aca="false">IF($B25&lt;=W$2,IF($C25&gt;=W$2,$D25,0),0)</f>
        <v>0</v>
      </c>
      <c r="X25" s="63" t="n">
        <f aca="false">IF($B25&lt;=X$2,IF($C25&gt;=X$2,$D25,0),0)</f>
        <v>0</v>
      </c>
      <c r="Y25" s="63" t="n">
        <f aca="false">IF($B25&lt;=Y$2,IF($C25&gt;=Y$2,$D25,0),0)</f>
        <v>0</v>
      </c>
      <c r="Z25" s="63" t="n">
        <f aca="false">IF($B25&lt;=Z$2,IF($C25&gt;=Z$2,$D25,0),0)</f>
        <v>0</v>
      </c>
      <c r="AA25" s="63" t="n">
        <f aca="false">IF($B25&lt;=AA$2,IF($C25&gt;=AA$2,$D25,0),0)</f>
        <v>0</v>
      </c>
      <c r="AB25" s="63" t="n">
        <f aca="false">IF($B25&lt;=AB$2,IF($C25&gt;=AB$2,$D25,0),0)</f>
        <v>0</v>
      </c>
      <c r="AC25" s="63" t="n">
        <f aca="false">IF($B25&lt;=AC$2,IF($C25&gt;=AC$2,$D25,0),0)</f>
        <v>0</v>
      </c>
      <c r="AD25" s="63" t="n">
        <f aca="false">IF($B25&lt;=AD$2,IF($C25&gt;=AD$2,$D25,0),0)</f>
        <v>0</v>
      </c>
      <c r="AE25" s="63" t="n">
        <f aca="false">IF($B25&lt;=AE$2,IF($C25&gt;=AE$2,$D25,0),0)</f>
        <v>0</v>
      </c>
      <c r="AF25" s="63" t="n">
        <f aca="false">IF($B25&lt;=AF$2,IF($C25&gt;=AF$2,$D25,0),0)</f>
        <v>0</v>
      </c>
      <c r="AG25" s="63" t="n">
        <f aca="false">IF($B25&lt;=AG$2,IF($C25&gt;=AG$2,$D25,0),0)</f>
        <v>0</v>
      </c>
      <c r="AH25" s="63" t="n">
        <f aca="false">IF($B25&lt;=AH$2,IF($C25&gt;=AH$2,$D25,0),0)</f>
        <v>0</v>
      </c>
      <c r="AI25" s="63" t="n">
        <f aca="false">IF($B25&lt;=AI$2,IF($C25&gt;=AI$2,$D25,0),0)</f>
        <v>0</v>
      </c>
      <c r="AJ25" s="63" t="n">
        <f aca="false">IF($B25&lt;=AJ$2,IF($C25&gt;=AJ$2,$D25,0),0)</f>
        <v>0</v>
      </c>
      <c r="AK25" s="63" t="n">
        <f aca="false">IF($B25&lt;=AK$2,IF($C25&gt;=AK$2,$D25,0),0)</f>
        <v>0</v>
      </c>
      <c r="AL25" s="63" t="n">
        <f aca="false">IF($B25&lt;=AL$2,IF($C25&gt;=AL$2,$D25,0),0)</f>
        <v>0</v>
      </c>
      <c r="AM25" s="63" t="n">
        <f aca="false">IF($B25&lt;=AM$2,IF($C25&gt;=AM$2,$D25,0),0)</f>
        <v>0</v>
      </c>
      <c r="AN25" s="63" t="n">
        <f aca="false">IF($B25&lt;=AN$2,IF($C25&gt;=AN$2,$D25,0),0)</f>
        <v>0</v>
      </c>
      <c r="AO25" s="63" t="n">
        <f aca="false">IF($B25&lt;=AO$2,IF($C25&gt;=AO$2,$D25,0),0)</f>
        <v>0</v>
      </c>
      <c r="AP25" s="63" t="n">
        <f aca="false">IF($B25&lt;=AP$2,IF($C25&gt;=AP$2,$D25,0),0)</f>
        <v>0</v>
      </c>
      <c r="AQ25" s="63" t="n">
        <f aca="false">IF($B25&lt;=AQ$2,IF($C25&gt;=AQ$2,$D25,0),0)</f>
        <v>0</v>
      </c>
      <c r="AR25" s="63" t="n">
        <f aca="false">IF($B25&lt;=AR$2,IF($C25&gt;=AR$2,$D25,0),0)</f>
        <v>0</v>
      </c>
      <c r="AS25" s="63" t="n">
        <f aca="false">IF($B25&lt;=AS$2,IF($C25&gt;=AS$2,$D25,0),0)</f>
        <v>0</v>
      </c>
      <c r="AT25" s="63" t="n">
        <f aca="false">IF($B25&lt;=AT$2,IF($C25&gt;=AT$2,$D25,0),0)</f>
        <v>0</v>
      </c>
      <c r="AU25" s="63" t="n">
        <f aca="false">IF($B25&lt;=AU$2,IF($C25&gt;=AU$2,$D25,0),0)</f>
        <v>0</v>
      </c>
      <c r="AV25" s="63" t="n">
        <f aca="false">IF($B25&lt;=AV$2,IF($C25&gt;=AV$2,$D25,0),0)</f>
        <v>0</v>
      </c>
      <c r="AW25" s="63" t="n">
        <f aca="false">IF($B25&lt;=AW$2,IF($C25&gt;=AW$2,$D25,0),0)</f>
        <v>0</v>
      </c>
      <c r="AX25" s="63" t="n">
        <f aca="false">IF($B25&lt;=AX$2,IF($C25&gt;=AX$2,$D25,0),0)</f>
        <v>0</v>
      </c>
      <c r="AY25" s="63" t="n">
        <f aca="false">IF($B25&lt;=AY$2,IF($C25&gt;=AY$2,$D25,0),0)</f>
        <v>0</v>
      </c>
      <c r="AZ25" s="63" t="n">
        <f aca="false">IF($B25&lt;=AZ$2,IF($C25&gt;=AZ$2,$D25,0),0)</f>
        <v>0</v>
      </c>
      <c r="BA25" s="63" t="n">
        <f aca="false">IF($B25&lt;=BA$2,IF($C25&gt;=BA$2,$D25,0),0)</f>
        <v>0</v>
      </c>
      <c r="BB25" s="63" t="n">
        <f aca="false">IF($B25&lt;=BB$2,IF($C25&gt;=BB$2,$D25,0),0)</f>
        <v>0</v>
      </c>
      <c r="BC25" s="63" t="n">
        <f aca="false">IF($B25&lt;=BC$2,IF($C25&gt;=BC$2,$D25,0),0)</f>
        <v>0</v>
      </c>
      <c r="BD25" s="63" t="n">
        <f aca="false">IF($B25&lt;=BD$2,IF($C25&gt;=BD$2,$D25,0),0)</f>
        <v>0</v>
      </c>
      <c r="BE25" s="63" t="n">
        <f aca="false">IF($B25&lt;=BE$2,IF($C25&gt;=BE$2,$D25,0),0)</f>
        <v>0</v>
      </c>
      <c r="BF25" s="63" t="n">
        <f aca="false">IF($B25&lt;=BF$2,IF($C25&gt;=BF$2,$D25,0),0)</f>
        <v>0</v>
      </c>
      <c r="BG25" s="63" t="n">
        <f aca="false">IF($B25&lt;=BG$2,IF($C25&gt;=BG$2,$D25,0),0)</f>
        <v>0</v>
      </c>
      <c r="BH25" s="63" t="n">
        <f aca="false">IF($B25&lt;=BH$2,IF($C25&gt;=BH$2,$D25,0),0)</f>
        <v>0</v>
      </c>
      <c r="BI25" s="63" t="n">
        <f aca="false">IF($B25&lt;=BI$2,IF($C25&gt;=BI$2,$D25,0),0)</f>
        <v>0</v>
      </c>
      <c r="BJ25" s="63" t="n">
        <f aca="false">IF($B25&lt;=BJ$2,IF($C25&gt;=BJ$2,$D25,0),0)</f>
        <v>0</v>
      </c>
      <c r="BK25" s="63" t="n">
        <f aca="false">IF($B25&lt;=BK$2,IF($C25&gt;=BK$2,$D25,0),0)</f>
        <v>0</v>
      </c>
      <c r="BL25" s="63" t="n">
        <f aca="false">IF($B25&lt;=BL$2,IF($C25&gt;=BL$2,$D25,0),0)</f>
        <v>0</v>
      </c>
      <c r="BM25" s="63" t="n">
        <f aca="false">IF($B25&lt;=BM$2,IF($C25&gt;=BM$2,$D25,0),0)</f>
        <v>0</v>
      </c>
      <c r="BN25" s="63" t="n">
        <f aca="false">IF($B25&lt;=BN$2,IF($C25&gt;=BN$2,$D25,0),0)</f>
        <v>0</v>
      </c>
      <c r="BO25" s="63" t="n">
        <f aca="false">IF($B25&lt;=BO$2,IF($C25&gt;=BO$2,$D25,0),0)</f>
        <v>0</v>
      </c>
      <c r="BP25" s="63" t="n">
        <f aca="false">IF($B25&lt;=BP$2,IF($C25&gt;=BP$2,$D25,0),0)</f>
        <v>0</v>
      </c>
      <c r="BQ25" s="63" t="n">
        <f aca="false">IF($B25&lt;=BQ$2,IF($C25&gt;=BQ$2,$D25,0),0)</f>
        <v>0</v>
      </c>
      <c r="BR25" s="63" t="n">
        <f aca="false">IF($B25&lt;=BR$2,IF($C25&gt;=BR$2,$D25,0),0)</f>
        <v>0</v>
      </c>
      <c r="BS25" s="63" t="n">
        <f aca="false">IF($B25&lt;=BS$2,IF($C25&gt;=BS$2,$D25,0),0)</f>
        <v>0</v>
      </c>
      <c r="BT25" s="63" t="n">
        <f aca="false">IF($B25&lt;=BT$2,IF($C25&gt;=BT$2,$D25,0),0)</f>
        <v>0</v>
      </c>
      <c r="BU25" s="63" t="n">
        <f aca="false">IF($B25&lt;=BU$2,IF($C25&gt;=BU$2,$D25,0),0)</f>
        <v>0</v>
      </c>
      <c r="BV25" s="63" t="n">
        <f aca="false">IF($B25&lt;=BV$2,IF($C25&gt;=BV$2,$D25,0),0)</f>
        <v>0</v>
      </c>
    </row>
    <row r="26" customFormat="false" ht="12" hidden="false" customHeight="true" outlineLevel="0" collapsed="false">
      <c r="B26" s="59" t="n">
        <v>36951</v>
      </c>
      <c r="C26" s="59" t="n">
        <v>36951</v>
      </c>
      <c r="E26" s="61" t="n">
        <v>6.355</v>
      </c>
      <c r="F26" s="7" t="s">
        <v>133</v>
      </c>
      <c r="G26" s="72"/>
      <c r="H26" s="73" t="n">
        <f aca="false">((I26-E26)*SUM(M26:AV26)*10000)</f>
        <v>-0</v>
      </c>
      <c r="I26" s="74" t="n">
        <v>6.037</v>
      </c>
      <c r="J26" s="7" t="s">
        <v>63</v>
      </c>
      <c r="K26" s="7" t="n">
        <f aca="false">IF(I26=1,0,G26)</f>
        <v>0</v>
      </c>
      <c r="L26" s="63" t="n">
        <f aca="false">IF($B26&lt;=L$2,IF($C26&gt;=L$2,$D26,0),0)</f>
        <v>0</v>
      </c>
      <c r="M26" s="63" t="n">
        <f aca="false">IF($B26&lt;=M$2,IF($C26&gt;=M$2,$D26,0),0)</f>
        <v>0</v>
      </c>
      <c r="N26" s="63" t="n">
        <f aca="false">IF($B26&lt;=N$2,IF($C26&gt;=N$2,$D26,0),0)</f>
        <v>0</v>
      </c>
      <c r="O26" s="63" t="n">
        <f aca="false">IF($B26&lt;=O$2,IF($C26&gt;=O$2,$D26,0),0)</f>
        <v>0</v>
      </c>
      <c r="P26" s="63" t="n">
        <f aca="false">IF($B26&lt;=P$2,IF($C26&gt;=P$2,$D26,0),0)</f>
        <v>0</v>
      </c>
      <c r="Q26" s="63" t="n">
        <f aca="false">IF($B26&lt;=Q$2,IF($C26&gt;=Q$2,$D26,0),0)</f>
        <v>0</v>
      </c>
      <c r="R26" s="63" t="n">
        <f aca="false">IF($B26&lt;=R$2,IF($C26&gt;=R$2,$D26,0),0)</f>
        <v>0</v>
      </c>
      <c r="S26" s="63" t="n">
        <f aca="false">IF($B26&lt;=S$2,IF($C26&gt;=S$2,$D26,0),0)</f>
        <v>0</v>
      </c>
      <c r="T26" s="63" t="n">
        <f aca="false">IF($B26&lt;=T$2,IF($C26&gt;=T$2,$D26,0),0)</f>
        <v>0</v>
      </c>
      <c r="U26" s="63" t="n">
        <f aca="false">IF($B26&lt;=U$2,IF($C26&gt;=U$2,$D26,0),0)</f>
        <v>0</v>
      </c>
      <c r="V26" s="63" t="n">
        <f aca="false">IF($B26&lt;=V$2,IF($C26&gt;=V$2,$D26,0),0)</f>
        <v>0</v>
      </c>
      <c r="W26" s="63" t="n">
        <f aca="false">IF($B26&lt;=W$2,IF($C26&gt;=W$2,$D26,0),0)</f>
        <v>0</v>
      </c>
      <c r="X26" s="63" t="n">
        <f aca="false">IF($B26&lt;=X$2,IF($C26&gt;=X$2,$D26,0),0)</f>
        <v>0</v>
      </c>
      <c r="Y26" s="63" t="n">
        <f aca="false">IF($B26&lt;=Y$2,IF($C26&gt;=Y$2,$D26,0),0)</f>
        <v>0</v>
      </c>
      <c r="Z26" s="63" t="n">
        <f aca="false">IF($B26&lt;=Z$2,IF($C26&gt;=Z$2,$D26,0),0)</f>
        <v>0</v>
      </c>
      <c r="AA26" s="63" t="n">
        <f aca="false">IF($B26&lt;=AA$2,IF($C26&gt;=AA$2,$D26,0),0)</f>
        <v>0</v>
      </c>
      <c r="AB26" s="63" t="n">
        <f aca="false">IF($B26&lt;=AB$2,IF($C26&gt;=AB$2,$D26,0),0)</f>
        <v>0</v>
      </c>
      <c r="AC26" s="63" t="n">
        <f aca="false">IF($B26&lt;=AC$2,IF($C26&gt;=AC$2,$D26,0),0)</f>
        <v>0</v>
      </c>
      <c r="AD26" s="63" t="n">
        <f aca="false">IF($B26&lt;=AD$2,IF($C26&gt;=AD$2,$D26,0),0)</f>
        <v>0</v>
      </c>
      <c r="AE26" s="63" t="n">
        <f aca="false">IF($B26&lt;=AE$2,IF($C26&gt;=AE$2,$D26,0),0)</f>
        <v>0</v>
      </c>
      <c r="AF26" s="63" t="n">
        <f aca="false">IF($B26&lt;=AF$2,IF($C26&gt;=AF$2,$D26,0),0)</f>
        <v>0</v>
      </c>
      <c r="AG26" s="63" t="n">
        <f aca="false">IF($B26&lt;=AG$2,IF($C26&gt;=AG$2,$D26,0),0)</f>
        <v>0</v>
      </c>
      <c r="AH26" s="63" t="n">
        <f aca="false">IF($B26&lt;=AH$2,IF($C26&gt;=AH$2,$D26,0),0)</f>
        <v>0</v>
      </c>
      <c r="AI26" s="63" t="n">
        <f aca="false">IF($B26&lt;=AI$2,IF($C26&gt;=AI$2,$D26,0),0)</f>
        <v>0</v>
      </c>
      <c r="AJ26" s="63" t="n">
        <f aca="false">IF($B26&lt;=AJ$2,IF($C26&gt;=AJ$2,$D26,0),0)</f>
        <v>0</v>
      </c>
      <c r="AK26" s="63" t="n">
        <f aca="false">IF($B26&lt;=AK$2,IF($C26&gt;=AK$2,$D26,0),0)</f>
        <v>0</v>
      </c>
      <c r="AL26" s="63" t="n">
        <f aca="false">IF($B26&lt;=AL$2,IF($C26&gt;=AL$2,$D26,0),0)</f>
        <v>0</v>
      </c>
      <c r="AM26" s="63" t="n">
        <f aca="false">IF($B26&lt;=AM$2,IF($C26&gt;=AM$2,$D26,0),0)</f>
        <v>0</v>
      </c>
      <c r="AN26" s="63" t="n">
        <f aca="false">IF($B26&lt;=AN$2,IF($C26&gt;=AN$2,$D26,0),0)</f>
        <v>0</v>
      </c>
      <c r="AO26" s="63" t="n">
        <f aca="false">IF($B26&lt;=AO$2,IF($C26&gt;=AO$2,$D26,0),0)</f>
        <v>0</v>
      </c>
      <c r="AP26" s="63" t="n">
        <f aca="false">IF($B26&lt;=AP$2,IF($C26&gt;=AP$2,$D26,0),0)</f>
        <v>0</v>
      </c>
      <c r="AQ26" s="63" t="n">
        <f aca="false">IF($B26&lt;=AQ$2,IF($C26&gt;=AQ$2,$D26,0),0)</f>
        <v>0</v>
      </c>
      <c r="AR26" s="63" t="n">
        <f aca="false">IF($B26&lt;=AR$2,IF($C26&gt;=AR$2,$D26,0),0)</f>
        <v>0</v>
      </c>
      <c r="AS26" s="63" t="n">
        <f aca="false">IF($B26&lt;=AS$2,IF($C26&gt;=AS$2,$D26,0),0)</f>
        <v>0</v>
      </c>
      <c r="AT26" s="63" t="n">
        <f aca="false">IF($B26&lt;=AT$2,IF($C26&gt;=AT$2,$D26,0),0)</f>
        <v>0</v>
      </c>
      <c r="AU26" s="63" t="n">
        <f aca="false">IF($B26&lt;=AU$2,IF($C26&gt;=AU$2,$D26,0),0)</f>
        <v>0</v>
      </c>
      <c r="AV26" s="63" t="n">
        <f aca="false">IF($B26&lt;=AV$2,IF($C26&gt;=AV$2,$D26,0),0)</f>
        <v>0</v>
      </c>
      <c r="AW26" s="63" t="n">
        <f aca="false">IF($B26&lt;=AW$2,IF($C26&gt;=AW$2,$D26,0),0)</f>
        <v>0</v>
      </c>
      <c r="AX26" s="63" t="n">
        <f aca="false">IF($B26&lt;=AX$2,IF($C26&gt;=AX$2,$D26,0),0)</f>
        <v>0</v>
      </c>
      <c r="AY26" s="63" t="n">
        <f aca="false">IF($B26&lt;=AY$2,IF($C26&gt;=AY$2,$D26,0),0)</f>
        <v>0</v>
      </c>
      <c r="AZ26" s="63" t="n">
        <f aca="false">IF($B26&lt;=AZ$2,IF($C26&gt;=AZ$2,$D26,0),0)</f>
        <v>0</v>
      </c>
      <c r="BA26" s="63" t="n">
        <f aca="false">IF($B26&lt;=BA$2,IF($C26&gt;=BA$2,$D26,0),0)</f>
        <v>0</v>
      </c>
      <c r="BB26" s="63" t="n">
        <f aca="false">IF($B26&lt;=BB$2,IF($C26&gt;=BB$2,$D26,0),0)</f>
        <v>0</v>
      </c>
      <c r="BC26" s="63" t="n">
        <f aca="false">IF($B26&lt;=BC$2,IF($C26&gt;=BC$2,$D26,0),0)</f>
        <v>0</v>
      </c>
      <c r="BD26" s="63" t="n">
        <f aca="false">IF($B26&lt;=BD$2,IF($C26&gt;=BD$2,$D26,0),0)</f>
        <v>0</v>
      </c>
      <c r="BE26" s="63" t="n">
        <f aca="false">IF($B26&lt;=BE$2,IF($C26&gt;=BE$2,$D26,0),0)</f>
        <v>0</v>
      </c>
      <c r="BF26" s="63" t="n">
        <f aca="false">IF($B26&lt;=BF$2,IF($C26&gt;=BF$2,$D26,0),0)</f>
        <v>0</v>
      </c>
      <c r="BG26" s="63" t="n">
        <f aca="false">IF($B26&lt;=BG$2,IF($C26&gt;=BG$2,$D26,0),0)</f>
        <v>0</v>
      </c>
      <c r="BH26" s="63" t="n">
        <f aca="false">IF($B26&lt;=BH$2,IF($C26&gt;=BH$2,$D26,0),0)</f>
        <v>0</v>
      </c>
      <c r="BI26" s="63" t="n">
        <f aca="false">IF($B26&lt;=BI$2,IF($C26&gt;=BI$2,$D26,0),0)</f>
        <v>0</v>
      </c>
      <c r="BJ26" s="63" t="n">
        <f aca="false">IF($B26&lt;=BJ$2,IF($C26&gt;=BJ$2,$D26,0),0)</f>
        <v>0</v>
      </c>
      <c r="BK26" s="63" t="n">
        <f aca="false">IF($B26&lt;=BK$2,IF($C26&gt;=BK$2,$D26,0),0)</f>
        <v>0</v>
      </c>
      <c r="BL26" s="63" t="n">
        <f aca="false">IF($B26&lt;=BL$2,IF($C26&gt;=BL$2,$D26,0),0)</f>
        <v>0</v>
      </c>
      <c r="BM26" s="63" t="n">
        <f aca="false">IF($B26&lt;=BM$2,IF($C26&gt;=BM$2,$D26,0),0)</f>
        <v>0</v>
      </c>
      <c r="BN26" s="63" t="n">
        <f aca="false">IF($B26&lt;=BN$2,IF($C26&gt;=BN$2,$D26,0),0)</f>
        <v>0</v>
      </c>
      <c r="BO26" s="63" t="n">
        <f aca="false">IF($B26&lt;=BO$2,IF($C26&gt;=BO$2,$D26,0),0)</f>
        <v>0</v>
      </c>
      <c r="BP26" s="63" t="n">
        <f aca="false">IF($B26&lt;=BP$2,IF($C26&gt;=BP$2,$D26,0),0)</f>
        <v>0</v>
      </c>
      <c r="BQ26" s="63" t="n">
        <f aca="false">IF($B26&lt;=BQ$2,IF($C26&gt;=BQ$2,$D26,0),0)</f>
        <v>0</v>
      </c>
      <c r="BR26" s="63" t="n">
        <f aca="false">IF($B26&lt;=BR$2,IF($C26&gt;=BR$2,$D26,0),0)</f>
        <v>0</v>
      </c>
      <c r="BS26" s="63" t="n">
        <f aca="false">IF($B26&lt;=BS$2,IF($C26&gt;=BS$2,$D26,0),0)</f>
        <v>0</v>
      </c>
      <c r="BT26" s="63" t="n">
        <f aca="false">IF($B26&lt;=BT$2,IF($C26&gt;=BT$2,$D26,0),0)</f>
        <v>0</v>
      </c>
      <c r="BU26" s="63" t="n">
        <f aca="false">IF($B26&lt;=BU$2,IF($C26&gt;=BU$2,$D26,0),0)</f>
        <v>0</v>
      </c>
      <c r="BV26" s="63" t="n">
        <f aca="false">IF($B26&lt;=BV$2,IF($C26&gt;=BV$2,$D26,0),0)</f>
        <v>0</v>
      </c>
    </row>
    <row r="27" customFormat="false" ht="12" hidden="false" customHeight="true" outlineLevel="0" collapsed="false">
      <c r="B27" s="59" t="n">
        <v>36982</v>
      </c>
      <c r="C27" s="59" t="n">
        <v>37165</v>
      </c>
      <c r="E27" s="61" t="n">
        <v>6.55</v>
      </c>
      <c r="F27" s="7" t="s">
        <v>133</v>
      </c>
      <c r="G27" s="72"/>
      <c r="H27" s="73" t="n">
        <f aca="false">((I27-E27)*SUM(M27:AV27)*10000)</f>
        <v>-0</v>
      </c>
      <c r="I27" s="74" t="n">
        <v>6.408</v>
      </c>
      <c r="J27" s="7" t="s">
        <v>63</v>
      </c>
      <c r="K27" s="7" t="n">
        <f aca="false">IF(I27=1,0,G27)</f>
        <v>0</v>
      </c>
      <c r="L27" s="63" t="n">
        <f aca="false">IF($B27&lt;=L$2,IF($C27&gt;=L$2,$D27,0),0)</f>
        <v>0</v>
      </c>
      <c r="M27" s="63" t="n">
        <f aca="false">IF($B27&lt;=M$2,IF($C27&gt;=M$2,$D27,0),0)</f>
        <v>0</v>
      </c>
      <c r="N27" s="63" t="n">
        <f aca="false">IF($B27&lt;=N$2,IF($C27&gt;=N$2,$D27,0),0)</f>
        <v>0</v>
      </c>
      <c r="O27" s="63" t="n">
        <f aca="false">IF($B27&lt;=O$2,IF($C27&gt;=O$2,$D27,0),0)</f>
        <v>0</v>
      </c>
      <c r="P27" s="63" t="n">
        <f aca="false">IF($B27&lt;=P$2,IF($C27&gt;=P$2,$D27,0),0)</f>
        <v>0</v>
      </c>
      <c r="Q27" s="63" t="n">
        <f aca="false">IF($B27&lt;=Q$2,IF($C27&gt;=Q$2,$D27,0),0)</f>
        <v>0</v>
      </c>
      <c r="R27" s="63" t="n">
        <f aca="false">IF($B27&lt;=R$2,IF($C27&gt;=R$2,$D27,0),0)</f>
        <v>0</v>
      </c>
      <c r="S27" s="63" t="n">
        <f aca="false">IF($B27&lt;=S$2,IF($C27&gt;=S$2,$D27,0),0)</f>
        <v>0</v>
      </c>
      <c r="T27" s="63" t="n">
        <f aca="false">IF($B27&lt;=T$2,IF($C27&gt;=T$2,$D27,0),0)</f>
        <v>0</v>
      </c>
      <c r="U27" s="63" t="n">
        <f aca="false">IF($B27&lt;=U$2,IF($C27&gt;=U$2,$D27,0),0)</f>
        <v>0</v>
      </c>
      <c r="V27" s="63" t="n">
        <f aca="false">IF($B27&lt;=V$2,IF($C27&gt;=V$2,$D27,0),0)</f>
        <v>0</v>
      </c>
      <c r="W27" s="63" t="n">
        <f aca="false">IF($B27&lt;=W$2,IF($C27&gt;=W$2,$D27,0),0)</f>
        <v>0</v>
      </c>
      <c r="X27" s="63" t="n">
        <f aca="false">IF($B27&lt;=X$2,IF($C27&gt;=X$2,$D27,0),0)</f>
        <v>0</v>
      </c>
      <c r="Y27" s="63" t="n">
        <f aca="false">IF($B27&lt;=Y$2,IF($C27&gt;=Y$2,$D27,0),0)</f>
        <v>0</v>
      </c>
      <c r="Z27" s="63" t="n">
        <f aca="false">IF($B27&lt;=Z$2,IF($C27&gt;=Z$2,$D27,0),0)</f>
        <v>0</v>
      </c>
      <c r="AA27" s="63" t="n">
        <f aca="false">IF($B27&lt;=AA$2,IF($C27&gt;=AA$2,$D27,0),0)</f>
        <v>0</v>
      </c>
      <c r="AB27" s="63" t="n">
        <f aca="false">IF($B27&lt;=AB$2,IF($C27&gt;=AB$2,$D27,0),0)</f>
        <v>0</v>
      </c>
      <c r="AC27" s="63" t="n">
        <f aca="false">IF($B27&lt;=AC$2,IF($C27&gt;=AC$2,$D27,0),0)</f>
        <v>0</v>
      </c>
      <c r="AD27" s="63" t="n">
        <f aca="false">IF($B27&lt;=AD$2,IF($C27&gt;=AD$2,$D27,0),0)</f>
        <v>0</v>
      </c>
      <c r="AE27" s="63" t="n">
        <f aca="false">IF($B27&lt;=AE$2,IF($C27&gt;=AE$2,$D27,0),0)</f>
        <v>0</v>
      </c>
      <c r="AF27" s="63" t="n">
        <f aca="false">IF($B27&lt;=AF$2,IF($C27&gt;=AF$2,$D27,0),0)</f>
        <v>0</v>
      </c>
      <c r="AG27" s="63" t="n">
        <f aca="false">IF($B27&lt;=AG$2,IF($C27&gt;=AG$2,$D27,0),0)</f>
        <v>0</v>
      </c>
      <c r="AH27" s="63" t="n">
        <f aca="false">IF($B27&lt;=AH$2,IF($C27&gt;=AH$2,$D27,0),0)</f>
        <v>0</v>
      </c>
      <c r="AI27" s="63" t="n">
        <f aca="false">IF($B27&lt;=AI$2,IF($C27&gt;=AI$2,$D27,0),0)</f>
        <v>0</v>
      </c>
      <c r="AJ27" s="63" t="n">
        <f aca="false">IF($B27&lt;=AJ$2,IF($C27&gt;=AJ$2,$D27,0),0)</f>
        <v>0</v>
      </c>
      <c r="AK27" s="63" t="n">
        <f aca="false">IF($B27&lt;=AK$2,IF($C27&gt;=AK$2,$D27,0),0)</f>
        <v>0</v>
      </c>
      <c r="AL27" s="63" t="n">
        <f aca="false">IF($B27&lt;=AL$2,IF($C27&gt;=AL$2,$D27,0),0)</f>
        <v>0</v>
      </c>
      <c r="AM27" s="63" t="n">
        <f aca="false">IF($B27&lt;=AM$2,IF($C27&gt;=AM$2,$D27,0),0)</f>
        <v>0</v>
      </c>
      <c r="AN27" s="63" t="n">
        <f aca="false">IF($B27&lt;=AN$2,IF($C27&gt;=AN$2,$D27,0),0)</f>
        <v>0</v>
      </c>
      <c r="AO27" s="63" t="n">
        <f aca="false">IF($B27&lt;=AO$2,IF($C27&gt;=AO$2,$D27,0),0)</f>
        <v>0</v>
      </c>
      <c r="AP27" s="63" t="n">
        <f aca="false">IF($B27&lt;=AP$2,IF($C27&gt;=AP$2,$D27,0),0)</f>
        <v>0</v>
      </c>
      <c r="AQ27" s="63" t="n">
        <f aca="false">IF($B27&lt;=AQ$2,IF($C27&gt;=AQ$2,$D27,0),0)</f>
        <v>0</v>
      </c>
      <c r="AR27" s="63" t="n">
        <f aca="false">IF($B27&lt;=AR$2,IF($C27&gt;=AR$2,$D27,0),0)</f>
        <v>0</v>
      </c>
      <c r="AS27" s="63" t="n">
        <f aca="false">IF($B27&lt;=AS$2,IF($C27&gt;=AS$2,$D27,0),0)</f>
        <v>0</v>
      </c>
      <c r="AT27" s="63" t="n">
        <f aca="false">IF($B27&lt;=AT$2,IF($C27&gt;=AT$2,$D27,0),0)</f>
        <v>0</v>
      </c>
      <c r="AU27" s="63" t="n">
        <f aca="false">IF($B27&lt;=AU$2,IF($C27&gt;=AU$2,$D27,0),0)</f>
        <v>0</v>
      </c>
      <c r="AV27" s="63" t="n">
        <f aca="false">IF($B27&lt;=AV$2,IF($C27&gt;=AV$2,$D27,0),0)</f>
        <v>0</v>
      </c>
      <c r="AW27" s="63" t="n">
        <f aca="false">IF($B27&lt;=AW$2,IF($C27&gt;=AW$2,$D27,0),0)</f>
        <v>0</v>
      </c>
      <c r="AX27" s="63" t="n">
        <f aca="false">IF($B27&lt;=AX$2,IF($C27&gt;=AX$2,$D27,0),0)</f>
        <v>0</v>
      </c>
      <c r="AY27" s="63" t="n">
        <f aca="false">IF($B27&lt;=AY$2,IF($C27&gt;=AY$2,$D27,0),0)</f>
        <v>0</v>
      </c>
      <c r="AZ27" s="63" t="n">
        <f aca="false">IF($B27&lt;=AZ$2,IF($C27&gt;=AZ$2,$D27,0),0)</f>
        <v>0</v>
      </c>
      <c r="BA27" s="63" t="n">
        <f aca="false">IF($B27&lt;=BA$2,IF($C27&gt;=BA$2,$D27,0),0)</f>
        <v>0</v>
      </c>
      <c r="BB27" s="63" t="n">
        <f aca="false">IF($B27&lt;=BB$2,IF($C27&gt;=BB$2,$D27,0),0)</f>
        <v>0</v>
      </c>
      <c r="BC27" s="63" t="n">
        <f aca="false">IF($B27&lt;=BC$2,IF($C27&gt;=BC$2,$D27,0),0)</f>
        <v>0</v>
      </c>
      <c r="BD27" s="63" t="n">
        <f aca="false">IF($B27&lt;=BD$2,IF($C27&gt;=BD$2,$D27,0),0)</f>
        <v>0</v>
      </c>
      <c r="BE27" s="63" t="n">
        <f aca="false">IF($B27&lt;=BE$2,IF($C27&gt;=BE$2,$D27,0),0)</f>
        <v>0</v>
      </c>
      <c r="BF27" s="63" t="n">
        <f aca="false">IF($B27&lt;=BF$2,IF($C27&gt;=BF$2,$D27,0),0)</f>
        <v>0</v>
      </c>
      <c r="BG27" s="63" t="n">
        <f aca="false">IF($B27&lt;=BG$2,IF($C27&gt;=BG$2,$D27,0),0)</f>
        <v>0</v>
      </c>
      <c r="BH27" s="63" t="n">
        <f aca="false">IF($B27&lt;=BH$2,IF($C27&gt;=BH$2,$D27,0),0)</f>
        <v>0</v>
      </c>
      <c r="BI27" s="63" t="n">
        <f aca="false">IF($B27&lt;=BI$2,IF($C27&gt;=BI$2,$D27,0),0)</f>
        <v>0</v>
      </c>
      <c r="BJ27" s="63" t="n">
        <f aca="false">IF($B27&lt;=BJ$2,IF($C27&gt;=BJ$2,$D27,0),0)</f>
        <v>0</v>
      </c>
      <c r="BK27" s="63" t="n">
        <f aca="false">IF($B27&lt;=BK$2,IF($C27&gt;=BK$2,$D27,0),0)</f>
        <v>0</v>
      </c>
      <c r="BL27" s="63" t="n">
        <f aca="false">IF($B27&lt;=BL$2,IF($C27&gt;=BL$2,$D27,0),0)</f>
        <v>0</v>
      </c>
      <c r="BM27" s="63" t="n">
        <f aca="false">IF($B27&lt;=BM$2,IF($C27&gt;=BM$2,$D27,0),0)</f>
        <v>0</v>
      </c>
      <c r="BN27" s="63" t="n">
        <f aca="false">IF($B27&lt;=BN$2,IF($C27&gt;=BN$2,$D27,0),0)</f>
        <v>0</v>
      </c>
      <c r="BO27" s="63" t="n">
        <f aca="false">IF($B27&lt;=BO$2,IF($C27&gt;=BO$2,$D27,0),0)</f>
        <v>0</v>
      </c>
      <c r="BP27" s="63" t="n">
        <f aca="false">IF($B27&lt;=BP$2,IF($C27&gt;=BP$2,$D27,0),0)</f>
        <v>0</v>
      </c>
      <c r="BQ27" s="63" t="n">
        <f aca="false">IF($B27&lt;=BQ$2,IF($C27&gt;=BQ$2,$D27,0),0)</f>
        <v>0</v>
      </c>
      <c r="BR27" s="63" t="n">
        <f aca="false">IF($B27&lt;=BR$2,IF($C27&gt;=BR$2,$D27,0),0)</f>
        <v>0</v>
      </c>
      <c r="BS27" s="63" t="n">
        <f aca="false">IF($B27&lt;=BS$2,IF($C27&gt;=BS$2,$D27,0),0)</f>
        <v>0</v>
      </c>
      <c r="BT27" s="63" t="n">
        <f aca="false">IF($B27&lt;=BT$2,IF($C27&gt;=BT$2,$D27,0),0)</f>
        <v>0</v>
      </c>
      <c r="BU27" s="63" t="n">
        <f aca="false">IF($B27&lt;=BU$2,IF($C27&gt;=BU$2,$D27,0),0)</f>
        <v>0</v>
      </c>
      <c r="BV27" s="63" t="n">
        <f aca="false">IF($B27&lt;=BV$2,IF($C27&gt;=BV$2,$D27,0),0)</f>
        <v>0</v>
      </c>
    </row>
    <row r="28" customFormat="false" ht="12" hidden="false" customHeight="true" outlineLevel="0" collapsed="false">
      <c r="B28" s="59" t="n">
        <v>36923</v>
      </c>
      <c r="C28" s="59" t="n">
        <v>36923</v>
      </c>
      <c r="E28" s="61" t="n">
        <v>4.73</v>
      </c>
      <c r="F28" s="7" t="s">
        <v>133</v>
      </c>
      <c r="G28" s="72"/>
      <c r="H28" s="73" t="n">
        <f aca="false">((I28-E28)*SUM(M28:AV28)*10000)</f>
        <v>-0</v>
      </c>
      <c r="I28" s="74" t="n">
        <v>4.581</v>
      </c>
      <c r="J28" s="7" t="s">
        <v>63</v>
      </c>
      <c r="K28" s="7" t="n">
        <f aca="false">IF(I28=1,0,G28)</f>
        <v>0</v>
      </c>
      <c r="L28" s="63" t="n">
        <f aca="false">IF($B28&lt;=L$2,IF($C28&gt;=L$2,$D28,0),0)</f>
        <v>0</v>
      </c>
      <c r="M28" s="63" t="n">
        <f aca="false">IF($B28&lt;=M$2,IF($C28&gt;=M$2,$D28,0),0)</f>
        <v>0</v>
      </c>
      <c r="N28" s="63" t="n">
        <f aca="false">IF($B28&lt;=N$2,IF($C28&gt;=N$2,$D28,0),0)</f>
        <v>0</v>
      </c>
      <c r="O28" s="63" t="n">
        <f aca="false">IF($B28&lt;=O$2,IF($C28&gt;=O$2,$D28,0),0)</f>
        <v>0</v>
      </c>
      <c r="P28" s="63" t="n">
        <f aca="false">IF($B28&lt;=P$2,IF($C28&gt;=P$2,$D28,0),0)</f>
        <v>0</v>
      </c>
      <c r="Q28" s="63" t="n">
        <f aca="false">IF($B28&lt;=Q$2,IF($C28&gt;=Q$2,$D28,0),0)</f>
        <v>0</v>
      </c>
      <c r="R28" s="63" t="n">
        <f aca="false">IF($B28&lt;=R$2,IF($C28&gt;=R$2,$D28,0),0)</f>
        <v>0</v>
      </c>
      <c r="S28" s="63" t="n">
        <f aca="false">IF($B28&lt;=S$2,IF($C28&gt;=S$2,$D28,0),0)</f>
        <v>0</v>
      </c>
      <c r="T28" s="63" t="n">
        <f aca="false">IF($B28&lt;=T$2,IF($C28&gt;=T$2,$D28,0),0)</f>
        <v>0</v>
      </c>
      <c r="U28" s="63" t="n">
        <f aca="false">IF($B28&lt;=U$2,IF($C28&gt;=U$2,$D28,0),0)</f>
        <v>0</v>
      </c>
      <c r="V28" s="63" t="n">
        <f aca="false">IF($B28&lt;=V$2,IF($C28&gt;=V$2,$D28,0),0)</f>
        <v>0</v>
      </c>
      <c r="W28" s="63" t="n">
        <f aca="false">IF($B28&lt;=W$2,IF($C28&gt;=W$2,$D28,0),0)</f>
        <v>0</v>
      </c>
      <c r="X28" s="63" t="n">
        <f aca="false">IF($B28&lt;=X$2,IF($C28&gt;=X$2,$D28,0),0)</f>
        <v>0</v>
      </c>
      <c r="Y28" s="63" t="n">
        <f aca="false">IF($B28&lt;=Y$2,IF($C28&gt;=Y$2,$D28,0),0)</f>
        <v>0</v>
      </c>
      <c r="Z28" s="63" t="n">
        <f aca="false">IF($B28&lt;=Z$2,IF($C28&gt;=Z$2,$D28,0),0)</f>
        <v>0</v>
      </c>
      <c r="AA28" s="63" t="n">
        <f aca="false">IF($B28&lt;=AA$2,IF($C28&gt;=AA$2,$D28,0),0)</f>
        <v>0</v>
      </c>
      <c r="AB28" s="63" t="n">
        <f aca="false">IF($B28&lt;=AB$2,IF($C28&gt;=AB$2,$D28,0),0)</f>
        <v>0</v>
      </c>
      <c r="AC28" s="63" t="n">
        <f aca="false">IF($B28&lt;=AC$2,IF($C28&gt;=AC$2,$D28,0),0)</f>
        <v>0</v>
      </c>
      <c r="AD28" s="63" t="n">
        <f aca="false">IF($B28&lt;=AD$2,IF($C28&gt;=AD$2,$D28,0),0)</f>
        <v>0</v>
      </c>
      <c r="AE28" s="63" t="n">
        <f aca="false">IF($B28&lt;=AE$2,IF($C28&gt;=AE$2,$D28,0),0)</f>
        <v>0</v>
      </c>
      <c r="AF28" s="63" t="n">
        <f aca="false">IF($B28&lt;=AF$2,IF($C28&gt;=AF$2,$D28,0),0)</f>
        <v>0</v>
      </c>
      <c r="AG28" s="63" t="n">
        <f aca="false">IF($B28&lt;=AG$2,IF($C28&gt;=AG$2,$D28,0),0)</f>
        <v>0</v>
      </c>
      <c r="AH28" s="63" t="n">
        <f aca="false">IF($B28&lt;=AH$2,IF($C28&gt;=AH$2,$D28,0),0)</f>
        <v>0</v>
      </c>
      <c r="AI28" s="63" t="n">
        <f aca="false">IF($B28&lt;=AI$2,IF($C28&gt;=AI$2,$D28,0),0)</f>
        <v>0</v>
      </c>
      <c r="AJ28" s="63" t="n">
        <f aca="false">IF($B28&lt;=AJ$2,IF($C28&gt;=AJ$2,$D28,0),0)</f>
        <v>0</v>
      </c>
      <c r="AK28" s="63" t="n">
        <f aca="false">IF($B28&lt;=AK$2,IF($C28&gt;=AK$2,$D28,0),0)</f>
        <v>0</v>
      </c>
      <c r="AL28" s="63" t="n">
        <f aca="false">IF($B28&lt;=AL$2,IF($C28&gt;=AL$2,$D28,0),0)</f>
        <v>0</v>
      </c>
      <c r="AM28" s="63" t="n">
        <f aca="false">IF($B28&lt;=AM$2,IF($C28&gt;=AM$2,$D28,0),0)</f>
        <v>0</v>
      </c>
      <c r="AN28" s="63" t="n">
        <f aca="false">IF($B28&lt;=AN$2,IF($C28&gt;=AN$2,$D28,0),0)</f>
        <v>0</v>
      </c>
      <c r="AO28" s="63" t="n">
        <f aca="false">IF($B28&lt;=AO$2,IF($C28&gt;=AO$2,$D28,0),0)</f>
        <v>0</v>
      </c>
      <c r="AP28" s="63" t="n">
        <f aca="false">IF($B28&lt;=AP$2,IF($C28&gt;=AP$2,$D28,0),0)</f>
        <v>0</v>
      </c>
      <c r="AQ28" s="63" t="n">
        <f aca="false">IF($B28&lt;=AQ$2,IF($C28&gt;=AQ$2,$D28,0),0)</f>
        <v>0</v>
      </c>
      <c r="AR28" s="63" t="n">
        <f aca="false">IF($B28&lt;=AR$2,IF($C28&gt;=AR$2,$D28,0),0)</f>
        <v>0</v>
      </c>
      <c r="AS28" s="63" t="n">
        <f aca="false">IF($B28&lt;=AS$2,IF($C28&gt;=AS$2,$D28,0),0)</f>
        <v>0</v>
      </c>
      <c r="AT28" s="63" t="n">
        <f aca="false">IF($B28&lt;=AT$2,IF($C28&gt;=AT$2,$D28,0),0)</f>
        <v>0</v>
      </c>
      <c r="AU28" s="63" t="n">
        <f aca="false">IF($B28&lt;=AU$2,IF($C28&gt;=AU$2,$D28,0),0)</f>
        <v>0</v>
      </c>
      <c r="AV28" s="63" t="n">
        <f aca="false">IF($B28&lt;=AV$2,IF($C28&gt;=AV$2,$D28,0),0)</f>
        <v>0</v>
      </c>
      <c r="AW28" s="63" t="n">
        <f aca="false">IF($B28&lt;=AW$2,IF($C28&gt;=AW$2,$D28,0),0)</f>
        <v>0</v>
      </c>
      <c r="AX28" s="63" t="n">
        <f aca="false">IF($B28&lt;=AX$2,IF($C28&gt;=AX$2,$D28,0),0)</f>
        <v>0</v>
      </c>
      <c r="AY28" s="63" t="n">
        <f aca="false">IF($B28&lt;=AY$2,IF($C28&gt;=AY$2,$D28,0),0)</f>
        <v>0</v>
      </c>
      <c r="AZ28" s="63" t="n">
        <f aca="false">IF($B28&lt;=AZ$2,IF($C28&gt;=AZ$2,$D28,0),0)</f>
        <v>0</v>
      </c>
      <c r="BA28" s="63" t="n">
        <f aca="false">IF($B28&lt;=BA$2,IF($C28&gt;=BA$2,$D28,0),0)</f>
        <v>0</v>
      </c>
      <c r="BB28" s="63" t="n">
        <f aca="false">IF($B28&lt;=BB$2,IF($C28&gt;=BB$2,$D28,0),0)</f>
        <v>0</v>
      </c>
      <c r="BC28" s="63" t="n">
        <f aca="false">IF($B28&lt;=BC$2,IF($C28&gt;=BC$2,$D28,0),0)</f>
        <v>0</v>
      </c>
      <c r="BD28" s="63" t="n">
        <f aca="false">IF($B28&lt;=BD$2,IF($C28&gt;=BD$2,$D28,0),0)</f>
        <v>0</v>
      </c>
      <c r="BE28" s="63" t="n">
        <f aca="false">IF($B28&lt;=BE$2,IF($C28&gt;=BE$2,$D28,0),0)</f>
        <v>0</v>
      </c>
      <c r="BF28" s="63" t="n">
        <f aca="false">IF($B28&lt;=BF$2,IF($C28&gt;=BF$2,$D28,0),0)</f>
        <v>0</v>
      </c>
      <c r="BG28" s="63" t="n">
        <f aca="false">IF($B28&lt;=BG$2,IF($C28&gt;=BG$2,$D28,0),0)</f>
        <v>0</v>
      </c>
      <c r="BH28" s="63" t="n">
        <f aca="false">IF($B28&lt;=BH$2,IF($C28&gt;=BH$2,$D28,0),0)</f>
        <v>0</v>
      </c>
      <c r="BI28" s="63" t="n">
        <f aca="false">IF($B28&lt;=BI$2,IF($C28&gt;=BI$2,$D28,0),0)</f>
        <v>0</v>
      </c>
      <c r="BJ28" s="63" t="n">
        <f aca="false">IF($B28&lt;=BJ$2,IF($C28&gt;=BJ$2,$D28,0),0)</f>
        <v>0</v>
      </c>
      <c r="BK28" s="63" t="n">
        <f aca="false">IF($B28&lt;=BK$2,IF($C28&gt;=BK$2,$D28,0),0)</f>
        <v>0</v>
      </c>
      <c r="BL28" s="63" t="n">
        <f aca="false">IF($B28&lt;=BL$2,IF($C28&gt;=BL$2,$D28,0),0)</f>
        <v>0</v>
      </c>
      <c r="BM28" s="63" t="n">
        <f aca="false">IF($B28&lt;=BM$2,IF($C28&gt;=BM$2,$D28,0),0)</f>
        <v>0</v>
      </c>
      <c r="BN28" s="63" t="n">
        <f aca="false">IF($B28&lt;=BN$2,IF($C28&gt;=BN$2,$D28,0),0)</f>
        <v>0</v>
      </c>
      <c r="BO28" s="63" t="n">
        <f aca="false">IF($B28&lt;=BO$2,IF($C28&gt;=BO$2,$D28,0),0)</f>
        <v>0</v>
      </c>
      <c r="BP28" s="63" t="n">
        <f aca="false">IF($B28&lt;=BP$2,IF($C28&gt;=BP$2,$D28,0),0)</f>
        <v>0</v>
      </c>
      <c r="BQ28" s="63" t="n">
        <f aca="false">IF($B28&lt;=BQ$2,IF($C28&gt;=BQ$2,$D28,0),0)</f>
        <v>0</v>
      </c>
      <c r="BR28" s="63" t="n">
        <f aca="false">IF($B28&lt;=BR$2,IF($C28&gt;=BR$2,$D28,0),0)</f>
        <v>0</v>
      </c>
      <c r="BS28" s="63" t="n">
        <f aca="false">IF($B28&lt;=BS$2,IF($C28&gt;=BS$2,$D28,0),0)</f>
        <v>0</v>
      </c>
      <c r="BT28" s="63" t="n">
        <f aca="false">IF($B28&lt;=BT$2,IF($C28&gt;=BT$2,$D28,0),0)</f>
        <v>0</v>
      </c>
      <c r="BU28" s="63" t="n">
        <f aca="false">IF($B28&lt;=BU$2,IF($C28&gt;=BU$2,$D28,0),0)</f>
        <v>0</v>
      </c>
      <c r="BV28" s="63" t="n">
        <f aca="false">IF($B28&lt;=BV$2,IF($C28&gt;=BV$2,$D28,0),0)</f>
        <v>0</v>
      </c>
    </row>
    <row r="29" customFormat="false" ht="12" hidden="false" customHeight="true" outlineLevel="0" collapsed="false">
      <c r="B29" s="59" t="n">
        <v>36892</v>
      </c>
      <c r="C29" s="59" t="n">
        <v>36892</v>
      </c>
      <c r="E29" s="61" t="n">
        <v>6.27</v>
      </c>
      <c r="F29" s="7" t="s">
        <v>133</v>
      </c>
      <c r="G29" s="72"/>
      <c r="H29" s="73" t="n">
        <f aca="false">((I29-E29)*SUM(M29:AV29)*10000)</f>
        <v>-0</v>
      </c>
      <c r="I29" s="74" t="n">
        <v>6.081</v>
      </c>
      <c r="J29" s="7" t="s">
        <v>63</v>
      </c>
      <c r="K29" s="7" t="n">
        <f aca="false">IF(I29=1,0,G29)</f>
        <v>0</v>
      </c>
      <c r="L29" s="63" t="n">
        <f aca="false">IF($B29&lt;=L$2,IF($C29&gt;=L$2,$D29,0),0)</f>
        <v>0</v>
      </c>
      <c r="M29" s="63" t="n">
        <f aca="false">IF($B29&lt;=M$2,IF($C29&gt;=M$2,$D29,0),0)</f>
        <v>0</v>
      </c>
      <c r="N29" s="63" t="n">
        <f aca="false">IF($B29&lt;=N$2,IF($C29&gt;=N$2,$D29,0),0)</f>
        <v>0</v>
      </c>
      <c r="O29" s="63" t="n">
        <f aca="false">IF($B29&lt;=O$2,IF($C29&gt;=O$2,$D29,0),0)</f>
        <v>0</v>
      </c>
      <c r="P29" s="63" t="n">
        <f aca="false">IF($B29&lt;=P$2,IF($C29&gt;=P$2,$D29,0),0)</f>
        <v>0</v>
      </c>
      <c r="Q29" s="63" t="n">
        <f aca="false">IF($B29&lt;=Q$2,IF($C29&gt;=Q$2,$D29,0),0)</f>
        <v>0</v>
      </c>
      <c r="R29" s="63" t="n">
        <f aca="false">IF($B29&lt;=R$2,IF($C29&gt;=R$2,$D29,0),0)</f>
        <v>0</v>
      </c>
      <c r="S29" s="63" t="n">
        <f aca="false">IF($B29&lt;=S$2,IF($C29&gt;=S$2,$D29,0),0)</f>
        <v>0</v>
      </c>
      <c r="T29" s="63" t="n">
        <f aca="false">IF($B29&lt;=T$2,IF($C29&gt;=T$2,$D29,0),0)</f>
        <v>0</v>
      </c>
      <c r="U29" s="63" t="n">
        <f aca="false">IF($B29&lt;=U$2,IF($C29&gt;=U$2,$D29,0),0)</f>
        <v>0</v>
      </c>
      <c r="V29" s="63" t="n">
        <f aca="false">IF($B29&lt;=V$2,IF($C29&gt;=V$2,$D29,0),0)</f>
        <v>0</v>
      </c>
      <c r="W29" s="63" t="n">
        <f aca="false">IF($B29&lt;=W$2,IF($C29&gt;=W$2,$D29,0),0)</f>
        <v>0</v>
      </c>
      <c r="X29" s="63" t="n">
        <f aca="false">IF($B29&lt;=X$2,IF($C29&gt;=X$2,$D29,0),0)</f>
        <v>0</v>
      </c>
      <c r="Y29" s="63" t="n">
        <f aca="false">IF($B29&lt;=Y$2,IF($C29&gt;=Y$2,$D29,0),0)</f>
        <v>0</v>
      </c>
      <c r="Z29" s="63" t="n">
        <f aca="false">IF($B29&lt;=Z$2,IF($C29&gt;=Z$2,$D29,0),0)</f>
        <v>0</v>
      </c>
      <c r="AA29" s="63" t="n">
        <f aca="false">IF($B29&lt;=AA$2,IF($C29&gt;=AA$2,$D29,0),0)</f>
        <v>0</v>
      </c>
      <c r="AB29" s="63" t="n">
        <f aca="false">IF($B29&lt;=AB$2,IF($C29&gt;=AB$2,$D29,0),0)</f>
        <v>0</v>
      </c>
      <c r="AC29" s="63" t="n">
        <f aca="false">IF($B29&lt;=AC$2,IF($C29&gt;=AC$2,$D29,0),0)</f>
        <v>0</v>
      </c>
      <c r="AD29" s="63" t="n">
        <f aca="false">IF($B29&lt;=AD$2,IF($C29&gt;=AD$2,$D29,0),0)</f>
        <v>0</v>
      </c>
      <c r="AE29" s="63" t="n">
        <f aca="false">IF($B29&lt;=AE$2,IF($C29&gt;=AE$2,$D29,0),0)</f>
        <v>0</v>
      </c>
      <c r="AF29" s="63" t="n">
        <f aca="false">IF($B29&lt;=AF$2,IF($C29&gt;=AF$2,$D29,0),0)</f>
        <v>0</v>
      </c>
      <c r="AG29" s="63" t="n">
        <f aca="false">IF($B29&lt;=AG$2,IF($C29&gt;=AG$2,$D29,0),0)</f>
        <v>0</v>
      </c>
      <c r="AH29" s="63" t="n">
        <f aca="false">IF($B29&lt;=AH$2,IF($C29&gt;=AH$2,$D29,0),0)</f>
        <v>0</v>
      </c>
      <c r="AI29" s="63" t="n">
        <f aca="false">IF($B29&lt;=AI$2,IF($C29&gt;=AI$2,$D29,0),0)</f>
        <v>0</v>
      </c>
      <c r="AJ29" s="63" t="n">
        <f aca="false">IF($B29&lt;=AJ$2,IF($C29&gt;=AJ$2,$D29,0),0)</f>
        <v>0</v>
      </c>
      <c r="AK29" s="63" t="n">
        <f aca="false">IF($B29&lt;=AK$2,IF($C29&gt;=AK$2,$D29,0),0)</f>
        <v>0</v>
      </c>
      <c r="AL29" s="63" t="n">
        <f aca="false">IF($B29&lt;=AL$2,IF($C29&gt;=AL$2,$D29,0),0)</f>
        <v>0</v>
      </c>
      <c r="AM29" s="63" t="n">
        <f aca="false">IF($B29&lt;=AM$2,IF($C29&gt;=AM$2,$D29,0),0)</f>
        <v>0</v>
      </c>
      <c r="AN29" s="63" t="n">
        <f aca="false">IF($B29&lt;=AN$2,IF($C29&gt;=AN$2,$D29,0),0)</f>
        <v>0</v>
      </c>
      <c r="AO29" s="63" t="n">
        <f aca="false">IF($B29&lt;=AO$2,IF($C29&gt;=AO$2,$D29,0),0)</f>
        <v>0</v>
      </c>
      <c r="AP29" s="63" t="n">
        <f aca="false">IF($B29&lt;=AP$2,IF($C29&gt;=AP$2,$D29,0),0)</f>
        <v>0</v>
      </c>
      <c r="AQ29" s="63" t="n">
        <f aca="false">IF($B29&lt;=AQ$2,IF($C29&gt;=AQ$2,$D29,0),0)</f>
        <v>0</v>
      </c>
      <c r="AR29" s="63" t="n">
        <f aca="false">IF($B29&lt;=AR$2,IF($C29&gt;=AR$2,$D29,0),0)</f>
        <v>0</v>
      </c>
      <c r="AS29" s="63" t="n">
        <f aca="false">IF($B29&lt;=AS$2,IF($C29&gt;=AS$2,$D29,0),0)</f>
        <v>0</v>
      </c>
      <c r="AT29" s="63" t="n">
        <f aca="false">IF($B29&lt;=AT$2,IF($C29&gt;=AT$2,$D29,0),0)</f>
        <v>0</v>
      </c>
      <c r="AU29" s="63" t="n">
        <f aca="false">IF($B29&lt;=AU$2,IF($C29&gt;=AU$2,$D29,0),0)</f>
        <v>0</v>
      </c>
      <c r="AV29" s="63" t="n">
        <f aca="false">IF($B29&lt;=AV$2,IF($C29&gt;=AV$2,$D29,0),0)</f>
        <v>0</v>
      </c>
      <c r="AW29" s="63" t="n">
        <f aca="false">IF($B29&lt;=AW$2,IF($C29&gt;=AW$2,$D29,0),0)</f>
        <v>0</v>
      </c>
      <c r="AX29" s="63" t="n">
        <f aca="false">IF($B29&lt;=AX$2,IF($C29&gt;=AX$2,$D29,0),0)</f>
        <v>0</v>
      </c>
      <c r="AY29" s="63" t="n">
        <f aca="false">IF($B29&lt;=AY$2,IF($C29&gt;=AY$2,$D29,0),0)</f>
        <v>0</v>
      </c>
      <c r="AZ29" s="63" t="n">
        <f aca="false">IF($B29&lt;=AZ$2,IF($C29&gt;=AZ$2,$D29,0),0)</f>
        <v>0</v>
      </c>
      <c r="BA29" s="63" t="n">
        <f aca="false">IF($B29&lt;=BA$2,IF($C29&gt;=BA$2,$D29,0),0)</f>
        <v>0</v>
      </c>
      <c r="BB29" s="63" t="n">
        <f aca="false">IF($B29&lt;=BB$2,IF($C29&gt;=BB$2,$D29,0),0)</f>
        <v>0</v>
      </c>
      <c r="BC29" s="63" t="n">
        <f aca="false">IF($B29&lt;=BC$2,IF($C29&gt;=BC$2,$D29,0),0)</f>
        <v>0</v>
      </c>
      <c r="BD29" s="63" t="n">
        <f aca="false">IF($B29&lt;=BD$2,IF($C29&gt;=BD$2,$D29,0),0)</f>
        <v>0</v>
      </c>
      <c r="BE29" s="63" t="n">
        <f aca="false">IF($B29&lt;=BE$2,IF($C29&gt;=BE$2,$D29,0),0)</f>
        <v>0</v>
      </c>
      <c r="BF29" s="63" t="n">
        <f aca="false">IF($B29&lt;=BF$2,IF($C29&gt;=BF$2,$D29,0),0)</f>
        <v>0</v>
      </c>
      <c r="BG29" s="63" t="n">
        <f aca="false">IF($B29&lt;=BG$2,IF($C29&gt;=BG$2,$D29,0),0)</f>
        <v>0</v>
      </c>
      <c r="BH29" s="63" t="n">
        <f aca="false">IF($B29&lt;=BH$2,IF($C29&gt;=BH$2,$D29,0),0)</f>
        <v>0</v>
      </c>
      <c r="BI29" s="63" t="n">
        <f aca="false">IF($B29&lt;=BI$2,IF($C29&gt;=BI$2,$D29,0),0)</f>
        <v>0</v>
      </c>
      <c r="BJ29" s="63" t="n">
        <f aca="false">IF($B29&lt;=BJ$2,IF($C29&gt;=BJ$2,$D29,0),0)</f>
        <v>0</v>
      </c>
      <c r="BK29" s="63" t="n">
        <f aca="false">IF($B29&lt;=BK$2,IF($C29&gt;=BK$2,$D29,0),0)</f>
        <v>0</v>
      </c>
      <c r="BL29" s="63" t="n">
        <f aca="false">IF($B29&lt;=BL$2,IF($C29&gt;=BL$2,$D29,0),0)</f>
        <v>0</v>
      </c>
      <c r="BM29" s="63" t="n">
        <f aca="false">IF($B29&lt;=BM$2,IF($C29&gt;=BM$2,$D29,0),0)</f>
        <v>0</v>
      </c>
      <c r="BN29" s="63" t="n">
        <f aca="false">IF($B29&lt;=BN$2,IF($C29&gt;=BN$2,$D29,0),0)</f>
        <v>0</v>
      </c>
      <c r="BO29" s="63" t="n">
        <f aca="false">IF($B29&lt;=BO$2,IF($C29&gt;=BO$2,$D29,0),0)</f>
        <v>0</v>
      </c>
      <c r="BP29" s="63" t="n">
        <f aca="false">IF($B29&lt;=BP$2,IF($C29&gt;=BP$2,$D29,0),0)</f>
        <v>0</v>
      </c>
      <c r="BQ29" s="63" t="n">
        <f aca="false">IF($B29&lt;=BQ$2,IF($C29&gt;=BQ$2,$D29,0),0)</f>
        <v>0</v>
      </c>
      <c r="BR29" s="63" t="n">
        <f aca="false">IF($B29&lt;=BR$2,IF($C29&gt;=BR$2,$D29,0),0)</f>
        <v>0</v>
      </c>
      <c r="BS29" s="63" t="n">
        <f aca="false">IF($B29&lt;=BS$2,IF($C29&gt;=BS$2,$D29,0),0)</f>
        <v>0</v>
      </c>
      <c r="BT29" s="63" t="n">
        <f aca="false">IF($B29&lt;=BT$2,IF($C29&gt;=BT$2,$D29,0),0)</f>
        <v>0</v>
      </c>
      <c r="BU29" s="63" t="n">
        <f aca="false">IF($B29&lt;=BU$2,IF($C29&gt;=BU$2,$D29,0),0)</f>
        <v>0</v>
      </c>
      <c r="BV29" s="63" t="n">
        <f aca="false">IF($B29&lt;=BV$2,IF($C29&gt;=BV$2,$D29,0),0)</f>
        <v>0</v>
      </c>
    </row>
    <row r="30" customFormat="false" ht="12" hidden="false" customHeight="true" outlineLevel="0" collapsed="false">
      <c r="B30" s="59" t="n">
        <v>36892</v>
      </c>
      <c r="C30" s="59" t="n">
        <v>36892</v>
      </c>
      <c r="E30" s="61" t="n">
        <v>6.585</v>
      </c>
      <c r="F30" s="7" t="s">
        <v>133</v>
      </c>
      <c r="G30" s="72"/>
      <c r="H30" s="73" t="n">
        <f aca="false">((I30-E30)*SUM(M30:AV30)*10000)</f>
        <v>-0</v>
      </c>
      <c r="I30" s="74" t="n">
        <v>6.432</v>
      </c>
      <c r="J30" s="7" t="s">
        <v>63</v>
      </c>
      <c r="K30" s="7" t="n">
        <f aca="false">IF(I30=1,0,G30)</f>
        <v>0</v>
      </c>
      <c r="L30" s="63" t="n">
        <f aca="false">IF($B30&lt;=L$2,IF($C30&gt;=L$2,$D30,0),0)</f>
        <v>0</v>
      </c>
      <c r="M30" s="63" t="n">
        <f aca="false">IF($B30&lt;=M$2,IF($C30&gt;=M$2,$D30,0),0)</f>
        <v>0</v>
      </c>
      <c r="N30" s="63" t="n">
        <f aca="false">IF($B30&lt;=N$2,IF($C30&gt;=N$2,$D30,0),0)</f>
        <v>0</v>
      </c>
      <c r="O30" s="63" t="n">
        <f aca="false">IF($B30&lt;=O$2,IF($C30&gt;=O$2,$D30,0),0)</f>
        <v>0</v>
      </c>
      <c r="P30" s="63" t="n">
        <f aca="false">IF($B30&lt;=P$2,IF($C30&gt;=P$2,$D30,0),0)</f>
        <v>0</v>
      </c>
      <c r="Q30" s="63" t="n">
        <f aca="false">IF($B30&lt;=Q$2,IF($C30&gt;=Q$2,$D30,0),0)</f>
        <v>0</v>
      </c>
      <c r="R30" s="63" t="n">
        <f aca="false">IF($B30&lt;=R$2,IF($C30&gt;=R$2,$D30,0),0)</f>
        <v>0</v>
      </c>
      <c r="S30" s="63" t="n">
        <f aca="false">IF($B30&lt;=S$2,IF($C30&gt;=S$2,$D30,0),0)</f>
        <v>0</v>
      </c>
      <c r="T30" s="63" t="n">
        <f aca="false">IF($B30&lt;=T$2,IF($C30&gt;=T$2,$D30,0),0)</f>
        <v>0</v>
      </c>
      <c r="U30" s="63" t="n">
        <f aca="false">IF($B30&lt;=U$2,IF($C30&gt;=U$2,$D30,0),0)</f>
        <v>0</v>
      </c>
      <c r="V30" s="63" t="n">
        <f aca="false">IF($B30&lt;=V$2,IF($C30&gt;=V$2,$D30,0),0)</f>
        <v>0</v>
      </c>
      <c r="W30" s="63" t="n">
        <f aca="false">IF($B30&lt;=W$2,IF($C30&gt;=W$2,$D30,0),0)</f>
        <v>0</v>
      </c>
      <c r="X30" s="63" t="n">
        <f aca="false">IF($B30&lt;=X$2,IF($C30&gt;=X$2,$D30,0),0)</f>
        <v>0</v>
      </c>
      <c r="Y30" s="63" t="n">
        <f aca="false">IF($B30&lt;=Y$2,IF($C30&gt;=Y$2,$D30,0),0)</f>
        <v>0</v>
      </c>
      <c r="Z30" s="63" t="n">
        <f aca="false">IF($B30&lt;=Z$2,IF($C30&gt;=Z$2,$D30,0),0)</f>
        <v>0</v>
      </c>
      <c r="AA30" s="63" t="n">
        <f aca="false">IF($B30&lt;=AA$2,IF($C30&gt;=AA$2,$D30,0),0)</f>
        <v>0</v>
      </c>
      <c r="AB30" s="63" t="n">
        <f aca="false">IF($B30&lt;=AB$2,IF($C30&gt;=AB$2,$D30,0),0)</f>
        <v>0</v>
      </c>
      <c r="AC30" s="63" t="n">
        <f aca="false">IF($B30&lt;=AC$2,IF($C30&gt;=AC$2,$D30,0),0)</f>
        <v>0</v>
      </c>
      <c r="AD30" s="63" t="n">
        <f aca="false">IF($B30&lt;=AD$2,IF($C30&gt;=AD$2,$D30,0),0)</f>
        <v>0</v>
      </c>
      <c r="AE30" s="63" t="n">
        <f aca="false">IF($B30&lt;=AE$2,IF($C30&gt;=AE$2,$D30,0),0)</f>
        <v>0</v>
      </c>
      <c r="AF30" s="63" t="n">
        <f aca="false">IF($B30&lt;=AF$2,IF($C30&gt;=AF$2,$D30,0),0)</f>
        <v>0</v>
      </c>
      <c r="AG30" s="63" t="n">
        <f aca="false">IF($B30&lt;=AG$2,IF($C30&gt;=AG$2,$D30,0),0)</f>
        <v>0</v>
      </c>
      <c r="AH30" s="63" t="n">
        <f aca="false">IF($B30&lt;=AH$2,IF($C30&gt;=AH$2,$D30,0),0)</f>
        <v>0</v>
      </c>
      <c r="AI30" s="63" t="n">
        <f aca="false">IF($B30&lt;=AI$2,IF($C30&gt;=AI$2,$D30,0),0)</f>
        <v>0</v>
      </c>
      <c r="AJ30" s="63" t="n">
        <f aca="false">IF($B30&lt;=AJ$2,IF($C30&gt;=AJ$2,$D30,0),0)</f>
        <v>0</v>
      </c>
      <c r="AK30" s="63" t="n">
        <f aca="false">IF($B30&lt;=AK$2,IF($C30&gt;=AK$2,$D30,0),0)</f>
        <v>0</v>
      </c>
      <c r="AL30" s="63" t="n">
        <f aca="false">IF($B30&lt;=AL$2,IF($C30&gt;=AL$2,$D30,0),0)</f>
        <v>0</v>
      </c>
      <c r="AM30" s="63" t="n">
        <f aca="false">IF($B30&lt;=AM$2,IF($C30&gt;=AM$2,$D30,0),0)</f>
        <v>0</v>
      </c>
      <c r="AN30" s="63" t="n">
        <f aca="false">IF($B30&lt;=AN$2,IF($C30&gt;=AN$2,$D30,0),0)</f>
        <v>0</v>
      </c>
      <c r="AO30" s="63" t="n">
        <f aca="false">IF($B30&lt;=AO$2,IF($C30&gt;=AO$2,$D30,0),0)</f>
        <v>0</v>
      </c>
      <c r="AP30" s="63" t="n">
        <f aca="false">IF($B30&lt;=AP$2,IF($C30&gt;=AP$2,$D30,0),0)</f>
        <v>0</v>
      </c>
      <c r="AQ30" s="63" t="n">
        <f aca="false">IF($B30&lt;=AQ$2,IF($C30&gt;=AQ$2,$D30,0),0)</f>
        <v>0</v>
      </c>
      <c r="AR30" s="63" t="n">
        <f aca="false">IF($B30&lt;=AR$2,IF($C30&gt;=AR$2,$D30,0),0)</f>
        <v>0</v>
      </c>
      <c r="AS30" s="63" t="n">
        <f aca="false">IF($B30&lt;=AS$2,IF($C30&gt;=AS$2,$D30,0),0)</f>
        <v>0</v>
      </c>
      <c r="AT30" s="63" t="n">
        <f aca="false">IF($B30&lt;=AT$2,IF($C30&gt;=AT$2,$D30,0),0)</f>
        <v>0</v>
      </c>
      <c r="AU30" s="63" t="n">
        <f aca="false">IF($B30&lt;=AU$2,IF($C30&gt;=AU$2,$D30,0),0)</f>
        <v>0</v>
      </c>
      <c r="AV30" s="63" t="n">
        <f aca="false">IF($B30&lt;=AV$2,IF($C30&gt;=AV$2,$D30,0),0)</f>
        <v>0</v>
      </c>
      <c r="AW30" s="63" t="n">
        <f aca="false">IF($B30&lt;=AW$2,IF($C30&gt;=AW$2,$D30,0),0)</f>
        <v>0</v>
      </c>
      <c r="AX30" s="63" t="n">
        <f aca="false">IF($B30&lt;=AX$2,IF($C30&gt;=AX$2,$D30,0),0)</f>
        <v>0</v>
      </c>
      <c r="AY30" s="63" t="n">
        <f aca="false">IF($B30&lt;=AY$2,IF($C30&gt;=AY$2,$D30,0),0)</f>
        <v>0</v>
      </c>
      <c r="AZ30" s="63" t="n">
        <f aca="false">IF($B30&lt;=AZ$2,IF($C30&gt;=AZ$2,$D30,0),0)</f>
        <v>0</v>
      </c>
      <c r="BA30" s="63" t="n">
        <f aca="false">IF($B30&lt;=BA$2,IF($C30&gt;=BA$2,$D30,0),0)</f>
        <v>0</v>
      </c>
      <c r="BB30" s="63" t="n">
        <f aca="false">IF($B30&lt;=BB$2,IF($C30&gt;=BB$2,$D30,0),0)</f>
        <v>0</v>
      </c>
      <c r="BC30" s="63" t="n">
        <f aca="false">IF($B30&lt;=BC$2,IF($C30&gt;=BC$2,$D30,0),0)</f>
        <v>0</v>
      </c>
      <c r="BD30" s="63" t="n">
        <f aca="false">IF($B30&lt;=BD$2,IF($C30&gt;=BD$2,$D30,0),0)</f>
        <v>0</v>
      </c>
      <c r="BE30" s="63" t="n">
        <f aca="false">IF($B30&lt;=BE$2,IF($C30&gt;=BE$2,$D30,0),0)</f>
        <v>0</v>
      </c>
      <c r="BF30" s="63" t="n">
        <f aca="false">IF($B30&lt;=BF$2,IF($C30&gt;=BF$2,$D30,0),0)</f>
        <v>0</v>
      </c>
      <c r="BG30" s="63" t="n">
        <f aca="false">IF($B30&lt;=BG$2,IF($C30&gt;=BG$2,$D30,0),0)</f>
        <v>0</v>
      </c>
      <c r="BH30" s="63" t="n">
        <f aca="false">IF($B30&lt;=BH$2,IF($C30&gt;=BH$2,$D30,0),0)</f>
        <v>0</v>
      </c>
      <c r="BI30" s="63" t="n">
        <f aca="false">IF($B30&lt;=BI$2,IF($C30&gt;=BI$2,$D30,0),0)</f>
        <v>0</v>
      </c>
      <c r="BJ30" s="63" t="n">
        <f aca="false">IF($B30&lt;=BJ$2,IF($C30&gt;=BJ$2,$D30,0),0)</f>
        <v>0</v>
      </c>
      <c r="BK30" s="63" t="n">
        <f aca="false">IF($B30&lt;=BK$2,IF($C30&gt;=BK$2,$D30,0),0)</f>
        <v>0</v>
      </c>
      <c r="BL30" s="63" t="n">
        <f aca="false">IF($B30&lt;=BL$2,IF($C30&gt;=BL$2,$D30,0),0)</f>
        <v>0</v>
      </c>
      <c r="BM30" s="63" t="n">
        <f aca="false">IF($B30&lt;=BM$2,IF($C30&gt;=BM$2,$D30,0),0)</f>
        <v>0</v>
      </c>
      <c r="BN30" s="63" t="n">
        <f aca="false">IF($B30&lt;=BN$2,IF($C30&gt;=BN$2,$D30,0),0)</f>
        <v>0</v>
      </c>
      <c r="BO30" s="63" t="n">
        <f aca="false">IF($B30&lt;=BO$2,IF($C30&gt;=BO$2,$D30,0),0)</f>
        <v>0</v>
      </c>
      <c r="BP30" s="63" t="n">
        <f aca="false">IF($B30&lt;=BP$2,IF($C30&gt;=BP$2,$D30,0),0)</f>
        <v>0</v>
      </c>
      <c r="BQ30" s="63" t="n">
        <f aca="false">IF($B30&lt;=BQ$2,IF($C30&gt;=BQ$2,$D30,0),0)</f>
        <v>0</v>
      </c>
      <c r="BR30" s="63" t="n">
        <f aca="false">IF($B30&lt;=BR$2,IF($C30&gt;=BR$2,$D30,0),0)</f>
        <v>0</v>
      </c>
      <c r="BS30" s="63" t="n">
        <f aca="false">IF($B30&lt;=BS$2,IF($C30&gt;=BS$2,$D30,0),0)</f>
        <v>0</v>
      </c>
      <c r="BT30" s="63" t="n">
        <f aca="false">IF($B30&lt;=BT$2,IF($C30&gt;=BT$2,$D30,0),0)</f>
        <v>0</v>
      </c>
      <c r="BU30" s="63" t="n">
        <f aca="false">IF($B30&lt;=BU$2,IF($C30&gt;=BU$2,$D30,0),0)</f>
        <v>0</v>
      </c>
      <c r="BV30" s="63" t="n">
        <f aca="false">IF($B30&lt;=BV$2,IF($C30&gt;=BV$2,$D30,0),0)</f>
        <v>0</v>
      </c>
    </row>
    <row r="31" customFormat="false" ht="12" hidden="false" customHeight="true" outlineLevel="0" collapsed="false">
      <c r="B31" s="59" t="n">
        <v>36892</v>
      </c>
      <c r="C31" s="59" t="n">
        <v>36892</v>
      </c>
      <c r="E31" s="61" t="n">
        <v>6.605</v>
      </c>
      <c r="F31" s="7" t="s">
        <v>133</v>
      </c>
      <c r="G31" s="72"/>
      <c r="H31" s="73" t="n">
        <f aca="false">((I31-E31)*SUM(M31:AV31)*10000)</f>
        <v>-0</v>
      </c>
      <c r="I31" s="74" t="n">
        <v>6.432</v>
      </c>
      <c r="J31" s="7" t="s">
        <v>63</v>
      </c>
      <c r="K31" s="7" t="n">
        <f aca="false">IF(I31=1,0,G31)</f>
        <v>0</v>
      </c>
      <c r="L31" s="63" t="n">
        <f aca="false">IF($B31&lt;=L$2,IF($C31&gt;=L$2,$D31,0),0)</f>
        <v>0</v>
      </c>
      <c r="M31" s="63" t="n">
        <f aca="false">IF($B31&lt;=M$2,IF($C31&gt;=M$2,$D31,0),0)</f>
        <v>0</v>
      </c>
      <c r="N31" s="63" t="n">
        <f aca="false">IF($B31&lt;=N$2,IF($C31&gt;=N$2,$D31,0),0)</f>
        <v>0</v>
      </c>
      <c r="O31" s="63" t="n">
        <f aca="false">IF($B31&lt;=O$2,IF($C31&gt;=O$2,$D31,0),0)</f>
        <v>0</v>
      </c>
      <c r="P31" s="63" t="n">
        <f aca="false">IF($B31&lt;=P$2,IF($C31&gt;=P$2,$D31,0),0)</f>
        <v>0</v>
      </c>
      <c r="Q31" s="63" t="n">
        <f aca="false">IF($B31&lt;=Q$2,IF($C31&gt;=Q$2,$D31,0),0)</f>
        <v>0</v>
      </c>
      <c r="R31" s="63" t="n">
        <f aca="false">IF($B31&lt;=R$2,IF($C31&gt;=R$2,$D31,0),0)</f>
        <v>0</v>
      </c>
      <c r="S31" s="63" t="n">
        <f aca="false">IF($B31&lt;=S$2,IF($C31&gt;=S$2,$D31,0),0)</f>
        <v>0</v>
      </c>
      <c r="T31" s="63" t="n">
        <f aca="false">IF($B31&lt;=T$2,IF($C31&gt;=T$2,$D31,0),0)</f>
        <v>0</v>
      </c>
      <c r="U31" s="63" t="n">
        <f aca="false">IF($B31&lt;=U$2,IF($C31&gt;=U$2,$D31,0),0)</f>
        <v>0</v>
      </c>
      <c r="V31" s="63" t="n">
        <f aca="false">IF($B31&lt;=V$2,IF($C31&gt;=V$2,$D31,0),0)</f>
        <v>0</v>
      </c>
      <c r="W31" s="63" t="n">
        <f aca="false">IF($B31&lt;=W$2,IF($C31&gt;=W$2,$D31,0),0)</f>
        <v>0</v>
      </c>
      <c r="X31" s="63" t="n">
        <f aca="false">IF($B31&lt;=X$2,IF($C31&gt;=X$2,$D31,0),0)</f>
        <v>0</v>
      </c>
      <c r="Y31" s="63" t="n">
        <f aca="false">IF($B31&lt;=Y$2,IF($C31&gt;=Y$2,$D31,0),0)</f>
        <v>0</v>
      </c>
      <c r="Z31" s="63" t="n">
        <f aca="false">IF($B31&lt;=Z$2,IF($C31&gt;=Z$2,$D31,0),0)</f>
        <v>0</v>
      </c>
      <c r="AA31" s="63" t="n">
        <f aca="false">IF($B31&lt;=AA$2,IF($C31&gt;=AA$2,$D31,0),0)</f>
        <v>0</v>
      </c>
      <c r="AB31" s="63" t="n">
        <f aca="false">IF($B31&lt;=AB$2,IF($C31&gt;=AB$2,$D31,0),0)</f>
        <v>0</v>
      </c>
      <c r="AC31" s="63" t="n">
        <f aca="false">IF($B31&lt;=AC$2,IF($C31&gt;=AC$2,$D31,0),0)</f>
        <v>0</v>
      </c>
      <c r="AD31" s="63" t="n">
        <f aca="false">IF($B31&lt;=AD$2,IF($C31&gt;=AD$2,$D31,0),0)</f>
        <v>0</v>
      </c>
      <c r="AE31" s="63" t="n">
        <f aca="false">IF($B31&lt;=AE$2,IF($C31&gt;=AE$2,$D31,0),0)</f>
        <v>0</v>
      </c>
      <c r="AF31" s="63" t="n">
        <f aca="false">IF($B31&lt;=AF$2,IF($C31&gt;=AF$2,$D31,0),0)</f>
        <v>0</v>
      </c>
      <c r="AG31" s="63" t="n">
        <f aca="false">IF($B31&lt;=AG$2,IF($C31&gt;=AG$2,$D31,0),0)</f>
        <v>0</v>
      </c>
      <c r="AH31" s="63" t="n">
        <f aca="false">IF($B31&lt;=AH$2,IF($C31&gt;=AH$2,$D31,0),0)</f>
        <v>0</v>
      </c>
      <c r="AI31" s="63" t="n">
        <f aca="false">IF($B31&lt;=AI$2,IF($C31&gt;=AI$2,$D31,0),0)</f>
        <v>0</v>
      </c>
      <c r="AJ31" s="63" t="n">
        <f aca="false">IF($B31&lt;=AJ$2,IF($C31&gt;=AJ$2,$D31,0),0)</f>
        <v>0</v>
      </c>
      <c r="AK31" s="63" t="n">
        <f aca="false">IF($B31&lt;=AK$2,IF($C31&gt;=AK$2,$D31,0),0)</f>
        <v>0</v>
      </c>
      <c r="AL31" s="63" t="n">
        <f aca="false">IF($B31&lt;=AL$2,IF($C31&gt;=AL$2,$D31,0),0)</f>
        <v>0</v>
      </c>
      <c r="AM31" s="63" t="n">
        <f aca="false">IF($B31&lt;=AM$2,IF($C31&gt;=AM$2,$D31,0),0)</f>
        <v>0</v>
      </c>
      <c r="AN31" s="63" t="n">
        <f aca="false">IF($B31&lt;=AN$2,IF($C31&gt;=AN$2,$D31,0),0)</f>
        <v>0</v>
      </c>
      <c r="AO31" s="63" t="n">
        <f aca="false">IF($B31&lt;=AO$2,IF($C31&gt;=AO$2,$D31,0),0)</f>
        <v>0</v>
      </c>
      <c r="AP31" s="63" t="n">
        <f aca="false">IF($B31&lt;=AP$2,IF($C31&gt;=AP$2,$D31,0),0)</f>
        <v>0</v>
      </c>
      <c r="AQ31" s="63" t="n">
        <f aca="false">IF($B31&lt;=AQ$2,IF($C31&gt;=AQ$2,$D31,0),0)</f>
        <v>0</v>
      </c>
      <c r="AR31" s="63" t="n">
        <f aca="false">IF($B31&lt;=AR$2,IF($C31&gt;=AR$2,$D31,0),0)</f>
        <v>0</v>
      </c>
      <c r="AS31" s="63" t="n">
        <f aca="false">IF($B31&lt;=AS$2,IF($C31&gt;=AS$2,$D31,0),0)</f>
        <v>0</v>
      </c>
      <c r="AT31" s="63" t="n">
        <f aca="false">IF($B31&lt;=AT$2,IF($C31&gt;=AT$2,$D31,0),0)</f>
        <v>0</v>
      </c>
      <c r="AU31" s="63" t="n">
        <f aca="false">IF($B31&lt;=AU$2,IF($C31&gt;=AU$2,$D31,0),0)</f>
        <v>0</v>
      </c>
      <c r="AV31" s="63" t="n">
        <f aca="false">IF($B31&lt;=AV$2,IF($C31&gt;=AV$2,$D31,0),0)</f>
        <v>0</v>
      </c>
      <c r="AW31" s="63" t="n">
        <f aca="false">IF($B31&lt;=AW$2,IF($C31&gt;=AW$2,$D31,0),0)</f>
        <v>0</v>
      </c>
      <c r="AX31" s="63" t="n">
        <f aca="false">IF($B31&lt;=AX$2,IF($C31&gt;=AX$2,$D31,0),0)</f>
        <v>0</v>
      </c>
      <c r="AY31" s="63" t="n">
        <f aca="false">IF($B31&lt;=AY$2,IF($C31&gt;=AY$2,$D31,0),0)</f>
        <v>0</v>
      </c>
      <c r="AZ31" s="63" t="n">
        <f aca="false">IF($B31&lt;=AZ$2,IF($C31&gt;=AZ$2,$D31,0),0)</f>
        <v>0</v>
      </c>
      <c r="BA31" s="63" t="n">
        <f aca="false">IF($B31&lt;=BA$2,IF($C31&gt;=BA$2,$D31,0),0)</f>
        <v>0</v>
      </c>
      <c r="BB31" s="63" t="n">
        <f aca="false">IF($B31&lt;=BB$2,IF($C31&gt;=BB$2,$D31,0),0)</f>
        <v>0</v>
      </c>
      <c r="BC31" s="63" t="n">
        <f aca="false">IF($B31&lt;=BC$2,IF($C31&gt;=BC$2,$D31,0),0)</f>
        <v>0</v>
      </c>
      <c r="BD31" s="63" t="n">
        <f aca="false">IF($B31&lt;=BD$2,IF($C31&gt;=BD$2,$D31,0),0)</f>
        <v>0</v>
      </c>
      <c r="BE31" s="63" t="n">
        <f aca="false">IF($B31&lt;=BE$2,IF($C31&gt;=BE$2,$D31,0),0)</f>
        <v>0</v>
      </c>
      <c r="BF31" s="63" t="n">
        <f aca="false">IF($B31&lt;=BF$2,IF($C31&gt;=BF$2,$D31,0),0)</f>
        <v>0</v>
      </c>
      <c r="BG31" s="63" t="n">
        <f aca="false">IF($B31&lt;=BG$2,IF($C31&gt;=BG$2,$D31,0),0)</f>
        <v>0</v>
      </c>
      <c r="BH31" s="63" t="n">
        <f aca="false">IF($B31&lt;=BH$2,IF($C31&gt;=BH$2,$D31,0),0)</f>
        <v>0</v>
      </c>
      <c r="BI31" s="63" t="n">
        <f aca="false">IF($B31&lt;=BI$2,IF($C31&gt;=BI$2,$D31,0),0)</f>
        <v>0</v>
      </c>
      <c r="BJ31" s="63" t="n">
        <f aca="false">IF($B31&lt;=BJ$2,IF($C31&gt;=BJ$2,$D31,0),0)</f>
        <v>0</v>
      </c>
      <c r="BK31" s="63" t="n">
        <f aca="false">IF($B31&lt;=BK$2,IF($C31&gt;=BK$2,$D31,0),0)</f>
        <v>0</v>
      </c>
      <c r="BL31" s="63" t="n">
        <f aca="false">IF($B31&lt;=BL$2,IF($C31&gt;=BL$2,$D31,0),0)</f>
        <v>0</v>
      </c>
      <c r="BM31" s="63" t="n">
        <f aca="false">IF($B31&lt;=BM$2,IF($C31&gt;=BM$2,$D31,0),0)</f>
        <v>0</v>
      </c>
      <c r="BN31" s="63" t="n">
        <f aca="false">IF($B31&lt;=BN$2,IF($C31&gt;=BN$2,$D31,0),0)</f>
        <v>0</v>
      </c>
      <c r="BO31" s="63" t="n">
        <f aca="false">IF($B31&lt;=BO$2,IF($C31&gt;=BO$2,$D31,0),0)</f>
        <v>0</v>
      </c>
      <c r="BP31" s="63" t="n">
        <f aca="false">IF($B31&lt;=BP$2,IF($C31&gt;=BP$2,$D31,0),0)</f>
        <v>0</v>
      </c>
      <c r="BQ31" s="63" t="n">
        <f aca="false">IF($B31&lt;=BQ$2,IF($C31&gt;=BQ$2,$D31,0),0)</f>
        <v>0</v>
      </c>
      <c r="BR31" s="63" t="n">
        <f aca="false">IF($B31&lt;=BR$2,IF($C31&gt;=BR$2,$D31,0),0)</f>
        <v>0</v>
      </c>
      <c r="BS31" s="63" t="n">
        <f aca="false">IF($B31&lt;=BS$2,IF($C31&gt;=BS$2,$D31,0),0)</f>
        <v>0</v>
      </c>
      <c r="BT31" s="63" t="n">
        <f aca="false">IF($B31&lt;=BT$2,IF($C31&gt;=BT$2,$D31,0),0)</f>
        <v>0</v>
      </c>
      <c r="BU31" s="63" t="n">
        <f aca="false">IF($B31&lt;=BU$2,IF($C31&gt;=BU$2,$D31,0),0)</f>
        <v>0</v>
      </c>
      <c r="BV31" s="63" t="n">
        <f aca="false">IF($B31&lt;=BV$2,IF($C31&gt;=BV$2,$D31,0),0)</f>
        <v>0</v>
      </c>
    </row>
    <row r="32" customFormat="false" ht="12" hidden="false" customHeight="true" outlineLevel="0" collapsed="false">
      <c r="B32" s="59" t="n">
        <v>36892</v>
      </c>
      <c r="C32" s="59" t="n">
        <v>36892</v>
      </c>
      <c r="E32" s="61" t="n">
        <v>6.435</v>
      </c>
      <c r="F32" s="7" t="s">
        <v>133</v>
      </c>
      <c r="G32" s="72"/>
      <c r="H32" s="73" t="n">
        <f aca="false">((I32-E32)*SUM(M32:AV32)*10000)</f>
        <v>-0</v>
      </c>
      <c r="I32" s="74" t="n">
        <v>6.408</v>
      </c>
      <c r="J32" s="7" t="s">
        <v>63</v>
      </c>
      <c r="K32" s="7" t="n">
        <f aca="false">IF(I32=1,0,G32)</f>
        <v>0</v>
      </c>
      <c r="L32" s="63" t="n">
        <f aca="false">IF($B32&lt;=L$2,IF($C32&gt;=L$2,$D32,0),0)</f>
        <v>0</v>
      </c>
      <c r="M32" s="63" t="n">
        <f aca="false">IF($B32&lt;=M$2,IF($C32&gt;=M$2,$D32,0),0)</f>
        <v>0</v>
      </c>
      <c r="N32" s="63" t="n">
        <f aca="false">IF($B32&lt;=N$2,IF($C32&gt;=N$2,$D32,0),0)</f>
        <v>0</v>
      </c>
      <c r="O32" s="63" t="n">
        <f aca="false">IF($B32&lt;=O$2,IF($C32&gt;=O$2,$D32,0),0)</f>
        <v>0</v>
      </c>
      <c r="P32" s="63" t="n">
        <f aca="false">IF($B32&lt;=P$2,IF($C32&gt;=P$2,$D32,0),0)</f>
        <v>0</v>
      </c>
      <c r="Q32" s="63" t="n">
        <f aca="false">IF($B32&lt;=Q$2,IF($C32&gt;=Q$2,$D32,0),0)</f>
        <v>0</v>
      </c>
      <c r="R32" s="63" t="n">
        <f aca="false">IF($B32&lt;=R$2,IF($C32&gt;=R$2,$D32,0),0)</f>
        <v>0</v>
      </c>
      <c r="S32" s="63" t="n">
        <f aca="false">IF($B32&lt;=S$2,IF($C32&gt;=S$2,$D32,0),0)</f>
        <v>0</v>
      </c>
      <c r="T32" s="63" t="n">
        <f aca="false">IF($B32&lt;=T$2,IF($C32&gt;=T$2,$D32,0),0)</f>
        <v>0</v>
      </c>
      <c r="U32" s="63" t="n">
        <f aca="false">IF($B32&lt;=U$2,IF($C32&gt;=U$2,$D32,0),0)</f>
        <v>0</v>
      </c>
      <c r="V32" s="63" t="n">
        <f aca="false">IF($B32&lt;=V$2,IF($C32&gt;=V$2,$D32,0),0)</f>
        <v>0</v>
      </c>
      <c r="W32" s="63" t="n">
        <f aca="false">IF($B32&lt;=W$2,IF($C32&gt;=W$2,$D32,0),0)</f>
        <v>0</v>
      </c>
      <c r="X32" s="63" t="n">
        <f aca="false">IF($B32&lt;=X$2,IF($C32&gt;=X$2,$D32,0),0)</f>
        <v>0</v>
      </c>
      <c r="Y32" s="63" t="n">
        <f aca="false">IF($B32&lt;=Y$2,IF($C32&gt;=Y$2,$D32,0),0)</f>
        <v>0</v>
      </c>
      <c r="Z32" s="63" t="n">
        <f aca="false">IF($B32&lt;=Z$2,IF($C32&gt;=Z$2,$D32,0),0)</f>
        <v>0</v>
      </c>
      <c r="AA32" s="63" t="n">
        <f aca="false">IF($B32&lt;=AA$2,IF($C32&gt;=AA$2,$D32,0),0)</f>
        <v>0</v>
      </c>
      <c r="AB32" s="63" t="n">
        <f aca="false">IF($B32&lt;=AB$2,IF($C32&gt;=AB$2,$D32,0),0)</f>
        <v>0</v>
      </c>
      <c r="AC32" s="63" t="n">
        <f aca="false">IF($B32&lt;=AC$2,IF($C32&gt;=AC$2,$D32,0),0)</f>
        <v>0</v>
      </c>
      <c r="AD32" s="63" t="n">
        <f aca="false">IF($B32&lt;=AD$2,IF($C32&gt;=AD$2,$D32,0),0)</f>
        <v>0</v>
      </c>
      <c r="AE32" s="63" t="n">
        <f aca="false">IF($B32&lt;=AE$2,IF($C32&gt;=AE$2,$D32,0),0)</f>
        <v>0</v>
      </c>
      <c r="AF32" s="63" t="n">
        <f aca="false">IF($B32&lt;=AF$2,IF($C32&gt;=AF$2,$D32,0),0)</f>
        <v>0</v>
      </c>
      <c r="AG32" s="63" t="n">
        <f aca="false">IF($B32&lt;=AG$2,IF($C32&gt;=AG$2,$D32,0),0)</f>
        <v>0</v>
      </c>
      <c r="AH32" s="63" t="n">
        <f aca="false">IF($B32&lt;=AH$2,IF($C32&gt;=AH$2,$D32,0),0)</f>
        <v>0</v>
      </c>
      <c r="AI32" s="63" t="n">
        <f aca="false">IF($B32&lt;=AI$2,IF($C32&gt;=AI$2,$D32,0),0)</f>
        <v>0</v>
      </c>
      <c r="AJ32" s="63" t="n">
        <f aca="false">IF($B32&lt;=AJ$2,IF($C32&gt;=AJ$2,$D32,0),0)</f>
        <v>0</v>
      </c>
      <c r="AK32" s="63" t="n">
        <f aca="false">IF($B32&lt;=AK$2,IF($C32&gt;=AK$2,$D32,0),0)</f>
        <v>0</v>
      </c>
      <c r="AL32" s="63" t="n">
        <f aca="false">IF($B32&lt;=AL$2,IF($C32&gt;=AL$2,$D32,0),0)</f>
        <v>0</v>
      </c>
      <c r="AM32" s="63" t="n">
        <f aca="false">IF($B32&lt;=AM$2,IF($C32&gt;=AM$2,$D32,0),0)</f>
        <v>0</v>
      </c>
      <c r="AN32" s="63" t="n">
        <f aca="false">IF($B32&lt;=AN$2,IF($C32&gt;=AN$2,$D32,0),0)</f>
        <v>0</v>
      </c>
      <c r="AO32" s="63" t="n">
        <f aca="false">IF($B32&lt;=AO$2,IF($C32&gt;=AO$2,$D32,0),0)</f>
        <v>0</v>
      </c>
      <c r="AP32" s="63" t="n">
        <f aca="false">IF($B32&lt;=AP$2,IF($C32&gt;=AP$2,$D32,0),0)</f>
        <v>0</v>
      </c>
      <c r="AQ32" s="63" t="n">
        <f aca="false">IF($B32&lt;=AQ$2,IF($C32&gt;=AQ$2,$D32,0),0)</f>
        <v>0</v>
      </c>
      <c r="AR32" s="63" t="n">
        <f aca="false">IF($B32&lt;=AR$2,IF($C32&gt;=AR$2,$D32,0),0)</f>
        <v>0</v>
      </c>
      <c r="AS32" s="63" t="n">
        <f aca="false">IF($B32&lt;=AS$2,IF($C32&gt;=AS$2,$D32,0),0)</f>
        <v>0</v>
      </c>
      <c r="AT32" s="63" t="n">
        <f aca="false">IF($B32&lt;=AT$2,IF($C32&gt;=AT$2,$D32,0),0)</f>
        <v>0</v>
      </c>
      <c r="AU32" s="63" t="n">
        <f aca="false">IF($B32&lt;=AU$2,IF($C32&gt;=AU$2,$D32,0),0)</f>
        <v>0</v>
      </c>
      <c r="AV32" s="63" t="n">
        <f aca="false">IF($B32&lt;=AV$2,IF($C32&gt;=AV$2,$D32,0),0)</f>
        <v>0</v>
      </c>
      <c r="AW32" s="63" t="n">
        <f aca="false">IF($B32&lt;=AW$2,IF($C32&gt;=AW$2,$D32,0),0)</f>
        <v>0</v>
      </c>
      <c r="AX32" s="63" t="n">
        <f aca="false">IF($B32&lt;=AX$2,IF($C32&gt;=AX$2,$D32,0),0)</f>
        <v>0</v>
      </c>
      <c r="AY32" s="63" t="n">
        <f aca="false">IF($B32&lt;=AY$2,IF($C32&gt;=AY$2,$D32,0),0)</f>
        <v>0</v>
      </c>
      <c r="AZ32" s="63" t="n">
        <f aca="false">IF($B32&lt;=AZ$2,IF($C32&gt;=AZ$2,$D32,0),0)</f>
        <v>0</v>
      </c>
      <c r="BA32" s="63" t="n">
        <f aca="false">IF($B32&lt;=BA$2,IF($C32&gt;=BA$2,$D32,0),0)</f>
        <v>0</v>
      </c>
      <c r="BB32" s="63" t="n">
        <f aca="false">IF($B32&lt;=BB$2,IF($C32&gt;=BB$2,$D32,0),0)</f>
        <v>0</v>
      </c>
      <c r="BC32" s="63" t="n">
        <f aca="false">IF($B32&lt;=BC$2,IF($C32&gt;=BC$2,$D32,0),0)</f>
        <v>0</v>
      </c>
      <c r="BD32" s="63" t="n">
        <f aca="false">IF($B32&lt;=BD$2,IF($C32&gt;=BD$2,$D32,0),0)</f>
        <v>0</v>
      </c>
      <c r="BE32" s="63" t="n">
        <f aca="false">IF($B32&lt;=BE$2,IF($C32&gt;=BE$2,$D32,0),0)</f>
        <v>0</v>
      </c>
      <c r="BF32" s="63" t="n">
        <f aca="false">IF($B32&lt;=BF$2,IF($C32&gt;=BF$2,$D32,0),0)</f>
        <v>0</v>
      </c>
      <c r="BG32" s="63" t="n">
        <f aca="false">IF($B32&lt;=BG$2,IF($C32&gt;=BG$2,$D32,0),0)</f>
        <v>0</v>
      </c>
      <c r="BH32" s="63" t="n">
        <f aca="false">IF($B32&lt;=BH$2,IF($C32&gt;=BH$2,$D32,0),0)</f>
        <v>0</v>
      </c>
      <c r="BI32" s="63" t="n">
        <f aca="false">IF($B32&lt;=BI$2,IF($C32&gt;=BI$2,$D32,0),0)</f>
        <v>0</v>
      </c>
      <c r="BJ32" s="63" t="n">
        <f aca="false">IF($B32&lt;=BJ$2,IF($C32&gt;=BJ$2,$D32,0),0)</f>
        <v>0</v>
      </c>
      <c r="BK32" s="63" t="n">
        <f aca="false">IF($B32&lt;=BK$2,IF($C32&gt;=BK$2,$D32,0),0)</f>
        <v>0</v>
      </c>
      <c r="BL32" s="63" t="n">
        <f aca="false">IF($B32&lt;=BL$2,IF($C32&gt;=BL$2,$D32,0),0)</f>
        <v>0</v>
      </c>
      <c r="BM32" s="63" t="n">
        <f aca="false">IF($B32&lt;=BM$2,IF($C32&gt;=BM$2,$D32,0),0)</f>
        <v>0</v>
      </c>
      <c r="BN32" s="63" t="n">
        <f aca="false">IF($B32&lt;=BN$2,IF($C32&gt;=BN$2,$D32,0),0)</f>
        <v>0</v>
      </c>
      <c r="BO32" s="63" t="n">
        <f aca="false">IF($B32&lt;=BO$2,IF($C32&gt;=BO$2,$D32,0),0)</f>
        <v>0</v>
      </c>
      <c r="BP32" s="63" t="n">
        <f aca="false">IF($B32&lt;=BP$2,IF($C32&gt;=BP$2,$D32,0),0)</f>
        <v>0</v>
      </c>
      <c r="BQ32" s="63" t="n">
        <f aca="false">IF($B32&lt;=BQ$2,IF($C32&gt;=BQ$2,$D32,0),0)</f>
        <v>0</v>
      </c>
      <c r="BR32" s="63" t="n">
        <f aca="false">IF($B32&lt;=BR$2,IF($C32&gt;=BR$2,$D32,0),0)</f>
        <v>0</v>
      </c>
      <c r="BS32" s="63" t="n">
        <f aca="false">IF($B32&lt;=BS$2,IF($C32&gt;=BS$2,$D32,0),0)</f>
        <v>0</v>
      </c>
      <c r="BT32" s="63" t="n">
        <f aca="false">IF($B32&lt;=BT$2,IF($C32&gt;=BT$2,$D32,0),0)</f>
        <v>0</v>
      </c>
      <c r="BU32" s="63" t="n">
        <f aca="false">IF($B32&lt;=BU$2,IF($C32&gt;=BU$2,$D32,0),0)</f>
        <v>0</v>
      </c>
      <c r="BV32" s="63" t="n">
        <f aca="false">IF($B32&lt;=BV$2,IF($C32&gt;=BV$2,$D32,0),0)</f>
        <v>0</v>
      </c>
    </row>
    <row r="33" customFormat="false" ht="12" hidden="false" customHeight="true" outlineLevel="0" collapsed="false">
      <c r="B33" s="59" t="n">
        <v>36892</v>
      </c>
      <c r="C33" s="59" t="n">
        <v>36892</v>
      </c>
      <c r="E33" s="61" t="n">
        <v>6.42</v>
      </c>
      <c r="F33" s="7" t="s">
        <v>133</v>
      </c>
      <c r="G33" s="72"/>
      <c r="H33" s="73" t="n">
        <f aca="false">((I33-E33)*SUM(M33:AV33)*10000)</f>
        <v>0</v>
      </c>
      <c r="I33" s="74" t="n">
        <v>6.432</v>
      </c>
      <c r="J33" s="7" t="s">
        <v>63</v>
      </c>
      <c r="K33" s="7" t="n">
        <f aca="false">IF(I33=1,0,G33)</f>
        <v>0</v>
      </c>
      <c r="L33" s="63" t="n">
        <f aca="false">IF($B33&lt;=L$2,IF($C33&gt;=L$2,$D33,0),0)</f>
        <v>0</v>
      </c>
      <c r="M33" s="63" t="n">
        <f aca="false">IF($B33&lt;=M$2,IF($C33&gt;=M$2,$D33,0),0)</f>
        <v>0</v>
      </c>
      <c r="N33" s="63" t="n">
        <f aca="false">IF($B33&lt;=N$2,IF($C33&gt;=N$2,$D33,0),0)</f>
        <v>0</v>
      </c>
      <c r="O33" s="63" t="n">
        <f aca="false">IF($B33&lt;=O$2,IF($C33&gt;=O$2,$D33,0),0)</f>
        <v>0</v>
      </c>
      <c r="P33" s="63" t="n">
        <f aca="false">IF($B33&lt;=P$2,IF($C33&gt;=P$2,$D33,0),0)</f>
        <v>0</v>
      </c>
      <c r="Q33" s="63" t="n">
        <f aca="false">IF($B33&lt;=Q$2,IF($C33&gt;=Q$2,$D33,0),0)</f>
        <v>0</v>
      </c>
      <c r="R33" s="63" t="n">
        <f aca="false">IF($B33&lt;=R$2,IF($C33&gt;=R$2,$D33,0),0)</f>
        <v>0</v>
      </c>
      <c r="S33" s="63" t="n">
        <f aca="false">IF($B33&lt;=S$2,IF($C33&gt;=S$2,$D33,0),0)</f>
        <v>0</v>
      </c>
      <c r="T33" s="63" t="n">
        <f aca="false">IF($B33&lt;=T$2,IF($C33&gt;=T$2,$D33,0),0)</f>
        <v>0</v>
      </c>
      <c r="U33" s="63" t="n">
        <f aca="false">IF($B33&lt;=U$2,IF($C33&gt;=U$2,$D33,0),0)</f>
        <v>0</v>
      </c>
      <c r="V33" s="63" t="n">
        <f aca="false">IF($B33&lt;=V$2,IF($C33&gt;=V$2,$D33,0),0)</f>
        <v>0</v>
      </c>
      <c r="W33" s="63" t="n">
        <f aca="false">IF($B33&lt;=W$2,IF($C33&gt;=W$2,$D33,0),0)</f>
        <v>0</v>
      </c>
      <c r="X33" s="63" t="n">
        <f aca="false">IF($B33&lt;=X$2,IF($C33&gt;=X$2,$D33,0),0)</f>
        <v>0</v>
      </c>
      <c r="Y33" s="63" t="n">
        <f aca="false">IF($B33&lt;=Y$2,IF($C33&gt;=Y$2,$D33,0),0)</f>
        <v>0</v>
      </c>
      <c r="Z33" s="63" t="n">
        <f aca="false">IF($B33&lt;=Z$2,IF($C33&gt;=Z$2,$D33,0),0)</f>
        <v>0</v>
      </c>
      <c r="AA33" s="63" t="n">
        <f aca="false">IF($B33&lt;=AA$2,IF($C33&gt;=AA$2,$D33,0),0)</f>
        <v>0</v>
      </c>
      <c r="AB33" s="63" t="n">
        <f aca="false">IF($B33&lt;=AB$2,IF($C33&gt;=AB$2,$D33,0),0)</f>
        <v>0</v>
      </c>
      <c r="AC33" s="63" t="n">
        <f aca="false">IF($B33&lt;=AC$2,IF($C33&gt;=AC$2,$D33,0),0)</f>
        <v>0</v>
      </c>
      <c r="AD33" s="63" t="n">
        <f aca="false">IF($B33&lt;=AD$2,IF($C33&gt;=AD$2,$D33,0),0)</f>
        <v>0</v>
      </c>
      <c r="AE33" s="63" t="n">
        <f aca="false">IF($B33&lt;=AE$2,IF($C33&gt;=AE$2,$D33,0),0)</f>
        <v>0</v>
      </c>
      <c r="AF33" s="63" t="n">
        <f aca="false">IF($B33&lt;=AF$2,IF($C33&gt;=AF$2,$D33,0),0)</f>
        <v>0</v>
      </c>
      <c r="AG33" s="63" t="n">
        <f aca="false">IF($B33&lt;=AG$2,IF($C33&gt;=AG$2,$D33,0),0)</f>
        <v>0</v>
      </c>
      <c r="AH33" s="63" t="n">
        <f aca="false">IF($B33&lt;=AH$2,IF($C33&gt;=AH$2,$D33,0),0)</f>
        <v>0</v>
      </c>
      <c r="AI33" s="63" t="n">
        <f aca="false">IF($B33&lt;=AI$2,IF($C33&gt;=AI$2,$D33,0),0)</f>
        <v>0</v>
      </c>
      <c r="AJ33" s="63" t="n">
        <f aca="false">IF($B33&lt;=AJ$2,IF($C33&gt;=AJ$2,$D33,0),0)</f>
        <v>0</v>
      </c>
      <c r="AK33" s="63" t="n">
        <f aca="false">IF($B33&lt;=AK$2,IF($C33&gt;=AK$2,$D33,0),0)</f>
        <v>0</v>
      </c>
      <c r="AL33" s="63" t="n">
        <f aca="false">IF($B33&lt;=AL$2,IF($C33&gt;=AL$2,$D33,0),0)</f>
        <v>0</v>
      </c>
      <c r="AM33" s="63" t="n">
        <f aca="false">IF($B33&lt;=AM$2,IF($C33&gt;=AM$2,$D33,0),0)</f>
        <v>0</v>
      </c>
      <c r="AN33" s="63" t="n">
        <f aca="false">IF($B33&lt;=AN$2,IF($C33&gt;=AN$2,$D33,0),0)</f>
        <v>0</v>
      </c>
      <c r="AO33" s="63" t="n">
        <f aca="false">IF($B33&lt;=AO$2,IF($C33&gt;=AO$2,$D33,0),0)</f>
        <v>0</v>
      </c>
      <c r="AP33" s="63" t="n">
        <f aca="false">IF($B33&lt;=AP$2,IF($C33&gt;=AP$2,$D33,0),0)</f>
        <v>0</v>
      </c>
      <c r="AQ33" s="63" t="n">
        <f aca="false">IF($B33&lt;=AQ$2,IF($C33&gt;=AQ$2,$D33,0),0)</f>
        <v>0</v>
      </c>
      <c r="AR33" s="63" t="n">
        <f aca="false">IF($B33&lt;=AR$2,IF($C33&gt;=AR$2,$D33,0),0)</f>
        <v>0</v>
      </c>
      <c r="AS33" s="63" t="n">
        <f aca="false">IF($B33&lt;=AS$2,IF($C33&gt;=AS$2,$D33,0),0)</f>
        <v>0</v>
      </c>
      <c r="AT33" s="63" t="n">
        <f aca="false">IF($B33&lt;=AT$2,IF($C33&gt;=AT$2,$D33,0),0)</f>
        <v>0</v>
      </c>
      <c r="AU33" s="63" t="n">
        <f aca="false">IF($B33&lt;=AU$2,IF($C33&gt;=AU$2,$D33,0),0)</f>
        <v>0</v>
      </c>
      <c r="AV33" s="63" t="n">
        <f aca="false">IF($B33&lt;=AV$2,IF($C33&gt;=AV$2,$D33,0),0)</f>
        <v>0</v>
      </c>
      <c r="AW33" s="63" t="n">
        <f aca="false">IF($B33&lt;=AW$2,IF($C33&gt;=AW$2,$D33,0),0)</f>
        <v>0</v>
      </c>
      <c r="AX33" s="63" t="n">
        <f aca="false">IF($B33&lt;=AX$2,IF($C33&gt;=AX$2,$D33,0),0)</f>
        <v>0</v>
      </c>
      <c r="AY33" s="63" t="n">
        <f aca="false">IF($B33&lt;=AY$2,IF($C33&gt;=AY$2,$D33,0),0)</f>
        <v>0</v>
      </c>
      <c r="AZ33" s="63" t="n">
        <f aca="false">IF($B33&lt;=AZ$2,IF($C33&gt;=AZ$2,$D33,0),0)</f>
        <v>0</v>
      </c>
      <c r="BA33" s="63" t="n">
        <f aca="false">IF($B33&lt;=BA$2,IF($C33&gt;=BA$2,$D33,0),0)</f>
        <v>0</v>
      </c>
      <c r="BB33" s="63" t="n">
        <f aca="false">IF($B33&lt;=BB$2,IF($C33&gt;=BB$2,$D33,0),0)</f>
        <v>0</v>
      </c>
      <c r="BC33" s="63" t="n">
        <f aca="false">IF($B33&lt;=BC$2,IF($C33&gt;=BC$2,$D33,0),0)</f>
        <v>0</v>
      </c>
      <c r="BD33" s="63" t="n">
        <f aca="false">IF($B33&lt;=BD$2,IF($C33&gt;=BD$2,$D33,0),0)</f>
        <v>0</v>
      </c>
      <c r="BE33" s="63" t="n">
        <f aca="false">IF($B33&lt;=BE$2,IF($C33&gt;=BE$2,$D33,0),0)</f>
        <v>0</v>
      </c>
      <c r="BF33" s="63" t="n">
        <f aca="false">IF($B33&lt;=BF$2,IF($C33&gt;=BF$2,$D33,0),0)</f>
        <v>0</v>
      </c>
      <c r="BG33" s="63" t="n">
        <f aca="false">IF($B33&lt;=BG$2,IF($C33&gt;=BG$2,$D33,0),0)</f>
        <v>0</v>
      </c>
      <c r="BH33" s="63" t="n">
        <f aca="false">IF($B33&lt;=BH$2,IF($C33&gt;=BH$2,$D33,0),0)</f>
        <v>0</v>
      </c>
      <c r="BI33" s="63" t="n">
        <f aca="false">IF($B33&lt;=BI$2,IF($C33&gt;=BI$2,$D33,0),0)</f>
        <v>0</v>
      </c>
      <c r="BJ33" s="63" t="n">
        <f aca="false">IF($B33&lt;=BJ$2,IF($C33&gt;=BJ$2,$D33,0),0)</f>
        <v>0</v>
      </c>
      <c r="BK33" s="63" t="n">
        <f aca="false">IF($B33&lt;=BK$2,IF($C33&gt;=BK$2,$D33,0),0)</f>
        <v>0</v>
      </c>
      <c r="BL33" s="63" t="n">
        <f aca="false">IF($B33&lt;=BL$2,IF($C33&gt;=BL$2,$D33,0),0)</f>
        <v>0</v>
      </c>
      <c r="BM33" s="63" t="n">
        <f aca="false">IF($B33&lt;=BM$2,IF($C33&gt;=BM$2,$D33,0),0)</f>
        <v>0</v>
      </c>
      <c r="BN33" s="63" t="n">
        <f aca="false">IF($B33&lt;=BN$2,IF($C33&gt;=BN$2,$D33,0),0)</f>
        <v>0</v>
      </c>
      <c r="BO33" s="63" t="n">
        <f aca="false">IF($B33&lt;=BO$2,IF($C33&gt;=BO$2,$D33,0),0)</f>
        <v>0</v>
      </c>
      <c r="BP33" s="63" t="n">
        <f aca="false">IF($B33&lt;=BP$2,IF($C33&gt;=BP$2,$D33,0),0)</f>
        <v>0</v>
      </c>
      <c r="BQ33" s="63" t="n">
        <f aca="false">IF($B33&lt;=BQ$2,IF($C33&gt;=BQ$2,$D33,0),0)</f>
        <v>0</v>
      </c>
      <c r="BR33" s="63" t="n">
        <f aca="false">IF($B33&lt;=BR$2,IF($C33&gt;=BR$2,$D33,0),0)</f>
        <v>0</v>
      </c>
      <c r="BS33" s="63" t="n">
        <f aca="false">IF($B33&lt;=BS$2,IF($C33&gt;=BS$2,$D33,0),0)</f>
        <v>0</v>
      </c>
      <c r="BT33" s="63" t="n">
        <f aca="false">IF($B33&lt;=BT$2,IF($C33&gt;=BT$2,$D33,0),0)</f>
        <v>0</v>
      </c>
      <c r="BU33" s="63" t="n">
        <f aca="false">IF($B33&lt;=BU$2,IF($C33&gt;=BU$2,$D33,0),0)</f>
        <v>0</v>
      </c>
      <c r="BV33" s="63" t="n">
        <f aca="false">IF($B33&lt;=BV$2,IF($C33&gt;=BV$2,$D33,0),0)</f>
        <v>0</v>
      </c>
    </row>
    <row r="34" customFormat="false" ht="12" hidden="false" customHeight="true" outlineLevel="0" collapsed="false">
      <c r="B34" s="59" t="n">
        <v>36892</v>
      </c>
      <c r="C34" s="59" t="n">
        <v>36892</v>
      </c>
      <c r="E34" s="61" t="n">
        <v>6.005</v>
      </c>
      <c r="F34" s="7" t="s">
        <v>133</v>
      </c>
      <c r="G34" s="72"/>
      <c r="H34" s="73" t="n">
        <f aca="false">((I34-E34)*SUM(M34:AV34)*10000)</f>
        <v>0</v>
      </c>
      <c r="I34" s="74" t="n">
        <v>6.037</v>
      </c>
      <c r="J34" s="7" t="s">
        <v>63</v>
      </c>
      <c r="K34" s="7" t="n">
        <f aca="false">IF(I34=1,0,G34)</f>
        <v>0</v>
      </c>
      <c r="L34" s="63" t="n">
        <f aca="false">IF($B34&lt;=L$2,IF($C34&gt;=L$2,$D34,0),0)</f>
        <v>0</v>
      </c>
      <c r="M34" s="63" t="n">
        <f aca="false">IF($B34&lt;=M$2,IF($C34&gt;=M$2,$D34,0),0)</f>
        <v>0</v>
      </c>
      <c r="N34" s="63" t="n">
        <f aca="false">IF($B34&lt;=N$2,IF($C34&gt;=N$2,$D34,0),0)</f>
        <v>0</v>
      </c>
      <c r="O34" s="63" t="n">
        <f aca="false">IF($B34&lt;=O$2,IF($C34&gt;=O$2,$D34,0),0)</f>
        <v>0</v>
      </c>
      <c r="P34" s="63" t="n">
        <f aca="false">IF($B34&lt;=P$2,IF($C34&gt;=P$2,$D34,0),0)</f>
        <v>0</v>
      </c>
      <c r="Q34" s="63" t="n">
        <f aca="false">IF($B34&lt;=Q$2,IF($C34&gt;=Q$2,$D34,0),0)</f>
        <v>0</v>
      </c>
      <c r="R34" s="63" t="n">
        <f aca="false">IF($B34&lt;=R$2,IF($C34&gt;=R$2,$D34,0),0)</f>
        <v>0</v>
      </c>
      <c r="S34" s="63" t="n">
        <f aca="false">IF($B34&lt;=S$2,IF($C34&gt;=S$2,$D34,0),0)</f>
        <v>0</v>
      </c>
      <c r="T34" s="63" t="n">
        <f aca="false">IF($B34&lt;=T$2,IF($C34&gt;=T$2,$D34,0),0)</f>
        <v>0</v>
      </c>
      <c r="U34" s="63" t="n">
        <f aca="false">IF($B34&lt;=U$2,IF($C34&gt;=U$2,$D34,0),0)</f>
        <v>0</v>
      </c>
      <c r="V34" s="63" t="n">
        <f aca="false">IF($B34&lt;=V$2,IF($C34&gt;=V$2,$D34,0),0)</f>
        <v>0</v>
      </c>
      <c r="W34" s="63" t="n">
        <f aca="false">IF($B34&lt;=W$2,IF($C34&gt;=W$2,$D34,0),0)</f>
        <v>0</v>
      </c>
      <c r="X34" s="63" t="n">
        <f aca="false">IF($B34&lt;=X$2,IF($C34&gt;=X$2,$D34,0),0)</f>
        <v>0</v>
      </c>
      <c r="Y34" s="63" t="n">
        <f aca="false">IF($B34&lt;=Y$2,IF($C34&gt;=Y$2,$D34,0),0)</f>
        <v>0</v>
      </c>
      <c r="Z34" s="63" t="n">
        <f aca="false">IF($B34&lt;=Z$2,IF($C34&gt;=Z$2,$D34,0),0)</f>
        <v>0</v>
      </c>
      <c r="AA34" s="63" t="n">
        <f aca="false">IF($B34&lt;=AA$2,IF($C34&gt;=AA$2,$D34,0),0)</f>
        <v>0</v>
      </c>
      <c r="AB34" s="63" t="n">
        <f aca="false">IF($B34&lt;=AB$2,IF($C34&gt;=AB$2,$D34,0),0)</f>
        <v>0</v>
      </c>
      <c r="AC34" s="63" t="n">
        <f aca="false">IF($B34&lt;=AC$2,IF($C34&gt;=AC$2,$D34,0),0)</f>
        <v>0</v>
      </c>
      <c r="AD34" s="63" t="n">
        <f aca="false">IF($B34&lt;=AD$2,IF($C34&gt;=AD$2,$D34,0),0)</f>
        <v>0</v>
      </c>
      <c r="AE34" s="63" t="n">
        <f aca="false">IF($B34&lt;=AE$2,IF($C34&gt;=AE$2,$D34,0),0)</f>
        <v>0</v>
      </c>
      <c r="AF34" s="63" t="n">
        <f aca="false">IF($B34&lt;=AF$2,IF($C34&gt;=AF$2,$D34,0),0)</f>
        <v>0</v>
      </c>
      <c r="AG34" s="63" t="n">
        <f aca="false">IF($B34&lt;=AG$2,IF($C34&gt;=AG$2,$D34,0),0)</f>
        <v>0</v>
      </c>
      <c r="AH34" s="63" t="n">
        <f aca="false">IF($B34&lt;=AH$2,IF($C34&gt;=AH$2,$D34,0),0)</f>
        <v>0</v>
      </c>
      <c r="AI34" s="63" t="n">
        <f aca="false">IF($B34&lt;=AI$2,IF($C34&gt;=AI$2,$D34,0),0)</f>
        <v>0</v>
      </c>
      <c r="AJ34" s="63" t="n">
        <f aca="false">IF($B34&lt;=AJ$2,IF($C34&gt;=AJ$2,$D34,0),0)</f>
        <v>0</v>
      </c>
      <c r="AK34" s="63" t="n">
        <f aca="false">IF($B34&lt;=AK$2,IF($C34&gt;=AK$2,$D34,0),0)</f>
        <v>0</v>
      </c>
      <c r="AL34" s="63" t="n">
        <f aca="false">IF($B34&lt;=AL$2,IF($C34&gt;=AL$2,$D34,0),0)</f>
        <v>0</v>
      </c>
      <c r="AM34" s="63" t="n">
        <f aca="false">IF($B34&lt;=AM$2,IF($C34&gt;=AM$2,$D34,0),0)</f>
        <v>0</v>
      </c>
      <c r="AN34" s="63" t="n">
        <f aca="false">IF($B34&lt;=AN$2,IF($C34&gt;=AN$2,$D34,0),0)</f>
        <v>0</v>
      </c>
      <c r="AO34" s="63" t="n">
        <f aca="false">IF($B34&lt;=AO$2,IF($C34&gt;=AO$2,$D34,0),0)</f>
        <v>0</v>
      </c>
      <c r="AP34" s="63" t="n">
        <f aca="false">IF($B34&lt;=AP$2,IF($C34&gt;=AP$2,$D34,0),0)</f>
        <v>0</v>
      </c>
      <c r="AQ34" s="63" t="n">
        <f aca="false">IF($B34&lt;=AQ$2,IF($C34&gt;=AQ$2,$D34,0),0)</f>
        <v>0</v>
      </c>
      <c r="AR34" s="63" t="n">
        <f aca="false">IF($B34&lt;=AR$2,IF($C34&gt;=AR$2,$D34,0),0)</f>
        <v>0</v>
      </c>
      <c r="AS34" s="63" t="n">
        <f aca="false">IF($B34&lt;=AS$2,IF($C34&gt;=AS$2,$D34,0),0)</f>
        <v>0</v>
      </c>
      <c r="AT34" s="63" t="n">
        <f aca="false">IF($B34&lt;=AT$2,IF($C34&gt;=AT$2,$D34,0),0)</f>
        <v>0</v>
      </c>
      <c r="AU34" s="63" t="n">
        <f aca="false">IF($B34&lt;=AU$2,IF($C34&gt;=AU$2,$D34,0),0)</f>
        <v>0</v>
      </c>
      <c r="AV34" s="63" t="n">
        <f aca="false">IF($B34&lt;=AV$2,IF($C34&gt;=AV$2,$D34,0),0)</f>
        <v>0</v>
      </c>
      <c r="AW34" s="63" t="n">
        <f aca="false">IF($B34&lt;=AW$2,IF($C34&gt;=AW$2,$D34,0),0)</f>
        <v>0</v>
      </c>
      <c r="AX34" s="63" t="n">
        <f aca="false">IF($B34&lt;=AX$2,IF($C34&gt;=AX$2,$D34,0),0)</f>
        <v>0</v>
      </c>
      <c r="AY34" s="63" t="n">
        <f aca="false">IF($B34&lt;=AY$2,IF($C34&gt;=AY$2,$D34,0),0)</f>
        <v>0</v>
      </c>
      <c r="AZ34" s="63" t="n">
        <f aca="false">IF($B34&lt;=AZ$2,IF($C34&gt;=AZ$2,$D34,0),0)</f>
        <v>0</v>
      </c>
      <c r="BA34" s="63" t="n">
        <f aca="false">IF($B34&lt;=BA$2,IF($C34&gt;=BA$2,$D34,0),0)</f>
        <v>0</v>
      </c>
      <c r="BB34" s="63" t="n">
        <f aca="false">IF($B34&lt;=BB$2,IF($C34&gt;=BB$2,$D34,0),0)</f>
        <v>0</v>
      </c>
      <c r="BC34" s="63" t="n">
        <f aca="false">IF($B34&lt;=BC$2,IF($C34&gt;=BC$2,$D34,0),0)</f>
        <v>0</v>
      </c>
      <c r="BD34" s="63" t="n">
        <f aca="false">IF($B34&lt;=BD$2,IF($C34&gt;=BD$2,$D34,0),0)</f>
        <v>0</v>
      </c>
      <c r="BE34" s="63" t="n">
        <f aca="false">IF($B34&lt;=BE$2,IF($C34&gt;=BE$2,$D34,0),0)</f>
        <v>0</v>
      </c>
      <c r="BF34" s="63" t="n">
        <f aca="false">IF($B34&lt;=BF$2,IF($C34&gt;=BF$2,$D34,0),0)</f>
        <v>0</v>
      </c>
      <c r="BG34" s="63" t="n">
        <f aca="false">IF($B34&lt;=BG$2,IF($C34&gt;=BG$2,$D34,0),0)</f>
        <v>0</v>
      </c>
      <c r="BH34" s="63" t="n">
        <f aca="false">IF($B34&lt;=BH$2,IF($C34&gt;=BH$2,$D34,0),0)</f>
        <v>0</v>
      </c>
      <c r="BI34" s="63" t="n">
        <f aca="false">IF($B34&lt;=BI$2,IF($C34&gt;=BI$2,$D34,0),0)</f>
        <v>0</v>
      </c>
      <c r="BJ34" s="63" t="n">
        <f aca="false">IF($B34&lt;=BJ$2,IF($C34&gt;=BJ$2,$D34,0),0)</f>
        <v>0</v>
      </c>
      <c r="BK34" s="63" t="n">
        <f aca="false">IF($B34&lt;=BK$2,IF($C34&gt;=BK$2,$D34,0),0)</f>
        <v>0</v>
      </c>
      <c r="BL34" s="63" t="n">
        <f aca="false">IF($B34&lt;=BL$2,IF($C34&gt;=BL$2,$D34,0),0)</f>
        <v>0</v>
      </c>
      <c r="BM34" s="63" t="n">
        <f aca="false">IF($B34&lt;=BM$2,IF($C34&gt;=BM$2,$D34,0),0)</f>
        <v>0</v>
      </c>
      <c r="BN34" s="63" t="n">
        <f aca="false">IF($B34&lt;=BN$2,IF($C34&gt;=BN$2,$D34,0),0)</f>
        <v>0</v>
      </c>
      <c r="BO34" s="63" t="n">
        <f aca="false">IF($B34&lt;=BO$2,IF($C34&gt;=BO$2,$D34,0),0)</f>
        <v>0</v>
      </c>
      <c r="BP34" s="63" t="n">
        <f aca="false">IF($B34&lt;=BP$2,IF($C34&gt;=BP$2,$D34,0),0)</f>
        <v>0</v>
      </c>
      <c r="BQ34" s="63" t="n">
        <f aca="false">IF($B34&lt;=BQ$2,IF($C34&gt;=BQ$2,$D34,0),0)</f>
        <v>0</v>
      </c>
      <c r="BR34" s="63" t="n">
        <f aca="false">IF($B34&lt;=BR$2,IF($C34&gt;=BR$2,$D34,0),0)</f>
        <v>0</v>
      </c>
      <c r="BS34" s="63" t="n">
        <f aca="false">IF($B34&lt;=BS$2,IF($C34&gt;=BS$2,$D34,0),0)</f>
        <v>0</v>
      </c>
      <c r="BT34" s="63" t="n">
        <f aca="false">IF($B34&lt;=BT$2,IF($C34&gt;=BT$2,$D34,0),0)</f>
        <v>0</v>
      </c>
      <c r="BU34" s="63" t="n">
        <f aca="false">IF($B34&lt;=BU$2,IF($C34&gt;=BU$2,$D34,0),0)</f>
        <v>0</v>
      </c>
      <c r="BV34" s="63" t="n">
        <f aca="false">IF($B34&lt;=BV$2,IF($C34&gt;=BV$2,$D34,0),0)</f>
        <v>0</v>
      </c>
    </row>
    <row r="35" customFormat="false" ht="12" hidden="false" customHeight="true" outlineLevel="0" collapsed="false">
      <c r="B35" s="59" t="n">
        <v>36892</v>
      </c>
      <c r="C35" s="59" t="n">
        <v>36892</v>
      </c>
      <c r="E35" s="61" t="n">
        <v>6.07</v>
      </c>
      <c r="F35" s="7" t="s">
        <v>133</v>
      </c>
      <c r="G35" s="72"/>
      <c r="H35" s="73" t="n">
        <f aca="false">((I35-E35)*SUM(M35:AV35)*10000)</f>
        <v>0</v>
      </c>
      <c r="I35" s="74" t="n">
        <v>6.081</v>
      </c>
      <c r="J35" s="7" t="s">
        <v>63</v>
      </c>
      <c r="K35" s="7" t="n">
        <f aca="false">IF(I35=1,0,G35)</f>
        <v>0</v>
      </c>
      <c r="L35" s="63" t="n">
        <f aca="false">IF($B35&lt;=L$2,IF($C35&gt;=L$2,$D35,0),0)</f>
        <v>0</v>
      </c>
      <c r="M35" s="63" t="n">
        <f aca="false">IF($B35&lt;=M$2,IF($C35&gt;=M$2,$D35,0),0)</f>
        <v>0</v>
      </c>
      <c r="N35" s="63" t="n">
        <f aca="false">IF($B35&lt;=N$2,IF($C35&gt;=N$2,$D35,0),0)</f>
        <v>0</v>
      </c>
      <c r="O35" s="63" t="n">
        <f aca="false">IF($B35&lt;=O$2,IF($C35&gt;=O$2,$D35,0),0)</f>
        <v>0</v>
      </c>
      <c r="P35" s="63" t="n">
        <f aca="false">IF($B35&lt;=P$2,IF($C35&gt;=P$2,$D35,0),0)</f>
        <v>0</v>
      </c>
      <c r="Q35" s="63" t="n">
        <f aca="false">IF($B35&lt;=Q$2,IF($C35&gt;=Q$2,$D35,0),0)</f>
        <v>0</v>
      </c>
      <c r="R35" s="63" t="n">
        <f aca="false">IF($B35&lt;=R$2,IF($C35&gt;=R$2,$D35,0),0)</f>
        <v>0</v>
      </c>
      <c r="S35" s="63" t="n">
        <f aca="false">IF($B35&lt;=S$2,IF($C35&gt;=S$2,$D35,0),0)</f>
        <v>0</v>
      </c>
      <c r="T35" s="63" t="n">
        <f aca="false">IF($B35&lt;=T$2,IF($C35&gt;=T$2,$D35,0),0)</f>
        <v>0</v>
      </c>
      <c r="U35" s="63" t="n">
        <f aca="false">IF($B35&lt;=U$2,IF($C35&gt;=U$2,$D35,0),0)</f>
        <v>0</v>
      </c>
      <c r="V35" s="63" t="n">
        <f aca="false">IF($B35&lt;=V$2,IF($C35&gt;=V$2,$D35,0),0)</f>
        <v>0</v>
      </c>
      <c r="W35" s="63" t="n">
        <f aca="false">IF($B35&lt;=W$2,IF($C35&gt;=W$2,$D35,0),0)</f>
        <v>0</v>
      </c>
      <c r="X35" s="63" t="n">
        <f aca="false">IF($B35&lt;=X$2,IF($C35&gt;=X$2,$D35,0),0)</f>
        <v>0</v>
      </c>
      <c r="Y35" s="63" t="n">
        <f aca="false">IF($B35&lt;=Y$2,IF($C35&gt;=Y$2,$D35,0),0)</f>
        <v>0</v>
      </c>
      <c r="Z35" s="63" t="n">
        <f aca="false">IF($B35&lt;=Z$2,IF($C35&gt;=Z$2,$D35,0),0)</f>
        <v>0</v>
      </c>
      <c r="AA35" s="63" t="n">
        <f aca="false">IF($B35&lt;=AA$2,IF($C35&gt;=AA$2,$D35,0),0)</f>
        <v>0</v>
      </c>
      <c r="AB35" s="63" t="n">
        <f aca="false">IF($B35&lt;=AB$2,IF($C35&gt;=AB$2,$D35,0),0)</f>
        <v>0</v>
      </c>
      <c r="AC35" s="63" t="n">
        <f aca="false">IF($B35&lt;=AC$2,IF($C35&gt;=AC$2,$D35,0),0)</f>
        <v>0</v>
      </c>
      <c r="AD35" s="63" t="n">
        <f aca="false">IF($B35&lt;=AD$2,IF($C35&gt;=AD$2,$D35,0),0)</f>
        <v>0</v>
      </c>
      <c r="AE35" s="63" t="n">
        <f aca="false">IF($B35&lt;=AE$2,IF($C35&gt;=AE$2,$D35,0),0)</f>
        <v>0</v>
      </c>
      <c r="AF35" s="63" t="n">
        <f aca="false">IF($B35&lt;=AF$2,IF($C35&gt;=AF$2,$D35,0),0)</f>
        <v>0</v>
      </c>
      <c r="AG35" s="63" t="n">
        <f aca="false">IF($B35&lt;=AG$2,IF($C35&gt;=AG$2,$D35,0),0)</f>
        <v>0</v>
      </c>
      <c r="AH35" s="63" t="n">
        <f aca="false">IF($B35&lt;=AH$2,IF($C35&gt;=AH$2,$D35,0),0)</f>
        <v>0</v>
      </c>
      <c r="AI35" s="63" t="n">
        <f aca="false">IF($B35&lt;=AI$2,IF($C35&gt;=AI$2,$D35,0),0)</f>
        <v>0</v>
      </c>
      <c r="AJ35" s="63" t="n">
        <f aca="false">IF($B35&lt;=AJ$2,IF($C35&gt;=AJ$2,$D35,0),0)</f>
        <v>0</v>
      </c>
      <c r="AK35" s="63" t="n">
        <f aca="false">IF($B35&lt;=AK$2,IF($C35&gt;=AK$2,$D35,0),0)</f>
        <v>0</v>
      </c>
      <c r="AL35" s="63" t="n">
        <f aca="false">IF($B35&lt;=AL$2,IF($C35&gt;=AL$2,$D35,0),0)</f>
        <v>0</v>
      </c>
      <c r="AM35" s="63" t="n">
        <f aca="false">IF($B35&lt;=AM$2,IF($C35&gt;=AM$2,$D35,0),0)</f>
        <v>0</v>
      </c>
      <c r="AN35" s="63" t="n">
        <f aca="false">IF($B35&lt;=AN$2,IF($C35&gt;=AN$2,$D35,0),0)</f>
        <v>0</v>
      </c>
      <c r="AO35" s="63" t="n">
        <f aca="false">IF($B35&lt;=AO$2,IF($C35&gt;=AO$2,$D35,0),0)</f>
        <v>0</v>
      </c>
      <c r="AP35" s="63" t="n">
        <f aca="false">IF($B35&lt;=AP$2,IF($C35&gt;=AP$2,$D35,0),0)</f>
        <v>0</v>
      </c>
      <c r="AQ35" s="63" t="n">
        <f aca="false">IF($B35&lt;=AQ$2,IF($C35&gt;=AQ$2,$D35,0),0)</f>
        <v>0</v>
      </c>
      <c r="AR35" s="63" t="n">
        <f aca="false">IF($B35&lt;=AR$2,IF($C35&gt;=AR$2,$D35,0),0)</f>
        <v>0</v>
      </c>
      <c r="AS35" s="63" t="n">
        <f aca="false">IF($B35&lt;=AS$2,IF($C35&gt;=AS$2,$D35,0),0)</f>
        <v>0</v>
      </c>
      <c r="AT35" s="63" t="n">
        <f aca="false">IF($B35&lt;=AT$2,IF($C35&gt;=AT$2,$D35,0),0)</f>
        <v>0</v>
      </c>
      <c r="AU35" s="63" t="n">
        <f aca="false">IF($B35&lt;=AU$2,IF($C35&gt;=AU$2,$D35,0),0)</f>
        <v>0</v>
      </c>
      <c r="AV35" s="63" t="n">
        <f aca="false">IF($B35&lt;=AV$2,IF($C35&gt;=AV$2,$D35,0),0)</f>
        <v>0</v>
      </c>
      <c r="AW35" s="63" t="n">
        <f aca="false">IF($B35&lt;=AW$2,IF($C35&gt;=AW$2,$D35,0),0)</f>
        <v>0</v>
      </c>
      <c r="AX35" s="63" t="n">
        <f aca="false">IF($B35&lt;=AX$2,IF($C35&gt;=AX$2,$D35,0),0)</f>
        <v>0</v>
      </c>
      <c r="AY35" s="63" t="n">
        <f aca="false">IF($B35&lt;=AY$2,IF($C35&gt;=AY$2,$D35,0),0)</f>
        <v>0</v>
      </c>
      <c r="AZ35" s="63" t="n">
        <f aca="false">IF($B35&lt;=AZ$2,IF($C35&gt;=AZ$2,$D35,0),0)</f>
        <v>0</v>
      </c>
      <c r="BA35" s="63" t="n">
        <f aca="false">IF($B35&lt;=BA$2,IF($C35&gt;=BA$2,$D35,0),0)</f>
        <v>0</v>
      </c>
      <c r="BB35" s="63" t="n">
        <f aca="false">IF($B35&lt;=BB$2,IF($C35&gt;=BB$2,$D35,0),0)</f>
        <v>0</v>
      </c>
      <c r="BC35" s="63" t="n">
        <f aca="false">IF($B35&lt;=BC$2,IF($C35&gt;=BC$2,$D35,0),0)</f>
        <v>0</v>
      </c>
      <c r="BD35" s="63" t="n">
        <f aca="false">IF($B35&lt;=BD$2,IF($C35&gt;=BD$2,$D35,0),0)</f>
        <v>0</v>
      </c>
      <c r="BE35" s="63" t="n">
        <f aca="false">IF($B35&lt;=BE$2,IF($C35&gt;=BE$2,$D35,0),0)</f>
        <v>0</v>
      </c>
      <c r="BF35" s="63" t="n">
        <f aca="false">IF($B35&lt;=BF$2,IF($C35&gt;=BF$2,$D35,0),0)</f>
        <v>0</v>
      </c>
      <c r="BG35" s="63" t="n">
        <f aca="false">IF($B35&lt;=BG$2,IF($C35&gt;=BG$2,$D35,0),0)</f>
        <v>0</v>
      </c>
      <c r="BH35" s="63" t="n">
        <f aca="false">IF($B35&lt;=BH$2,IF($C35&gt;=BH$2,$D35,0),0)</f>
        <v>0</v>
      </c>
      <c r="BI35" s="63" t="n">
        <f aca="false">IF($B35&lt;=BI$2,IF($C35&gt;=BI$2,$D35,0),0)</f>
        <v>0</v>
      </c>
      <c r="BJ35" s="63" t="n">
        <f aca="false">IF($B35&lt;=BJ$2,IF($C35&gt;=BJ$2,$D35,0),0)</f>
        <v>0</v>
      </c>
      <c r="BK35" s="63" t="n">
        <f aca="false">IF($B35&lt;=BK$2,IF($C35&gt;=BK$2,$D35,0),0)</f>
        <v>0</v>
      </c>
      <c r="BL35" s="63" t="n">
        <f aca="false">IF($B35&lt;=BL$2,IF($C35&gt;=BL$2,$D35,0),0)</f>
        <v>0</v>
      </c>
      <c r="BM35" s="63" t="n">
        <f aca="false">IF($B35&lt;=BM$2,IF($C35&gt;=BM$2,$D35,0),0)</f>
        <v>0</v>
      </c>
      <c r="BN35" s="63" t="n">
        <f aca="false">IF($B35&lt;=BN$2,IF($C35&gt;=BN$2,$D35,0),0)</f>
        <v>0</v>
      </c>
      <c r="BO35" s="63" t="n">
        <f aca="false">IF($B35&lt;=BO$2,IF($C35&gt;=BO$2,$D35,0),0)</f>
        <v>0</v>
      </c>
      <c r="BP35" s="63" t="n">
        <f aca="false">IF($B35&lt;=BP$2,IF($C35&gt;=BP$2,$D35,0),0)</f>
        <v>0</v>
      </c>
      <c r="BQ35" s="63" t="n">
        <f aca="false">IF($B35&lt;=BQ$2,IF($C35&gt;=BQ$2,$D35,0),0)</f>
        <v>0</v>
      </c>
      <c r="BR35" s="63" t="n">
        <f aca="false">IF($B35&lt;=BR$2,IF($C35&gt;=BR$2,$D35,0),0)</f>
        <v>0</v>
      </c>
      <c r="BS35" s="63" t="n">
        <f aca="false">IF($B35&lt;=BS$2,IF($C35&gt;=BS$2,$D35,0),0)</f>
        <v>0</v>
      </c>
      <c r="BT35" s="63" t="n">
        <f aca="false">IF($B35&lt;=BT$2,IF($C35&gt;=BT$2,$D35,0),0)</f>
        <v>0</v>
      </c>
      <c r="BU35" s="63" t="n">
        <f aca="false">IF($B35&lt;=BU$2,IF($C35&gt;=BU$2,$D35,0),0)</f>
        <v>0</v>
      </c>
      <c r="BV35" s="63" t="n">
        <f aca="false">IF($B35&lt;=BV$2,IF($C35&gt;=BV$2,$D35,0),0)</f>
        <v>0</v>
      </c>
    </row>
    <row r="36" customFormat="false" ht="12" hidden="false" customHeight="true" outlineLevel="0" collapsed="false">
      <c r="B36" s="59" t="n">
        <v>36892</v>
      </c>
      <c r="C36" s="59" t="n">
        <v>36892</v>
      </c>
      <c r="E36" s="61" t="n">
        <v>6.41</v>
      </c>
      <c r="F36" s="7" t="s">
        <v>133</v>
      </c>
      <c r="G36" s="72"/>
      <c r="H36" s="73" t="n">
        <f aca="false">((I36-E36)*SUM(M36:AV36)*10000)</f>
        <v>-0</v>
      </c>
      <c r="I36" s="74" t="n">
        <v>6.083</v>
      </c>
      <c r="J36" s="7" t="s">
        <v>63</v>
      </c>
      <c r="K36" s="7" t="n">
        <f aca="false">IF(I36=1,0,G36)</f>
        <v>0</v>
      </c>
      <c r="L36" s="63" t="n">
        <f aca="false">IF($B36&lt;=L$2,IF($C36&gt;=L$2,$D36,0),0)</f>
        <v>0</v>
      </c>
      <c r="M36" s="63" t="n">
        <f aca="false">IF($B36&lt;=M$2,IF($C36&gt;=M$2,$D36,0),0)</f>
        <v>0</v>
      </c>
      <c r="N36" s="63" t="n">
        <f aca="false">IF($B36&lt;=N$2,IF($C36&gt;=N$2,$D36,0),0)</f>
        <v>0</v>
      </c>
      <c r="O36" s="63" t="n">
        <f aca="false">IF($B36&lt;=O$2,IF($C36&gt;=O$2,$D36,0),0)</f>
        <v>0</v>
      </c>
      <c r="P36" s="63" t="n">
        <f aca="false">IF($B36&lt;=P$2,IF($C36&gt;=P$2,$D36,0),0)</f>
        <v>0</v>
      </c>
      <c r="Q36" s="63" t="n">
        <f aca="false">IF($B36&lt;=Q$2,IF($C36&gt;=Q$2,$D36,0),0)</f>
        <v>0</v>
      </c>
      <c r="R36" s="63" t="n">
        <f aca="false">IF($B36&lt;=R$2,IF($C36&gt;=R$2,$D36,0),0)</f>
        <v>0</v>
      </c>
      <c r="S36" s="63" t="n">
        <f aca="false">IF($B36&lt;=S$2,IF($C36&gt;=S$2,$D36,0),0)</f>
        <v>0</v>
      </c>
      <c r="T36" s="63" t="n">
        <f aca="false">IF($B36&lt;=T$2,IF($C36&gt;=T$2,$D36,0),0)</f>
        <v>0</v>
      </c>
      <c r="U36" s="63" t="n">
        <f aca="false">IF($B36&lt;=U$2,IF($C36&gt;=U$2,$D36,0),0)</f>
        <v>0</v>
      </c>
      <c r="V36" s="63" t="n">
        <f aca="false">IF($B36&lt;=V$2,IF($C36&gt;=V$2,$D36,0),0)</f>
        <v>0</v>
      </c>
      <c r="W36" s="63" t="n">
        <f aca="false">IF($B36&lt;=W$2,IF($C36&gt;=W$2,$D36,0),0)</f>
        <v>0</v>
      </c>
      <c r="X36" s="63" t="n">
        <f aca="false">IF($B36&lt;=X$2,IF($C36&gt;=X$2,$D36,0),0)</f>
        <v>0</v>
      </c>
      <c r="Y36" s="63" t="n">
        <f aca="false">IF($B36&lt;=Y$2,IF($C36&gt;=Y$2,$D36,0),0)</f>
        <v>0</v>
      </c>
      <c r="Z36" s="63" t="n">
        <f aca="false">IF($B36&lt;=Z$2,IF($C36&gt;=Z$2,$D36,0),0)</f>
        <v>0</v>
      </c>
      <c r="AA36" s="63" t="n">
        <f aca="false">IF($B36&lt;=AA$2,IF($C36&gt;=AA$2,$D36,0),0)</f>
        <v>0</v>
      </c>
      <c r="AB36" s="63" t="n">
        <f aca="false">IF($B36&lt;=AB$2,IF($C36&gt;=AB$2,$D36,0),0)</f>
        <v>0</v>
      </c>
      <c r="AC36" s="63" t="n">
        <f aca="false">IF($B36&lt;=AC$2,IF($C36&gt;=AC$2,$D36,0),0)</f>
        <v>0</v>
      </c>
      <c r="AD36" s="63" t="n">
        <f aca="false">IF($B36&lt;=AD$2,IF($C36&gt;=AD$2,$D36,0),0)</f>
        <v>0</v>
      </c>
      <c r="AE36" s="63" t="n">
        <f aca="false">IF($B36&lt;=AE$2,IF($C36&gt;=AE$2,$D36,0),0)</f>
        <v>0</v>
      </c>
      <c r="AF36" s="63" t="n">
        <f aca="false">IF($B36&lt;=AF$2,IF($C36&gt;=AF$2,$D36,0),0)</f>
        <v>0</v>
      </c>
      <c r="AG36" s="63" t="n">
        <f aca="false">IF($B36&lt;=AG$2,IF($C36&gt;=AG$2,$D36,0),0)</f>
        <v>0</v>
      </c>
      <c r="AH36" s="63" t="n">
        <f aca="false">IF($B36&lt;=AH$2,IF($C36&gt;=AH$2,$D36,0),0)</f>
        <v>0</v>
      </c>
      <c r="AI36" s="63" t="n">
        <f aca="false">IF($B36&lt;=AI$2,IF($C36&gt;=AI$2,$D36,0),0)</f>
        <v>0</v>
      </c>
      <c r="AJ36" s="63" t="n">
        <f aca="false">IF($B36&lt;=AJ$2,IF($C36&gt;=AJ$2,$D36,0),0)</f>
        <v>0</v>
      </c>
      <c r="AK36" s="63" t="n">
        <f aca="false">IF($B36&lt;=AK$2,IF($C36&gt;=AK$2,$D36,0),0)</f>
        <v>0</v>
      </c>
      <c r="AL36" s="63" t="n">
        <f aca="false">IF($B36&lt;=AL$2,IF($C36&gt;=AL$2,$D36,0),0)</f>
        <v>0</v>
      </c>
      <c r="AM36" s="63" t="n">
        <f aca="false">IF($B36&lt;=AM$2,IF($C36&gt;=AM$2,$D36,0),0)</f>
        <v>0</v>
      </c>
      <c r="AN36" s="63" t="n">
        <f aca="false">IF($B36&lt;=AN$2,IF($C36&gt;=AN$2,$D36,0),0)</f>
        <v>0</v>
      </c>
      <c r="AO36" s="63" t="n">
        <f aca="false">IF($B36&lt;=AO$2,IF($C36&gt;=AO$2,$D36,0),0)</f>
        <v>0</v>
      </c>
      <c r="AP36" s="63" t="n">
        <f aca="false">IF($B36&lt;=AP$2,IF($C36&gt;=AP$2,$D36,0),0)</f>
        <v>0</v>
      </c>
      <c r="AQ36" s="63" t="n">
        <f aca="false">IF($B36&lt;=AQ$2,IF($C36&gt;=AQ$2,$D36,0),0)</f>
        <v>0</v>
      </c>
      <c r="AR36" s="63" t="n">
        <f aca="false">IF($B36&lt;=AR$2,IF($C36&gt;=AR$2,$D36,0),0)</f>
        <v>0</v>
      </c>
      <c r="AS36" s="63" t="n">
        <f aca="false">IF($B36&lt;=AS$2,IF($C36&gt;=AS$2,$D36,0),0)</f>
        <v>0</v>
      </c>
      <c r="AT36" s="63" t="n">
        <f aca="false">IF($B36&lt;=AT$2,IF($C36&gt;=AT$2,$D36,0),0)</f>
        <v>0</v>
      </c>
      <c r="AU36" s="63" t="n">
        <f aca="false">IF($B36&lt;=AU$2,IF($C36&gt;=AU$2,$D36,0),0)</f>
        <v>0</v>
      </c>
      <c r="AV36" s="63" t="n">
        <f aca="false">IF($B36&lt;=AV$2,IF($C36&gt;=AV$2,$D36,0),0)</f>
        <v>0</v>
      </c>
      <c r="AW36" s="63" t="n">
        <f aca="false">IF($B36&lt;=AW$2,IF($C36&gt;=AW$2,$D36,0),0)</f>
        <v>0</v>
      </c>
      <c r="AX36" s="63" t="n">
        <f aca="false">IF($B36&lt;=AX$2,IF($C36&gt;=AX$2,$D36,0),0)</f>
        <v>0</v>
      </c>
      <c r="AY36" s="63" t="n">
        <f aca="false">IF($B36&lt;=AY$2,IF($C36&gt;=AY$2,$D36,0),0)</f>
        <v>0</v>
      </c>
      <c r="AZ36" s="63" t="n">
        <f aca="false">IF($B36&lt;=AZ$2,IF($C36&gt;=AZ$2,$D36,0),0)</f>
        <v>0</v>
      </c>
      <c r="BA36" s="63" t="n">
        <f aca="false">IF($B36&lt;=BA$2,IF($C36&gt;=BA$2,$D36,0),0)</f>
        <v>0</v>
      </c>
      <c r="BB36" s="63" t="n">
        <f aca="false">IF($B36&lt;=BB$2,IF($C36&gt;=BB$2,$D36,0),0)</f>
        <v>0</v>
      </c>
      <c r="BC36" s="63" t="n">
        <f aca="false">IF($B36&lt;=BC$2,IF($C36&gt;=BC$2,$D36,0),0)</f>
        <v>0</v>
      </c>
      <c r="BD36" s="63" t="n">
        <f aca="false">IF($B36&lt;=BD$2,IF($C36&gt;=BD$2,$D36,0),0)</f>
        <v>0</v>
      </c>
      <c r="BE36" s="63" t="n">
        <f aca="false">IF($B36&lt;=BE$2,IF($C36&gt;=BE$2,$D36,0),0)</f>
        <v>0</v>
      </c>
      <c r="BF36" s="63" t="n">
        <f aca="false">IF($B36&lt;=BF$2,IF($C36&gt;=BF$2,$D36,0),0)</f>
        <v>0</v>
      </c>
      <c r="BG36" s="63" t="n">
        <f aca="false">IF($B36&lt;=BG$2,IF($C36&gt;=BG$2,$D36,0),0)</f>
        <v>0</v>
      </c>
      <c r="BH36" s="63" t="n">
        <f aca="false">IF($B36&lt;=BH$2,IF($C36&gt;=BH$2,$D36,0),0)</f>
        <v>0</v>
      </c>
      <c r="BI36" s="63" t="n">
        <f aca="false">IF($B36&lt;=BI$2,IF($C36&gt;=BI$2,$D36,0),0)</f>
        <v>0</v>
      </c>
      <c r="BJ36" s="63" t="n">
        <f aca="false">IF($B36&lt;=BJ$2,IF($C36&gt;=BJ$2,$D36,0),0)</f>
        <v>0</v>
      </c>
      <c r="BK36" s="63" t="n">
        <f aca="false">IF($B36&lt;=BK$2,IF($C36&gt;=BK$2,$D36,0),0)</f>
        <v>0</v>
      </c>
      <c r="BL36" s="63" t="n">
        <f aca="false">IF($B36&lt;=BL$2,IF($C36&gt;=BL$2,$D36,0),0)</f>
        <v>0</v>
      </c>
      <c r="BM36" s="63" t="n">
        <f aca="false">IF($B36&lt;=BM$2,IF($C36&gt;=BM$2,$D36,0),0)</f>
        <v>0</v>
      </c>
      <c r="BN36" s="63" t="n">
        <f aca="false">IF($B36&lt;=BN$2,IF($C36&gt;=BN$2,$D36,0),0)</f>
        <v>0</v>
      </c>
      <c r="BO36" s="63" t="n">
        <f aca="false">IF($B36&lt;=BO$2,IF($C36&gt;=BO$2,$D36,0),0)</f>
        <v>0</v>
      </c>
      <c r="BP36" s="63" t="n">
        <f aca="false">IF($B36&lt;=BP$2,IF($C36&gt;=BP$2,$D36,0),0)</f>
        <v>0</v>
      </c>
      <c r="BQ36" s="63" t="n">
        <f aca="false">IF($B36&lt;=BQ$2,IF($C36&gt;=BQ$2,$D36,0),0)</f>
        <v>0</v>
      </c>
      <c r="BR36" s="63" t="n">
        <f aca="false">IF($B36&lt;=BR$2,IF($C36&gt;=BR$2,$D36,0),0)</f>
        <v>0</v>
      </c>
      <c r="BS36" s="63" t="n">
        <f aca="false">IF($B36&lt;=BS$2,IF($C36&gt;=BS$2,$D36,0),0)</f>
        <v>0</v>
      </c>
      <c r="BT36" s="63" t="n">
        <f aca="false">IF($B36&lt;=BT$2,IF($C36&gt;=BT$2,$D36,0),0)</f>
        <v>0</v>
      </c>
      <c r="BU36" s="63" t="n">
        <f aca="false">IF($B36&lt;=BU$2,IF($C36&gt;=BU$2,$D36,0),0)</f>
        <v>0</v>
      </c>
      <c r="BV36" s="63" t="n">
        <f aca="false">IF($B36&lt;=BV$2,IF($C36&gt;=BV$2,$D36,0),0)</f>
        <v>0</v>
      </c>
    </row>
    <row r="37" customFormat="false" ht="12" hidden="false" customHeight="true" outlineLevel="0" collapsed="false">
      <c r="B37" s="59" t="n">
        <v>36892</v>
      </c>
      <c r="C37" s="59" t="n">
        <v>36892</v>
      </c>
      <c r="E37" s="61" t="n">
        <v>5.645</v>
      </c>
      <c r="F37" s="7" t="s">
        <v>133</v>
      </c>
      <c r="G37" s="72"/>
      <c r="H37" s="73" t="n">
        <f aca="false">((I37-E37)*SUM(M37:AV37)*10000)</f>
        <v>0</v>
      </c>
      <c r="I37" s="74" t="n">
        <v>6.1</v>
      </c>
      <c r="J37" s="7" t="s">
        <v>63</v>
      </c>
      <c r="K37" s="7" t="n">
        <f aca="false">IF(I37=1,0,G37)</f>
        <v>0</v>
      </c>
      <c r="L37" s="63" t="n">
        <f aca="false">IF($B37&lt;=L$2,IF($C37&gt;=L$2,$D37,0),0)</f>
        <v>0</v>
      </c>
      <c r="M37" s="63" t="n">
        <f aca="false">IF($B37&lt;=M$2,IF($C37&gt;=M$2,$D37,0),0)</f>
        <v>0</v>
      </c>
      <c r="N37" s="63" t="n">
        <f aca="false">IF($B37&lt;=N$2,IF($C37&gt;=N$2,$D37,0),0)</f>
        <v>0</v>
      </c>
      <c r="O37" s="63" t="n">
        <f aca="false">IF($B37&lt;=O$2,IF($C37&gt;=O$2,$D37,0),0)</f>
        <v>0</v>
      </c>
      <c r="P37" s="63" t="n">
        <f aca="false">IF($B37&lt;=P$2,IF($C37&gt;=P$2,$D37,0),0)</f>
        <v>0</v>
      </c>
      <c r="Q37" s="63" t="n">
        <f aca="false">IF($B37&lt;=Q$2,IF($C37&gt;=Q$2,$D37,0),0)</f>
        <v>0</v>
      </c>
      <c r="R37" s="63" t="n">
        <f aca="false">IF($B37&lt;=R$2,IF($C37&gt;=R$2,$D37,0),0)</f>
        <v>0</v>
      </c>
      <c r="S37" s="63" t="n">
        <f aca="false">IF($B37&lt;=S$2,IF($C37&gt;=S$2,$D37,0),0)</f>
        <v>0</v>
      </c>
      <c r="T37" s="63" t="n">
        <f aca="false">IF($B37&lt;=T$2,IF($C37&gt;=T$2,$D37,0),0)</f>
        <v>0</v>
      </c>
      <c r="U37" s="63" t="n">
        <f aca="false">IF($B37&lt;=U$2,IF($C37&gt;=U$2,$D37,0),0)</f>
        <v>0</v>
      </c>
      <c r="V37" s="63" t="n">
        <f aca="false">IF($B37&lt;=V$2,IF($C37&gt;=V$2,$D37,0),0)</f>
        <v>0</v>
      </c>
      <c r="W37" s="63" t="n">
        <f aca="false">IF($B37&lt;=W$2,IF($C37&gt;=W$2,$D37,0),0)</f>
        <v>0</v>
      </c>
      <c r="X37" s="63" t="n">
        <f aca="false">IF($B37&lt;=X$2,IF($C37&gt;=X$2,$D37,0),0)</f>
        <v>0</v>
      </c>
      <c r="Y37" s="63" t="n">
        <f aca="false">IF($B37&lt;=Y$2,IF($C37&gt;=Y$2,$D37,0),0)</f>
        <v>0</v>
      </c>
      <c r="Z37" s="63" t="n">
        <f aca="false">IF($B37&lt;=Z$2,IF($C37&gt;=Z$2,$D37,0),0)</f>
        <v>0</v>
      </c>
      <c r="AA37" s="63" t="n">
        <f aca="false">IF($B37&lt;=AA$2,IF($C37&gt;=AA$2,$D37,0),0)</f>
        <v>0</v>
      </c>
      <c r="AB37" s="63" t="n">
        <f aca="false">IF($B37&lt;=AB$2,IF($C37&gt;=AB$2,$D37,0),0)</f>
        <v>0</v>
      </c>
      <c r="AC37" s="63" t="n">
        <f aca="false">IF($B37&lt;=AC$2,IF($C37&gt;=AC$2,$D37,0),0)</f>
        <v>0</v>
      </c>
      <c r="AD37" s="63" t="n">
        <f aca="false">IF($B37&lt;=AD$2,IF($C37&gt;=AD$2,$D37,0),0)</f>
        <v>0</v>
      </c>
      <c r="AE37" s="63" t="n">
        <f aca="false">IF($B37&lt;=AE$2,IF($C37&gt;=AE$2,$D37,0),0)</f>
        <v>0</v>
      </c>
      <c r="AF37" s="63" t="n">
        <f aca="false">IF($B37&lt;=AF$2,IF($C37&gt;=AF$2,$D37,0),0)</f>
        <v>0</v>
      </c>
      <c r="AG37" s="63" t="n">
        <f aca="false">IF($B37&lt;=AG$2,IF($C37&gt;=AG$2,$D37,0),0)</f>
        <v>0</v>
      </c>
      <c r="AH37" s="63" t="n">
        <f aca="false">IF($B37&lt;=AH$2,IF($C37&gt;=AH$2,$D37,0),0)</f>
        <v>0</v>
      </c>
      <c r="AI37" s="63" t="n">
        <f aca="false">IF($B37&lt;=AI$2,IF($C37&gt;=AI$2,$D37,0),0)</f>
        <v>0</v>
      </c>
      <c r="AJ37" s="63" t="n">
        <f aca="false">IF($B37&lt;=AJ$2,IF($C37&gt;=AJ$2,$D37,0),0)</f>
        <v>0</v>
      </c>
      <c r="AK37" s="63" t="n">
        <f aca="false">IF($B37&lt;=AK$2,IF($C37&gt;=AK$2,$D37,0),0)</f>
        <v>0</v>
      </c>
      <c r="AL37" s="63" t="n">
        <f aca="false">IF($B37&lt;=AL$2,IF($C37&gt;=AL$2,$D37,0),0)</f>
        <v>0</v>
      </c>
      <c r="AM37" s="63" t="n">
        <f aca="false">IF($B37&lt;=AM$2,IF($C37&gt;=AM$2,$D37,0),0)</f>
        <v>0</v>
      </c>
      <c r="AN37" s="63" t="n">
        <f aca="false">IF($B37&lt;=AN$2,IF($C37&gt;=AN$2,$D37,0),0)</f>
        <v>0</v>
      </c>
      <c r="AO37" s="63" t="n">
        <f aca="false">IF($B37&lt;=AO$2,IF($C37&gt;=AO$2,$D37,0),0)</f>
        <v>0</v>
      </c>
      <c r="AP37" s="63" t="n">
        <f aca="false">IF($B37&lt;=AP$2,IF($C37&gt;=AP$2,$D37,0),0)</f>
        <v>0</v>
      </c>
      <c r="AQ37" s="63" t="n">
        <f aca="false">IF($B37&lt;=AQ$2,IF($C37&gt;=AQ$2,$D37,0),0)</f>
        <v>0</v>
      </c>
      <c r="AR37" s="63" t="n">
        <f aca="false">IF($B37&lt;=AR$2,IF($C37&gt;=AR$2,$D37,0),0)</f>
        <v>0</v>
      </c>
      <c r="AS37" s="63" t="n">
        <f aca="false">IF($B37&lt;=AS$2,IF($C37&gt;=AS$2,$D37,0),0)</f>
        <v>0</v>
      </c>
      <c r="AT37" s="63" t="n">
        <f aca="false">IF($B37&lt;=AT$2,IF($C37&gt;=AT$2,$D37,0),0)</f>
        <v>0</v>
      </c>
      <c r="AU37" s="63" t="n">
        <f aca="false">IF($B37&lt;=AU$2,IF($C37&gt;=AU$2,$D37,0),0)</f>
        <v>0</v>
      </c>
      <c r="AV37" s="63" t="n">
        <f aca="false">IF($B37&lt;=AV$2,IF($C37&gt;=AV$2,$D37,0),0)</f>
        <v>0</v>
      </c>
      <c r="AW37" s="63" t="n">
        <f aca="false">IF($B37&lt;=AW$2,IF($C37&gt;=AW$2,$D37,0),0)</f>
        <v>0</v>
      </c>
      <c r="AX37" s="63" t="n">
        <f aca="false">IF($B37&lt;=AX$2,IF($C37&gt;=AX$2,$D37,0),0)</f>
        <v>0</v>
      </c>
      <c r="AY37" s="63" t="n">
        <f aca="false">IF($B37&lt;=AY$2,IF($C37&gt;=AY$2,$D37,0),0)</f>
        <v>0</v>
      </c>
      <c r="AZ37" s="63" t="n">
        <f aca="false">IF($B37&lt;=AZ$2,IF($C37&gt;=AZ$2,$D37,0),0)</f>
        <v>0</v>
      </c>
      <c r="BA37" s="63" t="n">
        <f aca="false">IF($B37&lt;=BA$2,IF($C37&gt;=BA$2,$D37,0),0)</f>
        <v>0</v>
      </c>
      <c r="BB37" s="63" t="n">
        <f aca="false">IF($B37&lt;=BB$2,IF($C37&gt;=BB$2,$D37,0),0)</f>
        <v>0</v>
      </c>
      <c r="BC37" s="63" t="n">
        <f aca="false">IF($B37&lt;=BC$2,IF($C37&gt;=BC$2,$D37,0),0)</f>
        <v>0</v>
      </c>
      <c r="BD37" s="63" t="n">
        <f aca="false">IF($B37&lt;=BD$2,IF($C37&gt;=BD$2,$D37,0),0)</f>
        <v>0</v>
      </c>
      <c r="BE37" s="63" t="n">
        <f aca="false">IF($B37&lt;=BE$2,IF($C37&gt;=BE$2,$D37,0),0)</f>
        <v>0</v>
      </c>
      <c r="BF37" s="63" t="n">
        <f aca="false">IF($B37&lt;=BF$2,IF($C37&gt;=BF$2,$D37,0),0)</f>
        <v>0</v>
      </c>
      <c r="BG37" s="63" t="n">
        <f aca="false">IF($B37&lt;=BG$2,IF($C37&gt;=BG$2,$D37,0),0)</f>
        <v>0</v>
      </c>
      <c r="BH37" s="63" t="n">
        <f aca="false">IF($B37&lt;=BH$2,IF($C37&gt;=BH$2,$D37,0),0)</f>
        <v>0</v>
      </c>
      <c r="BI37" s="63" t="n">
        <f aca="false">IF($B37&lt;=BI$2,IF($C37&gt;=BI$2,$D37,0),0)</f>
        <v>0</v>
      </c>
      <c r="BJ37" s="63" t="n">
        <f aca="false">IF($B37&lt;=BJ$2,IF($C37&gt;=BJ$2,$D37,0),0)</f>
        <v>0</v>
      </c>
      <c r="BK37" s="63" t="n">
        <f aca="false">IF($B37&lt;=BK$2,IF($C37&gt;=BK$2,$D37,0),0)</f>
        <v>0</v>
      </c>
      <c r="BL37" s="63" t="n">
        <f aca="false">IF($B37&lt;=BL$2,IF($C37&gt;=BL$2,$D37,0),0)</f>
        <v>0</v>
      </c>
      <c r="BM37" s="63" t="n">
        <f aca="false">IF($B37&lt;=BM$2,IF($C37&gt;=BM$2,$D37,0),0)</f>
        <v>0</v>
      </c>
      <c r="BN37" s="63" t="n">
        <f aca="false">IF($B37&lt;=BN$2,IF($C37&gt;=BN$2,$D37,0),0)</f>
        <v>0</v>
      </c>
      <c r="BO37" s="63" t="n">
        <f aca="false">IF($B37&lt;=BO$2,IF($C37&gt;=BO$2,$D37,0),0)</f>
        <v>0</v>
      </c>
      <c r="BP37" s="63" t="n">
        <f aca="false">IF($B37&lt;=BP$2,IF($C37&gt;=BP$2,$D37,0),0)</f>
        <v>0</v>
      </c>
      <c r="BQ37" s="63" t="n">
        <f aca="false">IF($B37&lt;=BQ$2,IF($C37&gt;=BQ$2,$D37,0),0)</f>
        <v>0</v>
      </c>
      <c r="BR37" s="63" t="n">
        <f aca="false">IF($B37&lt;=BR$2,IF($C37&gt;=BR$2,$D37,0),0)</f>
        <v>0</v>
      </c>
      <c r="BS37" s="63" t="n">
        <f aca="false">IF($B37&lt;=BS$2,IF($C37&gt;=BS$2,$D37,0),0)</f>
        <v>0</v>
      </c>
      <c r="BT37" s="63" t="n">
        <f aca="false">IF($B37&lt;=BT$2,IF($C37&gt;=BT$2,$D37,0),0)</f>
        <v>0</v>
      </c>
      <c r="BU37" s="63" t="n">
        <f aca="false">IF($B37&lt;=BU$2,IF($C37&gt;=BU$2,$D37,0),0)</f>
        <v>0</v>
      </c>
      <c r="BV37" s="63" t="n">
        <f aca="false">IF($B37&lt;=BV$2,IF($C37&gt;=BV$2,$D37,0),0)</f>
        <v>0</v>
      </c>
    </row>
    <row r="38" customFormat="false" ht="12.75" hidden="false" customHeight="false" outlineLevel="0" collapsed="false">
      <c r="B38" s="59" t="n">
        <v>36892</v>
      </c>
      <c r="C38" s="59" t="n">
        <v>36892</v>
      </c>
      <c r="E38" s="61" t="n">
        <v>5.65</v>
      </c>
      <c r="F38" s="7" t="s">
        <v>133</v>
      </c>
      <c r="G38" s="72"/>
      <c r="H38" s="73" t="n">
        <f aca="false">((I38-E38)*SUM(M38:AV38)*10000)</f>
        <v>0</v>
      </c>
      <c r="I38" s="74" t="n">
        <v>6.083</v>
      </c>
      <c r="J38" s="7" t="s">
        <v>63</v>
      </c>
      <c r="K38" s="7" t="n">
        <f aca="false">IF(I38=1,0,G38)</f>
        <v>0</v>
      </c>
      <c r="L38" s="63" t="n">
        <f aca="false">IF($B38&lt;=L$2,IF($C38&gt;=L$2,$D38,0),0)</f>
        <v>0</v>
      </c>
      <c r="M38" s="63" t="n">
        <f aca="false">IF($B38&lt;=M$2,IF($C38&gt;=M$2,$D38,0),0)</f>
        <v>0</v>
      </c>
      <c r="N38" s="63" t="n">
        <f aca="false">IF($B38&lt;=N$2,IF($C38&gt;=N$2,$D38,0),0)</f>
        <v>0</v>
      </c>
      <c r="O38" s="63" t="n">
        <f aca="false">IF($B38&lt;=O$2,IF($C38&gt;=O$2,$D38,0),0)</f>
        <v>0</v>
      </c>
      <c r="P38" s="63" t="n">
        <f aca="false">IF($B38&lt;=P$2,IF($C38&gt;=P$2,$D38,0),0)</f>
        <v>0</v>
      </c>
      <c r="Q38" s="63" t="n">
        <f aca="false">IF($B38&lt;=Q$2,IF($C38&gt;=Q$2,$D38,0),0)</f>
        <v>0</v>
      </c>
      <c r="R38" s="63" t="n">
        <f aca="false">IF($B38&lt;=R$2,IF($C38&gt;=R$2,$D38,0),0)</f>
        <v>0</v>
      </c>
      <c r="S38" s="63" t="n">
        <f aca="false">IF($B38&lt;=S$2,IF($C38&gt;=S$2,$D38,0),0)</f>
        <v>0</v>
      </c>
      <c r="T38" s="63" t="n">
        <f aca="false">IF($B38&lt;=T$2,IF($C38&gt;=T$2,$D38,0),0)</f>
        <v>0</v>
      </c>
      <c r="U38" s="63" t="n">
        <f aca="false">IF($B38&lt;=U$2,IF($C38&gt;=U$2,$D38,0),0)</f>
        <v>0</v>
      </c>
      <c r="V38" s="63" t="n">
        <f aca="false">IF($B38&lt;=V$2,IF($C38&gt;=V$2,$D38,0),0)</f>
        <v>0</v>
      </c>
      <c r="W38" s="63" t="n">
        <f aca="false">IF($B38&lt;=W$2,IF($C38&gt;=W$2,$D38,0),0)</f>
        <v>0</v>
      </c>
      <c r="X38" s="63" t="n">
        <f aca="false">IF($B38&lt;=X$2,IF($C38&gt;=X$2,$D38,0),0)</f>
        <v>0</v>
      </c>
      <c r="Y38" s="63" t="n">
        <f aca="false">IF($B38&lt;=Y$2,IF($C38&gt;=Y$2,$D38,0),0)</f>
        <v>0</v>
      </c>
      <c r="Z38" s="63" t="n">
        <f aca="false">IF($B38&lt;=Z$2,IF($C38&gt;=Z$2,$D38,0),0)</f>
        <v>0</v>
      </c>
      <c r="AA38" s="63" t="n">
        <f aca="false">IF($B38&lt;=AA$2,IF($C38&gt;=AA$2,$D38,0),0)</f>
        <v>0</v>
      </c>
      <c r="AB38" s="63" t="n">
        <f aca="false">IF($B38&lt;=AB$2,IF($C38&gt;=AB$2,$D38,0),0)</f>
        <v>0</v>
      </c>
      <c r="AC38" s="63" t="n">
        <f aca="false">IF($B38&lt;=AC$2,IF($C38&gt;=AC$2,$D38,0),0)</f>
        <v>0</v>
      </c>
      <c r="AD38" s="63" t="n">
        <f aca="false">IF($B38&lt;=AD$2,IF($C38&gt;=AD$2,$D38,0),0)</f>
        <v>0</v>
      </c>
      <c r="AE38" s="63" t="n">
        <f aca="false">IF($B38&lt;=AE$2,IF($C38&gt;=AE$2,$D38,0),0)</f>
        <v>0</v>
      </c>
      <c r="AF38" s="63" t="n">
        <f aca="false">IF($B38&lt;=AF$2,IF($C38&gt;=AF$2,$D38,0),0)</f>
        <v>0</v>
      </c>
      <c r="AG38" s="63" t="n">
        <f aca="false">IF($B38&lt;=AG$2,IF($C38&gt;=AG$2,$D38,0),0)</f>
        <v>0</v>
      </c>
      <c r="AH38" s="63" t="n">
        <f aca="false">IF($B38&lt;=AH$2,IF($C38&gt;=AH$2,$D38,0),0)</f>
        <v>0</v>
      </c>
      <c r="AI38" s="63" t="n">
        <f aca="false">IF($B38&lt;=AI$2,IF($C38&gt;=AI$2,$D38,0),0)</f>
        <v>0</v>
      </c>
      <c r="AJ38" s="63" t="n">
        <f aca="false">IF($B38&lt;=AJ$2,IF($C38&gt;=AJ$2,$D38,0),0)</f>
        <v>0</v>
      </c>
      <c r="AK38" s="63" t="n">
        <f aca="false">IF($B38&lt;=AK$2,IF($C38&gt;=AK$2,$D38,0),0)</f>
        <v>0</v>
      </c>
      <c r="AL38" s="63" t="n">
        <f aca="false">IF($B38&lt;=AL$2,IF($C38&gt;=AL$2,$D38,0),0)</f>
        <v>0</v>
      </c>
      <c r="AM38" s="63" t="n">
        <f aca="false">IF($B38&lt;=AM$2,IF($C38&gt;=AM$2,$D38,0),0)</f>
        <v>0</v>
      </c>
      <c r="AN38" s="63" t="n">
        <f aca="false">IF($B38&lt;=AN$2,IF($C38&gt;=AN$2,$D38,0),0)</f>
        <v>0</v>
      </c>
      <c r="AO38" s="63" t="n">
        <f aca="false">IF($B38&lt;=AO$2,IF($C38&gt;=AO$2,$D38,0),0)</f>
        <v>0</v>
      </c>
      <c r="AP38" s="63" t="n">
        <f aca="false">IF($B38&lt;=AP$2,IF($C38&gt;=AP$2,$D38,0),0)</f>
        <v>0</v>
      </c>
      <c r="AQ38" s="63" t="n">
        <f aca="false">IF($B38&lt;=AQ$2,IF($C38&gt;=AQ$2,$D38,0),0)</f>
        <v>0</v>
      </c>
      <c r="AR38" s="63" t="n">
        <f aca="false">IF($B38&lt;=AR$2,IF($C38&gt;=AR$2,$D38,0),0)</f>
        <v>0</v>
      </c>
      <c r="AS38" s="63" t="n">
        <f aca="false">IF($B38&lt;=AS$2,IF($C38&gt;=AS$2,$D38,0),0)</f>
        <v>0</v>
      </c>
      <c r="AT38" s="63" t="n">
        <f aca="false">IF($B38&lt;=AT$2,IF($C38&gt;=AT$2,$D38,0),0)</f>
        <v>0</v>
      </c>
      <c r="AU38" s="63" t="n">
        <f aca="false">IF($B38&lt;=AU$2,IF($C38&gt;=AU$2,$D38,0),0)</f>
        <v>0</v>
      </c>
      <c r="AV38" s="63" t="n">
        <f aca="false">IF($B38&lt;=AV$2,IF($C38&gt;=AV$2,$D38,0),0)</f>
        <v>0</v>
      </c>
      <c r="AW38" s="63" t="n">
        <f aca="false">IF($B38&lt;=AW$2,IF($C38&gt;=AW$2,$D38,0),0)</f>
        <v>0</v>
      </c>
      <c r="AX38" s="63" t="n">
        <f aca="false">IF($B38&lt;=AX$2,IF($C38&gt;=AX$2,$D38,0),0)</f>
        <v>0</v>
      </c>
      <c r="AY38" s="63" t="n">
        <f aca="false">IF($B38&lt;=AY$2,IF($C38&gt;=AY$2,$D38,0),0)</f>
        <v>0</v>
      </c>
      <c r="AZ38" s="63" t="n">
        <f aca="false">IF($B38&lt;=AZ$2,IF($C38&gt;=AZ$2,$D38,0),0)</f>
        <v>0</v>
      </c>
      <c r="BA38" s="63" t="n">
        <f aca="false">IF($B38&lt;=BA$2,IF($C38&gt;=BA$2,$D38,0),0)</f>
        <v>0</v>
      </c>
      <c r="BB38" s="63" t="n">
        <f aca="false">IF($B38&lt;=BB$2,IF($C38&gt;=BB$2,$D38,0),0)</f>
        <v>0</v>
      </c>
      <c r="BC38" s="63" t="n">
        <f aca="false">IF($B38&lt;=BC$2,IF($C38&gt;=BC$2,$D38,0),0)</f>
        <v>0</v>
      </c>
      <c r="BD38" s="63" t="n">
        <f aca="false">IF($B38&lt;=BD$2,IF($C38&gt;=BD$2,$D38,0),0)</f>
        <v>0</v>
      </c>
      <c r="BE38" s="63" t="n">
        <f aca="false">IF($B38&lt;=BE$2,IF($C38&gt;=BE$2,$D38,0),0)</f>
        <v>0</v>
      </c>
      <c r="BF38" s="63" t="n">
        <f aca="false">IF($B38&lt;=BF$2,IF($C38&gt;=BF$2,$D38,0),0)</f>
        <v>0</v>
      </c>
      <c r="BG38" s="63" t="n">
        <f aca="false">IF($B38&lt;=BG$2,IF($C38&gt;=BG$2,$D38,0),0)</f>
        <v>0</v>
      </c>
      <c r="BH38" s="63" t="n">
        <f aca="false">IF($B38&lt;=BH$2,IF($C38&gt;=BH$2,$D38,0),0)</f>
        <v>0</v>
      </c>
      <c r="BI38" s="63" t="n">
        <f aca="false">IF($B38&lt;=BI$2,IF($C38&gt;=BI$2,$D38,0),0)</f>
        <v>0</v>
      </c>
      <c r="BJ38" s="63" t="n">
        <f aca="false">IF($B38&lt;=BJ$2,IF($C38&gt;=BJ$2,$D38,0),0)</f>
        <v>0</v>
      </c>
      <c r="BK38" s="63" t="n">
        <f aca="false">IF($B38&lt;=BK$2,IF($C38&gt;=BK$2,$D38,0),0)</f>
        <v>0</v>
      </c>
      <c r="BL38" s="63" t="n">
        <f aca="false">IF($B38&lt;=BL$2,IF($C38&gt;=BL$2,$D38,0),0)</f>
        <v>0</v>
      </c>
      <c r="BM38" s="63" t="n">
        <f aca="false">IF($B38&lt;=BM$2,IF($C38&gt;=BM$2,$D38,0),0)</f>
        <v>0</v>
      </c>
      <c r="BN38" s="63" t="n">
        <f aca="false">IF($B38&lt;=BN$2,IF($C38&gt;=BN$2,$D38,0),0)</f>
        <v>0</v>
      </c>
      <c r="BO38" s="63" t="n">
        <f aca="false">IF($B38&lt;=BO$2,IF($C38&gt;=BO$2,$D38,0),0)</f>
        <v>0</v>
      </c>
      <c r="BP38" s="63" t="n">
        <f aca="false">IF($B38&lt;=BP$2,IF($C38&gt;=BP$2,$D38,0),0)</f>
        <v>0</v>
      </c>
      <c r="BQ38" s="63" t="n">
        <f aca="false">IF($B38&lt;=BQ$2,IF($C38&gt;=BQ$2,$D38,0),0)</f>
        <v>0</v>
      </c>
      <c r="BR38" s="63" t="n">
        <f aca="false">IF($B38&lt;=BR$2,IF($C38&gt;=BR$2,$D38,0),0)</f>
        <v>0</v>
      </c>
      <c r="BS38" s="63" t="n">
        <f aca="false">IF($B38&lt;=BS$2,IF($C38&gt;=BS$2,$D38,0),0)</f>
        <v>0</v>
      </c>
      <c r="BT38" s="63" t="n">
        <f aca="false">IF($B38&lt;=BT$2,IF($C38&gt;=BT$2,$D38,0),0)</f>
        <v>0</v>
      </c>
      <c r="BU38" s="63" t="n">
        <f aca="false">IF($B38&lt;=BU$2,IF($C38&gt;=BU$2,$D38,0),0)</f>
        <v>0</v>
      </c>
      <c r="BV38" s="63" t="n">
        <f aca="false">IF($B38&lt;=BV$2,IF($C38&gt;=BV$2,$D38,0),0)</f>
        <v>0</v>
      </c>
    </row>
    <row r="39" customFormat="false" ht="12" hidden="false" customHeight="true" outlineLevel="0" collapsed="false">
      <c r="B39" s="59" t="n">
        <v>36892</v>
      </c>
      <c r="C39" s="59" t="n">
        <v>36892</v>
      </c>
      <c r="E39" s="61" t="n">
        <v>5.72</v>
      </c>
      <c r="F39" s="7" t="s">
        <v>133</v>
      </c>
      <c r="G39" s="72"/>
      <c r="H39" s="73" t="n">
        <f aca="false">((I39-E39)*SUM(M39:AV39)*10000)</f>
        <v>0</v>
      </c>
      <c r="I39" s="74" t="n">
        <v>6.1</v>
      </c>
      <c r="J39" s="7" t="s">
        <v>63</v>
      </c>
      <c r="K39" s="7" t="n">
        <f aca="false">IF(I39=1,0,G39)</f>
        <v>0</v>
      </c>
      <c r="L39" s="63" t="n">
        <f aca="false">IF($B39&lt;=L$2,IF($C39&gt;=L$2,$D39,0),0)</f>
        <v>0</v>
      </c>
      <c r="M39" s="63" t="n">
        <f aca="false">IF($B39&lt;=M$2,IF($C39&gt;=M$2,$D39,0),0)</f>
        <v>0</v>
      </c>
      <c r="N39" s="63" t="n">
        <f aca="false">IF($B39&lt;=N$2,IF($C39&gt;=N$2,$D39,0),0)</f>
        <v>0</v>
      </c>
      <c r="O39" s="63" t="n">
        <f aca="false">IF($B39&lt;=O$2,IF($C39&gt;=O$2,$D39,0),0)</f>
        <v>0</v>
      </c>
      <c r="P39" s="63" t="n">
        <f aca="false">IF($B39&lt;=P$2,IF($C39&gt;=P$2,$D39,0),0)</f>
        <v>0</v>
      </c>
      <c r="Q39" s="63" t="n">
        <f aca="false">IF($B39&lt;=Q$2,IF($C39&gt;=Q$2,$D39,0),0)</f>
        <v>0</v>
      </c>
      <c r="R39" s="63" t="n">
        <f aca="false">IF($B39&lt;=R$2,IF($C39&gt;=R$2,$D39,0),0)</f>
        <v>0</v>
      </c>
      <c r="S39" s="63" t="n">
        <f aca="false">IF($B39&lt;=S$2,IF($C39&gt;=S$2,$D39,0),0)</f>
        <v>0</v>
      </c>
      <c r="T39" s="63" t="n">
        <f aca="false">IF($B39&lt;=T$2,IF($C39&gt;=T$2,$D39,0),0)</f>
        <v>0</v>
      </c>
      <c r="U39" s="63" t="n">
        <f aca="false">IF($B39&lt;=U$2,IF($C39&gt;=U$2,$D39,0),0)</f>
        <v>0</v>
      </c>
      <c r="V39" s="63" t="n">
        <f aca="false">IF($B39&lt;=V$2,IF($C39&gt;=V$2,$D39,0),0)</f>
        <v>0</v>
      </c>
      <c r="W39" s="63" t="n">
        <f aca="false">IF($B39&lt;=W$2,IF($C39&gt;=W$2,$D39,0),0)</f>
        <v>0</v>
      </c>
      <c r="X39" s="63" t="n">
        <f aca="false">IF($B39&lt;=X$2,IF($C39&gt;=X$2,$D39,0),0)</f>
        <v>0</v>
      </c>
      <c r="Y39" s="63" t="n">
        <f aca="false">IF($B39&lt;=Y$2,IF($C39&gt;=Y$2,$D39,0),0)</f>
        <v>0</v>
      </c>
      <c r="Z39" s="63" t="n">
        <f aca="false">IF($B39&lt;=Z$2,IF($C39&gt;=Z$2,$D39,0),0)</f>
        <v>0</v>
      </c>
      <c r="AA39" s="63" t="n">
        <f aca="false">IF($B39&lt;=AA$2,IF($C39&gt;=AA$2,$D39,0),0)</f>
        <v>0</v>
      </c>
      <c r="AB39" s="63" t="n">
        <f aca="false">IF($B39&lt;=AB$2,IF($C39&gt;=AB$2,$D39,0),0)</f>
        <v>0</v>
      </c>
      <c r="AC39" s="63" t="n">
        <f aca="false">IF($B39&lt;=AC$2,IF($C39&gt;=AC$2,$D39,0),0)</f>
        <v>0</v>
      </c>
      <c r="AD39" s="63" t="n">
        <f aca="false">IF($B39&lt;=AD$2,IF($C39&gt;=AD$2,$D39,0),0)</f>
        <v>0</v>
      </c>
      <c r="AE39" s="63" t="n">
        <f aca="false">IF($B39&lt;=AE$2,IF($C39&gt;=AE$2,$D39,0),0)</f>
        <v>0</v>
      </c>
      <c r="AF39" s="63" t="n">
        <f aca="false">IF($B39&lt;=AF$2,IF($C39&gt;=AF$2,$D39,0),0)</f>
        <v>0</v>
      </c>
      <c r="AG39" s="63" t="n">
        <f aca="false">IF($B39&lt;=AG$2,IF($C39&gt;=AG$2,$D39,0),0)</f>
        <v>0</v>
      </c>
      <c r="AH39" s="63" t="n">
        <f aca="false">IF($B39&lt;=AH$2,IF($C39&gt;=AH$2,$D39,0),0)</f>
        <v>0</v>
      </c>
      <c r="AI39" s="63" t="n">
        <f aca="false">IF($B39&lt;=AI$2,IF($C39&gt;=AI$2,$D39,0),0)</f>
        <v>0</v>
      </c>
      <c r="AJ39" s="63" t="n">
        <f aca="false">IF($B39&lt;=AJ$2,IF($C39&gt;=AJ$2,$D39,0),0)</f>
        <v>0</v>
      </c>
      <c r="AK39" s="63" t="n">
        <f aca="false">IF($B39&lt;=AK$2,IF($C39&gt;=AK$2,$D39,0),0)</f>
        <v>0</v>
      </c>
      <c r="AL39" s="63" t="n">
        <f aca="false">IF($B39&lt;=AL$2,IF($C39&gt;=AL$2,$D39,0),0)</f>
        <v>0</v>
      </c>
      <c r="AM39" s="63" t="n">
        <f aca="false">IF($B39&lt;=AM$2,IF($C39&gt;=AM$2,$D39,0),0)</f>
        <v>0</v>
      </c>
      <c r="AN39" s="63" t="n">
        <f aca="false">IF($B39&lt;=AN$2,IF($C39&gt;=AN$2,$D39,0),0)</f>
        <v>0</v>
      </c>
      <c r="AO39" s="63" t="n">
        <f aca="false">IF($B39&lt;=AO$2,IF($C39&gt;=AO$2,$D39,0),0)</f>
        <v>0</v>
      </c>
      <c r="AP39" s="63" t="n">
        <f aca="false">IF($B39&lt;=AP$2,IF($C39&gt;=AP$2,$D39,0),0)</f>
        <v>0</v>
      </c>
      <c r="AQ39" s="63" t="n">
        <f aca="false">IF($B39&lt;=AQ$2,IF($C39&gt;=AQ$2,$D39,0),0)</f>
        <v>0</v>
      </c>
      <c r="AR39" s="63" t="n">
        <f aca="false">IF($B39&lt;=AR$2,IF($C39&gt;=AR$2,$D39,0),0)</f>
        <v>0</v>
      </c>
      <c r="AS39" s="63" t="n">
        <f aca="false">IF($B39&lt;=AS$2,IF($C39&gt;=AS$2,$D39,0),0)</f>
        <v>0</v>
      </c>
      <c r="AT39" s="63" t="n">
        <f aca="false">IF($B39&lt;=AT$2,IF($C39&gt;=AT$2,$D39,0),0)</f>
        <v>0</v>
      </c>
      <c r="AU39" s="63" t="n">
        <f aca="false">IF($B39&lt;=AU$2,IF($C39&gt;=AU$2,$D39,0),0)</f>
        <v>0</v>
      </c>
      <c r="AV39" s="63" t="n">
        <f aca="false">IF($B39&lt;=AV$2,IF($C39&gt;=AV$2,$D39,0),0)</f>
        <v>0</v>
      </c>
      <c r="AW39" s="63" t="n">
        <f aca="false">IF($B39&lt;=AW$2,IF($C39&gt;=AW$2,$D39,0),0)</f>
        <v>0</v>
      </c>
      <c r="AX39" s="63" t="n">
        <f aca="false">IF($B39&lt;=AX$2,IF($C39&gt;=AX$2,$D39,0),0)</f>
        <v>0</v>
      </c>
      <c r="AY39" s="63" t="n">
        <f aca="false">IF($B39&lt;=AY$2,IF($C39&gt;=AY$2,$D39,0),0)</f>
        <v>0</v>
      </c>
      <c r="AZ39" s="63" t="n">
        <f aca="false">IF($B39&lt;=AZ$2,IF($C39&gt;=AZ$2,$D39,0),0)</f>
        <v>0</v>
      </c>
      <c r="BA39" s="63" t="n">
        <f aca="false">IF($B39&lt;=BA$2,IF($C39&gt;=BA$2,$D39,0),0)</f>
        <v>0</v>
      </c>
      <c r="BB39" s="63" t="n">
        <f aca="false">IF($B39&lt;=BB$2,IF($C39&gt;=BB$2,$D39,0),0)</f>
        <v>0</v>
      </c>
      <c r="BC39" s="63" t="n">
        <f aca="false">IF($B39&lt;=BC$2,IF($C39&gt;=BC$2,$D39,0),0)</f>
        <v>0</v>
      </c>
      <c r="BD39" s="63" t="n">
        <f aca="false">IF($B39&lt;=BD$2,IF($C39&gt;=BD$2,$D39,0),0)</f>
        <v>0</v>
      </c>
      <c r="BE39" s="63" t="n">
        <f aca="false">IF($B39&lt;=BE$2,IF($C39&gt;=BE$2,$D39,0),0)</f>
        <v>0</v>
      </c>
      <c r="BF39" s="63" t="n">
        <f aca="false">IF($B39&lt;=BF$2,IF($C39&gt;=BF$2,$D39,0),0)</f>
        <v>0</v>
      </c>
      <c r="BG39" s="63" t="n">
        <f aca="false">IF($B39&lt;=BG$2,IF($C39&gt;=BG$2,$D39,0),0)</f>
        <v>0</v>
      </c>
      <c r="BH39" s="63" t="n">
        <f aca="false">IF($B39&lt;=BH$2,IF($C39&gt;=BH$2,$D39,0),0)</f>
        <v>0</v>
      </c>
      <c r="BI39" s="63" t="n">
        <f aca="false">IF($B39&lt;=BI$2,IF($C39&gt;=BI$2,$D39,0),0)</f>
        <v>0</v>
      </c>
      <c r="BJ39" s="63" t="n">
        <f aca="false">IF($B39&lt;=BJ$2,IF($C39&gt;=BJ$2,$D39,0),0)</f>
        <v>0</v>
      </c>
      <c r="BK39" s="63" t="n">
        <f aca="false">IF($B39&lt;=BK$2,IF($C39&gt;=BK$2,$D39,0),0)</f>
        <v>0</v>
      </c>
      <c r="BL39" s="63" t="n">
        <f aca="false">IF($B39&lt;=BL$2,IF($C39&gt;=BL$2,$D39,0),0)</f>
        <v>0</v>
      </c>
      <c r="BM39" s="63" t="n">
        <f aca="false">IF($B39&lt;=BM$2,IF($C39&gt;=BM$2,$D39,0),0)</f>
        <v>0</v>
      </c>
      <c r="BN39" s="63" t="n">
        <f aca="false">IF($B39&lt;=BN$2,IF($C39&gt;=BN$2,$D39,0),0)</f>
        <v>0</v>
      </c>
      <c r="BO39" s="63" t="n">
        <f aca="false">IF($B39&lt;=BO$2,IF($C39&gt;=BO$2,$D39,0),0)</f>
        <v>0</v>
      </c>
      <c r="BP39" s="63" t="n">
        <f aca="false">IF($B39&lt;=BP$2,IF($C39&gt;=BP$2,$D39,0),0)</f>
        <v>0</v>
      </c>
      <c r="BQ39" s="63" t="n">
        <f aca="false">IF($B39&lt;=BQ$2,IF($C39&gt;=BQ$2,$D39,0),0)</f>
        <v>0</v>
      </c>
      <c r="BR39" s="63" t="n">
        <f aca="false">IF($B39&lt;=BR$2,IF($C39&gt;=BR$2,$D39,0),0)</f>
        <v>0</v>
      </c>
      <c r="BS39" s="63" t="n">
        <f aca="false">IF($B39&lt;=BS$2,IF($C39&gt;=BS$2,$D39,0),0)</f>
        <v>0</v>
      </c>
      <c r="BT39" s="63" t="n">
        <f aca="false">IF($B39&lt;=BT$2,IF($C39&gt;=BT$2,$D39,0),0)</f>
        <v>0</v>
      </c>
      <c r="BU39" s="63" t="n">
        <f aca="false">IF($B39&lt;=BU$2,IF($C39&gt;=BU$2,$D39,0),0)</f>
        <v>0</v>
      </c>
      <c r="BV39" s="63" t="n">
        <f aca="false">IF($B39&lt;=BV$2,IF($C39&gt;=BV$2,$D39,0),0)</f>
        <v>0</v>
      </c>
    </row>
    <row r="40" customFormat="false" ht="12.75" hidden="false" customHeight="false" outlineLevel="0" collapsed="false">
      <c r="B40" s="59" t="n">
        <v>36892</v>
      </c>
      <c r="C40" s="59" t="n">
        <v>36892</v>
      </c>
      <c r="E40" s="61" t="n">
        <v>5.72</v>
      </c>
      <c r="F40" s="7" t="s">
        <v>133</v>
      </c>
      <c r="G40" s="72"/>
      <c r="H40" s="73" t="n">
        <f aca="false">((I40-E40)*SUM(M40:AV40)*10000)</f>
        <v>0</v>
      </c>
      <c r="I40" s="74" t="n">
        <v>6.083</v>
      </c>
      <c r="J40" s="7" t="s">
        <v>63</v>
      </c>
      <c r="K40" s="7" t="n">
        <f aca="false">IF(I40=1,0,G40)</f>
        <v>0</v>
      </c>
      <c r="L40" s="63" t="n">
        <f aca="false">IF($B40&lt;=L$2,IF($C40&gt;=L$2,$D40,0),0)</f>
        <v>0</v>
      </c>
      <c r="M40" s="63" t="n">
        <f aca="false">IF($B40&lt;=M$2,IF($C40&gt;=M$2,$D40,0),0)</f>
        <v>0</v>
      </c>
      <c r="N40" s="63" t="n">
        <f aca="false">IF($B40&lt;=N$2,IF($C40&gt;=N$2,$D40,0),0)</f>
        <v>0</v>
      </c>
      <c r="O40" s="63" t="n">
        <f aca="false">IF($B40&lt;=O$2,IF($C40&gt;=O$2,$D40,0),0)</f>
        <v>0</v>
      </c>
      <c r="P40" s="63" t="n">
        <f aca="false">IF($B40&lt;=P$2,IF($C40&gt;=P$2,$D40,0),0)</f>
        <v>0</v>
      </c>
      <c r="Q40" s="63" t="n">
        <f aca="false">IF($B40&lt;=Q$2,IF($C40&gt;=Q$2,$D40,0),0)</f>
        <v>0</v>
      </c>
      <c r="R40" s="63" t="n">
        <f aca="false">IF($B40&lt;=R$2,IF($C40&gt;=R$2,$D40,0),0)</f>
        <v>0</v>
      </c>
      <c r="S40" s="63" t="n">
        <f aca="false">IF($B40&lt;=S$2,IF($C40&gt;=S$2,$D40,0),0)</f>
        <v>0</v>
      </c>
      <c r="T40" s="63" t="n">
        <f aca="false">IF($B40&lt;=T$2,IF($C40&gt;=T$2,$D40,0),0)</f>
        <v>0</v>
      </c>
      <c r="U40" s="63" t="n">
        <f aca="false">IF($B40&lt;=U$2,IF($C40&gt;=U$2,$D40,0),0)</f>
        <v>0</v>
      </c>
      <c r="V40" s="63" t="n">
        <f aca="false">IF($B40&lt;=V$2,IF($C40&gt;=V$2,$D40,0),0)</f>
        <v>0</v>
      </c>
      <c r="W40" s="63" t="n">
        <f aca="false">IF($B40&lt;=W$2,IF($C40&gt;=W$2,$D40,0),0)</f>
        <v>0</v>
      </c>
      <c r="X40" s="63" t="n">
        <f aca="false">IF($B40&lt;=X$2,IF($C40&gt;=X$2,$D40,0),0)</f>
        <v>0</v>
      </c>
      <c r="Y40" s="63" t="n">
        <f aca="false">IF($B40&lt;=Y$2,IF($C40&gt;=Y$2,$D40,0),0)</f>
        <v>0</v>
      </c>
      <c r="Z40" s="63" t="n">
        <f aca="false">IF($B40&lt;=Z$2,IF($C40&gt;=Z$2,$D40,0),0)</f>
        <v>0</v>
      </c>
      <c r="AA40" s="63" t="n">
        <f aca="false">IF($B40&lt;=AA$2,IF($C40&gt;=AA$2,$D40,0),0)</f>
        <v>0</v>
      </c>
      <c r="AB40" s="63" t="n">
        <f aca="false">IF($B40&lt;=AB$2,IF($C40&gt;=AB$2,$D40,0),0)</f>
        <v>0</v>
      </c>
      <c r="AC40" s="63" t="n">
        <f aca="false">IF($B40&lt;=AC$2,IF($C40&gt;=AC$2,$D40,0),0)</f>
        <v>0</v>
      </c>
      <c r="AD40" s="63" t="n">
        <f aca="false">IF($B40&lt;=AD$2,IF($C40&gt;=AD$2,$D40,0),0)</f>
        <v>0</v>
      </c>
      <c r="AE40" s="63" t="n">
        <f aca="false">IF($B40&lt;=AE$2,IF($C40&gt;=AE$2,$D40,0),0)</f>
        <v>0</v>
      </c>
      <c r="AF40" s="63" t="n">
        <f aca="false">IF($B40&lt;=AF$2,IF($C40&gt;=AF$2,$D40,0),0)</f>
        <v>0</v>
      </c>
      <c r="AG40" s="63" t="n">
        <f aca="false">IF($B40&lt;=AG$2,IF($C40&gt;=AG$2,$D40,0),0)</f>
        <v>0</v>
      </c>
      <c r="AH40" s="63" t="n">
        <f aca="false">IF($B40&lt;=AH$2,IF($C40&gt;=AH$2,$D40,0),0)</f>
        <v>0</v>
      </c>
      <c r="AI40" s="63" t="n">
        <f aca="false">IF($B40&lt;=AI$2,IF($C40&gt;=AI$2,$D40,0),0)</f>
        <v>0</v>
      </c>
      <c r="AJ40" s="63" t="n">
        <f aca="false">IF($B40&lt;=AJ$2,IF($C40&gt;=AJ$2,$D40,0),0)</f>
        <v>0</v>
      </c>
      <c r="AK40" s="63" t="n">
        <f aca="false">IF($B40&lt;=AK$2,IF($C40&gt;=AK$2,$D40,0),0)</f>
        <v>0</v>
      </c>
      <c r="AL40" s="63" t="n">
        <f aca="false">IF($B40&lt;=AL$2,IF($C40&gt;=AL$2,$D40,0),0)</f>
        <v>0</v>
      </c>
      <c r="AM40" s="63" t="n">
        <f aca="false">IF($B40&lt;=AM$2,IF($C40&gt;=AM$2,$D40,0),0)</f>
        <v>0</v>
      </c>
      <c r="AN40" s="63" t="n">
        <f aca="false">IF($B40&lt;=AN$2,IF($C40&gt;=AN$2,$D40,0),0)</f>
        <v>0</v>
      </c>
      <c r="AO40" s="63" t="n">
        <f aca="false">IF($B40&lt;=AO$2,IF($C40&gt;=AO$2,$D40,0),0)</f>
        <v>0</v>
      </c>
      <c r="AP40" s="63" t="n">
        <f aca="false">IF($B40&lt;=AP$2,IF($C40&gt;=AP$2,$D40,0),0)</f>
        <v>0</v>
      </c>
      <c r="AQ40" s="63" t="n">
        <f aca="false">IF($B40&lt;=AQ$2,IF($C40&gt;=AQ$2,$D40,0),0)</f>
        <v>0</v>
      </c>
      <c r="AR40" s="63" t="n">
        <f aca="false">IF($B40&lt;=AR$2,IF($C40&gt;=AR$2,$D40,0),0)</f>
        <v>0</v>
      </c>
      <c r="AS40" s="63" t="n">
        <f aca="false">IF($B40&lt;=AS$2,IF($C40&gt;=AS$2,$D40,0),0)</f>
        <v>0</v>
      </c>
      <c r="AT40" s="63" t="n">
        <f aca="false">IF($B40&lt;=AT$2,IF($C40&gt;=AT$2,$D40,0),0)</f>
        <v>0</v>
      </c>
      <c r="AU40" s="63" t="n">
        <f aca="false">IF($B40&lt;=AU$2,IF($C40&gt;=AU$2,$D40,0),0)</f>
        <v>0</v>
      </c>
      <c r="AV40" s="63" t="n">
        <f aca="false">IF($B40&lt;=AV$2,IF($C40&gt;=AV$2,$D40,0),0)</f>
        <v>0</v>
      </c>
      <c r="AW40" s="63" t="n">
        <f aca="false">IF($B40&lt;=AW$2,IF($C40&gt;=AW$2,$D40,0),0)</f>
        <v>0</v>
      </c>
      <c r="AX40" s="63" t="n">
        <f aca="false">IF($B40&lt;=AX$2,IF($C40&gt;=AX$2,$D40,0),0)</f>
        <v>0</v>
      </c>
      <c r="AY40" s="63" t="n">
        <f aca="false">IF($B40&lt;=AY$2,IF($C40&gt;=AY$2,$D40,0),0)</f>
        <v>0</v>
      </c>
      <c r="AZ40" s="63" t="n">
        <f aca="false">IF($B40&lt;=AZ$2,IF($C40&gt;=AZ$2,$D40,0),0)</f>
        <v>0</v>
      </c>
      <c r="BA40" s="63" t="n">
        <f aca="false">IF($B40&lt;=BA$2,IF($C40&gt;=BA$2,$D40,0),0)</f>
        <v>0</v>
      </c>
      <c r="BB40" s="63" t="n">
        <f aca="false">IF($B40&lt;=BB$2,IF($C40&gt;=BB$2,$D40,0),0)</f>
        <v>0</v>
      </c>
      <c r="BC40" s="63" t="n">
        <f aca="false">IF($B40&lt;=BC$2,IF($C40&gt;=BC$2,$D40,0),0)</f>
        <v>0</v>
      </c>
      <c r="BD40" s="63" t="n">
        <f aca="false">IF($B40&lt;=BD$2,IF($C40&gt;=BD$2,$D40,0),0)</f>
        <v>0</v>
      </c>
      <c r="BE40" s="63" t="n">
        <f aca="false">IF($B40&lt;=BE$2,IF($C40&gt;=BE$2,$D40,0),0)</f>
        <v>0</v>
      </c>
      <c r="BF40" s="63" t="n">
        <f aca="false">IF($B40&lt;=BF$2,IF($C40&gt;=BF$2,$D40,0),0)</f>
        <v>0</v>
      </c>
      <c r="BG40" s="63" t="n">
        <f aca="false">IF($B40&lt;=BG$2,IF($C40&gt;=BG$2,$D40,0),0)</f>
        <v>0</v>
      </c>
      <c r="BH40" s="63" t="n">
        <f aca="false">IF($B40&lt;=BH$2,IF($C40&gt;=BH$2,$D40,0),0)</f>
        <v>0</v>
      </c>
      <c r="BI40" s="63" t="n">
        <f aca="false">IF($B40&lt;=BI$2,IF($C40&gt;=BI$2,$D40,0),0)</f>
        <v>0</v>
      </c>
      <c r="BJ40" s="63" t="n">
        <f aca="false">IF($B40&lt;=BJ$2,IF($C40&gt;=BJ$2,$D40,0),0)</f>
        <v>0</v>
      </c>
      <c r="BK40" s="63" t="n">
        <f aca="false">IF($B40&lt;=BK$2,IF($C40&gt;=BK$2,$D40,0),0)</f>
        <v>0</v>
      </c>
      <c r="BL40" s="63" t="n">
        <f aca="false">IF($B40&lt;=BL$2,IF($C40&gt;=BL$2,$D40,0),0)</f>
        <v>0</v>
      </c>
      <c r="BM40" s="63" t="n">
        <f aca="false">IF($B40&lt;=BM$2,IF($C40&gt;=BM$2,$D40,0),0)</f>
        <v>0</v>
      </c>
      <c r="BN40" s="63" t="n">
        <f aca="false">IF($B40&lt;=BN$2,IF($C40&gt;=BN$2,$D40,0),0)</f>
        <v>0</v>
      </c>
      <c r="BO40" s="63" t="n">
        <f aca="false">IF($B40&lt;=BO$2,IF($C40&gt;=BO$2,$D40,0),0)</f>
        <v>0</v>
      </c>
      <c r="BP40" s="63" t="n">
        <f aca="false">IF($B40&lt;=BP$2,IF($C40&gt;=BP$2,$D40,0),0)</f>
        <v>0</v>
      </c>
      <c r="BQ40" s="63" t="n">
        <f aca="false">IF($B40&lt;=BQ$2,IF($C40&gt;=BQ$2,$D40,0),0)</f>
        <v>0</v>
      </c>
      <c r="BR40" s="63" t="n">
        <f aca="false">IF($B40&lt;=BR$2,IF($C40&gt;=BR$2,$D40,0),0)</f>
        <v>0</v>
      </c>
      <c r="BS40" s="63" t="n">
        <f aca="false">IF($B40&lt;=BS$2,IF($C40&gt;=BS$2,$D40,0),0)</f>
        <v>0</v>
      </c>
      <c r="BT40" s="63" t="n">
        <f aca="false">IF($B40&lt;=BT$2,IF($C40&gt;=BT$2,$D40,0),0)</f>
        <v>0</v>
      </c>
      <c r="BU40" s="63" t="n">
        <f aca="false">IF($B40&lt;=BU$2,IF($C40&gt;=BU$2,$D40,0),0)</f>
        <v>0</v>
      </c>
      <c r="BV40" s="63" t="n">
        <f aca="false">IF($B40&lt;=BV$2,IF($C40&gt;=BV$2,$D40,0),0)</f>
        <v>0</v>
      </c>
    </row>
    <row r="41" customFormat="false" ht="12.75" hidden="false" customHeight="false" outlineLevel="0" collapsed="false">
      <c r="B41" s="59" t="n">
        <v>36892</v>
      </c>
      <c r="C41" s="59" t="n">
        <v>36892</v>
      </c>
      <c r="E41" s="61" t="n">
        <v>5.495</v>
      </c>
      <c r="F41" s="7" t="s">
        <v>133</v>
      </c>
      <c r="G41" s="72"/>
      <c r="H41" s="73" t="n">
        <f aca="false">((I41-E41)*SUM(M41:AV41)*10000)</f>
        <v>0</v>
      </c>
      <c r="I41" s="74" t="n">
        <v>5.78</v>
      </c>
      <c r="J41" s="7" t="s">
        <v>63</v>
      </c>
      <c r="K41" s="7" t="n">
        <f aca="false">IF(I41=1,0,G41)</f>
        <v>0</v>
      </c>
      <c r="L41" s="63" t="n">
        <f aca="false">IF($B41&lt;=L$2,IF($C41&gt;=L$2,$D41,0),0)</f>
        <v>0</v>
      </c>
      <c r="M41" s="63" t="n">
        <f aca="false">IF($B41&lt;=M$2,IF($C41&gt;=M$2,$D41,0),0)</f>
        <v>0</v>
      </c>
      <c r="N41" s="63" t="n">
        <f aca="false">IF($B41&lt;=N$2,IF($C41&gt;=N$2,$D41,0),0)</f>
        <v>0</v>
      </c>
      <c r="O41" s="63" t="n">
        <f aca="false">IF($B41&lt;=O$2,IF($C41&gt;=O$2,$D41,0),0)</f>
        <v>0</v>
      </c>
      <c r="P41" s="63" t="n">
        <f aca="false">IF($B41&lt;=P$2,IF($C41&gt;=P$2,$D41,0),0)</f>
        <v>0</v>
      </c>
      <c r="Q41" s="63" t="n">
        <f aca="false">IF($B41&lt;=Q$2,IF($C41&gt;=Q$2,$D41,0),0)</f>
        <v>0</v>
      </c>
      <c r="R41" s="63" t="n">
        <f aca="false">IF($B41&lt;=R$2,IF($C41&gt;=R$2,$D41,0),0)</f>
        <v>0</v>
      </c>
      <c r="S41" s="63" t="n">
        <f aca="false">IF($B41&lt;=S$2,IF($C41&gt;=S$2,$D41,0),0)</f>
        <v>0</v>
      </c>
      <c r="T41" s="63" t="n">
        <f aca="false">IF($B41&lt;=T$2,IF($C41&gt;=T$2,$D41,0),0)</f>
        <v>0</v>
      </c>
      <c r="U41" s="63" t="n">
        <f aca="false">IF($B41&lt;=U$2,IF($C41&gt;=U$2,$D41,0),0)</f>
        <v>0</v>
      </c>
      <c r="V41" s="63" t="n">
        <f aca="false">IF($B41&lt;=V$2,IF($C41&gt;=V$2,$D41,0),0)</f>
        <v>0</v>
      </c>
      <c r="W41" s="63" t="n">
        <f aca="false">IF($B41&lt;=W$2,IF($C41&gt;=W$2,$D41,0),0)</f>
        <v>0</v>
      </c>
      <c r="X41" s="63" t="n">
        <f aca="false">IF($B41&lt;=X$2,IF($C41&gt;=X$2,$D41,0),0)</f>
        <v>0</v>
      </c>
      <c r="Y41" s="63" t="n">
        <f aca="false">IF($B41&lt;=Y$2,IF($C41&gt;=Y$2,$D41,0),0)</f>
        <v>0</v>
      </c>
      <c r="Z41" s="63" t="n">
        <f aca="false">IF($B41&lt;=Z$2,IF($C41&gt;=Z$2,$D41,0),0)</f>
        <v>0</v>
      </c>
      <c r="AA41" s="63" t="n">
        <f aca="false">IF($B41&lt;=AA$2,IF($C41&gt;=AA$2,$D41,0),0)</f>
        <v>0</v>
      </c>
      <c r="AB41" s="63" t="n">
        <f aca="false">IF($B41&lt;=AB$2,IF($C41&gt;=AB$2,$D41,0),0)</f>
        <v>0</v>
      </c>
      <c r="AC41" s="63" t="n">
        <f aca="false">IF($B41&lt;=AC$2,IF($C41&gt;=AC$2,$D41,0),0)</f>
        <v>0</v>
      </c>
      <c r="AD41" s="63" t="n">
        <f aca="false">IF($B41&lt;=AD$2,IF($C41&gt;=AD$2,$D41,0),0)</f>
        <v>0</v>
      </c>
      <c r="AE41" s="63" t="n">
        <f aca="false">IF($B41&lt;=AE$2,IF($C41&gt;=AE$2,$D41,0),0)</f>
        <v>0</v>
      </c>
      <c r="AF41" s="63" t="n">
        <f aca="false">IF($B41&lt;=AF$2,IF($C41&gt;=AF$2,$D41,0),0)</f>
        <v>0</v>
      </c>
      <c r="AG41" s="63" t="n">
        <f aca="false">IF($B41&lt;=AG$2,IF($C41&gt;=AG$2,$D41,0),0)</f>
        <v>0</v>
      </c>
      <c r="AH41" s="63" t="n">
        <f aca="false">IF($B41&lt;=AH$2,IF($C41&gt;=AH$2,$D41,0),0)</f>
        <v>0</v>
      </c>
      <c r="AI41" s="63" t="n">
        <f aca="false">IF($B41&lt;=AI$2,IF($C41&gt;=AI$2,$D41,0),0)</f>
        <v>0</v>
      </c>
      <c r="AJ41" s="63" t="n">
        <f aca="false">IF($B41&lt;=AJ$2,IF($C41&gt;=AJ$2,$D41,0),0)</f>
        <v>0</v>
      </c>
      <c r="AK41" s="63" t="n">
        <f aca="false">IF($B41&lt;=AK$2,IF($C41&gt;=AK$2,$D41,0),0)</f>
        <v>0</v>
      </c>
      <c r="AL41" s="63" t="n">
        <f aca="false">IF($B41&lt;=AL$2,IF($C41&gt;=AL$2,$D41,0),0)</f>
        <v>0</v>
      </c>
      <c r="AM41" s="63" t="n">
        <f aca="false">IF($B41&lt;=AM$2,IF($C41&gt;=AM$2,$D41,0),0)</f>
        <v>0</v>
      </c>
      <c r="AN41" s="63" t="n">
        <f aca="false">IF($B41&lt;=AN$2,IF($C41&gt;=AN$2,$D41,0),0)</f>
        <v>0</v>
      </c>
      <c r="AO41" s="63" t="n">
        <f aca="false">IF($B41&lt;=AO$2,IF($C41&gt;=AO$2,$D41,0),0)</f>
        <v>0</v>
      </c>
      <c r="AP41" s="63" t="n">
        <f aca="false">IF($B41&lt;=AP$2,IF($C41&gt;=AP$2,$D41,0),0)</f>
        <v>0</v>
      </c>
      <c r="AQ41" s="63" t="n">
        <f aca="false">IF($B41&lt;=AQ$2,IF($C41&gt;=AQ$2,$D41,0),0)</f>
        <v>0</v>
      </c>
      <c r="AR41" s="63" t="n">
        <f aca="false">IF($B41&lt;=AR$2,IF($C41&gt;=AR$2,$D41,0),0)</f>
        <v>0</v>
      </c>
      <c r="AS41" s="63" t="n">
        <f aca="false">IF($B41&lt;=AS$2,IF($C41&gt;=AS$2,$D41,0),0)</f>
        <v>0</v>
      </c>
      <c r="AT41" s="63" t="n">
        <f aca="false">IF($B41&lt;=AT$2,IF($C41&gt;=AT$2,$D41,0),0)</f>
        <v>0</v>
      </c>
      <c r="AU41" s="63" t="n">
        <f aca="false">IF($B41&lt;=AU$2,IF($C41&gt;=AU$2,$D41,0),0)</f>
        <v>0</v>
      </c>
      <c r="AV41" s="63" t="n">
        <f aca="false">IF($B41&lt;=AV$2,IF($C41&gt;=AV$2,$D41,0),0)</f>
        <v>0</v>
      </c>
      <c r="AW41" s="63" t="n">
        <f aca="false">IF($B41&lt;=AW$2,IF($C41&gt;=AW$2,$D41,0),0)</f>
        <v>0</v>
      </c>
      <c r="AX41" s="63" t="n">
        <f aca="false">IF($B41&lt;=AX$2,IF($C41&gt;=AX$2,$D41,0),0)</f>
        <v>0</v>
      </c>
      <c r="AY41" s="63" t="n">
        <f aca="false">IF($B41&lt;=AY$2,IF($C41&gt;=AY$2,$D41,0),0)</f>
        <v>0</v>
      </c>
      <c r="AZ41" s="63" t="n">
        <f aca="false">IF($B41&lt;=AZ$2,IF($C41&gt;=AZ$2,$D41,0),0)</f>
        <v>0</v>
      </c>
      <c r="BA41" s="63" t="n">
        <f aca="false">IF($B41&lt;=BA$2,IF($C41&gt;=BA$2,$D41,0),0)</f>
        <v>0</v>
      </c>
      <c r="BB41" s="63" t="n">
        <f aca="false">IF($B41&lt;=BB$2,IF($C41&gt;=BB$2,$D41,0),0)</f>
        <v>0</v>
      </c>
      <c r="BC41" s="63" t="n">
        <f aca="false">IF($B41&lt;=BC$2,IF($C41&gt;=BC$2,$D41,0),0)</f>
        <v>0</v>
      </c>
      <c r="BD41" s="63" t="n">
        <f aca="false">IF($B41&lt;=BD$2,IF($C41&gt;=BD$2,$D41,0),0)</f>
        <v>0</v>
      </c>
      <c r="BE41" s="63" t="n">
        <f aca="false">IF($B41&lt;=BE$2,IF($C41&gt;=BE$2,$D41,0),0)</f>
        <v>0</v>
      </c>
      <c r="BF41" s="63" t="n">
        <f aca="false">IF($B41&lt;=BF$2,IF($C41&gt;=BF$2,$D41,0),0)</f>
        <v>0</v>
      </c>
      <c r="BG41" s="63" t="n">
        <f aca="false">IF($B41&lt;=BG$2,IF($C41&gt;=BG$2,$D41,0),0)</f>
        <v>0</v>
      </c>
      <c r="BH41" s="63" t="n">
        <f aca="false">IF($B41&lt;=BH$2,IF($C41&gt;=BH$2,$D41,0),0)</f>
        <v>0</v>
      </c>
      <c r="BI41" s="63" t="n">
        <f aca="false">IF($B41&lt;=BI$2,IF($C41&gt;=BI$2,$D41,0),0)</f>
        <v>0</v>
      </c>
      <c r="BJ41" s="63" t="n">
        <f aca="false">IF($B41&lt;=BJ$2,IF($C41&gt;=BJ$2,$D41,0),0)</f>
        <v>0</v>
      </c>
      <c r="BK41" s="63" t="n">
        <f aca="false">IF($B41&lt;=BK$2,IF($C41&gt;=BK$2,$D41,0),0)</f>
        <v>0</v>
      </c>
      <c r="BL41" s="63" t="n">
        <f aca="false">IF($B41&lt;=BL$2,IF($C41&gt;=BL$2,$D41,0),0)</f>
        <v>0</v>
      </c>
      <c r="BM41" s="63" t="n">
        <f aca="false">IF($B41&lt;=BM$2,IF($C41&gt;=BM$2,$D41,0),0)</f>
        <v>0</v>
      </c>
      <c r="BN41" s="63" t="n">
        <f aca="false">IF($B41&lt;=BN$2,IF($C41&gt;=BN$2,$D41,0),0)</f>
        <v>0</v>
      </c>
      <c r="BO41" s="63" t="n">
        <f aca="false">IF($B41&lt;=BO$2,IF($C41&gt;=BO$2,$D41,0),0)</f>
        <v>0</v>
      </c>
      <c r="BP41" s="63" t="n">
        <f aca="false">IF($B41&lt;=BP$2,IF($C41&gt;=BP$2,$D41,0),0)</f>
        <v>0</v>
      </c>
      <c r="BQ41" s="63" t="n">
        <f aca="false">IF($B41&lt;=BQ$2,IF($C41&gt;=BQ$2,$D41,0),0)</f>
        <v>0</v>
      </c>
      <c r="BR41" s="63" t="n">
        <f aca="false">IF($B41&lt;=BR$2,IF($C41&gt;=BR$2,$D41,0),0)</f>
        <v>0</v>
      </c>
      <c r="BS41" s="63" t="n">
        <f aca="false">IF($B41&lt;=BS$2,IF($C41&gt;=BS$2,$D41,0),0)</f>
        <v>0</v>
      </c>
      <c r="BT41" s="63" t="n">
        <f aca="false">IF($B41&lt;=BT$2,IF($C41&gt;=BT$2,$D41,0),0)</f>
        <v>0</v>
      </c>
      <c r="BU41" s="63" t="n">
        <f aca="false">IF($B41&lt;=BU$2,IF($C41&gt;=BU$2,$D41,0),0)</f>
        <v>0</v>
      </c>
      <c r="BV41" s="63" t="n">
        <f aca="false">IF($B41&lt;=BV$2,IF($C41&gt;=BV$2,$D41,0),0)</f>
        <v>0</v>
      </c>
    </row>
    <row r="42" customFormat="false" ht="12.75" hidden="false" customHeight="false" outlineLevel="0" collapsed="false">
      <c r="B42" s="59" t="n">
        <v>36892</v>
      </c>
      <c r="C42" s="59" t="n">
        <v>36892</v>
      </c>
      <c r="E42" s="61" t="n">
        <v>5.815</v>
      </c>
      <c r="F42" s="7" t="s">
        <v>133</v>
      </c>
      <c r="G42" s="72"/>
      <c r="H42" s="73" t="n">
        <f aca="false">((I42-E42)*SUM(M42:AV42)*10000)</f>
        <v>0</v>
      </c>
      <c r="I42" s="74" t="n">
        <v>6.1</v>
      </c>
      <c r="J42" s="7" t="s">
        <v>63</v>
      </c>
      <c r="K42" s="7" t="n">
        <f aca="false">IF(I42=1,0,G42)</f>
        <v>0</v>
      </c>
      <c r="L42" s="63" t="n">
        <f aca="false">IF($B42&lt;=L$2,IF($C42&gt;=L$2,$D42,0),0)</f>
        <v>0</v>
      </c>
      <c r="M42" s="63" t="n">
        <f aca="false">IF($B42&lt;=M$2,IF($C42&gt;=M$2,$D42,0),0)</f>
        <v>0</v>
      </c>
      <c r="N42" s="63" t="n">
        <f aca="false">IF($B42&lt;=N$2,IF($C42&gt;=N$2,$D42,0),0)</f>
        <v>0</v>
      </c>
      <c r="O42" s="63" t="n">
        <f aca="false">IF($B42&lt;=O$2,IF($C42&gt;=O$2,$D42,0),0)</f>
        <v>0</v>
      </c>
      <c r="P42" s="63" t="n">
        <f aca="false">IF($B42&lt;=P$2,IF($C42&gt;=P$2,$D42,0),0)</f>
        <v>0</v>
      </c>
      <c r="Q42" s="63" t="n">
        <f aca="false">IF($B42&lt;=Q$2,IF($C42&gt;=Q$2,$D42,0),0)</f>
        <v>0</v>
      </c>
      <c r="R42" s="63" t="n">
        <f aca="false">IF($B42&lt;=R$2,IF($C42&gt;=R$2,$D42,0),0)</f>
        <v>0</v>
      </c>
      <c r="S42" s="63" t="n">
        <f aca="false">IF($B42&lt;=S$2,IF($C42&gt;=S$2,$D42,0),0)</f>
        <v>0</v>
      </c>
      <c r="T42" s="63" t="n">
        <f aca="false">IF($B42&lt;=T$2,IF($C42&gt;=T$2,$D42,0),0)</f>
        <v>0</v>
      </c>
      <c r="U42" s="63" t="n">
        <f aca="false">IF($B42&lt;=U$2,IF($C42&gt;=U$2,$D42,0),0)</f>
        <v>0</v>
      </c>
      <c r="V42" s="63" t="n">
        <f aca="false">IF($B42&lt;=V$2,IF($C42&gt;=V$2,$D42,0),0)</f>
        <v>0</v>
      </c>
      <c r="W42" s="63" t="n">
        <f aca="false">IF($B42&lt;=W$2,IF($C42&gt;=W$2,$D42,0),0)</f>
        <v>0</v>
      </c>
      <c r="X42" s="63" t="n">
        <f aca="false">IF($B42&lt;=X$2,IF($C42&gt;=X$2,$D42,0),0)</f>
        <v>0</v>
      </c>
      <c r="Y42" s="63" t="n">
        <f aca="false">IF($B42&lt;=Y$2,IF($C42&gt;=Y$2,$D42,0),0)</f>
        <v>0</v>
      </c>
      <c r="Z42" s="63" t="n">
        <f aca="false">IF($B42&lt;=Z$2,IF($C42&gt;=Z$2,$D42,0),0)</f>
        <v>0</v>
      </c>
      <c r="AA42" s="63" t="n">
        <f aca="false">IF($B42&lt;=AA$2,IF($C42&gt;=AA$2,$D42,0),0)</f>
        <v>0</v>
      </c>
      <c r="AB42" s="63" t="n">
        <f aca="false">IF($B42&lt;=AB$2,IF($C42&gt;=AB$2,$D42,0),0)</f>
        <v>0</v>
      </c>
      <c r="AC42" s="63" t="n">
        <f aca="false">IF($B42&lt;=AC$2,IF($C42&gt;=AC$2,$D42,0),0)</f>
        <v>0</v>
      </c>
      <c r="AD42" s="63" t="n">
        <f aca="false">IF($B42&lt;=AD$2,IF($C42&gt;=AD$2,$D42,0),0)</f>
        <v>0</v>
      </c>
      <c r="AE42" s="63" t="n">
        <f aca="false">IF($B42&lt;=AE$2,IF($C42&gt;=AE$2,$D42,0),0)</f>
        <v>0</v>
      </c>
      <c r="AF42" s="63" t="n">
        <f aca="false">IF($B42&lt;=AF$2,IF($C42&gt;=AF$2,$D42,0),0)</f>
        <v>0</v>
      </c>
      <c r="AG42" s="63" t="n">
        <f aca="false">IF($B42&lt;=AG$2,IF($C42&gt;=AG$2,$D42,0),0)</f>
        <v>0</v>
      </c>
      <c r="AH42" s="63" t="n">
        <f aca="false">IF($B42&lt;=AH$2,IF($C42&gt;=AH$2,$D42,0),0)</f>
        <v>0</v>
      </c>
      <c r="AI42" s="63" t="n">
        <f aca="false">IF($B42&lt;=AI$2,IF($C42&gt;=AI$2,$D42,0),0)</f>
        <v>0</v>
      </c>
      <c r="AJ42" s="63" t="n">
        <f aca="false">IF($B42&lt;=AJ$2,IF($C42&gt;=AJ$2,$D42,0),0)</f>
        <v>0</v>
      </c>
      <c r="AK42" s="63" t="n">
        <f aca="false">IF($B42&lt;=AK$2,IF($C42&gt;=AK$2,$D42,0),0)</f>
        <v>0</v>
      </c>
      <c r="AL42" s="63" t="n">
        <f aca="false">IF($B42&lt;=AL$2,IF($C42&gt;=AL$2,$D42,0),0)</f>
        <v>0</v>
      </c>
      <c r="AM42" s="63" t="n">
        <f aca="false">IF($B42&lt;=AM$2,IF($C42&gt;=AM$2,$D42,0),0)</f>
        <v>0</v>
      </c>
      <c r="AN42" s="63" t="n">
        <f aca="false">IF($B42&lt;=AN$2,IF($C42&gt;=AN$2,$D42,0),0)</f>
        <v>0</v>
      </c>
      <c r="AO42" s="63" t="n">
        <f aca="false">IF($B42&lt;=AO$2,IF($C42&gt;=AO$2,$D42,0),0)</f>
        <v>0</v>
      </c>
      <c r="AP42" s="63" t="n">
        <f aca="false">IF($B42&lt;=AP$2,IF($C42&gt;=AP$2,$D42,0),0)</f>
        <v>0</v>
      </c>
      <c r="AQ42" s="63" t="n">
        <f aca="false">IF($B42&lt;=AQ$2,IF($C42&gt;=AQ$2,$D42,0),0)</f>
        <v>0</v>
      </c>
      <c r="AR42" s="63" t="n">
        <f aca="false">IF($B42&lt;=AR$2,IF($C42&gt;=AR$2,$D42,0),0)</f>
        <v>0</v>
      </c>
      <c r="AS42" s="63" t="n">
        <f aca="false">IF($B42&lt;=AS$2,IF($C42&gt;=AS$2,$D42,0),0)</f>
        <v>0</v>
      </c>
      <c r="AT42" s="63" t="n">
        <f aca="false">IF($B42&lt;=AT$2,IF($C42&gt;=AT$2,$D42,0),0)</f>
        <v>0</v>
      </c>
      <c r="AU42" s="63" t="n">
        <f aca="false">IF($B42&lt;=AU$2,IF($C42&gt;=AU$2,$D42,0),0)</f>
        <v>0</v>
      </c>
      <c r="AV42" s="63" t="n">
        <f aca="false">IF($B42&lt;=AV$2,IF($C42&gt;=AV$2,$D42,0),0)</f>
        <v>0</v>
      </c>
      <c r="AW42" s="63" t="n">
        <f aca="false">IF($B42&lt;=AW$2,IF($C42&gt;=AW$2,$D42,0),0)</f>
        <v>0</v>
      </c>
      <c r="AX42" s="63" t="n">
        <f aca="false">IF($B42&lt;=AX$2,IF($C42&gt;=AX$2,$D42,0),0)</f>
        <v>0</v>
      </c>
      <c r="AY42" s="63" t="n">
        <f aca="false">IF($B42&lt;=AY$2,IF($C42&gt;=AY$2,$D42,0),0)</f>
        <v>0</v>
      </c>
      <c r="AZ42" s="63" t="n">
        <f aca="false">IF($B42&lt;=AZ$2,IF($C42&gt;=AZ$2,$D42,0),0)</f>
        <v>0</v>
      </c>
      <c r="BA42" s="63" t="n">
        <f aca="false">IF($B42&lt;=BA$2,IF($C42&gt;=BA$2,$D42,0),0)</f>
        <v>0</v>
      </c>
      <c r="BB42" s="63" t="n">
        <f aca="false">IF($B42&lt;=BB$2,IF($C42&gt;=BB$2,$D42,0),0)</f>
        <v>0</v>
      </c>
      <c r="BC42" s="63" t="n">
        <f aca="false">IF($B42&lt;=BC$2,IF($C42&gt;=BC$2,$D42,0),0)</f>
        <v>0</v>
      </c>
      <c r="BD42" s="63" t="n">
        <f aca="false">IF($B42&lt;=BD$2,IF($C42&gt;=BD$2,$D42,0),0)</f>
        <v>0</v>
      </c>
      <c r="BE42" s="63" t="n">
        <f aca="false">IF($B42&lt;=BE$2,IF($C42&gt;=BE$2,$D42,0),0)</f>
        <v>0</v>
      </c>
      <c r="BF42" s="63" t="n">
        <f aca="false">IF($B42&lt;=BF$2,IF($C42&gt;=BF$2,$D42,0),0)</f>
        <v>0</v>
      </c>
      <c r="BG42" s="63" t="n">
        <f aca="false">IF($B42&lt;=BG$2,IF($C42&gt;=BG$2,$D42,0),0)</f>
        <v>0</v>
      </c>
      <c r="BH42" s="63" t="n">
        <f aca="false">IF($B42&lt;=BH$2,IF($C42&gt;=BH$2,$D42,0),0)</f>
        <v>0</v>
      </c>
      <c r="BI42" s="63" t="n">
        <f aca="false">IF($B42&lt;=BI$2,IF($C42&gt;=BI$2,$D42,0),0)</f>
        <v>0</v>
      </c>
      <c r="BJ42" s="63" t="n">
        <f aca="false">IF($B42&lt;=BJ$2,IF($C42&gt;=BJ$2,$D42,0),0)</f>
        <v>0</v>
      </c>
      <c r="BK42" s="63" t="n">
        <f aca="false">IF($B42&lt;=BK$2,IF($C42&gt;=BK$2,$D42,0),0)</f>
        <v>0</v>
      </c>
      <c r="BL42" s="63" t="n">
        <f aca="false">IF($B42&lt;=BL$2,IF($C42&gt;=BL$2,$D42,0),0)</f>
        <v>0</v>
      </c>
      <c r="BM42" s="63" t="n">
        <f aca="false">IF($B42&lt;=BM$2,IF($C42&gt;=BM$2,$D42,0),0)</f>
        <v>0</v>
      </c>
      <c r="BN42" s="63" t="n">
        <f aca="false">IF($B42&lt;=BN$2,IF($C42&gt;=BN$2,$D42,0),0)</f>
        <v>0</v>
      </c>
      <c r="BO42" s="63" t="n">
        <f aca="false">IF($B42&lt;=BO$2,IF($C42&gt;=BO$2,$D42,0),0)</f>
        <v>0</v>
      </c>
      <c r="BP42" s="63" t="n">
        <f aca="false">IF($B42&lt;=BP$2,IF($C42&gt;=BP$2,$D42,0),0)</f>
        <v>0</v>
      </c>
      <c r="BQ42" s="63" t="n">
        <f aca="false">IF($B42&lt;=BQ$2,IF($C42&gt;=BQ$2,$D42,0),0)</f>
        <v>0</v>
      </c>
      <c r="BR42" s="63" t="n">
        <f aca="false">IF($B42&lt;=BR$2,IF($C42&gt;=BR$2,$D42,0),0)</f>
        <v>0</v>
      </c>
      <c r="BS42" s="63" t="n">
        <f aca="false">IF($B42&lt;=BS$2,IF($C42&gt;=BS$2,$D42,0),0)</f>
        <v>0</v>
      </c>
      <c r="BT42" s="63" t="n">
        <f aca="false">IF($B42&lt;=BT$2,IF($C42&gt;=BT$2,$D42,0),0)</f>
        <v>0</v>
      </c>
      <c r="BU42" s="63" t="n">
        <f aca="false">IF($B42&lt;=BU$2,IF($C42&gt;=BU$2,$D42,0),0)</f>
        <v>0</v>
      </c>
      <c r="BV42" s="63" t="n">
        <f aca="false">IF($B42&lt;=BV$2,IF($C42&gt;=BV$2,$D42,0),0)</f>
        <v>0</v>
      </c>
    </row>
    <row r="43" customFormat="false" ht="12.75" hidden="false" customHeight="false" outlineLevel="0" collapsed="false">
      <c r="B43" s="59" t="n">
        <v>36892</v>
      </c>
      <c r="C43" s="59" t="n">
        <v>36892</v>
      </c>
      <c r="E43" s="61" t="n">
        <v>5.535</v>
      </c>
      <c r="F43" s="7" t="s">
        <v>133</v>
      </c>
      <c r="G43" s="72"/>
      <c r="H43" s="73" t="n">
        <f aca="false">((I43-E43)*SUM(M43:AV43)*10000)</f>
        <v>0</v>
      </c>
      <c r="I43" s="74" t="n">
        <v>5.78</v>
      </c>
      <c r="J43" s="7" t="s">
        <v>63</v>
      </c>
      <c r="K43" s="7" t="n">
        <f aca="false">IF(I43=1,0,G43)</f>
        <v>0</v>
      </c>
      <c r="L43" s="63" t="n">
        <f aca="false">IF($B43&lt;=L$2,IF($C43&gt;=L$2,$D43,0),0)</f>
        <v>0</v>
      </c>
      <c r="M43" s="63" t="n">
        <f aca="false">IF($B43&lt;=M$2,IF($C43&gt;=M$2,$D43,0),0)</f>
        <v>0</v>
      </c>
      <c r="N43" s="63" t="n">
        <f aca="false">IF($B43&lt;=N$2,IF($C43&gt;=N$2,$D43,0),0)</f>
        <v>0</v>
      </c>
      <c r="O43" s="63" t="n">
        <f aca="false">IF($B43&lt;=O$2,IF($C43&gt;=O$2,$D43,0),0)</f>
        <v>0</v>
      </c>
      <c r="P43" s="63" t="n">
        <f aca="false">IF($B43&lt;=P$2,IF($C43&gt;=P$2,$D43,0),0)</f>
        <v>0</v>
      </c>
      <c r="Q43" s="63" t="n">
        <f aca="false">IF($B43&lt;=Q$2,IF($C43&gt;=Q$2,$D43,0),0)</f>
        <v>0</v>
      </c>
      <c r="R43" s="63" t="n">
        <f aca="false">IF($B43&lt;=R$2,IF($C43&gt;=R$2,$D43,0),0)</f>
        <v>0</v>
      </c>
      <c r="S43" s="63" t="n">
        <f aca="false">IF($B43&lt;=S$2,IF($C43&gt;=S$2,$D43,0),0)</f>
        <v>0</v>
      </c>
      <c r="T43" s="63" t="n">
        <f aca="false">IF($B43&lt;=T$2,IF($C43&gt;=T$2,$D43,0),0)</f>
        <v>0</v>
      </c>
      <c r="U43" s="63" t="n">
        <f aca="false">IF($B43&lt;=U$2,IF($C43&gt;=U$2,$D43,0),0)</f>
        <v>0</v>
      </c>
      <c r="V43" s="63" t="n">
        <f aca="false">IF($B43&lt;=V$2,IF($C43&gt;=V$2,$D43,0),0)</f>
        <v>0</v>
      </c>
      <c r="W43" s="63" t="n">
        <f aca="false">IF($B43&lt;=W$2,IF($C43&gt;=W$2,$D43,0),0)</f>
        <v>0</v>
      </c>
      <c r="X43" s="63" t="n">
        <f aca="false">IF($B43&lt;=X$2,IF($C43&gt;=X$2,$D43,0),0)</f>
        <v>0</v>
      </c>
      <c r="Y43" s="63" t="n">
        <f aca="false">IF($B43&lt;=Y$2,IF($C43&gt;=Y$2,$D43,0),0)</f>
        <v>0</v>
      </c>
      <c r="Z43" s="63" t="n">
        <f aca="false">IF($B43&lt;=Z$2,IF($C43&gt;=Z$2,$D43,0),0)</f>
        <v>0</v>
      </c>
      <c r="AA43" s="63" t="n">
        <f aca="false">IF($B43&lt;=AA$2,IF($C43&gt;=AA$2,$D43,0),0)</f>
        <v>0</v>
      </c>
      <c r="AB43" s="63" t="n">
        <f aca="false">IF($B43&lt;=AB$2,IF($C43&gt;=AB$2,$D43,0),0)</f>
        <v>0</v>
      </c>
      <c r="AC43" s="63" t="n">
        <f aca="false">IF($B43&lt;=AC$2,IF($C43&gt;=AC$2,$D43,0),0)</f>
        <v>0</v>
      </c>
      <c r="AD43" s="63" t="n">
        <f aca="false">IF($B43&lt;=AD$2,IF($C43&gt;=AD$2,$D43,0),0)</f>
        <v>0</v>
      </c>
      <c r="AE43" s="63" t="n">
        <f aca="false">IF($B43&lt;=AE$2,IF($C43&gt;=AE$2,$D43,0),0)</f>
        <v>0</v>
      </c>
      <c r="AF43" s="63" t="n">
        <f aca="false">IF($B43&lt;=AF$2,IF($C43&gt;=AF$2,$D43,0),0)</f>
        <v>0</v>
      </c>
      <c r="AG43" s="63" t="n">
        <f aca="false">IF($B43&lt;=AG$2,IF($C43&gt;=AG$2,$D43,0),0)</f>
        <v>0</v>
      </c>
      <c r="AH43" s="63" t="n">
        <f aca="false">IF($B43&lt;=AH$2,IF($C43&gt;=AH$2,$D43,0),0)</f>
        <v>0</v>
      </c>
      <c r="AI43" s="63" t="n">
        <f aca="false">IF($B43&lt;=AI$2,IF($C43&gt;=AI$2,$D43,0),0)</f>
        <v>0</v>
      </c>
      <c r="AJ43" s="63" t="n">
        <f aca="false">IF($B43&lt;=AJ$2,IF($C43&gt;=AJ$2,$D43,0),0)</f>
        <v>0</v>
      </c>
      <c r="AK43" s="63" t="n">
        <f aca="false">IF($B43&lt;=AK$2,IF($C43&gt;=AK$2,$D43,0),0)</f>
        <v>0</v>
      </c>
      <c r="AL43" s="63" t="n">
        <f aca="false">IF($B43&lt;=AL$2,IF($C43&gt;=AL$2,$D43,0),0)</f>
        <v>0</v>
      </c>
      <c r="AM43" s="63" t="n">
        <f aca="false">IF($B43&lt;=AM$2,IF($C43&gt;=AM$2,$D43,0),0)</f>
        <v>0</v>
      </c>
      <c r="AN43" s="63" t="n">
        <f aca="false">IF($B43&lt;=AN$2,IF($C43&gt;=AN$2,$D43,0),0)</f>
        <v>0</v>
      </c>
      <c r="AO43" s="63" t="n">
        <f aca="false">IF($B43&lt;=AO$2,IF($C43&gt;=AO$2,$D43,0),0)</f>
        <v>0</v>
      </c>
      <c r="AP43" s="63" t="n">
        <f aca="false">IF($B43&lt;=AP$2,IF($C43&gt;=AP$2,$D43,0),0)</f>
        <v>0</v>
      </c>
      <c r="AQ43" s="63" t="n">
        <f aca="false">IF($B43&lt;=AQ$2,IF($C43&gt;=AQ$2,$D43,0),0)</f>
        <v>0</v>
      </c>
      <c r="AR43" s="63" t="n">
        <f aca="false">IF($B43&lt;=AR$2,IF($C43&gt;=AR$2,$D43,0),0)</f>
        <v>0</v>
      </c>
      <c r="AS43" s="63" t="n">
        <f aca="false">IF($B43&lt;=AS$2,IF($C43&gt;=AS$2,$D43,0),0)</f>
        <v>0</v>
      </c>
      <c r="AT43" s="63" t="n">
        <f aca="false">IF($B43&lt;=AT$2,IF($C43&gt;=AT$2,$D43,0),0)</f>
        <v>0</v>
      </c>
      <c r="AU43" s="63" t="n">
        <f aca="false">IF($B43&lt;=AU$2,IF($C43&gt;=AU$2,$D43,0),0)</f>
        <v>0</v>
      </c>
      <c r="AV43" s="63" t="n">
        <f aca="false">IF($B43&lt;=AV$2,IF($C43&gt;=AV$2,$D43,0),0)</f>
        <v>0</v>
      </c>
      <c r="AW43" s="63" t="n">
        <f aca="false">IF($B43&lt;=AW$2,IF($C43&gt;=AW$2,$D43,0),0)</f>
        <v>0</v>
      </c>
      <c r="AX43" s="63" t="n">
        <f aca="false">IF($B43&lt;=AX$2,IF($C43&gt;=AX$2,$D43,0),0)</f>
        <v>0</v>
      </c>
      <c r="AY43" s="63" t="n">
        <f aca="false">IF($B43&lt;=AY$2,IF($C43&gt;=AY$2,$D43,0),0)</f>
        <v>0</v>
      </c>
      <c r="AZ43" s="63" t="n">
        <f aca="false">IF($B43&lt;=AZ$2,IF($C43&gt;=AZ$2,$D43,0),0)</f>
        <v>0</v>
      </c>
      <c r="BA43" s="63" t="n">
        <f aca="false">IF($B43&lt;=BA$2,IF($C43&gt;=BA$2,$D43,0),0)</f>
        <v>0</v>
      </c>
      <c r="BB43" s="63" t="n">
        <f aca="false">IF($B43&lt;=BB$2,IF($C43&gt;=BB$2,$D43,0),0)</f>
        <v>0</v>
      </c>
      <c r="BC43" s="63" t="n">
        <f aca="false">IF($B43&lt;=BC$2,IF($C43&gt;=BC$2,$D43,0),0)</f>
        <v>0</v>
      </c>
      <c r="BD43" s="63" t="n">
        <f aca="false">IF($B43&lt;=BD$2,IF($C43&gt;=BD$2,$D43,0),0)</f>
        <v>0</v>
      </c>
      <c r="BE43" s="63" t="n">
        <f aca="false">IF($B43&lt;=BE$2,IF($C43&gt;=BE$2,$D43,0),0)</f>
        <v>0</v>
      </c>
      <c r="BF43" s="63" t="n">
        <f aca="false">IF($B43&lt;=BF$2,IF($C43&gt;=BF$2,$D43,0),0)</f>
        <v>0</v>
      </c>
      <c r="BG43" s="63" t="n">
        <f aca="false">IF($B43&lt;=BG$2,IF($C43&gt;=BG$2,$D43,0),0)</f>
        <v>0</v>
      </c>
      <c r="BH43" s="63" t="n">
        <f aca="false">IF($B43&lt;=BH$2,IF($C43&gt;=BH$2,$D43,0),0)</f>
        <v>0</v>
      </c>
      <c r="BI43" s="63" t="n">
        <f aca="false">IF($B43&lt;=BI$2,IF($C43&gt;=BI$2,$D43,0),0)</f>
        <v>0</v>
      </c>
      <c r="BJ43" s="63" t="n">
        <f aca="false">IF($B43&lt;=BJ$2,IF($C43&gt;=BJ$2,$D43,0),0)</f>
        <v>0</v>
      </c>
      <c r="BK43" s="63" t="n">
        <f aca="false">IF($B43&lt;=BK$2,IF($C43&gt;=BK$2,$D43,0),0)</f>
        <v>0</v>
      </c>
      <c r="BL43" s="63" t="n">
        <f aca="false">IF($B43&lt;=BL$2,IF($C43&gt;=BL$2,$D43,0),0)</f>
        <v>0</v>
      </c>
      <c r="BM43" s="63" t="n">
        <f aca="false">IF($B43&lt;=BM$2,IF($C43&gt;=BM$2,$D43,0),0)</f>
        <v>0</v>
      </c>
      <c r="BN43" s="63" t="n">
        <f aca="false">IF($B43&lt;=BN$2,IF($C43&gt;=BN$2,$D43,0),0)</f>
        <v>0</v>
      </c>
      <c r="BO43" s="63" t="n">
        <f aca="false">IF($B43&lt;=BO$2,IF($C43&gt;=BO$2,$D43,0),0)</f>
        <v>0</v>
      </c>
      <c r="BP43" s="63" t="n">
        <f aca="false">IF($B43&lt;=BP$2,IF($C43&gt;=BP$2,$D43,0),0)</f>
        <v>0</v>
      </c>
      <c r="BQ43" s="63" t="n">
        <f aca="false">IF($B43&lt;=BQ$2,IF($C43&gt;=BQ$2,$D43,0),0)</f>
        <v>0</v>
      </c>
      <c r="BR43" s="63" t="n">
        <f aca="false">IF($B43&lt;=BR$2,IF($C43&gt;=BR$2,$D43,0),0)</f>
        <v>0</v>
      </c>
      <c r="BS43" s="63" t="n">
        <f aca="false">IF($B43&lt;=BS$2,IF($C43&gt;=BS$2,$D43,0),0)</f>
        <v>0</v>
      </c>
      <c r="BT43" s="63" t="n">
        <f aca="false">IF($B43&lt;=BT$2,IF($C43&gt;=BT$2,$D43,0),0)</f>
        <v>0</v>
      </c>
      <c r="BU43" s="63" t="n">
        <f aca="false">IF($B43&lt;=BU$2,IF($C43&gt;=BU$2,$D43,0),0)</f>
        <v>0</v>
      </c>
      <c r="BV43" s="63" t="n">
        <f aca="false">IF($B43&lt;=BV$2,IF($C43&gt;=BV$2,$D43,0),0)</f>
        <v>0</v>
      </c>
    </row>
    <row r="44" customFormat="false" ht="12.75" hidden="false" customHeight="false" outlineLevel="0" collapsed="false">
      <c r="B44" s="59" t="n">
        <v>36861</v>
      </c>
      <c r="C44" s="59" t="n">
        <v>36861</v>
      </c>
      <c r="E44" s="61" t="n">
        <v>5.89</v>
      </c>
      <c r="F44" s="7" t="s">
        <v>133</v>
      </c>
      <c r="G44" s="72"/>
      <c r="H44" s="73" t="n">
        <f aca="false">((I44-E44)*SUM(M44:AV44)*10000)</f>
        <v>0</v>
      </c>
      <c r="I44" s="74" t="n">
        <v>6.1</v>
      </c>
      <c r="J44" s="7" t="s">
        <v>63</v>
      </c>
      <c r="K44" s="7" t="n">
        <f aca="false">IF(I44=1,0,G44)</f>
        <v>0</v>
      </c>
      <c r="L44" s="63" t="n">
        <f aca="false">IF($B44&lt;=L$2,IF($C44&gt;=L$2,$D44,0),0)</f>
        <v>0</v>
      </c>
      <c r="M44" s="63" t="n">
        <f aca="false">IF($B44&lt;=M$2,IF($C44&gt;=M$2,$D44,0),0)</f>
        <v>0</v>
      </c>
      <c r="N44" s="63" t="n">
        <f aca="false">IF($B44&lt;=N$2,IF($C44&gt;=N$2,$D44,0),0)</f>
        <v>0</v>
      </c>
      <c r="O44" s="63" t="n">
        <f aca="false">IF($B44&lt;=O$2,IF($C44&gt;=O$2,$D44,0),0)</f>
        <v>0</v>
      </c>
      <c r="P44" s="63" t="n">
        <f aca="false">IF($B44&lt;=P$2,IF($C44&gt;=P$2,$D44,0),0)</f>
        <v>0</v>
      </c>
      <c r="Q44" s="63" t="n">
        <f aca="false">IF($B44&lt;=Q$2,IF($C44&gt;=Q$2,$D44,0),0)</f>
        <v>0</v>
      </c>
      <c r="R44" s="63" t="n">
        <f aca="false">IF($B44&lt;=R$2,IF($C44&gt;=R$2,$D44,0),0)</f>
        <v>0</v>
      </c>
      <c r="S44" s="63" t="n">
        <f aca="false">IF($B44&lt;=S$2,IF($C44&gt;=S$2,$D44,0),0)</f>
        <v>0</v>
      </c>
      <c r="T44" s="63" t="n">
        <f aca="false">IF($B44&lt;=T$2,IF($C44&gt;=T$2,$D44,0),0)</f>
        <v>0</v>
      </c>
      <c r="U44" s="63" t="n">
        <f aca="false">IF($B44&lt;=U$2,IF($C44&gt;=U$2,$D44,0),0)</f>
        <v>0</v>
      </c>
      <c r="V44" s="63" t="n">
        <f aca="false">IF($B44&lt;=V$2,IF($C44&gt;=V$2,$D44,0),0)</f>
        <v>0</v>
      </c>
      <c r="W44" s="63" t="n">
        <f aca="false">IF($B44&lt;=W$2,IF($C44&gt;=W$2,$D44,0),0)</f>
        <v>0</v>
      </c>
      <c r="X44" s="63" t="n">
        <f aca="false">IF($B44&lt;=X$2,IF($C44&gt;=X$2,$D44,0),0)</f>
        <v>0</v>
      </c>
      <c r="Y44" s="63" t="n">
        <f aca="false">IF($B44&lt;=Y$2,IF($C44&gt;=Y$2,$D44,0),0)</f>
        <v>0</v>
      </c>
      <c r="Z44" s="63" t="n">
        <f aca="false">IF($B44&lt;=Z$2,IF($C44&gt;=Z$2,$D44,0),0)</f>
        <v>0</v>
      </c>
      <c r="AA44" s="63" t="n">
        <f aca="false">IF($B44&lt;=AA$2,IF($C44&gt;=AA$2,$D44,0),0)</f>
        <v>0</v>
      </c>
      <c r="AB44" s="63" t="n">
        <f aca="false">IF($B44&lt;=AB$2,IF($C44&gt;=AB$2,$D44,0),0)</f>
        <v>0</v>
      </c>
      <c r="AC44" s="63" t="n">
        <f aca="false">IF($B44&lt;=AC$2,IF($C44&gt;=AC$2,$D44,0),0)</f>
        <v>0</v>
      </c>
      <c r="AD44" s="63" t="n">
        <f aca="false">IF($B44&lt;=AD$2,IF($C44&gt;=AD$2,$D44,0),0)</f>
        <v>0</v>
      </c>
      <c r="AE44" s="63" t="n">
        <f aca="false">IF($B44&lt;=AE$2,IF($C44&gt;=AE$2,$D44,0),0)</f>
        <v>0</v>
      </c>
      <c r="AF44" s="63" t="n">
        <f aca="false">IF($B44&lt;=AF$2,IF($C44&gt;=AF$2,$D44,0),0)</f>
        <v>0</v>
      </c>
      <c r="AG44" s="63" t="n">
        <f aca="false">IF($B44&lt;=AG$2,IF($C44&gt;=AG$2,$D44,0),0)</f>
        <v>0</v>
      </c>
      <c r="AH44" s="63" t="n">
        <f aca="false">IF($B44&lt;=AH$2,IF($C44&gt;=AH$2,$D44,0),0)</f>
        <v>0</v>
      </c>
      <c r="AI44" s="63" t="n">
        <f aca="false">IF($B44&lt;=AI$2,IF($C44&gt;=AI$2,$D44,0),0)</f>
        <v>0</v>
      </c>
      <c r="AJ44" s="63" t="n">
        <f aca="false">IF($B44&lt;=AJ$2,IF($C44&gt;=AJ$2,$D44,0),0)</f>
        <v>0</v>
      </c>
      <c r="AK44" s="63" t="n">
        <f aca="false">IF($B44&lt;=AK$2,IF($C44&gt;=AK$2,$D44,0),0)</f>
        <v>0</v>
      </c>
      <c r="AL44" s="63" t="n">
        <f aca="false">IF($B44&lt;=AL$2,IF($C44&gt;=AL$2,$D44,0),0)</f>
        <v>0</v>
      </c>
      <c r="AM44" s="63" t="n">
        <f aca="false">IF($B44&lt;=AM$2,IF($C44&gt;=AM$2,$D44,0),0)</f>
        <v>0</v>
      </c>
      <c r="AN44" s="63" t="n">
        <f aca="false">IF($B44&lt;=AN$2,IF($C44&gt;=AN$2,$D44,0),0)</f>
        <v>0</v>
      </c>
      <c r="AO44" s="63" t="n">
        <f aca="false">IF($B44&lt;=AO$2,IF($C44&gt;=AO$2,$D44,0),0)</f>
        <v>0</v>
      </c>
      <c r="AP44" s="63" t="n">
        <f aca="false">IF($B44&lt;=AP$2,IF($C44&gt;=AP$2,$D44,0),0)</f>
        <v>0</v>
      </c>
      <c r="AQ44" s="63" t="n">
        <f aca="false">IF($B44&lt;=AQ$2,IF($C44&gt;=AQ$2,$D44,0),0)</f>
        <v>0</v>
      </c>
      <c r="AR44" s="63" t="n">
        <f aca="false">IF($B44&lt;=AR$2,IF($C44&gt;=AR$2,$D44,0),0)</f>
        <v>0</v>
      </c>
      <c r="AS44" s="63" t="n">
        <f aca="false">IF($B44&lt;=AS$2,IF($C44&gt;=AS$2,$D44,0),0)</f>
        <v>0</v>
      </c>
      <c r="AT44" s="63" t="n">
        <f aca="false">IF($B44&lt;=AT$2,IF($C44&gt;=AT$2,$D44,0),0)</f>
        <v>0</v>
      </c>
      <c r="AU44" s="63" t="n">
        <f aca="false">IF($B44&lt;=AU$2,IF($C44&gt;=AU$2,$D44,0),0)</f>
        <v>0</v>
      </c>
      <c r="AV44" s="63" t="n">
        <f aca="false">IF($B44&lt;=AV$2,IF($C44&gt;=AV$2,$D44,0),0)</f>
        <v>0</v>
      </c>
      <c r="AW44" s="63" t="n">
        <f aca="false">IF($B44&lt;=AW$2,IF($C44&gt;=AW$2,$D44,0),0)</f>
        <v>0</v>
      </c>
      <c r="AX44" s="63" t="n">
        <f aca="false">IF($B44&lt;=AX$2,IF($C44&gt;=AX$2,$D44,0),0)</f>
        <v>0</v>
      </c>
      <c r="AY44" s="63" t="n">
        <f aca="false">IF($B44&lt;=AY$2,IF($C44&gt;=AY$2,$D44,0),0)</f>
        <v>0</v>
      </c>
      <c r="AZ44" s="63" t="n">
        <f aca="false">IF($B44&lt;=AZ$2,IF($C44&gt;=AZ$2,$D44,0),0)</f>
        <v>0</v>
      </c>
      <c r="BA44" s="63" t="n">
        <f aca="false">IF($B44&lt;=BA$2,IF($C44&gt;=BA$2,$D44,0),0)</f>
        <v>0</v>
      </c>
      <c r="BB44" s="63" t="n">
        <f aca="false">IF($B44&lt;=BB$2,IF($C44&gt;=BB$2,$D44,0),0)</f>
        <v>0</v>
      </c>
      <c r="BC44" s="63" t="n">
        <f aca="false">IF($B44&lt;=BC$2,IF($C44&gt;=BC$2,$D44,0),0)</f>
        <v>0</v>
      </c>
      <c r="BD44" s="63" t="n">
        <f aca="false">IF($B44&lt;=BD$2,IF($C44&gt;=BD$2,$D44,0),0)</f>
        <v>0</v>
      </c>
      <c r="BE44" s="63" t="n">
        <f aca="false">IF($B44&lt;=BE$2,IF($C44&gt;=BE$2,$D44,0),0)</f>
        <v>0</v>
      </c>
      <c r="BF44" s="63" t="n">
        <f aca="false">IF($B44&lt;=BF$2,IF($C44&gt;=BF$2,$D44,0),0)</f>
        <v>0</v>
      </c>
      <c r="BG44" s="63" t="n">
        <f aca="false">IF($B44&lt;=BG$2,IF($C44&gt;=BG$2,$D44,0),0)</f>
        <v>0</v>
      </c>
      <c r="BH44" s="63" t="n">
        <f aca="false">IF($B44&lt;=BH$2,IF($C44&gt;=BH$2,$D44,0),0)</f>
        <v>0</v>
      </c>
      <c r="BI44" s="63" t="n">
        <f aca="false">IF($B44&lt;=BI$2,IF($C44&gt;=BI$2,$D44,0),0)</f>
        <v>0</v>
      </c>
      <c r="BJ44" s="63" t="n">
        <f aca="false">IF($B44&lt;=BJ$2,IF($C44&gt;=BJ$2,$D44,0),0)</f>
        <v>0</v>
      </c>
      <c r="BK44" s="63" t="n">
        <f aca="false">IF($B44&lt;=BK$2,IF($C44&gt;=BK$2,$D44,0),0)</f>
        <v>0</v>
      </c>
      <c r="BL44" s="63" t="n">
        <f aca="false">IF($B44&lt;=BL$2,IF($C44&gt;=BL$2,$D44,0),0)</f>
        <v>0</v>
      </c>
      <c r="BM44" s="63" t="n">
        <f aca="false">IF($B44&lt;=BM$2,IF($C44&gt;=BM$2,$D44,0),0)</f>
        <v>0</v>
      </c>
      <c r="BN44" s="63" t="n">
        <f aca="false">IF($B44&lt;=BN$2,IF($C44&gt;=BN$2,$D44,0),0)</f>
        <v>0</v>
      </c>
      <c r="BO44" s="63" t="n">
        <f aca="false">IF($B44&lt;=BO$2,IF($C44&gt;=BO$2,$D44,0),0)</f>
        <v>0</v>
      </c>
      <c r="BP44" s="63" t="n">
        <f aca="false">IF($B44&lt;=BP$2,IF($C44&gt;=BP$2,$D44,0),0)</f>
        <v>0</v>
      </c>
      <c r="BQ44" s="63" t="n">
        <f aca="false">IF($B44&lt;=BQ$2,IF($C44&gt;=BQ$2,$D44,0),0)</f>
        <v>0</v>
      </c>
      <c r="BR44" s="63" t="n">
        <f aca="false">IF($B44&lt;=BR$2,IF($C44&gt;=BR$2,$D44,0),0)</f>
        <v>0</v>
      </c>
      <c r="BS44" s="63" t="n">
        <f aca="false">IF($B44&lt;=BS$2,IF($C44&gt;=BS$2,$D44,0),0)</f>
        <v>0</v>
      </c>
      <c r="BT44" s="63" t="n">
        <f aca="false">IF($B44&lt;=BT$2,IF($C44&gt;=BT$2,$D44,0),0)</f>
        <v>0</v>
      </c>
      <c r="BU44" s="63" t="n">
        <f aca="false">IF($B44&lt;=BU$2,IF($C44&gt;=BU$2,$D44,0),0)</f>
        <v>0</v>
      </c>
      <c r="BV44" s="63" t="n">
        <f aca="false">IF($B44&lt;=BV$2,IF($C44&gt;=BV$2,$D44,0),0)</f>
        <v>0</v>
      </c>
    </row>
    <row r="45" customFormat="false" ht="12.75" hidden="false" customHeight="false" outlineLevel="0" collapsed="false">
      <c r="B45" s="59" t="n">
        <v>36861</v>
      </c>
      <c r="C45" s="59" t="n">
        <v>36951</v>
      </c>
      <c r="E45" s="61" t="n">
        <v>5.655</v>
      </c>
      <c r="F45" s="7" t="s">
        <v>133</v>
      </c>
      <c r="G45" s="72"/>
      <c r="H45" s="73" t="n">
        <f aca="false">((I45-E45)*SUM(M45:AV45)*10000)</f>
        <v>0</v>
      </c>
      <c r="I45" s="74" t="n">
        <v>5.78</v>
      </c>
      <c r="J45" s="7" t="s">
        <v>63</v>
      </c>
      <c r="K45" s="7" t="n">
        <f aca="false">IF(I45=1,0,G45)</f>
        <v>0</v>
      </c>
      <c r="L45" s="63" t="n">
        <f aca="false">IF($B45&lt;=L$2,IF($C45&gt;=L$2,$D45,0),0)</f>
        <v>0</v>
      </c>
      <c r="M45" s="63" t="n">
        <f aca="false">IF($B45&lt;=M$2,IF($C45&gt;=M$2,$D45,0),0)</f>
        <v>0</v>
      </c>
      <c r="N45" s="63" t="n">
        <f aca="false">IF($B45&lt;=N$2,IF($C45&gt;=N$2,$D45,0),0)</f>
        <v>0</v>
      </c>
      <c r="O45" s="63" t="n">
        <f aca="false">IF($B45&lt;=O$2,IF($C45&gt;=O$2,$D45,0),0)</f>
        <v>0</v>
      </c>
      <c r="P45" s="63" t="n">
        <f aca="false">IF($B45&lt;=P$2,IF($C45&gt;=P$2,$D45,0),0)</f>
        <v>0</v>
      </c>
      <c r="Q45" s="63" t="n">
        <f aca="false">IF($B45&lt;=Q$2,IF($C45&gt;=Q$2,$D45,0),0)</f>
        <v>0</v>
      </c>
      <c r="R45" s="63" t="n">
        <f aca="false">IF($B45&lt;=R$2,IF($C45&gt;=R$2,$D45,0),0)</f>
        <v>0</v>
      </c>
      <c r="S45" s="63" t="n">
        <f aca="false">IF($B45&lt;=S$2,IF($C45&gt;=S$2,$D45,0),0)</f>
        <v>0</v>
      </c>
      <c r="T45" s="63" t="n">
        <f aca="false">IF($B45&lt;=T$2,IF($C45&gt;=T$2,$D45,0),0)</f>
        <v>0</v>
      </c>
      <c r="U45" s="63" t="n">
        <f aca="false">IF($B45&lt;=U$2,IF($C45&gt;=U$2,$D45,0),0)</f>
        <v>0</v>
      </c>
      <c r="V45" s="63" t="n">
        <f aca="false">IF($B45&lt;=V$2,IF($C45&gt;=V$2,$D45,0),0)</f>
        <v>0</v>
      </c>
      <c r="W45" s="63" t="n">
        <f aca="false">IF($B45&lt;=W$2,IF($C45&gt;=W$2,$D45,0),0)</f>
        <v>0</v>
      </c>
      <c r="X45" s="63" t="n">
        <f aca="false">IF($B45&lt;=X$2,IF($C45&gt;=X$2,$D45,0),0)</f>
        <v>0</v>
      </c>
      <c r="Y45" s="63" t="n">
        <f aca="false">IF($B45&lt;=Y$2,IF($C45&gt;=Y$2,$D45,0),0)</f>
        <v>0</v>
      </c>
      <c r="Z45" s="63" t="n">
        <f aca="false">IF($B45&lt;=Z$2,IF($C45&gt;=Z$2,$D45,0),0)</f>
        <v>0</v>
      </c>
      <c r="AA45" s="63" t="n">
        <f aca="false">IF($B45&lt;=AA$2,IF($C45&gt;=AA$2,$D45,0),0)</f>
        <v>0</v>
      </c>
      <c r="AB45" s="63" t="n">
        <f aca="false">IF($B45&lt;=AB$2,IF($C45&gt;=AB$2,$D45,0),0)</f>
        <v>0</v>
      </c>
      <c r="AC45" s="63" t="n">
        <f aca="false">IF($B45&lt;=AC$2,IF($C45&gt;=AC$2,$D45,0),0)</f>
        <v>0</v>
      </c>
      <c r="AD45" s="63" t="n">
        <f aca="false">IF($B45&lt;=AD$2,IF($C45&gt;=AD$2,$D45,0),0)</f>
        <v>0</v>
      </c>
      <c r="AE45" s="63" t="n">
        <f aca="false">IF($B45&lt;=AE$2,IF($C45&gt;=AE$2,$D45,0),0)</f>
        <v>0</v>
      </c>
      <c r="AF45" s="63" t="n">
        <f aca="false">IF($B45&lt;=AF$2,IF($C45&gt;=AF$2,$D45,0),0)</f>
        <v>0</v>
      </c>
      <c r="AG45" s="63" t="n">
        <f aca="false">IF($B45&lt;=AG$2,IF($C45&gt;=AG$2,$D45,0),0)</f>
        <v>0</v>
      </c>
      <c r="AH45" s="63" t="n">
        <f aca="false">IF($B45&lt;=AH$2,IF($C45&gt;=AH$2,$D45,0),0)</f>
        <v>0</v>
      </c>
      <c r="AI45" s="63" t="n">
        <f aca="false">IF($B45&lt;=AI$2,IF($C45&gt;=AI$2,$D45,0),0)</f>
        <v>0</v>
      </c>
      <c r="AJ45" s="63" t="n">
        <f aca="false">IF($B45&lt;=AJ$2,IF($C45&gt;=AJ$2,$D45,0),0)</f>
        <v>0</v>
      </c>
      <c r="AK45" s="63" t="n">
        <f aca="false">IF($B45&lt;=AK$2,IF($C45&gt;=AK$2,$D45,0),0)</f>
        <v>0</v>
      </c>
      <c r="AL45" s="63" t="n">
        <f aca="false">IF($B45&lt;=AL$2,IF($C45&gt;=AL$2,$D45,0),0)</f>
        <v>0</v>
      </c>
      <c r="AM45" s="63" t="n">
        <f aca="false">IF($B45&lt;=AM$2,IF($C45&gt;=AM$2,$D45,0),0)</f>
        <v>0</v>
      </c>
      <c r="AN45" s="63" t="n">
        <f aca="false">IF($B45&lt;=AN$2,IF($C45&gt;=AN$2,$D45,0),0)</f>
        <v>0</v>
      </c>
      <c r="AO45" s="63" t="n">
        <f aca="false">IF($B45&lt;=AO$2,IF($C45&gt;=AO$2,$D45,0),0)</f>
        <v>0</v>
      </c>
      <c r="AP45" s="63" t="n">
        <f aca="false">IF($B45&lt;=AP$2,IF($C45&gt;=AP$2,$D45,0),0)</f>
        <v>0</v>
      </c>
      <c r="AQ45" s="63" t="n">
        <f aca="false">IF($B45&lt;=AQ$2,IF($C45&gt;=AQ$2,$D45,0),0)</f>
        <v>0</v>
      </c>
      <c r="AR45" s="63" t="n">
        <f aca="false">IF($B45&lt;=AR$2,IF($C45&gt;=AR$2,$D45,0),0)</f>
        <v>0</v>
      </c>
      <c r="AS45" s="63" t="n">
        <f aca="false">IF($B45&lt;=AS$2,IF($C45&gt;=AS$2,$D45,0),0)</f>
        <v>0</v>
      </c>
      <c r="AT45" s="63" t="n">
        <f aca="false">IF($B45&lt;=AT$2,IF($C45&gt;=AT$2,$D45,0),0)</f>
        <v>0</v>
      </c>
      <c r="AU45" s="63" t="n">
        <f aca="false">IF($B45&lt;=AU$2,IF($C45&gt;=AU$2,$D45,0),0)</f>
        <v>0</v>
      </c>
      <c r="AV45" s="63" t="n">
        <f aca="false">IF($B45&lt;=AV$2,IF($C45&gt;=AV$2,$D45,0),0)</f>
        <v>0</v>
      </c>
      <c r="AW45" s="63" t="n">
        <f aca="false">IF($B45&lt;=AW$2,IF($C45&gt;=AW$2,$D45,0),0)</f>
        <v>0</v>
      </c>
      <c r="AX45" s="63" t="n">
        <f aca="false">IF($B45&lt;=AX$2,IF($C45&gt;=AX$2,$D45,0),0)</f>
        <v>0</v>
      </c>
      <c r="AY45" s="63" t="n">
        <f aca="false">IF($B45&lt;=AY$2,IF($C45&gt;=AY$2,$D45,0),0)</f>
        <v>0</v>
      </c>
      <c r="AZ45" s="63" t="n">
        <f aca="false">IF($B45&lt;=AZ$2,IF($C45&gt;=AZ$2,$D45,0),0)</f>
        <v>0</v>
      </c>
      <c r="BA45" s="63" t="n">
        <f aca="false">IF($B45&lt;=BA$2,IF($C45&gt;=BA$2,$D45,0),0)</f>
        <v>0</v>
      </c>
      <c r="BB45" s="63" t="n">
        <f aca="false">IF($B45&lt;=BB$2,IF($C45&gt;=BB$2,$D45,0),0)</f>
        <v>0</v>
      </c>
      <c r="BC45" s="63" t="n">
        <f aca="false">IF($B45&lt;=BC$2,IF($C45&gt;=BC$2,$D45,0),0)</f>
        <v>0</v>
      </c>
      <c r="BD45" s="63" t="n">
        <f aca="false">IF($B45&lt;=BD$2,IF($C45&gt;=BD$2,$D45,0),0)</f>
        <v>0</v>
      </c>
      <c r="BE45" s="63" t="n">
        <f aca="false">IF($B45&lt;=BE$2,IF($C45&gt;=BE$2,$D45,0),0)</f>
        <v>0</v>
      </c>
      <c r="BF45" s="63" t="n">
        <f aca="false">IF($B45&lt;=BF$2,IF($C45&gt;=BF$2,$D45,0),0)</f>
        <v>0</v>
      </c>
      <c r="BG45" s="63" t="n">
        <f aca="false">IF($B45&lt;=BG$2,IF($C45&gt;=BG$2,$D45,0),0)</f>
        <v>0</v>
      </c>
      <c r="BH45" s="63" t="n">
        <f aca="false">IF($B45&lt;=BH$2,IF($C45&gt;=BH$2,$D45,0),0)</f>
        <v>0</v>
      </c>
      <c r="BI45" s="63" t="n">
        <f aca="false">IF($B45&lt;=BI$2,IF($C45&gt;=BI$2,$D45,0),0)</f>
        <v>0</v>
      </c>
      <c r="BJ45" s="63" t="n">
        <f aca="false">IF($B45&lt;=BJ$2,IF($C45&gt;=BJ$2,$D45,0),0)</f>
        <v>0</v>
      </c>
      <c r="BK45" s="63" t="n">
        <f aca="false">IF($B45&lt;=BK$2,IF($C45&gt;=BK$2,$D45,0),0)</f>
        <v>0</v>
      </c>
      <c r="BL45" s="63" t="n">
        <f aca="false">IF($B45&lt;=BL$2,IF($C45&gt;=BL$2,$D45,0),0)</f>
        <v>0</v>
      </c>
      <c r="BM45" s="63" t="n">
        <f aca="false">IF($B45&lt;=BM$2,IF($C45&gt;=BM$2,$D45,0),0)</f>
        <v>0</v>
      </c>
      <c r="BN45" s="63" t="n">
        <f aca="false">IF($B45&lt;=BN$2,IF($C45&gt;=BN$2,$D45,0),0)</f>
        <v>0</v>
      </c>
      <c r="BO45" s="63" t="n">
        <f aca="false">IF($B45&lt;=BO$2,IF($C45&gt;=BO$2,$D45,0),0)</f>
        <v>0</v>
      </c>
      <c r="BP45" s="63" t="n">
        <f aca="false">IF($B45&lt;=BP$2,IF($C45&gt;=BP$2,$D45,0),0)</f>
        <v>0</v>
      </c>
      <c r="BQ45" s="63" t="n">
        <f aca="false">IF($B45&lt;=BQ$2,IF($C45&gt;=BQ$2,$D45,0),0)</f>
        <v>0</v>
      </c>
      <c r="BR45" s="63" t="n">
        <f aca="false">IF($B45&lt;=BR$2,IF($C45&gt;=BR$2,$D45,0),0)</f>
        <v>0</v>
      </c>
      <c r="BS45" s="63" t="n">
        <f aca="false">IF($B45&lt;=BS$2,IF($C45&gt;=BS$2,$D45,0),0)</f>
        <v>0</v>
      </c>
      <c r="BT45" s="63" t="n">
        <f aca="false">IF($B45&lt;=BT$2,IF($C45&gt;=BT$2,$D45,0),0)</f>
        <v>0</v>
      </c>
      <c r="BU45" s="63" t="n">
        <f aca="false">IF($B45&lt;=BU$2,IF($C45&gt;=BU$2,$D45,0),0)</f>
        <v>0</v>
      </c>
      <c r="BV45" s="63" t="n">
        <f aca="false">IF($B45&lt;=BV$2,IF($C45&gt;=BV$2,$D45,0),0)</f>
        <v>0</v>
      </c>
    </row>
    <row r="46" customFormat="false" ht="12" hidden="false" customHeight="true" outlineLevel="0" collapsed="false">
      <c r="B46" s="59" t="n">
        <v>36861</v>
      </c>
      <c r="C46" s="59" t="n">
        <v>36861</v>
      </c>
      <c r="E46" s="61" t="n">
        <v>5.92</v>
      </c>
      <c r="F46" s="7" t="s">
        <v>133</v>
      </c>
      <c r="G46" s="72"/>
      <c r="H46" s="73" t="n">
        <f aca="false">((I46-E46)*SUM(M46:AV46)*10000)</f>
        <v>0</v>
      </c>
      <c r="I46" s="74" t="n">
        <v>6.1</v>
      </c>
      <c r="J46" s="7" t="s">
        <v>63</v>
      </c>
      <c r="K46" s="7" t="n">
        <f aca="false">IF(I46=1,0,G46)</f>
        <v>0</v>
      </c>
      <c r="L46" s="63" t="n">
        <f aca="false">IF($B46&lt;=L$2,IF($C46&gt;=L$2,$D46,0),0)</f>
        <v>0</v>
      </c>
      <c r="M46" s="63" t="n">
        <f aca="false">IF($B46&lt;=M$2,IF($C46&gt;=M$2,$D46,0),0)</f>
        <v>0</v>
      </c>
      <c r="N46" s="63" t="n">
        <f aca="false">IF($B46&lt;=N$2,IF($C46&gt;=N$2,$D46,0),0)</f>
        <v>0</v>
      </c>
      <c r="O46" s="63" t="n">
        <f aca="false">IF($B46&lt;=O$2,IF($C46&gt;=O$2,$D46,0),0)</f>
        <v>0</v>
      </c>
      <c r="P46" s="63" t="n">
        <f aca="false">IF($B46&lt;=P$2,IF($C46&gt;=P$2,$D46,0),0)</f>
        <v>0</v>
      </c>
      <c r="Q46" s="63" t="n">
        <f aca="false">IF($B46&lt;=Q$2,IF($C46&gt;=Q$2,$D46,0),0)</f>
        <v>0</v>
      </c>
      <c r="R46" s="63" t="n">
        <f aca="false">IF($B46&lt;=R$2,IF($C46&gt;=R$2,$D46,0),0)</f>
        <v>0</v>
      </c>
      <c r="S46" s="63" t="n">
        <f aca="false">IF($B46&lt;=S$2,IF($C46&gt;=S$2,$D46,0),0)</f>
        <v>0</v>
      </c>
      <c r="T46" s="63" t="n">
        <f aca="false">IF($B46&lt;=T$2,IF($C46&gt;=T$2,$D46,0),0)</f>
        <v>0</v>
      </c>
      <c r="U46" s="63" t="n">
        <f aca="false">IF($B46&lt;=U$2,IF($C46&gt;=U$2,$D46,0),0)</f>
        <v>0</v>
      </c>
      <c r="V46" s="63" t="n">
        <f aca="false">IF($B46&lt;=V$2,IF($C46&gt;=V$2,$D46,0),0)</f>
        <v>0</v>
      </c>
      <c r="W46" s="63" t="n">
        <f aca="false">IF($B46&lt;=W$2,IF($C46&gt;=W$2,$D46,0),0)</f>
        <v>0</v>
      </c>
      <c r="X46" s="63" t="n">
        <f aca="false">IF($B46&lt;=X$2,IF($C46&gt;=X$2,$D46,0),0)</f>
        <v>0</v>
      </c>
      <c r="Y46" s="63" t="n">
        <f aca="false">IF($B46&lt;=Y$2,IF($C46&gt;=Y$2,$D46,0),0)</f>
        <v>0</v>
      </c>
      <c r="Z46" s="63" t="n">
        <f aca="false">IF($B46&lt;=Z$2,IF($C46&gt;=Z$2,$D46,0),0)</f>
        <v>0</v>
      </c>
      <c r="AA46" s="63" t="n">
        <f aca="false">IF($B46&lt;=AA$2,IF($C46&gt;=AA$2,$D46,0),0)</f>
        <v>0</v>
      </c>
      <c r="AB46" s="63" t="n">
        <f aca="false">IF($B46&lt;=AB$2,IF($C46&gt;=AB$2,$D46,0),0)</f>
        <v>0</v>
      </c>
      <c r="AC46" s="63" t="n">
        <f aca="false">IF($B46&lt;=AC$2,IF($C46&gt;=AC$2,$D46,0),0)</f>
        <v>0</v>
      </c>
      <c r="AD46" s="63" t="n">
        <f aca="false">IF($B46&lt;=AD$2,IF($C46&gt;=AD$2,$D46,0),0)</f>
        <v>0</v>
      </c>
      <c r="AE46" s="63" t="n">
        <f aca="false">IF($B46&lt;=AE$2,IF($C46&gt;=AE$2,$D46,0),0)</f>
        <v>0</v>
      </c>
      <c r="AF46" s="63" t="n">
        <f aca="false">IF($B46&lt;=AF$2,IF($C46&gt;=AF$2,$D46,0),0)</f>
        <v>0</v>
      </c>
      <c r="AG46" s="63" t="n">
        <f aca="false">IF($B46&lt;=AG$2,IF($C46&gt;=AG$2,$D46,0),0)</f>
        <v>0</v>
      </c>
      <c r="AH46" s="63" t="n">
        <f aca="false">IF($B46&lt;=AH$2,IF($C46&gt;=AH$2,$D46,0),0)</f>
        <v>0</v>
      </c>
      <c r="AI46" s="63" t="n">
        <f aca="false">IF($B46&lt;=AI$2,IF($C46&gt;=AI$2,$D46,0),0)</f>
        <v>0</v>
      </c>
      <c r="AJ46" s="63" t="n">
        <f aca="false">IF($B46&lt;=AJ$2,IF($C46&gt;=AJ$2,$D46,0),0)</f>
        <v>0</v>
      </c>
      <c r="AK46" s="63" t="n">
        <f aca="false">IF($B46&lt;=AK$2,IF($C46&gt;=AK$2,$D46,0),0)</f>
        <v>0</v>
      </c>
      <c r="AL46" s="63" t="n">
        <f aca="false">IF($B46&lt;=AL$2,IF($C46&gt;=AL$2,$D46,0),0)</f>
        <v>0</v>
      </c>
      <c r="AM46" s="63" t="n">
        <f aca="false">IF($B46&lt;=AM$2,IF($C46&gt;=AM$2,$D46,0),0)</f>
        <v>0</v>
      </c>
      <c r="AN46" s="63" t="n">
        <f aca="false">IF($B46&lt;=AN$2,IF($C46&gt;=AN$2,$D46,0),0)</f>
        <v>0</v>
      </c>
      <c r="AO46" s="63" t="n">
        <f aca="false">IF($B46&lt;=AO$2,IF($C46&gt;=AO$2,$D46,0),0)</f>
        <v>0</v>
      </c>
      <c r="AP46" s="63" t="n">
        <f aca="false">IF($B46&lt;=AP$2,IF($C46&gt;=AP$2,$D46,0),0)</f>
        <v>0</v>
      </c>
      <c r="AQ46" s="63" t="n">
        <f aca="false">IF($B46&lt;=AQ$2,IF($C46&gt;=AQ$2,$D46,0),0)</f>
        <v>0</v>
      </c>
      <c r="AR46" s="63" t="n">
        <f aca="false">IF($B46&lt;=AR$2,IF($C46&gt;=AR$2,$D46,0),0)</f>
        <v>0</v>
      </c>
      <c r="AS46" s="63" t="n">
        <f aca="false">IF($B46&lt;=AS$2,IF($C46&gt;=AS$2,$D46,0),0)</f>
        <v>0</v>
      </c>
      <c r="AT46" s="63" t="n">
        <f aca="false">IF($B46&lt;=AT$2,IF($C46&gt;=AT$2,$D46,0),0)</f>
        <v>0</v>
      </c>
      <c r="AU46" s="63" t="n">
        <f aca="false">IF($B46&lt;=AU$2,IF($C46&gt;=AU$2,$D46,0),0)</f>
        <v>0</v>
      </c>
      <c r="AV46" s="63" t="n">
        <f aca="false">IF($B46&lt;=AV$2,IF($C46&gt;=AV$2,$D46,0),0)</f>
        <v>0</v>
      </c>
      <c r="AW46" s="63" t="n">
        <f aca="false">IF($B46&lt;=AW$2,IF($C46&gt;=AW$2,$D46,0),0)</f>
        <v>0</v>
      </c>
      <c r="AX46" s="63" t="n">
        <f aca="false">IF($B46&lt;=AX$2,IF($C46&gt;=AX$2,$D46,0),0)</f>
        <v>0</v>
      </c>
      <c r="AY46" s="63" t="n">
        <f aca="false">IF($B46&lt;=AY$2,IF($C46&gt;=AY$2,$D46,0),0)</f>
        <v>0</v>
      </c>
      <c r="AZ46" s="63" t="n">
        <f aca="false">IF($B46&lt;=AZ$2,IF($C46&gt;=AZ$2,$D46,0),0)</f>
        <v>0</v>
      </c>
      <c r="BA46" s="63" t="n">
        <f aca="false">IF($B46&lt;=BA$2,IF($C46&gt;=BA$2,$D46,0),0)</f>
        <v>0</v>
      </c>
      <c r="BB46" s="63" t="n">
        <f aca="false">IF($B46&lt;=BB$2,IF($C46&gt;=BB$2,$D46,0),0)</f>
        <v>0</v>
      </c>
      <c r="BC46" s="63" t="n">
        <f aca="false">IF($B46&lt;=BC$2,IF($C46&gt;=BC$2,$D46,0),0)</f>
        <v>0</v>
      </c>
      <c r="BD46" s="63" t="n">
        <f aca="false">IF($B46&lt;=BD$2,IF($C46&gt;=BD$2,$D46,0),0)</f>
        <v>0</v>
      </c>
      <c r="BE46" s="63" t="n">
        <f aca="false">IF($B46&lt;=BE$2,IF($C46&gt;=BE$2,$D46,0),0)</f>
        <v>0</v>
      </c>
      <c r="BF46" s="63" t="n">
        <f aca="false">IF($B46&lt;=BF$2,IF($C46&gt;=BF$2,$D46,0),0)</f>
        <v>0</v>
      </c>
      <c r="BG46" s="63" t="n">
        <f aca="false">IF($B46&lt;=BG$2,IF($C46&gt;=BG$2,$D46,0),0)</f>
        <v>0</v>
      </c>
      <c r="BH46" s="63" t="n">
        <f aca="false">IF($B46&lt;=BH$2,IF($C46&gt;=BH$2,$D46,0),0)</f>
        <v>0</v>
      </c>
      <c r="BI46" s="63" t="n">
        <f aca="false">IF($B46&lt;=BI$2,IF($C46&gt;=BI$2,$D46,0),0)</f>
        <v>0</v>
      </c>
      <c r="BJ46" s="63" t="n">
        <f aca="false">IF($B46&lt;=BJ$2,IF($C46&gt;=BJ$2,$D46,0),0)</f>
        <v>0</v>
      </c>
      <c r="BK46" s="63" t="n">
        <f aca="false">IF($B46&lt;=BK$2,IF($C46&gt;=BK$2,$D46,0),0)</f>
        <v>0</v>
      </c>
      <c r="BL46" s="63" t="n">
        <f aca="false">IF($B46&lt;=BL$2,IF($C46&gt;=BL$2,$D46,0),0)</f>
        <v>0</v>
      </c>
      <c r="BM46" s="63" t="n">
        <f aca="false">IF($B46&lt;=BM$2,IF($C46&gt;=BM$2,$D46,0),0)</f>
        <v>0</v>
      </c>
      <c r="BN46" s="63" t="n">
        <f aca="false">IF($B46&lt;=BN$2,IF($C46&gt;=BN$2,$D46,0),0)</f>
        <v>0</v>
      </c>
      <c r="BO46" s="63" t="n">
        <f aca="false">IF($B46&lt;=BO$2,IF($C46&gt;=BO$2,$D46,0),0)</f>
        <v>0</v>
      </c>
      <c r="BP46" s="63" t="n">
        <f aca="false">IF($B46&lt;=BP$2,IF($C46&gt;=BP$2,$D46,0),0)</f>
        <v>0</v>
      </c>
      <c r="BQ46" s="63" t="n">
        <f aca="false">IF($B46&lt;=BQ$2,IF($C46&gt;=BQ$2,$D46,0),0)</f>
        <v>0</v>
      </c>
      <c r="BR46" s="63" t="n">
        <f aca="false">IF($B46&lt;=BR$2,IF($C46&gt;=BR$2,$D46,0),0)</f>
        <v>0</v>
      </c>
      <c r="BS46" s="63" t="n">
        <f aca="false">IF($B46&lt;=BS$2,IF($C46&gt;=BS$2,$D46,0),0)</f>
        <v>0</v>
      </c>
      <c r="BT46" s="63" t="n">
        <f aca="false">IF($B46&lt;=BT$2,IF($C46&gt;=BT$2,$D46,0),0)</f>
        <v>0</v>
      </c>
      <c r="BU46" s="63" t="n">
        <f aca="false">IF($B46&lt;=BU$2,IF($C46&gt;=BU$2,$D46,0),0)</f>
        <v>0</v>
      </c>
      <c r="BV46" s="63" t="n">
        <f aca="false">IF($B46&lt;=BV$2,IF($C46&gt;=BV$2,$D46,0),0)</f>
        <v>0</v>
      </c>
    </row>
    <row r="47" customFormat="false" ht="12" hidden="false" customHeight="true" outlineLevel="0" collapsed="false">
      <c r="B47" s="59" t="n">
        <v>36861</v>
      </c>
      <c r="C47" s="59" t="n">
        <v>36861</v>
      </c>
      <c r="E47" s="61" t="n">
        <v>5.92</v>
      </c>
      <c r="F47" s="7" t="s">
        <v>133</v>
      </c>
      <c r="G47" s="72"/>
      <c r="H47" s="73" t="n">
        <f aca="false">((I47-E47)*SUM(M47:AV47)*10000)</f>
        <v>0</v>
      </c>
      <c r="I47" s="74" t="n">
        <v>6.1</v>
      </c>
      <c r="J47" s="7" t="s">
        <v>63</v>
      </c>
      <c r="K47" s="7" t="n">
        <f aca="false">IF(I47=1,0,G47)</f>
        <v>0</v>
      </c>
      <c r="L47" s="63" t="n">
        <f aca="false">IF($B47&lt;=L$2,IF($C47&gt;=L$2,$D47,0),0)</f>
        <v>0</v>
      </c>
      <c r="M47" s="63" t="n">
        <f aca="false">IF($B47&lt;=M$2,IF($C47&gt;=M$2,$D47,0),0)</f>
        <v>0</v>
      </c>
      <c r="N47" s="63" t="n">
        <f aca="false">IF($B47&lt;=N$2,IF($C47&gt;=N$2,$D47,0),0)</f>
        <v>0</v>
      </c>
      <c r="O47" s="63" t="n">
        <f aca="false">IF($B47&lt;=O$2,IF($C47&gt;=O$2,$D47,0),0)</f>
        <v>0</v>
      </c>
      <c r="P47" s="63" t="n">
        <f aca="false">IF($B47&lt;=P$2,IF($C47&gt;=P$2,$D47,0),0)</f>
        <v>0</v>
      </c>
      <c r="Q47" s="63" t="n">
        <f aca="false">IF($B47&lt;=Q$2,IF($C47&gt;=Q$2,$D47,0),0)</f>
        <v>0</v>
      </c>
      <c r="R47" s="63" t="n">
        <f aca="false">IF($B47&lt;=R$2,IF($C47&gt;=R$2,$D47,0),0)</f>
        <v>0</v>
      </c>
      <c r="S47" s="63" t="n">
        <f aca="false">IF($B47&lt;=S$2,IF($C47&gt;=S$2,$D47,0),0)</f>
        <v>0</v>
      </c>
      <c r="T47" s="63" t="n">
        <f aca="false">IF($B47&lt;=T$2,IF($C47&gt;=T$2,$D47,0),0)</f>
        <v>0</v>
      </c>
      <c r="U47" s="63" t="n">
        <f aca="false">IF($B47&lt;=U$2,IF($C47&gt;=U$2,$D47,0),0)</f>
        <v>0</v>
      </c>
      <c r="V47" s="63" t="n">
        <f aca="false">IF($B47&lt;=V$2,IF($C47&gt;=V$2,$D47,0),0)</f>
        <v>0</v>
      </c>
      <c r="W47" s="63" t="n">
        <f aca="false">IF($B47&lt;=W$2,IF($C47&gt;=W$2,$D47,0),0)</f>
        <v>0</v>
      </c>
      <c r="X47" s="63" t="n">
        <f aca="false">IF($B47&lt;=X$2,IF($C47&gt;=X$2,$D47,0),0)</f>
        <v>0</v>
      </c>
      <c r="Y47" s="63" t="n">
        <f aca="false">IF($B47&lt;=Y$2,IF($C47&gt;=Y$2,$D47,0),0)</f>
        <v>0</v>
      </c>
      <c r="Z47" s="63" t="n">
        <f aca="false">IF($B47&lt;=Z$2,IF($C47&gt;=Z$2,$D47,0),0)</f>
        <v>0</v>
      </c>
      <c r="AA47" s="63" t="n">
        <f aca="false">IF($B47&lt;=AA$2,IF($C47&gt;=AA$2,$D47,0),0)</f>
        <v>0</v>
      </c>
      <c r="AB47" s="63" t="n">
        <f aca="false">IF($B47&lt;=AB$2,IF($C47&gt;=AB$2,$D47,0),0)</f>
        <v>0</v>
      </c>
      <c r="AC47" s="63" t="n">
        <f aca="false">IF($B47&lt;=AC$2,IF($C47&gt;=AC$2,$D47,0),0)</f>
        <v>0</v>
      </c>
      <c r="AD47" s="63" t="n">
        <f aca="false">IF($B47&lt;=AD$2,IF($C47&gt;=AD$2,$D47,0),0)</f>
        <v>0</v>
      </c>
      <c r="AE47" s="63" t="n">
        <f aca="false">IF($B47&lt;=AE$2,IF($C47&gt;=AE$2,$D47,0),0)</f>
        <v>0</v>
      </c>
      <c r="AF47" s="63" t="n">
        <f aca="false">IF($B47&lt;=AF$2,IF($C47&gt;=AF$2,$D47,0),0)</f>
        <v>0</v>
      </c>
      <c r="AG47" s="63" t="n">
        <f aca="false">IF($B47&lt;=AG$2,IF($C47&gt;=AG$2,$D47,0),0)</f>
        <v>0</v>
      </c>
      <c r="AH47" s="63" t="n">
        <f aca="false">IF($B47&lt;=AH$2,IF($C47&gt;=AH$2,$D47,0),0)</f>
        <v>0</v>
      </c>
      <c r="AI47" s="63" t="n">
        <f aca="false">IF($B47&lt;=AI$2,IF($C47&gt;=AI$2,$D47,0),0)</f>
        <v>0</v>
      </c>
      <c r="AJ47" s="63" t="n">
        <f aca="false">IF($B47&lt;=AJ$2,IF($C47&gt;=AJ$2,$D47,0),0)</f>
        <v>0</v>
      </c>
      <c r="AK47" s="63" t="n">
        <f aca="false">IF($B47&lt;=AK$2,IF($C47&gt;=AK$2,$D47,0),0)</f>
        <v>0</v>
      </c>
      <c r="AL47" s="63" t="n">
        <f aca="false">IF($B47&lt;=AL$2,IF($C47&gt;=AL$2,$D47,0),0)</f>
        <v>0</v>
      </c>
      <c r="AM47" s="63" t="n">
        <f aca="false">IF($B47&lt;=AM$2,IF($C47&gt;=AM$2,$D47,0),0)</f>
        <v>0</v>
      </c>
      <c r="AN47" s="63" t="n">
        <f aca="false">IF($B47&lt;=AN$2,IF($C47&gt;=AN$2,$D47,0),0)</f>
        <v>0</v>
      </c>
      <c r="AO47" s="63" t="n">
        <f aca="false">IF($B47&lt;=AO$2,IF($C47&gt;=AO$2,$D47,0),0)</f>
        <v>0</v>
      </c>
      <c r="AP47" s="63" t="n">
        <f aca="false">IF($B47&lt;=AP$2,IF($C47&gt;=AP$2,$D47,0),0)</f>
        <v>0</v>
      </c>
      <c r="AQ47" s="63" t="n">
        <f aca="false">IF($B47&lt;=AQ$2,IF($C47&gt;=AQ$2,$D47,0),0)</f>
        <v>0</v>
      </c>
      <c r="AR47" s="63" t="n">
        <f aca="false">IF($B47&lt;=AR$2,IF($C47&gt;=AR$2,$D47,0),0)</f>
        <v>0</v>
      </c>
      <c r="AS47" s="63" t="n">
        <f aca="false">IF($B47&lt;=AS$2,IF($C47&gt;=AS$2,$D47,0),0)</f>
        <v>0</v>
      </c>
      <c r="AT47" s="63" t="n">
        <f aca="false">IF($B47&lt;=AT$2,IF($C47&gt;=AT$2,$D47,0),0)</f>
        <v>0</v>
      </c>
      <c r="AU47" s="63" t="n">
        <f aca="false">IF($B47&lt;=AU$2,IF($C47&gt;=AU$2,$D47,0),0)</f>
        <v>0</v>
      </c>
      <c r="AV47" s="63" t="n">
        <f aca="false">IF($B47&lt;=AV$2,IF($C47&gt;=AV$2,$D47,0),0)</f>
        <v>0</v>
      </c>
      <c r="AW47" s="63" t="n">
        <f aca="false">IF($B47&lt;=AW$2,IF($C47&gt;=AW$2,$D47,0),0)</f>
        <v>0</v>
      </c>
      <c r="AX47" s="63" t="n">
        <f aca="false">IF($B47&lt;=AX$2,IF($C47&gt;=AX$2,$D47,0),0)</f>
        <v>0</v>
      </c>
      <c r="AY47" s="63" t="n">
        <f aca="false">IF($B47&lt;=AY$2,IF($C47&gt;=AY$2,$D47,0),0)</f>
        <v>0</v>
      </c>
      <c r="AZ47" s="63" t="n">
        <f aca="false">IF($B47&lt;=AZ$2,IF($C47&gt;=AZ$2,$D47,0),0)</f>
        <v>0</v>
      </c>
      <c r="BA47" s="63" t="n">
        <f aca="false">IF($B47&lt;=BA$2,IF($C47&gt;=BA$2,$D47,0),0)</f>
        <v>0</v>
      </c>
      <c r="BB47" s="63" t="n">
        <f aca="false">IF($B47&lt;=BB$2,IF($C47&gt;=BB$2,$D47,0),0)</f>
        <v>0</v>
      </c>
      <c r="BC47" s="63" t="n">
        <f aca="false">IF($B47&lt;=BC$2,IF($C47&gt;=BC$2,$D47,0),0)</f>
        <v>0</v>
      </c>
      <c r="BD47" s="63" t="n">
        <f aca="false">IF($B47&lt;=BD$2,IF($C47&gt;=BD$2,$D47,0),0)</f>
        <v>0</v>
      </c>
      <c r="BE47" s="63" t="n">
        <f aca="false">IF($B47&lt;=BE$2,IF($C47&gt;=BE$2,$D47,0),0)</f>
        <v>0</v>
      </c>
      <c r="BF47" s="63" t="n">
        <f aca="false">IF($B47&lt;=BF$2,IF($C47&gt;=BF$2,$D47,0),0)</f>
        <v>0</v>
      </c>
      <c r="BG47" s="63" t="n">
        <f aca="false">IF($B47&lt;=BG$2,IF($C47&gt;=BG$2,$D47,0),0)</f>
        <v>0</v>
      </c>
      <c r="BH47" s="63" t="n">
        <f aca="false">IF($B47&lt;=BH$2,IF($C47&gt;=BH$2,$D47,0),0)</f>
        <v>0</v>
      </c>
      <c r="BI47" s="63" t="n">
        <f aca="false">IF($B47&lt;=BI$2,IF($C47&gt;=BI$2,$D47,0),0)</f>
        <v>0</v>
      </c>
      <c r="BJ47" s="63" t="n">
        <f aca="false">IF($B47&lt;=BJ$2,IF($C47&gt;=BJ$2,$D47,0),0)</f>
        <v>0</v>
      </c>
      <c r="BK47" s="63" t="n">
        <f aca="false">IF($B47&lt;=BK$2,IF($C47&gt;=BK$2,$D47,0),0)</f>
        <v>0</v>
      </c>
      <c r="BL47" s="63" t="n">
        <f aca="false">IF($B47&lt;=BL$2,IF($C47&gt;=BL$2,$D47,0),0)</f>
        <v>0</v>
      </c>
      <c r="BM47" s="63" t="n">
        <f aca="false">IF($B47&lt;=BM$2,IF($C47&gt;=BM$2,$D47,0),0)</f>
        <v>0</v>
      </c>
      <c r="BN47" s="63" t="n">
        <f aca="false">IF($B47&lt;=BN$2,IF($C47&gt;=BN$2,$D47,0),0)</f>
        <v>0</v>
      </c>
      <c r="BO47" s="63" t="n">
        <f aca="false">IF($B47&lt;=BO$2,IF($C47&gt;=BO$2,$D47,0),0)</f>
        <v>0</v>
      </c>
      <c r="BP47" s="63" t="n">
        <f aca="false">IF($B47&lt;=BP$2,IF($C47&gt;=BP$2,$D47,0),0)</f>
        <v>0</v>
      </c>
      <c r="BQ47" s="63" t="n">
        <f aca="false">IF($B47&lt;=BQ$2,IF($C47&gt;=BQ$2,$D47,0),0)</f>
        <v>0</v>
      </c>
      <c r="BR47" s="63" t="n">
        <f aca="false">IF($B47&lt;=BR$2,IF($C47&gt;=BR$2,$D47,0),0)</f>
        <v>0</v>
      </c>
      <c r="BS47" s="63" t="n">
        <f aca="false">IF($B47&lt;=BS$2,IF($C47&gt;=BS$2,$D47,0),0)</f>
        <v>0</v>
      </c>
      <c r="BT47" s="63" t="n">
        <f aca="false">IF($B47&lt;=BT$2,IF($C47&gt;=BT$2,$D47,0),0)</f>
        <v>0</v>
      </c>
      <c r="BU47" s="63" t="n">
        <f aca="false">IF($B47&lt;=BU$2,IF($C47&gt;=BU$2,$D47,0),0)</f>
        <v>0</v>
      </c>
      <c r="BV47" s="63" t="n">
        <f aca="false">IF($B47&lt;=BV$2,IF($C47&gt;=BV$2,$D47,0),0)</f>
        <v>0</v>
      </c>
    </row>
    <row r="48" customFormat="false" ht="12" hidden="false" customHeight="true" outlineLevel="0" collapsed="false">
      <c r="B48" s="59" t="n">
        <v>36861</v>
      </c>
      <c r="C48" s="59" t="n">
        <v>36951</v>
      </c>
      <c r="E48" s="61" t="n">
        <v>5.685</v>
      </c>
      <c r="F48" s="7" t="s">
        <v>133</v>
      </c>
      <c r="G48" s="72"/>
      <c r="H48" s="73" t="n">
        <f aca="false">((I48-E48)*SUM(M48:AV48)*10000)</f>
        <v>0</v>
      </c>
      <c r="I48" s="74" t="n">
        <v>5.78</v>
      </c>
      <c r="J48" s="7" t="s">
        <v>63</v>
      </c>
      <c r="K48" s="7" t="n">
        <f aca="false">IF(I48=1,0,G48)</f>
        <v>0</v>
      </c>
      <c r="L48" s="63" t="n">
        <f aca="false">IF($B48&lt;=L$2,IF($C48&gt;=L$2,$D48,0),0)</f>
        <v>0</v>
      </c>
      <c r="M48" s="63" t="n">
        <f aca="false">IF($B48&lt;=M$2,IF($C48&gt;=M$2,$D48,0),0)</f>
        <v>0</v>
      </c>
      <c r="N48" s="63" t="n">
        <f aca="false">IF($B48&lt;=N$2,IF($C48&gt;=N$2,$D48,0),0)</f>
        <v>0</v>
      </c>
      <c r="O48" s="63" t="n">
        <f aca="false">IF($B48&lt;=O$2,IF($C48&gt;=O$2,$D48,0),0)</f>
        <v>0</v>
      </c>
      <c r="P48" s="63" t="n">
        <f aca="false">IF($B48&lt;=P$2,IF($C48&gt;=P$2,$D48,0),0)</f>
        <v>0</v>
      </c>
      <c r="Q48" s="63" t="n">
        <f aca="false">IF($B48&lt;=Q$2,IF($C48&gt;=Q$2,$D48,0),0)</f>
        <v>0</v>
      </c>
      <c r="R48" s="63" t="n">
        <f aca="false">IF($B48&lt;=R$2,IF($C48&gt;=R$2,$D48,0),0)</f>
        <v>0</v>
      </c>
      <c r="S48" s="63" t="n">
        <f aca="false">IF($B48&lt;=S$2,IF($C48&gt;=S$2,$D48,0),0)</f>
        <v>0</v>
      </c>
      <c r="T48" s="63" t="n">
        <f aca="false">IF($B48&lt;=T$2,IF($C48&gt;=T$2,$D48,0),0)</f>
        <v>0</v>
      </c>
      <c r="U48" s="63" t="n">
        <f aca="false">IF($B48&lt;=U$2,IF($C48&gt;=U$2,$D48,0),0)</f>
        <v>0</v>
      </c>
      <c r="V48" s="63" t="n">
        <f aca="false">IF($B48&lt;=V$2,IF($C48&gt;=V$2,$D48,0),0)</f>
        <v>0</v>
      </c>
      <c r="W48" s="63" t="n">
        <f aca="false">IF($B48&lt;=W$2,IF($C48&gt;=W$2,$D48,0),0)</f>
        <v>0</v>
      </c>
      <c r="X48" s="63" t="n">
        <f aca="false">IF($B48&lt;=X$2,IF($C48&gt;=X$2,$D48,0),0)</f>
        <v>0</v>
      </c>
      <c r="Y48" s="63" t="n">
        <f aca="false">IF($B48&lt;=Y$2,IF($C48&gt;=Y$2,$D48,0),0)</f>
        <v>0</v>
      </c>
      <c r="Z48" s="63" t="n">
        <f aca="false">IF($B48&lt;=Z$2,IF($C48&gt;=Z$2,$D48,0),0)</f>
        <v>0</v>
      </c>
      <c r="AA48" s="63" t="n">
        <f aca="false">IF($B48&lt;=AA$2,IF($C48&gt;=AA$2,$D48,0),0)</f>
        <v>0</v>
      </c>
      <c r="AB48" s="63" t="n">
        <f aca="false">IF($B48&lt;=AB$2,IF($C48&gt;=AB$2,$D48,0),0)</f>
        <v>0</v>
      </c>
      <c r="AC48" s="63" t="n">
        <f aca="false">IF($B48&lt;=AC$2,IF($C48&gt;=AC$2,$D48,0),0)</f>
        <v>0</v>
      </c>
      <c r="AD48" s="63" t="n">
        <f aca="false">IF($B48&lt;=AD$2,IF($C48&gt;=AD$2,$D48,0),0)</f>
        <v>0</v>
      </c>
      <c r="AE48" s="63" t="n">
        <f aca="false">IF($B48&lt;=AE$2,IF($C48&gt;=AE$2,$D48,0),0)</f>
        <v>0</v>
      </c>
      <c r="AF48" s="63" t="n">
        <f aca="false">IF($B48&lt;=AF$2,IF($C48&gt;=AF$2,$D48,0),0)</f>
        <v>0</v>
      </c>
      <c r="AG48" s="63" t="n">
        <f aca="false">IF($B48&lt;=AG$2,IF($C48&gt;=AG$2,$D48,0),0)</f>
        <v>0</v>
      </c>
      <c r="AH48" s="63" t="n">
        <f aca="false">IF($B48&lt;=AH$2,IF($C48&gt;=AH$2,$D48,0),0)</f>
        <v>0</v>
      </c>
      <c r="AI48" s="63" t="n">
        <f aca="false">IF($B48&lt;=AI$2,IF($C48&gt;=AI$2,$D48,0),0)</f>
        <v>0</v>
      </c>
      <c r="AJ48" s="63" t="n">
        <f aca="false">IF($B48&lt;=AJ$2,IF($C48&gt;=AJ$2,$D48,0),0)</f>
        <v>0</v>
      </c>
      <c r="AK48" s="63" t="n">
        <f aca="false">IF($B48&lt;=AK$2,IF($C48&gt;=AK$2,$D48,0),0)</f>
        <v>0</v>
      </c>
      <c r="AL48" s="63" t="n">
        <f aca="false">IF($B48&lt;=AL$2,IF($C48&gt;=AL$2,$D48,0),0)</f>
        <v>0</v>
      </c>
      <c r="AM48" s="63" t="n">
        <f aca="false">IF($B48&lt;=AM$2,IF($C48&gt;=AM$2,$D48,0),0)</f>
        <v>0</v>
      </c>
      <c r="AN48" s="63" t="n">
        <f aca="false">IF($B48&lt;=AN$2,IF($C48&gt;=AN$2,$D48,0),0)</f>
        <v>0</v>
      </c>
      <c r="AO48" s="63" t="n">
        <f aca="false">IF($B48&lt;=AO$2,IF($C48&gt;=AO$2,$D48,0),0)</f>
        <v>0</v>
      </c>
      <c r="AP48" s="63" t="n">
        <f aca="false">IF($B48&lt;=AP$2,IF($C48&gt;=AP$2,$D48,0),0)</f>
        <v>0</v>
      </c>
      <c r="AQ48" s="63" t="n">
        <f aca="false">IF($B48&lt;=AQ$2,IF($C48&gt;=AQ$2,$D48,0),0)</f>
        <v>0</v>
      </c>
      <c r="AR48" s="63" t="n">
        <f aca="false">IF($B48&lt;=AR$2,IF($C48&gt;=AR$2,$D48,0),0)</f>
        <v>0</v>
      </c>
      <c r="AS48" s="63" t="n">
        <f aca="false">IF($B48&lt;=AS$2,IF($C48&gt;=AS$2,$D48,0),0)</f>
        <v>0</v>
      </c>
      <c r="AT48" s="63" t="n">
        <f aca="false">IF($B48&lt;=AT$2,IF($C48&gt;=AT$2,$D48,0),0)</f>
        <v>0</v>
      </c>
      <c r="AU48" s="63" t="n">
        <f aca="false">IF($B48&lt;=AU$2,IF($C48&gt;=AU$2,$D48,0),0)</f>
        <v>0</v>
      </c>
      <c r="AV48" s="63" t="n">
        <f aca="false">IF($B48&lt;=AV$2,IF($C48&gt;=AV$2,$D48,0),0)</f>
        <v>0</v>
      </c>
      <c r="AW48" s="63" t="n">
        <f aca="false">IF($B48&lt;=AW$2,IF($C48&gt;=AW$2,$D48,0),0)</f>
        <v>0</v>
      </c>
      <c r="AX48" s="63" t="n">
        <f aca="false">IF($B48&lt;=AX$2,IF($C48&gt;=AX$2,$D48,0),0)</f>
        <v>0</v>
      </c>
      <c r="AY48" s="63" t="n">
        <f aca="false">IF($B48&lt;=AY$2,IF($C48&gt;=AY$2,$D48,0),0)</f>
        <v>0</v>
      </c>
      <c r="AZ48" s="63" t="n">
        <f aca="false">IF($B48&lt;=AZ$2,IF($C48&gt;=AZ$2,$D48,0),0)</f>
        <v>0</v>
      </c>
      <c r="BA48" s="63" t="n">
        <f aca="false">IF($B48&lt;=BA$2,IF($C48&gt;=BA$2,$D48,0),0)</f>
        <v>0</v>
      </c>
      <c r="BB48" s="63" t="n">
        <f aca="false">IF($B48&lt;=BB$2,IF($C48&gt;=BB$2,$D48,0),0)</f>
        <v>0</v>
      </c>
      <c r="BC48" s="63" t="n">
        <f aca="false">IF($B48&lt;=BC$2,IF($C48&gt;=BC$2,$D48,0),0)</f>
        <v>0</v>
      </c>
      <c r="BD48" s="63" t="n">
        <f aca="false">IF($B48&lt;=BD$2,IF($C48&gt;=BD$2,$D48,0),0)</f>
        <v>0</v>
      </c>
      <c r="BE48" s="63" t="n">
        <f aca="false">IF($B48&lt;=BE$2,IF($C48&gt;=BE$2,$D48,0),0)</f>
        <v>0</v>
      </c>
      <c r="BF48" s="63" t="n">
        <f aca="false">IF($B48&lt;=BF$2,IF($C48&gt;=BF$2,$D48,0),0)</f>
        <v>0</v>
      </c>
      <c r="BG48" s="63" t="n">
        <f aca="false">IF($B48&lt;=BG$2,IF($C48&gt;=BG$2,$D48,0),0)</f>
        <v>0</v>
      </c>
      <c r="BH48" s="63" t="n">
        <f aca="false">IF($B48&lt;=BH$2,IF($C48&gt;=BH$2,$D48,0),0)</f>
        <v>0</v>
      </c>
      <c r="BI48" s="63" t="n">
        <f aca="false">IF($B48&lt;=BI$2,IF($C48&gt;=BI$2,$D48,0),0)</f>
        <v>0</v>
      </c>
      <c r="BJ48" s="63" t="n">
        <f aca="false">IF($B48&lt;=BJ$2,IF($C48&gt;=BJ$2,$D48,0),0)</f>
        <v>0</v>
      </c>
      <c r="BK48" s="63" t="n">
        <f aca="false">IF($B48&lt;=BK$2,IF($C48&gt;=BK$2,$D48,0),0)</f>
        <v>0</v>
      </c>
      <c r="BL48" s="63" t="n">
        <f aca="false">IF($B48&lt;=BL$2,IF($C48&gt;=BL$2,$D48,0),0)</f>
        <v>0</v>
      </c>
      <c r="BM48" s="63" t="n">
        <f aca="false">IF($B48&lt;=BM$2,IF($C48&gt;=BM$2,$D48,0),0)</f>
        <v>0</v>
      </c>
      <c r="BN48" s="63" t="n">
        <f aca="false">IF($B48&lt;=BN$2,IF($C48&gt;=BN$2,$D48,0),0)</f>
        <v>0</v>
      </c>
      <c r="BO48" s="63" t="n">
        <f aca="false">IF($B48&lt;=BO$2,IF($C48&gt;=BO$2,$D48,0),0)</f>
        <v>0</v>
      </c>
      <c r="BP48" s="63" t="n">
        <f aca="false">IF($B48&lt;=BP$2,IF($C48&gt;=BP$2,$D48,0),0)</f>
        <v>0</v>
      </c>
      <c r="BQ48" s="63" t="n">
        <f aca="false">IF($B48&lt;=BQ$2,IF($C48&gt;=BQ$2,$D48,0),0)</f>
        <v>0</v>
      </c>
      <c r="BR48" s="63" t="n">
        <f aca="false">IF($B48&lt;=BR$2,IF($C48&gt;=BR$2,$D48,0),0)</f>
        <v>0</v>
      </c>
      <c r="BS48" s="63" t="n">
        <f aca="false">IF($B48&lt;=BS$2,IF($C48&gt;=BS$2,$D48,0),0)</f>
        <v>0</v>
      </c>
      <c r="BT48" s="63" t="n">
        <f aca="false">IF($B48&lt;=BT$2,IF($C48&gt;=BT$2,$D48,0),0)</f>
        <v>0</v>
      </c>
      <c r="BU48" s="63" t="n">
        <f aca="false">IF($B48&lt;=BU$2,IF($C48&gt;=BU$2,$D48,0),0)</f>
        <v>0</v>
      </c>
      <c r="BV48" s="63" t="n">
        <f aca="false">IF($B48&lt;=BV$2,IF($C48&gt;=BV$2,$D48,0),0)</f>
        <v>0</v>
      </c>
    </row>
    <row r="49" customFormat="false" ht="12" hidden="false" customHeight="true" outlineLevel="0" collapsed="false">
      <c r="B49" s="59" t="n">
        <v>36861</v>
      </c>
      <c r="C49" s="59" t="n">
        <v>36861</v>
      </c>
      <c r="E49" s="61" t="n">
        <v>5.975</v>
      </c>
      <c r="F49" s="7" t="s">
        <v>133</v>
      </c>
      <c r="G49" s="72"/>
      <c r="H49" s="73" t="n">
        <f aca="false">((I49-E49)*SUM(M49:AV49)*10000)</f>
        <v>0</v>
      </c>
      <c r="I49" s="74" t="n">
        <v>6.1</v>
      </c>
      <c r="J49" s="7" t="s">
        <v>63</v>
      </c>
      <c r="K49" s="7" t="n">
        <f aca="false">IF(I49=1,0,G49)</f>
        <v>0</v>
      </c>
      <c r="L49" s="63" t="n">
        <f aca="false">IF($B49&lt;=L$2,IF($C49&gt;=L$2,$D49,0),0)</f>
        <v>0</v>
      </c>
      <c r="M49" s="63" t="n">
        <f aca="false">IF($B49&lt;=M$2,IF($C49&gt;=M$2,$D49,0),0)</f>
        <v>0</v>
      </c>
      <c r="N49" s="63" t="n">
        <f aca="false">IF($B49&lt;=N$2,IF($C49&gt;=N$2,$D49,0),0)</f>
        <v>0</v>
      </c>
      <c r="O49" s="63" t="n">
        <f aca="false">IF($B49&lt;=O$2,IF($C49&gt;=O$2,$D49,0),0)</f>
        <v>0</v>
      </c>
      <c r="P49" s="63" t="n">
        <f aca="false">IF($B49&lt;=P$2,IF($C49&gt;=P$2,$D49,0),0)</f>
        <v>0</v>
      </c>
      <c r="Q49" s="63" t="n">
        <f aca="false">IF($B49&lt;=Q$2,IF($C49&gt;=Q$2,$D49,0),0)</f>
        <v>0</v>
      </c>
      <c r="R49" s="63" t="n">
        <f aca="false">IF($B49&lt;=R$2,IF($C49&gt;=R$2,$D49,0),0)</f>
        <v>0</v>
      </c>
      <c r="S49" s="63" t="n">
        <f aca="false">IF($B49&lt;=S$2,IF($C49&gt;=S$2,$D49,0),0)</f>
        <v>0</v>
      </c>
      <c r="T49" s="63" t="n">
        <f aca="false">IF($B49&lt;=T$2,IF($C49&gt;=T$2,$D49,0),0)</f>
        <v>0</v>
      </c>
      <c r="U49" s="63" t="n">
        <f aca="false">IF($B49&lt;=U$2,IF($C49&gt;=U$2,$D49,0),0)</f>
        <v>0</v>
      </c>
      <c r="V49" s="63" t="n">
        <f aca="false">IF($B49&lt;=V$2,IF($C49&gt;=V$2,$D49,0),0)</f>
        <v>0</v>
      </c>
      <c r="W49" s="63" t="n">
        <f aca="false">IF($B49&lt;=W$2,IF($C49&gt;=W$2,$D49,0),0)</f>
        <v>0</v>
      </c>
      <c r="X49" s="63" t="n">
        <f aca="false">IF($B49&lt;=X$2,IF($C49&gt;=X$2,$D49,0),0)</f>
        <v>0</v>
      </c>
      <c r="Y49" s="63" t="n">
        <f aca="false">IF($B49&lt;=Y$2,IF($C49&gt;=Y$2,$D49,0),0)</f>
        <v>0</v>
      </c>
      <c r="Z49" s="63" t="n">
        <f aca="false">IF($B49&lt;=Z$2,IF($C49&gt;=Z$2,$D49,0),0)</f>
        <v>0</v>
      </c>
      <c r="AA49" s="63" t="n">
        <f aca="false">IF($B49&lt;=AA$2,IF($C49&gt;=AA$2,$D49,0),0)</f>
        <v>0</v>
      </c>
      <c r="AB49" s="63" t="n">
        <f aca="false">IF($B49&lt;=AB$2,IF($C49&gt;=AB$2,$D49,0),0)</f>
        <v>0</v>
      </c>
      <c r="AC49" s="63" t="n">
        <f aca="false">IF($B49&lt;=AC$2,IF($C49&gt;=AC$2,$D49,0),0)</f>
        <v>0</v>
      </c>
      <c r="AD49" s="63" t="n">
        <f aca="false">IF($B49&lt;=AD$2,IF($C49&gt;=AD$2,$D49,0),0)</f>
        <v>0</v>
      </c>
      <c r="AE49" s="63" t="n">
        <f aca="false">IF($B49&lt;=AE$2,IF($C49&gt;=AE$2,$D49,0),0)</f>
        <v>0</v>
      </c>
      <c r="AF49" s="63" t="n">
        <f aca="false">IF($B49&lt;=AF$2,IF($C49&gt;=AF$2,$D49,0),0)</f>
        <v>0</v>
      </c>
      <c r="AG49" s="63" t="n">
        <f aca="false">IF($B49&lt;=AG$2,IF($C49&gt;=AG$2,$D49,0),0)</f>
        <v>0</v>
      </c>
      <c r="AH49" s="63" t="n">
        <f aca="false">IF($B49&lt;=AH$2,IF($C49&gt;=AH$2,$D49,0),0)</f>
        <v>0</v>
      </c>
      <c r="AI49" s="63" t="n">
        <f aca="false">IF($B49&lt;=AI$2,IF($C49&gt;=AI$2,$D49,0),0)</f>
        <v>0</v>
      </c>
      <c r="AJ49" s="63" t="n">
        <f aca="false">IF($B49&lt;=AJ$2,IF($C49&gt;=AJ$2,$D49,0),0)</f>
        <v>0</v>
      </c>
      <c r="AK49" s="63" t="n">
        <f aca="false">IF($B49&lt;=AK$2,IF($C49&gt;=AK$2,$D49,0),0)</f>
        <v>0</v>
      </c>
      <c r="AL49" s="63" t="n">
        <f aca="false">IF($B49&lt;=AL$2,IF($C49&gt;=AL$2,$D49,0),0)</f>
        <v>0</v>
      </c>
      <c r="AM49" s="63" t="n">
        <f aca="false">IF($B49&lt;=AM$2,IF($C49&gt;=AM$2,$D49,0),0)</f>
        <v>0</v>
      </c>
      <c r="AN49" s="63" t="n">
        <f aca="false">IF($B49&lt;=AN$2,IF($C49&gt;=AN$2,$D49,0),0)</f>
        <v>0</v>
      </c>
      <c r="AO49" s="63" t="n">
        <f aca="false">IF($B49&lt;=AO$2,IF($C49&gt;=AO$2,$D49,0),0)</f>
        <v>0</v>
      </c>
      <c r="AP49" s="63" t="n">
        <f aca="false">IF($B49&lt;=AP$2,IF($C49&gt;=AP$2,$D49,0),0)</f>
        <v>0</v>
      </c>
      <c r="AQ49" s="63" t="n">
        <f aca="false">IF($B49&lt;=AQ$2,IF($C49&gt;=AQ$2,$D49,0),0)</f>
        <v>0</v>
      </c>
      <c r="AR49" s="63" t="n">
        <f aca="false">IF($B49&lt;=AR$2,IF($C49&gt;=AR$2,$D49,0),0)</f>
        <v>0</v>
      </c>
      <c r="AS49" s="63" t="n">
        <f aca="false">IF($B49&lt;=AS$2,IF($C49&gt;=AS$2,$D49,0),0)</f>
        <v>0</v>
      </c>
      <c r="AT49" s="63" t="n">
        <f aca="false">IF($B49&lt;=AT$2,IF($C49&gt;=AT$2,$D49,0),0)</f>
        <v>0</v>
      </c>
      <c r="AU49" s="63" t="n">
        <f aca="false">IF($B49&lt;=AU$2,IF($C49&gt;=AU$2,$D49,0),0)</f>
        <v>0</v>
      </c>
      <c r="AV49" s="63" t="n">
        <f aca="false">IF($B49&lt;=AV$2,IF($C49&gt;=AV$2,$D49,0),0)</f>
        <v>0</v>
      </c>
      <c r="AW49" s="63" t="n">
        <f aca="false">IF($B49&lt;=AW$2,IF($C49&gt;=AW$2,$D49,0),0)</f>
        <v>0</v>
      </c>
      <c r="AX49" s="63" t="n">
        <f aca="false">IF($B49&lt;=AX$2,IF($C49&gt;=AX$2,$D49,0),0)</f>
        <v>0</v>
      </c>
      <c r="AY49" s="63" t="n">
        <f aca="false">IF($B49&lt;=AY$2,IF($C49&gt;=AY$2,$D49,0),0)</f>
        <v>0</v>
      </c>
      <c r="AZ49" s="63" t="n">
        <f aca="false">IF($B49&lt;=AZ$2,IF($C49&gt;=AZ$2,$D49,0),0)</f>
        <v>0</v>
      </c>
      <c r="BA49" s="63" t="n">
        <f aca="false">IF($B49&lt;=BA$2,IF($C49&gt;=BA$2,$D49,0),0)</f>
        <v>0</v>
      </c>
      <c r="BB49" s="63" t="n">
        <f aca="false">IF($B49&lt;=BB$2,IF($C49&gt;=BB$2,$D49,0),0)</f>
        <v>0</v>
      </c>
      <c r="BC49" s="63" t="n">
        <f aca="false">IF($B49&lt;=BC$2,IF($C49&gt;=BC$2,$D49,0),0)</f>
        <v>0</v>
      </c>
      <c r="BD49" s="63" t="n">
        <f aca="false">IF($B49&lt;=BD$2,IF($C49&gt;=BD$2,$D49,0),0)</f>
        <v>0</v>
      </c>
      <c r="BE49" s="63" t="n">
        <f aca="false">IF($B49&lt;=BE$2,IF($C49&gt;=BE$2,$D49,0),0)</f>
        <v>0</v>
      </c>
      <c r="BF49" s="63" t="n">
        <f aca="false">IF($B49&lt;=BF$2,IF($C49&gt;=BF$2,$D49,0),0)</f>
        <v>0</v>
      </c>
      <c r="BG49" s="63" t="n">
        <f aca="false">IF($B49&lt;=BG$2,IF($C49&gt;=BG$2,$D49,0),0)</f>
        <v>0</v>
      </c>
      <c r="BH49" s="63" t="n">
        <f aca="false">IF($B49&lt;=BH$2,IF($C49&gt;=BH$2,$D49,0),0)</f>
        <v>0</v>
      </c>
      <c r="BI49" s="63" t="n">
        <f aca="false">IF($B49&lt;=BI$2,IF($C49&gt;=BI$2,$D49,0),0)</f>
        <v>0</v>
      </c>
      <c r="BJ49" s="63" t="n">
        <f aca="false">IF($B49&lt;=BJ$2,IF($C49&gt;=BJ$2,$D49,0),0)</f>
        <v>0</v>
      </c>
      <c r="BK49" s="63" t="n">
        <f aca="false">IF($B49&lt;=BK$2,IF($C49&gt;=BK$2,$D49,0),0)</f>
        <v>0</v>
      </c>
      <c r="BL49" s="63" t="n">
        <f aca="false">IF($B49&lt;=BL$2,IF($C49&gt;=BL$2,$D49,0),0)</f>
        <v>0</v>
      </c>
      <c r="BM49" s="63" t="n">
        <f aca="false">IF($B49&lt;=BM$2,IF($C49&gt;=BM$2,$D49,0),0)</f>
        <v>0</v>
      </c>
      <c r="BN49" s="63" t="n">
        <f aca="false">IF($B49&lt;=BN$2,IF($C49&gt;=BN$2,$D49,0),0)</f>
        <v>0</v>
      </c>
      <c r="BO49" s="63" t="n">
        <f aca="false">IF($B49&lt;=BO$2,IF($C49&gt;=BO$2,$D49,0),0)</f>
        <v>0</v>
      </c>
      <c r="BP49" s="63" t="n">
        <f aca="false">IF($B49&lt;=BP$2,IF($C49&gt;=BP$2,$D49,0),0)</f>
        <v>0</v>
      </c>
      <c r="BQ49" s="63" t="n">
        <f aca="false">IF($B49&lt;=BQ$2,IF($C49&gt;=BQ$2,$D49,0),0)</f>
        <v>0</v>
      </c>
      <c r="BR49" s="63" t="n">
        <f aca="false">IF($B49&lt;=BR$2,IF($C49&gt;=BR$2,$D49,0),0)</f>
        <v>0</v>
      </c>
      <c r="BS49" s="63" t="n">
        <f aca="false">IF($B49&lt;=BS$2,IF($C49&gt;=BS$2,$D49,0),0)</f>
        <v>0</v>
      </c>
      <c r="BT49" s="63" t="n">
        <f aca="false">IF($B49&lt;=BT$2,IF($C49&gt;=BT$2,$D49,0),0)</f>
        <v>0</v>
      </c>
      <c r="BU49" s="63" t="n">
        <f aca="false">IF($B49&lt;=BU$2,IF($C49&gt;=BU$2,$D49,0),0)</f>
        <v>0</v>
      </c>
      <c r="BV49" s="63" t="n">
        <f aca="false">IF($B49&lt;=BV$2,IF($C49&gt;=BV$2,$D49,0),0)</f>
        <v>0</v>
      </c>
    </row>
    <row r="50" customFormat="false" ht="12" hidden="false" customHeight="true" outlineLevel="0" collapsed="false">
      <c r="B50" s="59" t="n">
        <v>36861</v>
      </c>
      <c r="C50" s="59" t="n">
        <v>36951</v>
      </c>
      <c r="E50" s="61" t="n">
        <v>5.72</v>
      </c>
      <c r="F50" s="7" t="s">
        <v>133</v>
      </c>
      <c r="G50" s="72"/>
      <c r="H50" s="73" t="n">
        <f aca="false">((I50-E50)*SUM(M50:AV50)*10000)</f>
        <v>0</v>
      </c>
      <c r="I50" s="74" t="n">
        <v>5.78</v>
      </c>
      <c r="J50" s="7" t="s">
        <v>63</v>
      </c>
      <c r="K50" s="7" t="n">
        <f aca="false">IF(I50=1,0,G50)</f>
        <v>0</v>
      </c>
      <c r="L50" s="63" t="n">
        <f aca="false">IF($B50&lt;=L$2,IF($C50&gt;=L$2,$D50,0),0)</f>
        <v>0</v>
      </c>
      <c r="M50" s="63" t="n">
        <f aca="false">IF($B50&lt;=M$2,IF($C50&gt;=M$2,$D50,0),0)</f>
        <v>0</v>
      </c>
      <c r="N50" s="63" t="n">
        <f aca="false">IF($B50&lt;=N$2,IF($C50&gt;=N$2,$D50,0),0)</f>
        <v>0</v>
      </c>
      <c r="O50" s="63" t="n">
        <f aca="false">IF($B50&lt;=O$2,IF($C50&gt;=O$2,$D50,0),0)</f>
        <v>0</v>
      </c>
      <c r="P50" s="63" t="n">
        <f aca="false">IF($B50&lt;=P$2,IF($C50&gt;=P$2,$D50,0),0)</f>
        <v>0</v>
      </c>
      <c r="Q50" s="63" t="n">
        <f aca="false">IF($B50&lt;=Q$2,IF($C50&gt;=Q$2,$D50,0),0)</f>
        <v>0</v>
      </c>
      <c r="R50" s="63" t="n">
        <f aca="false">IF($B50&lt;=R$2,IF($C50&gt;=R$2,$D50,0),0)</f>
        <v>0</v>
      </c>
      <c r="S50" s="63" t="n">
        <f aca="false">IF($B50&lt;=S$2,IF($C50&gt;=S$2,$D50,0),0)</f>
        <v>0</v>
      </c>
      <c r="T50" s="63" t="n">
        <f aca="false">IF($B50&lt;=T$2,IF($C50&gt;=T$2,$D50,0),0)</f>
        <v>0</v>
      </c>
      <c r="U50" s="63" t="n">
        <f aca="false">IF($B50&lt;=U$2,IF($C50&gt;=U$2,$D50,0),0)</f>
        <v>0</v>
      </c>
      <c r="V50" s="63" t="n">
        <f aca="false">IF($B50&lt;=V$2,IF($C50&gt;=V$2,$D50,0),0)</f>
        <v>0</v>
      </c>
      <c r="W50" s="63" t="n">
        <f aca="false">IF($B50&lt;=W$2,IF($C50&gt;=W$2,$D50,0),0)</f>
        <v>0</v>
      </c>
      <c r="X50" s="63" t="n">
        <f aca="false">IF($B50&lt;=X$2,IF($C50&gt;=X$2,$D50,0),0)</f>
        <v>0</v>
      </c>
      <c r="Y50" s="63" t="n">
        <f aca="false">IF($B50&lt;=Y$2,IF($C50&gt;=Y$2,$D50,0),0)</f>
        <v>0</v>
      </c>
      <c r="Z50" s="63" t="n">
        <f aca="false">IF($B50&lt;=Z$2,IF($C50&gt;=Z$2,$D50,0),0)</f>
        <v>0</v>
      </c>
      <c r="AA50" s="63" t="n">
        <f aca="false">IF($B50&lt;=AA$2,IF($C50&gt;=AA$2,$D50,0),0)</f>
        <v>0</v>
      </c>
      <c r="AB50" s="63" t="n">
        <f aca="false">IF($B50&lt;=AB$2,IF($C50&gt;=AB$2,$D50,0),0)</f>
        <v>0</v>
      </c>
      <c r="AC50" s="63" t="n">
        <f aca="false">IF($B50&lt;=AC$2,IF($C50&gt;=AC$2,$D50,0),0)</f>
        <v>0</v>
      </c>
      <c r="AD50" s="63" t="n">
        <f aca="false">IF($B50&lt;=AD$2,IF($C50&gt;=AD$2,$D50,0),0)</f>
        <v>0</v>
      </c>
      <c r="AE50" s="63" t="n">
        <f aca="false">IF($B50&lt;=AE$2,IF($C50&gt;=AE$2,$D50,0),0)</f>
        <v>0</v>
      </c>
      <c r="AF50" s="63" t="n">
        <f aca="false">IF($B50&lt;=AF$2,IF($C50&gt;=AF$2,$D50,0),0)</f>
        <v>0</v>
      </c>
      <c r="AG50" s="63" t="n">
        <f aca="false">IF($B50&lt;=AG$2,IF($C50&gt;=AG$2,$D50,0),0)</f>
        <v>0</v>
      </c>
      <c r="AH50" s="63" t="n">
        <f aca="false">IF($B50&lt;=AH$2,IF($C50&gt;=AH$2,$D50,0),0)</f>
        <v>0</v>
      </c>
      <c r="AI50" s="63" t="n">
        <f aca="false">IF($B50&lt;=AI$2,IF($C50&gt;=AI$2,$D50,0),0)</f>
        <v>0</v>
      </c>
      <c r="AJ50" s="63" t="n">
        <f aca="false">IF($B50&lt;=AJ$2,IF($C50&gt;=AJ$2,$D50,0),0)</f>
        <v>0</v>
      </c>
      <c r="AK50" s="63" t="n">
        <f aca="false">IF($B50&lt;=AK$2,IF($C50&gt;=AK$2,$D50,0),0)</f>
        <v>0</v>
      </c>
      <c r="AL50" s="63" t="n">
        <f aca="false">IF($B50&lt;=AL$2,IF($C50&gt;=AL$2,$D50,0),0)</f>
        <v>0</v>
      </c>
      <c r="AM50" s="63" t="n">
        <f aca="false">IF($B50&lt;=AM$2,IF($C50&gt;=AM$2,$D50,0),0)</f>
        <v>0</v>
      </c>
      <c r="AN50" s="63" t="n">
        <f aca="false">IF($B50&lt;=AN$2,IF($C50&gt;=AN$2,$D50,0),0)</f>
        <v>0</v>
      </c>
      <c r="AO50" s="63" t="n">
        <f aca="false">IF($B50&lt;=AO$2,IF($C50&gt;=AO$2,$D50,0),0)</f>
        <v>0</v>
      </c>
      <c r="AP50" s="63" t="n">
        <f aca="false">IF($B50&lt;=AP$2,IF($C50&gt;=AP$2,$D50,0),0)</f>
        <v>0</v>
      </c>
      <c r="AQ50" s="63" t="n">
        <f aca="false">IF($B50&lt;=AQ$2,IF($C50&gt;=AQ$2,$D50,0),0)</f>
        <v>0</v>
      </c>
      <c r="AR50" s="63" t="n">
        <f aca="false">IF($B50&lt;=AR$2,IF($C50&gt;=AR$2,$D50,0),0)</f>
        <v>0</v>
      </c>
      <c r="AS50" s="63" t="n">
        <f aca="false">IF($B50&lt;=AS$2,IF($C50&gt;=AS$2,$D50,0),0)</f>
        <v>0</v>
      </c>
      <c r="AT50" s="63" t="n">
        <f aca="false">IF($B50&lt;=AT$2,IF($C50&gt;=AT$2,$D50,0),0)</f>
        <v>0</v>
      </c>
      <c r="AU50" s="63" t="n">
        <f aca="false">IF($B50&lt;=AU$2,IF($C50&gt;=AU$2,$D50,0),0)</f>
        <v>0</v>
      </c>
      <c r="AV50" s="63" t="n">
        <f aca="false">IF($B50&lt;=AV$2,IF($C50&gt;=AV$2,$D50,0),0)</f>
        <v>0</v>
      </c>
      <c r="AW50" s="63" t="n">
        <f aca="false">IF($B50&lt;=AW$2,IF($C50&gt;=AW$2,$D50,0),0)</f>
        <v>0</v>
      </c>
      <c r="AX50" s="63" t="n">
        <f aca="false">IF($B50&lt;=AX$2,IF($C50&gt;=AX$2,$D50,0),0)</f>
        <v>0</v>
      </c>
      <c r="AY50" s="63" t="n">
        <f aca="false">IF($B50&lt;=AY$2,IF($C50&gt;=AY$2,$D50,0),0)</f>
        <v>0</v>
      </c>
      <c r="AZ50" s="63" t="n">
        <f aca="false">IF($B50&lt;=AZ$2,IF($C50&gt;=AZ$2,$D50,0),0)</f>
        <v>0</v>
      </c>
      <c r="BA50" s="63" t="n">
        <f aca="false">IF($B50&lt;=BA$2,IF($C50&gt;=BA$2,$D50,0),0)</f>
        <v>0</v>
      </c>
      <c r="BB50" s="63" t="n">
        <f aca="false">IF($B50&lt;=BB$2,IF($C50&gt;=BB$2,$D50,0),0)</f>
        <v>0</v>
      </c>
      <c r="BC50" s="63" t="n">
        <f aca="false">IF($B50&lt;=BC$2,IF($C50&gt;=BC$2,$D50,0),0)</f>
        <v>0</v>
      </c>
      <c r="BD50" s="63" t="n">
        <f aca="false">IF($B50&lt;=BD$2,IF($C50&gt;=BD$2,$D50,0),0)</f>
        <v>0</v>
      </c>
      <c r="BE50" s="63" t="n">
        <f aca="false">IF($B50&lt;=BE$2,IF($C50&gt;=BE$2,$D50,0),0)</f>
        <v>0</v>
      </c>
      <c r="BF50" s="63" t="n">
        <f aca="false">IF($B50&lt;=BF$2,IF($C50&gt;=BF$2,$D50,0),0)</f>
        <v>0</v>
      </c>
      <c r="BG50" s="63" t="n">
        <f aca="false">IF($B50&lt;=BG$2,IF($C50&gt;=BG$2,$D50,0),0)</f>
        <v>0</v>
      </c>
      <c r="BH50" s="63" t="n">
        <f aca="false">IF($B50&lt;=BH$2,IF($C50&gt;=BH$2,$D50,0),0)</f>
        <v>0</v>
      </c>
      <c r="BI50" s="63" t="n">
        <f aca="false">IF($B50&lt;=BI$2,IF($C50&gt;=BI$2,$D50,0),0)</f>
        <v>0</v>
      </c>
      <c r="BJ50" s="63" t="n">
        <f aca="false">IF($B50&lt;=BJ$2,IF($C50&gt;=BJ$2,$D50,0),0)</f>
        <v>0</v>
      </c>
      <c r="BK50" s="63" t="n">
        <f aca="false">IF($B50&lt;=BK$2,IF($C50&gt;=BK$2,$D50,0),0)</f>
        <v>0</v>
      </c>
      <c r="BL50" s="63" t="n">
        <f aca="false">IF($B50&lt;=BL$2,IF($C50&gt;=BL$2,$D50,0),0)</f>
        <v>0</v>
      </c>
      <c r="BM50" s="63" t="n">
        <f aca="false">IF($B50&lt;=BM$2,IF($C50&gt;=BM$2,$D50,0),0)</f>
        <v>0</v>
      </c>
      <c r="BN50" s="63" t="n">
        <f aca="false">IF($B50&lt;=BN$2,IF($C50&gt;=BN$2,$D50,0),0)</f>
        <v>0</v>
      </c>
      <c r="BO50" s="63" t="n">
        <f aca="false">IF($B50&lt;=BO$2,IF($C50&gt;=BO$2,$D50,0),0)</f>
        <v>0</v>
      </c>
      <c r="BP50" s="63" t="n">
        <f aca="false">IF($B50&lt;=BP$2,IF($C50&gt;=BP$2,$D50,0),0)</f>
        <v>0</v>
      </c>
      <c r="BQ50" s="63" t="n">
        <f aca="false">IF($B50&lt;=BQ$2,IF($C50&gt;=BQ$2,$D50,0),0)</f>
        <v>0</v>
      </c>
      <c r="BR50" s="63" t="n">
        <f aca="false">IF($B50&lt;=BR$2,IF($C50&gt;=BR$2,$D50,0),0)</f>
        <v>0</v>
      </c>
      <c r="BS50" s="63" t="n">
        <f aca="false">IF($B50&lt;=BS$2,IF($C50&gt;=BS$2,$D50,0),0)</f>
        <v>0</v>
      </c>
      <c r="BT50" s="63" t="n">
        <f aca="false">IF($B50&lt;=BT$2,IF($C50&gt;=BT$2,$D50,0),0)</f>
        <v>0</v>
      </c>
      <c r="BU50" s="63" t="n">
        <f aca="false">IF($B50&lt;=BU$2,IF($C50&gt;=BU$2,$D50,0),0)</f>
        <v>0</v>
      </c>
      <c r="BV50" s="63" t="n">
        <f aca="false">IF($B50&lt;=BV$2,IF($C50&gt;=BV$2,$D50,0),0)</f>
        <v>0</v>
      </c>
    </row>
    <row r="51" customFormat="false" ht="12" hidden="false" customHeight="true" outlineLevel="0" collapsed="false">
      <c r="B51" s="59" t="n">
        <v>36861</v>
      </c>
      <c r="C51" s="59" t="n">
        <v>36951</v>
      </c>
      <c r="E51" s="61" t="n">
        <v>5.76</v>
      </c>
      <c r="F51" s="7" t="s">
        <v>133</v>
      </c>
      <c r="G51" s="72"/>
      <c r="H51" s="73" t="n">
        <f aca="false">((I51-E51)*SUM(M51:AV51)*10000)</f>
        <v>0</v>
      </c>
      <c r="I51" s="74" t="n">
        <v>5.78</v>
      </c>
      <c r="J51" s="7" t="s">
        <v>63</v>
      </c>
      <c r="K51" s="7" t="n">
        <f aca="false">IF(I51=1,0,G51)</f>
        <v>0</v>
      </c>
      <c r="L51" s="63" t="n">
        <f aca="false">IF($B51&lt;=L$2,IF($C51&gt;=L$2,$D51,0),0)</f>
        <v>0</v>
      </c>
      <c r="M51" s="63" t="n">
        <f aca="false">IF($B51&lt;=M$2,IF($C51&gt;=M$2,$D51,0),0)</f>
        <v>0</v>
      </c>
      <c r="N51" s="63" t="n">
        <f aca="false">IF($B51&lt;=N$2,IF($C51&gt;=N$2,$D51,0),0)</f>
        <v>0</v>
      </c>
      <c r="O51" s="63" t="n">
        <f aca="false">IF($B51&lt;=O$2,IF($C51&gt;=O$2,$D51,0),0)</f>
        <v>0</v>
      </c>
      <c r="P51" s="63" t="n">
        <f aca="false">IF($B51&lt;=P$2,IF($C51&gt;=P$2,$D51,0),0)</f>
        <v>0</v>
      </c>
      <c r="Q51" s="63" t="n">
        <f aca="false">IF($B51&lt;=Q$2,IF($C51&gt;=Q$2,$D51,0),0)</f>
        <v>0</v>
      </c>
      <c r="R51" s="63" t="n">
        <f aca="false">IF($B51&lt;=R$2,IF($C51&gt;=R$2,$D51,0),0)</f>
        <v>0</v>
      </c>
      <c r="S51" s="63" t="n">
        <f aca="false">IF($B51&lt;=S$2,IF($C51&gt;=S$2,$D51,0),0)</f>
        <v>0</v>
      </c>
      <c r="T51" s="63" t="n">
        <f aca="false">IF($B51&lt;=T$2,IF($C51&gt;=T$2,$D51,0),0)</f>
        <v>0</v>
      </c>
      <c r="U51" s="63" t="n">
        <f aca="false">IF($B51&lt;=U$2,IF($C51&gt;=U$2,$D51,0),0)</f>
        <v>0</v>
      </c>
      <c r="V51" s="63" t="n">
        <f aca="false">IF($B51&lt;=V$2,IF($C51&gt;=V$2,$D51,0),0)</f>
        <v>0</v>
      </c>
      <c r="W51" s="63" t="n">
        <f aca="false">IF($B51&lt;=W$2,IF($C51&gt;=W$2,$D51,0),0)</f>
        <v>0</v>
      </c>
      <c r="X51" s="63" t="n">
        <f aca="false">IF($B51&lt;=X$2,IF($C51&gt;=X$2,$D51,0),0)</f>
        <v>0</v>
      </c>
      <c r="Y51" s="63" t="n">
        <f aca="false">IF($B51&lt;=Y$2,IF($C51&gt;=Y$2,$D51,0),0)</f>
        <v>0</v>
      </c>
      <c r="Z51" s="63" t="n">
        <f aca="false">IF($B51&lt;=Z$2,IF($C51&gt;=Z$2,$D51,0),0)</f>
        <v>0</v>
      </c>
      <c r="AA51" s="63" t="n">
        <f aca="false">IF($B51&lt;=AA$2,IF($C51&gt;=AA$2,$D51,0),0)</f>
        <v>0</v>
      </c>
      <c r="AB51" s="63" t="n">
        <f aca="false">IF($B51&lt;=AB$2,IF($C51&gt;=AB$2,$D51,0),0)</f>
        <v>0</v>
      </c>
      <c r="AC51" s="63" t="n">
        <f aca="false">IF($B51&lt;=AC$2,IF($C51&gt;=AC$2,$D51,0),0)</f>
        <v>0</v>
      </c>
      <c r="AD51" s="63" t="n">
        <f aca="false">IF($B51&lt;=AD$2,IF($C51&gt;=AD$2,$D51,0),0)</f>
        <v>0</v>
      </c>
      <c r="AE51" s="63" t="n">
        <f aca="false">IF($B51&lt;=AE$2,IF($C51&gt;=AE$2,$D51,0),0)</f>
        <v>0</v>
      </c>
      <c r="AF51" s="63" t="n">
        <f aca="false">IF($B51&lt;=AF$2,IF($C51&gt;=AF$2,$D51,0),0)</f>
        <v>0</v>
      </c>
      <c r="AG51" s="63" t="n">
        <f aca="false">IF($B51&lt;=AG$2,IF($C51&gt;=AG$2,$D51,0),0)</f>
        <v>0</v>
      </c>
      <c r="AH51" s="63" t="n">
        <f aca="false">IF($B51&lt;=AH$2,IF($C51&gt;=AH$2,$D51,0),0)</f>
        <v>0</v>
      </c>
      <c r="AI51" s="63" t="n">
        <f aca="false">IF($B51&lt;=AI$2,IF($C51&gt;=AI$2,$D51,0),0)</f>
        <v>0</v>
      </c>
      <c r="AJ51" s="63" t="n">
        <f aca="false">IF($B51&lt;=AJ$2,IF($C51&gt;=AJ$2,$D51,0),0)</f>
        <v>0</v>
      </c>
      <c r="AK51" s="63" t="n">
        <f aca="false">IF($B51&lt;=AK$2,IF($C51&gt;=AK$2,$D51,0),0)</f>
        <v>0</v>
      </c>
      <c r="AL51" s="63" t="n">
        <f aca="false">IF($B51&lt;=AL$2,IF($C51&gt;=AL$2,$D51,0),0)</f>
        <v>0</v>
      </c>
      <c r="AM51" s="63" t="n">
        <f aca="false">IF($B51&lt;=AM$2,IF($C51&gt;=AM$2,$D51,0),0)</f>
        <v>0</v>
      </c>
      <c r="AN51" s="63" t="n">
        <f aca="false">IF($B51&lt;=AN$2,IF($C51&gt;=AN$2,$D51,0),0)</f>
        <v>0</v>
      </c>
      <c r="AO51" s="63" t="n">
        <f aca="false">IF($B51&lt;=AO$2,IF($C51&gt;=AO$2,$D51,0),0)</f>
        <v>0</v>
      </c>
      <c r="AP51" s="63" t="n">
        <f aca="false">IF($B51&lt;=AP$2,IF($C51&gt;=AP$2,$D51,0),0)</f>
        <v>0</v>
      </c>
      <c r="AQ51" s="63" t="n">
        <f aca="false">IF($B51&lt;=AQ$2,IF($C51&gt;=AQ$2,$D51,0),0)</f>
        <v>0</v>
      </c>
      <c r="AR51" s="63" t="n">
        <f aca="false">IF($B51&lt;=AR$2,IF($C51&gt;=AR$2,$D51,0),0)</f>
        <v>0</v>
      </c>
      <c r="AS51" s="63" t="n">
        <f aca="false">IF($B51&lt;=AS$2,IF($C51&gt;=AS$2,$D51,0),0)</f>
        <v>0</v>
      </c>
      <c r="AT51" s="63" t="n">
        <f aca="false">IF($B51&lt;=AT$2,IF($C51&gt;=AT$2,$D51,0),0)</f>
        <v>0</v>
      </c>
      <c r="AU51" s="63" t="n">
        <f aca="false">IF($B51&lt;=AU$2,IF($C51&gt;=AU$2,$D51,0),0)</f>
        <v>0</v>
      </c>
      <c r="AV51" s="63" t="n">
        <f aca="false">IF($B51&lt;=AV$2,IF($C51&gt;=AV$2,$D51,0),0)</f>
        <v>0</v>
      </c>
      <c r="AW51" s="63" t="n">
        <f aca="false">IF($B51&lt;=AW$2,IF($C51&gt;=AW$2,$D51,0),0)</f>
        <v>0</v>
      </c>
      <c r="AX51" s="63" t="n">
        <f aca="false">IF($B51&lt;=AX$2,IF($C51&gt;=AX$2,$D51,0),0)</f>
        <v>0</v>
      </c>
      <c r="AY51" s="63" t="n">
        <f aca="false">IF($B51&lt;=AY$2,IF($C51&gt;=AY$2,$D51,0),0)</f>
        <v>0</v>
      </c>
      <c r="AZ51" s="63" t="n">
        <f aca="false">IF($B51&lt;=AZ$2,IF($C51&gt;=AZ$2,$D51,0),0)</f>
        <v>0</v>
      </c>
      <c r="BA51" s="63" t="n">
        <f aca="false">IF($B51&lt;=BA$2,IF($C51&gt;=BA$2,$D51,0),0)</f>
        <v>0</v>
      </c>
      <c r="BB51" s="63" t="n">
        <f aca="false">IF($B51&lt;=BB$2,IF($C51&gt;=BB$2,$D51,0),0)</f>
        <v>0</v>
      </c>
      <c r="BC51" s="63" t="n">
        <f aca="false">IF($B51&lt;=BC$2,IF($C51&gt;=BC$2,$D51,0),0)</f>
        <v>0</v>
      </c>
      <c r="BD51" s="63" t="n">
        <f aca="false">IF($B51&lt;=BD$2,IF($C51&gt;=BD$2,$D51,0),0)</f>
        <v>0</v>
      </c>
      <c r="BE51" s="63" t="n">
        <f aca="false">IF($B51&lt;=BE$2,IF($C51&gt;=BE$2,$D51,0),0)</f>
        <v>0</v>
      </c>
      <c r="BF51" s="63" t="n">
        <f aca="false">IF($B51&lt;=BF$2,IF($C51&gt;=BF$2,$D51,0),0)</f>
        <v>0</v>
      </c>
      <c r="BG51" s="63" t="n">
        <f aca="false">IF($B51&lt;=BG$2,IF($C51&gt;=BG$2,$D51,0),0)</f>
        <v>0</v>
      </c>
      <c r="BH51" s="63" t="n">
        <f aca="false">IF($B51&lt;=BH$2,IF($C51&gt;=BH$2,$D51,0),0)</f>
        <v>0</v>
      </c>
      <c r="BI51" s="63" t="n">
        <f aca="false">IF($B51&lt;=BI$2,IF($C51&gt;=BI$2,$D51,0),0)</f>
        <v>0</v>
      </c>
      <c r="BJ51" s="63" t="n">
        <f aca="false">IF($B51&lt;=BJ$2,IF($C51&gt;=BJ$2,$D51,0),0)</f>
        <v>0</v>
      </c>
      <c r="BK51" s="63" t="n">
        <f aca="false">IF($B51&lt;=BK$2,IF($C51&gt;=BK$2,$D51,0),0)</f>
        <v>0</v>
      </c>
      <c r="BL51" s="63" t="n">
        <f aca="false">IF($B51&lt;=BL$2,IF($C51&gt;=BL$2,$D51,0),0)</f>
        <v>0</v>
      </c>
      <c r="BM51" s="63" t="n">
        <f aca="false">IF($B51&lt;=BM$2,IF($C51&gt;=BM$2,$D51,0),0)</f>
        <v>0</v>
      </c>
      <c r="BN51" s="63" t="n">
        <f aca="false">IF($B51&lt;=BN$2,IF($C51&gt;=BN$2,$D51,0),0)</f>
        <v>0</v>
      </c>
      <c r="BO51" s="63" t="n">
        <f aca="false">IF($B51&lt;=BO$2,IF($C51&gt;=BO$2,$D51,0),0)</f>
        <v>0</v>
      </c>
      <c r="BP51" s="63" t="n">
        <f aca="false">IF($B51&lt;=BP$2,IF($C51&gt;=BP$2,$D51,0),0)</f>
        <v>0</v>
      </c>
      <c r="BQ51" s="63" t="n">
        <f aca="false">IF($B51&lt;=BQ$2,IF($C51&gt;=BQ$2,$D51,0),0)</f>
        <v>0</v>
      </c>
      <c r="BR51" s="63" t="n">
        <f aca="false">IF($B51&lt;=BR$2,IF($C51&gt;=BR$2,$D51,0),0)</f>
        <v>0</v>
      </c>
      <c r="BS51" s="63" t="n">
        <f aca="false">IF($B51&lt;=BS$2,IF($C51&gt;=BS$2,$D51,0),0)</f>
        <v>0</v>
      </c>
      <c r="BT51" s="63" t="n">
        <f aca="false">IF($B51&lt;=BT$2,IF($C51&gt;=BT$2,$D51,0),0)</f>
        <v>0</v>
      </c>
      <c r="BU51" s="63" t="n">
        <f aca="false">IF($B51&lt;=BU$2,IF($C51&gt;=BU$2,$D51,0),0)</f>
        <v>0</v>
      </c>
      <c r="BV51" s="63" t="n">
        <f aca="false">IF($B51&lt;=BV$2,IF($C51&gt;=BV$2,$D51,0),0)</f>
        <v>0</v>
      </c>
    </row>
    <row r="52" customFormat="false" ht="12" hidden="false" customHeight="true" outlineLevel="0" collapsed="false">
      <c r="B52" s="59" t="n">
        <v>36861</v>
      </c>
      <c r="C52" s="59" t="n">
        <v>36861</v>
      </c>
      <c r="E52" s="61" t="n">
        <v>6.105</v>
      </c>
      <c r="F52" s="7" t="s">
        <v>133</v>
      </c>
      <c r="G52" s="72"/>
      <c r="H52" s="73" t="n">
        <f aca="false">((I52-E52)*SUM(M52:AV52)*10000)</f>
        <v>-0</v>
      </c>
      <c r="I52" s="74" t="n">
        <v>6.1</v>
      </c>
      <c r="J52" s="7" t="s">
        <v>63</v>
      </c>
      <c r="K52" s="7" t="n">
        <f aca="false">IF(I52=1,0,G52)</f>
        <v>0</v>
      </c>
      <c r="L52" s="63" t="n">
        <f aca="false">IF($B52&lt;=L$2,IF($C52&gt;=L$2,$D52,0),0)</f>
        <v>0</v>
      </c>
      <c r="M52" s="63" t="n">
        <f aca="false">IF($B52&lt;=M$2,IF($C52&gt;=M$2,$D52,0),0)</f>
        <v>0</v>
      </c>
      <c r="N52" s="63" t="n">
        <f aca="false">IF($B52&lt;=N$2,IF($C52&gt;=N$2,$D52,0),0)</f>
        <v>0</v>
      </c>
      <c r="O52" s="63" t="n">
        <f aca="false">IF($B52&lt;=O$2,IF($C52&gt;=O$2,$D52,0),0)</f>
        <v>0</v>
      </c>
      <c r="P52" s="63" t="n">
        <f aca="false">IF($B52&lt;=P$2,IF($C52&gt;=P$2,$D52,0),0)</f>
        <v>0</v>
      </c>
      <c r="Q52" s="63" t="n">
        <f aca="false">IF($B52&lt;=Q$2,IF($C52&gt;=Q$2,$D52,0),0)</f>
        <v>0</v>
      </c>
      <c r="R52" s="63" t="n">
        <f aca="false">IF($B52&lt;=R$2,IF($C52&gt;=R$2,$D52,0),0)</f>
        <v>0</v>
      </c>
      <c r="S52" s="63" t="n">
        <f aca="false">IF($B52&lt;=S$2,IF($C52&gt;=S$2,$D52,0),0)</f>
        <v>0</v>
      </c>
      <c r="T52" s="63" t="n">
        <f aca="false">IF($B52&lt;=T$2,IF($C52&gt;=T$2,$D52,0),0)</f>
        <v>0</v>
      </c>
      <c r="U52" s="63" t="n">
        <f aca="false">IF($B52&lt;=U$2,IF($C52&gt;=U$2,$D52,0),0)</f>
        <v>0</v>
      </c>
      <c r="V52" s="63" t="n">
        <f aca="false">IF($B52&lt;=V$2,IF($C52&gt;=V$2,$D52,0),0)</f>
        <v>0</v>
      </c>
      <c r="W52" s="63" t="n">
        <f aca="false">IF($B52&lt;=W$2,IF($C52&gt;=W$2,$D52,0),0)</f>
        <v>0</v>
      </c>
      <c r="X52" s="63" t="n">
        <f aca="false">IF($B52&lt;=X$2,IF($C52&gt;=X$2,$D52,0),0)</f>
        <v>0</v>
      </c>
      <c r="Y52" s="63" t="n">
        <f aca="false">IF($B52&lt;=Y$2,IF($C52&gt;=Y$2,$D52,0),0)</f>
        <v>0</v>
      </c>
      <c r="Z52" s="63" t="n">
        <f aca="false">IF($B52&lt;=Z$2,IF($C52&gt;=Z$2,$D52,0),0)</f>
        <v>0</v>
      </c>
      <c r="AA52" s="63" t="n">
        <f aca="false">IF($B52&lt;=AA$2,IF($C52&gt;=AA$2,$D52,0),0)</f>
        <v>0</v>
      </c>
      <c r="AB52" s="63" t="n">
        <f aca="false">IF($B52&lt;=AB$2,IF($C52&gt;=AB$2,$D52,0),0)</f>
        <v>0</v>
      </c>
      <c r="AC52" s="63" t="n">
        <f aca="false">IF($B52&lt;=AC$2,IF($C52&gt;=AC$2,$D52,0),0)</f>
        <v>0</v>
      </c>
      <c r="AD52" s="63" t="n">
        <f aca="false">IF($B52&lt;=AD$2,IF($C52&gt;=AD$2,$D52,0),0)</f>
        <v>0</v>
      </c>
      <c r="AE52" s="63" t="n">
        <f aca="false">IF($B52&lt;=AE$2,IF($C52&gt;=AE$2,$D52,0),0)</f>
        <v>0</v>
      </c>
      <c r="AF52" s="63" t="n">
        <f aca="false">IF($B52&lt;=AF$2,IF($C52&gt;=AF$2,$D52,0),0)</f>
        <v>0</v>
      </c>
      <c r="AG52" s="63" t="n">
        <f aca="false">IF($B52&lt;=AG$2,IF($C52&gt;=AG$2,$D52,0),0)</f>
        <v>0</v>
      </c>
      <c r="AH52" s="63" t="n">
        <f aca="false">IF($B52&lt;=AH$2,IF($C52&gt;=AH$2,$D52,0),0)</f>
        <v>0</v>
      </c>
      <c r="AI52" s="63" t="n">
        <f aca="false">IF($B52&lt;=AI$2,IF($C52&gt;=AI$2,$D52,0),0)</f>
        <v>0</v>
      </c>
      <c r="AJ52" s="63" t="n">
        <f aca="false">IF($B52&lt;=AJ$2,IF($C52&gt;=AJ$2,$D52,0),0)</f>
        <v>0</v>
      </c>
      <c r="AK52" s="63" t="n">
        <f aca="false">IF($B52&lt;=AK$2,IF($C52&gt;=AK$2,$D52,0),0)</f>
        <v>0</v>
      </c>
      <c r="AL52" s="63" t="n">
        <f aca="false">IF($B52&lt;=AL$2,IF($C52&gt;=AL$2,$D52,0),0)</f>
        <v>0</v>
      </c>
      <c r="AM52" s="63" t="n">
        <f aca="false">IF($B52&lt;=AM$2,IF($C52&gt;=AM$2,$D52,0),0)</f>
        <v>0</v>
      </c>
      <c r="AN52" s="63" t="n">
        <f aca="false">IF($B52&lt;=AN$2,IF($C52&gt;=AN$2,$D52,0),0)</f>
        <v>0</v>
      </c>
      <c r="AO52" s="63" t="n">
        <f aca="false">IF($B52&lt;=AO$2,IF($C52&gt;=AO$2,$D52,0),0)</f>
        <v>0</v>
      </c>
      <c r="AP52" s="63" t="n">
        <f aca="false">IF($B52&lt;=AP$2,IF($C52&gt;=AP$2,$D52,0),0)</f>
        <v>0</v>
      </c>
      <c r="AQ52" s="63" t="n">
        <f aca="false">IF($B52&lt;=AQ$2,IF($C52&gt;=AQ$2,$D52,0),0)</f>
        <v>0</v>
      </c>
      <c r="AR52" s="63" t="n">
        <f aca="false">IF($B52&lt;=AR$2,IF($C52&gt;=AR$2,$D52,0),0)</f>
        <v>0</v>
      </c>
      <c r="AS52" s="63" t="n">
        <f aca="false">IF($B52&lt;=AS$2,IF($C52&gt;=AS$2,$D52,0),0)</f>
        <v>0</v>
      </c>
      <c r="AT52" s="63" t="n">
        <f aca="false">IF($B52&lt;=AT$2,IF($C52&gt;=AT$2,$D52,0),0)</f>
        <v>0</v>
      </c>
      <c r="AU52" s="63" t="n">
        <f aca="false">IF($B52&lt;=AU$2,IF($C52&gt;=AU$2,$D52,0),0)</f>
        <v>0</v>
      </c>
      <c r="AV52" s="63" t="n">
        <f aca="false">IF($B52&lt;=AV$2,IF($C52&gt;=AV$2,$D52,0),0)</f>
        <v>0</v>
      </c>
      <c r="AW52" s="63" t="n">
        <f aca="false">IF($B52&lt;=AW$2,IF($C52&gt;=AW$2,$D52,0),0)</f>
        <v>0</v>
      </c>
      <c r="AX52" s="63" t="n">
        <f aca="false">IF($B52&lt;=AX$2,IF($C52&gt;=AX$2,$D52,0),0)</f>
        <v>0</v>
      </c>
      <c r="AY52" s="63" t="n">
        <f aca="false">IF($B52&lt;=AY$2,IF($C52&gt;=AY$2,$D52,0),0)</f>
        <v>0</v>
      </c>
      <c r="AZ52" s="63" t="n">
        <f aca="false">IF($B52&lt;=AZ$2,IF($C52&gt;=AZ$2,$D52,0),0)</f>
        <v>0</v>
      </c>
      <c r="BA52" s="63" t="n">
        <f aca="false">IF($B52&lt;=BA$2,IF($C52&gt;=BA$2,$D52,0),0)</f>
        <v>0</v>
      </c>
      <c r="BB52" s="63" t="n">
        <f aca="false">IF($B52&lt;=BB$2,IF($C52&gt;=BB$2,$D52,0),0)</f>
        <v>0</v>
      </c>
      <c r="BC52" s="63" t="n">
        <f aca="false">IF($B52&lt;=BC$2,IF($C52&gt;=BC$2,$D52,0),0)</f>
        <v>0</v>
      </c>
      <c r="BD52" s="63" t="n">
        <f aca="false">IF($B52&lt;=BD$2,IF($C52&gt;=BD$2,$D52,0),0)</f>
        <v>0</v>
      </c>
      <c r="BE52" s="63" t="n">
        <f aca="false">IF($B52&lt;=BE$2,IF($C52&gt;=BE$2,$D52,0),0)</f>
        <v>0</v>
      </c>
      <c r="BF52" s="63" t="n">
        <f aca="false">IF($B52&lt;=BF$2,IF($C52&gt;=BF$2,$D52,0),0)</f>
        <v>0</v>
      </c>
      <c r="BG52" s="63" t="n">
        <f aca="false">IF($B52&lt;=BG$2,IF($C52&gt;=BG$2,$D52,0),0)</f>
        <v>0</v>
      </c>
      <c r="BH52" s="63" t="n">
        <f aca="false">IF($B52&lt;=BH$2,IF($C52&gt;=BH$2,$D52,0),0)</f>
        <v>0</v>
      </c>
      <c r="BI52" s="63" t="n">
        <f aca="false">IF($B52&lt;=BI$2,IF($C52&gt;=BI$2,$D52,0),0)</f>
        <v>0</v>
      </c>
      <c r="BJ52" s="63" t="n">
        <f aca="false">IF($B52&lt;=BJ$2,IF($C52&gt;=BJ$2,$D52,0),0)</f>
        <v>0</v>
      </c>
      <c r="BK52" s="63" t="n">
        <f aca="false">IF($B52&lt;=BK$2,IF($C52&gt;=BK$2,$D52,0),0)</f>
        <v>0</v>
      </c>
      <c r="BL52" s="63" t="n">
        <f aca="false">IF($B52&lt;=BL$2,IF($C52&gt;=BL$2,$D52,0),0)</f>
        <v>0</v>
      </c>
      <c r="BM52" s="63" t="n">
        <f aca="false">IF($B52&lt;=BM$2,IF($C52&gt;=BM$2,$D52,0),0)</f>
        <v>0</v>
      </c>
      <c r="BN52" s="63" t="n">
        <f aca="false">IF($B52&lt;=BN$2,IF($C52&gt;=BN$2,$D52,0),0)</f>
        <v>0</v>
      </c>
      <c r="BO52" s="63" t="n">
        <f aca="false">IF($B52&lt;=BO$2,IF($C52&gt;=BO$2,$D52,0),0)</f>
        <v>0</v>
      </c>
      <c r="BP52" s="63" t="n">
        <f aca="false">IF($B52&lt;=BP$2,IF($C52&gt;=BP$2,$D52,0),0)</f>
        <v>0</v>
      </c>
      <c r="BQ52" s="63" t="n">
        <f aca="false">IF($B52&lt;=BQ$2,IF($C52&gt;=BQ$2,$D52,0),0)</f>
        <v>0</v>
      </c>
      <c r="BR52" s="63" t="n">
        <f aca="false">IF($B52&lt;=BR$2,IF($C52&gt;=BR$2,$D52,0),0)</f>
        <v>0</v>
      </c>
      <c r="BS52" s="63" t="n">
        <f aca="false">IF($B52&lt;=BS$2,IF($C52&gt;=BS$2,$D52,0),0)</f>
        <v>0</v>
      </c>
      <c r="BT52" s="63" t="n">
        <f aca="false">IF($B52&lt;=BT$2,IF($C52&gt;=BT$2,$D52,0),0)</f>
        <v>0</v>
      </c>
      <c r="BU52" s="63" t="n">
        <f aca="false">IF($B52&lt;=BU$2,IF($C52&gt;=BU$2,$D52,0),0)</f>
        <v>0</v>
      </c>
      <c r="BV52" s="63" t="n">
        <f aca="false">IF($B52&lt;=BV$2,IF($C52&gt;=BV$2,$D52,0),0)</f>
        <v>0</v>
      </c>
    </row>
    <row r="53" customFormat="false" ht="12" hidden="false" customHeight="true" outlineLevel="0" collapsed="false">
      <c r="B53" s="59" t="n">
        <v>36892</v>
      </c>
      <c r="C53" s="59" t="n">
        <v>36892</v>
      </c>
      <c r="E53" s="61" t="n">
        <v>6.085</v>
      </c>
      <c r="F53" s="7" t="s">
        <v>133</v>
      </c>
      <c r="G53" s="72"/>
      <c r="H53" s="73" t="n">
        <f aca="false">((I53-E53)*SUM(M53:AV53)*10000)</f>
        <v>-0</v>
      </c>
      <c r="I53" s="74" t="n">
        <v>6.083</v>
      </c>
      <c r="J53" s="7" t="s">
        <v>63</v>
      </c>
      <c r="K53" s="7" t="n">
        <f aca="false">IF(I53=1,0,G53)</f>
        <v>0</v>
      </c>
      <c r="L53" s="63" t="n">
        <f aca="false">IF($B53&lt;=L$2,IF($C53&gt;=L$2,$D53,0),0)</f>
        <v>0</v>
      </c>
      <c r="M53" s="63" t="n">
        <f aca="false">IF($B53&lt;=M$2,IF($C53&gt;=M$2,$D53,0),0)</f>
        <v>0</v>
      </c>
      <c r="N53" s="63" t="n">
        <f aca="false">IF($B53&lt;=N$2,IF($C53&gt;=N$2,$D53,0),0)</f>
        <v>0</v>
      </c>
      <c r="O53" s="63" t="n">
        <f aca="false">IF($B53&lt;=O$2,IF($C53&gt;=O$2,$D53,0),0)</f>
        <v>0</v>
      </c>
      <c r="P53" s="63" t="n">
        <f aca="false">IF($B53&lt;=P$2,IF($C53&gt;=P$2,$D53,0),0)</f>
        <v>0</v>
      </c>
      <c r="Q53" s="63" t="n">
        <f aca="false">IF($B53&lt;=Q$2,IF($C53&gt;=Q$2,$D53,0),0)</f>
        <v>0</v>
      </c>
      <c r="R53" s="63" t="n">
        <f aca="false">IF($B53&lt;=R$2,IF($C53&gt;=R$2,$D53,0),0)</f>
        <v>0</v>
      </c>
      <c r="S53" s="63" t="n">
        <f aca="false">IF($B53&lt;=S$2,IF($C53&gt;=S$2,$D53,0),0)</f>
        <v>0</v>
      </c>
      <c r="T53" s="63" t="n">
        <f aca="false">IF($B53&lt;=T$2,IF($C53&gt;=T$2,$D53,0),0)</f>
        <v>0</v>
      </c>
      <c r="U53" s="63" t="n">
        <f aca="false">IF($B53&lt;=U$2,IF($C53&gt;=U$2,$D53,0),0)</f>
        <v>0</v>
      </c>
      <c r="V53" s="63" t="n">
        <f aca="false">IF($B53&lt;=V$2,IF($C53&gt;=V$2,$D53,0),0)</f>
        <v>0</v>
      </c>
      <c r="W53" s="63" t="n">
        <f aca="false">IF($B53&lt;=W$2,IF($C53&gt;=W$2,$D53,0),0)</f>
        <v>0</v>
      </c>
      <c r="X53" s="63" t="n">
        <f aca="false">IF($B53&lt;=X$2,IF($C53&gt;=X$2,$D53,0),0)</f>
        <v>0</v>
      </c>
      <c r="Y53" s="63" t="n">
        <f aca="false">IF($B53&lt;=Y$2,IF($C53&gt;=Y$2,$D53,0),0)</f>
        <v>0</v>
      </c>
      <c r="Z53" s="63" t="n">
        <f aca="false">IF($B53&lt;=Z$2,IF($C53&gt;=Z$2,$D53,0),0)</f>
        <v>0</v>
      </c>
      <c r="AA53" s="63" t="n">
        <f aca="false">IF($B53&lt;=AA$2,IF($C53&gt;=AA$2,$D53,0),0)</f>
        <v>0</v>
      </c>
      <c r="AB53" s="63" t="n">
        <f aca="false">IF($B53&lt;=AB$2,IF($C53&gt;=AB$2,$D53,0),0)</f>
        <v>0</v>
      </c>
      <c r="AC53" s="63" t="n">
        <f aca="false">IF($B53&lt;=AC$2,IF($C53&gt;=AC$2,$D53,0),0)</f>
        <v>0</v>
      </c>
      <c r="AD53" s="63" t="n">
        <f aca="false">IF($B53&lt;=AD$2,IF($C53&gt;=AD$2,$D53,0),0)</f>
        <v>0</v>
      </c>
      <c r="AE53" s="63" t="n">
        <f aca="false">IF($B53&lt;=AE$2,IF($C53&gt;=AE$2,$D53,0),0)</f>
        <v>0</v>
      </c>
      <c r="AF53" s="63" t="n">
        <f aca="false">IF($B53&lt;=AF$2,IF($C53&gt;=AF$2,$D53,0),0)</f>
        <v>0</v>
      </c>
      <c r="AG53" s="63" t="n">
        <f aca="false">IF($B53&lt;=AG$2,IF($C53&gt;=AG$2,$D53,0),0)</f>
        <v>0</v>
      </c>
      <c r="AH53" s="63" t="n">
        <f aca="false">IF($B53&lt;=AH$2,IF($C53&gt;=AH$2,$D53,0),0)</f>
        <v>0</v>
      </c>
      <c r="AI53" s="63" t="n">
        <f aca="false">IF($B53&lt;=AI$2,IF($C53&gt;=AI$2,$D53,0),0)</f>
        <v>0</v>
      </c>
      <c r="AJ53" s="63" t="n">
        <f aca="false">IF($B53&lt;=AJ$2,IF($C53&gt;=AJ$2,$D53,0),0)</f>
        <v>0</v>
      </c>
      <c r="AK53" s="63" t="n">
        <f aca="false">IF($B53&lt;=AK$2,IF($C53&gt;=AK$2,$D53,0),0)</f>
        <v>0</v>
      </c>
      <c r="AL53" s="63" t="n">
        <f aca="false">IF($B53&lt;=AL$2,IF($C53&gt;=AL$2,$D53,0),0)</f>
        <v>0</v>
      </c>
      <c r="AM53" s="63" t="n">
        <f aca="false">IF($B53&lt;=AM$2,IF($C53&gt;=AM$2,$D53,0),0)</f>
        <v>0</v>
      </c>
      <c r="AN53" s="63" t="n">
        <f aca="false">IF($B53&lt;=AN$2,IF($C53&gt;=AN$2,$D53,0),0)</f>
        <v>0</v>
      </c>
      <c r="AO53" s="63" t="n">
        <f aca="false">IF($B53&lt;=AO$2,IF($C53&gt;=AO$2,$D53,0),0)</f>
        <v>0</v>
      </c>
      <c r="AP53" s="63" t="n">
        <f aca="false">IF($B53&lt;=AP$2,IF($C53&gt;=AP$2,$D53,0),0)</f>
        <v>0</v>
      </c>
      <c r="AQ53" s="63" t="n">
        <f aca="false">IF($B53&lt;=AQ$2,IF($C53&gt;=AQ$2,$D53,0),0)</f>
        <v>0</v>
      </c>
      <c r="AR53" s="63" t="n">
        <f aca="false">IF($B53&lt;=AR$2,IF($C53&gt;=AR$2,$D53,0),0)</f>
        <v>0</v>
      </c>
      <c r="AS53" s="63" t="n">
        <f aca="false">IF($B53&lt;=AS$2,IF($C53&gt;=AS$2,$D53,0),0)</f>
        <v>0</v>
      </c>
      <c r="AT53" s="63" t="n">
        <f aca="false">IF($B53&lt;=AT$2,IF($C53&gt;=AT$2,$D53,0),0)</f>
        <v>0</v>
      </c>
      <c r="AU53" s="63" t="n">
        <f aca="false">IF($B53&lt;=AU$2,IF($C53&gt;=AU$2,$D53,0),0)</f>
        <v>0</v>
      </c>
      <c r="AV53" s="63" t="n">
        <f aca="false">IF($B53&lt;=AV$2,IF($C53&gt;=AV$2,$D53,0),0)</f>
        <v>0</v>
      </c>
      <c r="AW53" s="63" t="n">
        <f aca="false">IF($B53&lt;=AW$2,IF($C53&gt;=AW$2,$D53,0),0)</f>
        <v>0</v>
      </c>
      <c r="AX53" s="63" t="n">
        <f aca="false">IF($B53&lt;=AX$2,IF($C53&gt;=AX$2,$D53,0),0)</f>
        <v>0</v>
      </c>
      <c r="AY53" s="63" t="n">
        <f aca="false">IF($B53&lt;=AY$2,IF($C53&gt;=AY$2,$D53,0),0)</f>
        <v>0</v>
      </c>
      <c r="AZ53" s="63" t="n">
        <f aca="false">IF($B53&lt;=AZ$2,IF($C53&gt;=AZ$2,$D53,0),0)</f>
        <v>0</v>
      </c>
      <c r="BA53" s="63" t="n">
        <f aca="false">IF($B53&lt;=BA$2,IF($C53&gt;=BA$2,$D53,0),0)</f>
        <v>0</v>
      </c>
      <c r="BB53" s="63" t="n">
        <f aca="false">IF($B53&lt;=BB$2,IF($C53&gt;=BB$2,$D53,0),0)</f>
        <v>0</v>
      </c>
      <c r="BC53" s="63" t="n">
        <f aca="false">IF($B53&lt;=BC$2,IF($C53&gt;=BC$2,$D53,0),0)</f>
        <v>0</v>
      </c>
      <c r="BD53" s="63" t="n">
        <f aca="false">IF($B53&lt;=BD$2,IF($C53&gt;=BD$2,$D53,0),0)</f>
        <v>0</v>
      </c>
      <c r="BE53" s="63" t="n">
        <f aca="false">IF($B53&lt;=BE$2,IF($C53&gt;=BE$2,$D53,0),0)</f>
        <v>0</v>
      </c>
      <c r="BF53" s="63" t="n">
        <f aca="false">IF($B53&lt;=BF$2,IF($C53&gt;=BF$2,$D53,0),0)</f>
        <v>0</v>
      </c>
      <c r="BG53" s="63" t="n">
        <f aca="false">IF($B53&lt;=BG$2,IF($C53&gt;=BG$2,$D53,0),0)</f>
        <v>0</v>
      </c>
      <c r="BH53" s="63" t="n">
        <f aca="false">IF($B53&lt;=BH$2,IF($C53&gt;=BH$2,$D53,0),0)</f>
        <v>0</v>
      </c>
      <c r="BI53" s="63" t="n">
        <f aca="false">IF($B53&lt;=BI$2,IF($C53&gt;=BI$2,$D53,0),0)</f>
        <v>0</v>
      </c>
      <c r="BJ53" s="63" t="n">
        <f aca="false">IF($B53&lt;=BJ$2,IF($C53&gt;=BJ$2,$D53,0),0)</f>
        <v>0</v>
      </c>
      <c r="BK53" s="63" t="n">
        <f aca="false">IF($B53&lt;=BK$2,IF($C53&gt;=BK$2,$D53,0),0)</f>
        <v>0</v>
      </c>
      <c r="BL53" s="63" t="n">
        <f aca="false">IF($B53&lt;=BL$2,IF($C53&gt;=BL$2,$D53,0),0)</f>
        <v>0</v>
      </c>
      <c r="BM53" s="63" t="n">
        <f aca="false">IF($B53&lt;=BM$2,IF($C53&gt;=BM$2,$D53,0),0)</f>
        <v>0</v>
      </c>
      <c r="BN53" s="63" t="n">
        <f aca="false">IF($B53&lt;=BN$2,IF($C53&gt;=BN$2,$D53,0),0)</f>
        <v>0</v>
      </c>
      <c r="BO53" s="63" t="n">
        <f aca="false">IF($B53&lt;=BO$2,IF($C53&gt;=BO$2,$D53,0),0)</f>
        <v>0</v>
      </c>
      <c r="BP53" s="63" t="n">
        <f aca="false">IF($B53&lt;=BP$2,IF($C53&gt;=BP$2,$D53,0),0)</f>
        <v>0</v>
      </c>
      <c r="BQ53" s="63" t="n">
        <f aca="false">IF($B53&lt;=BQ$2,IF($C53&gt;=BQ$2,$D53,0),0)</f>
        <v>0</v>
      </c>
      <c r="BR53" s="63" t="n">
        <f aca="false">IF($B53&lt;=BR$2,IF($C53&gt;=BR$2,$D53,0),0)</f>
        <v>0</v>
      </c>
      <c r="BS53" s="63" t="n">
        <f aca="false">IF($B53&lt;=BS$2,IF($C53&gt;=BS$2,$D53,0),0)</f>
        <v>0</v>
      </c>
      <c r="BT53" s="63" t="n">
        <f aca="false">IF($B53&lt;=BT$2,IF($C53&gt;=BT$2,$D53,0),0)</f>
        <v>0</v>
      </c>
      <c r="BU53" s="63" t="n">
        <f aca="false">IF($B53&lt;=BU$2,IF($C53&gt;=BU$2,$D53,0),0)</f>
        <v>0</v>
      </c>
      <c r="BV53" s="63" t="n">
        <f aca="false">IF($B53&lt;=BV$2,IF($C53&gt;=BV$2,$D53,0),0)</f>
        <v>0</v>
      </c>
    </row>
    <row r="54" customFormat="false" ht="12" hidden="false" customHeight="true" outlineLevel="0" collapsed="false">
      <c r="B54" s="59" t="n">
        <v>36892</v>
      </c>
      <c r="C54" s="59" t="n">
        <v>36892</v>
      </c>
      <c r="E54" s="61" t="n">
        <v>6.1125</v>
      </c>
      <c r="F54" s="7" t="s">
        <v>133</v>
      </c>
      <c r="H54" s="73" t="n">
        <f aca="false">((I54-E54)*SUM(M54:AV54)*10000)</f>
        <v>-0</v>
      </c>
      <c r="I54" s="74" t="n">
        <v>6.083</v>
      </c>
      <c r="J54" s="7" t="s">
        <v>63</v>
      </c>
      <c r="K54" s="7" t="n">
        <f aca="false">IF(I54=1,0,G54)</f>
        <v>0</v>
      </c>
      <c r="L54" s="63" t="n">
        <f aca="false">IF($B54&lt;=L$2,IF($C54&gt;=L$2,$D54,0),0)</f>
        <v>0</v>
      </c>
      <c r="M54" s="63" t="n">
        <f aca="false">IF($B54&lt;=M$2,IF($C54&gt;=M$2,$D54,0),0)</f>
        <v>0</v>
      </c>
      <c r="N54" s="63" t="n">
        <f aca="false">IF($B54&lt;=N$2,IF($C54&gt;=N$2,$D54,0),0)</f>
        <v>0</v>
      </c>
      <c r="O54" s="63" t="n">
        <f aca="false">IF($B54&lt;=O$2,IF($C54&gt;=O$2,$D54,0),0)</f>
        <v>0</v>
      </c>
      <c r="P54" s="63" t="n">
        <f aca="false">IF($B54&lt;=P$2,IF($C54&gt;=P$2,$D54,0),0)</f>
        <v>0</v>
      </c>
      <c r="Q54" s="63" t="n">
        <f aca="false">IF($B54&lt;=Q$2,IF($C54&gt;=Q$2,$D54,0),0)</f>
        <v>0</v>
      </c>
      <c r="R54" s="63" t="n">
        <f aca="false">IF($B54&lt;=R$2,IF($C54&gt;=R$2,$D54,0),0)</f>
        <v>0</v>
      </c>
      <c r="S54" s="63" t="n">
        <f aca="false">IF($B54&lt;=S$2,IF($C54&gt;=S$2,$D54,0),0)</f>
        <v>0</v>
      </c>
      <c r="T54" s="63" t="n">
        <f aca="false">IF($B54&lt;=T$2,IF($C54&gt;=T$2,$D54,0),0)</f>
        <v>0</v>
      </c>
      <c r="U54" s="63" t="n">
        <f aca="false">IF($B54&lt;=U$2,IF($C54&gt;=U$2,$D54,0),0)</f>
        <v>0</v>
      </c>
      <c r="V54" s="63" t="n">
        <f aca="false">IF($B54&lt;=V$2,IF($C54&gt;=V$2,$D54,0),0)</f>
        <v>0</v>
      </c>
      <c r="W54" s="63" t="n">
        <f aca="false">IF($B54&lt;=W$2,IF($C54&gt;=W$2,$D54,0),0)</f>
        <v>0</v>
      </c>
      <c r="X54" s="63" t="n">
        <f aca="false">IF($B54&lt;=X$2,IF($C54&gt;=X$2,$D54,0),0)</f>
        <v>0</v>
      </c>
      <c r="Y54" s="63" t="n">
        <f aca="false">IF($B54&lt;=Y$2,IF($C54&gt;=Y$2,$D54,0),0)</f>
        <v>0</v>
      </c>
      <c r="Z54" s="63" t="n">
        <f aca="false">IF($B54&lt;=Z$2,IF($C54&gt;=Z$2,$D54,0),0)</f>
        <v>0</v>
      </c>
      <c r="AA54" s="63" t="n">
        <f aca="false">IF($B54&lt;=AA$2,IF($C54&gt;=AA$2,$D54,0),0)</f>
        <v>0</v>
      </c>
      <c r="AB54" s="63" t="n">
        <f aca="false">IF($B54&lt;=AB$2,IF($C54&gt;=AB$2,$D54,0),0)</f>
        <v>0</v>
      </c>
      <c r="AC54" s="63" t="n">
        <f aca="false">IF($B54&lt;=AC$2,IF($C54&gt;=AC$2,$D54,0),0)</f>
        <v>0</v>
      </c>
      <c r="AD54" s="63" t="n">
        <f aca="false">IF($B54&lt;=AD$2,IF($C54&gt;=AD$2,$D54,0),0)</f>
        <v>0</v>
      </c>
      <c r="AE54" s="63" t="n">
        <f aca="false">IF($B54&lt;=AE$2,IF($C54&gt;=AE$2,$D54,0),0)</f>
        <v>0</v>
      </c>
      <c r="AF54" s="63" t="n">
        <f aca="false">IF($B54&lt;=AF$2,IF($C54&gt;=AF$2,$D54,0),0)</f>
        <v>0</v>
      </c>
      <c r="AG54" s="63" t="n">
        <f aca="false">IF($B54&lt;=AG$2,IF($C54&gt;=AG$2,$D54,0),0)</f>
        <v>0</v>
      </c>
      <c r="AH54" s="63" t="n">
        <f aca="false">IF($B54&lt;=AH$2,IF($C54&gt;=AH$2,$D54,0),0)</f>
        <v>0</v>
      </c>
      <c r="AI54" s="63" t="n">
        <f aca="false">IF($B54&lt;=AI$2,IF($C54&gt;=AI$2,$D54,0),0)</f>
        <v>0</v>
      </c>
      <c r="AJ54" s="63" t="n">
        <f aca="false">IF($B54&lt;=AJ$2,IF($C54&gt;=AJ$2,$D54,0),0)</f>
        <v>0</v>
      </c>
      <c r="AK54" s="63" t="n">
        <f aca="false">IF($B54&lt;=AK$2,IF($C54&gt;=AK$2,$D54,0),0)</f>
        <v>0</v>
      </c>
      <c r="AL54" s="63" t="n">
        <f aca="false">IF($B54&lt;=AL$2,IF($C54&gt;=AL$2,$D54,0),0)</f>
        <v>0</v>
      </c>
      <c r="AM54" s="63" t="n">
        <f aca="false">IF($B54&lt;=AM$2,IF($C54&gt;=AM$2,$D54,0),0)</f>
        <v>0</v>
      </c>
      <c r="AN54" s="63" t="n">
        <f aca="false">IF($B54&lt;=AN$2,IF($C54&gt;=AN$2,$D54,0),0)</f>
        <v>0</v>
      </c>
      <c r="AO54" s="63" t="n">
        <f aca="false">IF($B54&lt;=AO$2,IF($C54&gt;=AO$2,$D54,0),0)</f>
        <v>0</v>
      </c>
      <c r="AP54" s="63" t="n">
        <f aca="false">IF($B54&lt;=AP$2,IF($C54&gt;=AP$2,$D54,0),0)</f>
        <v>0</v>
      </c>
      <c r="AQ54" s="63" t="n">
        <f aca="false">IF($B54&lt;=AQ$2,IF($C54&gt;=AQ$2,$D54,0),0)</f>
        <v>0</v>
      </c>
      <c r="AR54" s="63" t="n">
        <f aca="false">IF($B54&lt;=AR$2,IF($C54&gt;=AR$2,$D54,0),0)</f>
        <v>0</v>
      </c>
      <c r="AS54" s="63" t="n">
        <f aca="false">IF($B54&lt;=AS$2,IF($C54&gt;=AS$2,$D54,0),0)</f>
        <v>0</v>
      </c>
      <c r="AT54" s="63" t="n">
        <f aca="false">IF($B54&lt;=AT$2,IF($C54&gt;=AT$2,$D54,0),0)</f>
        <v>0</v>
      </c>
      <c r="AU54" s="63" t="n">
        <f aca="false">IF($B54&lt;=AU$2,IF($C54&gt;=AU$2,$D54,0),0)</f>
        <v>0</v>
      </c>
      <c r="AV54" s="63" t="n">
        <f aca="false">IF($B54&lt;=AV$2,IF($C54&gt;=AV$2,$D54,0),0)</f>
        <v>0</v>
      </c>
      <c r="AW54" s="63" t="n">
        <f aca="false">IF($B54&lt;=AW$2,IF($C54&gt;=AW$2,$D54,0),0)</f>
        <v>0</v>
      </c>
      <c r="AX54" s="63" t="n">
        <f aca="false">IF($B54&lt;=AX$2,IF($C54&gt;=AX$2,$D54,0),0)</f>
        <v>0</v>
      </c>
      <c r="AY54" s="63" t="n">
        <f aca="false">IF($B54&lt;=AY$2,IF($C54&gt;=AY$2,$D54,0),0)</f>
        <v>0</v>
      </c>
      <c r="AZ54" s="63" t="n">
        <f aca="false">IF($B54&lt;=AZ$2,IF($C54&gt;=AZ$2,$D54,0),0)</f>
        <v>0</v>
      </c>
      <c r="BA54" s="63" t="n">
        <f aca="false">IF($B54&lt;=BA$2,IF($C54&gt;=BA$2,$D54,0),0)</f>
        <v>0</v>
      </c>
      <c r="BB54" s="63" t="n">
        <f aca="false">IF($B54&lt;=BB$2,IF($C54&gt;=BB$2,$D54,0),0)</f>
        <v>0</v>
      </c>
      <c r="BC54" s="63" t="n">
        <f aca="false">IF($B54&lt;=BC$2,IF($C54&gt;=BC$2,$D54,0),0)</f>
        <v>0</v>
      </c>
      <c r="BD54" s="63" t="n">
        <f aca="false">IF($B54&lt;=BD$2,IF($C54&gt;=BD$2,$D54,0),0)</f>
        <v>0</v>
      </c>
      <c r="BE54" s="63" t="n">
        <f aca="false">IF($B54&lt;=BE$2,IF($C54&gt;=BE$2,$D54,0),0)</f>
        <v>0</v>
      </c>
      <c r="BF54" s="63" t="n">
        <f aca="false">IF($B54&lt;=BF$2,IF($C54&gt;=BF$2,$D54,0),0)</f>
        <v>0</v>
      </c>
      <c r="BG54" s="63" t="n">
        <f aca="false">IF($B54&lt;=BG$2,IF($C54&gt;=BG$2,$D54,0),0)</f>
        <v>0</v>
      </c>
      <c r="BH54" s="63" t="n">
        <f aca="false">IF($B54&lt;=BH$2,IF($C54&gt;=BH$2,$D54,0),0)</f>
        <v>0</v>
      </c>
      <c r="BI54" s="63" t="n">
        <f aca="false">IF($B54&lt;=BI$2,IF($C54&gt;=BI$2,$D54,0),0)</f>
        <v>0</v>
      </c>
      <c r="BJ54" s="63" t="n">
        <f aca="false">IF($B54&lt;=BJ$2,IF($C54&gt;=BJ$2,$D54,0),0)</f>
        <v>0</v>
      </c>
      <c r="BK54" s="63" t="n">
        <f aca="false">IF($B54&lt;=BK$2,IF($C54&gt;=BK$2,$D54,0),0)</f>
        <v>0</v>
      </c>
      <c r="BL54" s="63" t="n">
        <f aca="false">IF($B54&lt;=BL$2,IF($C54&gt;=BL$2,$D54,0),0)</f>
        <v>0</v>
      </c>
      <c r="BM54" s="63" t="n">
        <f aca="false">IF($B54&lt;=BM$2,IF($C54&gt;=BM$2,$D54,0),0)</f>
        <v>0</v>
      </c>
      <c r="BN54" s="63" t="n">
        <f aca="false">IF($B54&lt;=BN$2,IF($C54&gt;=BN$2,$D54,0),0)</f>
        <v>0</v>
      </c>
      <c r="BO54" s="63" t="n">
        <f aca="false">IF($B54&lt;=BO$2,IF($C54&gt;=BO$2,$D54,0),0)</f>
        <v>0</v>
      </c>
      <c r="BP54" s="63" t="n">
        <f aca="false">IF($B54&lt;=BP$2,IF($C54&gt;=BP$2,$D54,0),0)</f>
        <v>0</v>
      </c>
      <c r="BQ54" s="63" t="n">
        <f aca="false">IF($B54&lt;=BQ$2,IF($C54&gt;=BQ$2,$D54,0),0)</f>
        <v>0</v>
      </c>
      <c r="BR54" s="63" t="n">
        <f aca="false">IF($B54&lt;=BR$2,IF($C54&gt;=BR$2,$D54,0),0)</f>
        <v>0</v>
      </c>
      <c r="BS54" s="63" t="n">
        <f aca="false">IF($B54&lt;=BS$2,IF($C54&gt;=BS$2,$D54,0),0)</f>
        <v>0</v>
      </c>
      <c r="BT54" s="63" t="n">
        <f aca="false">IF($B54&lt;=BT$2,IF($C54&gt;=BT$2,$D54,0),0)</f>
        <v>0</v>
      </c>
      <c r="BU54" s="63" t="n">
        <f aca="false">IF($B54&lt;=BU$2,IF($C54&gt;=BU$2,$D54,0),0)</f>
        <v>0</v>
      </c>
      <c r="BV54" s="63" t="n">
        <f aca="false">IF($B54&lt;=BV$2,IF($C54&gt;=BV$2,$D54,0),0)</f>
        <v>0</v>
      </c>
    </row>
    <row r="55" customFormat="false" ht="12" hidden="false" customHeight="true" outlineLevel="0" collapsed="false">
      <c r="B55" s="59" t="n">
        <v>36861</v>
      </c>
      <c r="C55" s="59" t="n">
        <v>36861</v>
      </c>
      <c r="E55" s="61" t="n">
        <v>5.33</v>
      </c>
      <c r="F55" s="7" t="s">
        <v>133</v>
      </c>
      <c r="H55" s="73" t="n">
        <f aca="false">((I55-E55)*SUM(M55:AV55)*10000)</f>
        <v>0</v>
      </c>
      <c r="I55" s="74" t="n">
        <v>5.795</v>
      </c>
      <c r="J55" s="7" t="s">
        <v>63</v>
      </c>
      <c r="K55" s="7" t="n">
        <f aca="false">IF(I55=1,0,G55)</f>
        <v>0</v>
      </c>
      <c r="L55" s="63" t="n">
        <f aca="false">IF($B55&lt;=L$2,IF($C55&gt;=L$2,$D55,0),0)</f>
        <v>0</v>
      </c>
      <c r="M55" s="63" t="n">
        <f aca="false">IF($B55&lt;=M$2,IF($C55&gt;=M$2,$D55,0),0)</f>
        <v>0</v>
      </c>
      <c r="N55" s="63" t="n">
        <f aca="false">IF($B55&lt;=N$2,IF($C55&gt;=N$2,$D55,0),0)</f>
        <v>0</v>
      </c>
      <c r="O55" s="63" t="n">
        <f aca="false">IF($B55&lt;=O$2,IF($C55&gt;=O$2,$D55,0),0)</f>
        <v>0</v>
      </c>
      <c r="P55" s="63" t="n">
        <f aca="false">IF($B55&lt;=P$2,IF($C55&gt;=P$2,$D55,0),0)</f>
        <v>0</v>
      </c>
      <c r="Q55" s="63" t="n">
        <f aca="false">IF($B55&lt;=Q$2,IF($C55&gt;=Q$2,$D55,0),0)</f>
        <v>0</v>
      </c>
      <c r="R55" s="63" t="n">
        <f aca="false">IF($B55&lt;=R$2,IF($C55&gt;=R$2,$D55,0),0)</f>
        <v>0</v>
      </c>
      <c r="S55" s="63" t="n">
        <f aca="false">IF($B55&lt;=S$2,IF($C55&gt;=S$2,$D55,0),0)</f>
        <v>0</v>
      </c>
      <c r="T55" s="63" t="n">
        <f aca="false">IF($B55&lt;=T$2,IF($C55&gt;=T$2,$D55,0),0)</f>
        <v>0</v>
      </c>
      <c r="U55" s="63" t="n">
        <f aca="false">IF($B55&lt;=U$2,IF($C55&gt;=U$2,$D55,0),0)</f>
        <v>0</v>
      </c>
      <c r="V55" s="63" t="n">
        <f aca="false">IF($B55&lt;=V$2,IF($C55&gt;=V$2,$D55,0),0)</f>
        <v>0</v>
      </c>
      <c r="W55" s="63" t="n">
        <f aca="false">IF($B55&lt;=W$2,IF($C55&gt;=W$2,$D55,0),0)</f>
        <v>0</v>
      </c>
      <c r="X55" s="63" t="n">
        <f aca="false">IF($B55&lt;=X$2,IF($C55&gt;=X$2,$D55,0),0)</f>
        <v>0</v>
      </c>
      <c r="Y55" s="63" t="n">
        <f aca="false">IF($B55&lt;=Y$2,IF($C55&gt;=Y$2,$D55,0),0)</f>
        <v>0</v>
      </c>
      <c r="Z55" s="63" t="n">
        <f aca="false">IF($B55&lt;=Z$2,IF($C55&gt;=Z$2,$D55,0),0)</f>
        <v>0</v>
      </c>
      <c r="AA55" s="63" t="n">
        <f aca="false">IF($B55&lt;=AA$2,IF($C55&gt;=AA$2,$D55,0),0)</f>
        <v>0</v>
      </c>
      <c r="AB55" s="63" t="n">
        <f aca="false">IF($B55&lt;=AB$2,IF($C55&gt;=AB$2,$D55,0),0)</f>
        <v>0</v>
      </c>
      <c r="AC55" s="63" t="n">
        <f aca="false">IF($B55&lt;=AC$2,IF($C55&gt;=AC$2,$D55,0),0)</f>
        <v>0</v>
      </c>
      <c r="AD55" s="63" t="n">
        <f aca="false">IF($B55&lt;=AD$2,IF($C55&gt;=AD$2,$D55,0),0)</f>
        <v>0</v>
      </c>
      <c r="AE55" s="63" t="n">
        <f aca="false">IF($B55&lt;=AE$2,IF($C55&gt;=AE$2,$D55,0),0)</f>
        <v>0</v>
      </c>
      <c r="AF55" s="63" t="n">
        <f aca="false">IF($B55&lt;=AF$2,IF($C55&gt;=AF$2,$D55,0),0)</f>
        <v>0</v>
      </c>
      <c r="AG55" s="63" t="n">
        <f aca="false">IF($B55&lt;=AG$2,IF($C55&gt;=AG$2,$D55,0),0)</f>
        <v>0</v>
      </c>
      <c r="AH55" s="63" t="n">
        <f aca="false">IF($B55&lt;=AH$2,IF($C55&gt;=AH$2,$D55,0),0)</f>
        <v>0</v>
      </c>
      <c r="AI55" s="63" t="n">
        <f aca="false">IF($B55&lt;=AI$2,IF($C55&gt;=AI$2,$D55,0),0)</f>
        <v>0</v>
      </c>
      <c r="AJ55" s="63" t="n">
        <f aca="false">IF($B55&lt;=AJ$2,IF($C55&gt;=AJ$2,$D55,0),0)</f>
        <v>0</v>
      </c>
      <c r="AK55" s="63" t="n">
        <f aca="false">IF($B55&lt;=AK$2,IF($C55&gt;=AK$2,$D55,0),0)</f>
        <v>0</v>
      </c>
      <c r="AL55" s="63" t="n">
        <f aca="false">IF($B55&lt;=AL$2,IF($C55&gt;=AL$2,$D55,0),0)</f>
        <v>0</v>
      </c>
      <c r="AM55" s="63" t="n">
        <f aca="false">IF($B55&lt;=AM$2,IF($C55&gt;=AM$2,$D55,0),0)</f>
        <v>0</v>
      </c>
      <c r="AN55" s="63" t="n">
        <f aca="false">IF($B55&lt;=AN$2,IF($C55&gt;=AN$2,$D55,0),0)</f>
        <v>0</v>
      </c>
      <c r="AO55" s="63" t="n">
        <f aca="false">IF($B55&lt;=AO$2,IF($C55&gt;=AO$2,$D55,0),0)</f>
        <v>0</v>
      </c>
      <c r="AP55" s="63" t="n">
        <f aca="false">IF($B55&lt;=AP$2,IF($C55&gt;=AP$2,$D55,0),0)</f>
        <v>0</v>
      </c>
      <c r="AQ55" s="63" t="n">
        <f aca="false">IF($B55&lt;=AQ$2,IF($C55&gt;=AQ$2,$D55,0),0)</f>
        <v>0</v>
      </c>
      <c r="AR55" s="63" t="n">
        <f aca="false">IF($B55&lt;=AR$2,IF($C55&gt;=AR$2,$D55,0),0)</f>
        <v>0</v>
      </c>
      <c r="AS55" s="63" t="n">
        <f aca="false">IF($B55&lt;=AS$2,IF($C55&gt;=AS$2,$D55,0),0)</f>
        <v>0</v>
      </c>
      <c r="AT55" s="63" t="n">
        <f aca="false">IF($B55&lt;=AT$2,IF($C55&gt;=AT$2,$D55,0),0)</f>
        <v>0</v>
      </c>
      <c r="AU55" s="63" t="n">
        <f aca="false">IF($B55&lt;=AU$2,IF($C55&gt;=AU$2,$D55,0),0)</f>
        <v>0</v>
      </c>
      <c r="AV55" s="63" t="n">
        <f aca="false">IF($B55&lt;=AV$2,IF($C55&gt;=AV$2,$D55,0),0)</f>
        <v>0</v>
      </c>
      <c r="AW55" s="63" t="n">
        <f aca="false">IF($B55&lt;=AW$2,IF($C55&gt;=AW$2,$D55,0),0)</f>
        <v>0</v>
      </c>
      <c r="AX55" s="63" t="n">
        <f aca="false">IF($B55&lt;=AX$2,IF($C55&gt;=AX$2,$D55,0),0)</f>
        <v>0</v>
      </c>
      <c r="AY55" s="63" t="n">
        <f aca="false">IF($B55&lt;=AY$2,IF($C55&gt;=AY$2,$D55,0),0)</f>
        <v>0</v>
      </c>
      <c r="AZ55" s="63" t="n">
        <f aca="false">IF($B55&lt;=AZ$2,IF($C55&gt;=AZ$2,$D55,0),0)</f>
        <v>0</v>
      </c>
      <c r="BA55" s="63" t="n">
        <f aca="false">IF($B55&lt;=BA$2,IF($C55&gt;=BA$2,$D55,0),0)</f>
        <v>0</v>
      </c>
      <c r="BB55" s="63" t="n">
        <f aca="false">IF($B55&lt;=BB$2,IF($C55&gt;=BB$2,$D55,0),0)</f>
        <v>0</v>
      </c>
      <c r="BC55" s="63" t="n">
        <f aca="false">IF($B55&lt;=BC$2,IF($C55&gt;=BC$2,$D55,0),0)</f>
        <v>0</v>
      </c>
      <c r="BD55" s="63" t="n">
        <f aca="false">IF($B55&lt;=BD$2,IF($C55&gt;=BD$2,$D55,0),0)</f>
        <v>0</v>
      </c>
      <c r="BE55" s="63" t="n">
        <f aca="false">IF($B55&lt;=BE$2,IF($C55&gt;=BE$2,$D55,0),0)</f>
        <v>0</v>
      </c>
      <c r="BF55" s="63" t="n">
        <f aca="false">IF($B55&lt;=BF$2,IF($C55&gt;=BF$2,$D55,0),0)</f>
        <v>0</v>
      </c>
      <c r="BG55" s="63" t="n">
        <f aca="false">IF($B55&lt;=BG$2,IF($C55&gt;=BG$2,$D55,0),0)</f>
        <v>0</v>
      </c>
      <c r="BH55" s="63" t="n">
        <f aca="false">IF($B55&lt;=BH$2,IF($C55&gt;=BH$2,$D55,0),0)</f>
        <v>0</v>
      </c>
      <c r="BI55" s="63" t="n">
        <f aca="false">IF($B55&lt;=BI$2,IF($C55&gt;=BI$2,$D55,0),0)</f>
        <v>0</v>
      </c>
      <c r="BJ55" s="63" t="n">
        <f aca="false">IF($B55&lt;=BJ$2,IF($C55&gt;=BJ$2,$D55,0),0)</f>
        <v>0</v>
      </c>
      <c r="BK55" s="63" t="n">
        <f aca="false">IF($B55&lt;=BK$2,IF($C55&gt;=BK$2,$D55,0),0)</f>
        <v>0</v>
      </c>
      <c r="BL55" s="63" t="n">
        <f aca="false">IF($B55&lt;=BL$2,IF($C55&gt;=BL$2,$D55,0),0)</f>
        <v>0</v>
      </c>
      <c r="BM55" s="63" t="n">
        <f aca="false">IF($B55&lt;=BM$2,IF($C55&gt;=BM$2,$D55,0),0)</f>
        <v>0</v>
      </c>
      <c r="BN55" s="63" t="n">
        <f aca="false">IF($B55&lt;=BN$2,IF($C55&gt;=BN$2,$D55,0),0)</f>
        <v>0</v>
      </c>
      <c r="BO55" s="63" t="n">
        <f aca="false">IF($B55&lt;=BO$2,IF($C55&gt;=BO$2,$D55,0),0)</f>
        <v>0</v>
      </c>
      <c r="BP55" s="63" t="n">
        <f aca="false">IF($B55&lt;=BP$2,IF($C55&gt;=BP$2,$D55,0),0)</f>
        <v>0</v>
      </c>
      <c r="BQ55" s="63" t="n">
        <f aca="false">IF($B55&lt;=BQ$2,IF($C55&gt;=BQ$2,$D55,0),0)</f>
        <v>0</v>
      </c>
      <c r="BR55" s="63" t="n">
        <f aca="false">IF($B55&lt;=BR$2,IF($C55&gt;=BR$2,$D55,0),0)</f>
        <v>0</v>
      </c>
      <c r="BS55" s="63" t="n">
        <f aca="false">IF($B55&lt;=BS$2,IF($C55&gt;=BS$2,$D55,0),0)</f>
        <v>0</v>
      </c>
      <c r="BT55" s="63" t="n">
        <f aca="false">IF($B55&lt;=BT$2,IF($C55&gt;=BT$2,$D55,0),0)</f>
        <v>0</v>
      </c>
      <c r="BU55" s="63" t="n">
        <f aca="false">IF($B55&lt;=BU$2,IF($C55&gt;=BU$2,$D55,0),0)</f>
        <v>0</v>
      </c>
      <c r="BV55" s="63" t="n">
        <f aca="false">IF($B55&lt;=BV$2,IF($C55&gt;=BV$2,$D55,0),0)</f>
        <v>0</v>
      </c>
    </row>
    <row r="56" customFormat="false" ht="12" hidden="false" customHeight="true" outlineLevel="0" collapsed="false">
      <c r="B56" s="59" t="n">
        <v>36982</v>
      </c>
      <c r="C56" s="59" t="n">
        <v>37165</v>
      </c>
      <c r="E56" s="61" t="n">
        <v>4.465</v>
      </c>
      <c r="F56" s="7" t="s">
        <v>133</v>
      </c>
      <c r="H56" s="73" t="n">
        <f aca="false">((I56-E56)*SUM(M56:AV56)*10000)</f>
        <v>0</v>
      </c>
      <c r="I56" s="74" t="n">
        <v>5.795</v>
      </c>
      <c r="J56" s="7" t="s">
        <v>63</v>
      </c>
      <c r="K56" s="7" t="n">
        <f aca="false">IF(I56=1,0,G56)</f>
        <v>0</v>
      </c>
      <c r="L56" s="63" t="n">
        <f aca="false">IF($B56&lt;=L$2,IF($C56&gt;=L$2,$D56,0),0)</f>
        <v>0</v>
      </c>
      <c r="M56" s="63" t="n">
        <f aca="false">IF($B56&lt;=M$2,IF($C56&gt;=M$2,$D56,0),0)</f>
        <v>0</v>
      </c>
      <c r="N56" s="63" t="n">
        <f aca="false">IF($B56&lt;=N$2,IF($C56&gt;=N$2,$D56,0),0)</f>
        <v>0</v>
      </c>
      <c r="O56" s="63" t="n">
        <f aca="false">IF($B56&lt;=O$2,IF($C56&gt;=O$2,$D56,0),0)</f>
        <v>0</v>
      </c>
      <c r="P56" s="63" t="n">
        <f aca="false">IF($B56&lt;=P$2,IF($C56&gt;=P$2,$D56,0),0)</f>
        <v>0</v>
      </c>
      <c r="Q56" s="63" t="n">
        <f aca="false">IF($B56&lt;=Q$2,IF($C56&gt;=Q$2,$D56,0),0)</f>
        <v>0</v>
      </c>
      <c r="R56" s="63" t="n">
        <f aca="false">IF($B56&lt;=R$2,IF($C56&gt;=R$2,$D56,0),0)</f>
        <v>0</v>
      </c>
      <c r="S56" s="63" t="n">
        <f aca="false">IF($B56&lt;=S$2,IF($C56&gt;=S$2,$D56,0),0)</f>
        <v>0</v>
      </c>
      <c r="T56" s="63" t="n">
        <f aca="false">IF($B56&lt;=T$2,IF($C56&gt;=T$2,$D56,0),0)</f>
        <v>0</v>
      </c>
      <c r="U56" s="63" t="n">
        <f aca="false">IF($B56&lt;=U$2,IF($C56&gt;=U$2,$D56,0),0)</f>
        <v>0</v>
      </c>
      <c r="V56" s="63" t="n">
        <f aca="false">IF($B56&lt;=V$2,IF($C56&gt;=V$2,$D56,0),0)</f>
        <v>0</v>
      </c>
      <c r="W56" s="63" t="n">
        <f aca="false">IF($B56&lt;=W$2,IF($C56&gt;=W$2,$D56,0),0)</f>
        <v>0</v>
      </c>
      <c r="X56" s="63" t="n">
        <f aca="false">IF($B56&lt;=X$2,IF($C56&gt;=X$2,$D56,0),0)</f>
        <v>0</v>
      </c>
      <c r="Y56" s="63" t="n">
        <f aca="false">IF($B56&lt;=Y$2,IF($C56&gt;=Y$2,$D56,0),0)</f>
        <v>0</v>
      </c>
      <c r="Z56" s="63" t="n">
        <f aca="false">IF($B56&lt;=Z$2,IF($C56&gt;=Z$2,$D56,0),0)</f>
        <v>0</v>
      </c>
      <c r="AA56" s="63" t="n">
        <f aca="false">IF($B56&lt;=AA$2,IF($C56&gt;=AA$2,$D56,0),0)</f>
        <v>0</v>
      </c>
      <c r="AB56" s="63" t="n">
        <f aca="false">IF($B56&lt;=AB$2,IF($C56&gt;=AB$2,$D56,0),0)</f>
        <v>0</v>
      </c>
      <c r="AC56" s="63" t="n">
        <f aca="false">IF($B56&lt;=AC$2,IF($C56&gt;=AC$2,$D56,0),0)</f>
        <v>0</v>
      </c>
      <c r="AD56" s="63" t="n">
        <f aca="false">IF($B56&lt;=AD$2,IF($C56&gt;=AD$2,$D56,0),0)</f>
        <v>0</v>
      </c>
      <c r="AE56" s="63" t="n">
        <f aca="false">IF($B56&lt;=AE$2,IF($C56&gt;=AE$2,$D56,0),0)</f>
        <v>0</v>
      </c>
      <c r="AF56" s="63" t="n">
        <f aca="false">IF($B56&lt;=AF$2,IF($C56&gt;=AF$2,$D56,0),0)</f>
        <v>0</v>
      </c>
      <c r="AG56" s="63" t="n">
        <f aca="false">IF($B56&lt;=AG$2,IF($C56&gt;=AG$2,$D56,0),0)</f>
        <v>0</v>
      </c>
      <c r="AH56" s="63" t="n">
        <f aca="false">IF($B56&lt;=AH$2,IF($C56&gt;=AH$2,$D56,0),0)</f>
        <v>0</v>
      </c>
      <c r="AI56" s="63" t="n">
        <f aca="false">IF($B56&lt;=AI$2,IF($C56&gt;=AI$2,$D56,0),0)</f>
        <v>0</v>
      </c>
      <c r="AJ56" s="63" t="n">
        <f aca="false">IF($B56&lt;=AJ$2,IF($C56&gt;=AJ$2,$D56,0),0)</f>
        <v>0</v>
      </c>
      <c r="AK56" s="63" t="n">
        <f aca="false">IF($B56&lt;=AK$2,IF($C56&gt;=AK$2,$D56,0),0)</f>
        <v>0</v>
      </c>
      <c r="AL56" s="63" t="n">
        <f aca="false">IF($B56&lt;=AL$2,IF($C56&gt;=AL$2,$D56,0),0)</f>
        <v>0</v>
      </c>
      <c r="AM56" s="63" t="n">
        <f aca="false">IF($B56&lt;=AM$2,IF($C56&gt;=AM$2,$D56,0),0)</f>
        <v>0</v>
      </c>
      <c r="AN56" s="63" t="n">
        <f aca="false">IF($B56&lt;=AN$2,IF($C56&gt;=AN$2,$D56,0),0)</f>
        <v>0</v>
      </c>
      <c r="AO56" s="63" t="n">
        <f aca="false">IF($B56&lt;=AO$2,IF($C56&gt;=AO$2,$D56,0),0)</f>
        <v>0</v>
      </c>
      <c r="AP56" s="63" t="n">
        <f aca="false">IF($B56&lt;=AP$2,IF($C56&gt;=AP$2,$D56,0),0)</f>
        <v>0</v>
      </c>
      <c r="AQ56" s="63" t="n">
        <f aca="false">IF($B56&lt;=AQ$2,IF($C56&gt;=AQ$2,$D56,0),0)</f>
        <v>0</v>
      </c>
      <c r="AR56" s="63" t="n">
        <f aca="false">IF($B56&lt;=AR$2,IF($C56&gt;=AR$2,$D56,0),0)</f>
        <v>0</v>
      </c>
      <c r="AS56" s="63" t="n">
        <f aca="false">IF($B56&lt;=AS$2,IF($C56&gt;=AS$2,$D56,0),0)</f>
        <v>0</v>
      </c>
      <c r="AT56" s="63" t="n">
        <f aca="false">IF($B56&lt;=AT$2,IF($C56&gt;=AT$2,$D56,0),0)</f>
        <v>0</v>
      </c>
      <c r="AU56" s="63" t="n">
        <f aca="false">IF($B56&lt;=AU$2,IF($C56&gt;=AU$2,$D56,0),0)</f>
        <v>0</v>
      </c>
      <c r="AV56" s="63" t="n">
        <f aca="false">IF($B56&lt;=AV$2,IF($C56&gt;=AV$2,$D56,0),0)</f>
        <v>0</v>
      </c>
      <c r="AW56" s="63" t="n">
        <f aca="false">IF($B56&lt;=AW$2,IF($C56&gt;=AW$2,$D56,0),0)</f>
        <v>0</v>
      </c>
      <c r="AX56" s="63" t="n">
        <f aca="false">IF($B56&lt;=AX$2,IF($C56&gt;=AX$2,$D56,0),0)</f>
        <v>0</v>
      </c>
      <c r="AY56" s="63" t="n">
        <f aca="false">IF($B56&lt;=AY$2,IF($C56&gt;=AY$2,$D56,0),0)</f>
        <v>0</v>
      </c>
      <c r="AZ56" s="63" t="n">
        <f aca="false">IF($B56&lt;=AZ$2,IF($C56&gt;=AZ$2,$D56,0),0)</f>
        <v>0</v>
      </c>
      <c r="BA56" s="63" t="n">
        <f aca="false">IF($B56&lt;=BA$2,IF($C56&gt;=BA$2,$D56,0),0)</f>
        <v>0</v>
      </c>
      <c r="BB56" s="63" t="n">
        <f aca="false">IF($B56&lt;=BB$2,IF($C56&gt;=BB$2,$D56,0),0)</f>
        <v>0</v>
      </c>
      <c r="BC56" s="63" t="n">
        <f aca="false">IF($B56&lt;=BC$2,IF($C56&gt;=BC$2,$D56,0),0)</f>
        <v>0</v>
      </c>
      <c r="BD56" s="63" t="n">
        <f aca="false">IF($B56&lt;=BD$2,IF($C56&gt;=BD$2,$D56,0),0)</f>
        <v>0</v>
      </c>
      <c r="BE56" s="63" t="n">
        <f aca="false">IF($B56&lt;=BE$2,IF($C56&gt;=BE$2,$D56,0),0)</f>
        <v>0</v>
      </c>
      <c r="BF56" s="63" t="n">
        <f aca="false">IF($B56&lt;=BF$2,IF($C56&gt;=BF$2,$D56,0),0)</f>
        <v>0</v>
      </c>
      <c r="BG56" s="63" t="n">
        <f aca="false">IF($B56&lt;=BG$2,IF($C56&gt;=BG$2,$D56,0),0)</f>
        <v>0</v>
      </c>
      <c r="BH56" s="63" t="n">
        <f aca="false">IF($B56&lt;=BH$2,IF($C56&gt;=BH$2,$D56,0),0)</f>
        <v>0</v>
      </c>
      <c r="BI56" s="63" t="n">
        <f aca="false">IF($B56&lt;=BI$2,IF($C56&gt;=BI$2,$D56,0),0)</f>
        <v>0</v>
      </c>
      <c r="BJ56" s="63" t="n">
        <f aca="false">IF($B56&lt;=BJ$2,IF($C56&gt;=BJ$2,$D56,0),0)</f>
        <v>0</v>
      </c>
      <c r="BK56" s="63" t="n">
        <f aca="false">IF($B56&lt;=BK$2,IF($C56&gt;=BK$2,$D56,0),0)</f>
        <v>0</v>
      </c>
      <c r="BL56" s="63" t="n">
        <f aca="false">IF($B56&lt;=BL$2,IF($C56&gt;=BL$2,$D56,0),0)</f>
        <v>0</v>
      </c>
      <c r="BM56" s="63" t="n">
        <f aca="false">IF($B56&lt;=BM$2,IF($C56&gt;=BM$2,$D56,0),0)</f>
        <v>0</v>
      </c>
      <c r="BN56" s="63" t="n">
        <f aca="false">IF($B56&lt;=BN$2,IF($C56&gt;=BN$2,$D56,0),0)</f>
        <v>0</v>
      </c>
      <c r="BO56" s="63" t="n">
        <f aca="false">IF($B56&lt;=BO$2,IF($C56&gt;=BO$2,$D56,0),0)</f>
        <v>0</v>
      </c>
      <c r="BP56" s="63" t="n">
        <f aca="false">IF($B56&lt;=BP$2,IF($C56&gt;=BP$2,$D56,0),0)</f>
        <v>0</v>
      </c>
      <c r="BQ56" s="63" t="n">
        <f aca="false">IF($B56&lt;=BQ$2,IF($C56&gt;=BQ$2,$D56,0),0)</f>
        <v>0</v>
      </c>
      <c r="BR56" s="63" t="n">
        <f aca="false">IF($B56&lt;=BR$2,IF($C56&gt;=BR$2,$D56,0),0)</f>
        <v>0</v>
      </c>
      <c r="BS56" s="63" t="n">
        <f aca="false">IF($B56&lt;=BS$2,IF($C56&gt;=BS$2,$D56,0),0)</f>
        <v>0</v>
      </c>
      <c r="BT56" s="63" t="n">
        <f aca="false">IF($B56&lt;=BT$2,IF($C56&gt;=BT$2,$D56,0),0)</f>
        <v>0</v>
      </c>
      <c r="BU56" s="63" t="n">
        <f aca="false">IF($B56&lt;=BU$2,IF($C56&gt;=BU$2,$D56,0),0)</f>
        <v>0</v>
      </c>
      <c r="BV56" s="63" t="n">
        <f aca="false">IF($B56&lt;=BV$2,IF($C56&gt;=BV$2,$D56,0),0)</f>
        <v>0</v>
      </c>
    </row>
    <row r="57" customFormat="false" ht="12" hidden="false" customHeight="true" outlineLevel="0" collapsed="false">
      <c r="B57" s="59" t="n">
        <v>36831</v>
      </c>
      <c r="C57" s="59" t="n">
        <v>36831</v>
      </c>
      <c r="E57" s="61" t="n">
        <v>5.125</v>
      </c>
      <c r="F57" s="7" t="s">
        <v>133</v>
      </c>
      <c r="H57" s="73" t="n">
        <f aca="false">((I57-E57)*SUM(M57:AV57)*10000)</f>
        <v>0</v>
      </c>
      <c r="I57" s="74" t="n">
        <v>5.795</v>
      </c>
      <c r="J57" s="7" t="s">
        <v>63</v>
      </c>
      <c r="K57" s="7" t="n">
        <f aca="false">IF(I57=1,0,G57)</f>
        <v>0</v>
      </c>
      <c r="L57" s="63" t="n">
        <f aca="false">IF($B57&lt;=L$2,IF($C57&gt;=L$2,$D57,0),0)</f>
        <v>0</v>
      </c>
      <c r="M57" s="63" t="n">
        <f aca="false">IF($B57&lt;=M$2,IF($C57&gt;=M$2,$D57,0),0)</f>
        <v>0</v>
      </c>
      <c r="N57" s="63" t="n">
        <f aca="false">IF($B57&lt;=N$2,IF($C57&gt;=N$2,$D57,0),0)</f>
        <v>0</v>
      </c>
      <c r="O57" s="63" t="n">
        <f aca="false">IF($B57&lt;=O$2,IF($C57&gt;=O$2,$D57,0),0)</f>
        <v>0</v>
      </c>
      <c r="P57" s="63" t="n">
        <f aca="false">IF($B57&lt;=P$2,IF($C57&gt;=P$2,$D57,0),0)</f>
        <v>0</v>
      </c>
      <c r="Q57" s="63" t="n">
        <f aca="false">IF($B57&lt;=Q$2,IF($C57&gt;=Q$2,$D57,0),0)</f>
        <v>0</v>
      </c>
      <c r="R57" s="63" t="n">
        <f aca="false">IF($B57&lt;=R$2,IF($C57&gt;=R$2,$D57,0),0)</f>
        <v>0</v>
      </c>
      <c r="S57" s="63" t="n">
        <f aca="false">IF($B57&lt;=S$2,IF($C57&gt;=S$2,$D57,0),0)</f>
        <v>0</v>
      </c>
      <c r="T57" s="63" t="n">
        <f aca="false">IF($B57&lt;=T$2,IF($C57&gt;=T$2,$D57,0),0)</f>
        <v>0</v>
      </c>
      <c r="U57" s="63" t="n">
        <f aca="false">IF($B57&lt;=U$2,IF($C57&gt;=U$2,$D57,0),0)</f>
        <v>0</v>
      </c>
      <c r="V57" s="63" t="n">
        <f aca="false">IF($B57&lt;=V$2,IF($C57&gt;=V$2,$D57,0),0)</f>
        <v>0</v>
      </c>
      <c r="W57" s="63" t="n">
        <f aca="false">IF($B57&lt;=W$2,IF($C57&gt;=W$2,$D57,0),0)</f>
        <v>0</v>
      </c>
      <c r="X57" s="63" t="n">
        <f aca="false">IF($B57&lt;=X$2,IF($C57&gt;=X$2,$D57,0),0)</f>
        <v>0</v>
      </c>
      <c r="Y57" s="63" t="n">
        <f aca="false">IF($B57&lt;=Y$2,IF($C57&gt;=Y$2,$D57,0),0)</f>
        <v>0</v>
      </c>
      <c r="Z57" s="63" t="n">
        <f aca="false">IF($B57&lt;=Z$2,IF($C57&gt;=Z$2,$D57,0),0)</f>
        <v>0</v>
      </c>
      <c r="AA57" s="63" t="n">
        <f aca="false">IF($B57&lt;=AA$2,IF($C57&gt;=AA$2,$D57,0),0)</f>
        <v>0</v>
      </c>
      <c r="AB57" s="63" t="n">
        <f aca="false">IF($B57&lt;=AB$2,IF($C57&gt;=AB$2,$D57,0),0)</f>
        <v>0</v>
      </c>
      <c r="AC57" s="63" t="n">
        <f aca="false">IF($B57&lt;=AC$2,IF($C57&gt;=AC$2,$D57,0),0)</f>
        <v>0</v>
      </c>
      <c r="AD57" s="63" t="n">
        <f aca="false">IF($B57&lt;=AD$2,IF($C57&gt;=AD$2,$D57,0),0)</f>
        <v>0</v>
      </c>
      <c r="AE57" s="63" t="n">
        <f aca="false">IF($B57&lt;=AE$2,IF($C57&gt;=AE$2,$D57,0),0)</f>
        <v>0</v>
      </c>
      <c r="AF57" s="63" t="n">
        <f aca="false">IF($B57&lt;=AF$2,IF($C57&gt;=AF$2,$D57,0),0)</f>
        <v>0</v>
      </c>
      <c r="AG57" s="63" t="n">
        <f aca="false">IF($B57&lt;=AG$2,IF($C57&gt;=AG$2,$D57,0),0)</f>
        <v>0</v>
      </c>
      <c r="AH57" s="63" t="n">
        <f aca="false">IF($B57&lt;=AH$2,IF($C57&gt;=AH$2,$D57,0),0)</f>
        <v>0</v>
      </c>
      <c r="AI57" s="63" t="n">
        <f aca="false">IF($B57&lt;=AI$2,IF($C57&gt;=AI$2,$D57,0),0)</f>
        <v>0</v>
      </c>
      <c r="AJ57" s="63" t="n">
        <f aca="false">IF($B57&lt;=AJ$2,IF($C57&gt;=AJ$2,$D57,0),0)</f>
        <v>0</v>
      </c>
      <c r="AK57" s="63" t="n">
        <f aca="false">IF($B57&lt;=AK$2,IF($C57&gt;=AK$2,$D57,0),0)</f>
        <v>0</v>
      </c>
      <c r="AL57" s="63" t="n">
        <f aca="false">IF($B57&lt;=AL$2,IF($C57&gt;=AL$2,$D57,0),0)</f>
        <v>0</v>
      </c>
      <c r="AM57" s="63" t="n">
        <f aca="false">IF($B57&lt;=AM$2,IF($C57&gt;=AM$2,$D57,0),0)</f>
        <v>0</v>
      </c>
      <c r="AN57" s="63" t="n">
        <f aca="false">IF($B57&lt;=AN$2,IF($C57&gt;=AN$2,$D57,0),0)</f>
        <v>0</v>
      </c>
      <c r="AO57" s="63" t="n">
        <f aca="false">IF($B57&lt;=AO$2,IF($C57&gt;=AO$2,$D57,0),0)</f>
        <v>0</v>
      </c>
      <c r="AP57" s="63" t="n">
        <f aca="false">IF($B57&lt;=AP$2,IF($C57&gt;=AP$2,$D57,0),0)</f>
        <v>0</v>
      </c>
      <c r="AQ57" s="63" t="n">
        <f aca="false">IF($B57&lt;=AQ$2,IF($C57&gt;=AQ$2,$D57,0),0)</f>
        <v>0</v>
      </c>
      <c r="AR57" s="63" t="n">
        <f aca="false">IF($B57&lt;=AR$2,IF($C57&gt;=AR$2,$D57,0),0)</f>
        <v>0</v>
      </c>
      <c r="AS57" s="63" t="n">
        <f aca="false">IF($B57&lt;=AS$2,IF($C57&gt;=AS$2,$D57,0),0)</f>
        <v>0</v>
      </c>
      <c r="AT57" s="63" t="n">
        <f aca="false">IF($B57&lt;=AT$2,IF($C57&gt;=AT$2,$D57,0),0)</f>
        <v>0</v>
      </c>
      <c r="AU57" s="63" t="n">
        <f aca="false">IF($B57&lt;=AU$2,IF($C57&gt;=AU$2,$D57,0),0)</f>
        <v>0</v>
      </c>
      <c r="AV57" s="63" t="n">
        <f aca="false">IF($B57&lt;=AV$2,IF($C57&gt;=AV$2,$D57,0),0)</f>
        <v>0</v>
      </c>
      <c r="AW57" s="63" t="n">
        <f aca="false">IF($B57&lt;=AW$2,IF($C57&gt;=AW$2,$D57,0),0)</f>
        <v>0</v>
      </c>
      <c r="AX57" s="63" t="n">
        <f aca="false">IF($B57&lt;=AX$2,IF($C57&gt;=AX$2,$D57,0),0)</f>
        <v>0</v>
      </c>
      <c r="AY57" s="63" t="n">
        <f aca="false">IF($B57&lt;=AY$2,IF($C57&gt;=AY$2,$D57,0),0)</f>
        <v>0</v>
      </c>
      <c r="AZ57" s="63" t="n">
        <f aca="false">IF($B57&lt;=AZ$2,IF($C57&gt;=AZ$2,$D57,0),0)</f>
        <v>0</v>
      </c>
      <c r="BA57" s="63" t="n">
        <f aca="false">IF($B57&lt;=BA$2,IF($C57&gt;=BA$2,$D57,0),0)</f>
        <v>0</v>
      </c>
      <c r="BB57" s="63" t="n">
        <f aca="false">IF($B57&lt;=BB$2,IF($C57&gt;=BB$2,$D57,0),0)</f>
        <v>0</v>
      </c>
      <c r="BC57" s="63" t="n">
        <f aca="false">IF($B57&lt;=BC$2,IF($C57&gt;=BC$2,$D57,0),0)</f>
        <v>0</v>
      </c>
      <c r="BD57" s="63" t="n">
        <f aca="false">IF($B57&lt;=BD$2,IF($C57&gt;=BD$2,$D57,0),0)</f>
        <v>0</v>
      </c>
      <c r="BE57" s="63" t="n">
        <f aca="false">IF($B57&lt;=BE$2,IF($C57&gt;=BE$2,$D57,0),0)</f>
        <v>0</v>
      </c>
      <c r="BF57" s="63" t="n">
        <f aca="false">IF($B57&lt;=BF$2,IF($C57&gt;=BF$2,$D57,0),0)</f>
        <v>0</v>
      </c>
      <c r="BG57" s="63" t="n">
        <f aca="false">IF($B57&lt;=BG$2,IF($C57&gt;=BG$2,$D57,0),0)</f>
        <v>0</v>
      </c>
      <c r="BH57" s="63" t="n">
        <f aca="false">IF($B57&lt;=BH$2,IF($C57&gt;=BH$2,$D57,0),0)</f>
        <v>0</v>
      </c>
      <c r="BI57" s="63" t="n">
        <f aca="false">IF($B57&lt;=BI$2,IF($C57&gt;=BI$2,$D57,0),0)</f>
        <v>0</v>
      </c>
      <c r="BJ57" s="63" t="n">
        <f aca="false">IF($B57&lt;=BJ$2,IF($C57&gt;=BJ$2,$D57,0),0)</f>
        <v>0</v>
      </c>
      <c r="BK57" s="63" t="n">
        <f aca="false">IF($B57&lt;=BK$2,IF($C57&gt;=BK$2,$D57,0),0)</f>
        <v>0</v>
      </c>
      <c r="BL57" s="63" t="n">
        <f aca="false">IF($B57&lt;=BL$2,IF($C57&gt;=BL$2,$D57,0),0)</f>
        <v>0</v>
      </c>
      <c r="BM57" s="63" t="n">
        <f aca="false">IF($B57&lt;=BM$2,IF($C57&gt;=BM$2,$D57,0),0)</f>
        <v>0</v>
      </c>
      <c r="BN57" s="63" t="n">
        <f aca="false">IF($B57&lt;=BN$2,IF($C57&gt;=BN$2,$D57,0),0)</f>
        <v>0</v>
      </c>
      <c r="BO57" s="63" t="n">
        <f aca="false">IF($B57&lt;=BO$2,IF($C57&gt;=BO$2,$D57,0),0)</f>
        <v>0</v>
      </c>
      <c r="BP57" s="63" t="n">
        <f aca="false">IF($B57&lt;=BP$2,IF($C57&gt;=BP$2,$D57,0),0)</f>
        <v>0</v>
      </c>
      <c r="BQ57" s="63" t="n">
        <f aca="false">IF($B57&lt;=BQ$2,IF($C57&gt;=BQ$2,$D57,0),0)</f>
        <v>0</v>
      </c>
      <c r="BR57" s="63" t="n">
        <f aca="false">IF($B57&lt;=BR$2,IF($C57&gt;=BR$2,$D57,0),0)</f>
        <v>0</v>
      </c>
      <c r="BS57" s="63" t="n">
        <f aca="false">IF($B57&lt;=BS$2,IF($C57&gt;=BS$2,$D57,0),0)</f>
        <v>0</v>
      </c>
      <c r="BT57" s="63" t="n">
        <f aca="false">IF($B57&lt;=BT$2,IF($C57&gt;=BT$2,$D57,0),0)</f>
        <v>0</v>
      </c>
      <c r="BU57" s="63" t="n">
        <f aca="false">IF($B57&lt;=BU$2,IF($C57&gt;=BU$2,$D57,0),0)</f>
        <v>0</v>
      </c>
      <c r="BV57" s="63" t="n">
        <f aca="false">IF($B57&lt;=BV$2,IF($C57&gt;=BV$2,$D57,0),0)</f>
        <v>0</v>
      </c>
    </row>
    <row r="58" customFormat="false" ht="12" hidden="false" customHeight="true" outlineLevel="0" collapsed="false">
      <c r="B58" s="59" t="n">
        <v>36831</v>
      </c>
      <c r="C58" s="59" t="n">
        <v>36831</v>
      </c>
      <c r="E58" s="61" t="n">
        <v>5.11</v>
      </c>
      <c r="F58" s="7" t="s">
        <v>133</v>
      </c>
      <c r="H58" s="73" t="n">
        <f aca="false">((I58-E58)*SUM(M58:AV58)*10000)</f>
        <v>0</v>
      </c>
      <c r="I58" s="74" t="n">
        <v>5.795</v>
      </c>
      <c r="J58" s="7" t="s">
        <v>63</v>
      </c>
      <c r="K58" s="7" t="n">
        <f aca="false">IF(I58=1,0,G58)</f>
        <v>0</v>
      </c>
      <c r="L58" s="63" t="n">
        <f aca="false">IF($B58&lt;=L$2,IF($C58&gt;=L$2,$D58,0),0)</f>
        <v>0</v>
      </c>
      <c r="M58" s="63" t="n">
        <f aca="false">IF($B58&lt;=M$2,IF($C58&gt;=M$2,$D58,0),0)</f>
        <v>0</v>
      </c>
      <c r="N58" s="63" t="n">
        <f aca="false">IF($B58&lt;=N$2,IF($C58&gt;=N$2,$D58,0),0)</f>
        <v>0</v>
      </c>
      <c r="O58" s="63" t="n">
        <f aca="false">IF($B58&lt;=O$2,IF($C58&gt;=O$2,$D58,0),0)</f>
        <v>0</v>
      </c>
      <c r="P58" s="63" t="n">
        <f aca="false">IF($B58&lt;=P$2,IF($C58&gt;=P$2,$D58,0),0)</f>
        <v>0</v>
      </c>
      <c r="Q58" s="63" t="n">
        <f aca="false">IF($B58&lt;=Q$2,IF($C58&gt;=Q$2,$D58,0),0)</f>
        <v>0</v>
      </c>
      <c r="R58" s="63" t="n">
        <f aca="false">IF($B58&lt;=R$2,IF($C58&gt;=R$2,$D58,0),0)</f>
        <v>0</v>
      </c>
      <c r="S58" s="63" t="n">
        <f aca="false">IF($B58&lt;=S$2,IF($C58&gt;=S$2,$D58,0),0)</f>
        <v>0</v>
      </c>
      <c r="T58" s="63" t="n">
        <f aca="false">IF($B58&lt;=T$2,IF($C58&gt;=T$2,$D58,0),0)</f>
        <v>0</v>
      </c>
      <c r="U58" s="63" t="n">
        <f aca="false">IF($B58&lt;=U$2,IF($C58&gt;=U$2,$D58,0),0)</f>
        <v>0</v>
      </c>
      <c r="V58" s="63" t="n">
        <f aca="false">IF($B58&lt;=V$2,IF($C58&gt;=V$2,$D58,0),0)</f>
        <v>0</v>
      </c>
      <c r="W58" s="63" t="n">
        <f aca="false">IF($B58&lt;=W$2,IF($C58&gt;=W$2,$D58,0),0)</f>
        <v>0</v>
      </c>
      <c r="X58" s="63" t="n">
        <f aca="false">IF($B58&lt;=X$2,IF($C58&gt;=X$2,$D58,0),0)</f>
        <v>0</v>
      </c>
      <c r="Y58" s="63" t="n">
        <f aca="false">IF($B58&lt;=Y$2,IF($C58&gt;=Y$2,$D58,0),0)</f>
        <v>0</v>
      </c>
      <c r="Z58" s="63" t="n">
        <f aca="false">IF($B58&lt;=Z$2,IF($C58&gt;=Z$2,$D58,0),0)</f>
        <v>0</v>
      </c>
      <c r="AA58" s="63" t="n">
        <f aca="false">IF($B58&lt;=AA$2,IF($C58&gt;=AA$2,$D58,0),0)</f>
        <v>0</v>
      </c>
      <c r="AB58" s="63" t="n">
        <f aca="false">IF($B58&lt;=AB$2,IF($C58&gt;=AB$2,$D58,0),0)</f>
        <v>0</v>
      </c>
      <c r="AC58" s="63" t="n">
        <f aca="false">IF($B58&lt;=AC$2,IF($C58&gt;=AC$2,$D58,0),0)</f>
        <v>0</v>
      </c>
      <c r="AD58" s="63" t="n">
        <f aca="false">IF($B58&lt;=AD$2,IF($C58&gt;=AD$2,$D58,0),0)</f>
        <v>0</v>
      </c>
      <c r="AE58" s="63" t="n">
        <f aca="false">IF($B58&lt;=AE$2,IF($C58&gt;=AE$2,$D58,0),0)</f>
        <v>0</v>
      </c>
      <c r="AF58" s="63" t="n">
        <f aca="false">IF($B58&lt;=AF$2,IF($C58&gt;=AF$2,$D58,0),0)</f>
        <v>0</v>
      </c>
      <c r="AG58" s="63" t="n">
        <f aca="false">IF($B58&lt;=AG$2,IF($C58&gt;=AG$2,$D58,0),0)</f>
        <v>0</v>
      </c>
      <c r="AH58" s="63" t="n">
        <f aca="false">IF($B58&lt;=AH$2,IF($C58&gt;=AH$2,$D58,0),0)</f>
        <v>0</v>
      </c>
      <c r="AI58" s="63" t="n">
        <f aca="false">IF($B58&lt;=AI$2,IF($C58&gt;=AI$2,$D58,0),0)</f>
        <v>0</v>
      </c>
      <c r="AJ58" s="63" t="n">
        <f aca="false">IF($B58&lt;=AJ$2,IF($C58&gt;=AJ$2,$D58,0),0)</f>
        <v>0</v>
      </c>
      <c r="AK58" s="63" t="n">
        <f aca="false">IF($B58&lt;=AK$2,IF($C58&gt;=AK$2,$D58,0),0)</f>
        <v>0</v>
      </c>
      <c r="AL58" s="63" t="n">
        <f aca="false">IF($B58&lt;=AL$2,IF($C58&gt;=AL$2,$D58,0),0)</f>
        <v>0</v>
      </c>
      <c r="AM58" s="63" t="n">
        <f aca="false">IF($B58&lt;=AM$2,IF($C58&gt;=AM$2,$D58,0),0)</f>
        <v>0</v>
      </c>
      <c r="AN58" s="63" t="n">
        <f aca="false">IF($B58&lt;=AN$2,IF($C58&gt;=AN$2,$D58,0),0)</f>
        <v>0</v>
      </c>
      <c r="AO58" s="63" t="n">
        <f aca="false">IF($B58&lt;=AO$2,IF($C58&gt;=AO$2,$D58,0),0)</f>
        <v>0</v>
      </c>
      <c r="AP58" s="63" t="n">
        <f aca="false">IF($B58&lt;=AP$2,IF($C58&gt;=AP$2,$D58,0),0)</f>
        <v>0</v>
      </c>
      <c r="AQ58" s="63" t="n">
        <f aca="false">IF($B58&lt;=AQ$2,IF($C58&gt;=AQ$2,$D58,0),0)</f>
        <v>0</v>
      </c>
      <c r="AR58" s="63" t="n">
        <f aca="false">IF($B58&lt;=AR$2,IF($C58&gt;=AR$2,$D58,0),0)</f>
        <v>0</v>
      </c>
      <c r="AS58" s="63" t="n">
        <f aca="false">IF($B58&lt;=AS$2,IF($C58&gt;=AS$2,$D58,0),0)</f>
        <v>0</v>
      </c>
      <c r="AT58" s="63" t="n">
        <f aca="false">IF($B58&lt;=AT$2,IF($C58&gt;=AT$2,$D58,0),0)</f>
        <v>0</v>
      </c>
      <c r="AU58" s="63" t="n">
        <f aca="false">IF($B58&lt;=AU$2,IF($C58&gt;=AU$2,$D58,0),0)</f>
        <v>0</v>
      </c>
      <c r="AV58" s="63" t="n">
        <f aca="false">IF($B58&lt;=AV$2,IF($C58&gt;=AV$2,$D58,0),0)</f>
        <v>0</v>
      </c>
      <c r="AW58" s="63" t="n">
        <f aca="false">IF($B58&lt;=AW$2,IF($C58&gt;=AW$2,$D58,0),0)</f>
        <v>0</v>
      </c>
      <c r="AX58" s="63" t="n">
        <f aca="false">IF($B58&lt;=AX$2,IF($C58&gt;=AX$2,$D58,0),0)</f>
        <v>0</v>
      </c>
      <c r="AY58" s="63" t="n">
        <f aca="false">IF($B58&lt;=AY$2,IF($C58&gt;=AY$2,$D58,0),0)</f>
        <v>0</v>
      </c>
      <c r="AZ58" s="63" t="n">
        <f aca="false">IF($B58&lt;=AZ$2,IF($C58&gt;=AZ$2,$D58,0),0)</f>
        <v>0</v>
      </c>
      <c r="BA58" s="63" t="n">
        <f aca="false">IF($B58&lt;=BA$2,IF($C58&gt;=BA$2,$D58,0),0)</f>
        <v>0</v>
      </c>
      <c r="BB58" s="63" t="n">
        <f aca="false">IF($B58&lt;=BB$2,IF($C58&gt;=BB$2,$D58,0),0)</f>
        <v>0</v>
      </c>
      <c r="BC58" s="63" t="n">
        <f aca="false">IF($B58&lt;=BC$2,IF($C58&gt;=BC$2,$D58,0),0)</f>
        <v>0</v>
      </c>
      <c r="BD58" s="63" t="n">
        <f aca="false">IF($B58&lt;=BD$2,IF($C58&gt;=BD$2,$D58,0),0)</f>
        <v>0</v>
      </c>
      <c r="BE58" s="63" t="n">
        <f aca="false">IF($B58&lt;=BE$2,IF($C58&gt;=BE$2,$D58,0),0)</f>
        <v>0</v>
      </c>
      <c r="BF58" s="63" t="n">
        <f aca="false">IF($B58&lt;=BF$2,IF($C58&gt;=BF$2,$D58,0),0)</f>
        <v>0</v>
      </c>
      <c r="BG58" s="63" t="n">
        <f aca="false">IF($B58&lt;=BG$2,IF($C58&gt;=BG$2,$D58,0),0)</f>
        <v>0</v>
      </c>
      <c r="BH58" s="63" t="n">
        <f aca="false">IF($B58&lt;=BH$2,IF($C58&gt;=BH$2,$D58,0),0)</f>
        <v>0</v>
      </c>
      <c r="BI58" s="63" t="n">
        <f aca="false">IF($B58&lt;=BI$2,IF($C58&gt;=BI$2,$D58,0),0)</f>
        <v>0</v>
      </c>
      <c r="BJ58" s="63" t="n">
        <f aca="false">IF($B58&lt;=BJ$2,IF($C58&gt;=BJ$2,$D58,0),0)</f>
        <v>0</v>
      </c>
      <c r="BK58" s="63" t="n">
        <f aca="false">IF($B58&lt;=BK$2,IF($C58&gt;=BK$2,$D58,0),0)</f>
        <v>0</v>
      </c>
      <c r="BL58" s="63" t="n">
        <f aca="false">IF($B58&lt;=BL$2,IF($C58&gt;=BL$2,$D58,0),0)</f>
        <v>0</v>
      </c>
      <c r="BM58" s="63" t="n">
        <f aca="false">IF($B58&lt;=BM$2,IF($C58&gt;=BM$2,$D58,0),0)</f>
        <v>0</v>
      </c>
      <c r="BN58" s="63" t="n">
        <f aca="false">IF($B58&lt;=BN$2,IF($C58&gt;=BN$2,$D58,0),0)</f>
        <v>0</v>
      </c>
      <c r="BO58" s="63" t="n">
        <f aca="false">IF($B58&lt;=BO$2,IF($C58&gt;=BO$2,$D58,0),0)</f>
        <v>0</v>
      </c>
      <c r="BP58" s="63" t="n">
        <f aca="false">IF($B58&lt;=BP$2,IF($C58&gt;=BP$2,$D58,0),0)</f>
        <v>0</v>
      </c>
      <c r="BQ58" s="63" t="n">
        <f aca="false">IF($B58&lt;=BQ$2,IF($C58&gt;=BQ$2,$D58,0),0)</f>
        <v>0</v>
      </c>
      <c r="BR58" s="63" t="n">
        <f aca="false">IF($B58&lt;=BR$2,IF($C58&gt;=BR$2,$D58,0),0)</f>
        <v>0</v>
      </c>
      <c r="BS58" s="63" t="n">
        <f aca="false">IF($B58&lt;=BS$2,IF($C58&gt;=BS$2,$D58,0),0)</f>
        <v>0</v>
      </c>
      <c r="BT58" s="63" t="n">
        <f aca="false">IF($B58&lt;=BT$2,IF($C58&gt;=BT$2,$D58,0),0)</f>
        <v>0</v>
      </c>
      <c r="BU58" s="63" t="n">
        <f aca="false">IF($B58&lt;=BU$2,IF($C58&gt;=BU$2,$D58,0),0)</f>
        <v>0</v>
      </c>
      <c r="BV58" s="63" t="n">
        <f aca="false">IF($B58&lt;=BV$2,IF($C58&gt;=BV$2,$D58,0),0)</f>
        <v>0</v>
      </c>
    </row>
    <row r="59" customFormat="false" ht="12" hidden="false" customHeight="true" outlineLevel="0" collapsed="false">
      <c r="B59" s="59" t="n">
        <v>36831</v>
      </c>
      <c r="C59" s="59" t="n">
        <v>36831</v>
      </c>
      <c r="E59" s="61" t="n">
        <v>5.14</v>
      </c>
      <c r="F59" s="7" t="s">
        <v>133</v>
      </c>
      <c r="H59" s="73" t="n">
        <f aca="false">((I59-E59)*SUM(M59:AV59)*10000)</f>
        <v>0</v>
      </c>
      <c r="I59" s="74" t="n">
        <v>5.795</v>
      </c>
      <c r="J59" s="7" t="s">
        <v>63</v>
      </c>
      <c r="K59" s="7" t="n">
        <f aca="false">IF(I59=1,0,G59)</f>
        <v>0</v>
      </c>
      <c r="L59" s="63" t="n">
        <f aca="false">IF($B59&lt;=L$2,IF($C59&gt;=L$2,$D59,0),0)</f>
        <v>0</v>
      </c>
      <c r="M59" s="63" t="n">
        <f aca="false">IF($B59&lt;=M$2,IF($C59&gt;=M$2,$D59,0),0)</f>
        <v>0</v>
      </c>
      <c r="N59" s="63" t="n">
        <f aca="false">IF($B59&lt;=N$2,IF($C59&gt;=N$2,$D59,0),0)</f>
        <v>0</v>
      </c>
      <c r="O59" s="63" t="n">
        <f aca="false">IF($B59&lt;=O$2,IF($C59&gt;=O$2,$D59,0),0)</f>
        <v>0</v>
      </c>
      <c r="P59" s="63" t="n">
        <f aca="false">IF($B59&lt;=P$2,IF($C59&gt;=P$2,$D59,0),0)</f>
        <v>0</v>
      </c>
      <c r="Q59" s="63" t="n">
        <f aca="false">IF($B59&lt;=Q$2,IF($C59&gt;=Q$2,$D59,0),0)</f>
        <v>0</v>
      </c>
      <c r="R59" s="63" t="n">
        <f aca="false">IF($B59&lt;=R$2,IF($C59&gt;=R$2,$D59,0),0)</f>
        <v>0</v>
      </c>
      <c r="S59" s="63" t="n">
        <f aca="false">IF($B59&lt;=S$2,IF($C59&gt;=S$2,$D59,0),0)</f>
        <v>0</v>
      </c>
      <c r="T59" s="63" t="n">
        <f aca="false">IF($B59&lt;=T$2,IF($C59&gt;=T$2,$D59,0),0)</f>
        <v>0</v>
      </c>
      <c r="U59" s="63" t="n">
        <f aca="false">IF($B59&lt;=U$2,IF($C59&gt;=U$2,$D59,0),0)</f>
        <v>0</v>
      </c>
      <c r="V59" s="63" t="n">
        <f aca="false">IF($B59&lt;=V$2,IF($C59&gt;=V$2,$D59,0),0)</f>
        <v>0</v>
      </c>
      <c r="W59" s="63" t="n">
        <f aca="false">IF($B59&lt;=W$2,IF($C59&gt;=W$2,$D59,0),0)</f>
        <v>0</v>
      </c>
      <c r="X59" s="63" t="n">
        <f aca="false">IF($B59&lt;=X$2,IF($C59&gt;=X$2,$D59,0),0)</f>
        <v>0</v>
      </c>
      <c r="Y59" s="63" t="n">
        <f aca="false">IF($B59&lt;=Y$2,IF($C59&gt;=Y$2,$D59,0),0)</f>
        <v>0</v>
      </c>
      <c r="Z59" s="63" t="n">
        <f aca="false">IF($B59&lt;=Z$2,IF($C59&gt;=Z$2,$D59,0),0)</f>
        <v>0</v>
      </c>
      <c r="AA59" s="63" t="n">
        <f aca="false">IF($B59&lt;=AA$2,IF($C59&gt;=AA$2,$D59,0),0)</f>
        <v>0</v>
      </c>
      <c r="AB59" s="63" t="n">
        <f aca="false">IF($B59&lt;=AB$2,IF($C59&gt;=AB$2,$D59,0),0)</f>
        <v>0</v>
      </c>
      <c r="AC59" s="63" t="n">
        <f aca="false">IF($B59&lt;=AC$2,IF($C59&gt;=AC$2,$D59,0),0)</f>
        <v>0</v>
      </c>
      <c r="AD59" s="63" t="n">
        <f aca="false">IF($B59&lt;=AD$2,IF($C59&gt;=AD$2,$D59,0),0)</f>
        <v>0</v>
      </c>
      <c r="AE59" s="63" t="n">
        <f aca="false">IF($B59&lt;=AE$2,IF($C59&gt;=AE$2,$D59,0),0)</f>
        <v>0</v>
      </c>
      <c r="AF59" s="63" t="n">
        <f aca="false">IF($B59&lt;=AF$2,IF($C59&gt;=AF$2,$D59,0),0)</f>
        <v>0</v>
      </c>
      <c r="AG59" s="63" t="n">
        <f aca="false">IF($B59&lt;=AG$2,IF($C59&gt;=AG$2,$D59,0),0)</f>
        <v>0</v>
      </c>
      <c r="AH59" s="63" t="n">
        <f aca="false">IF($B59&lt;=AH$2,IF($C59&gt;=AH$2,$D59,0),0)</f>
        <v>0</v>
      </c>
      <c r="AI59" s="63" t="n">
        <f aca="false">IF($B59&lt;=AI$2,IF($C59&gt;=AI$2,$D59,0),0)</f>
        <v>0</v>
      </c>
      <c r="AJ59" s="63" t="n">
        <f aca="false">IF($B59&lt;=AJ$2,IF($C59&gt;=AJ$2,$D59,0),0)</f>
        <v>0</v>
      </c>
      <c r="AK59" s="63" t="n">
        <f aca="false">IF($B59&lt;=AK$2,IF($C59&gt;=AK$2,$D59,0),0)</f>
        <v>0</v>
      </c>
      <c r="AL59" s="63" t="n">
        <f aca="false">IF($B59&lt;=AL$2,IF($C59&gt;=AL$2,$D59,0),0)</f>
        <v>0</v>
      </c>
      <c r="AM59" s="63" t="n">
        <f aca="false">IF($B59&lt;=AM$2,IF($C59&gt;=AM$2,$D59,0),0)</f>
        <v>0</v>
      </c>
      <c r="AN59" s="63" t="n">
        <f aca="false">IF($B59&lt;=AN$2,IF($C59&gt;=AN$2,$D59,0),0)</f>
        <v>0</v>
      </c>
      <c r="AO59" s="63" t="n">
        <f aca="false">IF($B59&lt;=AO$2,IF($C59&gt;=AO$2,$D59,0),0)</f>
        <v>0</v>
      </c>
      <c r="AP59" s="63" t="n">
        <f aca="false">IF($B59&lt;=AP$2,IF($C59&gt;=AP$2,$D59,0),0)</f>
        <v>0</v>
      </c>
      <c r="AQ59" s="63" t="n">
        <f aca="false">IF($B59&lt;=AQ$2,IF($C59&gt;=AQ$2,$D59,0),0)</f>
        <v>0</v>
      </c>
      <c r="AR59" s="63" t="n">
        <f aca="false">IF($B59&lt;=AR$2,IF($C59&gt;=AR$2,$D59,0),0)</f>
        <v>0</v>
      </c>
      <c r="AS59" s="63" t="n">
        <f aca="false">IF($B59&lt;=AS$2,IF($C59&gt;=AS$2,$D59,0),0)</f>
        <v>0</v>
      </c>
      <c r="AT59" s="63" t="n">
        <f aca="false">IF($B59&lt;=AT$2,IF($C59&gt;=AT$2,$D59,0),0)</f>
        <v>0</v>
      </c>
      <c r="AU59" s="63" t="n">
        <f aca="false">IF($B59&lt;=AU$2,IF($C59&gt;=AU$2,$D59,0),0)</f>
        <v>0</v>
      </c>
      <c r="AV59" s="63" t="n">
        <f aca="false">IF($B59&lt;=AV$2,IF($C59&gt;=AV$2,$D59,0),0)</f>
        <v>0</v>
      </c>
      <c r="AW59" s="63" t="n">
        <f aca="false">IF($B59&lt;=AW$2,IF($C59&gt;=AW$2,$D59,0),0)</f>
        <v>0</v>
      </c>
      <c r="AX59" s="63" t="n">
        <f aca="false">IF($B59&lt;=AX$2,IF($C59&gt;=AX$2,$D59,0),0)</f>
        <v>0</v>
      </c>
      <c r="AY59" s="63" t="n">
        <f aca="false">IF($B59&lt;=AY$2,IF($C59&gt;=AY$2,$D59,0),0)</f>
        <v>0</v>
      </c>
      <c r="AZ59" s="63" t="n">
        <f aca="false">IF($B59&lt;=AZ$2,IF($C59&gt;=AZ$2,$D59,0),0)</f>
        <v>0</v>
      </c>
      <c r="BA59" s="63" t="n">
        <f aca="false">IF($B59&lt;=BA$2,IF($C59&gt;=BA$2,$D59,0),0)</f>
        <v>0</v>
      </c>
      <c r="BB59" s="63" t="n">
        <f aca="false">IF($B59&lt;=BB$2,IF($C59&gt;=BB$2,$D59,0),0)</f>
        <v>0</v>
      </c>
      <c r="BC59" s="63" t="n">
        <f aca="false">IF($B59&lt;=BC$2,IF($C59&gt;=BC$2,$D59,0),0)</f>
        <v>0</v>
      </c>
      <c r="BD59" s="63" t="n">
        <f aca="false">IF($B59&lt;=BD$2,IF($C59&gt;=BD$2,$D59,0),0)</f>
        <v>0</v>
      </c>
      <c r="BE59" s="63" t="n">
        <f aca="false">IF($B59&lt;=BE$2,IF($C59&gt;=BE$2,$D59,0),0)</f>
        <v>0</v>
      </c>
      <c r="BF59" s="63" t="n">
        <f aca="false">IF($B59&lt;=BF$2,IF($C59&gt;=BF$2,$D59,0),0)</f>
        <v>0</v>
      </c>
      <c r="BG59" s="63" t="n">
        <f aca="false">IF($B59&lt;=BG$2,IF($C59&gt;=BG$2,$D59,0),0)</f>
        <v>0</v>
      </c>
      <c r="BH59" s="63" t="n">
        <f aca="false">IF($B59&lt;=BH$2,IF($C59&gt;=BH$2,$D59,0),0)</f>
        <v>0</v>
      </c>
      <c r="BI59" s="63" t="n">
        <f aca="false">IF($B59&lt;=BI$2,IF($C59&gt;=BI$2,$D59,0),0)</f>
        <v>0</v>
      </c>
      <c r="BJ59" s="63" t="n">
        <f aca="false">IF($B59&lt;=BJ$2,IF($C59&gt;=BJ$2,$D59,0),0)</f>
        <v>0</v>
      </c>
      <c r="BK59" s="63" t="n">
        <f aca="false">IF($B59&lt;=BK$2,IF($C59&gt;=BK$2,$D59,0),0)</f>
        <v>0</v>
      </c>
      <c r="BL59" s="63" t="n">
        <f aca="false">IF($B59&lt;=BL$2,IF($C59&gt;=BL$2,$D59,0),0)</f>
        <v>0</v>
      </c>
      <c r="BM59" s="63" t="n">
        <f aca="false">IF($B59&lt;=BM$2,IF($C59&gt;=BM$2,$D59,0),0)</f>
        <v>0</v>
      </c>
      <c r="BN59" s="63" t="n">
        <f aca="false">IF($B59&lt;=BN$2,IF($C59&gt;=BN$2,$D59,0),0)</f>
        <v>0</v>
      </c>
      <c r="BO59" s="63" t="n">
        <f aca="false">IF($B59&lt;=BO$2,IF($C59&gt;=BO$2,$D59,0),0)</f>
        <v>0</v>
      </c>
      <c r="BP59" s="63" t="n">
        <f aca="false">IF($B59&lt;=BP$2,IF($C59&gt;=BP$2,$D59,0),0)</f>
        <v>0</v>
      </c>
      <c r="BQ59" s="63" t="n">
        <f aca="false">IF($B59&lt;=BQ$2,IF($C59&gt;=BQ$2,$D59,0),0)</f>
        <v>0</v>
      </c>
      <c r="BR59" s="63" t="n">
        <f aca="false">IF($B59&lt;=BR$2,IF($C59&gt;=BR$2,$D59,0),0)</f>
        <v>0</v>
      </c>
      <c r="BS59" s="63" t="n">
        <f aca="false">IF($B59&lt;=BS$2,IF($C59&gt;=BS$2,$D59,0),0)</f>
        <v>0</v>
      </c>
      <c r="BT59" s="63" t="n">
        <f aca="false">IF($B59&lt;=BT$2,IF($C59&gt;=BT$2,$D59,0),0)</f>
        <v>0</v>
      </c>
      <c r="BU59" s="63" t="n">
        <f aca="false">IF($B59&lt;=BU$2,IF($C59&gt;=BU$2,$D59,0),0)</f>
        <v>0</v>
      </c>
      <c r="BV59" s="63" t="n">
        <f aca="false">IF($B59&lt;=BV$2,IF($C59&gt;=BV$2,$D59,0),0)</f>
        <v>0</v>
      </c>
    </row>
    <row r="60" customFormat="false" ht="12" hidden="false" customHeight="true" outlineLevel="0" collapsed="false">
      <c r="B60" s="59" t="n">
        <v>36982</v>
      </c>
      <c r="C60" s="59" t="n">
        <v>37165</v>
      </c>
      <c r="E60" s="61" t="n">
        <v>4.425</v>
      </c>
      <c r="F60" s="7" t="s">
        <v>133</v>
      </c>
      <c r="H60" s="73" t="n">
        <f aca="false">((I60-E60)*SUM(M60:AV60)*10000)</f>
        <v>0</v>
      </c>
      <c r="I60" s="74" t="n">
        <v>5.795</v>
      </c>
      <c r="J60" s="7" t="s">
        <v>63</v>
      </c>
      <c r="K60" s="7" t="n">
        <f aca="false">IF(I60=1,0,G60)</f>
        <v>0</v>
      </c>
      <c r="L60" s="63" t="n">
        <f aca="false">IF($B60&lt;=L$2,IF($C60&gt;=L$2,$D60,0),0)</f>
        <v>0</v>
      </c>
      <c r="M60" s="63" t="n">
        <f aca="false">IF($B60&lt;=M$2,IF($C60&gt;=M$2,$D60,0),0)</f>
        <v>0</v>
      </c>
      <c r="N60" s="63" t="n">
        <f aca="false">IF($B60&lt;=N$2,IF($C60&gt;=N$2,$D60,0),0)</f>
        <v>0</v>
      </c>
      <c r="O60" s="63" t="n">
        <f aca="false">IF($B60&lt;=O$2,IF($C60&gt;=O$2,$D60,0),0)</f>
        <v>0</v>
      </c>
      <c r="P60" s="63" t="n">
        <f aca="false">IF($B60&lt;=P$2,IF($C60&gt;=P$2,$D60,0),0)</f>
        <v>0</v>
      </c>
      <c r="Q60" s="63" t="n">
        <f aca="false">IF($B60&lt;=Q$2,IF($C60&gt;=Q$2,$D60,0),0)</f>
        <v>0</v>
      </c>
      <c r="R60" s="63" t="n">
        <f aca="false">IF($B60&lt;=R$2,IF($C60&gt;=R$2,$D60,0),0)</f>
        <v>0</v>
      </c>
      <c r="S60" s="63" t="n">
        <f aca="false">IF($B60&lt;=S$2,IF($C60&gt;=S$2,$D60,0),0)</f>
        <v>0</v>
      </c>
      <c r="T60" s="63" t="n">
        <f aca="false">IF($B60&lt;=T$2,IF($C60&gt;=T$2,$D60,0),0)</f>
        <v>0</v>
      </c>
      <c r="U60" s="63" t="n">
        <f aca="false">IF($B60&lt;=U$2,IF($C60&gt;=U$2,$D60,0),0)</f>
        <v>0</v>
      </c>
      <c r="V60" s="63" t="n">
        <f aca="false">IF($B60&lt;=V$2,IF($C60&gt;=V$2,$D60,0),0)</f>
        <v>0</v>
      </c>
      <c r="W60" s="63" t="n">
        <f aca="false">IF($B60&lt;=W$2,IF($C60&gt;=W$2,$D60,0),0)</f>
        <v>0</v>
      </c>
      <c r="X60" s="63" t="n">
        <f aca="false">IF($B60&lt;=X$2,IF($C60&gt;=X$2,$D60,0),0)</f>
        <v>0</v>
      </c>
      <c r="Y60" s="63" t="n">
        <f aca="false">IF($B60&lt;=Y$2,IF($C60&gt;=Y$2,$D60,0),0)</f>
        <v>0</v>
      </c>
      <c r="Z60" s="63" t="n">
        <f aca="false">IF($B60&lt;=Z$2,IF($C60&gt;=Z$2,$D60,0),0)</f>
        <v>0</v>
      </c>
      <c r="AA60" s="63" t="n">
        <f aca="false">IF($B60&lt;=AA$2,IF($C60&gt;=AA$2,$D60,0),0)</f>
        <v>0</v>
      </c>
      <c r="AB60" s="63" t="n">
        <f aca="false">IF($B60&lt;=AB$2,IF($C60&gt;=AB$2,$D60,0),0)</f>
        <v>0</v>
      </c>
      <c r="AC60" s="63" t="n">
        <f aca="false">IF($B60&lt;=AC$2,IF($C60&gt;=AC$2,$D60,0),0)</f>
        <v>0</v>
      </c>
      <c r="AD60" s="63" t="n">
        <f aca="false">IF($B60&lt;=AD$2,IF($C60&gt;=AD$2,$D60,0),0)</f>
        <v>0</v>
      </c>
      <c r="AE60" s="63" t="n">
        <f aca="false">IF($B60&lt;=AE$2,IF($C60&gt;=AE$2,$D60,0),0)</f>
        <v>0</v>
      </c>
      <c r="AF60" s="63" t="n">
        <f aca="false">IF($B60&lt;=AF$2,IF($C60&gt;=AF$2,$D60,0),0)</f>
        <v>0</v>
      </c>
      <c r="AG60" s="63" t="n">
        <f aca="false">IF($B60&lt;=AG$2,IF($C60&gt;=AG$2,$D60,0),0)</f>
        <v>0</v>
      </c>
      <c r="AH60" s="63" t="n">
        <f aca="false">IF($B60&lt;=AH$2,IF($C60&gt;=AH$2,$D60,0),0)</f>
        <v>0</v>
      </c>
      <c r="AI60" s="63" t="n">
        <f aca="false">IF($B60&lt;=AI$2,IF($C60&gt;=AI$2,$D60,0),0)</f>
        <v>0</v>
      </c>
      <c r="AJ60" s="63" t="n">
        <f aca="false">IF($B60&lt;=AJ$2,IF($C60&gt;=AJ$2,$D60,0),0)</f>
        <v>0</v>
      </c>
      <c r="AK60" s="63" t="n">
        <f aca="false">IF($B60&lt;=AK$2,IF($C60&gt;=AK$2,$D60,0),0)</f>
        <v>0</v>
      </c>
      <c r="AL60" s="63" t="n">
        <f aca="false">IF($B60&lt;=AL$2,IF($C60&gt;=AL$2,$D60,0),0)</f>
        <v>0</v>
      </c>
      <c r="AM60" s="63" t="n">
        <f aca="false">IF($B60&lt;=AM$2,IF($C60&gt;=AM$2,$D60,0),0)</f>
        <v>0</v>
      </c>
      <c r="AN60" s="63" t="n">
        <f aca="false">IF($B60&lt;=AN$2,IF($C60&gt;=AN$2,$D60,0),0)</f>
        <v>0</v>
      </c>
      <c r="AO60" s="63" t="n">
        <f aca="false">IF($B60&lt;=AO$2,IF($C60&gt;=AO$2,$D60,0),0)</f>
        <v>0</v>
      </c>
      <c r="AP60" s="63" t="n">
        <f aca="false">IF($B60&lt;=AP$2,IF($C60&gt;=AP$2,$D60,0),0)</f>
        <v>0</v>
      </c>
      <c r="AQ60" s="63" t="n">
        <f aca="false">IF($B60&lt;=AQ$2,IF($C60&gt;=AQ$2,$D60,0),0)</f>
        <v>0</v>
      </c>
      <c r="AR60" s="63" t="n">
        <f aca="false">IF($B60&lt;=AR$2,IF($C60&gt;=AR$2,$D60,0),0)</f>
        <v>0</v>
      </c>
      <c r="AS60" s="63" t="n">
        <f aca="false">IF($B60&lt;=AS$2,IF($C60&gt;=AS$2,$D60,0),0)</f>
        <v>0</v>
      </c>
      <c r="AT60" s="63" t="n">
        <f aca="false">IF($B60&lt;=AT$2,IF($C60&gt;=AT$2,$D60,0),0)</f>
        <v>0</v>
      </c>
      <c r="AU60" s="63" t="n">
        <f aca="false">IF($B60&lt;=AU$2,IF($C60&gt;=AU$2,$D60,0),0)</f>
        <v>0</v>
      </c>
      <c r="AV60" s="63" t="n">
        <f aca="false">IF($B60&lt;=AV$2,IF($C60&gt;=AV$2,$D60,0),0)</f>
        <v>0</v>
      </c>
      <c r="AW60" s="63" t="n">
        <f aca="false">IF($B60&lt;=AW$2,IF($C60&gt;=AW$2,$D60,0),0)</f>
        <v>0</v>
      </c>
      <c r="AX60" s="63" t="n">
        <f aca="false">IF($B60&lt;=AX$2,IF($C60&gt;=AX$2,$D60,0),0)</f>
        <v>0</v>
      </c>
      <c r="AY60" s="63" t="n">
        <f aca="false">IF($B60&lt;=AY$2,IF($C60&gt;=AY$2,$D60,0),0)</f>
        <v>0</v>
      </c>
      <c r="AZ60" s="63" t="n">
        <f aca="false">IF($B60&lt;=AZ$2,IF($C60&gt;=AZ$2,$D60,0),0)</f>
        <v>0</v>
      </c>
      <c r="BA60" s="63" t="n">
        <f aca="false">IF($B60&lt;=BA$2,IF($C60&gt;=BA$2,$D60,0),0)</f>
        <v>0</v>
      </c>
      <c r="BB60" s="63" t="n">
        <f aca="false">IF($B60&lt;=BB$2,IF($C60&gt;=BB$2,$D60,0),0)</f>
        <v>0</v>
      </c>
      <c r="BC60" s="63" t="n">
        <f aca="false">IF($B60&lt;=BC$2,IF($C60&gt;=BC$2,$D60,0),0)</f>
        <v>0</v>
      </c>
      <c r="BD60" s="63" t="n">
        <f aca="false">IF($B60&lt;=BD$2,IF($C60&gt;=BD$2,$D60,0),0)</f>
        <v>0</v>
      </c>
      <c r="BE60" s="63" t="n">
        <f aca="false">IF($B60&lt;=BE$2,IF($C60&gt;=BE$2,$D60,0),0)</f>
        <v>0</v>
      </c>
      <c r="BF60" s="63" t="n">
        <f aca="false">IF($B60&lt;=BF$2,IF($C60&gt;=BF$2,$D60,0),0)</f>
        <v>0</v>
      </c>
      <c r="BG60" s="63" t="n">
        <f aca="false">IF($B60&lt;=BG$2,IF($C60&gt;=BG$2,$D60,0),0)</f>
        <v>0</v>
      </c>
      <c r="BH60" s="63" t="n">
        <f aca="false">IF($B60&lt;=BH$2,IF($C60&gt;=BH$2,$D60,0),0)</f>
        <v>0</v>
      </c>
      <c r="BI60" s="63" t="n">
        <f aca="false">IF($B60&lt;=BI$2,IF($C60&gt;=BI$2,$D60,0),0)</f>
        <v>0</v>
      </c>
      <c r="BJ60" s="63" t="n">
        <f aca="false">IF($B60&lt;=BJ$2,IF($C60&gt;=BJ$2,$D60,0),0)</f>
        <v>0</v>
      </c>
      <c r="BK60" s="63" t="n">
        <f aca="false">IF($B60&lt;=BK$2,IF($C60&gt;=BK$2,$D60,0),0)</f>
        <v>0</v>
      </c>
      <c r="BL60" s="63" t="n">
        <f aca="false">IF($B60&lt;=BL$2,IF($C60&gt;=BL$2,$D60,0),0)</f>
        <v>0</v>
      </c>
      <c r="BM60" s="63" t="n">
        <f aca="false">IF($B60&lt;=BM$2,IF($C60&gt;=BM$2,$D60,0),0)</f>
        <v>0</v>
      </c>
      <c r="BN60" s="63" t="n">
        <f aca="false">IF($B60&lt;=BN$2,IF($C60&gt;=BN$2,$D60,0),0)</f>
        <v>0</v>
      </c>
      <c r="BO60" s="63" t="n">
        <f aca="false">IF($B60&lt;=BO$2,IF($C60&gt;=BO$2,$D60,0),0)</f>
        <v>0</v>
      </c>
      <c r="BP60" s="63" t="n">
        <f aca="false">IF($B60&lt;=BP$2,IF($C60&gt;=BP$2,$D60,0),0)</f>
        <v>0</v>
      </c>
      <c r="BQ60" s="63" t="n">
        <f aca="false">IF($B60&lt;=BQ$2,IF($C60&gt;=BQ$2,$D60,0),0)</f>
        <v>0</v>
      </c>
      <c r="BR60" s="63" t="n">
        <f aca="false">IF($B60&lt;=BR$2,IF($C60&gt;=BR$2,$D60,0),0)</f>
        <v>0</v>
      </c>
      <c r="BS60" s="63" t="n">
        <f aca="false">IF($B60&lt;=BS$2,IF($C60&gt;=BS$2,$D60,0),0)</f>
        <v>0</v>
      </c>
      <c r="BT60" s="63" t="n">
        <f aca="false">IF($B60&lt;=BT$2,IF($C60&gt;=BT$2,$D60,0),0)</f>
        <v>0</v>
      </c>
      <c r="BU60" s="63" t="n">
        <f aca="false">IF($B60&lt;=BU$2,IF($C60&gt;=BU$2,$D60,0),0)</f>
        <v>0</v>
      </c>
      <c r="BV60" s="63" t="n">
        <f aca="false">IF($B60&lt;=BV$2,IF($C60&gt;=BV$2,$D60,0),0)</f>
        <v>0</v>
      </c>
    </row>
    <row r="61" customFormat="false" ht="12" hidden="false" customHeight="true" outlineLevel="0" collapsed="false">
      <c r="B61" s="59" t="n">
        <v>36831</v>
      </c>
      <c r="C61" s="59" t="n">
        <v>36951</v>
      </c>
      <c r="E61" s="61" t="n">
        <v>5.11</v>
      </c>
      <c r="F61" s="7" t="s">
        <v>133</v>
      </c>
      <c r="H61" s="73" t="n">
        <f aca="false">((I61-E61)*SUM(M61:AV61)*10000)</f>
        <v>0</v>
      </c>
      <c r="I61" s="74" t="n">
        <v>5.795</v>
      </c>
      <c r="J61" s="7" t="s">
        <v>63</v>
      </c>
      <c r="K61" s="7" t="n">
        <f aca="false">IF(I61=1,0,G61)</f>
        <v>0</v>
      </c>
      <c r="L61" s="63" t="n">
        <f aca="false">IF($B61&lt;=L$2,IF($C61&gt;=L$2,$D61,0),0)</f>
        <v>0</v>
      </c>
      <c r="M61" s="63" t="n">
        <f aca="false">IF($B61&lt;=M$2,IF($C61&gt;=M$2,$D61,0),0)</f>
        <v>0</v>
      </c>
      <c r="N61" s="63" t="n">
        <f aca="false">IF($B61&lt;=N$2,IF($C61&gt;=N$2,$D61,0),0)</f>
        <v>0</v>
      </c>
      <c r="O61" s="63" t="n">
        <f aca="false">IF($B61&lt;=O$2,IF($C61&gt;=O$2,$D61,0),0)</f>
        <v>0</v>
      </c>
      <c r="P61" s="63" t="n">
        <f aca="false">IF($B61&lt;=P$2,IF($C61&gt;=P$2,$D61,0),0)</f>
        <v>0</v>
      </c>
      <c r="Q61" s="63" t="n">
        <f aca="false">IF($B61&lt;=Q$2,IF($C61&gt;=Q$2,$D61,0),0)</f>
        <v>0</v>
      </c>
      <c r="R61" s="63" t="n">
        <f aca="false">IF($B61&lt;=R$2,IF($C61&gt;=R$2,$D61,0),0)</f>
        <v>0</v>
      </c>
      <c r="S61" s="63" t="n">
        <f aca="false">IF($B61&lt;=S$2,IF($C61&gt;=S$2,$D61,0),0)</f>
        <v>0</v>
      </c>
      <c r="T61" s="63" t="n">
        <f aca="false">IF($B61&lt;=T$2,IF($C61&gt;=T$2,$D61,0),0)</f>
        <v>0</v>
      </c>
      <c r="U61" s="63" t="n">
        <f aca="false">IF($B61&lt;=U$2,IF($C61&gt;=U$2,$D61,0),0)</f>
        <v>0</v>
      </c>
      <c r="V61" s="63" t="n">
        <f aca="false">IF($B61&lt;=V$2,IF($C61&gt;=V$2,$D61,0),0)</f>
        <v>0</v>
      </c>
      <c r="W61" s="63" t="n">
        <f aca="false">IF($B61&lt;=W$2,IF($C61&gt;=W$2,$D61,0),0)</f>
        <v>0</v>
      </c>
      <c r="X61" s="63" t="n">
        <f aca="false">IF($B61&lt;=X$2,IF($C61&gt;=X$2,$D61,0),0)</f>
        <v>0</v>
      </c>
      <c r="Y61" s="63" t="n">
        <f aca="false">IF($B61&lt;=Y$2,IF($C61&gt;=Y$2,$D61,0),0)</f>
        <v>0</v>
      </c>
      <c r="Z61" s="63" t="n">
        <f aca="false">IF($B61&lt;=Z$2,IF($C61&gt;=Z$2,$D61,0),0)</f>
        <v>0</v>
      </c>
      <c r="AA61" s="63" t="n">
        <f aca="false">IF($B61&lt;=AA$2,IF($C61&gt;=AA$2,$D61,0),0)</f>
        <v>0</v>
      </c>
      <c r="AB61" s="63" t="n">
        <f aca="false">IF($B61&lt;=AB$2,IF($C61&gt;=AB$2,$D61,0),0)</f>
        <v>0</v>
      </c>
      <c r="AC61" s="63" t="n">
        <f aca="false">IF($B61&lt;=AC$2,IF($C61&gt;=AC$2,$D61,0),0)</f>
        <v>0</v>
      </c>
      <c r="AD61" s="63" t="n">
        <f aca="false">IF($B61&lt;=AD$2,IF($C61&gt;=AD$2,$D61,0),0)</f>
        <v>0</v>
      </c>
      <c r="AE61" s="63" t="n">
        <f aca="false">IF($B61&lt;=AE$2,IF($C61&gt;=AE$2,$D61,0),0)</f>
        <v>0</v>
      </c>
      <c r="AF61" s="63" t="n">
        <f aca="false">IF($B61&lt;=AF$2,IF($C61&gt;=AF$2,$D61,0),0)</f>
        <v>0</v>
      </c>
      <c r="AG61" s="63" t="n">
        <f aca="false">IF($B61&lt;=AG$2,IF($C61&gt;=AG$2,$D61,0),0)</f>
        <v>0</v>
      </c>
      <c r="AH61" s="63" t="n">
        <f aca="false">IF($B61&lt;=AH$2,IF($C61&gt;=AH$2,$D61,0),0)</f>
        <v>0</v>
      </c>
      <c r="AI61" s="63" t="n">
        <f aca="false">IF($B61&lt;=AI$2,IF($C61&gt;=AI$2,$D61,0),0)</f>
        <v>0</v>
      </c>
      <c r="AJ61" s="63" t="n">
        <f aca="false">IF($B61&lt;=AJ$2,IF($C61&gt;=AJ$2,$D61,0),0)</f>
        <v>0</v>
      </c>
      <c r="AK61" s="63" t="n">
        <f aca="false">IF($B61&lt;=AK$2,IF($C61&gt;=AK$2,$D61,0),0)</f>
        <v>0</v>
      </c>
      <c r="AL61" s="63" t="n">
        <f aca="false">IF($B61&lt;=AL$2,IF($C61&gt;=AL$2,$D61,0),0)</f>
        <v>0</v>
      </c>
      <c r="AM61" s="63" t="n">
        <f aca="false">IF($B61&lt;=AM$2,IF($C61&gt;=AM$2,$D61,0),0)</f>
        <v>0</v>
      </c>
      <c r="AN61" s="63" t="n">
        <f aca="false">IF($B61&lt;=AN$2,IF($C61&gt;=AN$2,$D61,0),0)</f>
        <v>0</v>
      </c>
      <c r="AO61" s="63" t="n">
        <f aca="false">IF($B61&lt;=AO$2,IF($C61&gt;=AO$2,$D61,0),0)</f>
        <v>0</v>
      </c>
      <c r="AP61" s="63" t="n">
        <f aca="false">IF($B61&lt;=AP$2,IF($C61&gt;=AP$2,$D61,0),0)</f>
        <v>0</v>
      </c>
      <c r="AQ61" s="63" t="n">
        <f aca="false">IF($B61&lt;=AQ$2,IF($C61&gt;=AQ$2,$D61,0),0)</f>
        <v>0</v>
      </c>
      <c r="AR61" s="63" t="n">
        <f aca="false">IF($B61&lt;=AR$2,IF($C61&gt;=AR$2,$D61,0),0)</f>
        <v>0</v>
      </c>
      <c r="AS61" s="63" t="n">
        <f aca="false">IF($B61&lt;=AS$2,IF($C61&gt;=AS$2,$D61,0),0)</f>
        <v>0</v>
      </c>
      <c r="AT61" s="63" t="n">
        <f aca="false">IF($B61&lt;=AT$2,IF($C61&gt;=AT$2,$D61,0),0)</f>
        <v>0</v>
      </c>
      <c r="AU61" s="63" t="n">
        <f aca="false">IF($B61&lt;=AU$2,IF($C61&gt;=AU$2,$D61,0),0)</f>
        <v>0</v>
      </c>
      <c r="AV61" s="63" t="n">
        <f aca="false">IF($B61&lt;=AV$2,IF($C61&gt;=AV$2,$D61,0),0)</f>
        <v>0</v>
      </c>
      <c r="AW61" s="63" t="n">
        <f aca="false">IF($B61&lt;=AW$2,IF($C61&gt;=AW$2,$D61,0),0)</f>
        <v>0</v>
      </c>
      <c r="AX61" s="63" t="n">
        <f aca="false">IF($B61&lt;=AX$2,IF($C61&gt;=AX$2,$D61,0),0)</f>
        <v>0</v>
      </c>
      <c r="AY61" s="63" t="n">
        <f aca="false">IF($B61&lt;=AY$2,IF($C61&gt;=AY$2,$D61,0),0)</f>
        <v>0</v>
      </c>
      <c r="AZ61" s="63" t="n">
        <f aca="false">IF($B61&lt;=AZ$2,IF($C61&gt;=AZ$2,$D61,0),0)</f>
        <v>0</v>
      </c>
      <c r="BA61" s="63" t="n">
        <f aca="false">IF($B61&lt;=BA$2,IF($C61&gt;=BA$2,$D61,0),0)</f>
        <v>0</v>
      </c>
      <c r="BB61" s="63" t="n">
        <f aca="false">IF($B61&lt;=BB$2,IF($C61&gt;=BB$2,$D61,0),0)</f>
        <v>0</v>
      </c>
      <c r="BC61" s="63" t="n">
        <f aca="false">IF($B61&lt;=BC$2,IF($C61&gt;=BC$2,$D61,0),0)</f>
        <v>0</v>
      </c>
      <c r="BD61" s="63" t="n">
        <f aca="false">IF($B61&lt;=BD$2,IF($C61&gt;=BD$2,$D61,0),0)</f>
        <v>0</v>
      </c>
      <c r="BE61" s="63" t="n">
        <f aca="false">IF($B61&lt;=BE$2,IF($C61&gt;=BE$2,$D61,0),0)</f>
        <v>0</v>
      </c>
      <c r="BF61" s="63" t="n">
        <f aca="false">IF($B61&lt;=BF$2,IF($C61&gt;=BF$2,$D61,0),0)</f>
        <v>0</v>
      </c>
      <c r="BG61" s="63" t="n">
        <f aca="false">IF($B61&lt;=BG$2,IF($C61&gt;=BG$2,$D61,0),0)</f>
        <v>0</v>
      </c>
      <c r="BH61" s="63" t="n">
        <f aca="false">IF($B61&lt;=BH$2,IF($C61&gt;=BH$2,$D61,0),0)</f>
        <v>0</v>
      </c>
      <c r="BI61" s="63" t="n">
        <f aca="false">IF($B61&lt;=BI$2,IF($C61&gt;=BI$2,$D61,0),0)</f>
        <v>0</v>
      </c>
      <c r="BJ61" s="63" t="n">
        <f aca="false">IF($B61&lt;=BJ$2,IF($C61&gt;=BJ$2,$D61,0),0)</f>
        <v>0</v>
      </c>
      <c r="BK61" s="63" t="n">
        <f aca="false">IF($B61&lt;=BK$2,IF($C61&gt;=BK$2,$D61,0),0)</f>
        <v>0</v>
      </c>
      <c r="BL61" s="63" t="n">
        <f aca="false">IF($B61&lt;=BL$2,IF($C61&gt;=BL$2,$D61,0),0)</f>
        <v>0</v>
      </c>
      <c r="BM61" s="63" t="n">
        <f aca="false">IF($B61&lt;=BM$2,IF($C61&gt;=BM$2,$D61,0),0)</f>
        <v>0</v>
      </c>
      <c r="BN61" s="63" t="n">
        <f aca="false">IF($B61&lt;=BN$2,IF($C61&gt;=BN$2,$D61,0),0)</f>
        <v>0</v>
      </c>
      <c r="BO61" s="63" t="n">
        <f aca="false">IF($B61&lt;=BO$2,IF($C61&gt;=BO$2,$D61,0),0)</f>
        <v>0</v>
      </c>
      <c r="BP61" s="63" t="n">
        <f aca="false">IF($B61&lt;=BP$2,IF($C61&gt;=BP$2,$D61,0),0)</f>
        <v>0</v>
      </c>
      <c r="BQ61" s="63" t="n">
        <f aca="false">IF($B61&lt;=BQ$2,IF($C61&gt;=BQ$2,$D61,0),0)</f>
        <v>0</v>
      </c>
      <c r="BR61" s="63" t="n">
        <f aca="false">IF($B61&lt;=BR$2,IF($C61&gt;=BR$2,$D61,0),0)</f>
        <v>0</v>
      </c>
      <c r="BS61" s="63" t="n">
        <f aca="false">IF($B61&lt;=BS$2,IF($C61&gt;=BS$2,$D61,0),0)</f>
        <v>0</v>
      </c>
      <c r="BT61" s="63" t="n">
        <f aca="false">IF($B61&lt;=BT$2,IF($C61&gt;=BT$2,$D61,0),0)</f>
        <v>0</v>
      </c>
      <c r="BU61" s="63" t="n">
        <f aca="false">IF($B61&lt;=BU$2,IF($C61&gt;=BU$2,$D61,0),0)</f>
        <v>0</v>
      </c>
      <c r="BV61" s="63" t="n">
        <f aca="false">IF($B61&lt;=BV$2,IF($C61&gt;=BV$2,$D61,0),0)</f>
        <v>0</v>
      </c>
    </row>
    <row r="62" customFormat="false" ht="12" hidden="false" customHeight="true" outlineLevel="0" collapsed="false">
      <c r="H62" s="73"/>
      <c r="I62" s="74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</row>
    <row r="63" customFormat="false" ht="12" hidden="false" customHeight="true" outlineLevel="0" collapsed="false">
      <c r="H63" s="73"/>
      <c r="I63" s="74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</row>
    <row r="64" customFormat="false" ht="12" hidden="false" customHeight="true" outlineLevel="0" collapsed="false">
      <c r="H64" s="73"/>
      <c r="I64" s="74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</row>
    <row r="65" customFormat="false" ht="12.75" hidden="false" customHeight="false" outlineLevel="0" collapsed="false">
      <c r="H65" s="73"/>
      <c r="I65" s="61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</row>
    <row r="66" customFormat="false" ht="12.75" hidden="false" customHeight="false" outlineLevel="0" collapsed="false">
      <c r="H66" s="73"/>
      <c r="I66" s="61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</row>
    <row r="67" customFormat="false" ht="12.75" hidden="false" customHeight="false" outlineLevel="0" collapsed="false">
      <c r="E67" s="61" t="n">
        <v>4.27</v>
      </c>
      <c r="F67" s="7" t="s">
        <v>134</v>
      </c>
      <c r="H67" s="73" t="n">
        <f aca="false">((I67-E67)*SUM(M67:AV67)*10000)</f>
        <v>-0</v>
      </c>
      <c r="I67" s="61" t="n">
        <v>3.52</v>
      </c>
      <c r="J67" s="7" t="s">
        <v>63</v>
      </c>
      <c r="K67" s="7" t="n">
        <f aca="false">IF(I67=1,0,G67)</f>
        <v>0</v>
      </c>
      <c r="L67" s="63" t="n">
        <f aca="true">((M$2-TODAY()-K1)*D67)/10000</f>
        <v>-0</v>
      </c>
      <c r="M67" s="63" t="n">
        <f aca="false">IF($B67&lt;=M$2,IF($C67&gt;=M$2,$D67,0),0)</f>
        <v>0</v>
      </c>
      <c r="N67" s="63" t="n">
        <f aca="false">IF($B67&lt;=N$2,IF($C67&gt;=N$2,$D67,0),0)</f>
        <v>0</v>
      </c>
      <c r="O67" s="63" t="n">
        <f aca="false">IF($B67&lt;=O$2,IF($C67&gt;=O$2,$D67,0),0)</f>
        <v>0</v>
      </c>
      <c r="P67" s="63" t="n">
        <f aca="false">IF($B67&lt;=P$2,IF($C67&gt;=P$2,$D67,0),0)</f>
        <v>0</v>
      </c>
      <c r="Q67" s="63" t="n">
        <f aca="false">IF($B67&lt;=Q$2,IF($C67&gt;=Q$2,$D67,0),0)</f>
        <v>0</v>
      </c>
      <c r="R67" s="63" t="n">
        <f aca="false">IF($B67&lt;=R$2,IF($C67&gt;=R$2,$D67,0),0)</f>
        <v>0</v>
      </c>
      <c r="S67" s="63" t="n">
        <f aca="false">IF($B67&lt;=S$2,IF($C67&gt;=S$2,$D67,0),0)</f>
        <v>0</v>
      </c>
      <c r="T67" s="63" t="n">
        <f aca="false">IF($B67&lt;=T$2,IF($C67&gt;=T$2,$D67,0),0)</f>
        <v>0</v>
      </c>
      <c r="U67" s="63" t="n">
        <f aca="false">IF($B67&lt;=U$2,IF($C67&gt;=U$2,$D67,0),0)</f>
        <v>0</v>
      </c>
      <c r="V67" s="63" t="n">
        <f aca="false">IF($B67&lt;=V$2,IF($C67&gt;=V$2,$D67,0),0)</f>
        <v>0</v>
      </c>
      <c r="W67" s="63" t="n">
        <f aca="false">IF($B67&lt;=W$2,IF($C67&gt;=W$2,$D67,0),0)</f>
        <v>0</v>
      </c>
      <c r="X67" s="63" t="n">
        <f aca="false">IF($B67&lt;=X$2,IF($C67&gt;=X$2,$D67,0),0)</f>
        <v>0</v>
      </c>
      <c r="Y67" s="63" t="n">
        <f aca="false">IF($B67&lt;=Y$2,IF($C67&gt;=Y$2,$D67,0),0)</f>
        <v>0</v>
      </c>
      <c r="Z67" s="63" t="n">
        <f aca="false">IF($B67&lt;=Z$2,IF($C67&gt;=Z$2,$D67,0),0)</f>
        <v>0</v>
      </c>
      <c r="AA67" s="63" t="n">
        <f aca="false">IF($B67&lt;=AA$2,IF($C67&gt;=AA$2,$D67,0),0)</f>
        <v>0</v>
      </c>
      <c r="AB67" s="63" t="n">
        <f aca="false">IF($B67&lt;=AB$2,IF($C67&gt;=AB$2,$D67,0),0)</f>
        <v>0</v>
      </c>
      <c r="AC67" s="63" t="n">
        <f aca="false">IF($B67&lt;=AC$2,IF($C67&gt;=AC$2,$D67,0),0)</f>
        <v>0</v>
      </c>
      <c r="AD67" s="63" t="n">
        <f aca="false">IF($B67&lt;=AD$2,IF($C67&gt;=AD$2,$D67,0),0)</f>
        <v>0</v>
      </c>
      <c r="AE67" s="63" t="n">
        <f aca="false">IF($B67&lt;=AE$2,IF($C67&gt;=AE$2,$D67,0),0)</f>
        <v>0</v>
      </c>
      <c r="AF67" s="63" t="n">
        <f aca="false">IF($B67&lt;=AF$2,IF($C67&gt;=AF$2,$D67,0),0)</f>
        <v>0</v>
      </c>
      <c r="AG67" s="63" t="n">
        <f aca="false">IF($B67&lt;=AG$2,IF($C67&gt;=AG$2,$D67,0),0)</f>
        <v>0</v>
      </c>
      <c r="AH67" s="63" t="n">
        <f aca="false">IF($B67&lt;=AH$2,IF($C67&gt;=AH$2,$D67,0),0)</f>
        <v>0</v>
      </c>
      <c r="AI67" s="63" t="n">
        <f aca="false">IF($B67&lt;=AI$2,IF($C67&gt;=AI$2,$D67,0),0)</f>
        <v>0</v>
      </c>
      <c r="AJ67" s="63" t="n">
        <f aca="false">IF($B67&lt;=AJ$2,IF($C67&gt;=AJ$2,$D67,0),0)</f>
        <v>0</v>
      </c>
      <c r="AK67" s="63" t="n">
        <f aca="false">IF($B67&lt;=AK$2,IF($C67&gt;=AK$2,$D67,0),0)</f>
        <v>0</v>
      </c>
      <c r="AL67" s="63" t="n">
        <f aca="false">IF($B67&lt;=AL$2,IF($C67&gt;=AL$2,$D67,0),0)</f>
        <v>0</v>
      </c>
      <c r="AM67" s="63" t="n">
        <f aca="false">IF($B67&lt;=AM$2,IF($C67&gt;=AM$2,$D67,0),0)</f>
        <v>0</v>
      </c>
      <c r="AN67" s="63" t="n">
        <f aca="false">IF($B67&lt;=AN$2,IF($C67&gt;=AN$2,$D67,0),0)</f>
        <v>0</v>
      </c>
      <c r="AO67" s="63" t="n">
        <f aca="false">IF($B67&lt;=AO$2,IF($C67&gt;=AO$2,$D67,0),0)</f>
        <v>0</v>
      </c>
      <c r="AP67" s="63" t="n">
        <f aca="false">IF($B67&lt;=AP$2,IF($C67&gt;=AP$2,$D67,0),0)</f>
        <v>0</v>
      </c>
      <c r="AQ67" s="63" t="n">
        <f aca="false">IF($B67&lt;=AQ$2,IF($C67&gt;=AQ$2,$D67,0),0)</f>
        <v>0</v>
      </c>
      <c r="AR67" s="63" t="n">
        <f aca="false">IF($B67&lt;=AR$2,IF($C67&gt;=AR$2,$D67,0),0)</f>
        <v>0</v>
      </c>
      <c r="AS67" s="63" t="n">
        <f aca="false">IF($B67&lt;=AS$2,IF($C67&gt;=AS$2,$D67,0),0)</f>
        <v>0</v>
      </c>
      <c r="AT67" s="63" t="n">
        <f aca="false">IF($B67&lt;=AT$2,IF($C67&gt;=AT$2,$D67,0),0)</f>
        <v>0</v>
      </c>
      <c r="AU67" s="63" t="n">
        <f aca="false">IF($B67&lt;=AU$2,IF($C67&gt;=AU$2,$D67,0),0)</f>
        <v>0</v>
      </c>
      <c r="AV67" s="63" t="n">
        <f aca="false">IF($B67&lt;=AV$2,IF($C67&gt;=AV$2,$D67,0),0)</f>
        <v>0</v>
      </c>
      <c r="AW67" s="63" t="n">
        <f aca="false">IF($B67&lt;=AW$2,IF($C67&gt;=AW$2,$D67,0),0)</f>
        <v>0</v>
      </c>
      <c r="AX67" s="63" t="n">
        <f aca="false">IF($B67&lt;=AX$2,IF($C67&gt;=AX$2,$D67,0),0)</f>
        <v>0</v>
      </c>
      <c r="AY67" s="63" t="n">
        <f aca="false">IF($B67&lt;=AY$2,IF($C67&gt;=AY$2,$D67,0),0)</f>
        <v>0</v>
      </c>
      <c r="AZ67" s="63" t="n">
        <f aca="false">IF($B67&lt;=AZ$2,IF($C67&gt;=AZ$2,$D67,0),0)</f>
        <v>0</v>
      </c>
      <c r="BA67" s="63" t="n">
        <f aca="false">IF($B67&lt;=BA$2,IF($C67&gt;=BA$2,$D67,0),0)</f>
        <v>0</v>
      </c>
      <c r="BB67" s="63" t="n">
        <f aca="false">IF($B67&lt;=BB$2,IF($C67&gt;=BB$2,$D67,0),0)</f>
        <v>0</v>
      </c>
      <c r="BC67" s="63" t="n">
        <f aca="false">IF($B67&lt;=BC$2,IF($C67&gt;=BC$2,$D67,0),0)</f>
        <v>0</v>
      </c>
      <c r="BD67" s="63" t="n">
        <f aca="false">IF($B67&lt;=BD$2,IF($C67&gt;=BD$2,$D67,0),0)</f>
        <v>0</v>
      </c>
      <c r="BE67" s="63" t="n">
        <f aca="false">IF($B67&lt;=BE$2,IF($C67&gt;=BE$2,$D67,0),0)</f>
        <v>0</v>
      </c>
      <c r="BF67" s="63" t="n">
        <f aca="false">IF($B67&lt;=BF$2,IF($C67&gt;=BF$2,$D67,0),0)</f>
        <v>0</v>
      </c>
      <c r="BG67" s="63" t="n">
        <f aca="false">IF($B67&lt;=BG$2,IF($C67&gt;=BG$2,$D67,0),0)</f>
        <v>0</v>
      </c>
      <c r="BH67" s="63" t="n">
        <f aca="false">IF($B67&lt;=BH$2,IF($C67&gt;=BH$2,$D67,0),0)</f>
        <v>0</v>
      </c>
      <c r="BI67" s="63" t="n">
        <f aca="false">IF($B67&lt;=BI$2,IF($C67&gt;=BI$2,$D67,0),0)</f>
        <v>0</v>
      </c>
      <c r="BJ67" s="63" t="n">
        <f aca="false">IF($B67&lt;=BJ$2,IF($C67&gt;=BJ$2,$D67,0),0)</f>
        <v>0</v>
      </c>
      <c r="BK67" s="63" t="n">
        <f aca="false">IF($B67&lt;=BK$2,IF($C67&gt;=BK$2,$D67,0),0)</f>
        <v>0</v>
      </c>
      <c r="BL67" s="63" t="n">
        <f aca="false">IF($B67&lt;=BL$2,IF($C67&gt;=BL$2,$D67,0),0)</f>
        <v>0</v>
      </c>
      <c r="BM67" s="63" t="n">
        <f aca="false">IF($B67&lt;=BM$2,IF($C67&gt;=BM$2,$D67,0),0)</f>
        <v>0</v>
      </c>
      <c r="BN67" s="63" t="n">
        <f aca="false">IF($B67&lt;=BN$2,IF($C67&gt;=BN$2,$D67,0),0)</f>
        <v>0</v>
      </c>
      <c r="BO67" s="63" t="n">
        <f aca="false">IF($B67&lt;=BO$2,IF($C67&gt;=BO$2,$D67,0),0)</f>
        <v>0</v>
      </c>
      <c r="BP67" s="63" t="n">
        <f aca="false">IF($B67&lt;=BP$2,IF($C67&gt;=BP$2,$D67,0),0)</f>
        <v>0</v>
      </c>
      <c r="BQ67" s="63" t="n">
        <f aca="false">IF($B67&lt;=BQ$2,IF($C67&gt;=BQ$2,$D67,0),0)</f>
        <v>0</v>
      </c>
      <c r="BR67" s="63" t="n">
        <f aca="false">IF($B67&lt;=BR$2,IF($C67&gt;=BR$2,$D67,0),0)</f>
        <v>0</v>
      </c>
      <c r="BS67" s="63" t="n">
        <f aca="false">IF($B67&lt;=BS$2,IF($C67&gt;=BS$2,$D67,0),0)</f>
        <v>0</v>
      </c>
      <c r="BT67" s="63" t="n">
        <f aca="false">IF($B67&lt;=BT$2,IF($C67&gt;=BT$2,$D67,0),0)</f>
        <v>0</v>
      </c>
      <c r="BU67" s="63" t="n">
        <f aca="false">IF($B67&lt;=BU$2,IF($C67&gt;=BU$2,$D67,0),0)</f>
        <v>0</v>
      </c>
      <c r="BV67" s="63" t="n">
        <f aca="false">IF($B67&lt;=BV$2,IF($C67&gt;=BV$2,$D67,0),0)</f>
        <v>0</v>
      </c>
    </row>
    <row r="68" customFormat="false" ht="12.75" hidden="false" customHeight="false" outlineLevel="0" collapsed="false">
      <c r="E68" s="61" t="n">
        <v>5.1875</v>
      </c>
      <c r="F68" s="7" t="s">
        <v>135</v>
      </c>
      <c r="H68" s="73" t="n">
        <f aca="false">((I68-E68)*SUM(M68:AV68)*10000)</f>
        <v>-0</v>
      </c>
      <c r="I68" s="61" t="n">
        <v>3.65</v>
      </c>
      <c r="J68" s="7" t="s">
        <v>63</v>
      </c>
      <c r="K68" s="7" t="n">
        <f aca="false">IF(I68=1,0,G68)</f>
        <v>0</v>
      </c>
      <c r="L68" s="63" t="n">
        <f aca="true">((M$2-TODAY()-K2)*D68)/10000</f>
        <v>-0</v>
      </c>
      <c r="M68" s="63" t="n">
        <f aca="false">IF($B68&lt;=M$2,IF($C68&gt;=M$2,$D68,0),0)</f>
        <v>0</v>
      </c>
      <c r="N68" s="63" t="n">
        <f aca="false">IF($B68&lt;=N$2,IF($C68&gt;=N$2,$D68,0),0)</f>
        <v>0</v>
      </c>
      <c r="O68" s="63" t="n">
        <f aca="false">IF($B68&lt;=O$2,IF($C68&gt;=O$2,$D68,0),0)</f>
        <v>0</v>
      </c>
      <c r="P68" s="63" t="n">
        <f aca="false">IF($B68&lt;=P$2,IF($C68&gt;=P$2,$D68,0),0)</f>
        <v>0</v>
      </c>
      <c r="Q68" s="63" t="n">
        <f aca="false">IF($B68&lt;=Q$2,IF($C68&gt;=Q$2,$D68,0),0)</f>
        <v>0</v>
      </c>
      <c r="R68" s="63" t="n">
        <f aca="false">IF($B68&lt;=R$2,IF($C68&gt;=R$2,$D68,0),0)</f>
        <v>0</v>
      </c>
      <c r="S68" s="63" t="n">
        <f aca="false">IF($B68&lt;=S$2,IF($C68&gt;=S$2,$D68,0),0)</f>
        <v>0</v>
      </c>
      <c r="T68" s="63" t="n">
        <f aca="false">IF($B68&lt;=T$2,IF($C68&gt;=T$2,$D68,0),0)</f>
        <v>0</v>
      </c>
      <c r="U68" s="63" t="n">
        <f aca="false">IF($B68&lt;=U$2,IF($C68&gt;=U$2,$D68,0),0)</f>
        <v>0</v>
      </c>
      <c r="V68" s="63" t="n">
        <f aca="false">IF($B68&lt;=V$2,IF($C68&gt;=V$2,$D68,0),0)</f>
        <v>0</v>
      </c>
      <c r="W68" s="63" t="n">
        <f aca="false">IF($B68&lt;=W$2,IF($C68&gt;=W$2,$D68,0),0)</f>
        <v>0</v>
      </c>
      <c r="X68" s="63" t="n">
        <f aca="false">IF($B68&lt;=X$2,IF($C68&gt;=X$2,$D68,0),0)</f>
        <v>0</v>
      </c>
      <c r="Y68" s="63" t="n">
        <f aca="false">IF($B68&lt;=Y$2,IF($C68&gt;=Y$2,$D68,0),0)</f>
        <v>0</v>
      </c>
      <c r="Z68" s="63" t="n">
        <f aca="false">IF($B68&lt;=Z$2,IF($C68&gt;=Z$2,$D68,0),0)</f>
        <v>0</v>
      </c>
      <c r="AA68" s="63" t="n">
        <f aca="false">IF($B68&lt;=AA$2,IF($C68&gt;=AA$2,$D68,0),0)</f>
        <v>0</v>
      </c>
      <c r="AB68" s="63" t="n">
        <f aca="false">IF($B68&lt;=AB$2,IF($C68&gt;=AB$2,$D68,0),0)</f>
        <v>0</v>
      </c>
      <c r="AC68" s="63" t="n">
        <f aca="false">IF($B68&lt;=AC$2,IF($C68&gt;=AC$2,$D68,0),0)</f>
        <v>0</v>
      </c>
      <c r="AD68" s="63" t="n">
        <f aca="false">IF($B68&lt;=AD$2,IF($C68&gt;=AD$2,$D68,0),0)</f>
        <v>0</v>
      </c>
      <c r="AE68" s="63" t="n">
        <f aca="false">IF($B68&lt;=AE$2,IF($C68&gt;=AE$2,$D68,0),0)</f>
        <v>0</v>
      </c>
      <c r="AF68" s="63" t="n">
        <f aca="false">IF($B68&lt;=AF$2,IF($C68&gt;=AF$2,$D68,0),0)</f>
        <v>0</v>
      </c>
      <c r="AG68" s="63" t="n">
        <f aca="false">IF($B68&lt;=AG$2,IF($C68&gt;=AG$2,$D68,0),0)</f>
        <v>0</v>
      </c>
      <c r="AH68" s="63" t="n">
        <f aca="false">IF($B68&lt;=AH$2,IF($C68&gt;=AH$2,$D68,0),0)</f>
        <v>0</v>
      </c>
      <c r="AI68" s="63" t="n">
        <f aca="false">IF($B68&lt;=AI$2,IF($C68&gt;=AI$2,$D68,0),0)</f>
        <v>0</v>
      </c>
      <c r="AJ68" s="63" t="n">
        <f aca="false">IF($B68&lt;=AJ$2,IF($C68&gt;=AJ$2,$D68,0),0)</f>
        <v>0</v>
      </c>
      <c r="AK68" s="63" t="n">
        <f aca="false">IF($B68&lt;=AK$2,IF($C68&gt;=AK$2,$D68,0),0)</f>
        <v>0</v>
      </c>
      <c r="AL68" s="63" t="n">
        <f aca="false">IF($B68&lt;=AL$2,IF($C68&gt;=AL$2,$D68,0),0)</f>
        <v>0</v>
      </c>
      <c r="AM68" s="63" t="n">
        <f aca="false">IF($B68&lt;=AM$2,IF($C68&gt;=AM$2,$D68,0),0)</f>
        <v>0</v>
      </c>
      <c r="AN68" s="63" t="n">
        <f aca="false">IF($B68&lt;=AN$2,IF($C68&gt;=AN$2,$D68,0),0)</f>
        <v>0</v>
      </c>
      <c r="AO68" s="63" t="n">
        <f aca="false">IF($B68&lt;=AO$2,IF($C68&gt;=AO$2,$D68,0),0)</f>
        <v>0</v>
      </c>
      <c r="AP68" s="63" t="n">
        <f aca="false">IF($B68&lt;=AP$2,IF($C68&gt;=AP$2,$D68,0),0)</f>
        <v>0</v>
      </c>
      <c r="AQ68" s="63" t="n">
        <f aca="false">IF($B68&lt;=AQ$2,IF($C68&gt;=AQ$2,$D68,0),0)</f>
        <v>0</v>
      </c>
      <c r="AR68" s="63" t="n">
        <f aca="false">IF($B68&lt;=AR$2,IF($C68&gt;=AR$2,$D68,0),0)</f>
        <v>0</v>
      </c>
      <c r="AS68" s="63" t="n">
        <f aca="false">IF($B68&lt;=AS$2,IF($C68&gt;=AS$2,$D68,0),0)</f>
        <v>0</v>
      </c>
      <c r="AT68" s="63" t="n">
        <f aca="false">IF($B68&lt;=AT$2,IF($C68&gt;=AT$2,$D68,0),0)</f>
        <v>0</v>
      </c>
      <c r="AU68" s="63" t="n">
        <f aca="false">IF($B68&lt;=AU$2,IF($C68&gt;=AU$2,$D68,0),0)</f>
        <v>0</v>
      </c>
      <c r="AV68" s="63" t="n">
        <f aca="false">IF($B68&lt;=AV$2,IF($C68&gt;=AV$2,$D68,0),0)</f>
        <v>0</v>
      </c>
      <c r="AW68" s="63" t="n">
        <f aca="false">IF($B68&lt;=AW$2,IF($C68&gt;=AW$2,$D68,0),0)</f>
        <v>0</v>
      </c>
      <c r="AX68" s="63" t="n">
        <f aca="false">IF($B68&lt;=AX$2,IF($C68&gt;=AX$2,$D68,0),0)</f>
        <v>0</v>
      </c>
      <c r="AY68" s="63" t="n">
        <f aca="false">IF($B68&lt;=AY$2,IF($C68&gt;=AY$2,$D68,0),0)</f>
        <v>0</v>
      </c>
      <c r="AZ68" s="63" t="n">
        <f aca="false">IF($B68&lt;=AZ$2,IF($C68&gt;=AZ$2,$D68,0),0)</f>
        <v>0</v>
      </c>
      <c r="BA68" s="63" t="n">
        <f aca="false">IF($B68&lt;=BA$2,IF($C68&gt;=BA$2,$D68,0),0)</f>
        <v>0</v>
      </c>
      <c r="BB68" s="63" t="n">
        <f aca="false">IF($B68&lt;=BB$2,IF($C68&gt;=BB$2,$D68,0),0)</f>
        <v>0</v>
      </c>
      <c r="BC68" s="63" t="n">
        <f aca="false">IF($B68&lt;=BC$2,IF($C68&gt;=BC$2,$D68,0),0)</f>
        <v>0</v>
      </c>
      <c r="BD68" s="63" t="n">
        <f aca="false">IF($B68&lt;=BD$2,IF($C68&gt;=BD$2,$D68,0),0)</f>
        <v>0</v>
      </c>
      <c r="BE68" s="63" t="n">
        <f aca="false">IF($B68&lt;=BE$2,IF($C68&gt;=BE$2,$D68,0),0)</f>
        <v>0</v>
      </c>
      <c r="BF68" s="63" t="n">
        <f aca="false">IF($B68&lt;=BF$2,IF($C68&gt;=BF$2,$D68,0),0)</f>
        <v>0</v>
      </c>
      <c r="BG68" s="63" t="n">
        <f aca="false">IF($B68&lt;=BG$2,IF($C68&gt;=BG$2,$D68,0),0)</f>
        <v>0</v>
      </c>
      <c r="BH68" s="63" t="n">
        <f aca="false">IF($B68&lt;=BH$2,IF($C68&gt;=BH$2,$D68,0),0)</f>
        <v>0</v>
      </c>
      <c r="BI68" s="63" t="n">
        <f aca="false">IF($B68&lt;=BI$2,IF($C68&gt;=BI$2,$D68,0),0)</f>
        <v>0</v>
      </c>
      <c r="BJ68" s="63" t="n">
        <f aca="false">IF($B68&lt;=BJ$2,IF($C68&gt;=BJ$2,$D68,0),0)</f>
        <v>0</v>
      </c>
      <c r="BK68" s="63" t="n">
        <f aca="false">IF($B68&lt;=BK$2,IF($C68&gt;=BK$2,$D68,0),0)</f>
        <v>0</v>
      </c>
      <c r="BL68" s="63" t="n">
        <f aca="false">IF($B68&lt;=BL$2,IF($C68&gt;=BL$2,$D68,0),0)</f>
        <v>0</v>
      </c>
      <c r="BM68" s="63" t="n">
        <f aca="false">IF($B68&lt;=BM$2,IF($C68&gt;=BM$2,$D68,0),0)</f>
        <v>0</v>
      </c>
      <c r="BN68" s="63" t="n">
        <f aca="false">IF($B68&lt;=BN$2,IF($C68&gt;=BN$2,$D68,0),0)</f>
        <v>0</v>
      </c>
      <c r="BO68" s="63" t="n">
        <f aca="false">IF($B68&lt;=BO$2,IF($C68&gt;=BO$2,$D68,0),0)</f>
        <v>0</v>
      </c>
      <c r="BP68" s="63" t="n">
        <f aca="false">IF($B68&lt;=BP$2,IF($C68&gt;=BP$2,$D68,0),0)</f>
        <v>0</v>
      </c>
      <c r="BQ68" s="63" t="n">
        <f aca="false">IF($B68&lt;=BQ$2,IF($C68&gt;=BQ$2,$D68,0),0)</f>
        <v>0</v>
      </c>
      <c r="BR68" s="63" t="n">
        <f aca="false">IF($B68&lt;=BR$2,IF($C68&gt;=BR$2,$D68,0),0)</f>
        <v>0</v>
      </c>
      <c r="BS68" s="63" t="n">
        <f aca="false">IF($B68&lt;=BS$2,IF($C68&gt;=BS$2,$D68,0),0)</f>
        <v>0</v>
      </c>
      <c r="BT68" s="63" t="n">
        <f aca="false">IF($B68&lt;=BT$2,IF($C68&gt;=BT$2,$D68,0),0)</f>
        <v>0</v>
      </c>
      <c r="BU68" s="63" t="n">
        <f aca="false">IF($B68&lt;=BU$2,IF($C68&gt;=BU$2,$D68,0),0)</f>
        <v>0</v>
      </c>
      <c r="BV68" s="63" t="n">
        <f aca="false">IF($B68&lt;=BV$2,IF($C68&gt;=BV$2,$D68,0),0)</f>
        <v>0</v>
      </c>
    </row>
    <row r="69" customFormat="false" ht="12.75" hidden="false" customHeight="false" outlineLevel="0" collapsed="false">
      <c r="E69" s="61" t="n">
        <v>5.245</v>
      </c>
      <c r="F69" s="7" t="s">
        <v>134</v>
      </c>
      <c r="H69" s="73" t="n">
        <f aca="false">((I69-E69)*SUM(M69:AV69)*10000)</f>
        <v>-0</v>
      </c>
      <c r="I69" s="61" t="n">
        <v>3.65</v>
      </c>
      <c r="J69" s="7" t="s">
        <v>63</v>
      </c>
      <c r="K69" s="7" t="n">
        <f aca="false">IF(I69=1,0,G69)</f>
        <v>0</v>
      </c>
      <c r="L69" s="63" t="n">
        <f aca="true">((M$2-TODAY()-3)*D69)/10000</f>
        <v>-0</v>
      </c>
      <c r="M69" s="63" t="n">
        <f aca="false">IF($B69&lt;=M$2,IF($C69&gt;=M$2,$D69,0),0)</f>
        <v>0</v>
      </c>
      <c r="N69" s="63" t="n">
        <f aca="false">IF($B69&lt;=N$2,IF($C69&gt;=N$2,$D69,0),0)</f>
        <v>0</v>
      </c>
      <c r="O69" s="63" t="n">
        <f aca="false">IF($B69&lt;=O$2,IF($C69&gt;=O$2,$D69,0),0)</f>
        <v>0</v>
      </c>
      <c r="P69" s="63" t="n">
        <f aca="false">IF($B69&lt;=P$2,IF($C69&gt;=P$2,$D69,0),0)</f>
        <v>0</v>
      </c>
      <c r="Q69" s="63" t="n">
        <f aca="false">IF($B69&lt;=Q$2,IF($C69&gt;=Q$2,$D69,0),0)</f>
        <v>0</v>
      </c>
      <c r="R69" s="63" t="n">
        <f aca="false">IF($B69&lt;=R$2,IF($C69&gt;=R$2,$D69,0),0)</f>
        <v>0</v>
      </c>
      <c r="S69" s="63" t="n">
        <f aca="false">IF($B69&lt;=S$2,IF($C69&gt;=S$2,$D69,0),0)</f>
        <v>0</v>
      </c>
      <c r="T69" s="63" t="n">
        <f aca="false">IF($B69&lt;=T$2,IF($C69&gt;=T$2,$D69,0),0)</f>
        <v>0</v>
      </c>
      <c r="U69" s="63" t="n">
        <f aca="false">IF($B69&lt;=U$2,IF($C69&gt;=U$2,$D69,0),0)</f>
        <v>0</v>
      </c>
      <c r="V69" s="63" t="n">
        <f aca="false">IF($B69&lt;=V$2,IF($C69&gt;=V$2,$D69,0),0)</f>
        <v>0</v>
      </c>
      <c r="W69" s="63" t="n">
        <f aca="false">IF($B69&lt;=W$2,IF($C69&gt;=W$2,$D69,0),0)</f>
        <v>0</v>
      </c>
      <c r="X69" s="63" t="n">
        <f aca="false">IF($B69&lt;=X$2,IF($C69&gt;=X$2,$D69,0),0)</f>
        <v>0</v>
      </c>
      <c r="Y69" s="63" t="n">
        <f aca="false">IF($B69&lt;=Y$2,IF($C69&gt;=Y$2,$D69,0),0)</f>
        <v>0</v>
      </c>
      <c r="Z69" s="63" t="n">
        <f aca="false">IF($B69&lt;=Z$2,IF($C69&gt;=Z$2,$D69,0),0)</f>
        <v>0</v>
      </c>
      <c r="AA69" s="63" t="n">
        <f aca="false">IF($B69&lt;=AA$2,IF($C69&gt;=AA$2,$D69,0),0)</f>
        <v>0</v>
      </c>
      <c r="AB69" s="63" t="n">
        <f aca="false">IF($B69&lt;=AB$2,IF($C69&gt;=AB$2,$D69,0),0)</f>
        <v>0</v>
      </c>
      <c r="AC69" s="63" t="n">
        <f aca="false">IF($B69&lt;=AC$2,IF($C69&gt;=AC$2,$D69,0),0)</f>
        <v>0</v>
      </c>
      <c r="AD69" s="63" t="n">
        <f aca="false">IF($B69&lt;=AD$2,IF($C69&gt;=AD$2,$D69,0),0)</f>
        <v>0</v>
      </c>
      <c r="AE69" s="63" t="n">
        <f aca="false">IF($B69&lt;=AE$2,IF($C69&gt;=AE$2,$D69,0),0)</f>
        <v>0</v>
      </c>
      <c r="AF69" s="63" t="n">
        <f aca="false">IF($B69&lt;=AF$2,IF($C69&gt;=AF$2,$D69,0),0)</f>
        <v>0</v>
      </c>
      <c r="AG69" s="63" t="n">
        <f aca="false">IF($B69&lt;=AG$2,IF($C69&gt;=AG$2,$D69,0),0)</f>
        <v>0</v>
      </c>
      <c r="AH69" s="63" t="n">
        <f aca="false">IF($B69&lt;=AH$2,IF($C69&gt;=AH$2,$D69,0),0)</f>
        <v>0</v>
      </c>
      <c r="AI69" s="63" t="n">
        <f aca="false">IF($B69&lt;=AI$2,IF($C69&gt;=AI$2,$D69,0),0)</f>
        <v>0</v>
      </c>
      <c r="AJ69" s="63" t="n">
        <f aca="false">IF($B69&lt;=AJ$2,IF($C69&gt;=AJ$2,$D69,0),0)</f>
        <v>0</v>
      </c>
      <c r="AK69" s="63" t="n">
        <f aca="false">IF($B69&lt;=AK$2,IF($C69&gt;=AK$2,$D69,0),0)</f>
        <v>0</v>
      </c>
      <c r="AL69" s="63" t="n">
        <f aca="false">IF($B69&lt;=AL$2,IF($C69&gt;=AL$2,$D69,0),0)</f>
        <v>0</v>
      </c>
      <c r="AM69" s="63" t="n">
        <f aca="false">IF($B69&lt;=AM$2,IF($C69&gt;=AM$2,$D69,0),0)</f>
        <v>0</v>
      </c>
      <c r="AN69" s="63" t="n">
        <f aca="false">IF($B69&lt;=AN$2,IF($C69&gt;=AN$2,$D69,0),0)</f>
        <v>0</v>
      </c>
      <c r="AO69" s="63" t="n">
        <f aca="false">IF($B69&lt;=AO$2,IF($C69&gt;=AO$2,$D69,0),0)</f>
        <v>0</v>
      </c>
      <c r="AP69" s="63" t="n">
        <f aca="false">IF($B69&lt;=AP$2,IF($C69&gt;=AP$2,$D69,0),0)</f>
        <v>0</v>
      </c>
      <c r="AQ69" s="63" t="n">
        <f aca="false">IF($B69&lt;=AQ$2,IF($C69&gt;=AQ$2,$D69,0),0)</f>
        <v>0</v>
      </c>
      <c r="AR69" s="63" t="n">
        <f aca="false">IF($B69&lt;=AR$2,IF($C69&gt;=AR$2,$D69,0),0)</f>
        <v>0</v>
      </c>
      <c r="AS69" s="63" t="n">
        <f aca="false">IF($B69&lt;=AS$2,IF($C69&gt;=AS$2,$D69,0),0)</f>
        <v>0</v>
      </c>
      <c r="AT69" s="63" t="n">
        <f aca="false">IF($B69&lt;=AT$2,IF($C69&gt;=AT$2,$D69,0),0)</f>
        <v>0</v>
      </c>
      <c r="AU69" s="63" t="n">
        <f aca="false">IF($B69&lt;=AU$2,IF($C69&gt;=AU$2,$D69,0),0)</f>
        <v>0</v>
      </c>
      <c r="AV69" s="63" t="n">
        <f aca="false">IF($B69&lt;=AV$2,IF($C69&gt;=AV$2,$D69,0),0)</f>
        <v>0</v>
      </c>
      <c r="AW69" s="63" t="n">
        <f aca="false">IF($B69&lt;=AW$2,IF($C69&gt;=AW$2,$D69,0),0)</f>
        <v>0</v>
      </c>
      <c r="AX69" s="63" t="n">
        <f aca="false">IF($B69&lt;=AX$2,IF($C69&gt;=AX$2,$D69,0),0)</f>
        <v>0</v>
      </c>
      <c r="AY69" s="63" t="n">
        <f aca="false">IF($B69&lt;=AY$2,IF($C69&gt;=AY$2,$D69,0),0)</f>
        <v>0</v>
      </c>
      <c r="AZ69" s="63" t="n">
        <f aca="false">IF($B69&lt;=AZ$2,IF($C69&gt;=AZ$2,$D69,0),0)</f>
        <v>0</v>
      </c>
      <c r="BA69" s="63" t="n">
        <f aca="false">IF($B69&lt;=BA$2,IF($C69&gt;=BA$2,$D69,0),0)</f>
        <v>0</v>
      </c>
      <c r="BB69" s="63" t="n">
        <f aca="false">IF($B69&lt;=BB$2,IF($C69&gt;=BB$2,$D69,0),0)</f>
        <v>0</v>
      </c>
      <c r="BC69" s="63" t="n">
        <f aca="false">IF($B69&lt;=BC$2,IF($C69&gt;=BC$2,$D69,0),0)</f>
        <v>0</v>
      </c>
      <c r="BD69" s="63" t="n">
        <f aca="false">IF($B69&lt;=BD$2,IF($C69&gt;=BD$2,$D69,0),0)</f>
        <v>0</v>
      </c>
      <c r="BE69" s="63" t="n">
        <f aca="false">IF($B69&lt;=BE$2,IF($C69&gt;=BE$2,$D69,0),0)</f>
        <v>0</v>
      </c>
      <c r="BF69" s="63" t="n">
        <f aca="false">IF($B69&lt;=BF$2,IF($C69&gt;=BF$2,$D69,0),0)</f>
        <v>0</v>
      </c>
      <c r="BG69" s="63" t="n">
        <f aca="false">IF($B69&lt;=BG$2,IF($C69&gt;=BG$2,$D69,0),0)</f>
        <v>0</v>
      </c>
      <c r="BH69" s="63" t="n">
        <f aca="false">IF($B69&lt;=BH$2,IF($C69&gt;=BH$2,$D69,0),0)</f>
        <v>0</v>
      </c>
      <c r="BI69" s="63" t="n">
        <f aca="false">IF($B69&lt;=BI$2,IF($C69&gt;=BI$2,$D69,0),0)</f>
        <v>0</v>
      </c>
      <c r="BJ69" s="63" t="n">
        <f aca="false">IF($B69&lt;=BJ$2,IF($C69&gt;=BJ$2,$D69,0),0)</f>
        <v>0</v>
      </c>
      <c r="BK69" s="63" t="n">
        <f aca="false">IF($B69&lt;=BK$2,IF($C69&gt;=BK$2,$D69,0),0)</f>
        <v>0</v>
      </c>
      <c r="BL69" s="63" t="n">
        <f aca="false">IF($B69&lt;=BL$2,IF($C69&gt;=BL$2,$D69,0),0)</f>
        <v>0</v>
      </c>
      <c r="BM69" s="63" t="n">
        <f aca="false">IF($B69&lt;=BM$2,IF($C69&gt;=BM$2,$D69,0),0)</f>
        <v>0</v>
      </c>
      <c r="BN69" s="63" t="n">
        <f aca="false">IF($B69&lt;=BN$2,IF($C69&gt;=BN$2,$D69,0),0)</f>
        <v>0</v>
      </c>
      <c r="BO69" s="63" t="n">
        <f aca="false">IF($B69&lt;=BO$2,IF($C69&gt;=BO$2,$D69,0),0)</f>
        <v>0</v>
      </c>
      <c r="BP69" s="63" t="n">
        <f aca="false">IF($B69&lt;=BP$2,IF($C69&gt;=BP$2,$D69,0),0)</f>
        <v>0</v>
      </c>
      <c r="BQ69" s="63" t="n">
        <f aca="false">IF($B69&lt;=BQ$2,IF($C69&gt;=BQ$2,$D69,0),0)</f>
        <v>0</v>
      </c>
      <c r="BR69" s="63" t="n">
        <f aca="false">IF($B69&lt;=BR$2,IF($C69&gt;=BR$2,$D69,0),0)</f>
        <v>0</v>
      </c>
      <c r="BS69" s="63" t="n">
        <f aca="false">IF($B69&lt;=BS$2,IF($C69&gt;=BS$2,$D69,0),0)</f>
        <v>0</v>
      </c>
      <c r="BT69" s="63" t="n">
        <f aca="false">IF($B69&lt;=BT$2,IF($C69&gt;=BT$2,$D69,0),0)</f>
        <v>0</v>
      </c>
      <c r="BU69" s="63" t="n">
        <f aca="false">IF($B69&lt;=BU$2,IF($C69&gt;=BU$2,$D69,0),0)</f>
        <v>0</v>
      </c>
      <c r="BV69" s="63" t="n">
        <f aca="false">IF($B69&lt;=BV$2,IF($C69&gt;=BV$2,$D69,0),0)</f>
        <v>0</v>
      </c>
    </row>
    <row r="70" customFormat="false" ht="12.75" hidden="false" customHeight="false" outlineLevel="0" collapsed="false">
      <c r="E70" s="61" t="n">
        <v>5.5375</v>
      </c>
      <c r="F70" s="7" t="s">
        <v>134</v>
      </c>
      <c r="H70" s="73" t="n">
        <f aca="false">((I70-E70)*SUM(M70:AV70)*10000)</f>
        <v>-0</v>
      </c>
      <c r="I70" s="61" t="n">
        <v>3.65</v>
      </c>
      <c r="J70" s="7" t="s">
        <v>63</v>
      </c>
      <c r="K70" s="7" t="n">
        <f aca="false">IF(I70=1,0,G70)</f>
        <v>0</v>
      </c>
      <c r="L70" s="63" t="n">
        <f aca="true">((M$2-TODAY())*D70)/10000</f>
        <v>-0</v>
      </c>
      <c r="M70" s="63" t="n">
        <f aca="false">IF($B70&lt;=M$2,IF($C70&gt;=M$2,$D70,0),0)</f>
        <v>0</v>
      </c>
      <c r="N70" s="63" t="n">
        <f aca="false">IF($B70&lt;=N$2,IF($C70&gt;=N$2,$D70,0),0)</f>
        <v>0</v>
      </c>
      <c r="O70" s="63" t="n">
        <f aca="false">IF($B70&lt;=O$2,IF($C70&gt;=O$2,$D70,0),0)</f>
        <v>0</v>
      </c>
      <c r="P70" s="63" t="n">
        <f aca="false">IF($B70&lt;=P$2,IF($C70&gt;=P$2,$D70,0),0)</f>
        <v>0</v>
      </c>
      <c r="Q70" s="63" t="n">
        <f aca="false">IF($B70&lt;=Q$2,IF($C70&gt;=Q$2,$D70,0),0)</f>
        <v>0</v>
      </c>
      <c r="R70" s="63" t="n">
        <f aca="false">IF($B70&lt;=R$2,IF($C70&gt;=R$2,$D70,0),0)</f>
        <v>0</v>
      </c>
      <c r="S70" s="63" t="n">
        <f aca="false">IF($B70&lt;=S$2,IF($C70&gt;=S$2,$D70,0),0)</f>
        <v>0</v>
      </c>
      <c r="T70" s="63" t="n">
        <f aca="false">IF($B70&lt;=T$2,IF($C70&gt;=T$2,$D70,0),0)</f>
        <v>0</v>
      </c>
      <c r="U70" s="63" t="n">
        <f aca="false">IF($B70&lt;=U$2,IF($C70&gt;=U$2,$D70,0),0)</f>
        <v>0</v>
      </c>
      <c r="V70" s="63" t="n">
        <f aca="false">IF($B70&lt;=V$2,IF($C70&gt;=V$2,$D70,0),0)</f>
        <v>0</v>
      </c>
      <c r="W70" s="63" t="n">
        <f aca="false">IF($B70&lt;=W$2,IF($C70&gt;=W$2,$D70,0),0)</f>
        <v>0</v>
      </c>
      <c r="X70" s="63" t="n">
        <f aca="false">IF($B70&lt;=X$2,IF($C70&gt;=X$2,$D70,0),0)</f>
        <v>0</v>
      </c>
      <c r="Y70" s="63" t="n">
        <f aca="false">IF($B70&lt;=Y$2,IF($C70&gt;=Y$2,$D70,0),0)</f>
        <v>0</v>
      </c>
      <c r="Z70" s="63" t="n">
        <f aca="false">IF($B70&lt;=Z$2,IF($C70&gt;=Z$2,$D70,0),0)</f>
        <v>0</v>
      </c>
      <c r="AA70" s="63" t="n">
        <f aca="false">IF($B70&lt;=AA$2,IF($C70&gt;=AA$2,$D70,0),0)</f>
        <v>0</v>
      </c>
      <c r="AB70" s="63" t="n">
        <f aca="false">IF($B70&lt;=AB$2,IF($C70&gt;=AB$2,$D70,0),0)</f>
        <v>0</v>
      </c>
      <c r="AC70" s="63" t="n">
        <f aca="false">IF($B70&lt;=AC$2,IF($C70&gt;=AC$2,$D70,0),0)</f>
        <v>0</v>
      </c>
      <c r="AD70" s="63" t="n">
        <f aca="false">IF($B70&lt;=AD$2,IF($C70&gt;=AD$2,$D70,0),0)</f>
        <v>0</v>
      </c>
      <c r="AE70" s="63" t="n">
        <f aca="false">IF($B70&lt;=AE$2,IF($C70&gt;=AE$2,$D70,0),0)</f>
        <v>0</v>
      </c>
      <c r="AF70" s="63" t="n">
        <f aca="false">IF($B70&lt;=AF$2,IF($C70&gt;=AF$2,$D70,0),0)</f>
        <v>0</v>
      </c>
      <c r="AG70" s="63" t="n">
        <f aca="false">IF($B70&lt;=AG$2,IF($C70&gt;=AG$2,$D70,0),0)</f>
        <v>0</v>
      </c>
      <c r="AH70" s="63" t="n">
        <f aca="false">IF($B70&lt;=AH$2,IF($C70&gt;=AH$2,$D70,0),0)</f>
        <v>0</v>
      </c>
      <c r="AI70" s="63" t="n">
        <f aca="false">IF($B70&lt;=AI$2,IF($C70&gt;=AI$2,$D70,0),0)</f>
        <v>0</v>
      </c>
      <c r="AJ70" s="63" t="n">
        <f aca="false">IF($B70&lt;=AJ$2,IF($C70&gt;=AJ$2,$D70,0),0)</f>
        <v>0</v>
      </c>
      <c r="AK70" s="63" t="n">
        <f aca="false">IF($B70&lt;=AK$2,IF($C70&gt;=AK$2,$D70,0),0)</f>
        <v>0</v>
      </c>
      <c r="AL70" s="63" t="n">
        <f aca="false">IF($B70&lt;=AL$2,IF($C70&gt;=AL$2,$D70,0),0)</f>
        <v>0</v>
      </c>
      <c r="AM70" s="63" t="n">
        <f aca="false">IF($B70&lt;=AM$2,IF($C70&gt;=AM$2,$D70,0),0)</f>
        <v>0</v>
      </c>
      <c r="AN70" s="63" t="n">
        <f aca="false">IF($B70&lt;=AN$2,IF($C70&gt;=AN$2,$D70,0),0)</f>
        <v>0</v>
      </c>
      <c r="AO70" s="63" t="n">
        <f aca="false">IF($B70&lt;=AO$2,IF($C70&gt;=AO$2,$D70,0),0)</f>
        <v>0</v>
      </c>
      <c r="AP70" s="63" t="n">
        <f aca="false">IF($B70&lt;=AP$2,IF($C70&gt;=AP$2,$D70,0),0)</f>
        <v>0</v>
      </c>
      <c r="AQ70" s="63" t="n">
        <f aca="false">IF($B70&lt;=AQ$2,IF($C70&gt;=AQ$2,$D70,0),0)</f>
        <v>0</v>
      </c>
      <c r="AR70" s="63" t="n">
        <f aca="false">IF($B70&lt;=AR$2,IF($C70&gt;=AR$2,$D70,0),0)</f>
        <v>0</v>
      </c>
      <c r="AS70" s="63" t="n">
        <f aca="false">IF($B70&lt;=AS$2,IF($C70&gt;=AS$2,$D70,0),0)</f>
        <v>0</v>
      </c>
      <c r="AT70" s="63" t="n">
        <f aca="false">IF($B70&lt;=AT$2,IF($C70&gt;=AT$2,$D70,0),0)</f>
        <v>0</v>
      </c>
      <c r="AU70" s="63" t="n">
        <f aca="false">IF($B70&lt;=AU$2,IF($C70&gt;=AU$2,$D70,0),0)</f>
        <v>0</v>
      </c>
      <c r="AV70" s="63" t="n">
        <f aca="false">IF($B70&lt;=AV$2,IF($C70&gt;=AV$2,$D70,0),0)</f>
        <v>0</v>
      </c>
      <c r="AW70" s="63" t="n">
        <f aca="false">IF($B70&lt;=AW$2,IF($C70&gt;=AW$2,$D70,0),0)</f>
        <v>0</v>
      </c>
      <c r="AX70" s="63" t="n">
        <f aca="false">IF($B70&lt;=AX$2,IF($C70&gt;=AX$2,$D70,0),0)</f>
        <v>0</v>
      </c>
      <c r="AY70" s="63" t="n">
        <f aca="false">IF($B70&lt;=AY$2,IF($C70&gt;=AY$2,$D70,0),0)</f>
        <v>0</v>
      </c>
      <c r="AZ70" s="63" t="n">
        <f aca="false">IF($B70&lt;=AZ$2,IF($C70&gt;=AZ$2,$D70,0),0)</f>
        <v>0</v>
      </c>
      <c r="BA70" s="63" t="n">
        <f aca="false">IF($B70&lt;=BA$2,IF($C70&gt;=BA$2,$D70,0),0)</f>
        <v>0</v>
      </c>
      <c r="BB70" s="63" t="n">
        <f aca="false">IF($B70&lt;=BB$2,IF($C70&gt;=BB$2,$D70,0),0)</f>
        <v>0</v>
      </c>
      <c r="BC70" s="63" t="n">
        <f aca="false">IF($B70&lt;=BC$2,IF($C70&gt;=BC$2,$D70,0),0)</f>
        <v>0</v>
      </c>
      <c r="BD70" s="63" t="n">
        <f aca="false">IF($B70&lt;=BD$2,IF($C70&gt;=BD$2,$D70,0),0)</f>
        <v>0</v>
      </c>
      <c r="BE70" s="63" t="n">
        <f aca="false">IF($B70&lt;=BE$2,IF($C70&gt;=BE$2,$D70,0),0)</f>
        <v>0</v>
      </c>
      <c r="BF70" s="63" t="n">
        <f aca="false">IF($B70&lt;=BF$2,IF($C70&gt;=BF$2,$D70,0),0)</f>
        <v>0</v>
      </c>
      <c r="BG70" s="63" t="n">
        <f aca="false">IF($B70&lt;=BG$2,IF($C70&gt;=BG$2,$D70,0),0)</f>
        <v>0</v>
      </c>
      <c r="BH70" s="63" t="n">
        <f aca="false">IF($B70&lt;=BH$2,IF($C70&gt;=BH$2,$D70,0),0)</f>
        <v>0</v>
      </c>
      <c r="BI70" s="63" t="n">
        <f aca="false">IF($B70&lt;=BI$2,IF($C70&gt;=BI$2,$D70,0),0)</f>
        <v>0</v>
      </c>
      <c r="BJ70" s="63" t="n">
        <f aca="false">IF($B70&lt;=BJ$2,IF($C70&gt;=BJ$2,$D70,0),0)</f>
        <v>0</v>
      </c>
      <c r="BK70" s="63" t="n">
        <f aca="false">IF($B70&lt;=BK$2,IF($C70&gt;=BK$2,$D70,0),0)</f>
        <v>0</v>
      </c>
      <c r="BL70" s="63" t="n">
        <f aca="false">IF($B70&lt;=BL$2,IF($C70&gt;=BL$2,$D70,0),0)</f>
        <v>0</v>
      </c>
      <c r="BM70" s="63" t="n">
        <f aca="false">IF($B70&lt;=BM$2,IF($C70&gt;=BM$2,$D70,0),0)</f>
        <v>0</v>
      </c>
      <c r="BN70" s="63" t="n">
        <f aca="false">IF($B70&lt;=BN$2,IF($C70&gt;=BN$2,$D70,0),0)</f>
        <v>0</v>
      </c>
      <c r="BO70" s="63" t="n">
        <f aca="false">IF($B70&lt;=BO$2,IF($C70&gt;=BO$2,$D70,0),0)</f>
        <v>0</v>
      </c>
      <c r="BP70" s="63" t="n">
        <f aca="false">IF($B70&lt;=BP$2,IF($C70&gt;=BP$2,$D70,0),0)</f>
        <v>0</v>
      </c>
      <c r="BQ70" s="63" t="n">
        <f aca="false">IF($B70&lt;=BQ$2,IF($C70&gt;=BQ$2,$D70,0),0)</f>
        <v>0</v>
      </c>
      <c r="BR70" s="63" t="n">
        <f aca="false">IF($B70&lt;=BR$2,IF($C70&gt;=BR$2,$D70,0),0)</f>
        <v>0</v>
      </c>
      <c r="BS70" s="63" t="n">
        <f aca="false">IF($B70&lt;=BS$2,IF($C70&gt;=BS$2,$D70,0),0)</f>
        <v>0</v>
      </c>
      <c r="BT70" s="63" t="n">
        <f aca="false">IF($B70&lt;=BT$2,IF($C70&gt;=BT$2,$D70,0),0)</f>
        <v>0</v>
      </c>
      <c r="BU70" s="63" t="n">
        <f aca="false">IF($B70&lt;=BU$2,IF($C70&gt;=BU$2,$D70,0),0)</f>
        <v>0</v>
      </c>
      <c r="BV70" s="63" t="n">
        <f aca="false">IF($B70&lt;=BV$2,IF($C70&gt;=BV$2,$D70,0),0)</f>
        <v>0</v>
      </c>
    </row>
    <row r="71" customFormat="false" ht="12.75" hidden="false" customHeight="false" outlineLevel="0" collapsed="false">
      <c r="E71" s="61" t="n">
        <v>5.53</v>
      </c>
      <c r="F71" s="7" t="s">
        <v>134</v>
      </c>
      <c r="H71" s="73" t="n">
        <f aca="false">((I71-E71)*SUM(M71:AV71)*10000)</f>
        <v>-0</v>
      </c>
      <c r="I71" s="61" t="n">
        <v>3.65</v>
      </c>
      <c r="J71" s="7" t="s">
        <v>63</v>
      </c>
      <c r="K71" s="7" t="n">
        <f aca="false">IF(I71=1,0,G71)</f>
        <v>0</v>
      </c>
      <c r="L71" s="63" t="n">
        <f aca="true">((M$2-TODAY()-3)*D71)/10000</f>
        <v>-0</v>
      </c>
      <c r="M71" s="63" t="n">
        <f aca="false">IF($B71&lt;=M$2,IF($C71&gt;=M$2,$D71,0),0)</f>
        <v>0</v>
      </c>
      <c r="N71" s="63" t="n">
        <f aca="false">IF($B71&lt;=N$2,IF($C71&gt;=N$2,$D71,0),0)</f>
        <v>0</v>
      </c>
      <c r="O71" s="63" t="n">
        <f aca="false">IF($B71&lt;=O$2,IF($C71&gt;=O$2,$D71,0),0)</f>
        <v>0</v>
      </c>
      <c r="P71" s="63" t="n">
        <f aca="false">IF($B71&lt;=P$2,IF($C71&gt;=P$2,$D71,0),0)</f>
        <v>0</v>
      </c>
      <c r="Q71" s="63" t="n">
        <f aca="false">IF($B71&lt;=Q$2,IF($C71&gt;=Q$2,$D71,0),0)</f>
        <v>0</v>
      </c>
      <c r="R71" s="63" t="n">
        <f aca="false">IF($B71&lt;=R$2,IF($C71&gt;=R$2,$D71,0),0)</f>
        <v>0</v>
      </c>
      <c r="S71" s="63" t="n">
        <f aca="false">IF($B71&lt;=S$2,IF($C71&gt;=S$2,$D71,0),0)</f>
        <v>0</v>
      </c>
      <c r="T71" s="63" t="n">
        <f aca="false">IF($B71&lt;=T$2,IF($C71&gt;=T$2,$D71,0),0)</f>
        <v>0</v>
      </c>
      <c r="U71" s="63" t="n">
        <f aca="false">IF($B71&lt;=U$2,IF($C71&gt;=U$2,$D71,0),0)</f>
        <v>0</v>
      </c>
      <c r="V71" s="63" t="n">
        <f aca="false">IF($B71&lt;=V$2,IF($C71&gt;=V$2,$D71,0),0)</f>
        <v>0</v>
      </c>
      <c r="W71" s="63" t="n">
        <f aca="false">IF($B71&lt;=W$2,IF($C71&gt;=W$2,$D71,0),0)</f>
        <v>0</v>
      </c>
      <c r="X71" s="63" t="n">
        <f aca="false">IF($B71&lt;=X$2,IF($C71&gt;=X$2,$D71,0),0)</f>
        <v>0</v>
      </c>
      <c r="Y71" s="63" t="n">
        <f aca="false">IF($B71&lt;=Y$2,IF($C71&gt;=Y$2,$D71,0),0)</f>
        <v>0</v>
      </c>
      <c r="Z71" s="63" t="n">
        <f aca="false">IF($B71&lt;=Z$2,IF($C71&gt;=Z$2,$D71,0),0)</f>
        <v>0</v>
      </c>
      <c r="AA71" s="63" t="n">
        <f aca="false">IF($B71&lt;=AA$2,IF($C71&gt;=AA$2,$D71,0),0)</f>
        <v>0</v>
      </c>
      <c r="AB71" s="63" t="n">
        <f aca="false">IF($B71&lt;=AB$2,IF($C71&gt;=AB$2,$D71,0),0)</f>
        <v>0</v>
      </c>
      <c r="AC71" s="63" t="n">
        <f aca="false">IF($B71&lt;=AC$2,IF($C71&gt;=AC$2,$D71,0),0)</f>
        <v>0</v>
      </c>
      <c r="AD71" s="63" t="n">
        <f aca="false">IF($B71&lt;=AD$2,IF($C71&gt;=AD$2,$D71,0),0)</f>
        <v>0</v>
      </c>
      <c r="AE71" s="63" t="n">
        <f aca="false">IF($B71&lt;=AE$2,IF($C71&gt;=AE$2,$D71,0),0)</f>
        <v>0</v>
      </c>
      <c r="AF71" s="63" t="n">
        <f aca="false">IF($B71&lt;=AF$2,IF($C71&gt;=AF$2,$D71,0),0)</f>
        <v>0</v>
      </c>
      <c r="AG71" s="63" t="n">
        <f aca="false">IF($B71&lt;=AG$2,IF($C71&gt;=AG$2,$D71,0),0)</f>
        <v>0</v>
      </c>
      <c r="AH71" s="63" t="n">
        <f aca="false">IF($B71&lt;=AH$2,IF($C71&gt;=AH$2,$D71,0),0)</f>
        <v>0</v>
      </c>
      <c r="AI71" s="63" t="n">
        <f aca="false">IF($B71&lt;=AI$2,IF($C71&gt;=AI$2,$D71,0),0)</f>
        <v>0</v>
      </c>
      <c r="AJ71" s="63" t="n">
        <f aca="false">IF($B71&lt;=AJ$2,IF($C71&gt;=AJ$2,$D71,0),0)</f>
        <v>0</v>
      </c>
      <c r="AK71" s="63" t="n">
        <f aca="false">IF($B71&lt;=AK$2,IF($C71&gt;=AK$2,$D71,0),0)</f>
        <v>0</v>
      </c>
      <c r="AL71" s="63" t="n">
        <f aca="false">IF($B71&lt;=AL$2,IF($C71&gt;=AL$2,$D71,0),0)</f>
        <v>0</v>
      </c>
      <c r="AM71" s="63" t="n">
        <f aca="false">IF($B71&lt;=AM$2,IF($C71&gt;=AM$2,$D71,0),0)</f>
        <v>0</v>
      </c>
      <c r="AN71" s="63" t="n">
        <f aca="false">IF($B71&lt;=AN$2,IF($C71&gt;=AN$2,$D71,0),0)</f>
        <v>0</v>
      </c>
      <c r="AO71" s="63" t="n">
        <f aca="false">IF($B71&lt;=AO$2,IF($C71&gt;=AO$2,$D71,0),0)</f>
        <v>0</v>
      </c>
      <c r="AP71" s="63" t="n">
        <f aca="false">IF($B71&lt;=AP$2,IF($C71&gt;=AP$2,$D71,0),0)</f>
        <v>0</v>
      </c>
      <c r="AQ71" s="63" t="n">
        <f aca="false">IF($B71&lt;=AQ$2,IF($C71&gt;=AQ$2,$D71,0),0)</f>
        <v>0</v>
      </c>
      <c r="AR71" s="63" t="n">
        <f aca="false">IF($B71&lt;=AR$2,IF($C71&gt;=AR$2,$D71,0),0)</f>
        <v>0</v>
      </c>
      <c r="AS71" s="63" t="n">
        <f aca="false">IF($B71&lt;=AS$2,IF($C71&gt;=AS$2,$D71,0),0)</f>
        <v>0</v>
      </c>
      <c r="AT71" s="63" t="n">
        <f aca="false">IF($B71&lt;=AT$2,IF($C71&gt;=AT$2,$D71,0),0)</f>
        <v>0</v>
      </c>
      <c r="AU71" s="63" t="n">
        <f aca="false">IF($B71&lt;=AU$2,IF($C71&gt;=AU$2,$D71,0),0)</f>
        <v>0</v>
      </c>
      <c r="AV71" s="63" t="n">
        <f aca="false">IF($B71&lt;=AV$2,IF($C71&gt;=AV$2,$D71,0),0)</f>
        <v>0</v>
      </c>
      <c r="AW71" s="63" t="n">
        <f aca="false">IF($B71&lt;=AW$2,IF($C71&gt;=AW$2,$D71,0),0)</f>
        <v>0</v>
      </c>
      <c r="AX71" s="63" t="n">
        <f aca="false">IF($B71&lt;=AX$2,IF($C71&gt;=AX$2,$D71,0),0)</f>
        <v>0</v>
      </c>
      <c r="AY71" s="63" t="n">
        <f aca="false">IF($B71&lt;=AY$2,IF($C71&gt;=AY$2,$D71,0),0)</f>
        <v>0</v>
      </c>
      <c r="AZ71" s="63" t="n">
        <f aca="false">IF($B71&lt;=AZ$2,IF($C71&gt;=AZ$2,$D71,0),0)</f>
        <v>0</v>
      </c>
      <c r="BA71" s="63" t="n">
        <f aca="false">IF($B71&lt;=BA$2,IF($C71&gt;=BA$2,$D71,0),0)</f>
        <v>0</v>
      </c>
      <c r="BB71" s="63" t="n">
        <f aca="false">IF($B71&lt;=BB$2,IF($C71&gt;=BB$2,$D71,0),0)</f>
        <v>0</v>
      </c>
      <c r="BC71" s="63" t="n">
        <f aca="false">IF($B71&lt;=BC$2,IF($C71&gt;=BC$2,$D71,0),0)</f>
        <v>0</v>
      </c>
      <c r="BD71" s="63" t="n">
        <f aca="false">IF($B71&lt;=BD$2,IF($C71&gt;=BD$2,$D71,0),0)</f>
        <v>0</v>
      </c>
      <c r="BE71" s="63" t="n">
        <f aca="false">IF($B71&lt;=BE$2,IF($C71&gt;=BE$2,$D71,0),0)</f>
        <v>0</v>
      </c>
      <c r="BF71" s="63" t="n">
        <f aca="false">IF($B71&lt;=BF$2,IF($C71&gt;=BF$2,$D71,0),0)</f>
        <v>0</v>
      </c>
      <c r="BG71" s="63" t="n">
        <f aca="false">IF($B71&lt;=BG$2,IF($C71&gt;=BG$2,$D71,0),0)</f>
        <v>0</v>
      </c>
      <c r="BH71" s="63" t="n">
        <f aca="false">IF($B71&lt;=BH$2,IF($C71&gt;=BH$2,$D71,0),0)</f>
        <v>0</v>
      </c>
      <c r="BI71" s="63" t="n">
        <f aca="false">IF($B71&lt;=BI$2,IF($C71&gt;=BI$2,$D71,0),0)</f>
        <v>0</v>
      </c>
      <c r="BJ71" s="63" t="n">
        <f aca="false">IF($B71&lt;=BJ$2,IF($C71&gt;=BJ$2,$D71,0),0)</f>
        <v>0</v>
      </c>
      <c r="BK71" s="63" t="n">
        <f aca="false">IF($B71&lt;=BK$2,IF($C71&gt;=BK$2,$D71,0),0)</f>
        <v>0</v>
      </c>
      <c r="BL71" s="63" t="n">
        <f aca="false">IF($B71&lt;=BL$2,IF($C71&gt;=BL$2,$D71,0),0)</f>
        <v>0</v>
      </c>
      <c r="BM71" s="63" t="n">
        <f aca="false">IF($B71&lt;=BM$2,IF($C71&gt;=BM$2,$D71,0),0)</f>
        <v>0</v>
      </c>
      <c r="BN71" s="63" t="n">
        <f aca="false">IF($B71&lt;=BN$2,IF($C71&gt;=BN$2,$D71,0),0)</f>
        <v>0</v>
      </c>
      <c r="BO71" s="63" t="n">
        <f aca="false">IF($B71&lt;=BO$2,IF($C71&gt;=BO$2,$D71,0),0)</f>
        <v>0</v>
      </c>
      <c r="BP71" s="63" t="n">
        <f aca="false">IF($B71&lt;=BP$2,IF($C71&gt;=BP$2,$D71,0),0)</f>
        <v>0</v>
      </c>
      <c r="BQ71" s="63" t="n">
        <f aca="false">IF($B71&lt;=BQ$2,IF($C71&gt;=BQ$2,$D71,0),0)</f>
        <v>0</v>
      </c>
      <c r="BR71" s="63" t="n">
        <f aca="false">IF($B71&lt;=BR$2,IF($C71&gt;=BR$2,$D71,0),0)</f>
        <v>0</v>
      </c>
      <c r="BS71" s="63" t="n">
        <f aca="false">IF($B71&lt;=BS$2,IF($C71&gt;=BS$2,$D71,0),0)</f>
        <v>0</v>
      </c>
      <c r="BT71" s="63" t="n">
        <f aca="false">IF($B71&lt;=BT$2,IF($C71&gt;=BT$2,$D71,0),0)</f>
        <v>0</v>
      </c>
      <c r="BU71" s="63" t="n">
        <f aca="false">IF($B71&lt;=BU$2,IF($C71&gt;=BU$2,$D71,0),0)</f>
        <v>0</v>
      </c>
      <c r="BV71" s="63" t="n">
        <f aca="false">IF($B71&lt;=BV$2,IF($C71&gt;=BV$2,$D71,0),0)</f>
        <v>0</v>
      </c>
    </row>
    <row r="72" customFormat="false" ht="12.75" hidden="false" customHeight="false" outlineLevel="0" collapsed="false">
      <c r="E72" s="61" t="n">
        <v>5.085</v>
      </c>
      <c r="F72" s="7" t="s">
        <v>134</v>
      </c>
      <c r="H72" s="73" t="n">
        <f aca="false">((I72-E72)*SUM(M72:AV72)*10000)</f>
        <v>-0</v>
      </c>
      <c r="I72" s="61" t="n">
        <v>3.65</v>
      </c>
      <c r="J72" s="7" t="s">
        <v>63</v>
      </c>
      <c r="K72" s="7" t="n">
        <f aca="false">IF(I72=1,0,G72)</f>
        <v>0</v>
      </c>
      <c r="L72" s="63" t="n">
        <f aca="true">((M$2-TODAY())*D72)/10000</f>
        <v>-0</v>
      </c>
      <c r="M72" s="63" t="n">
        <f aca="false">IF($B72&lt;=M$2,IF($C72&gt;=M$2,$D72,0),0)</f>
        <v>0</v>
      </c>
      <c r="N72" s="63" t="n">
        <f aca="false">IF($B72&lt;=N$2,IF($C72&gt;=N$2,$D72,0),0)</f>
        <v>0</v>
      </c>
      <c r="O72" s="63" t="n">
        <f aca="false">IF($B72&lt;=O$2,IF($C72&gt;=O$2,$D72,0),0)</f>
        <v>0</v>
      </c>
      <c r="P72" s="63" t="n">
        <f aca="false">IF($B72&lt;=P$2,IF($C72&gt;=P$2,$D72,0),0)</f>
        <v>0</v>
      </c>
      <c r="Q72" s="63" t="n">
        <f aca="false">IF($B72&lt;=Q$2,IF($C72&gt;=Q$2,$D72,0),0)</f>
        <v>0</v>
      </c>
      <c r="R72" s="63" t="n">
        <f aca="false">IF($B72&lt;=R$2,IF($C72&gt;=R$2,$D72,0),0)</f>
        <v>0</v>
      </c>
      <c r="S72" s="63" t="n">
        <f aca="false">IF($B72&lt;=S$2,IF($C72&gt;=S$2,$D72,0),0)</f>
        <v>0</v>
      </c>
      <c r="T72" s="63" t="n">
        <f aca="false">IF($B72&lt;=T$2,IF($C72&gt;=T$2,$D72,0),0)</f>
        <v>0</v>
      </c>
      <c r="U72" s="63" t="n">
        <f aca="false">IF($B72&lt;=U$2,IF($C72&gt;=U$2,$D72,0),0)</f>
        <v>0</v>
      </c>
      <c r="V72" s="63" t="n">
        <f aca="false">IF($B72&lt;=V$2,IF($C72&gt;=V$2,$D72,0),0)</f>
        <v>0</v>
      </c>
      <c r="W72" s="63" t="n">
        <f aca="false">IF($B72&lt;=W$2,IF($C72&gt;=W$2,$D72,0),0)</f>
        <v>0</v>
      </c>
      <c r="X72" s="63" t="n">
        <f aca="false">IF($B72&lt;=X$2,IF($C72&gt;=X$2,$D72,0),0)</f>
        <v>0</v>
      </c>
      <c r="Y72" s="63" t="n">
        <f aca="false">IF($B72&lt;=Y$2,IF($C72&gt;=Y$2,$D72,0),0)</f>
        <v>0</v>
      </c>
      <c r="Z72" s="63" t="n">
        <f aca="false">IF($B72&lt;=Z$2,IF($C72&gt;=Z$2,$D72,0),0)</f>
        <v>0</v>
      </c>
      <c r="AA72" s="63" t="n">
        <f aca="false">IF($B72&lt;=AA$2,IF($C72&gt;=AA$2,$D72,0),0)</f>
        <v>0</v>
      </c>
      <c r="AB72" s="63" t="n">
        <f aca="false">IF($B72&lt;=AB$2,IF($C72&gt;=AB$2,$D72,0),0)</f>
        <v>0</v>
      </c>
      <c r="AC72" s="63" t="n">
        <f aca="false">IF($B72&lt;=AC$2,IF($C72&gt;=AC$2,$D72,0),0)</f>
        <v>0</v>
      </c>
      <c r="AD72" s="63" t="n">
        <f aca="false">IF($B72&lt;=AD$2,IF($C72&gt;=AD$2,$D72,0),0)</f>
        <v>0</v>
      </c>
      <c r="AE72" s="63" t="n">
        <f aca="false">IF($B72&lt;=AE$2,IF($C72&gt;=AE$2,$D72,0),0)</f>
        <v>0</v>
      </c>
      <c r="AF72" s="63" t="n">
        <f aca="false">IF($B72&lt;=AF$2,IF($C72&gt;=AF$2,$D72,0),0)</f>
        <v>0</v>
      </c>
      <c r="AG72" s="63" t="n">
        <f aca="false">IF($B72&lt;=AG$2,IF($C72&gt;=AG$2,$D72,0),0)</f>
        <v>0</v>
      </c>
      <c r="AH72" s="63" t="n">
        <f aca="false">IF($B72&lt;=AH$2,IF($C72&gt;=AH$2,$D72,0),0)</f>
        <v>0</v>
      </c>
      <c r="AI72" s="63" t="n">
        <f aca="false">IF($B72&lt;=AI$2,IF($C72&gt;=AI$2,$D72,0),0)</f>
        <v>0</v>
      </c>
      <c r="AJ72" s="63" t="n">
        <f aca="false">IF($B72&lt;=AJ$2,IF($C72&gt;=AJ$2,$D72,0),0)</f>
        <v>0</v>
      </c>
      <c r="AK72" s="63" t="n">
        <f aca="false">IF($B72&lt;=AK$2,IF($C72&gt;=AK$2,$D72,0),0)</f>
        <v>0</v>
      </c>
      <c r="AL72" s="63" t="n">
        <f aca="false">IF($B72&lt;=AL$2,IF($C72&gt;=AL$2,$D72,0),0)</f>
        <v>0</v>
      </c>
      <c r="AM72" s="63" t="n">
        <f aca="false">IF($B72&lt;=AM$2,IF($C72&gt;=AM$2,$D72,0),0)</f>
        <v>0</v>
      </c>
      <c r="AN72" s="63" t="n">
        <f aca="false">IF($B72&lt;=AN$2,IF($C72&gt;=AN$2,$D72,0),0)</f>
        <v>0</v>
      </c>
      <c r="AO72" s="63" t="n">
        <f aca="false">IF($B72&lt;=AO$2,IF($C72&gt;=AO$2,$D72,0),0)</f>
        <v>0</v>
      </c>
      <c r="AP72" s="63" t="n">
        <f aca="false">IF($B72&lt;=AP$2,IF($C72&gt;=AP$2,$D72,0),0)</f>
        <v>0</v>
      </c>
      <c r="AQ72" s="63" t="n">
        <f aca="false">IF($B72&lt;=AQ$2,IF($C72&gt;=AQ$2,$D72,0),0)</f>
        <v>0</v>
      </c>
      <c r="AR72" s="63" t="n">
        <f aca="false">IF($B72&lt;=AR$2,IF($C72&gt;=AR$2,$D72,0),0)</f>
        <v>0</v>
      </c>
      <c r="AS72" s="63" t="n">
        <f aca="false">IF($B72&lt;=AS$2,IF($C72&gt;=AS$2,$D72,0),0)</f>
        <v>0</v>
      </c>
      <c r="AT72" s="63" t="n">
        <f aca="false">IF($B72&lt;=AT$2,IF($C72&gt;=AT$2,$D72,0),0)</f>
        <v>0</v>
      </c>
      <c r="AU72" s="63" t="n">
        <f aca="false">IF($B72&lt;=AU$2,IF($C72&gt;=AU$2,$D72,0),0)</f>
        <v>0</v>
      </c>
      <c r="AV72" s="63" t="n">
        <f aca="false">IF($B72&lt;=AV$2,IF($C72&gt;=AV$2,$D72,0),0)</f>
        <v>0</v>
      </c>
      <c r="AW72" s="63" t="n">
        <f aca="false">IF($B72&lt;=AW$2,IF($C72&gt;=AW$2,$D72,0),0)</f>
        <v>0</v>
      </c>
      <c r="AX72" s="63" t="n">
        <f aca="false">IF($B72&lt;=AX$2,IF($C72&gt;=AX$2,$D72,0),0)</f>
        <v>0</v>
      </c>
      <c r="AY72" s="63" t="n">
        <f aca="false">IF($B72&lt;=AY$2,IF($C72&gt;=AY$2,$D72,0),0)</f>
        <v>0</v>
      </c>
      <c r="AZ72" s="63" t="n">
        <f aca="false">IF($B72&lt;=AZ$2,IF($C72&gt;=AZ$2,$D72,0),0)</f>
        <v>0</v>
      </c>
      <c r="BA72" s="63" t="n">
        <f aca="false">IF($B72&lt;=BA$2,IF($C72&gt;=BA$2,$D72,0),0)</f>
        <v>0</v>
      </c>
      <c r="BB72" s="63" t="n">
        <f aca="false">IF($B72&lt;=BB$2,IF($C72&gt;=BB$2,$D72,0),0)</f>
        <v>0</v>
      </c>
      <c r="BC72" s="63" t="n">
        <f aca="false">IF($B72&lt;=BC$2,IF($C72&gt;=BC$2,$D72,0),0)</f>
        <v>0</v>
      </c>
      <c r="BD72" s="63" t="n">
        <f aca="false">IF($B72&lt;=BD$2,IF($C72&gt;=BD$2,$D72,0),0)</f>
        <v>0</v>
      </c>
      <c r="BE72" s="63" t="n">
        <f aca="false">IF($B72&lt;=BE$2,IF($C72&gt;=BE$2,$D72,0),0)</f>
        <v>0</v>
      </c>
      <c r="BF72" s="63" t="n">
        <f aca="false">IF($B72&lt;=BF$2,IF($C72&gt;=BF$2,$D72,0),0)</f>
        <v>0</v>
      </c>
      <c r="BG72" s="63" t="n">
        <f aca="false">IF($B72&lt;=BG$2,IF($C72&gt;=BG$2,$D72,0),0)</f>
        <v>0</v>
      </c>
      <c r="BH72" s="63" t="n">
        <f aca="false">IF($B72&lt;=BH$2,IF($C72&gt;=BH$2,$D72,0),0)</f>
        <v>0</v>
      </c>
      <c r="BI72" s="63" t="n">
        <f aca="false">IF($B72&lt;=BI$2,IF($C72&gt;=BI$2,$D72,0),0)</f>
        <v>0</v>
      </c>
      <c r="BJ72" s="63" t="n">
        <f aca="false">IF($B72&lt;=BJ$2,IF($C72&gt;=BJ$2,$D72,0),0)</f>
        <v>0</v>
      </c>
      <c r="BK72" s="63" t="n">
        <f aca="false">IF($B72&lt;=BK$2,IF($C72&gt;=BK$2,$D72,0),0)</f>
        <v>0</v>
      </c>
      <c r="BL72" s="63" t="n">
        <f aca="false">IF($B72&lt;=BL$2,IF($C72&gt;=BL$2,$D72,0),0)</f>
        <v>0</v>
      </c>
      <c r="BM72" s="63" t="n">
        <f aca="false">IF($B72&lt;=BM$2,IF($C72&gt;=BM$2,$D72,0),0)</f>
        <v>0</v>
      </c>
      <c r="BN72" s="63" t="n">
        <f aca="false">IF($B72&lt;=BN$2,IF($C72&gt;=BN$2,$D72,0),0)</f>
        <v>0</v>
      </c>
      <c r="BO72" s="63" t="n">
        <f aca="false">IF($B72&lt;=BO$2,IF($C72&gt;=BO$2,$D72,0),0)</f>
        <v>0</v>
      </c>
      <c r="BP72" s="63" t="n">
        <f aca="false">IF($B72&lt;=BP$2,IF($C72&gt;=BP$2,$D72,0),0)</f>
        <v>0</v>
      </c>
      <c r="BQ72" s="63" t="n">
        <f aca="false">IF($B72&lt;=BQ$2,IF($C72&gt;=BQ$2,$D72,0),0)</f>
        <v>0</v>
      </c>
      <c r="BR72" s="63" t="n">
        <f aca="false">IF($B72&lt;=BR$2,IF($C72&gt;=BR$2,$D72,0),0)</f>
        <v>0</v>
      </c>
      <c r="BS72" s="63" t="n">
        <f aca="false">IF($B72&lt;=BS$2,IF($C72&gt;=BS$2,$D72,0),0)</f>
        <v>0</v>
      </c>
      <c r="BT72" s="63" t="n">
        <f aca="false">IF($B72&lt;=BT$2,IF($C72&gt;=BT$2,$D72,0),0)</f>
        <v>0</v>
      </c>
      <c r="BU72" s="63" t="n">
        <f aca="false">IF($B72&lt;=BU$2,IF($C72&gt;=BU$2,$D72,0),0)</f>
        <v>0</v>
      </c>
      <c r="BV72" s="63" t="n">
        <f aca="false">IF($B72&lt;=BV$2,IF($C72&gt;=BV$2,$D72,0),0)</f>
        <v>0</v>
      </c>
    </row>
    <row r="73" customFormat="false" ht="12.75" hidden="false" customHeight="false" outlineLevel="0" collapsed="false">
      <c r="E73" s="61" t="n">
        <v>5.135</v>
      </c>
      <c r="F73" s="7" t="s">
        <v>134</v>
      </c>
      <c r="H73" s="73" t="n">
        <f aca="false">((I73-E73)*SUM(M73:AV73)*10000)</f>
        <v>-0</v>
      </c>
      <c r="I73" s="61" t="n">
        <v>3.65</v>
      </c>
      <c r="J73" s="7" t="s">
        <v>63</v>
      </c>
      <c r="K73" s="7" t="n">
        <f aca="false">IF(I73=1,0,G73)</f>
        <v>0</v>
      </c>
      <c r="L73" s="63" t="n">
        <f aca="true">((M$2-TODAY())*D73)/10000</f>
        <v>-0</v>
      </c>
      <c r="M73" s="63" t="n">
        <f aca="false">IF($B73&lt;=M$2,IF($C73&gt;=M$2,$D73,0),0)</f>
        <v>0</v>
      </c>
      <c r="N73" s="63" t="n">
        <f aca="false">IF($B73&lt;=N$2,IF($C73&gt;=N$2,$D73,0),0)</f>
        <v>0</v>
      </c>
      <c r="O73" s="63" t="n">
        <f aca="false">IF($B73&lt;=O$2,IF($C73&gt;=O$2,$D73,0),0)</f>
        <v>0</v>
      </c>
      <c r="P73" s="63" t="n">
        <f aca="false">IF($B73&lt;=P$2,IF($C73&gt;=P$2,$D73,0),0)</f>
        <v>0</v>
      </c>
      <c r="Q73" s="63" t="n">
        <f aca="false">IF($B73&lt;=Q$2,IF($C73&gt;=Q$2,$D73,0),0)</f>
        <v>0</v>
      </c>
      <c r="R73" s="63" t="n">
        <f aca="false">IF($B73&lt;=R$2,IF($C73&gt;=R$2,$D73,0),0)</f>
        <v>0</v>
      </c>
      <c r="S73" s="63" t="n">
        <f aca="false">IF($B73&lt;=S$2,IF($C73&gt;=S$2,$D73,0),0)</f>
        <v>0</v>
      </c>
      <c r="T73" s="63" t="n">
        <f aca="false">IF($B73&lt;=T$2,IF($C73&gt;=T$2,$D73,0),0)</f>
        <v>0</v>
      </c>
      <c r="U73" s="63" t="n">
        <f aca="false">IF($B73&lt;=U$2,IF($C73&gt;=U$2,$D73,0),0)</f>
        <v>0</v>
      </c>
      <c r="V73" s="63" t="n">
        <f aca="false">IF($B73&lt;=V$2,IF($C73&gt;=V$2,$D73,0),0)</f>
        <v>0</v>
      </c>
      <c r="W73" s="63" t="n">
        <f aca="false">IF($B73&lt;=W$2,IF($C73&gt;=W$2,$D73,0),0)</f>
        <v>0</v>
      </c>
      <c r="X73" s="63" t="n">
        <f aca="false">IF($B73&lt;=X$2,IF($C73&gt;=X$2,$D73,0),0)</f>
        <v>0</v>
      </c>
      <c r="Y73" s="63" t="n">
        <f aca="false">IF($B73&lt;=Y$2,IF($C73&gt;=Y$2,$D73,0),0)</f>
        <v>0</v>
      </c>
      <c r="Z73" s="63" t="n">
        <f aca="false">IF($B73&lt;=Z$2,IF($C73&gt;=Z$2,$D73,0),0)</f>
        <v>0</v>
      </c>
      <c r="AA73" s="63" t="n">
        <f aca="false">IF($B73&lt;=AA$2,IF($C73&gt;=AA$2,$D73,0),0)</f>
        <v>0</v>
      </c>
      <c r="AB73" s="63" t="n">
        <f aca="false">IF($B73&lt;=AB$2,IF($C73&gt;=AB$2,$D73,0),0)</f>
        <v>0</v>
      </c>
      <c r="AC73" s="63" t="n">
        <f aca="false">IF($B73&lt;=AC$2,IF($C73&gt;=AC$2,$D73,0),0)</f>
        <v>0</v>
      </c>
      <c r="AD73" s="63" t="n">
        <f aca="false">IF($B73&lt;=AD$2,IF($C73&gt;=AD$2,$D73,0),0)</f>
        <v>0</v>
      </c>
      <c r="AE73" s="63" t="n">
        <f aca="false">IF($B73&lt;=AE$2,IF($C73&gt;=AE$2,$D73,0),0)</f>
        <v>0</v>
      </c>
      <c r="AF73" s="63" t="n">
        <f aca="false">IF($B73&lt;=AF$2,IF($C73&gt;=AF$2,$D73,0),0)</f>
        <v>0</v>
      </c>
      <c r="AG73" s="63" t="n">
        <f aca="false">IF($B73&lt;=AG$2,IF($C73&gt;=AG$2,$D73,0),0)</f>
        <v>0</v>
      </c>
      <c r="AH73" s="63" t="n">
        <f aca="false">IF($B73&lt;=AH$2,IF($C73&gt;=AH$2,$D73,0),0)</f>
        <v>0</v>
      </c>
      <c r="AI73" s="63" t="n">
        <f aca="false">IF($B73&lt;=AI$2,IF($C73&gt;=AI$2,$D73,0),0)</f>
        <v>0</v>
      </c>
      <c r="AJ73" s="63" t="n">
        <f aca="false">IF($B73&lt;=AJ$2,IF($C73&gt;=AJ$2,$D73,0),0)</f>
        <v>0</v>
      </c>
      <c r="AK73" s="63" t="n">
        <f aca="false">IF($B73&lt;=AK$2,IF($C73&gt;=AK$2,$D73,0),0)</f>
        <v>0</v>
      </c>
      <c r="AL73" s="63" t="n">
        <f aca="false">IF($B73&lt;=AL$2,IF($C73&gt;=AL$2,$D73,0),0)</f>
        <v>0</v>
      </c>
      <c r="AM73" s="63" t="n">
        <f aca="false">IF($B73&lt;=AM$2,IF($C73&gt;=AM$2,$D73,0),0)</f>
        <v>0</v>
      </c>
      <c r="AN73" s="63" t="n">
        <f aca="false">IF($B73&lt;=AN$2,IF($C73&gt;=AN$2,$D73,0),0)</f>
        <v>0</v>
      </c>
      <c r="AO73" s="63" t="n">
        <f aca="false">IF($B73&lt;=AO$2,IF($C73&gt;=AO$2,$D73,0),0)</f>
        <v>0</v>
      </c>
      <c r="AP73" s="63" t="n">
        <f aca="false">IF($B73&lt;=AP$2,IF($C73&gt;=AP$2,$D73,0),0)</f>
        <v>0</v>
      </c>
      <c r="AQ73" s="63" t="n">
        <f aca="false">IF($B73&lt;=AQ$2,IF($C73&gt;=AQ$2,$D73,0),0)</f>
        <v>0</v>
      </c>
      <c r="AR73" s="63" t="n">
        <f aca="false">IF($B73&lt;=AR$2,IF($C73&gt;=AR$2,$D73,0),0)</f>
        <v>0</v>
      </c>
      <c r="AS73" s="63" t="n">
        <f aca="false">IF($B73&lt;=AS$2,IF($C73&gt;=AS$2,$D73,0),0)</f>
        <v>0</v>
      </c>
      <c r="AT73" s="63" t="n">
        <f aca="false">IF($B73&lt;=AT$2,IF($C73&gt;=AT$2,$D73,0),0)</f>
        <v>0</v>
      </c>
      <c r="AU73" s="63" t="n">
        <f aca="false">IF($B73&lt;=AU$2,IF($C73&gt;=AU$2,$D73,0),0)</f>
        <v>0</v>
      </c>
      <c r="AV73" s="63" t="n">
        <f aca="false">IF($B73&lt;=AV$2,IF($C73&gt;=AV$2,$D73,0),0)</f>
        <v>0</v>
      </c>
      <c r="AW73" s="63" t="n">
        <f aca="false">IF($B73&lt;=AW$2,IF($C73&gt;=AW$2,$D73,0),0)</f>
        <v>0</v>
      </c>
      <c r="AX73" s="63" t="n">
        <f aca="false">IF($B73&lt;=AX$2,IF($C73&gt;=AX$2,$D73,0),0)</f>
        <v>0</v>
      </c>
      <c r="AY73" s="63" t="n">
        <f aca="false">IF($B73&lt;=AY$2,IF($C73&gt;=AY$2,$D73,0),0)</f>
        <v>0</v>
      </c>
      <c r="AZ73" s="63" t="n">
        <f aca="false">IF($B73&lt;=AZ$2,IF($C73&gt;=AZ$2,$D73,0),0)</f>
        <v>0</v>
      </c>
      <c r="BA73" s="63" t="n">
        <f aca="false">IF($B73&lt;=BA$2,IF($C73&gt;=BA$2,$D73,0),0)</f>
        <v>0</v>
      </c>
      <c r="BB73" s="63" t="n">
        <f aca="false">IF($B73&lt;=BB$2,IF($C73&gt;=BB$2,$D73,0),0)</f>
        <v>0</v>
      </c>
      <c r="BC73" s="63" t="n">
        <f aca="false">IF($B73&lt;=BC$2,IF($C73&gt;=BC$2,$D73,0),0)</f>
        <v>0</v>
      </c>
      <c r="BD73" s="63" t="n">
        <f aca="false">IF($B73&lt;=BD$2,IF($C73&gt;=BD$2,$D73,0),0)</f>
        <v>0</v>
      </c>
      <c r="BE73" s="63" t="n">
        <f aca="false">IF($B73&lt;=BE$2,IF($C73&gt;=BE$2,$D73,0),0)</f>
        <v>0</v>
      </c>
      <c r="BF73" s="63" t="n">
        <f aca="false">IF($B73&lt;=BF$2,IF($C73&gt;=BF$2,$D73,0),0)</f>
        <v>0</v>
      </c>
      <c r="BG73" s="63" t="n">
        <f aca="false">IF($B73&lt;=BG$2,IF($C73&gt;=BG$2,$D73,0),0)</f>
        <v>0</v>
      </c>
      <c r="BH73" s="63" t="n">
        <f aca="false">IF($B73&lt;=BH$2,IF($C73&gt;=BH$2,$D73,0),0)</f>
        <v>0</v>
      </c>
      <c r="BI73" s="63" t="n">
        <f aca="false">IF($B73&lt;=BI$2,IF($C73&gt;=BI$2,$D73,0),0)</f>
        <v>0</v>
      </c>
      <c r="BJ73" s="63" t="n">
        <f aca="false">IF($B73&lt;=BJ$2,IF($C73&gt;=BJ$2,$D73,0),0)</f>
        <v>0</v>
      </c>
      <c r="BK73" s="63" t="n">
        <f aca="false">IF($B73&lt;=BK$2,IF($C73&gt;=BK$2,$D73,0),0)</f>
        <v>0</v>
      </c>
      <c r="BL73" s="63" t="n">
        <f aca="false">IF($B73&lt;=BL$2,IF($C73&gt;=BL$2,$D73,0),0)</f>
        <v>0</v>
      </c>
      <c r="BM73" s="63" t="n">
        <f aca="false">IF($B73&lt;=BM$2,IF($C73&gt;=BM$2,$D73,0),0)</f>
        <v>0</v>
      </c>
      <c r="BN73" s="63" t="n">
        <f aca="false">IF($B73&lt;=BN$2,IF($C73&gt;=BN$2,$D73,0),0)</f>
        <v>0</v>
      </c>
      <c r="BO73" s="63" t="n">
        <f aca="false">IF($B73&lt;=BO$2,IF($C73&gt;=BO$2,$D73,0),0)</f>
        <v>0</v>
      </c>
      <c r="BP73" s="63" t="n">
        <f aca="false">IF($B73&lt;=BP$2,IF($C73&gt;=BP$2,$D73,0),0)</f>
        <v>0</v>
      </c>
      <c r="BQ73" s="63" t="n">
        <f aca="false">IF($B73&lt;=BQ$2,IF($C73&gt;=BQ$2,$D73,0),0)</f>
        <v>0</v>
      </c>
      <c r="BR73" s="63" t="n">
        <f aca="false">IF($B73&lt;=BR$2,IF($C73&gt;=BR$2,$D73,0),0)</f>
        <v>0</v>
      </c>
      <c r="BS73" s="63" t="n">
        <f aca="false">IF($B73&lt;=BS$2,IF($C73&gt;=BS$2,$D73,0),0)</f>
        <v>0</v>
      </c>
      <c r="BT73" s="63" t="n">
        <f aca="false">IF($B73&lt;=BT$2,IF($C73&gt;=BT$2,$D73,0),0)</f>
        <v>0</v>
      </c>
      <c r="BU73" s="63" t="n">
        <f aca="false">IF($B73&lt;=BU$2,IF($C73&gt;=BU$2,$D73,0),0)</f>
        <v>0</v>
      </c>
      <c r="BV73" s="63" t="n">
        <f aca="false">IF($B73&lt;=BV$2,IF($C73&gt;=BV$2,$D73,0),0)</f>
        <v>0</v>
      </c>
    </row>
    <row r="74" customFormat="false" ht="12.75" hidden="false" customHeight="false" outlineLevel="0" collapsed="false">
      <c r="E74" s="61" t="n">
        <v>5.125</v>
      </c>
      <c r="F74" s="7" t="s">
        <v>134</v>
      </c>
      <c r="H74" s="73" t="n">
        <f aca="false">((I74-E74)*SUM(M74:AV74)*10000)</f>
        <v>-0</v>
      </c>
      <c r="I74" s="61" t="n">
        <v>3.65</v>
      </c>
      <c r="J74" s="7" t="s">
        <v>63</v>
      </c>
      <c r="K74" s="7" t="n">
        <f aca="false">IF(I74=1,0,G74)</f>
        <v>0</v>
      </c>
      <c r="L74" s="63" t="n">
        <f aca="true">((M$2-TODAY())*D74)/10000</f>
        <v>-0</v>
      </c>
      <c r="M74" s="63" t="n">
        <f aca="false">IF($B74&lt;=M$2,IF($C74&gt;=M$2,$D74,0),0)</f>
        <v>0</v>
      </c>
      <c r="N74" s="63" t="n">
        <f aca="false">IF($B74&lt;=N$2,IF($C74&gt;=N$2,$D74,0),0)</f>
        <v>0</v>
      </c>
      <c r="O74" s="63" t="n">
        <f aca="false">IF($B74&lt;=O$2,IF($C74&gt;=O$2,$D74,0),0)</f>
        <v>0</v>
      </c>
      <c r="P74" s="63" t="n">
        <f aca="false">IF($B74&lt;=P$2,IF($C74&gt;=P$2,$D74,0),0)</f>
        <v>0</v>
      </c>
      <c r="Q74" s="63" t="n">
        <f aca="false">IF($B74&lt;=Q$2,IF($C74&gt;=Q$2,$D74,0),0)</f>
        <v>0</v>
      </c>
      <c r="R74" s="63" t="n">
        <f aca="false">IF($B74&lt;=R$2,IF($C74&gt;=R$2,$D74,0),0)</f>
        <v>0</v>
      </c>
      <c r="S74" s="63" t="n">
        <f aca="false">IF($B74&lt;=S$2,IF($C74&gt;=S$2,$D74,0),0)</f>
        <v>0</v>
      </c>
      <c r="T74" s="63" t="n">
        <f aca="false">IF($B74&lt;=T$2,IF($C74&gt;=T$2,$D74,0),0)</f>
        <v>0</v>
      </c>
      <c r="U74" s="63" t="n">
        <f aca="false">IF($B74&lt;=U$2,IF($C74&gt;=U$2,$D74,0),0)</f>
        <v>0</v>
      </c>
      <c r="V74" s="63" t="n">
        <f aca="false">IF($B74&lt;=V$2,IF($C74&gt;=V$2,$D74,0),0)</f>
        <v>0</v>
      </c>
      <c r="W74" s="63" t="n">
        <f aca="false">IF($B74&lt;=W$2,IF($C74&gt;=W$2,$D74,0),0)</f>
        <v>0</v>
      </c>
      <c r="X74" s="63" t="n">
        <f aca="false">IF($B74&lt;=X$2,IF($C74&gt;=X$2,$D74,0),0)</f>
        <v>0</v>
      </c>
      <c r="Y74" s="63" t="n">
        <f aca="false">IF($B74&lt;=Y$2,IF($C74&gt;=Y$2,$D74,0),0)</f>
        <v>0</v>
      </c>
      <c r="Z74" s="63" t="n">
        <f aca="false">IF($B74&lt;=Z$2,IF($C74&gt;=Z$2,$D74,0),0)</f>
        <v>0</v>
      </c>
      <c r="AA74" s="63" t="n">
        <f aca="false">IF($B74&lt;=AA$2,IF($C74&gt;=AA$2,$D74,0),0)</f>
        <v>0</v>
      </c>
      <c r="AB74" s="63" t="n">
        <f aca="false">IF($B74&lt;=AB$2,IF($C74&gt;=AB$2,$D74,0),0)</f>
        <v>0</v>
      </c>
      <c r="AC74" s="63" t="n">
        <f aca="false">IF($B74&lt;=AC$2,IF($C74&gt;=AC$2,$D74,0),0)</f>
        <v>0</v>
      </c>
      <c r="AD74" s="63" t="n">
        <f aca="false">IF($B74&lt;=AD$2,IF($C74&gt;=AD$2,$D74,0),0)</f>
        <v>0</v>
      </c>
      <c r="AE74" s="63" t="n">
        <f aca="false">IF($B74&lt;=AE$2,IF($C74&gt;=AE$2,$D74,0),0)</f>
        <v>0</v>
      </c>
      <c r="AF74" s="63" t="n">
        <f aca="false">IF($B74&lt;=AF$2,IF($C74&gt;=AF$2,$D74,0),0)</f>
        <v>0</v>
      </c>
      <c r="AG74" s="63" t="n">
        <f aca="false">IF($B74&lt;=AG$2,IF($C74&gt;=AG$2,$D74,0),0)</f>
        <v>0</v>
      </c>
      <c r="AH74" s="63" t="n">
        <f aca="false">IF($B74&lt;=AH$2,IF($C74&gt;=AH$2,$D74,0),0)</f>
        <v>0</v>
      </c>
      <c r="AI74" s="63" t="n">
        <f aca="false">IF($B74&lt;=AI$2,IF($C74&gt;=AI$2,$D74,0),0)</f>
        <v>0</v>
      </c>
      <c r="AJ74" s="63" t="n">
        <f aca="false">IF($B74&lt;=AJ$2,IF($C74&gt;=AJ$2,$D74,0),0)</f>
        <v>0</v>
      </c>
      <c r="AK74" s="63" t="n">
        <f aca="false">IF($B74&lt;=AK$2,IF($C74&gt;=AK$2,$D74,0),0)</f>
        <v>0</v>
      </c>
      <c r="AL74" s="63" t="n">
        <f aca="false">IF($B74&lt;=AL$2,IF($C74&gt;=AL$2,$D74,0),0)</f>
        <v>0</v>
      </c>
      <c r="AM74" s="63" t="n">
        <f aca="false">IF($B74&lt;=AM$2,IF($C74&gt;=AM$2,$D74,0),0)</f>
        <v>0</v>
      </c>
      <c r="AN74" s="63" t="n">
        <f aca="false">IF($B74&lt;=AN$2,IF($C74&gt;=AN$2,$D74,0),0)</f>
        <v>0</v>
      </c>
      <c r="AO74" s="63" t="n">
        <f aca="false">IF($B74&lt;=AO$2,IF($C74&gt;=AO$2,$D74,0),0)</f>
        <v>0</v>
      </c>
      <c r="AP74" s="63" t="n">
        <f aca="false">IF($B74&lt;=AP$2,IF($C74&gt;=AP$2,$D74,0),0)</f>
        <v>0</v>
      </c>
      <c r="AQ74" s="63" t="n">
        <f aca="false">IF($B74&lt;=AQ$2,IF($C74&gt;=AQ$2,$D74,0),0)</f>
        <v>0</v>
      </c>
      <c r="AR74" s="63" t="n">
        <f aca="false">IF($B74&lt;=AR$2,IF($C74&gt;=AR$2,$D74,0),0)</f>
        <v>0</v>
      </c>
      <c r="AS74" s="63" t="n">
        <f aca="false">IF($B74&lt;=AS$2,IF($C74&gt;=AS$2,$D74,0),0)</f>
        <v>0</v>
      </c>
      <c r="AT74" s="63" t="n">
        <f aca="false">IF($B74&lt;=AT$2,IF($C74&gt;=AT$2,$D74,0),0)</f>
        <v>0</v>
      </c>
      <c r="AU74" s="63" t="n">
        <f aca="false">IF($B74&lt;=AU$2,IF($C74&gt;=AU$2,$D74,0),0)</f>
        <v>0</v>
      </c>
      <c r="AV74" s="63" t="n">
        <f aca="false">IF($B74&lt;=AV$2,IF($C74&gt;=AV$2,$D74,0),0)</f>
        <v>0</v>
      </c>
      <c r="AW74" s="63" t="n">
        <f aca="false">IF($B74&lt;=AW$2,IF($C74&gt;=AW$2,$D74,0),0)</f>
        <v>0</v>
      </c>
      <c r="AX74" s="63" t="n">
        <f aca="false">IF($B74&lt;=AX$2,IF($C74&gt;=AX$2,$D74,0),0)</f>
        <v>0</v>
      </c>
      <c r="AY74" s="63" t="n">
        <f aca="false">IF($B74&lt;=AY$2,IF($C74&gt;=AY$2,$D74,0),0)</f>
        <v>0</v>
      </c>
      <c r="AZ74" s="63" t="n">
        <f aca="false">IF($B74&lt;=AZ$2,IF($C74&gt;=AZ$2,$D74,0),0)</f>
        <v>0</v>
      </c>
      <c r="BA74" s="63" t="n">
        <f aca="false">IF($B74&lt;=BA$2,IF($C74&gt;=BA$2,$D74,0),0)</f>
        <v>0</v>
      </c>
      <c r="BB74" s="63" t="n">
        <f aca="false">IF($B74&lt;=BB$2,IF($C74&gt;=BB$2,$D74,0),0)</f>
        <v>0</v>
      </c>
      <c r="BC74" s="63" t="n">
        <f aca="false">IF($B74&lt;=BC$2,IF($C74&gt;=BC$2,$D74,0),0)</f>
        <v>0</v>
      </c>
      <c r="BD74" s="63" t="n">
        <f aca="false">IF($B74&lt;=BD$2,IF($C74&gt;=BD$2,$D74,0),0)</f>
        <v>0</v>
      </c>
      <c r="BE74" s="63" t="n">
        <f aca="false">IF($B74&lt;=BE$2,IF($C74&gt;=BE$2,$D74,0),0)</f>
        <v>0</v>
      </c>
      <c r="BF74" s="63" t="n">
        <f aca="false">IF($B74&lt;=BF$2,IF($C74&gt;=BF$2,$D74,0),0)</f>
        <v>0</v>
      </c>
      <c r="BG74" s="63" t="n">
        <f aca="false">IF($B74&lt;=BG$2,IF($C74&gt;=BG$2,$D74,0),0)</f>
        <v>0</v>
      </c>
      <c r="BH74" s="63" t="n">
        <f aca="false">IF($B74&lt;=BH$2,IF($C74&gt;=BH$2,$D74,0),0)</f>
        <v>0</v>
      </c>
      <c r="BI74" s="63" t="n">
        <f aca="false">IF($B74&lt;=BI$2,IF($C74&gt;=BI$2,$D74,0),0)</f>
        <v>0</v>
      </c>
      <c r="BJ74" s="63" t="n">
        <f aca="false">IF($B74&lt;=BJ$2,IF($C74&gt;=BJ$2,$D74,0),0)</f>
        <v>0</v>
      </c>
      <c r="BK74" s="63" t="n">
        <f aca="false">IF($B74&lt;=BK$2,IF($C74&gt;=BK$2,$D74,0),0)</f>
        <v>0</v>
      </c>
      <c r="BL74" s="63" t="n">
        <f aca="false">IF($B74&lt;=BL$2,IF($C74&gt;=BL$2,$D74,0),0)</f>
        <v>0</v>
      </c>
      <c r="BM74" s="63" t="n">
        <f aca="false">IF($B74&lt;=BM$2,IF($C74&gt;=BM$2,$D74,0),0)</f>
        <v>0</v>
      </c>
      <c r="BN74" s="63" t="n">
        <f aca="false">IF($B74&lt;=BN$2,IF($C74&gt;=BN$2,$D74,0),0)</f>
        <v>0</v>
      </c>
      <c r="BO74" s="63" t="n">
        <f aca="false">IF($B74&lt;=BO$2,IF($C74&gt;=BO$2,$D74,0),0)</f>
        <v>0</v>
      </c>
      <c r="BP74" s="63" t="n">
        <f aca="false">IF($B74&lt;=BP$2,IF($C74&gt;=BP$2,$D74,0),0)</f>
        <v>0</v>
      </c>
      <c r="BQ74" s="63" t="n">
        <f aca="false">IF($B74&lt;=BQ$2,IF($C74&gt;=BQ$2,$D74,0),0)</f>
        <v>0</v>
      </c>
      <c r="BR74" s="63" t="n">
        <f aca="false">IF($B74&lt;=BR$2,IF($C74&gt;=BR$2,$D74,0),0)</f>
        <v>0</v>
      </c>
      <c r="BS74" s="63" t="n">
        <f aca="false">IF($B74&lt;=BS$2,IF($C74&gt;=BS$2,$D74,0),0)</f>
        <v>0</v>
      </c>
      <c r="BT74" s="63" t="n">
        <f aca="false">IF($B74&lt;=BT$2,IF($C74&gt;=BT$2,$D74,0),0)</f>
        <v>0</v>
      </c>
      <c r="BU74" s="63" t="n">
        <f aca="false">IF($B74&lt;=BU$2,IF($C74&gt;=BU$2,$D74,0),0)</f>
        <v>0</v>
      </c>
      <c r="BV74" s="63" t="n">
        <f aca="false">IF($B74&lt;=BV$2,IF($C74&gt;=BV$2,$D74,0),0)</f>
        <v>0</v>
      </c>
    </row>
    <row r="75" customFormat="false" ht="12.75" hidden="false" customHeight="false" outlineLevel="0" collapsed="false">
      <c r="E75" s="61" t="n">
        <v>5.245</v>
      </c>
      <c r="F75" s="7" t="s">
        <v>134</v>
      </c>
      <c r="H75" s="73" t="n">
        <f aca="false">((I75-E75)*SUM(M75:AV75)*10000)</f>
        <v>-0</v>
      </c>
      <c r="I75" s="61" t="n">
        <v>3.65</v>
      </c>
      <c r="J75" s="7" t="s">
        <v>63</v>
      </c>
      <c r="K75" s="7" t="n">
        <f aca="false">IF(I75=1,0,G75)</f>
        <v>0</v>
      </c>
      <c r="L75" s="63" t="n">
        <f aca="true">((M$2-TODAY())*D75)/10000</f>
        <v>-0</v>
      </c>
      <c r="M75" s="63" t="n">
        <f aca="false">IF($B75&lt;=M$2,IF($C75&gt;=M$2,$D75,0),0)</f>
        <v>0</v>
      </c>
      <c r="N75" s="63" t="n">
        <f aca="false">IF($B75&lt;=N$2,IF($C75&gt;=N$2,$D75,0),0)</f>
        <v>0</v>
      </c>
      <c r="O75" s="63" t="n">
        <f aca="false">IF($B75&lt;=O$2,IF($C75&gt;=O$2,$D75,0),0)</f>
        <v>0</v>
      </c>
      <c r="P75" s="63" t="n">
        <f aca="false">IF($B75&lt;=P$2,IF($C75&gt;=P$2,$D75,0),0)</f>
        <v>0</v>
      </c>
      <c r="Q75" s="63" t="n">
        <f aca="false">IF($B75&lt;=Q$2,IF($C75&gt;=Q$2,$D75,0),0)</f>
        <v>0</v>
      </c>
      <c r="R75" s="63" t="n">
        <f aca="false">IF($B75&lt;=R$2,IF($C75&gt;=R$2,$D75,0),0)</f>
        <v>0</v>
      </c>
      <c r="S75" s="63" t="n">
        <f aca="false">IF($B75&lt;=S$2,IF($C75&gt;=S$2,$D75,0),0)</f>
        <v>0</v>
      </c>
      <c r="T75" s="63" t="n">
        <f aca="false">IF($B75&lt;=T$2,IF($C75&gt;=T$2,$D75,0),0)</f>
        <v>0</v>
      </c>
      <c r="U75" s="63" t="n">
        <f aca="false">IF($B75&lt;=U$2,IF($C75&gt;=U$2,$D75,0),0)</f>
        <v>0</v>
      </c>
      <c r="V75" s="63" t="n">
        <f aca="false">IF($B75&lt;=V$2,IF($C75&gt;=V$2,$D75,0),0)</f>
        <v>0</v>
      </c>
      <c r="W75" s="63" t="n">
        <f aca="false">IF($B75&lt;=W$2,IF($C75&gt;=W$2,$D75,0),0)</f>
        <v>0</v>
      </c>
      <c r="X75" s="63" t="n">
        <f aca="false">IF($B75&lt;=X$2,IF($C75&gt;=X$2,$D75,0),0)</f>
        <v>0</v>
      </c>
      <c r="Y75" s="63" t="n">
        <f aca="false">IF($B75&lt;=Y$2,IF($C75&gt;=Y$2,$D75,0),0)</f>
        <v>0</v>
      </c>
      <c r="Z75" s="63" t="n">
        <f aca="false">IF($B75&lt;=Z$2,IF($C75&gt;=Z$2,$D75,0),0)</f>
        <v>0</v>
      </c>
      <c r="AA75" s="63" t="n">
        <f aca="false">IF($B75&lt;=AA$2,IF($C75&gt;=AA$2,$D75,0),0)</f>
        <v>0</v>
      </c>
      <c r="AB75" s="63" t="n">
        <f aca="false">IF($B75&lt;=AB$2,IF($C75&gt;=AB$2,$D75,0),0)</f>
        <v>0</v>
      </c>
      <c r="AC75" s="63" t="n">
        <f aca="false">IF($B75&lt;=AC$2,IF($C75&gt;=AC$2,$D75,0),0)</f>
        <v>0</v>
      </c>
      <c r="AD75" s="63" t="n">
        <f aca="false">IF($B75&lt;=AD$2,IF($C75&gt;=AD$2,$D75,0),0)</f>
        <v>0</v>
      </c>
      <c r="AE75" s="63" t="n">
        <f aca="false">IF($B75&lt;=AE$2,IF($C75&gt;=AE$2,$D75,0),0)</f>
        <v>0</v>
      </c>
      <c r="AF75" s="63" t="n">
        <f aca="false">IF($B75&lt;=AF$2,IF($C75&gt;=AF$2,$D75,0),0)</f>
        <v>0</v>
      </c>
      <c r="AG75" s="63" t="n">
        <f aca="false">IF($B75&lt;=AG$2,IF($C75&gt;=AG$2,$D75,0),0)</f>
        <v>0</v>
      </c>
      <c r="AH75" s="63" t="n">
        <f aca="false">IF($B75&lt;=AH$2,IF($C75&gt;=AH$2,$D75,0),0)</f>
        <v>0</v>
      </c>
      <c r="AI75" s="63" t="n">
        <f aca="false">IF($B75&lt;=AI$2,IF($C75&gt;=AI$2,$D75,0),0)</f>
        <v>0</v>
      </c>
      <c r="AJ75" s="63" t="n">
        <f aca="false">IF($B75&lt;=AJ$2,IF($C75&gt;=AJ$2,$D75,0),0)</f>
        <v>0</v>
      </c>
      <c r="AK75" s="63" t="n">
        <f aca="false">IF($B75&lt;=AK$2,IF($C75&gt;=AK$2,$D75,0),0)</f>
        <v>0</v>
      </c>
      <c r="AL75" s="63" t="n">
        <f aca="false">IF($B75&lt;=AL$2,IF($C75&gt;=AL$2,$D75,0),0)</f>
        <v>0</v>
      </c>
      <c r="AM75" s="63" t="n">
        <f aca="false">IF($B75&lt;=AM$2,IF($C75&gt;=AM$2,$D75,0),0)</f>
        <v>0</v>
      </c>
      <c r="AN75" s="63" t="n">
        <f aca="false">IF($B75&lt;=AN$2,IF($C75&gt;=AN$2,$D75,0),0)</f>
        <v>0</v>
      </c>
      <c r="AO75" s="63" t="n">
        <f aca="false">IF($B75&lt;=AO$2,IF($C75&gt;=AO$2,$D75,0),0)</f>
        <v>0</v>
      </c>
      <c r="AP75" s="63" t="n">
        <f aca="false">IF($B75&lt;=AP$2,IF($C75&gt;=AP$2,$D75,0),0)</f>
        <v>0</v>
      </c>
      <c r="AQ75" s="63" t="n">
        <f aca="false">IF($B75&lt;=AQ$2,IF($C75&gt;=AQ$2,$D75,0),0)</f>
        <v>0</v>
      </c>
      <c r="AR75" s="63" t="n">
        <f aca="false">IF($B75&lt;=AR$2,IF($C75&gt;=AR$2,$D75,0),0)</f>
        <v>0</v>
      </c>
      <c r="AS75" s="63" t="n">
        <f aca="false">IF($B75&lt;=AS$2,IF($C75&gt;=AS$2,$D75,0),0)</f>
        <v>0</v>
      </c>
      <c r="AT75" s="63" t="n">
        <f aca="false">IF($B75&lt;=AT$2,IF($C75&gt;=AT$2,$D75,0),0)</f>
        <v>0</v>
      </c>
      <c r="AU75" s="63" t="n">
        <f aca="false">IF($B75&lt;=AU$2,IF($C75&gt;=AU$2,$D75,0),0)</f>
        <v>0</v>
      </c>
      <c r="AV75" s="63" t="n">
        <f aca="false">IF($B75&lt;=AV$2,IF($C75&gt;=AV$2,$D75,0),0)</f>
        <v>0</v>
      </c>
      <c r="AW75" s="63" t="n">
        <f aca="false">IF($B75&lt;=AW$2,IF($C75&gt;=AW$2,$D75,0),0)</f>
        <v>0</v>
      </c>
      <c r="AX75" s="63" t="n">
        <f aca="false">IF($B75&lt;=AX$2,IF($C75&gt;=AX$2,$D75,0),0)</f>
        <v>0</v>
      </c>
      <c r="AY75" s="63" t="n">
        <f aca="false">IF($B75&lt;=AY$2,IF($C75&gt;=AY$2,$D75,0),0)</f>
        <v>0</v>
      </c>
      <c r="AZ75" s="63" t="n">
        <f aca="false">IF($B75&lt;=AZ$2,IF($C75&gt;=AZ$2,$D75,0),0)</f>
        <v>0</v>
      </c>
      <c r="BA75" s="63" t="n">
        <f aca="false">IF($B75&lt;=BA$2,IF($C75&gt;=BA$2,$D75,0),0)</f>
        <v>0</v>
      </c>
      <c r="BB75" s="63" t="n">
        <f aca="false">IF($B75&lt;=BB$2,IF($C75&gt;=BB$2,$D75,0),0)</f>
        <v>0</v>
      </c>
      <c r="BC75" s="63" t="n">
        <f aca="false">IF($B75&lt;=BC$2,IF($C75&gt;=BC$2,$D75,0),0)</f>
        <v>0</v>
      </c>
      <c r="BD75" s="63" t="n">
        <f aca="false">IF($B75&lt;=BD$2,IF($C75&gt;=BD$2,$D75,0),0)</f>
        <v>0</v>
      </c>
      <c r="BE75" s="63" t="n">
        <f aca="false">IF($B75&lt;=BE$2,IF($C75&gt;=BE$2,$D75,0),0)</f>
        <v>0</v>
      </c>
      <c r="BF75" s="63" t="n">
        <f aca="false">IF($B75&lt;=BF$2,IF($C75&gt;=BF$2,$D75,0),0)</f>
        <v>0</v>
      </c>
      <c r="BG75" s="63" t="n">
        <f aca="false">IF($B75&lt;=BG$2,IF($C75&gt;=BG$2,$D75,0),0)</f>
        <v>0</v>
      </c>
      <c r="BH75" s="63" t="n">
        <f aca="false">IF($B75&lt;=BH$2,IF($C75&gt;=BH$2,$D75,0),0)</f>
        <v>0</v>
      </c>
      <c r="BI75" s="63" t="n">
        <f aca="false">IF($B75&lt;=BI$2,IF($C75&gt;=BI$2,$D75,0),0)</f>
        <v>0</v>
      </c>
      <c r="BJ75" s="63" t="n">
        <f aca="false">IF($B75&lt;=BJ$2,IF($C75&gt;=BJ$2,$D75,0),0)</f>
        <v>0</v>
      </c>
      <c r="BK75" s="63" t="n">
        <f aca="false">IF($B75&lt;=BK$2,IF($C75&gt;=BK$2,$D75,0),0)</f>
        <v>0</v>
      </c>
      <c r="BL75" s="63" t="n">
        <f aca="false">IF($B75&lt;=BL$2,IF($C75&gt;=BL$2,$D75,0),0)</f>
        <v>0</v>
      </c>
      <c r="BM75" s="63" t="n">
        <f aca="false">IF($B75&lt;=BM$2,IF($C75&gt;=BM$2,$D75,0),0)</f>
        <v>0</v>
      </c>
      <c r="BN75" s="63" t="n">
        <f aca="false">IF($B75&lt;=BN$2,IF($C75&gt;=BN$2,$D75,0),0)</f>
        <v>0</v>
      </c>
      <c r="BO75" s="63" t="n">
        <f aca="false">IF($B75&lt;=BO$2,IF($C75&gt;=BO$2,$D75,0),0)</f>
        <v>0</v>
      </c>
      <c r="BP75" s="63" t="n">
        <f aca="false">IF($B75&lt;=BP$2,IF($C75&gt;=BP$2,$D75,0),0)</f>
        <v>0</v>
      </c>
      <c r="BQ75" s="63" t="n">
        <f aca="false">IF($B75&lt;=BQ$2,IF($C75&gt;=BQ$2,$D75,0),0)</f>
        <v>0</v>
      </c>
      <c r="BR75" s="63" t="n">
        <f aca="false">IF($B75&lt;=BR$2,IF($C75&gt;=BR$2,$D75,0),0)</f>
        <v>0</v>
      </c>
      <c r="BS75" s="63" t="n">
        <f aca="false">IF($B75&lt;=BS$2,IF($C75&gt;=BS$2,$D75,0),0)</f>
        <v>0</v>
      </c>
      <c r="BT75" s="63" t="n">
        <f aca="false">IF($B75&lt;=BT$2,IF($C75&gt;=BT$2,$D75,0),0)</f>
        <v>0</v>
      </c>
      <c r="BU75" s="63" t="n">
        <f aca="false">IF($B75&lt;=BU$2,IF($C75&gt;=BU$2,$D75,0),0)</f>
        <v>0</v>
      </c>
      <c r="BV75" s="63" t="n">
        <f aca="false">IF($B75&lt;=BV$2,IF($C75&gt;=BV$2,$D75,0),0)</f>
        <v>0</v>
      </c>
    </row>
    <row r="76" customFormat="false" ht="12.75" hidden="false" customHeight="false" outlineLevel="0" collapsed="false">
      <c r="E76" s="61" t="n">
        <v>5.245</v>
      </c>
      <c r="F76" s="7" t="s">
        <v>134</v>
      </c>
      <c r="H76" s="73" t="n">
        <f aca="false">((I76-E76)*SUM(M76:AV76)*10000)</f>
        <v>-0</v>
      </c>
      <c r="I76" s="61" t="n">
        <v>3.65</v>
      </c>
      <c r="J76" s="7" t="s">
        <v>63</v>
      </c>
      <c r="K76" s="7" t="n">
        <f aca="false">IF(I76=1,0,G76)</f>
        <v>0</v>
      </c>
      <c r="L76" s="63" t="n">
        <f aca="true">((M$2-TODAY())*D76)/10000</f>
        <v>-0</v>
      </c>
      <c r="M76" s="63" t="n">
        <f aca="false">IF($B76&lt;=M$2,IF($C76&gt;=M$2,$D76,0),0)</f>
        <v>0</v>
      </c>
      <c r="N76" s="63" t="n">
        <f aca="false">IF($B76&lt;=N$2,IF($C76&gt;=N$2,$D76,0),0)</f>
        <v>0</v>
      </c>
      <c r="O76" s="63" t="n">
        <f aca="false">IF($B76&lt;=O$2,IF($C76&gt;=O$2,$D76,0),0)</f>
        <v>0</v>
      </c>
      <c r="P76" s="63" t="n">
        <f aca="false">IF($B76&lt;=P$2,IF($C76&gt;=P$2,$D76,0),0)</f>
        <v>0</v>
      </c>
      <c r="Q76" s="63" t="n">
        <f aca="false">IF($B76&lt;=Q$2,IF($C76&gt;=Q$2,$D76,0),0)</f>
        <v>0</v>
      </c>
      <c r="R76" s="63" t="n">
        <f aca="false">IF($B76&lt;=R$2,IF($C76&gt;=R$2,$D76,0),0)</f>
        <v>0</v>
      </c>
      <c r="S76" s="63" t="n">
        <f aca="false">IF($B76&lt;=S$2,IF($C76&gt;=S$2,$D76,0),0)</f>
        <v>0</v>
      </c>
      <c r="T76" s="63" t="n">
        <f aca="false">IF($B76&lt;=T$2,IF($C76&gt;=T$2,$D76,0),0)</f>
        <v>0</v>
      </c>
      <c r="U76" s="63" t="n">
        <f aca="false">IF($B76&lt;=U$2,IF($C76&gt;=U$2,$D76,0),0)</f>
        <v>0</v>
      </c>
      <c r="V76" s="63" t="n">
        <f aca="false">IF($B76&lt;=V$2,IF($C76&gt;=V$2,$D76,0),0)</f>
        <v>0</v>
      </c>
      <c r="W76" s="63" t="n">
        <f aca="false">IF($B76&lt;=W$2,IF($C76&gt;=W$2,$D76,0),0)</f>
        <v>0</v>
      </c>
      <c r="X76" s="63" t="n">
        <f aca="false">IF($B76&lt;=X$2,IF($C76&gt;=X$2,$D76,0),0)</f>
        <v>0</v>
      </c>
      <c r="Y76" s="63" t="n">
        <f aca="false">IF($B76&lt;=Y$2,IF($C76&gt;=Y$2,$D76,0),0)</f>
        <v>0</v>
      </c>
      <c r="Z76" s="63" t="n">
        <f aca="false">IF($B76&lt;=Z$2,IF($C76&gt;=Z$2,$D76,0),0)</f>
        <v>0</v>
      </c>
      <c r="AA76" s="63" t="n">
        <f aca="false">IF($B76&lt;=AA$2,IF($C76&gt;=AA$2,$D76,0),0)</f>
        <v>0</v>
      </c>
      <c r="AB76" s="63" t="n">
        <f aca="false">IF($B76&lt;=AB$2,IF($C76&gt;=AB$2,$D76,0),0)</f>
        <v>0</v>
      </c>
      <c r="AC76" s="63" t="n">
        <f aca="false">IF($B76&lt;=AC$2,IF($C76&gt;=AC$2,$D76,0),0)</f>
        <v>0</v>
      </c>
      <c r="AD76" s="63" t="n">
        <f aca="false">IF($B76&lt;=AD$2,IF($C76&gt;=AD$2,$D76,0),0)</f>
        <v>0</v>
      </c>
      <c r="AE76" s="63" t="n">
        <f aca="false">IF($B76&lt;=AE$2,IF($C76&gt;=AE$2,$D76,0),0)</f>
        <v>0</v>
      </c>
      <c r="AF76" s="63" t="n">
        <f aca="false">IF($B76&lt;=AF$2,IF($C76&gt;=AF$2,$D76,0),0)</f>
        <v>0</v>
      </c>
      <c r="AG76" s="63" t="n">
        <f aca="false">IF($B76&lt;=AG$2,IF($C76&gt;=AG$2,$D76,0),0)</f>
        <v>0</v>
      </c>
      <c r="AH76" s="63" t="n">
        <f aca="false">IF($B76&lt;=AH$2,IF($C76&gt;=AH$2,$D76,0),0)</f>
        <v>0</v>
      </c>
      <c r="AI76" s="63" t="n">
        <f aca="false">IF($B76&lt;=AI$2,IF($C76&gt;=AI$2,$D76,0),0)</f>
        <v>0</v>
      </c>
      <c r="AJ76" s="63" t="n">
        <f aca="false">IF($B76&lt;=AJ$2,IF($C76&gt;=AJ$2,$D76,0),0)</f>
        <v>0</v>
      </c>
      <c r="AK76" s="63" t="n">
        <f aca="false">IF($B76&lt;=AK$2,IF($C76&gt;=AK$2,$D76,0),0)</f>
        <v>0</v>
      </c>
      <c r="AL76" s="63" t="n">
        <f aca="false">IF($B76&lt;=AL$2,IF($C76&gt;=AL$2,$D76,0),0)</f>
        <v>0</v>
      </c>
      <c r="AM76" s="63" t="n">
        <f aca="false">IF($B76&lt;=AM$2,IF($C76&gt;=AM$2,$D76,0),0)</f>
        <v>0</v>
      </c>
      <c r="AN76" s="63" t="n">
        <f aca="false">IF($B76&lt;=AN$2,IF($C76&gt;=AN$2,$D76,0),0)</f>
        <v>0</v>
      </c>
      <c r="AO76" s="63" t="n">
        <f aca="false">IF($B76&lt;=AO$2,IF($C76&gt;=AO$2,$D76,0),0)</f>
        <v>0</v>
      </c>
      <c r="AP76" s="63" t="n">
        <f aca="false">IF($B76&lt;=AP$2,IF($C76&gt;=AP$2,$D76,0),0)</f>
        <v>0</v>
      </c>
      <c r="AQ76" s="63" t="n">
        <f aca="false">IF($B76&lt;=AQ$2,IF($C76&gt;=AQ$2,$D76,0),0)</f>
        <v>0</v>
      </c>
      <c r="AR76" s="63" t="n">
        <f aca="false">IF($B76&lt;=AR$2,IF($C76&gt;=AR$2,$D76,0),0)</f>
        <v>0</v>
      </c>
      <c r="AS76" s="63" t="n">
        <f aca="false">IF($B76&lt;=AS$2,IF($C76&gt;=AS$2,$D76,0),0)</f>
        <v>0</v>
      </c>
      <c r="AT76" s="63" t="n">
        <f aca="false">IF($B76&lt;=AT$2,IF($C76&gt;=AT$2,$D76,0),0)</f>
        <v>0</v>
      </c>
      <c r="AU76" s="63" t="n">
        <f aca="false">IF($B76&lt;=AU$2,IF($C76&gt;=AU$2,$D76,0),0)</f>
        <v>0</v>
      </c>
      <c r="AV76" s="63" t="n">
        <f aca="false">IF($B76&lt;=AV$2,IF($C76&gt;=AV$2,$D76,0),0)</f>
        <v>0</v>
      </c>
      <c r="AW76" s="63" t="n">
        <f aca="false">IF($B76&lt;=AW$2,IF($C76&gt;=AW$2,$D76,0),0)</f>
        <v>0</v>
      </c>
      <c r="AX76" s="63" t="n">
        <f aca="false">IF($B76&lt;=AX$2,IF($C76&gt;=AX$2,$D76,0),0)</f>
        <v>0</v>
      </c>
      <c r="AY76" s="63" t="n">
        <f aca="false">IF($B76&lt;=AY$2,IF($C76&gt;=AY$2,$D76,0),0)</f>
        <v>0</v>
      </c>
      <c r="AZ76" s="63" t="n">
        <f aca="false">IF($B76&lt;=AZ$2,IF($C76&gt;=AZ$2,$D76,0),0)</f>
        <v>0</v>
      </c>
      <c r="BA76" s="63" t="n">
        <f aca="false">IF($B76&lt;=BA$2,IF($C76&gt;=BA$2,$D76,0),0)</f>
        <v>0</v>
      </c>
      <c r="BB76" s="63" t="n">
        <f aca="false">IF($B76&lt;=BB$2,IF($C76&gt;=BB$2,$D76,0),0)</f>
        <v>0</v>
      </c>
      <c r="BC76" s="63" t="n">
        <f aca="false">IF($B76&lt;=BC$2,IF($C76&gt;=BC$2,$D76,0),0)</f>
        <v>0</v>
      </c>
      <c r="BD76" s="63" t="n">
        <f aca="false">IF($B76&lt;=BD$2,IF($C76&gt;=BD$2,$D76,0),0)</f>
        <v>0</v>
      </c>
      <c r="BE76" s="63" t="n">
        <f aca="false">IF($B76&lt;=BE$2,IF($C76&gt;=BE$2,$D76,0),0)</f>
        <v>0</v>
      </c>
      <c r="BF76" s="63" t="n">
        <f aca="false">IF($B76&lt;=BF$2,IF($C76&gt;=BF$2,$D76,0),0)</f>
        <v>0</v>
      </c>
      <c r="BG76" s="63" t="n">
        <f aca="false">IF($B76&lt;=BG$2,IF($C76&gt;=BG$2,$D76,0),0)</f>
        <v>0</v>
      </c>
      <c r="BH76" s="63" t="n">
        <f aca="false">IF($B76&lt;=BH$2,IF($C76&gt;=BH$2,$D76,0),0)</f>
        <v>0</v>
      </c>
      <c r="BI76" s="63" t="n">
        <f aca="false">IF($B76&lt;=BI$2,IF($C76&gt;=BI$2,$D76,0),0)</f>
        <v>0</v>
      </c>
      <c r="BJ76" s="63" t="n">
        <f aca="false">IF($B76&lt;=BJ$2,IF($C76&gt;=BJ$2,$D76,0),0)</f>
        <v>0</v>
      </c>
      <c r="BK76" s="63" t="n">
        <f aca="false">IF($B76&lt;=BK$2,IF($C76&gt;=BK$2,$D76,0),0)</f>
        <v>0</v>
      </c>
      <c r="BL76" s="63" t="n">
        <f aca="false">IF($B76&lt;=BL$2,IF($C76&gt;=BL$2,$D76,0),0)</f>
        <v>0</v>
      </c>
      <c r="BM76" s="63" t="n">
        <f aca="false">IF($B76&lt;=BM$2,IF($C76&gt;=BM$2,$D76,0),0)</f>
        <v>0</v>
      </c>
      <c r="BN76" s="63" t="n">
        <f aca="false">IF($B76&lt;=BN$2,IF($C76&gt;=BN$2,$D76,0),0)</f>
        <v>0</v>
      </c>
      <c r="BO76" s="63" t="n">
        <f aca="false">IF($B76&lt;=BO$2,IF($C76&gt;=BO$2,$D76,0),0)</f>
        <v>0</v>
      </c>
      <c r="BP76" s="63" t="n">
        <f aca="false">IF($B76&lt;=BP$2,IF($C76&gt;=BP$2,$D76,0),0)</f>
        <v>0</v>
      </c>
      <c r="BQ76" s="63" t="n">
        <f aca="false">IF($B76&lt;=BQ$2,IF($C76&gt;=BQ$2,$D76,0),0)</f>
        <v>0</v>
      </c>
      <c r="BR76" s="63" t="n">
        <f aca="false">IF($B76&lt;=BR$2,IF($C76&gt;=BR$2,$D76,0),0)</f>
        <v>0</v>
      </c>
      <c r="BS76" s="63" t="n">
        <f aca="false">IF($B76&lt;=BS$2,IF($C76&gt;=BS$2,$D76,0),0)</f>
        <v>0</v>
      </c>
      <c r="BT76" s="63" t="n">
        <f aca="false">IF($B76&lt;=BT$2,IF($C76&gt;=BT$2,$D76,0),0)</f>
        <v>0</v>
      </c>
      <c r="BU76" s="63" t="n">
        <f aca="false">IF($B76&lt;=BU$2,IF($C76&gt;=BU$2,$D76,0),0)</f>
        <v>0</v>
      </c>
      <c r="BV76" s="63" t="n">
        <f aca="false">IF($B76&lt;=BV$2,IF($C76&gt;=BV$2,$D76,0),0)</f>
        <v>0</v>
      </c>
    </row>
    <row r="77" customFormat="false" ht="12.75" hidden="false" customHeight="false" outlineLevel="0" collapsed="false">
      <c r="E77" s="61" t="n">
        <v>5.245</v>
      </c>
      <c r="F77" s="7" t="s">
        <v>134</v>
      </c>
      <c r="H77" s="73" t="n">
        <f aca="false">((I77-E77)*SUM(M77:AV77)*10000)</f>
        <v>-0</v>
      </c>
      <c r="I77" s="61" t="n">
        <v>3.65</v>
      </c>
      <c r="J77" s="7" t="s">
        <v>63</v>
      </c>
      <c r="K77" s="7" t="n">
        <f aca="false">IF(I77=1,0,G77)</f>
        <v>0</v>
      </c>
      <c r="L77" s="63" t="n">
        <f aca="true">((M$2-TODAY())*D77)/10000</f>
        <v>-0</v>
      </c>
      <c r="M77" s="63" t="n">
        <f aca="false">IF($B77&lt;=M$2,IF($C77&gt;=M$2,$D77,0),0)</f>
        <v>0</v>
      </c>
      <c r="N77" s="63" t="n">
        <f aca="false">IF($B77&lt;=N$2,IF($C77&gt;=N$2,$D77,0),0)</f>
        <v>0</v>
      </c>
      <c r="O77" s="63" t="n">
        <f aca="false">IF($B77&lt;=O$2,IF($C77&gt;=O$2,$D77,0),0)</f>
        <v>0</v>
      </c>
      <c r="P77" s="63" t="n">
        <f aca="false">IF($B77&lt;=P$2,IF($C77&gt;=P$2,$D77,0),0)</f>
        <v>0</v>
      </c>
      <c r="Q77" s="63" t="n">
        <f aca="false">IF($B77&lt;=Q$2,IF($C77&gt;=Q$2,$D77,0),0)</f>
        <v>0</v>
      </c>
      <c r="R77" s="63" t="n">
        <f aca="false">IF($B77&lt;=R$2,IF($C77&gt;=R$2,$D77,0),0)</f>
        <v>0</v>
      </c>
      <c r="S77" s="63" t="n">
        <f aca="false">IF($B77&lt;=S$2,IF($C77&gt;=S$2,$D77,0),0)</f>
        <v>0</v>
      </c>
      <c r="T77" s="63" t="n">
        <f aca="false">IF($B77&lt;=T$2,IF($C77&gt;=T$2,$D77,0),0)</f>
        <v>0</v>
      </c>
      <c r="U77" s="63" t="n">
        <f aca="false">IF($B77&lt;=U$2,IF($C77&gt;=U$2,$D77,0),0)</f>
        <v>0</v>
      </c>
      <c r="V77" s="63" t="n">
        <f aca="false">IF($B77&lt;=V$2,IF($C77&gt;=V$2,$D77,0),0)</f>
        <v>0</v>
      </c>
      <c r="W77" s="63" t="n">
        <f aca="false">IF($B77&lt;=W$2,IF($C77&gt;=W$2,$D77,0),0)</f>
        <v>0</v>
      </c>
      <c r="X77" s="63" t="n">
        <f aca="false">IF($B77&lt;=X$2,IF($C77&gt;=X$2,$D77,0),0)</f>
        <v>0</v>
      </c>
      <c r="Y77" s="63" t="n">
        <f aca="false">IF($B77&lt;=Y$2,IF($C77&gt;=Y$2,$D77,0),0)</f>
        <v>0</v>
      </c>
      <c r="Z77" s="63" t="n">
        <f aca="false">IF($B77&lt;=Z$2,IF($C77&gt;=Z$2,$D77,0),0)</f>
        <v>0</v>
      </c>
      <c r="AA77" s="63" t="n">
        <f aca="false">IF($B77&lt;=AA$2,IF($C77&gt;=AA$2,$D77,0),0)</f>
        <v>0</v>
      </c>
      <c r="AB77" s="63" t="n">
        <f aca="false">IF($B77&lt;=AB$2,IF($C77&gt;=AB$2,$D77,0),0)</f>
        <v>0</v>
      </c>
      <c r="AC77" s="63" t="n">
        <f aca="false">IF($B77&lt;=AC$2,IF($C77&gt;=AC$2,$D77,0),0)</f>
        <v>0</v>
      </c>
      <c r="AD77" s="63" t="n">
        <f aca="false">IF($B77&lt;=AD$2,IF($C77&gt;=AD$2,$D77,0),0)</f>
        <v>0</v>
      </c>
      <c r="AE77" s="63" t="n">
        <f aca="false">IF($B77&lt;=AE$2,IF($C77&gt;=AE$2,$D77,0),0)</f>
        <v>0</v>
      </c>
      <c r="AF77" s="63" t="n">
        <f aca="false">IF($B77&lt;=AF$2,IF($C77&gt;=AF$2,$D77,0),0)</f>
        <v>0</v>
      </c>
      <c r="AG77" s="63" t="n">
        <f aca="false">IF($B77&lt;=AG$2,IF($C77&gt;=AG$2,$D77,0),0)</f>
        <v>0</v>
      </c>
      <c r="AH77" s="63" t="n">
        <f aca="false">IF($B77&lt;=AH$2,IF($C77&gt;=AH$2,$D77,0),0)</f>
        <v>0</v>
      </c>
      <c r="AI77" s="63" t="n">
        <f aca="false">IF($B77&lt;=AI$2,IF($C77&gt;=AI$2,$D77,0),0)</f>
        <v>0</v>
      </c>
      <c r="AJ77" s="63" t="n">
        <f aca="false">IF($B77&lt;=AJ$2,IF($C77&gt;=AJ$2,$D77,0),0)</f>
        <v>0</v>
      </c>
      <c r="AK77" s="63" t="n">
        <f aca="false">IF($B77&lt;=AK$2,IF($C77&gt;=AK$2,$D77,0),0)</f>
        <v>0</v>
      </c>
      <c r="AL77" s="63" t="n">
        <f aca="false">IF($B77&lt;=AL$2,IF($C77&gt;=AL$2,$D77,0),0)</f>
        <v>0</v>
      </c>
      <c r="AM77" s="63" t="n">
        <f aca="false">IF($B77&lt;=AM$2,IF($C77&gt;=AM$2,$D77,0),0)</f>
        <v>0</v>
      </c>
      <c r="AN77" s="63" t="n">
        <f aca="false">IF($B77&lt;=AN$2,IF($C77&gt;=AN$2,$D77,0),0)</f>
        <v>0</v>
      </c>
      <c r="AO77" s="63" t="n">
        <f aca="false">IF($B77&lt;=AO$2,IF($C77&gt;=AO$2,$D77,0),0)</f>
        <v>0</v>
      </c>
      <c r="AP77" s="63" t="n">
        <f aca="false">IF($B77&lt;=AP$2,IF($C77&gt;=AP$2,$D77,0),0)</f>
        <v>0</v>
      </c>
      <c r="AQ77" s="63" t="n">
        <f aca="false">IF($B77&lt;=AQ$2,IF($C77&gt;=AQ$2,$D77,0),0)</f>
        <v>0</v>
      </c>
      <c r="AR77" s="63" t="n">
        <f aca="false">IF($B77&lt;=AR$2,IF($C77&gt;=AR$2,$D77,0),0)</f>
        <v>0</v>
      </c>
      <c r="AS77" s="63" t="n">
        <f aca="false">IF($B77&lt;=AS$2,IF($C77&gt;=AS$2,$D77,0),0)</f>
        <v>0</v>
      </c>
      <c r="AT77" s="63" t="n">
        <f aca="false">IF($B77&lt;=AT$2,IF($C77&gt;=AT$2,$D77,0),0)</f>
        <v>0</v>
      </c>
      <c r="AU77" s="63" t="n">
        <f aca="false">IF($B77&lt;=AU$2,IF($C77&gt;=AU$2,$D77,0),0)</f>
        <v>0</v>
      </c>
      <c r="AV77" s="63" t="n">
        <f aca="false">IF($B77&lt;=AV$2,IF($C77&gt;=AV$2,$D77,0),0)</f>
        <v>0</v>
      </c>
      <c r="AW77" s="63" t="n">
        <f aca="false">IF($B77&lt;=AW$2,IF($C77&gt;=AW$2,$D77,0),0)</f>
        <v>0</v>
      </c>
      <c r="AX77" s="63" t="n">
        <f aca="false">IF($B77&lt;=AX$2,IF($C77&gt;=AX$2,$D77,0),0)</f>
        <v>0</v>
      </c>
      <c r="AY77" s="63" t="n">
        <f aca="false">IF($B77&lt;=AY$2,IF($C77&gt;=AY$2,$D77,0),0)</f>
        <v>0</v>
      </c>
      <c r="AZ77" s="63" t="n">
        <f aca="false">IF($B77&lt;=AZ$2,IF($C77&gt;=AZ$2,$D77,0),0)</f>
        <v>0</v>
      </c>
      <c r="BA77" s="63" t="n">
        <f aca="false">IF($B77&lt;=BA$2,IF($C77&gt;=BA$2,$D77,0),0)</f>
        <v>0</v>
      </c>
      <c r="BB77" s="63" t="n">
        <f aca="false">IF($B77&lt;=BB$2,IF($C77&gt;=BB$2,$D77,0),0)</f>
        <v>0</v>
      </c>
      <c r="BC77" s="63" t="n">
        <f aca="false">IF($B77&lt;=BC$2,IF($C77&gt;=BC$2,$D77,0),0)</f>
        <v>0</v>
      </c>
      <c r="BD77" s="63" t="n">
        <f aca="false">IF($B77&lt;=BD$2,IF($C77&gt;=BD$2,$D77,0),0)</f>
        <v>0</v>
      </c>
      <c r="BE77" s="63" t="n">
        <f aca="false">IF($B77&lt;=BE$2,IF($C77&gt;=BE$2,$D77,0),0)</f>
        <v>0</v>
      </c>
      <c r="BF77" s="63" t="n">
        <f aca="false">IF($B77&lt;=BF$2,IF($C77&gt;=BF$2,$D77,0),0)</f>
        <v>0</v>
      </c>
      <c r="BG77" s="63" t="n">
        <f aca="false">IF($B77&lt;=BG$2,IF($C77&gt;=BG$2,$D77,0),0)</f>
        <v>0</v>
      </c>
      <c r="BH77" s="63" t="n">
        <f aca="false">IF($B77&lt;=BH$2,IF($C77&gt;=BH$2,$D77,0),0)</f>
        <v>0</v>
      </c>
      <c r="BI77" s="63" t="n">
        <f aca="false">IF($B77&lt;=BI$2,IF($C77&gt;=BI$2,$D77,0),0)</f>
        <v>0</v>
      </c>
      <c r="BJ77" s="63" t="n">
        <f aca="false">IF($B77&lt;=BJ$2,IF($C77&gt;=BJ$2,$D77,0),0)</f>
        <v>0</v>
      </c>
      <c r="BK77" s="63" t="n">
        <f aca="false">IF($B77&lt;=BK$2,IF($C77&gt;=BK$2,$D77,0),0)</f>
        <v>0</v>
      </c>
      <c r="BL77" s="63" t="n">
        <f aca="false">IF($B77&lt;=BL$2,IF($C77&gt;=BL$2,$D77,0),0)</f>
        <v>0</v>
      </c>
      <c r="BM77" s="63" t="n">
        <f aca="false">IF($B77&lt;=BM$2,IF($C77&gt;=BM$2,$D77,0),0)</f>
        <v>0</v>
      </c>
      <c r="BN77" s="63" t="n">
        <f aca="false">IF($B77&lt;=BN$2,IF($C77&gt;=BN$2,$D77,0),0)</f>
        <v>0</v>
      </c>
      <c r="BO77" s="63" t="n">
        <f aca="false">IF($B77&lt;=BO$2,IF($C77&gt;=BO$2,$D77,0),0)</f>
        <v>0</v>
      </c>
      <c r="BP77" s="63" t="n">
        <f aca="false">IF($B77&lt;=BP$2,IF($C77&gt;=BP$2,$D77,0),0)</f>
        <v>0</v>
      </c>
      <c r="BQ77" s="63" t="n">
        <f aca="false">IF($B77&lt;=BQ$2,IF($C77&gt;=BQ$2,$D77,0),0)</f>
        <v>0</v>
      </c>
      <c r="BR77" s="63" t="n">
        <f aca="false">IF($B77&lt;=BR$2,IF($C77&gt;=BR$2,$D77,0),0)</f>
        <v>0</v>
      </c>
      <c r="BS77" s="63" t="n">
        <f aca="false">IF($B77&lt;=BS$2,IF($C77&gt;=BS$2,$D77,0),0)</f>
        <v>0</v>
      </c>
      <c r="BT77" s="63" t="n">
        <f aca="false">IF($B77&lt;=BT$2,IF($C77&gt;=BT$2,$D77,0),0)</f>
        <v>0</v>
      </c>
      <c r="BU77" s="63" t="n">
        <f aca="false">IF($B77&lt;=BU$2,IF($C77&gt;=BU$2,$D77,0),0)</f>
        <v>0</v>
      </c>
      <c r="BV77" s="63" t="n">
        <f aca="false">IF($B77&lt;=BV$2,IF($C77&gt;=BV$2,$D77,0),0)</f>
        <v>0</v>
      </c>
    </row>
    <row r="78" customFormat="false" ht="12.75" hidden="false" customHeight="false" outlineLevel="0" collapsed="false">
      <c r="E78" s="61" t="n">
        <v>5.245</v>
      </c>
      <c r="F78" s="7" t="s">
        <v>134</v>
      </c>
      <c r="H78" s="73" t="n">
        <f aca="false">((I78-E78)*SUM(M78:AV78)*10000)</f>
        <v>-0</v>
      </c>
      <c r="I78" s="61" t="n">
        <v>3.65</v>
      </c>
      <c r="J78" s="7" t="s">
        <v>63</v>
      </c>
      <c r="K78" s="7" t="n">
        <f aca="false">IF(I78=1,0,G78)</f>
        <v>0</v>
      </c>
      <c r="L78" s="63" t="n">
        <f aca="true">((M$2-TODAY())*D78)/10000</f>
        <v>-0</v>
      </c>
      <c r="M78" s="63" t="n">
        <f aca="false">IF($B78&lt;=M$2,IF($C78&gt;=M$2,$D78,0),0)</f>
        <v>0</v>
      </c>
      <c r="N78" s="63" t="n">
        <f aca="false">IF($B78&lt;=N$2,IF($C78&gt;=N$2,$D78,0),0)</f>
        <v>0</v>
      </c>
      <c r="O78" s="63" t="n">
        <f aca="false">IF($B78&lt;=O$2,IF($C78&gt;=O$2,$D78,0),0)</f>
        <v>0</v>
      </c>
      <c r="P78" s="63" t="n">
        <f aca="false">IF($B78&lt;=P$2,IF($C78&gt;=P$2,$D78,0),0)</f>
        <v>0</v>
      </c>
      <c r="Q78" s="63" t="n">
        <f aca="false">IF($B78&lt;=Q$2,IF($C78&gt;=Q$2,$D78,0),0)</f>
        <v>0</v>
      </c>
      <c r="R78" s="63" t="n">
        <f aca="false">IF($B78&lt;=R$2,IF($C78&gt;=R$2,$D78,0),0)</f>
        <v>0</v>
      </c>
      <c r="S78" s="63" t="n">
        <f aca="false">IF($B78&lt;=S$2,IF($C78&gt;=S$2,$D78,0),0)</f>
        <v>0</v>
      </c>
      <c r="T78" s="63" t="n">
        <f aca="false">IF($B78&lt;=T$2,IF($C78&gt;=T$2,$D78,0),0)</f>
        <v>0</v>
      </c>
      <c r="U78" s="63" t="n">
        <f aca="false">IF($B78&lt;=U$2,IF($C78&gt;=U$2,$D78,0),0)</f>
        <v>0</v>
      </c>
      <c r="V78" s="63" t="n">
        <f aca="false">IF($B78&lt;=V$2,IF($C78&gt;=V$2,$D78,0),0)</f>
        <v>0</v>
      </c>
      <c r="W78" s="63" t="n">
        <f aca="false">IF($B78&lt;=W$2,IF($C78&gt;=W$2,$D78,0),0)</f>
        <v>0</v>
      </c>
      <c r="X78" s="63" t="n">
        <f aca="false">IF($B78&lt;=X$2,IF($C78&gt;=X$2,$D78,0),0)</f>
        <v>0</v>
      </c>
      <c r="Y78" s="63" t="n">
        <f aca="false">IF($B78&lt;=Y$2,IF($C78&gt;=Y$2,$D78,0),0)</f>
        <v>0</v>
      </c>
      <c r="Z78" s="63" t="n">
        <f aca="false">IF($B78&lt;=Z$2,IF($C78&gt;=Z$2,$D78,0),0)</f>
        <v>0</v>
      </c>
      <c r="AA78" s="63" t="n">
        <f aca="false">IF($B78&lt;=AA$2,IF($C78&gt;=AA$2,$D78,0),0)</f>
        <v>0</v>
      </c>
      <c r="AB78" s="63" t="n">
        <f aca="false">IF($B78&lt;=AB$2,IF($C78&gt;=AB$2,$D78,0),0)</f>
        <v>0</v>
      </c>
      <c r="AC78" s="63" t="n">
        <f aca="false">IF($B78&lt;=AC$2,IF($C78&gt;=AC$2,$D78,0),0)</f>
        <v>0</v>
      </c>
      <c r="AD78" s="63" t="n">
        <f aca="false">IF($B78&lt;=AD$2,IF($C78&gt;=AD$2,$D78,0),0)</f>
        <v>0</v>
      </c>
      <c r="AE78" s="63" t="n">
        <f aca="false">IF($B78&lt;=AE$2,IF($C78&gt;=AE$2,$D78,0),0)</f>
        <v>0</v>
      </c>
      <c r="AF78" s="63" t="n">
        <f aca="false">IF($B78&lt;=AF$2,IF($C78&gt;=AF$2,$D78,0),0)</f>
        <v>0</v>
      </c>
      <c r="AG78" s="63" t="n">
        <f aca="false">IF($B78&lt;=AG$2,IF($C78&gt;=AG$2,$D78,0),0)</f>
        <v>0</v>
      </c>
      <c r="AH78" s="63" t="n">
        <f aca="false">IF($B78&lt;=AH$2,IF($C78&gt;=AH$2,$D78,0),0)</f>
        <v>0</v>
      </c>
      <c r="AI78" s="63" t="n">
        <f aca="false">IF($B78&lt;=AI$2,IF($C78&gt;=AI$2,$D78,0),0)</f>
        <v>0</v>
      </c>
      <c r="AJ78" s="63" t="n">
        <f aca="false">IF($B78&lt;=AJ$2,IF($C78&gt;=AJ$2,$D78,0),0)</f>
        <v>0</v>
      </c>
      <c r="AK78" s="63" t="n">
        <f aca="false">IF($B78&lt;=AK$2,IF($C78&gt;=AK$2,$D78,0),0)</f>
        <v>0</v>
      </c>
      <c r="AL78" s="63" t="n">
        <f aca="false">IF($B78&lt;=AL$2,IF($C78&gt;=AL$2,$D78,0),0)</f>
        <v>0</v>
      </c>
      <c r="AM78" s="63" t="n">
        <f aca="false">IF($B78&lt;=AM$2,IF($C78&gt;=AM$2,$D78,0),0)</f>
        <v>0</v>
      </c>
      <c r="AN78" s="63" t="n">
        <f aca="false">IF($B78&lt;=AN$2,IF($C78&gt;=AN$2,$D78,0),0)</f>
        <v>0</v>
      </c>
      <c r="AO78" s="63" t="n">
        <f aca="false">IF($B78&lt;=AO$2,IF($C78&gt;=AO$2,$D78,0),0)</f>
        <v>0</v>
      </c>
      <c r="AP78" s="63" t="n">
        <f aca="false">IF($B78&lt;=AP$2,IF($C78&gt;=AP$2,$D78,0),0)</f>
        <v>0</v>
      </c>
      <c r="AQ78" s="63" t="n">
        <f aca="false">IF($B78&lt;=AQ$2,IF($C78&gt;=AQ$2,$D78,0),0)</f>
        <v>0</v>
      </c>
      <c r="AR78" s="63" t="n">
        <f aca="false">IF($B78&lt;=AR$2,IF($C78&gt;=AR$2,$D78,0),0)</f>
        <v>0</v>
      </c>
      <c r="AS78" s="63" t="n">
        <f aca="false">IF($B78&lt;=AS$2,IF($C78&gt;=AS$2,$D78,0),0)</f>
        <v>0</v>
      </c>
      <c r="AT78" s="63" t="n">
        <f aca="false">IF($B78&lt;=AT$2,IF($C78&gt;=AT$2,$D78,0),0)</f>
        <v>0</v>
      </c>
      <c r="AU78" s="63" t="n">
        <f aca="false">IF($B78&lt;=AU$2,IF($C78&gt;=AU$2,$D78,0),0)</f>
        <v>0</v>
      </c>
      <c r="AV78" s="63" t="n">
        <f aca="false">IF($B78&lt;=AV$2,IF($C78&gt;=AV$2,$D78,0),0)</f>
        <v>0</v>
      </c>
      <c r="AW78" s="63" t="n">
        <f aca="false">IF($B78&lt;=AW$2,IF($C78&gt;=AW$2,$D78,0),0)</f>
        <v>0</v>
      </c>
      <c r="AX78" s="63" t="n">
        <f aca="false">IF($B78&lt;=AX$2,IF($C78&gt;=AX$2,$D78,0),0)</f>
        <v>0</v>
      </c>
      <c r="AY78" s="63" t="n">
        <f aca="false">IF($B78&lt;=AY$2,IF($C78&gt;=AY$2,$D78,0),0)</f>
        <v>0</v>
      </c>
      <c r="AZ78" s="63" t="n">
        <f aca="false">IF($B78&lt;=AZ$2,IF($C78&gt;=AZ$2,$D78,0),0)</f>
        <v>0</v>
      </c>
      <c r="BA78" s="63" t="n">
        <f aca="false">IF($B78&lt;=BA$2,IF($C78&gt;=BA$2,$D78,0),0)</f>
        <v>0</v>
      </c>
      <c r="BB78" s="63" t="n">
        <f aca="false">IF($B78&lt;=BB$2,IF($C78&gt;=BB$2,$D78,0),0)</f>
        <v>0</v>
      </c>
      <c r="BC78" s="63" t="n">
        <f aca="false">IF($B78&lt;=BC$2,IF($C78&gt;=BC$2,$D78,0),0)</f>
        <v>0</v>
      </c>
      <c r="BD78" s="63" t="n">
        <f aca="false">IF($B78&lt;=BD$2,IF($C78&gt;=BD$2,$D78,0),0)</f>
        <v>0</v>
      </c>
      <c r="BE78" s="63" t="n">
        <f aca="false">IF($B78&lt;=BE$2,IF($C78&gt;=BE$2,$D78,0),0)</f>
        <v>0</v>
      </c>
      <c r="BF78" s="63" t="n">
        <f aca="false">IF($B78&lt;=BF$2,IF($C78&gt;=BF$2,$D78,0),0)</f>
        <v>0</v>
      </c>
      <c r="BG78" s="63" t="n">
        <f aca="false">IF($B78&lt;=BG$2,IF($C78&gt;=BG$2,$D78,0),0)</f>
        <v>0</v>
      </c>
      <c r="BH78" s="63" t="n">
        <f aca="false">IF($B78&lt;=BH$2,IF($C78&gt;=BH$2,$D78,0),0)</f>
        <v>0</v>
      </c>
      <c r="BI78" s="63" t="n">
        <f aca="false">IF($B78&lt;=BI$2,IF($C78&gt;=BI$2,$D78,0),0)</f>
        <v>0</v>
      </c>
      <c r="BJ78" s="63" t="n">
        <f aca="false">IF($B78&lt;=BJ$2,IF($C78&gt;=BJ$2,$D78,0),0)</f>
        <v>0</v>
      </c>
      <c r="BK78" s="63" t="n">
        <f aca="false">IF($B78&lt;=BK$2,IF($C78&gt;=BK$2,$D78,0),0)</f>
        <v>0</v>
      </c>
      <c r="BL78" s="63" t="n">
        <f aca="false">IF($B78&lt;=BL$2,IF($C78&gt;=BL$2,$D78,0),0)</f>
        <v>0</v>
      </c>
      <c r="BM78" s="63" t="n">
        <f aca="false">IF($B78&lt;=BM$2,IF($C78&gt;=BM$2,$D78,0),0)</f>
        <v>0</v>
      </c>
      <c r="BN78" s="63" t="n">
        <f aca="false">IF($B78&lt;=BN$2,IF($C78&gt;=BN$2,$D78,0),0)</f>
        <v>0</v>
      </c>
      <c r="BO78" s="63" t="n">
        <f aca="false">IF($B78&lt;=BO$2,IF($C78&gt;=BO$2,$D78,0),0)</f>
        <v>0</v>
      </c>
      <c r="BP78" s="63" t="n">
        <f aca="false">IF($B78&lt;=BP$2,IF($C78&gt;=BP$2,$D78,0),0)</f>
        <v>0</v>
      </c>
      <c r="BQ78" s="63" t="n">
        <f aca="false">IF($B78&lt;=BQ$2,IF($C78&gt;=BQ$2,$D78,0),0)</f>
        <v>0</v>
      </c>
      <c r="BR78" s="63" t="n">
        <f aca="false">IF($B78&lt;=BR$2,IF($C78&gt;=BR$2,$D78,0),0)</f>
        <v>0</v>
      </c>
      <c r="BS78" s="63" t="n">
        <f aca="false">IF($B78&lt;=BS$2,IF($C78&gt;=BS$2,$D78,0),0)</f>
        <v>0</v>
      </c>
      <c r="BT78" s="63" t="n">
        <f aca="false">IF($B78&lt;=BT$2,IF($C78&gt;=BT$2,$D78,0),0)</f>
        <v>0</v>
      </c>
      <c r="BU78" s="63" t="n">
        <f aca="false">IF($B78&lt;=BU$2,IF($C78&gt;=BU$2,$D78,0),0)</f>
        <v>0</v>
      </c>
      <c r="BV78" s="63" t="n">
        <f aca="false">IF($B78&lt;=BV$2,IF($C78&gt;=BV$2,$D78,0),0)</f>
        <v>0</v>
      </c>
    </row>
    <row r="79" customFormat="false" ht="12.75" hidden="false" customHeight="false" outlineLevel="0" collapsed="false">
      <c r="E79" s="61" t="n">
        <v>5.245</v>
      </c>
      <c r="F79" s="7" t="s">
        <v>134</v>
      </c>
      <c r="H79" s="73" t="n">
        <f aca="false">((I79-E79)*SUM(M79:AV79)*10000)</f>
        <v>-0</v>
      </c>
      <c r="I79" s="61" t="n">
        <v>3.65</v>
      </c>
      <c r="J79" s="7" t="s">
        <v>63</v>
      </c>
      <c r="K79" s="7" t="n">
        <f aca="false">IF(I79=1,0,G79)</f>
        <v>0</v>
      </c>
      <c r="L79" s="63" t="n">
        <f aca="true">((M$2-TODAY())*D79)/10000</f>
        <v>-0</v>
      </c>
      <c r="M79" s="63" t="n">
        <f aca="false">IF($B79&lt;=M$2,IF($C79&gt;=M$2,$D79,0),0)</f>
        <v>0</v>
      </c>
      <c r="N79" s="63" t="n">
        <f aca="false">IF($B79&lt;=N$2,IF($C79&gt;=N$2,$D79,0),0)</f>
        <v>0</v>
      </c>
      <c r="O79" s="63" t="n">
        <f aca="false">IF($B79&lt;=O$2,IF($C79&gt;=O$2,$D79,0),0)</f>
        <v>0</v>
      </c>
      <c r="P79" s="63" t="n">
        <f aca="false">IF($B79&lt;=P$2,IF($C79&gt;=P$2,$D79,0),0)</f>
        <v>0</v>
      </c>
      <c r="Q79" s="63" t="n">
        <f aca="false">IF($B79&lt;=Q$2,IF($C79&gt;=Q$2,$D79,0),0)</f>
        <v>0</v>
      </c>
      <c r="R79" s="63" t="n">
        <f aca="false">IF($B79&lt;=R$2,IF($C79&gt;=R$2,$D79,0),0)</f>
        <v>0</v>
      </c>
      <c r="S79" s="63" t="n">
        <f aca="false">IF($B79&lt;=S$2,IF($C79&gt;=S$2,$D79,0),0)</f>
        <v>0</v>
      </c>
      <c r="T79" s="63" t="n">
        <f aca="false">IF($B79&lt;=T$2,IF($C79&gt;=T$2,$D79,0),0)</f>
        <v>0</v>
      </c>
      <c r="U79" s="63" t="n">
        <f aca="false">IF($B79&lt;=U$2,IF($C79&gt;=U$2,$D79,0),0)</f>
        <v>0</v>
      </c>
      <c r="V79" s="63" t="n">
        <f aca="false">IF($B79&lt;=V$2,IF($C79&gt;=V$2,$D79,0),0)</f>
        <v>0</v>
      </c>
      <c r="W79" s="63" t="n">
        <f aca="false">IF($B79&lt;=W$2,IF($C79&gt;=W$2,$D79,0),0)</f>
        <v>0</v>
      </c>
      <c r="X79" s="63" t="n">
        <f aca="false">IF($B79&lt;=X$2,IF($C79&gt;=X$2,$D79,0),0)</f>
        <v>0</v>
      </c>
      <c r="Y79" s="63" t="n">
        <f aca="false">IF($B79&lt;=Y$2,IF($C79&gt;=Y$2,$D79,0),0)</f>
        <v>0</v>
      </c>
      <c r="Z79" s="63" t="n">
        <f aca="false">IF($B79&lt;=Z$2,IF($C79&gt;=Z$2,$D79,0),0)</f>
        <v>0</v>
      </c>
      <c r="AA79" s="63" t="n">
        <f aca="false">IF($B79&lt;=AA$2,IF($C79&gt;=AA$2,$D79,0),0)</f>
        <v>0</v>
      </c>
      <c r="AB79" s="63" t="n">
        <f aca="false">IF($B79&lt;=AB$2,IF($C79&gt;=AB$2,$D79,0),0)</f>
        <v>0</v>
      </c>
      <c r="AC79" s="63" t="n">
        <f aca="false">IF($B79&lt;=AC$2,IF($C79&gt;=AC$2,$D79,0),0)</f>
        <v>0</v>
      </c>
      <c r="AD79" s="63" t="n">
        <f aca="false">IF($B79&lt;=AD$2,IF($C79&gt;=AD$2,$D79,0),0)</f>
        <v>0</v>
      </c>
      <c r="AE79" s="63" t="n">
        <f aca="false">IF($B79&lt;=AE$2,IF($C79&gt;=AE$2,$D79,0),0)</f>
        <v>0</v>
      </c>
      <c r="AF79" s="63" t="n">
        <f aca="false">IF($B79&lt;=AF$2,IF($C79&gt;=AF$2,$D79,0),0)</f>
        <v>0</v>
      </c>
      <c r="AG79" s="63" t="n">
        <f aca="false">IF($B79&lt;=AG$2,IF($C79&gt;=AG$2,$D79,0),0)</f>
        <v>0</v>
      </c>
      <c r="AH79" s="63" t="n">
        <f aca="false">IF($B79&lt;=AH$2,IF($C79&gt;=AH$2,$D79,0),0)</f>
        <v>0</v>
      </c>
      <c r="AI79" s="63" t="n">
        <f aca="false">IF($B79&lt;=AI$2,IF($C79&gt;=AI$2,$D79,0),0)</f>
        <v>0</v>
      </c>
      <c r="AJ79" s="63" t="n">
        <f aca="false">IF($B79&lt;=AJ$2,IF($C79&gt;=AJ$2,$D79,0),0)</f>
        <v>0</v>
      </c>
      <c r="AK79" s="63" t="n">
        <f aca="false">IF($B79&lt;=AK$2,IF($C79&gt;=AK$2,$D79,0),0)</f>
        <v>0</v>
      </c>
      <c r="AL79" s="63" t="n">
        <f aca="false">IF($B79&lt;=AL$2,IF($C79&gt;=AL$2,$D79,0),0)</f>
        <v>0</v>
      </c>
      <c r="AM79" s="63" t="n">
        <f aca="false">IF($B79&lt;=AM$2,IF($C79&gt;=AM$2,$D79,0),0)</f>
        <v>0</v>
      </c>
      <c r="AN79" s="63" t="n">
        <f aca="false">IF($B79&lt;=AN$2,IF($C79&gt;=AN$2,$D79,0),0)</f>
        <v>0</v>
      </c>
      <c r="AO79" s="63" t="n">
        <f aca="false">IF($B79&lt;=AO$2,IF($C79&gt;=AO$2,$D79,0),0)</f>
        <v>0</v>
      </c>
      <c r="AP79" s="63" t="n">
        <f aca="false">IF($B79&lt;=AP$2,IF($C79&gt;=AP$2,$D79,0),0)</f>
        <v>0</v>
      </c>
      <c r="AQ79" s="63" t="n">
        <f aca="false">IF($B79&lt;=AQ$2,IF($C79&gt;=AQ$2,$D79,0),0)</f>
        <v>0</v>
      </c>
      <c r="AR79" s="63" t="n">
        <f aca="false">IF($B79&lt;=AR$2,IF($C79&gt;=AR$2,$D79,0),0)</f>
        <v>0</v>
      </c>
      <c r="AS79" s="63" t="n">
        <f aca="false">IF($B79&lt;=AS$2,IF($C79&gt;=AS$2,$D79,0),0)</f>
        <v>0</v>
      </c>
      <c r="AT79" s="63" t="n">
        <f aca="false">IF($B79&lt;=AT$2,IF($C79&gt;=AT$2,$D79,0),0)</f>
        <v>0</v>
      </c>
      <c r="AU79" s="63" t="n">
        <f aca="false">IF($B79&lt;=AU$2,IF($C79&gt;=AU$2,$D79,0),0)</f>
        <v>0</v>
      </c>
      <c r="AV79" s="63" t="n">
        <f aca="false">IF($B79&lt;=AV$2,IF($C79&gt;=AV$2,$D79,0),0)</f>
        <v>0</v>
      </c>
      <c r="AW79" s="63" t="n">
        <f aca="false">IF($B79&lt;=AW$2,IF($C79&gt;=AW$2,$D79,0),0)</f>
        <v>0</v>
      </c>
      <c r="AX79" s="63" t="n">
        <f aca="false">IF($B79&lt;=AX$2,IF($C79&gt;=AX$2,$D79,0),0)</f>
        <v>0</v>
      </c>
      <c r="AY79" s="63" t="n">
        <f aca="false">IF($B79&lt;=AY$2,IF($C79&gt;=AY$2,$D79,0),0)</f>
        <v>0</v>
      </c>
      <c r="AZ79" s="63" t="n">
        <f aca="false">IF($B79&lt;=AZ$2,IF($C79&gt;=AZ$2,$D79,0),0)</f>
        <v>0</v>
      </c>
      <c r="BA79" s="63" t="n">
        <f aca="false">IF($B79&lt;=BA$2,IF($C79&gt;=BA$2,$D79,0),0)</f>
        <v>0</v>
      </c>
      <c r="BB79" s="63" t="n">
        <f aca="false">IF($B79&lt;=BB$2,IF($C79&gt;=BB$2,$D79,0),0)</f>
        <v>0</v>
      </c>
      <c r="BC79" s="63" t="n">
        <f aca="false">IF($B79&lt;=BC$2,IF($C79&gt;=BC$2,$D79,0),0)</f>
        <v>0</v>
      </c>
      <c r="BD79" s="63" t="n">
        <f aca="false">IF($B79&lt;=BD$2,IF($C79&gt;=BD$2,$D79,0),0)</f>
        <v>0</v>
      </c>
      <c r="BE79" s="63" t="n">
        <f aca="false">IF($B79&lt;=BE$2,IF($C79&gt;=BE$2,$D79,0),0)</f>
        <v>0</v>
      </c>
      <c r="BF79" s="63" t="n">
        <f aca="false">IF($B79&lt;=BF$2,IF($C79&gt;=BF$2,$D79,0),0)</f>
        <v>0</v>
      </c>
      <c r="BG79" s="63" t="n">
        <f aca="false">IF($B79&lt;=BG$2,IF($C79&gt;=BG$2,$D79,0),0)</f>
        <v>0</v>
      </c>
      <c r="BH79" s="63" t="n">
        <f aca="false">IF($B79&lt;=BH$2,IF($C79&gt;=BH$2,$D79,0),0)</f>
        <v>0</v>
      </c>
      <c r="BI79" s="63" t="n">
        <f aca="false">IF($B79&lt;=BI$2,IF($C79&gt;=BI$2,$D79,0),0)</f>
        <v>0</v>
      </c>
      <c r="BJ79" s="63" t="n">
        <f aca="false">IF($B79&lt;=BJ$2,IF($C79&gt;=BJ$2,$D79,0),0)</f>
        <v>0</v>
      </c>
      <c r="BK79" s="63" t="n">
        <f aca="false">IF($B79&lt;=BK$2,IF($C79&gt;=BK$2,$D79,0),0)</f>
        <v>0</v>
      </c>
      <c r="BL79" s="63" t="n">
        <f aca="false">IF($B79&lt;=BL$2,IF($C79&gt;=BL$2,$D79,0),0)</f>
        <v>0</v>
      </c>
      <c r="BM79" s="63" t="n">
        <f aca="false">IF($B79&lt;=BM$2,IF($C79&gt;=BM$2,$D79,0),0)</f>
        <v>0</v>
      </c>
      <c r="BN79" s="63" t="n">
        <f aca="false">IF($B79&lt;=BN$2,IF($C79&gt;=BN$2,$D79,0),0)</f>
        <v>0</v>
      </c>
      <c r="BO79" s="63" t="n">
        <f aca="false">IF($B79&lt;=BO$2,IF($C79&gt;=BO$2,$D79,0),0)</f>
        <v>0</v>
      </c>
      <c r="BP79" s="63" t="n">
        <f aca="false">IF($B79&lt;=BP$2,IF($C79&gt;=BP$2,$D79,0),0)</f>
        <v>0</v>
      </c>
      <c r="BQ79" s="63" t="n">
        <f aca="false">IF($B79&lt;=BQ$2,IF($C79&gt;=BQ$2,$D79,0),0)</f>
        <v>0</v>
      </c>
      <c r="BR79" s="63" t="n">
        <f aca="false">IF($B79&lt;=BR$2,IF($C79&gt;=BR$2,$D79,0),0)</f>
        <v>0</v>
      </c>
      <c r="BS79" s="63" t="n">
        <f aca="false">IF($B79&lt;=BS$2,IF($C79&gt;=BS$2,$D79,0),0)</f>
        <v>0</v>
      </c>
      <c r="BT79" s="63" t="n">
        <f aca="false">IF($B79&lt;=BT$2,IF($C79&gt;=BT$2,$D79,0),0)</f>
        <v>0</v>
      </c>
      <c r="BU79" s="63" t="n">
        <f aca="false">IF($B79&lt;=BU$2,IF($C79&gt;=BU$2,$D79,0),0)</f>
        <v>0</v>
      </c>
      <c r="BV79" s="63" t="n">
        <f aca="false">IF($B79&lt;=BV$2,IF($C79&gt;=BV$2,$D79,0),0)</f>
        <v>0</v>
      </c>
    </row>
    <row r="80" customFormat="false" ht="12.75" hidden="false" customHeight="false" outlineLevel="0" collapsed="false">
      <c r="E80" s="61" t="n">
        <v>5.245</v>
      </c>
      <c r="F80" s="7" t="s">
        <v>134</v>
      </c>
      <c r="H80" s="73" t="n">
        <f aca="false">((I80-E80)*SUM(M80:AV80)*10000)</f>
        <v>-0</v>
      </c>
      <c r="I80" s="61" t="n">
        <v>3.65</v>
      </c>
      <c r="J80" s="7" t="s">
        <v>63</v>
      </c>
      <c r="K80" s="7" t="n">
        <f aca="false">IF(I80=1,0,G80)</f>
        <v>0</v>
      </c>
      <c r="L80" s="63" t="n">
        <f aca="true">((M$2-TODAY())*D80)/10000</f>
        <v>-0</v>
      </c>
      <c r="M80" s="63" t="n">
        <f aca="false">IF($B80&lt;=M$2,IF($C80&gt;=M$2,$D80,0),0)</f>
        <v>0</v>
      </c>
      <c r="N80" s="63" t="n">
        <f aca="false">IF($B80&lt;=N$2,IF($C80&gt;=N$2,$D80,0),0)</f>
        <v>0</v>
      </c>
      <c r="O80" s="63" t="n">
        <f aca="false">IF($B80&lt;=O$2,IF($C80&gt;=O$2,$D80,0),0)</f>
        <v>0</v>
      </c>
      <c r="P80" s="63" t="n">
        <f aca="false">IF($B80&lt;=P$2,IF($C80&gt;=P$2,$D80,0),0)</f>
        <v>0</v>
      </c>
      <c r="Q80" s="63" t="n">
        <f aca="false">IF($B80&lt;=Q$2,IF($C80&gt;=Q$2,$D80,0),0)</f>
        <v>0</v>
      </c>
      <c r="R80" s="63" t="n">
        <f aca="false">IF($B80&lt;=R$2,IF($C80&gt;=R$2,$D80,0),0)</f>
        <v>0</v>
      </c>
      <c r="S80" s="63" t="n">
        <f aca="false">IF($B80&lt;=S$2,IF($C80&gt;=S$2,$D80,0),0)</f>
        <v>0</v>
      </c>
      <c r="T80" s="63" t="n">
        <f aca="false">IF($B80&lt;=T$2,IF($C80&gt;=T$2,$D80,0),0)</f>
        <v>0</v>
      </c>
      <c r="U80" s="63" t="n">
        <f aca="false">IF($B80&lt;=U$2,IF($C80&gt;=U$2,$D80,0),0)</f>
        <v>0</v>
      </c>
      <c r="V80" s="63" t="n">
        <f aca="false">IF($B80&lt;=V$2,IF($C80&gt;=V$2,$D80,0),0)</f>
        <v>0</v>
      </c>
      <c r="W80" s="63" t="n">
        <f aca="false">IF($B80&lt;=W$2,IF($C80&gt;=W$2,$D80,0),0)</f>
        <v>0</v>
      </c>
      <c r="X80" s="63" t="n">
        <f aca="false">IF($B80&lt;=X$2,IF($C80&gt;=X$2,$D80,0),0)</f>
        <v>0</v>
      </c>
      <c r="Y80" s="63" t="n">
        <f aca="false">IF($B80&lt;=Y$2,IF($C80&gt;=Y$2,$D80,0),0)</f>
        <v>0</v>
      </c>
      <c r="Z80" s="63" t="n">
        <f aca="false">IF($B80&lt;=Z$2,IF($C80&gt;=Z$2,$D80,0),0)</f>
        <v>0</v>
      </c>
      <c r="AA80" s="63" t="n">
        <f aca="false">IF($B80&lt;=AA$2,IF($C80&gt;=AA$2,$D80,0),0)</f>
        <v>0</v>
      </c>
      <c r="AB80" s="63" t="n">
        <f aca="false">IF($B80&lt;=AB$2,IF($C80&gt;=AB$2,$D80,0),0)</f>
        <v>0</v>
      </c>
      <c r="AC80" s="63" t="n">
        <f aca="false">IF($B80&lt;=AC$2,IF($C80&gt;=AC$2,$D80,0),0)</f>
        <v>0</v>
      </c>
      <c r="AD80" s="63" t="n">
        <f aca="false">IF($B80&lt;=AD$2,IF($C80&gt;=AD$2,$D80,0),0)</f>
        <v>0</v>
      </c>
      <c r="AE80" s="63" t="n">
        <f aca="false">IF($B80&lt;=AE$2,IF($C80&gt;=AE$2,$D80,0),0)</f>
        <v>0</v>
      </c>
      <c r="AF80" s="63" t="n">
        <f aca="false">IF($B80&lt;=AF$2,IF($C80&gt;=AF$2,$D80,0),0)</f>
        <v>0</v>
      </c>
      <c r="AG80" s="63" t="n">
        <f aca="false">IF($B80&lt;=AG$2,IF($C80&gt;=AG$2,$D80,0),0)</f>
        <v>0</v>
      </c>
      <c r="AH80" s="63" t="n">
        <f aca="false">IF($B80&lt;=AH$2,IF($C80&gt;=AH$2,$D80,0),0)</f>
        <v>0</v>
      </c>
      <c r="AI80" s="63" t="n">
        <f aca="false">IF($B80&lt;=AI$2,IF($C80&gt;=AI$2,$D80,0),0)</f>
        <v>0</v>
      </c>
      <c r="AJ80" s="63" t="n">
        <f aca="false">IF($B80&lt;=AJ$2,IF($C80&gt;=AJ$2,$D80,0),0)</f>
        <v>0</v>
      </c>
      <c r="AK80" s="63" t="n">
        <f aca="false">IF($B80&lt;=AK$2,IF($C80&gt;=AK$2,$D80,0),0)</f>
        <v>0</v>
      </c>
      <c r="AL80" s="63" t="n">
        <f aca="false">IF($B80&lt;=AL$2,IF($C80&gt;=AL$2,$D80,0),0)</f>
        <v>0</v>
      </c>
      <c r="AM80" s="63" t="n">
        <f aca="false">IF($B80&lt;=AM$2,IF($C80&gt;=AM$2,$D80,0),0)</f>
        <v>0</v>
      </c>
      <c r="AN80" s="63" t="n">
        <f aca="false">IF($B80&lt;=AN$2,IF($C80&gt;=AN$2,$D80,0),0)</f>
        <v>0</v>
      </c>
      <c r="AO80" s="63" t="n">
        <f aca="false">IF($B80&lt;=AO$2,IF($C80&gt;=AO$2,$D80,0),0)</f>
        <v>0</v>
      </c>
      <c r="AP80" s="63" t="n">
        <f aca="false">IF($B80&lt;=AP$2,IF($C80&gt;=AP$2,$D80,0),0)</f>
        <v>0</v>
      </c>
      <c r="AQ80" s="63" t="n">
        <f aca="false">IF($B80&lt;=AQ$2,IF($C80&gt;=AQ$2,$D80,0),0)</f>
        <v>0</v>
      </c>
      <c r="AR80" s="63" t="n">
        <f aca="false">IF($B80&lt;=AR$2,IF($C80&gt;=AR$2,$D80,0),0)</f>
        <v>0</v>
      </c>
      <c r="AS80" s="63" t="n">
        <f aca="false">IF($B80&lt;=AS$2,IF($C80&gt;=AS$2,$D80,0),0)</f>
        <v>0</v>
      </c>
      <c r="AT80" s="63" t="n">
        <f aca="false">IF($B80&lt;=AT$2,IF($C80&gt;=AT$2,$D80,0),0)</f>
        <v>0</v>
      </c>
      <c r="AU80" s="63" t="n">
        <f aca="false">IF($B80&lt;=AU$2,IF($C80&gt;=AU$2,$D80,0),0)</f>
        <v>0</v>
      </c>
      <c r="AV80" s="63" t="n">
        <f aca="false">IF($B80&lt;=AV$2,IF($C80&gt;=AV$2,$D80,0),0)</f>
        <v>0</v>
      </c>
      <c r="AW80" s="63" t="n">
        <f aca="false">IF($B80&lt;=AW$2,IF($C80&gt;=AW$2,$D80,0),0)</f>
        <v>0</v>
      </c>
      <c r="AX80" s="63" t="n">
        <f aca="false">IF($B80&lt;=AX$2,IF($C80&gt;=AX$2,$D80,0),0)</f>
        <v>0</v>
      </c>
      <c r="AY80" s="63" t="n">
        <f aca="false">IF($B80&lt;=AY$2,IF($C80&gt;=AY$2,$D80,0),0)</f>
        <v>0</v>
      </c>
      <c r="AZ80" s="63" t="n">
        <f aca="false">IF($B80&lt;=AZ$2,IF($C80&gt;=AZ$2,$D80,0),0)</f>
        <v>0</v>
      </c>
      <c r="BA80" s="63" t="n">
        <f aca="false">IF($B80&lt;=BA$2,IF($C80&gt;=BA$2,$D80,0),0)</f>
        <v>0</v>
      </c>
      <c r="BB80" s="63" t="n">
        <f aca="false">IF($B80&lt;=BB$2,IF($C80&gt;=BB$2,$D80,0),0)</f>
        <v>0</v>
      </c>
      <c r="BC80" s="63" t="n">
        <f aca="false">IF($B80&lt;=BC$2,IF($C80&gt;=BC$2,$D80,0),0)</f>
        <v>0</v>
      </c>
      <c r="BD80" s="63" t="n">
        <f aca="false">IF($B80&lt;=BD$2,IF($C80&gt;=BD$2,$D80,0),0)</f>
        <v>0</v>
      </c>
      <c r="BE80" s="63" t="n">
        <f aca="false">IF($B80&lt;=BE$2,IF($C80&gt;=BE$2,$D80,0),0)</f>
        <v>0</v>
      </c>
      <c r="BF80" s="63" t="n">
        <f aca="false">IF($B80&lt;=BF$2,IF($C80&gt;=BF$2,$D80,0),0)</f>
        <v>0</v>
      </c>
      <c r="BG80" s="63" t="n">
        <f aca="false">IF($B80&lt;=BG$2,IF($C80&gt;=BG$2,$D80,0),0)</f>
        <v>0</v>
      </c>
      <c r="BH80" s="63" t="n">
        <f aca="false">IF($B80&lt;=BH$2,IF($C80&gt;=BH$2,$D80,0),0)</f>
        <v>0</v>
      </c>
      <c r="BI80" s="63" t="n">
        <f aca="false">IF($B80&lt;=BI$2,IF($C80&gt;=BI$2,$D80,0),0)</f>
        <v>0</v>
      </c>
      <c r="BJ80" s="63" t="n">
        <f aca="false">IF($B80&lt;=BJ$2,IF($C80&gt;=BJ$2,$D80,0),0)</f>
        <v>0</v>
      </c>
      <c r="BK80" s="63" t="n">
        <f aca="false">IF($B80&lt;=BK$2,IF($C80&gt;=BK$2,$D80,0),0)</f>
        <v>0</v>
      </c>
      <c r="BL80" s="63" t="n">
        <f aca="false">IF($B80&lt;=BL$2,IF($C80&gt;=BL$2,$D80,0),0)</f>
        <v>0</v>
      </c>
      <c r="BM80" s="63" t="n">
        <f aca="false">IF($B80&lt;=BM$2,IF($C80&gt;=BM$2,$D80,0),0)</f>
        <v>0</v>
      </c>
      <c r="BN80" s="63" t="n">
        <f aca="false">IF($B80&lt;=BN$2,IF($C80&gt;=BN$2,$D80,0),0)</f>
        <v>0</v>
      </c>
      <c r="BO80" s="63" t="n">
        <f aca="false">IF($B80&lt;=BO$2,IF($C80&gt;=BO$2,$D80,0),0)</f>
        <v>0</v>
      </c>
      <c r="BP80" s="63" t="n">
        <f aca="false">IF($B80&lt;=BP$2,IF($C80&gt;=BP$2,$D80,0),0)</f>
        <v>0</v>
      </c>
      <c r="BQ80" s="63" t="n">
        <f aca="false">IF($B80&lt;=BQ$2,IF($C80&gt;=BQ$2,$D80,0),0)</f>
        <v>0</v>
      </c>
      <c r="BR80" s="63" t="n">
        <f aca="false">IF($B80&lt;=BR$2,IF($C80&gt;=BR$2,$D80,0),0)</f>
        <v>0</v>
      </c>
      <c r="BS80" s="63" t="n">
        <f aca="false">IF($B80&lt;=BS$2,IF($C80&gt;=BS$2,$D80,0),0)</f>
        <v>0</v>
      </c>
      <c r="BT80" s="63" t="n">
        <f aca="false">IF($B80&lt;=BT$2,IF($C80&gt;=BT$2,$D80,0),0)</f>
        <v>0</v>
      </c>
      <c r="BU80" s="63" t="n">
        <f aca="false">IF($B80&lt;=BU$2,IF($C80&gt;=BU$2,$D80,0),0)</f>
        <v>0</v>
      </c>
      <c r="BV80" s="63" t="n">
        <f aca="false">IF($B80&lt;=BV$2,IF($C80&gt;=BV$2,$D80,0),0)</f>
        <v>0</v>
      </c>
    </row>
    <row r="81" customFormat="false" ht="12.75" hidden="false" customHeight="false" outlineLevel="0" collapsed="false">
      <c r="E81" s="61" t="n">
        <v>5.245</v>
      </c>
      <c r="F81" s="7" t="s">
        <v>134</v>
      </c>
      <c r="H81" s="73" t="n">
        <f aca="false">((I81-E81)*SUM(M81:AV81)*10000)</f>
        <v>-0</v>
      </c>
      <c r="I81" s="61" t="n">
        <v>3.65</v>
      </c>
      <c r="J81" s="7" t="s">
        <v>63</v>
      </c>
      <c r="K81" s="7" t="n">
        <f aca="false">IF(I81=1,0,G81)</f>
        <v>0</v>
      </c>
      <c r="L81" s="63" t="n">
        <f aca="true">((M$2-TODAY())*D81)/10000</f>
        <v>-0</v>
      </c>
      <c r="M81" s="63" t="n">
        <f aca="false">IF($B81&lt;=M$2,IF($C81&gt;=M$2,$D81,0),0)</f>
        <v>0</v>
      </c>
      <c r="N81" s="63" t="n">
        <f aca="false">IF($B81&lt;=N$2,IF($C81&gt;=N$2,$D81,0),0)</f>
        <v>0</v>
      </c>
      <c r="O81" s="63" t="n">
        <f aca="false">IF($B81&lt;=O$2,IF($C81&gt;=O$2,$D81,0),0)</f>
        <v>0</v>
      </c>
      <c r="P81" s="63" t="n">
        <f aca="false">IF($B81&lt;=P$2,IF($C81&gt;=P$2,$D81,0),0)</f>
        <v>0</v>
      </c>
      <c r="Q81" s="63" t="n">
        <f aca="false">IF($B81&lt;=Q$2,IF($C81&gt;=Q$2,$D81,0),0)</f>
        <v>0</v>
      </c>
      <c r="R81" s="63" t="n">
        <f aca="false">IF($B81&lt;=R$2,IF($C81&gt;=R$2,$D81,0),0)</f>
        <v>0</v>
      </c>
      <c r="S81" s="63" t="n">
        <f aca="false">IF($B81&lt;=S$2,IF($C81&gt;=S$2,$D81,0),0)</f>
        <v>0</v>
      </c>
      <c r="T81" s="63" t="n">
        <f aca="false">IF($B81&lt;=T$2,IF($C81&gt;=T$2,$D81,0),0)</f>
        <v>0</v>
      </c>
      <c r="U81" s="63" t="n">
        <f aca="false">IF($B81&lt;=U$2,IF($C81&gt;=U$2,$D81,0),0)</f>
        <v>0</v>
      </c>
      <c r="V81" s="63" t="n">
        <f aca="false">IF($B81&lt;=V$2,IF($C81&gt;=V$2,$D81,0),0)</f>
        <v>0</v>
      </c>
      <c r="W81" s="63" t="n">
        <f aca="false">IF($B81&lt;=W$2,IF($C81&gt;=W$2,$D81,0),0)</f>
        <v>0</v>
      </c>
      <c r="X81" s="63" t="n">
        <f aca="false">IF($B81&lt;=X$2,IF($C81&gt;=X$2,$D81,0),0)</f>
        <v>0</v>
      </c>
      <c r="Y81" s="63" t="n">
        <f aca="false">IF($B81&lt;=Y$2,IF($C81&gt;=Y$2,$D81,0),0)</f>
        <v>0</v>
      </c>
      <c r="Z81" s="63" t="n">
        <f aca="false">IF($B81&lt;=Z$2,IF($C81&gt;=Z$2,$D81,0),0)</f>
        <v>0</v>
      </c>
      <c r="AA81" s="63" t="n">
        <f aca="false">IF($B81&lt;=AA$2,IF($C81&gt;=AA$2,$D81,0),0)</f>
        <v>0</v>
      </c>
      <c r="AB81" s="63" t="n">
        <f aca="false">IF($B81&lt;=AB$2,IF($C81&gt;=AB$2,$D81,0),0)</f>
        <v>0</v>
      </c>
      <c r="AC81" s="63" t="n">
        <f aca="false">IF($B81&lt;=AC$2,IF($C81&gt;=AC$2,$D81,0),0)</f>
        <v>0</v>
      </c>
      <c r="AD81" s="63" t="n">
        <f aca="false">IF($B81&lt;=AD$2,IF($C81&gt;=AD$2,$D81,0),0)</f>
        <v>0</v>
      </c>
      <c r="AE81" s="63" t="n">
        <f aca="false">IF($B81&lt;=AE$2,IF($C81&gt;=AE$2,$D81,0),0)</f>
        <v>0</v>
      </c>
      <c r="AF81" s="63" t="n">
        <f aca="false">IF($B81&lt;=AF$2,IF($C81&gt;=AF$2,$D81,0),0)</f>
        <v>0</v>
      </c>
      <c r="AG81" s="63" t="n">
        <f aca="false">IF($B81&lt;=AG$2,IF($C81&gt;=AG$2,$D81,0),0)</f>
        <v>0</v>
      </c>
      <c r="AH81" s="63" t="n">
        <f aca="false">IF($B81&lt;=AH$2,IF($C81&gt;=AH$2,$D81,0),0)</f>
        <v>0</v>
      </c>
      <c r="AI81" s="63" t="n">
        <f aca="false">IF($B81&lt;=AI$2,IF($C81&gt;=AI$2,$D81,0),0)</f>
        <v>0</v>
      </c>
      <c r="AJ81" s="63" t="n">
        <f aca="false">IF($B81&lt;=AJ$2,IF($C81&gt;=AJ$2,$D81,0),0)</f>
        <v>0</v>
      </c>
      <c r="AK81" s="63" t="n">
        <f aca="false">IF($B81&lt;=AK$2,IF($C81&gt;=AK$2,$D81,0),0)</f>
        <v>0</v>
      </c>
      <c r="AL81" s="63" t="n">
        <f aca="false">IF($B81&lt;=AL$2,IF($C81&gt;=AL$2,$D81,0),0)</f>
        <v>0</v>
      </c>
      <c r="AM81" s="63" t="n">
        <f aca="false">IF($B81&lt;=AM$2,IF($C81&gt;=AM$2,$D81,0),0)</f>
        <v>0</v>
      </c>
      <c r="AN81" s="63" t="n">
        <f aca="false">IF($B81&lt;=AN$2,IF($C81&gt;=AN$2,$D81,0),0)</f>
        <v>0</v>
      </c>
      <c r="AO81" s="63" t="n">
        <f aca="false">IF($B81&lt;=AO$2,IF($C81&gt;=AO$2,$D81,0),0)</f>
        <v>0</v>
      </c>
      <c r="AP81" s="63" t="n">
        <f aca="false">IF($B81&lt;=AP$2,IF($C81&gt;=AP$2,$D81,0),0)</f>
        <v>0</v>
      </c>
      <c r="AQ81" s="63" t="n">
        <f aca="false">IF($B81&lt;=AQ$2,IF($C81&gt;=AQ$2,$D81,0),0)</f>
        <v>0</v>
      </c>
      <c r="AR81" s="63" t="n">
        <f aca="false">IF($B81&lt;=AR$2,IF($C81&gt;=AR$2,$D81,0),0)</f>
        <v>0</v>
      </c>
      <c r="AS81" s="63" t="n">
        <f aca="false">IF($B81&lt;=AS$2,IF($C81&gt;=AS$2,$D81,0),0)</f>
        <v>0</v>
      </c>
      <c r="AT81" s="63" t="n">
        <f aca="false">IF($B81&lt;=AT$2,IF($C81&gt;=AT$2,$D81,0),0)</f>
        <v>0</v>
      </c>
      <c r="AU81" s="63" t="n">
        <f aca="false">IF($B81&lt;=AU$2,IF($C81&gt;=AU$2,$D81,0),0)</f>
        <v>0</v>
      </c>
      <c r="AV81" s="63" t="n">
        <f aca="false">IF($B81&lt;=AV$2,IF($C81&gt;=AV$2,$D81,0),0)</f>
        <v>0</v>
      </c>
      <c r="AW81" s="63" t="n">
        <f aca="false">IF($B81&lt;=AW$2,IF($C81&gt;=AW$2,$D81,0),0)</f>
        <v>0</v>
      </c>
      <c r="AX81" s="63" t="n">
        <f aca="false">IF($B81&lt;=AX$2,IF($C81&gt;=AX$2,$D81,0),0)</f>
        <v>0</v>
      </c>
      <c r="AY81" s="63" t="n">
        <f aca="false">IF($B81&lt;=AY$2,IF($C81&gt;=AY$2,$D81,0),0)</f>
        <v>0</v>
      </c>
      <c r="AZ81" s="63" t="n">
        <f aca="false">IF($B81&lt;=AZ$2,IF($C81&gt;=AZ$2,$D81,0),0)</f>
        <v>0</v>
      </c>
      <c r="BA81" s="63" t="n">
        <f aca="false">IF($B81&lt;=BA$2,IF($C81&gt;=BA$2,$D81,0),0)</f>
        <v>0</v>
      </c>
      <c r="BB81" s="63" t="n">
        <f aca="false">IF($B81&lt;=BB$2,IF($C81&gt;=BB$2,$D81,0),0)</f>
        <v>0</v>
      </c>
      <c r="BC81" s="63" t="n">
        <f aca="false">IF($B81&lt;=BC$2,IF($C81&gt;=BC$2,$D81,0),0)</f>
        <v>0</v>
      </c>
      <c r="BD81" s="63" t="n">
        <f aca="false">IF($B81&lt;=BD$2,IF($C81&gt;=BD$2,$D81,0),0)</f>
        <v>0</v>
      </c>
      <c r="BE81" s="63" t="n">
        <f aca="false">IF($B81&lt;=BE$2,IF($C81&gt;=BE$2,$D81,0),0)</f>
        <v>0</v>
      </c>
      <c r="BF81" s="63" t="n">
        <f aca="false">IF($B81&lt;=BF$2,IF($C81&gt;=BF$2,$D81,0),0)</f>
        <v>0</v>
      </c>
      <c r="BG81" s="63" t="n">
        <f aca="false">IF($B81&lt;=BG$2,IF($C81&gt;=BG$2,$D81,0),0)</f>
        <v>0</v>
      </c>
      <c r="BH81" s="63" t="n">
        <f aca="false">IF($B81&lt;=BH$2,IF($C81&gt;=BH$2,$D81,0),0)</f>
        <v>0</v>
      </c>
      <c r="BI81" s="63" t="n">
        <f aca="false">IF($B81&lt;=BI$2,IF($C81&gt;=BI$2,$D81,0),0)</f>
        <v>0</v>
      </c>
      <c r="BJ81" s="63" t="n">
        <f aca="false">IF($B81&lt;=BJ$2,IF($C81&gt;=BJ$2,$D81,0),0)</f>
        <v>0</v>
      </c>
      <c r="BK81" s="63" t="n">
        <f aca="false">IF($B81&lt;=BK$2,IF($C81&gt;=BK$2,$D81,0),0)</f>
        <v>0</v>
      </c>
      <c r="BL81" s="63" t="n">
        <f aca="false">IF($B81&lt;=BL$2,IF($C81&gt;=BL$2,$D81,0),0)</f>
        <v>0</v>
      </c>
      <c r="BM81" s="63" t="n">
        <f aca="false">IF($B81&lt;=BM$2,IF($C81&gt;=BM$2,$D81,0),0)</f>
        <v>0</v>
      </c>
      <c r="BN81" s="63" t="n">
        <f aca="false">IF($B81&lt;=BN$2,IF($C81&gt;=BN$2,$D81,0),0)</f>
        <v>0</v>
      </c>
      <c r="BO81" s="63" t="n">
        <f aca="false">IF($B81&lt;=BO$2,IF($C81&gt;=BO$2,$D81,0),0)</f>
        <v>0</v>
      </c>
      <c r="BP81" s="63" t="n">
        <f aca="false">IF($B81&lt;=BP$2,IF($C81&gt;=BP$2,$D81,0),0)</f>
        <v>0</v>
      </c>
      <c r="BQ81" s="63" t="n">
        <f aca="false">IF($B81&lt;=BQ$2,IF($C81&gt;=BQ$2,$D81,0),0)</f>
        <v>0</v>
      </c>
      <c r="BR81" s="63" t="n">
        <f aca="false">IF($B81&lt;=BR$2,IF($C81&gt;=BR$2,$D81,0),0)</f>
        <v>0</v>
      </c>
      <c r="BS81" s="63" t="n">
        <f aca="false">IF($B81&lt;=BS$2,IF($C81&gt;=BS$2,$D81,0),0)</f>
        <v>0</v>
      </c>
      <c r="BT81" s="63" t="n">
        <f aca="false">IF($B81&lt;=BT$2,IF($C81&gt;=BT$2,$D81,0),0)</f>
        <v>0</v>
      </c>
      <c r="BU81" s="63" t="n">
        <f aca="false">IF($B81&lt;=BU$2,IF($C81&gt;=BU$2,$D81,0),0)</f>
        <v>0</v>
      </c>
      <c r="BV81" s="63" t="n">
        <f aca="false">IF($B81&lt;=BV$2,IF($C81&gt;=BV$2,$D81,0),0)</f>
        <v>0</v>
      </c>
    </row>
    <row r="82" customFormat="false" ht="12.75" hidden="false" customHeight="false" outlineLevel="0" collapsed="false">
      <c r="E82" s="61" t="n">
        <v>5.245</v>
      </c>
      <c r="F82" s="7" t="s">
        <v>134</v>
      </c>
      <c r="H82" s="73" t="n">
        <f aca="false">((I82-E82)*SUM(M82:AV82)*10000)</f>
        <v>-0</v>
      </c>
      <c r="I82" s="61" t="n">
        <v>3.65</v>
      </c>
      <c r="J82" s="7" t="s">
        <v>63</v>
      </c>
      <c r="K82" s="7" t="n">
        <f aca="false">IF(I82=1,0,G82)</f>
        <v>0</v>
      </c>
      <c r="L82" s="63" t="n">
        <f aca="true">((M$2-TODAY())*D82)/10000</f>
        <v>-0</v>
      </c>
      <c r="M82" s="63" t="n">
        <f aca="false">IF($B82&lt;=M$2,IF($C82&gt;=M$2,$D82,0),0)</f>
        <v>0</v>
      </c>
      <c r="N82" s="63" t="n">
        <f aca="false">IF($B82&lt;=N$2,IF($C82&gt;=N$2,$D82,0),0)</f>
        <v>0</v>
      </c>
      <c r="O82" s="63" t="n">
        <f aca="false">IF($B82&lt;=O$2,IF($C82&gt;=O$2,$D82,0),0)</f>
        <v>0</v>
      </c>
      <c r="P82" s="63" t="n">
        <f aca="false">IF($B82&lt;=P$2,IF($C82&gt;=P$2,$D82,0),0)</f>
        <v>0</v>
      </c>
      <c r="Q82" s="63" t="n">
        <f aca="false">IF($B82&lt;=Q$2,IF($C82&gt;=Q$2,$D82,0),0)</f>
        <v>0</v>
      </c>
      <c r="R82" s="63" t="n">
        <f aca="false">IF($B82&lt;=R$2,IF($C82&gt;=R$2,$D82,0),0)</f>
        <v>0</v>
      </c>
      <c r="S82" s="63" t="n">
        <f aca="false">IF($B82&lt;=S$2,IF($C82&gt;=S$2,$D82,0),0)</f>
        <v>0</v>
      </c>
      <c r="T82" s="63" t="n">
        <f aca="false">IF($B82&lt;=T$2,IF($C82&gt;=T$2,$D82,0),0)</f>
        <v>0</v>
      </c>
      <c r="U82" s="63" t="n">
        <f aca="false">IF($B82&lt;=U$2,IF($C82&gt;=U$2,$D82,0),0)</f>
        <v>0</v>
      </c>
      <c r="V82" s="63" t="n">
        <f aca="false">IF($B82&lt;=V$2,IF($C82&gt;=V$2,$D82,0),0)</f>
        <v>0</v>
      </c>
      <c r="W82" s="63" t="n">
        <f aca="false">IF($B82&lt;=W$2,IF($C82&gt;=W$2,$D82,0),0)</f>
        <v>0</v>
      </c>
      <c r="X82" s="63" t="n">
        <f aca="false">IF($B82&lt;=X$2,IF($C82&gt;=X$2,$D82,0),0)</f>
        <v>0</v>
      </c>
      <c r="Y82" s="63" t="n">
        <f aca="false">IF($B82&lt;=Y$2,IF($C82&gt;=Y$2,$D82,0),0)</f>
        <v>0</v>
      </c>
      <c r="Z82" s="63" t="n">
        <f aca="false">IF($B82&lt;=Z$2,IF($C82&gt;=Z$2,$D82,0),0)</f>
        <v>0</v>
      </c>
      <c r="AA82" s="63" t="n">
        <f aca="false">IF($B82&lt;=AA$2,IF($C82&gt;=AA$2,$D82,0),0)</f>
        <v>0</v>
      </c>
      <c r="AB82" s="63" t="n">
        <f aca="false">IF($B82&lt;=AB$2,IF($C82&gt;=AB$2,$D82,0),0)</f>
        <v>0</v>
      </c>
      <c r="AC82" s="63" t="n">
        <f aca="false">IF($B82&lt;=AC$2,IF($C82&gt;=AC$2,$D82,0),0)</f>
        <v>0</v>
      </c>
      <c r="AD82" s="63" t="n">
        <f aca="false">IF($B82&lt;=AD$2,IF($C82&gt;=AD$2,$D82,0),0)</f>
        <v>0</v>
      </c>
      <c r="AE82" s="63" t="n">
        <f aca="false">IF($B82&lt;=AE$2,IF($C82&gt;=AE$2,$D82,0),0)</f>
        <v>0</v>
      </c>
      <c r="AF82" s="63" t="n">
        <f aca="false">IF($B82&lt;=AF$2,IF($C82&gt;=AF$2,$D82,0),0)</f>
        <v>0</v>
      </c>
      <c r="AG82" s="63" t="n">
        <f aca="false">IF($B82&lt;=AG$2,IF($C82&gt;=AG$2,$D82,0),0)</f>
        <v>0</v>
      </c>
      <c r="AH82" s="63" t="n">
        <f aca="false">IF($B82&lt;=AH$2,IF($C82&gt;=AH$2,$D82,0),0)</f>
        <v>0</v>
      </c>
      <c r="AI82" s="63" t="n">
        <f aca="false">IF($B82&lt;=AI$2,IF($C82&gt;=AI$2,$D82,0),0)</f>
        <v>0</v>
      </c>
      <c r="AJ82" s="63" t="n">
        <f aca="false">IF($B82&lt;=AJ$2,IF($C82&gt;=AJ$2,$D82,0),0)</f>
        <v>0</v>
      </c>
      <c r="AK82" s="63" t="n">
        <f aca="false">IF($B82&lt;=AK$2,IF($C82&gt;=AK$2,$D82,0),0)</f>
        <v>0</v>
      </c>
      <c r="AL82" s="63" t="n">
        <f aca="false">IF($B82&lt;=AL$2,IF($C82&gt;=AL$2,$D82,0),0)</f>
        <v>0</v>
      </c>
      <c r="AM82" s="63" t="n">
        <f aca="false">IF($B82&lt;=AM$2,IF($C82&gt;=AM$2,$D82,0),0)</f>
        <v>0</v>
      </c>
      <c r="AN82" s="63" t="n">
        <f aca="false">IF($B82&lt;=AN$2,IF($C82&gt;=AN$2,$D82,0),0)</f>
        <v>0</v>
      </c>
      <c r="AO82" s="63" t="n">
        <f aca="false">IF($B82&lt;=AO$2,IF($C82&gt;=AO$2,$D82,0),0)</f>
        <v>0</v>
      </c>
      <c r="AP82" s="63" t="n">
        <f aca="false">IF($B82&lt;=AP$2,IF($C82&gt;=AP$2,$D82,0),0)</f>
        <v>0</v>
      </c>
      <c r="AQ82" s="63" t="n">
        <f aca="false">IF($B82&lt;=AQ$2,IF($C82&gt;=AQ$2,$D82,0),0)</f>
        <v>0</v>
      </c>
      <c r="AR82" s="63" t="n">
        <f aca="false">IF($B82&lt;=AR$2,IF($C82&gt;=AR$2,$D82,0),0)</f>
        <v>0</v>
      </c>
      <c r="AS82" s="63" t="n">
        <f aca="false">IF($B82&lt;=AS$2,IF($C82&gt;=AS$2,$D82,0),0)</f>
        <v>0</v>
      </c>
      <c r="AT82" s="63" t="n">
        <f aca="false">IF($B82&lt;=AT$2,IF($C82&gt;=AT$2,$D82,0),0)</f>
        <v>0</v>
      </c>
      <c r="AU82" s="63" t="n">
        <f aca="false">IF($B82&lt;=AU$2,IF($C82&gt;=AU$2,$D82,0),0)</f>
        <v>0</v>
      </c>
      <c r="AV82" s="63" t="n">
        <f aca="false">IF($B82&lt;=AV$2,IF($C82&gt;=AV$2,$D82,0),0)</f>
        <v>0</v>
      </c>
      <c r="AW82" s="63" t="n">
        <f aca="false">IF($B82&lt;=AW$2,IF($C82&gt;=AW$2,$D82,0),0)</f>
        <v>0</v>
      </c>
      <c r="AX82" s="63" t="n">
        <f aca="false">IF($B82&lt;=AX$2,IF($C82&gt;=AX$2,$D82,0),0)</f>
        <v>0</v>
      </c>
      <c r="AY82" s="63" t="n">
        <f aca="false">IF($B82&lt;=AY$2,IF($C82&gt;=AY$2,$D82,0),0)</f>
        <v>0</v>
      </c>
      <c r="AZ82" s="63" t="n">
        <f aca="false">IF($B82&lt;=AZ$2,IF($C82&gt;=AZ$2,$D82,0),0)</f>
        <v>0</v>
      </c>
      <c r="BA82" s="63" t="n">
        <f aca="false">IF($B82&lt;=BA$2,IF($C82&gt;=BA$2,$D82,0),0)</f>
        <v>0</v>
      </c>
      <c r="BB82" s="63" t="n">
        <f aca="false">IF($B82&lt;=BB$2,IF($C82&gt;=BB$2,$D82,0),0)</f>
        <v>0</v>
      </c>
      <c r="BC82" s="63" t="n">
        <f aca="false">IF($B82&lt;=BC$2,IF($C82&gt;=BC$2,$D82,0),0)</f>
        <v>0</v>
      </c>
      <c r="BD82" s="63" t="n">
        <f aca="false">IF($B82&lt;=BD$2,IF($C82&gt;=BD$2,$D82,0),0)</f>
        <v>0</v>
      </c>
      <c r="BE82" s="63" t="n">
        <f aca="false">IF($B82&lt;=BE$2,IF($C82&gt;=BE$2,$D82,0),0)</f>
        <v>0</v>
      </c>
      <c r="BF82" s="63" t="n">
        <f aca="false">IF($B82&lt;=BF$2,IF($C82&gt;=BF$2,$D82,0),0)</f>
        <v>0</v>
      </c>
      <c r="BG82" s="63" t="n">
        <f aca="false">IF($B82&lt;=BG$2,IF($C82&gt;=BG$2,$D82,0),0)</f>
        <v>0</v>
      </c>
      <c r="BH82" s="63" t="n">
        <f aca="false">IF($B82&lt;=BH$2,IF($C82&gt;=BH$2,$D82,0),0)</f>
        <v>0</v>
      </c>
      <c r="BI82" s="63" t="n">
        <f aca="false">IF($B82&lt;=BI$2,IF($C82&gt;=BI$2,$D82,0),0)</f>
        <v>0</v>
      </c>
      <c r="BJ82" s="63" t="n">
        <f aca="false">IF($B82&lt;=BJ$2,IF($C82&gt;=BJ$2,$D82,0),0)</f>
        <v>0</v>
      </c>
      <c r="BK82" s="63" t="n">
        <f aca="false">IF($B82&lt;=BK$2,IF($C82&gt;=BK$2,$D82,0),0)</f>
        <v>0</v>
      </c>
      <c r="BL82" s="63" t="n">
        <f aca="false">IF($B82&lt;=BL$2,IF($C82&gt;=BL$2,$D82,0),0)</f>
        <v>0</v>
      </c>
      <c r="BM82" s="63" t="n">
        <f aca="false">IF($B82&lt;=BM$2,IF($C82&gt;=BM$2,$D82,0),0)</f>
        <v>0</v>
      </c>
      <c r="BN82" s="63" t="n">
        <f aca="false">IF($B82&lt;=BN$2,IF($C82&gt;=BN$2,$D82,0),0)</f>
        <v>0</v>
      </c>
      <c r="BO82" s="63" t="n">
        <f aca="false">IF($B82&lt;=BO$2,IF($C82&gt;=BO$2,$D82,0),0)</f>
        <v>0</v>
      </c>
      <c r="BP82" s="63" t="n">
        <f aca="false">IF($B82&lt;=BP$2,IF($C82&gt;=BP$2,$D82,0),0)</f>
        <v>0</v>
      </c>
      <c r="BQ82" s="63" t="n">
        <f aca="false">IF($B82&lt;=BQ$2,IF($C82&gt;=BQ$2,$D82,0),0)</f>
        <v>0</v>
      </c>
      <c r="BR82" s="63" t="n">
        <f aca="false">IF($B82&lt;=BR$2,IF($C82&gt;=BR$2,$D82,0),0)</f>
        <v>0</v>
      </c>
      <c r="BS82" s="63" t="n">
        <f aca="false">IF($B82&lt;=BS$2,IF($C82&gt;=BS$2,$D82,0),0)</f>
        <v>0</v>
      </c>
      <c r="BT82" s="63" t="n">
        <f aca="false">IF($B82&lt;=BT$2,IF($C82&gt;=BT$2,$D82,0),0)</f>
        <v>0</v>
      </c>
      <c r="BU82" s="63" t="n">
        <f aca="false">IF($B82&lt;=BU$2,IF($C82&gt;=BU$2,$D82,0),0)</f>
        <v>0</v>
      </c>
      <c r="BV82" s="63" t="n">
        <f aca="false">IF($B82&lt;=BV$2,IF($C82&gt;=BV$2,$D82,0),0)</f>
        <v>0</v>
      </c>
    </row>
    <row r="83" customFormat="false" ht="12.75" hidden="false" customHeight="false" outlineLevel="0" collapsed="false">
      <c r="H83" s="73"/>
      <c r="I83" s="61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</row>
    <row r="84" customFormat="false" ht="12.75" hidden="false" customHeight="false" outlineLevel="0" collapsed="false">
      <c r="H84" s="73"/>
      <c r="I84" s="61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</row>
    <row r="85" customFormat="false" ht="12.75" hidden="false" customHeight="false" outlineLevel="0" collapsed="false">
      <c r="E85" s="61" t="n">
        <v>4.05</v>
      </c>
      <c r="F85" s="7" t="s">
        <v>134</v>
      </c>
      <c r="H85" s="73" t="n">
        <f aca="false">((I85-E85)*SUM(M85:AV85)*10000)</f>
        <v>0</v>
      </c>
      <c r="I85" s="61" t="n">
        <v>4.05</v>
      </c>
      <c r="J85" s="7" t="s">
        <v>63</v>
      </c>
      <c r="K85" s="7" t="n">
        <f aca="false">IF(I85=1,0,G85)</f>
        <v>0</v>
      </c>
      <c r="L85" s="63" t="n">
        <f aca="true">((M$2-TODAY())*D85)/10000</f>
        <v>-0</v>
      </c>
      <c r="M85" s="63" t="n">
        <f aca="false">IF($B85&lt;=M$2,IF($C85&gt;=M$2,$D85,0),0)</f>
        <v>0</v>
      </c>
      <c r="N85" s="63" t="n">
        <f aca="false">IF($B85&lt;=N$2,IF($C85&gt;=N$2,$D85,0),0)</f>
        <v>0</v>
      </c>
      <c r="O85" s="63" t="n">
        <f aca="false">IF($B85&lt;=O$2,IF($C85&gt;=O$2,$D85,0),0)</f>
        <v>0</v>
      </c>
      <c r="P85" s="63" t="n">
        <f aca="false">IF($B85&lt;=P$2,IF($C85&gt;=P$2,$D85,0),0)</f>
        <v>0</v>
      </c>
      <c r="Q85" s="63" t="n">
        <f aca="false">IF($B85&lt;=Q$2,IF($C85&gt;=Q$2,$D85,0),0)</f>
        <v>0</v>
      </c>
      <c r="R85" s="63" t="n">
        <f aca="false">IF($B85&lt;=R$2,IF($C85&gt;=R$2,$D85,0),0)</f>
        <v>0</v>
      </c>
      <c r="S85" s="63" t="n">
        <f aca="false">IF($B85&lt;=S$2,IF($C85&gt;=S$2,$D85,0),0)</f>
        <v>0</v>
      </c>
      <c r="T85" s="63" t="n">
        <f aca="false">IF($B85&lt;=T$2,IF($C85&gt;=T$2,$D85,0),0)</f>
        <v>0</v>
      </c>
      <c r="U85" s="63" t="n">
        <f aca="false">IF($B85&lt;=U$2,IF($C85&gt;=U$2,$D85,0),0)</f>
        <v>0</v>
      </c>
      <c r="V85" s="63" t="n">
        <f aca="false">IF($B85&lt;=V$2,IF($C85&gt;=V$2,$D85,0),0)</f>
        <v>0</v>
      </c>
      <c r="W85" s="63" t="n">
        <f aca="false">IF($B85&lt;=W$2,IF($C85&gt;=W$2,$D85,0),0)</f>
        <v>0</v>
      </c>
      <c r="X85" s="63" t="n">
        <f aca="false">IF($B85&lt;=X$2,IF($C85&gt;=X$2,$D85,0),0)</f>
        <v>0</v>
      </c>
      <c r="Y85" s="63" t="n">
        <f aca="false">IF($B85&lt;=Y$2,IF($C85&gt;=Y$2,$D85,0),0)</f>
        <v>0</v>
      </c>
      <c r="Z85" s="63" t="n">
        <f aca="false">IF($B85&lt;=Z$2,IF($C85&gt;=Z$2,$D85,0),0)</f>
        <v>0</v>
      </c>
      <c r="AA85" s="63" t="n">
        <f aca="false">IF($B85&lt;=AA$2,IF($C85&gt;=AA$2,$D85,0),0)</f>
        <v>0</v>
      </c>
      <c r="AB85" s="63" t="n">
        <f aca="false">IF($B85&lt;=AB$2,IF($C85&gt;=AB$2,$D85,0),0)</f>
        <v>0</v>
      </c>
      <c r="AC85" s="63" t="n">
        <f aca="false">IF($B85&lt;=AC$2,IF($C85&gt;=AC$2,$D85,0),0)</f>
        <v>0</v>
      </c>
      <c r="AD85" s="63" t="n">
        <f aca="false">IF($B85&lt;=AD$2,IF($C85&gt;=AD$2,$D85,0),0)</f>
        <v>0</v>
      </c>
      <c r="AE85" s="63" t="n">
        <f aca="false">IF($B85&lt;=AE$2,IF($C85&gt;=AE$2,$D85,0),0)</f>
        <v>0</v>
      </c>
      <c r="AF85" s="63" t="n">
        <f aca="false">IF($B85&lt;=AF$2,IF($C85&gt;=AF$2,$D85,0),0)</f>
        <v>0</v>
      </c>
      <c r="AG85" s="63" t="n">
        <f aca="false">IF($B85&lt;=AG$2,IF($C85&gt;=AG$2,$D85,0),0)</f>
        <v>0</v>
      </c>
      <c r="AH85" s="63" t="n">
        <f aca="false">IF($B85&lt;=AH$2,IF($C85&gt;=AH$2,$D85,0),0)</f>
        <v>0</v>
      </c>
      <c r="AI85" s="63" t="n">
        <f aca="false">IF($B85&lt;=AI$2,IF($C85&gt;=AI$2,$D85,0),0)</f>
        <v>0</v>
      </c>
      <c r="AJ85" s="63" t="n">
        <f aca="false">IF($B85&lt;=AJ$2,IF($C85&gt;=AJ$2,$D85,0),0)</f>
        <v>0</v>
      </c>
      <c r="AK85" s="63" t="n">
        <f aca="false">IF($B85&lt;=AK$2,IF($C85&gt;=AK$2,$D85,0),0)</f>
        <v>0</v>
      </c>
      <c r="AL85" s="63" t="n">
        <f aca="false">IF($B85&lt;=AL$2,IF($C85&gt;=AL$2,$D85,0),0)</f>
        <v>0</v>
      </c>
      <c r="AM85" s="63" t="n">
        <f aca="false">IF($B85&lt;=AM$2,IF($C85&gt;=AM$2,$D85,0),0)</f>
        <v>0</v>
      </c>
      <c r="AN85" s="63" t="n">
        <f aca="false">IF($B85&lt;=AN$2,IF($C85&gt;=AN$2,$D85,0),0)</f>
        <v>0</v>
      </c>
      <c r="AO85" s="63" t="n">
        <f aca="false">IF($B85&lt;=AO$2,IF($C85&gt;=AO$2,$D85,0),0)</f>
        <v>0</v>
      </c>
      <c r="AP85" s="63" t="n">
        <f aca="false">IF($B85&lt;=AP$2,IF($C85&gt;=AP$2,$D85,0),0)</f>
        <v>0</v>
      </c>
      <c r="AQ85" s="63" t="n">
        <f aca="false">IF($B85&lt;=AQ$2,IF($C85&gt;=AQ$2,$D85,0),0)</f>
        <v>0</v>
      </c>
      <c r="AR85" s="63" t="n">
        <f aca="false">IF($B85&lt;=AR$2,IF($C85&gt;=AR$2,$D85,0),0)</f>
        <v>0</v>
      </c>
      <c r="AS85" s="63" t="n">
        <f aca="false">IF($B85&lt;=AS$2,IF($C85&gt;=AS$2,$D85,0),0)</f>
        <v>0</v>
      </c>
      <c r="AT85" s="63" t="n">
        <f aca="false">IF($B85&lt;=AT$2,IF($C85&gt;=AT$2,$D85,0),0)</f>
        <v>0</v>
      </c>
      <c r="AU85" s="63" t="n">
        <f aca="false">IF($B85&lt;=AU$2,IF($C85&gt;=AU$2,$D85,0),0)</f>
        <v>0</v>
      </c>
      <c r="AV85" s="63" t="n">
        <f aca="false">IF($B85&lt;=AV$2,IF($C85&gt;=AV$2,$D85,0),0)</f>
        <v>0</v>
      </c>
      <c r="AW85" s="63" t="n">
        <f aca="false">IF($B85&lt;=AW$2,IF($C85&gt;=AW$2,$D85,0),0)</f>
        <v>0</v>
      </c>
      <c r="AX85" s="63" t="n">
        <f aca="false">IF($B85&lt;=AX$2,IF($C85&gt;=AX$2,$D85,0),0)</f>
        <v>0</v>
      </c>
      <c r="AY85" s="63" t="n">
        <f aca="false">IF($B85&lt;=AY$2,IF($C85&gt;=AY$2,$D85,0),0)</f>
        <v>0</v>
      </c>
      <c r="AZ85" s="63" t="n">
        <f aca="false">IF($B85&lt;=AZ$2,IF($C85&gt;=AZ$2,$D85,0),0)</f>
        <v>0</v>
      </c>
      <c r="BA85" s="63" t="n">
        <f aca="false">IF($B85&lt;=BA$2,IF($C85&gt;=BA$2,$D85,0),0)</f>
        <v>0</v>
      </c>
      <c r="BB85" s="63" t="n">
        <f aca="false">IF($B85&lt;=BB$2,IF($C85&gt;=BB$2,$D85,0),0)</f>
        <v>0</v>
      </c>
      <c r="BC85" s="63" t="n">
        <f aca="false">IF($B85&lt;=BC$2,IF($C85&gt;=BC$2,$D85,0),0)</f>
        <v>0</v>
      </c>
      <c r="BD85" s="63" t="n">
        <f aca="false">IF($B85&lt;=BD$2,IF($C85&gt;=BD$2,$D85,0),0)</f>
        <v>0</v>
      </c>
      <c r="BE85" s="63" t="n">
        <f aca="false">IF($B85&lt;=BE$2,IF($C85&gt;=BE$2,$D85,0),0)</f>
        <v>0</v>
      </c>
      <c r="BF85" s="63" t="n">
        <f aca="false">IF($B85&lt;=BF$2,IF($C85&gt;=BF$2,$D85,0),0)</f>
        <v>0</v>
      </c>
      <c r="BG85" s="63" t="n">
        <f aca="false">IF($B85&lt;=BG$2,IF($C85&gt;=BG$2,$D85,0),0)</f>
        <v>0</v>
      </c>
      <c r="BH85" s="63" t="n">
        <f aca="false">IF($B85&lt;=BH$2,IF($C85&gt;=BH$2,$D85,0),0)</f>
        <v>0</v>
      </c>
      <c r="BI85" s="63" t="n">
        <f aca="false">IF($B85&lt;=BI$2,IF($C85&gt;=BI$2,$D85,0),0)</f>
        <v>0</v>
      </c>
      <c r="BJ85" s="63" t="n">
        <f aca="false">IF($B85&lt;=BJ$2,IF($C85&gt;=BJ$2,$D85,0),0)</f>
        <v>0</v>
      </c>
      <c r="BK85" s="63" t="n">
        <f aca="false">IF($B85&lt;=BK$2,IF($C85&gt;=BK$2,$D85,0),0)</f>
        <v>0</v>
      </c>
      <c r="BL85" s="63" t="n">
        <f aca="false">IF($B85&lt;=BL$2,IF($C85&gt;=BL$2,$D85,0),0)</f>
        <v>0</v>
      </c>
      <c r="BM85" s="63" t="n">
        <f aca="false">IF($B85&lt;=BM$2,IF($C85&gt;=BM$2,$D85,0),0)</f>
        <v>0</v>
      </c>
      <c r="BN85" s="63" t="n">
        <f aca="false">IF($B85&lt;=BN$2,IF($C85&gt;=BN$2,$D85,0),0)</f>
        <v>0</v>
      </c>
      <c r="BO85" s="63" t="n">
        <f aca="false">IF($B85&lt;=BO$2,IF($C85&gt;=BO$2,$D85,0),0)</f>
        <v>0</v>
      </c>
      <c r="BP85" s="63" t="n">
        <f aca="false">IF($B85&lt;=BP$2,IF($C85&gt;=BP$2,$D85,0),0)</f>
        <v>0</v>
      </c>
      <c r="BQ85" s="63" t="n">
        <f aca="false">IF($B85&lt;=BQ$2,IF($C85&gt;=BQ$2,$D85,0),0)</f>
        <v>0</v>
      </c>
      <c r="BR85" s="63" t="n">
        <f aca="false">IF($B85&lt;=BR$2,IF($C85&gt;=BR$2,$D85,0),0)</f>
        <v>0</v>
      </c>
      <c r="BS85" s="63" t="n">
        <f aca="false">IF($B85&lt;=BS$2,IF($C85&gt;=BS$2,$D85,0),0)</f>
        <v>0</v>
      </c>
      <c r="BT85" s="63" t="n">
        <f aca="false">IF($B85&lt;=BT$2,IF($C85&gt;=BT$2,$D85,0),0)</f>
        <v>0</v>
      </c>
      <c r="BU85" s="63" t="n">
        <f aca="false">IF($B85&lt;=BU$2,IF($C85&gt;=BU$2,$D85,0),0)</f>
        <v>0</v>
      </c>
      <c r="BV85" s="63" t="n">
        <f aca="false">IF($B85&lt;=BV$2,IF($C85&gt;=BV$2,$D85,0),0)</f>
        <v>0</v>
      </c>
    </row>
    <row r="86" customFormat="false" ht="12.75" hidden="false" customHeight="false" outlineLevel="0" collapsed="false">
      <c r="E86" s="61" t="n">
        <v>4.03</v>
      </c>
      <c r="F86" s="7" t="s">
        <v>134</v>
      </c>
      <c r="H86" s="73" t="n">
        <f aca="false">((I86-E86)*SUM(M86:AV86)*10000)</f>
        <v>0</v>
      </c>
      <c r="I86" s="61" t="n">
        <v>4.05</v>
      </c>
      <c r="J86" s="7" t="s">
        <v>63</v>
      </c>
      <c r="K86" s="7" t="n">
        <f aca="false">IF(I86=1,0,G86)</f>
        <v>0</v>
      </c>
      <c r="L86" s="63" t="n">
        <f aca="true">((M$2-TODAY())*D86)/10000</f>
        <v>-0</v>
      </c>
      <c r="M86" s="63" t="n">
        <f aca="false">IF($B86&lt;=M$2,IF($C86&gt;=M$2,$D86,0),0)</f>
        <v>0</v>
      </c>
      <c r="N86" s="63" t="n">
        <f aca="false">IF($B86&lt;=N$2,IF($C86&gt;=N$2,$D86,0),0)</f>
        <v>0</v>
      </c>
      <c r="O86" s="63" t="n">
        <f aca="false">IF($B86&lt;=O$2,IF($C86&gt;=O$2,$D86,0),0)</f>
        <v>0</v>
      </c>
      <c r="P86" s="63" t="n">
        <f aca="false">IF($B86&lt;=P$2,IF($C86&gt;=P$2,$D86,0),0)</f>
        <v>0</v>
      </c>
      <c r="Q86" s="63" t="n">
        <f aca="false">IF($B86&lt;=Q$2,IF($C86&gt;=Q$2,$D86,0),0)</f>
        <v>0</v>
      </c>
      <c r="R86" s="63" t="n">
        <f aca="false">IF($B86&lt;=R$2,IF($C86&gt;=R$2,$D86,0),0)</f>
        <v>0</v>
      </c>
      <c r="S86" s="63" t="n">
        <f aca="false">IF($B86&lt;=S$2,IF($C86&gt;=S$2,$D86,0),0)</f>
        <v>0</v>
      </c>
      <c r="T86" s="63" t="n">
        <f aca="false">IF($B86&lt;=T$2,IF($C86&gt;=T$2,$D86,0),0)</f>
        <v>0</v>
      </c>
      <c r="U86" s="63" t="n">
        <f aca="false">IF($B86&lt;=U$2,IF($C86&gt;=U$2,$D86,0),0)</f>
        <v>0</v>
      </c>
      <c r="V86" s="63" t="n">
        <f aca="false">IF($B86&lt;=V$2,IF($C86&gt;=V$2,$D86,0),0)</f>
        <v>0</v>
      </c>
      <c r="W86" s="63" t="n">
        <f aca="false">IF($B86&lt;=W$2,IF($C86&gt;=W$2,$D86,0),0)</f>
        <v>0</v>
      </c>
      <c r="X86" s="63" t="n">
        <f aca="false">IF($B86&lt;=X$2,IF($C86&gt;=X$2,$D86,0),0)</f>
        <v>0</v>
      </c>
      <c r="Y86" s="63" t="n">
        <f aca="false">IF($B86&lt;=Y$2,IF($C86&gt;=Y$2,$D86,0),0)</f>
        <v>0</v>
      </c>
      <c r="Z86" s="63" t="n">
        <f aca="false">IF($B86&lt;=Z$2,IF($C86&gt;=Z$2,$D86,0),0)</f>
        <v>0</v>
      </c>
      <c r="AA86" s="63" t="n">
        <f aca="false">IF($B86&lt;=AA$2,IF($C86&gt;=AA$2,$D86,0),0)</f>
        <v>0</v>
      </c>
      <c r="AB86" s="63" t="n">
        <f aca="false">IF($B86&lt;=AB$2,IF($C86&gt;=AB$2,$D86,0),0)</f>
        <v>0</v>
      </c>
      <c r="AC86" s="63" t="n">
        <f aca="false">IF($B86&lt;=AC$2,IF($C86&gt;=AC$2,$D86,0),0)</f>
        <v>0</v>
      </c>
      <c r="AD86" s="63" t="n">
        <f aca="false">IF($B86&lt;=AD$2,IF($C86&gt;=AD$2,$D86,0),0)</f>
        <v>0</v>
      </c>
      <c r="AE86" s="63" t="n">
        <f aca="false">IF($B86&lt;=AE$2,IF($C86&gt;=AE$2,$D86,0),0)</f>
        <v>0</v>
      </c>
      <c r="AF86" s="63" t="n">
        <f aca="false">IF($B86&lt;=AF$2,IF($C86&gt;=AF$2,$D86,0),0)</f>
        <v>0</v>
      </c>
      <c r="AG86" s="63" t="n">
        <f aca="false">IF($B86&lt;=AG$2,IF($C86&gt;=AG$2,$D86,0),0)</f>
        <v>0</v>
      </c>
      <c r="AH86" s="63" t="n">
        <f aca="false">IF($B86&lt;=AH$2,IF($C86&gt;=AH$2,$D86,0),0)</f>
        <v>0</v>
      </c>
      <c r="AI86" s="63" t="n">
        <f aca="false">IF($B86&lt;=AI$2,IF($C86&gt;=AI$2,$D86,0),0)</f>
        <v>0</v>
      </c>
      <c r="AJ86" s="63" t="n">
        <f aca="false">IF($B86&lt;=AJ$2,IF($C86&gt;=AJ$2,$D86,0),0)</f>
        <v>0</v>
      </c>
      <c r="AK86" s="63" t="n">
        <f aca="false">IF($B86&lt;=AK$2,IF($C86&gt;=AK$2,$D86,0),0)</f>
        <v>0</v>
      </c>
      <c r="AL86" s="63" t="n">
        <f aca="false">IF($B86&lt;=AL$2,IF($C86&gt;=AL$2,$D86,0),0)</f>
        <v>0</v>
      </c>
      <c r="AM86" s="63" t="n">
        <f aca="false">IF($B86&lt;=AM$2,IF($C86&gt;=AM$2,$D86,0),0)</f>
        <v>0</v>
      </c>
      <c r="AN86" s="63" t="n">
        <f aca="false">IF($B86&lt;=AN$2,IF($C86&gt;=AN$2,$D86,0),0)</f>
        <v>0</v>
      </c>
      <c r="AO86" s="63" t="n">
        <f aca="false">IF($B86&lt;=AO$2,IF($C86&gt;=AO$2,$D86,0),0)</f>
        <v>0</v>
      </c>
      <c r="AP86" s="63" t="n">
        <f aca="false">IF($B86&lt;=AP$2,IF($C86&gt;=AP$2,$D86,0),0)</f>
        <v>0</v>
      </c>
      <c r="AQ86" s="63" t="n">
        <f aca="false">IF($B86&lt;=AQ$2,IF($C86&gt;=AQ$2,$D86,0),0)</f>
        <v>0</v>
      </c>
      <c r="AR86" s="63" t="n">
        <f aca="false">IF($B86&lt;=AR$2,IF($C86&gt;=AR$2,$D86,0),0)</f>
        <v>0</v>
      </c>
      <c r="AS86" s="63" t="n">
        <f aca="false">IF($B86&lt;=AS$2,IF($C86&gt;=AS$2,$D86,0),0)</f>
        <v>0</v>
      </c>
      <c r="AT86" s="63" t="n">
        <f aca="false">IF($B86&lt;=AT$2,IF($C86&gt;=AT$2,$D86,0),0)</f>
        <v>0</v>
      </c>
      <c r="AU86" s="63" t="n">
        <f aca="false">IF($B86&lt;=AU$2,IF($C86&gt;=AU$2,$D86,0),0)</f>
        <v>0</v>
      </c>
      <c r="AV86" s="63" t="n">
        <f aca="false">IF($B86&lt;=AV$2,IF($C86&gt;=AV$2,$D86,0),0)</f>
        <v>0</v>
      </c>
      <c r="AW86" s="63" t="n">
        <f aca="false">IF($B86&lt;=AW$2,IF($C86&gt;=AW$2,$D86,0),0)</f>
        <v>0</v>
      </c>
      <c r="AX86" s="63" t="n">
        <f aca="false">IF($B86&lt;=AX$2,IF($C86&gt;=AX$2,$D86,0),0)</f>
        <v>0</v>
      </c>
      <c r="AY86" s="63" t="n">
        <f aca="false">IF($B86&lt;=AY$2,IF($C86&gt;=AY$2,$D86,0),0)</f>
        <v>0</v>
      </c>
      <c r="AZ86" s="63" t="n">
        <f aca="false">IF($B86&lt;=AZ$2,IF($C86&gt;=AZ$2,$D86,0),0)</f>
        <v>0</v>
      </c>
      <c r="BA86" s="63" t="n">
        <f aca="false">IF($B86&lt;=BA$2,IF($C86&gt;=BA$2,$D86,0),0)</f>
        <v>0</v>
      </c>
      <c r="BB86" s="63" t="n">
        <f aca="false">IF($B86&lt;=BB$2,IF($C86&gt;=BB$2,$D86,0),0)</f>
        <v>0</v>
      </c>
      <c r="BC86" s="63" t="n">
        <f aca="false">IF($B86&lt;=BC$2,IF($C86&gt;=BC$2,$D86,0),0)</f>
        <v>0</v>
      </c>
      <c r="BD86" s="63" t="n">
        <f aca="false">IF($B86&lt;=BD$2,IF($C86&gt;=BD$2,$D86,0),0)</f>
        <v>0</v>
      </c>
      <c r="BE86" s="63" t="n">
        <f aca="false">IF($B86&lt;=BE$2,IF($C86&gt;=BE$2,$D86,0),0)</f>
        <v>0</v>
      </c>
      <c r="BF86" s="63" t="n">
        <f aca="false">IF($B86&lt;=BF$2,IF($C86&gt;=BF$2,$D86,0),0)</f>
        <v>0</v>
      </c>
      <c r="BG86" s="63" t="n">
        <f aca="false">IF($B86&lt;=BG$2,IF($C86&gt;=BG$2,$D86,0),0)</f>
        <v>0</v>
      </c>
      <c r="BH86" s="63" t="n">
        <f aca="false">IF($B86&lt;=BH$2,IF($C86&gt;=BH$2,$D86,0),0)</f>
        <v>0</v>
      </c>
      <c r="BI86" s="63" t="n">
        <f aca="false">IF($B86&lt;=BI$2,IF($C86&gt;=BI$2,$D86,0),0)</f>
        <v>0</v>
      </c>
      <c r="BJ86" s="63" t="n">
        <f aca="false">IF($B86&lt;=BJ$2,IF($C86&gt;=BJ$2,$D86,0),0)</f>
        <v>0</v>
      </c>
      <c r="BK86" s="63" t="n">
        <f aca="false">IF($B86&lt;=BK$2,IF($C86&gt;=BK$2,$D86,0),0)</f>
        <v>0</v>
      </c>
      <c r="BL86" s="63" t="n">
        <f aca="false">IF($B86&lt;=BL$2,IF($C86&gt;=BL$2,$D86,0),0)</f>
        <v>0</v>
      </c>
      <c r="BM86" s="63" t="n">
        <f aca="false">IF($B86&lt;=BM$2,IF($C86&gt;=BM$2,$D86,0),0)</f>
        <v>0</v>
      </c>
      <c r="BN86" s="63" t="n">
        <f aca="false">IF($B86&lt;=BN$2,IF($C86&gt;=BN$2,$D86,0),0)</f>
        <v>0</v>
      </c>
      <c r="BO86" s="63" t="n">
        <f aca="false">IF($B86&lt;=BO$2,IF($C86&gt;=BO$2,$D86,0),0)</f>
        <v>0</v>
      </c>
      <c r="BP86" s="63" t="n">
        <f aca="false">IF($B86&lt;=BP$2,IF($C86&gt;=BP$2,$D86,0),0)</f>
        <v>0</v>
      </c>
      <c r="BQ86" s="63" t="n">
        <f aca="false">IF($B86&lt;=BQ$2,IF($C86&gt;=BQ$2,$D86,0),0)</f>
        <v>0</v>
      </c>
      <c r="BR86" s="63" t="n">
        <f aca="false">IF($B86&lt;=BR$2,IF($C86&gt;=BR$2,$D86,0),0)</f>
        <v>0</v>
      </c>
      <c r="BS86" s="63" t="n">
        <f aca="false">IF($B86&lt;=BS$2,IF($C86&gt;=BS$2,$D86,0),0)</f>
        <v>0</v>
      </c>
      <c r="BT86" s="63" t="n">
        <f aca="false">IF($B86&lt;=BT$2,IF($C86&gt;=BT$2,$D86,0),0)</f>
        <v>0</v>
      </c>
      <c r="BU86" s="63" t="n">
        <f aca="false">IF($B86&lt;=BU$2,IF($C86&gt;=BU$2,$D86,0),0)</f>
        <v>0</v>
      </c>
      <c r="BV86" s="63" t="n">
        <f aca="false">IF($B86&lt;=BV$2,IF($C86&gt;=BV$2,$D86,0),0)</f>
        <v>0</v>
      </c>
    </row>
    <row r="87" customFormat="false" ht="12.75" hidden="false" customHeight="false" outlineLevel="0" collapsed="false">
      <c r="H87" s="73"/>
      <c r="I87" s="61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</row>
    <row r="88" customFormat="false" ht="12.75" hidden="false" customHeight="false" outlineLevel="0" collapsed="false"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</row>
    <row r="89" customFormat="false" ht="12.75" hidden="false" customHeight="false" outlineLevel="0" collapsed="false">
      <c r="B89" s="59" t="n">
        <v>36861</v>
      </c>
      <c r="C89" s="59" t="n">
        <v>36861</v>
      </c>
      <c r="F89" s="7" t="s">
        <v>136</v>
      </c>
      <c r="G89" s="7" t="s">
        <v>6</v>
      </c>
      <c r="H89" s="73" t="n">
        <f aca="false">((I89-E89)*SUM(M89:AV89)*10000)</f>
        <v>-0</v>
      </c>
      <c r="I89" s="61" t="n">
        <v>-0.72</v>
      </c>
      <c r="K89" s="7" t="str">
        <f aca="false">IF(I89=1,0,G89)</f>
        <v>WEST</v>
      </c>
      <c r="L89" s="63" t="n">
        <f aca="false">IF($B89&lt;=L$2,IF($C89&gt;=L$2,$D89,0),0)</f>
        <v>0</v>
      </c>
      <c r="M89" s="63" t="n">
        <f aca="false">IF($B89&lt;=M$2,IF($C89&gt;=M$2,$D89,0),0)</f>
        <v>0</v>
      </c>
      <c r="N89" s="63" t="n">
        <f aca="false">IF($B89&lt;=N$2,IF($C89&gt;=N$2,$D89,0),0)</f>
        <v>0</v>
      </c>
      <c r="O89" s="63" t="n">
        <f aca="false">IF($B89&lt;=O$2,IF($C89&gt;=O$2,$D89,0),0)</f>
        <v>0</v>
      </c>
      <c r="P89" s="63" t="n">
        <f aca="false">IF($B89&lt;=P$2,IF($C89&gt;=P$2,$D89,0),0)</f>
        <v>0</v>
      </c>
      <c r="Q89" s="63" t="n">
        <f aca="false">IF($B89&lt;=Q$2,IF($C89&gt;=Q$2,$D89,0),0)</f>
        <v>0</v>
      </c>
      <c r="R89" s="63" t="n">
        <f aca="false">IF($B89&lt;=R$2,IF($C89&gt;=R$2,$D89,0),0)</f>
        <v>0</v>
      </c>
      <c r="S89" s="63" t="n">
        <f aca="false">IF($B89&lt;=S$2,IF($C89&gt;=S$2,$D89,0),0)</f>
        <v>0</v>
      </c>
      <c r="T89" s="63" t="n">
        <f aca="false">IF($B89&lt;=T$2,IF($C89&gt;=T$2,$D89,0),0)</f>
        <v>0</v>
      </c>
      <c r="U89" s="63" t="n">
        <f aca="false">IF($B89&lt;=U$2,IF($C89&gt;=U$2,$D89,0),0)</f>
        <v>0</v>
      </c>
      <c r="V89" s="63" t="n">
        <f aca="false">IF($B89&lt;=V$2,IF($C89&gt;=V$2,$D89,0),0)</f>
        <v>0</v>
      </c>
      <c r="W89" s="63" t="n">
        <f aca="false">IF($B89&lt;=W$2,IF($C89&gt;=W$2,$D89,0),0)</f>
        <v>0</v>
      </c>
      <c r="X89" s="63" t="n">
        <f aca="false">IF($B89&lt;=X$2,IF($C89&gt;=X$2,$D89,0),0)</f>
        <v>0</v>
      </c>
      <c r="Y89" s="63" t="n">
        <f aca="false">IF($B89&lt;=Y$2,IF($C89&gt;=Y$2,$D89,0),0)</f>
        <v>0</v>
      </c>
      <c r="Z89" s="63" t="n">
        <f aca="false">IF($B89&lt;=Z$2,IF($C89&gt;=Z$2,$D89,0),0)</f>
        <v>0</v>
      </c>
      <c r="AA89" s="63" t="n">
        <f aca="false">IF($B89&lt;=AA$2,IF($C89&gt;=AA$2,$D89,0),0)</f>
        <v>0</v>
      </c>
      <c r="AB89" s="63" t="n">
        <f aca="false">IF($B89&lt;=AB$2,IF($C89&gt;=AB$2,$D89,0),0)</f>
        <v>0</v>
      </c>
      <c r="AC89" s="63" t="n">
        <f aca="false">IF($B89&lt;=AC$2,IF($C89&gt;=AC$2,$D89,0),0)</f>
        <v>0</v>
      </c>
      <c r="AD89" s="63" t="n">
        <f aca="false">IF($B89&lt;=AD$2,IF($C89&gt;=AD$2,$D89,0),0)</f>
        <v>0</v>
      </c>
      <c r="AE89" s="63" t="n">
        <f aca="false">IF($B89&lt;=AE$2,IF($C89&gt;=AE$2,$D89,0),0)</f>
        <v>0</v>
      </c>
      <c r="AF89" s="63" t="n">
        <f aca="false">IF($B89&lt;=AF$2,IF($C89&gt;=AF$2,$D89,0),0)</f>
        <v>0</v>
      </c>
      <c r="AG89" s="63" t="n">
        <f aca="false">IF($B89&lt;=AG$2,IF($C89&gt;=AG$2,$D89,0),0)</f>
        <v>0</v>
      </c>
      <c r="AH89" s="63" t="n">
        <f aca="false">IF($B89&lt;=AH$2,IF($C89&gt;=AH$2,$D89,0),0)</f>
        <v>0</v>
      </c>
      <c r="AI89" s="63" t="n">
        <f aca="false">IF($B89&lt;=AI$2,IF($C89&gt;=AI$2,$D89,0),0)</f>
        <v>0</v>
      </c>
      <c r="AJ89" s="63" t="n">
        <f aca="false">IF($B89&lt;=AJ$2,IF($C89&gt;=AJ$2,$D89,0),0)</f>
        <v>0</v>
      </c>
      <c r="AK89" s="63" t="n">
        <f aca="false">IF($B89&lt;=AK$2,IF($C89&gt;=AK$2,$D89,0),0)</f>
        <v>0</v>
      </c>
      <c r="AL89" s="63" t="n">
        <f aca="false">IF($B89&lt;=AL$2,IF($C89&gt;=AL$2,$D89,0),0)</f>
        <v>0</v>
      </c>
      <c r="AM89" s="63" t="n">
        <f aca="false">IF($B89&lt;=AM$2,IF($C89&gt;=AM$2,$D89,0),0)</f>
        <v>0</v>
      </c>
      <c r="AN89" s="63" t="n">
        <f aca="false">IF($B89&lt;=AN$2,IF($C89&gt;=AN$2,$D89,0),0)</f>
        <v>0</v>
      </c>
      <c r="AO89" s="63" t="n">
        <f aca="false">IF($B89&lt;=AO$2,IF($C89&gt;=AO$2,$D89,0),0)</f>
        <v>0</v>
      </c>
      <c r="AP89" s="63" t="n">
        <f aca="false">IF($B89&lt;=AP$2,IF($C89&gt;=AP$2,$D89,0),0)</f>
        <v>0</v>
      </c>
      <c r="AQ89" s="63" t="n">
        <f aca="false">IF($B89&lt;=AQ$2,IF($C89&gt;=AQ$2,$D89,0),0)</f>
        <v>0</v>
      </c>
      <c r="AR89" s="63" t="n">
        <f aca="false">IF($B89&lt;=AR$2,IF($C89&gt;=AR$2,$D89,0),0)</f>
        <v>0</v>
      </c>
      <c r="AS89" s="63" t="n">
        <f aca="false">IF($B89&lt;=AS$2,IF($C89&gt;=AS$2,$D89,0),0)</f>
        <v>0</v>
      </c>
      <c r="AT89" s="63" t="n">
        <f aca="false">IF($B89&lt;=AT$2,IF($C89&gt;=AT$2,$D89,0),0)</f>
        <v>0</v>
      </c>
      <c r="AU89" s="63" t="n">
        <f aca="false">IF($B89&lt;=AU$2,IF($C89&gt;=AU$2,$D89,0),0)</f>
        <v>0</v>
      </c>
      <c r="AV89" s="63" t="n">
        <f aca="false">IF($B89&lt;=AV$2,IF($C89&gt;=AV$2,$D89,0),0)</f>
        <v>0</v>
      </c>
      <c r="AW89" s="63" t="n">
        <f aca="false">IF($B89&lt;=AW$2,IF($C89&gt;=AW$2,$D89,0),0)</f>
        <v>0</v>
      </c>
      <c r="AX89" s="63" t="n">
        <f aca="false">IF($B89&lt;=AX$2,IF($C89&gt;=AX$2,$D89,0),0)</f>
        <v>0</v>
      </c>
      <c r="AY89" s="63" t="n">
        <f aca="false">IF($B89&lt;=AY$2,IF($C89&gt;=AY$2,$D89,0),0)</f>
        <v>0</v>
      </c>
      <c r="AZ89" s="63" t="n">
        <f aca="false">IF($B89&lt;=AZ$2,IF($C89&gt;=AZ$2,$D89,0),0)</f>
        <v>0</v>
      </c>
      <c r="BA89" s="63" t="n">
        <f aca="false">IF($B89&lt;=BA$2,IF($C89&gt;=BA$2,$D89,0),0)</f>
        <v>0</v>
      </c>
      <c r="BB89" s="63" t="n">
        <f aca="false">IF($B89&lt;=BB$2,IF($C89&gt;=BB$2,$D89,0),0)</f>
        <v>0</v>
      </c>
      <c r="BC89" s="63" t="n">
        <f aca="false">IF($B89&lt;=BC$2,IF($C89&gt;=BC$2,$D89,0),0)</f>
        <v>0</v>
      </c>
      <c r="BD89" s="63" t="n">
        <f aca="false">IF($B89&lt;=BD$2,IF($C89&gt;=BD$2,$D89,0),0)</f>
        <v>0</v>
      </c>
      <c r="BE89" s="63" t="n">
        <f aca="false">IF($B89&lt;=BE$2,IF($C89&gt;=BE$2,$D89,0),0)</f>
        <v>0</v>
      </c>
      <c r="BF89" s="63" t="n">
        <f aca="false">IF($B89&lt;=BF$2,IF($C89&gt;=BF$2,$D89,0),0)</f>
        <v>0</v>
      </c>
      <c r="BG89" s="63" t="n">
        <f aca="false">IF($B89&lt;=BG$2,IF($C89&gt;=BG$2,$D89,0),0)</f>
        <v>0</v>
      </c>
      <c r="BH89" s="63" t="n">
        <f aca="false">IF($B89&lt;=BH$2,IF($C89&gt;=BH$2,$D89,0),0)</f>
        <v>0</v>
      </c>
      <c r="BI89" s="63" t="n">
        <f aca="false">IF($B89&lt;=BI$2,IF($C89&gt;=BI$2,$D89,0),0)</f>
        <v>0</v>
      </c>
      <c r="BJ89" s="63" t="n">
        <f aca="false">IF($B89&lt;=BJ$2,IF($C89&gt;=BJ$2,$D89,0),0)</f>
        <v>0</v>
      </c>
      <c r="BK89" s="63" t="n">
        <f aca="false">IF($B89&lt;=BK$2,IF($C89&gt;=BK$2,$D89,0),0)</f>
        <v>0</v>
      </c>
      <c r="BL89" s="63" t="n">
        <f aca="false">IF($B89&lt;=BL$2,IF($C89&gt;=BL$2,$D89,0),0)</f>
        <v>0</v>
      </c>
      <c r="BM89" s="63" t="n">
        <f aca="false">IF($B89&lt;=BM$2,IF($C89&gt;=BM$2,$D89,0),0)</f>
        <v>0</v>
      </c>
      <c r="BN89" s="63" t="n">
        <f aca="false">IF($B89&lt;=BN$2,IF($C89&gt;=BN$2,$D89,0),0)</f>
        <v>0</v>
      </c>
      <c r="BO89" s="63" t="n">
        <f aca="false">IF($B89&lt;=BO$2,IF($C89&gt;=BO$2,$D89,0),0)</f>
        <v>0</v>
      </c>
      <c r="BP89" s="63" t="n">
        <f aca="false">IF($B89&lt;=BP$2,IF($C89&gt;=BP$2,$D89,0),0)</f>
        <v>0</v>
      </c>
      <c r="BQ89" s="63" t="n">
        <f aca="false">IF($B89&lt;=BQ$2,IF($C89&gt;=BQ$2,$D89,0),0)</f>
        <v>0</v>
      </c>
      <c r="BR89" s="63" t="n">
        <f aca="false">IF($B89&lt;=BR$2,IF($C89&gt;=BR$2,$D89,0),0)</f>
        <v>0</v>
      </c>
      <c r="BS89" s="63" t="n">
        <f aca="false">IF($B89&lt;=BS$2,IF($C89&gt;=BS$2,$D89,0),0)</f>
        <v>0</v>
      </c>
      <c r="BT89" s="63" t="n">
        <f aca="false">IF($B89&lt;=BT$2,IF($C89&gt;=BT$2,$D89,0),0)</f>
        <v>0</v>
      </c>
      <c r="BU89" s="63" t="n">
        <f aca="false">IF($B89&lt;=BU$2,IF($C89&gt;=BU$2,$D89,0),0)</f>
        <v>0</v>
      </c>
      <c r="BV89" s="63" t="n">
        <f aca="false">IF($B89&lt;=BV$2,IF($C89&gt;=BV$2,$D89,0),0)</f>
        <v>0</v>
      </c>
    </row>
    <row r="90" customFormat="false" ht="12.75" hidden="false" customHeight="false" outlineLevel="0" collapsed="false">
      <c r="B90" s="59" t="n">
        <v>36861</v>
      </c>
      <c r="C90" s="59" t="n">
        <v>36951</v>
      </c>
      <c r="F90" s="7" t="s">
        <v>136</v>
      </c>
      <c r="G90" s="7" t="s">
        <v>6</v>
      </c>
      <c r="H90" s="73" t="n">
        <f aca="false">((I90-E90)*SUM(M90:AV90)*10000)</f>
        <v>-0</v>
      </c>
      <c r="I90" s="61" t="n">
        <v>-0.535</v>
      </c>
      <c r="K90" s="7" t="str">
        <f aca="false">IF(I90=1,0,G90)</f>
        <v>WEST</v>
      </c>
      <c r="L90" s="63" t="n">
        <f aca="false">IF($B90&lt;=L$2,IF($C90&gt;=L$2,$D90,0),0)</f>
        <v>0</v>
      </c>
      <c r="M90" s="63" t="n">
        <f aca="false">IF($B90&lt;=M$2,IF($C90&gt;=M$2,$D90,0),0)</f>
        <v>0</v>
      </c>
      <c r="N90" s="63" t="n">
        <f aca="false">IF($B90&lt;=N$2,IF($C90&gt;=N$2,$D90,0),0)</f>
        <v>0</v>
      </c>
      <c r="O90" s="63" t="n">
        <f aca="false">IF($B90&lt;=O$2,IF($C90&gt;=O$2,$D90,0),0)</f>
        <v>0</v>
      </c>
      <c r="P90" s="63" t="n">
        <f aca="false">IF($B90&lt;=P$2,IF($C90&gt;=P$2,$D90,0),0)</f>
        <v>0</v>
      </c>
      <c r="Q90" s="63" t="n">
        <f aca="false">IF($B90&lt;=Q$2,IF($C90&gt;=Q$2,$D90,0),0)</f>
        <v>0</v>
      </c>
      <c r="R90" s="63" t="n">
        <f aca="false">IF($B90&lt;=R$2,IF($C90&gt;=R$2,$D90,0),0)</f>
        <v>0</v>
      </c>
      <c r="S90" s="63" t="n">
        <f aca="false">IF($B90&lt;=S$2,IF($C90&gt;=S$2,$D90,0),0)</f>
        <v>0</v>
      </c>
      <c r="T90" s="63" t="n">
        <f aca="false">IF($B90&lt;=T$2,IF($C90&gt;=T$2,$D90,0),0)</f>
        <v>0</v>
      </c>
      <c r="U90" s="63" t="n">
        <f aca="false">IF($B90&lt;=U$2,IF($C90&gt;=U$2,$D90,0),0)</f>
        <v>0</v>
      </c>
      <c r="V90" s="63" t="n">
        <f aca="false">IF($B90&lt;=V$2,IF($C90&gt;=V$2,$D90,0),0)</f>
        <v>0</v>
      </c>
      <c r="W90" s="63" t="n">
        <f aca="false">IF($B90&lt;=W$2,IF($C90&gt;=W$2,$D90,0),0)</f>
        <v>0</v>
      </c>
      <c r="X90" s="63" t="n">
        <f aca="false">IF($B90&lt;=X$2,IF($C90&gt;=X$2,$D90,0),0)</f>
        <v>0</v>
      </c>
      <c r="Y90" s="63" t="n">
        <f aca="false">IF($B90&lt;=Y$2,IF($C90&gt;=Y$2,$D90,0),0)</f>
        <v>0</v>
      </c>
      <c r="Z90" s="63" t="n">
        <f aca="false">IF($B90&lt;=Z$2,IF($C90&gt;=Z$2,$D90,0),0)</f>
        <v>0</v>
      </c>
      <c r="AA90" s="63" t="n">
        <f aca="false">IF($B90&lt;=AA$2,IF($C90&gt;=AA$2,$D90,0),0)</f>
        <v>0</v>
      </c>
      <c r="AB90" s="63" t="n">
        <f aca="false">IF($B90&lt;=AB$2,IF($C90&gt;=AB$2,$D90,0),0)</f>
        <v>0</v>
      </c>
      <c r="AC90" s="63" t="n">
        <f aca="false">IF($B90&lt;=AC$2,IF($C90&gt;=AC$2,$D90,0),0)</f>
        <v>0</v>
      </c>
      <c r="AD90" s="63" t="n">
        <f aca="false">IF($B90&lt;=AD$2,IF($C90&gt;=AD$2,$D90,0),0)</f>
        <v>0</v>
      </c>
      <c r="AE90" s="63" t="n">
        <f aca="false">IF($B90&lt;=AE$2,IF($C90&gt;=AE$2,$D90,0),0)</f>
        <v>0</v>
      </c>
      <c r="AF90" s="63" t="n">
        <f aca="false">IF($B90&lt;=AF$2,IF($C90&gt;=AF$2,$D90,0),0)</f>
        <v>0</v>
      </c>
      <c r="AG90" s="63" t="n">
        <f aca="false">IF($B90&lt;=AG$2,IF($C90&gt;=AG$2,$D90,0),0)</f>
        <v>0</v>
      </c>
      <c r="AH90" s="63" t="n">
        <f aca="false">IF($B90&lt;=AH$2,IF($C90&gt;=AH$2,$D90,0),0)</f>
        <v>0</v>
      </c>
      <c r="AI90" s="63" t="n">
        <f aca="false">IF($B90&lt;=AI$2,IF($C90&gt;=AI$2,$D90,0),0)</f>
        <v>0</v>
      </c>
      <c r="AJ90" s="63" t="n">
        <f aca="false">IF($B90&lt;=AJ$2,IF($C90&gt;=AJ$2,$D90,0),0)</f>
        <v>0</v>
      </c>
      <c r="AK90" s="63" t="n">
        <f aca="false">IF($B90&lt;=AK$2,IF($C90&gt;=AK$2,$D90,0),0)</f>
        <v>0</v>
      </c>
      <c r="AL90" s="63" t="n">
        <f aca="false">IF($B90&lt;=AL$2,IF($C90&gt;=AL$2,$D90,0),0)</f>
        <v>0</v>
      </c>
      <c r="AM90" s="63" t="n">
        <f aca="false">IF($B90&lt;=AM$2,IF($C90&gt;=AM$2,$D90,0),0)</f>
        <v>0</v>
      </c>
      <c r="AN90" s="63" t="n">
        <f aca="false">IF($B90&lt;=AN$2,IF($C90&gt;=AN$2,$D90,0),0)</f>
        <v>0</v>
      </c>
      <c r="AO90" s="63" t="n">
        <f aca="false">IF($B90&lt;=AO$2,IF($C90&gt;=AO$2,$D90,0),0)</f>
        <v>0</v>
      </c>
      <c r="AP90" s="63" t="n">
        <f aca="false">IF($B90&lt;=AP$2,IF($C90&gt;=AP$2,$D90,0),0)</f>
        <v>0</v>
      </c>
      <c r="AQ90" s="63" t="n">
        <f aca="false">IF($B90&lt;=AQ$2,IF($C90&gt;=AQ$2,$D90,0),0)</f>
        <v>0</v>
      </c>
      <c r="AR90" s="63" t="n">
        <f aca="false">IF($B90&lt;=AR$2,IF($C90&gt;=AR$2,$D90,0),0)</f>
        <v>0</v>
      </c>
      <c r="AS90" s="63" t="n">
        <f aca="false">IF($B90&lt;=AS$2,IF($C90&gt;=AS$2,$D90,0),0)</f>
        <v>0</v>
      </c>
      <c r="AT90" s="63" t="n">
        <f aca="false">IF($B90&lt;=AT$2,IF($C90&gt;=AT$2,$D90,0),0)</f>
        <v>0</v>
      </c>
      <c r="AU90" s="63" t="n">
        <f aca="false">IF($B90&lt;=AU$2,IF($C90&gt;=AU$2,$D90,0),0)</f>
        <v>0</v>
      </c>
      <c r="AV90" s="63" t="n">
        <f aca="false">IF($B90&lt;=AV$2,IF($C90&gt;=AV$2,$D90,0),0)</f>
        <v>0</v>
      </c>
      <c r="AW90" s="63" t="n">
        <f aca="false">IF($B90&lt;=AW$2,IF($C90&gt;=AW$2,$D90,0),0)</f>
        <v>0</v>
      </c>
      <c r="AX90" s="63" t="n">
        <f aca="false">IF($B90&lt;=AX$2,IF($C90&gt;=AX$2,$D90,0),0)</f>
        <v>0</v>
      </c>
      <c r="AY90" s="63" t="n">
        <f aca="false">IF($B90&lt;=AY$2,IF($C90&gt;=AY$2,$D90,0),0)</f>
        <v>0</v>
      </c>
      <c r="AZ90" s="63" t="n">
        <f aca="false">IF($B90&lt;=AZ$2,IF($C90&gt;=AZ$2,$D90,0),0)</f>
        <v>0</v>
      </c>
      <c r="BA90" s="63" t="n">
        <f aca="false">IF($B90&lt;=BA$2,IF($C90&gt;=BA$2,$D90,0),0)</f>
        <v>0</v>
      </c>
      <c r="BB90" s="63" t="n">
        <f aca="false">IF($B90&lt;=BB$2,IF($C90&gt;=BB$2,$D90,0),0)</f>
        <v>0</v>
      </c>
      <c r="BC90" s="63" t="n">
        <f aca="false">IF($B90&lt;=BC$2,IF($C90&gt;=BC$2,$D90,0),0)</f>
        <v>0</v>
      </c>
      <c r="BD90" s="63" t="n">
        <f aca="false">IF($B90&lt;=BD$2,IF($C90&gt;=BD$2,$D90,0),0)</f>
        <v>0</v>
      </c>
      <c r="BE90" s="63" t="n">
        <f aca="false">IF($B90&lt;=BE$2,IF($C90&gt;=BE$2,$D90,0),0)</f>
        <v>0</v>
      </c>
      <c r="BF90" s="63" t="n">
        <f aca="false">IF($B90&lt;=BF$2,IF($C90&gt;=BF$2,$D90,0),0)</f>
        <v>0</v>
      </c>
      <c r="BG90" s="63" t="n">
        <f aca="false">IF($B90&lt;=BG$2,IF($C90&gt;=BG$2,$D90,0),0)</f>
        <v>0</v>
      </c>
      <c r="BH90" s="63" t="n">
        <f aca="false">IF($B90&lt;=BH$2,IF($C90&gt;=BH$2,$D90,0),0)</f>
        <v>0</v>
      </c>
      <c r="BI90" s="63" t="n">
        <f aca="false">IF($B90&lt;=BI$2,IF($C90&gt;=BI$2,$D90,0),0)</f>
        <v>0</v>
      </c>
      <c r="BJ90" s="63" t="n">
        <f aca="false">IF($B90&lt;=BJ$2,IF($C90&gt;=BJ$2,$D90,0),0)</f>
        <v>0</v>
      </c>
      <c r="BK90" s="63" t="n">
        <f aca="false">IF($B90&lt;=BK$2,IF($C90&gt;=BK$2,$D90,0),0)</f>
        <v>0</v>
      </c>
      <c r="BL90" s="63" t="n">
        <f aca="false">IF($B90&lt;=BL$2,IF($C90&gt;=BL$2,$D90,0),0)</f>
        <v>0</v>
      </c>
      <c r="BM90" s="63" t="n">
        <f aca="false">IF($B90&lt;=BM$2,IF($C90&gt;=BM$2,$D90,0),0)</f>
        <v>0</v>
      </c>
      <c r="BN90" s="63" t="n">
        <f aca="false">IF($B90&lt;=BN$2,IF($C90&gt;=BN$2,$D90,0),0)</f>
        <v>0</v>
      </c>
      <c r="BO90" s="63" t="n">
        <f aca="false">IF($B90&lt;=BO$2,IF($C90&gt;=BO$2,$D90,0),0)</f>
        <v>0</v>
      </c>
      <c r="BP90" s="63" t="n">
        <f aca="false">IF($B90&lt;=BP$2,IF($C90&gt;=BP$2,$D90,0),0)</f>
        <v>0</v>
      </c>
      <c r="BQ90" s="63" t="n">
        <f aca="false">IF($B90&lt;=BQ$2,IF($C90&gt;=BQ$2,$D90,0),0)</f>
        <v>0</v>
      </c>
      <c r="BR90" s="63" t="n">
        <f aca="false">IF($B90&lt;=BR$2,IF($C90&gt;=BR$2,$D90,0),0)</f>
        <v>0</v>
      </c>
      <c r="BS90" s="63" t="n">
        <f aca="false">IF($B90&lt;=BS$2,IF($C90&gt;=BS$2,$D90,0),0)</f>
        <v>0</v>
      </c>
      <c r="BT90" s="63" t="n">
        <f aca="false">IF($B90&lt;=BT$2,IF($C90&gt;=BT$2,$D90,0),0)</f>
        <v>0</v>
      </c>
      <c r="BU90" s="63" t="n">
        <f aca="false">IF($B90&lt;=BU$2,IF($C90&gt;=BU$2,$D90,0),0)</f>
        <v>0</v>
      </c>
      <c r="BV90" s="63" t="n">
        <f aca="false">IF($B90&lt;=BV$2,IF($C90&gt;=BV$2,$D90,0),0)</f>
        <v>0</v>
      </c>
    </row>
    <row r="91" customFormat="false" ht="12.75" hidden="false" customHeight="false" outlineLevel="0" collapsed="false">
      <c r="B91" s="59" t="n">
        <v>36982</v>
      </c>
      <c r="C91" s="59" t="n">
        <v>37165</v>
      </c>
      <c r="F91" s="7" t="s">
        <v>136</v>
      </c>
      <c r="G91" s="7" t="s">
        <v>6</v>
      </c>
      <c r="H91" s="73" t="n">
        <f aca="false">((I91-E91)*SUM(M91:AV91)*10000)</f>
        <v>-0</v>
      </c>
      <c r="I91" s="61" t="n">
        <v>-0.72</v>
      </c>
      <c r="K91" s="7" t="str">
        <f aca="false">IF(I91=1,0,G91)</f>
        <v>WEST</v>
      </c>
      <c r="L91" s="63" t="n">
        <f aca="false">IF($B91&lt;=L$2,IF($C91&gt;=L$2,$D91,0),0)</f>
        <v>0</v>
      </c>
      <c r="M91" s="63" t="n">
        <f aca="false">IF($B91&lt;=M$2,IF($C91&gt;=M$2,$D91,0),0)</f>
        <v>0</v>
      </c>
      <c r="N91" s="63" t="n">
        <f aca="false">IF($B91&lt;=N$2,IF($C91&gt;=N$2,$D91,0),0)</f>
        <v>0</v>
      </c>
      <c r="O91" s="63" t="n">
        <f aca="false">IF($B91&lt;=O$2,IF($C91&gt;=O$2,$D91,0),0)</f>
        <v>0</v>
      </c>
      <c r="P91" s="63" t="n">
        <f aca="false">IF($B91&lt;=P$2,IF($C91&gt;=P$2,$D91,0),0)</f>
        <v>0</v>
      </c>
      <c r="Q91" s="63" t="n">
        <f aca="false">IF($B91&lt;=Q$2,IF($C91&gt;=Q$2,$D91,0),0)</f>
        <v>0</v>
      </c>
      <c r="R91" s="63" t="n">
        <f aca="false">IF($B91&lt;=R$2,IF($C91&gt;=R$2,$D91,0),0)</f>
        <v>0</v>
      </c>
      <c r="S91" s="63" t="n">
        <f aca="false">IF($B91&lt;=S$2,IF($C91&gt;=S$2,$D91,0),0)</f>
        <v>0</v>
      </c>
      <c r="T91" s="63" t="n">
        <f aca="false">IF($B91&lt;=T$2,IF($C91&gt;=T$2,$D91,0),0)</f>
        <v>0</v>
      </c>
      <c r="U91" s="63" t="n">
        <f aca="false">IF($B91&lt;=U$2,IF($C91&gt;=U$2,$D91,0),0)</f>
        <v>0</v>
      </c>
      <c r="V91" s="63" t="n">
        <f aca="false">IF($B91&lt;=V$2,IF($C91&gt;=V$2,$D91,0),0)</f>
        <v>0</v>
      </c>
      <c r="W91" s="63" t="n">
        <f aca="false">IF($B91&lt;=W$2,IF($C91&gt;=W$2,$D91,0),0)</f>
        <v>0</v>
      </c>
      <c r="X91" s="63" t="n">
        <f aca="false">IF($B91&lt;=X$2,IF($C91&gt;=X$2,$D91,0),0)</f>
        <v>0</v>
      </c>
      <c r="Y91" s="63" t="n">
        <f aca="false">IF($B91&lt;=Y$2,IF($C91&gt;=Y$2,$D91,0),0)</f>
        <v>0</v>
      </c>
      <c r="Z91" s="63" t="n">
        <f aca="false">IF($B91&lt;=Z$2,IF($C91&gt;=Z$2,$D91,0),0)</f>
        <v>0</v>
      </c>
      <c r="AA91" s="63" t="n">
        <f aca="false">IF($B91&lt;=AA$2,IF($C91&gt;=AA$2,$D91,0),0)</f>
        <v>0</v>
      </c>
      <c r="AB91" s="63" t="n">
        <f aca="false">IF($B91&lt;=AB$2,IF($C91&gt;=AB$2,$D91,0),0)</f>
        <v>0</v>
      </c>
      <c r="AC91" s="63" t="n">
        <f aca="false">IF($B91&lt;=AC$2,IF($C91&gt;=AC$2,$D91,0),0)</f>
        <v>0</v>
      </c>
      <c r="AD91" s="63" t="n">
        <f aca="false">IF($B91&lt;=AD$2,IF($C91&gt;=AD$2,$D91,0),0)</f>
        <v>0</v>
      </c>
      <c r="AE91" s="63" t="n">
        <f aca="false">IF($B91&lt;=AE$2,IF($C91&gt;=AE$2,$D91,0),0)</f>
        <v>0</v>
      </c>
      <c r="AF91" s="63" t="n">
        <f aca="false">IF($B91&lt;=AF$2,IF($C91&gt;=AF$2,$D91,0),0)</f>
        <v>0</v>
      </c>
      <c r="AG91" s="63" t="n">
        <f aca="false">IF($B91&lt;=AG$2,IF($C91&gt;=AG$2,$D91,0),0)</f>
        <v>0</v>
      </c>
      <c r="AH91" s="63" t="n">
        <f aca="false">IF($B91&lt;=AH$2,IF($C91&gt;=AH$2,$D91,0),0)</f>
        <v>0</v>
      </c>
      <c r="AI91" s="63" t="n">
        <f aca="false">IF($B91&lt;=AI$2,IF($C91&gt;=AI$2,$D91,0),0)</f>
        <v>0</v>
      </c>
      <c r="AJ91" s="63" t="n">
        <f aca="false">IF($B91&lt;=AJ$2,IF($C91&gt;=AJ$2,$D91,0),0)</f>
        <v>0</v>
      </c>
      <c r="AK91" s="63" t="n">
        <f aca="false">IF($B91&lt;=AK$2,IF($C91&gt;=AK$2,$D91,0),0)</f>
        <v>0</v>
      </c>
      <c r="AL91" s="63" t="n">
        <f aca="false">IF($B91&lt;=AL$2,IF($C91&gt;=AL$2,$D91,0),0)</f>
        <v>0</v>
      </c>
      <c r="AM91" s="63" t="n">
        <f aca="false">IF($B91&lt;=AM$2,IF($C91&gt;=AM$2,$D91,0),0)</f>
        <v>0</v>
      </c>
      <c r="AN91" s="63" t="n">
        <f aca="false">IF($B91&lt;=AN$2,IF($C91&gt;=AN$2,$D91,0),0)</f>
        <v>0</v>
      </c>
      <c r="AO91" s="63" t="n">
        <f aca="false">IF($B91&lt;=AO$2,IF($C91&gt;=AO$2,$D91,0),0)</f>
        <v>0</v>
      </c>
      <c r="AP91" s="63" t="n">
        <f aca="false">IF($B91&lt;=AP$2,IF($C91&gt;=AP$2,$D91,0),0)</f>
        <v>0</v>
      </c>
      <c r="AQ91" s="63" t="n">
        <f aca="false">IF($B91&lt;=AQ$2,IF($C91&gt;=AQ$2,$D91,0),0)</f>
        <v>0</v>
      </c>
      <c r="AR91" s="63" t="n">
        <f aca="false">IF($B91&lt;=AR$2,IF($C91&gt;=AR$2,$D91,0),0)</f>
        <v>0</v>
      </c>
      <c r="AS91" s="63" t="n">
        <f aca="false">IF($B91&lt;=AS$2,IF($C91&gt;=AS$2,$D91,0),0)</f>
        <v>0</v>
      </c>
      <c r="AT91" s="63" t="n">
        <f aca="false">IF($B91&lt;=AT$2,IF($C91&gt;=AT$2,$D91,0),0)</f>
        <v>0</v>
      </c>
      <c r="AU91" s="63" t="n">
        <f aca="false">IF($B91&lt;=AU$2,IF($C91&gt;=AU$2,$D91,0),0)</f>
        <v>0</v>
      </c>
      <c r="AV91" s="63" t="n">
        <f aca="false">IF($B91&lt;=AV$2,IF($C91&gt;=AV$2,$D91,0),0)</f>
        <v>0</v>
      </c>
      <c r="AW91" s="63" t="n">
        <f aca="false">IF($B91&lt;=AW$2,IF($C91&gt;=AW$2,$D91,0),0)</f>
        <v>0</v>
      </c>
      <c r="AX91" s="63" t="n">
        <f aca="false">IF($B91&lt;=AX$2,IF($C91&gt;=AX$2,$D91,0),0)</f>
        <v>0</v>
      </c>
      <c r="AY91" s="63" t="n">
        <f aca="false">IF($B91&lt;=AY$2,IF($C91&gt;=AY$2,$D91,0),0)</f>
        <v>0</v>
      </c>
      <c r="AZ91" s="63" t="n">
        <f aca="false">IF($B91&lt;=AZ$2,IF($C91&gt;=AZ$2,$D91,0),0)</f>
        <v>0</v>
      </c>
      <c r="BA91" s="63" t="n">
        <f aca="false">IF($B91&lt;=BA$2,IF($C91&gt;=BA$2,$D91,0),0)</f>
        <v>0</v>
      </c>
      <c r="BB91" s="63" t="n">
        <f aca="false">IF($B91&lt;=BB$2,IF($C91&gt;=BB$2,$D91,0),0)</f>
        <v>0</v>
      </c>
      <c r="BC91" s="63" t="n">
        <f aca="false">IF($B91&lt;=BC$2,IF($C91&gt;=BC$2,$D91,0),0)</f>
        <v>0</v>
      </c>
      <c r="BD91" s="63" t="n">
        <f aca="false">IF($B91&lt;=BD$2,IF($C91&gt;=BD$2,$D91,0),0)</f>
        <v>0</v>
      </c>
      <c r="BE91" s="63" t="n">
        <f aca="false">IF($B91&lt;=BE$2,IF($C91&gt;=BE$2,$D91,0),0)</f>
        <v>0</v>
      </c>
      <c r="BF91" s="63" t="n">
        <f aca="false">IF($B91&lt;=BF$2,IF($C91&gt;=BF$2,$D91,0),0)</f>
        <v>0</v>
      </c>
      <c r="BG91" s="63" t="n">
        <f aca="false">IF($B91&lt;=BG$2,IF($C91&gt;=BG$2,$D91,0),0)</f>
        <v>0</v>
      </c>
      <c r="BH91" s="63" t="n">
        <f aca="false">IF($B91&lt;=BH$2,IF($C91&gt;=BH$2,$D91,0),0)</f>
        <v>0</v>
      </c>
      <c r="BI91" s="63" t="n">
        <f aca="false">IF($B91&lt;=BI$2,IF($C91&gt;=BI$2,$D91,0),0)</f>
        <v>0</v>
      </c>
      <c r="BJ91" s="63" t="n">
        <f aca="false">IF($B91&lt;=BJ$2,IF($C91&gt;=BJ$2,$D91,0),0)</f>
        <v>0</v>
      </c>
      <c r="BK91" s="63" t="n">
        <f aca="false">IF($B91&lt;=BK$2,IF($C91&gt;=BK$2,$D91,0),0)</f>
        <v>0</v>
      </c>
      <c r="BL91" s="63" t="n">
        <f aca="false">IF($B91&lt;=BL$2,IF($C91&gt;=BL$2,$D91,0),0)</f>
        <v>0</v>
      </c>
      <c r="BM91" s="63" t="n">
        <f aca="false">IF($B91&lt;=BM$2,IF($C91&gt;=BM$2,$D91,0),0)</f>
        <v>0</v>
      </c>
      <c r="BN91" s="63" t="n">
        <f aca="false">IF($B91&lt;=BN$2,IF($C91&gt;=BN$2,$D91,0),0)</f>
        <v>0</v>
      </c>
      <c r="BO91" s="63" t="n">
        <f aca="false">IF($B91&lt;=BO$2,IF($C91&gt;=BO$2,$D91,0),0)</f>
        <v>0</v>
      </c>
      <c r="BP91" s="63" t="n">
        <f aca="false">IF($B91&lt;=BP$2,IF($C91&gt;=BP$2,$D91,0),0)</f>
        <v>0</v>
      </c>
      <c r="BQ91" s="63" t="n">
        <f aca="false">IF($B91&lt;=BQ$2,IF($C91&gt;=BQ$2,$D91,0),0)</f>
        <v>0</v>
      </c>
      <c r="BR91" s="63" t="n">
        <f aca="false">IF($B91&lt;=BR$2,IF($C91&gt;=BR$2,$D91,0),0)</f>
        <v>0</v>
      </c>
      <c r="BS91" s="63" t="n">
        <f aca="false">IF($B91&lt;=BS$2,IF($C91&gt;=BS$2,$D91,0),0)</f>
        <v>0</v>
      </c>
      <c r="BT91" s="63" t="n">
        <f aca="false">IF($B91&lt;=BT$2,IF($C91&gt;=BT$2,$D91,0),0)</f>
        <v>0</v>
      </c>
      <c r="BU91" s="63" t="n">
        <f aca="false">IF($B91&lt;=BU$2,IF($C91&gt;=BU$2,$D91,0),0)</f>
        <v>0</v>
      </c>
      <c r="BV91" s="63" t="n">
        <f aca="false">IF($B91&lt;=BV$2,IF($C91&gt;=BV$2,$D91,0),0)</f>
        <v>0</v>
      </c>
    </row>
    <row r="92" customFormat="false" ht="12.75" hidden="false" customHeight="false" outlineLevel="0" collapsed="false">
      <c r="H92" s="73" t="n">
        <f aca="false">((I92-E92)*SUM(M92:AV92)*10000)</f>
        <v>-0</v>
      </c>
      <c r="I92" s="61" t="n">
        <v>-0.72</v>
      </c>
      <c r="K92" s="7" t="n">
        <f aca="false">IF(I92=1,0,G92)</f>
        <v>0</v>
      </c>
      <c r="L92" s="63" t="n">
        <f aca="false">IF($B92&lt;=L$2,IF($C92&gt;=L$2,$D92,0),0)</f>
        <v>0</v>
      </c>
      <c r="M92" s="63" t="n">
        <f aca="false">IF($B92&lt;=M$2,IF($C92&gt;=M$2,$D92,0),0)</f>
        <v>0</v>
      </c>
      <c r="N92" s="63" t="n">
        <f aca="false">IF($B92&lt;=N$2,IF($C92&gt;=N$2,$D92,0),0)</f>
        <v>0</v>
      </c>
      <c r="O92" s="63" t="n">
        <f aca="false">IF($B92&lt;=O$2,IF($C92&gt;=O$2,$D92,0),0)</f>
        <v>0</v>
      </c>
      <c r="P92" s="63" t="n">
        <f aca="false">IF($B92&lt;=P$2,IF($C92&gt;=P$2,$D92,0),0)</f>
        <v>0</v>
      </c>
      <c r="Q92" s="63" t="n">
        <f aca="false">IF($B92&lt;=Q$2,IF($C92&gt;=Q$2,$D92,0),0)</f>
        <v>0</v>
      </c>
      <c r="R92" s="63" t="n">
        <f aca="false">IF($B92&lt;=R$2,IF($C92&gt;=R$2,$D92,0),0)</f>
        <v>0</v>
      </c>
      <c r="S92" s="63" t="n">
        <f aca="false">IF($B92&lt;=S$2,IF($C92&gt;=S$2,$D92,0),0)</f>
        <v>0</v>
      </c>
      <c r="T92" s="63" t="n">
        <f aca="false">IF($B92&lt;=T$2,IF($C92&gt;=T$2,$D92,0),0)</f>
        <v>0</v>
      </c>
      <c r="U92" s="63" t="n">
        <f aca="false">IF($B92&lt;=U$2,IF($C92&gt;=U$2,$D92,0),0)</f>
        <v>0</v>
      </c>
      <c r="V92" s="63" t="n">
        <f aca="false">IF($B92&lt;=V$2,IF($C92&gt;=V$2,$D92,0),0)</f>
        <v>0</v>
      </c>
      <c r="W92" s="63" t="n">
        <f aca="false">IF($B92&lt;=W$2,IF($C92&gt;=W$2,$D92,0),0)</f>
        <v>0</v>
      </c>
      <c r="X92" s="63" t="n">
        <f aca="false">IF($B92&lt;=X$2,IF($C92&gt;=X$2,$D92,0),0)</f>
        <v>0</v>
      </c>
      <c r="Y92" s="63" t="n">
        <f aca="false">IF($B92&lt;=Y$2,IF($C92&gt;=Y$2,$D92,0),0)</f>
        <v>0</v>
      </c>
      <c r="Z92" s="63" t="n">
        <f aca="false">IF($B92&lt;=Z$2,IF($C92&gt;=Z$2,$D92,0),0)</f>
        <v>0</v>
      </c>
      <c r="AA92" s="63" t="n">
        <f aca="false">IF($B92&lt;=AA$2,IF($C92&gt;=AA$2,$D92,0),0)</f>
        <v>0</v>
      </c>
      <c r="AB92" s="63" t="n">
        <f aca="false">IF($B92&lt;=AB$2,IF($C92&gt;=AB$2,$D92,0),0)</f>
        <v>0</v>
      </c>
      <c r="AC92" s="63" t="n">
        <f aca="false">IF($B92&lt;=AC$2,IF($C92&gt;=AC$2,$D92,0),0)</f>
        <v>0</v>
      </c>
      <c r="AD92" s="63" t="n">
        <f aca="false">IF($B92&lt;=AD$2,IF($C92&gt;=AD$2,$D92,0),0)</f>
        <v>0</v>
      </c>
      <c r="AE92" s="63" t="n">
        <f aca="false">IF($B92&lt;=AE$2,IF($C92&gt;=AE$2,$D92,0),0)</f>
        <v>0</v>
      </c>
      <c r="AF92" s="63" t="n">
        <f aca="false">IF($B92&lt;=AF$2,IF($C92&gt;=AF$2,$D92,0),0)</f>
        <v>0</v>
      </c>
      <c r="AG92" s="63" t="n">
        <f aca="false">IF($B92&lt;=AG$2,IF($C92&gt;=AG$2,$D92,0),0)</f>
        <v>0</v>
      </c>
      <c r="AH92" s="63" t="n">
        <f aca="false">IF($B92&lt;=AH$2,IF($C92&gt;=AH$2,$D92,0),0)</f>
        <v>0</v>
      </c>
      <c r="AI92" s="63" t="n">
        <f aca="false">IF($B92&lt;=AI$2,IF($C92&gt;=AI$2,$D92,0),0)</f>
        <v>0</v>
      </c>
      <c r="AJ92" s="63" t="n">
        <f aca="false">IF($B92&lt;=AJ$2,IF($C92&gt;=AJ$2,$D92,0),0)</f>
        <v>0</v>
      </c>
      <c r="AK92" s="63" t="n">
        <f aca="false">IF($B92&lt;=AK$2,IF($C92&gt;=AK$2,$D92,0),0)</f>
        <v>0</v>
      </c>
      <c r="AL92" s="63" t="n">
        <f aca="false">IF($B92&lt;=AL$2,IF($C92&gt;=AL$2,$D92,0),0)</f>
        <v>0</v>
      </c>
      <c r="AM92" s="63" t="n">
        <f aca="false">IF($B92&lt;=AM$2,IF($C92&gt;=AM$2,$D92,0),0)</f>
        <v>0</v>
      </c>
      <c r="AN92" s="63" t="n">
        <f aca="false">IF($B92&lt;=AN$2,IF($C92&gt;=AN$2,$D92,0),0)</f>
        <v>0</v>
      </c>
      <c r="AO92" s="63" t="n">
        <f aca="false">IF($B92&lt;=AO$2,IF($C92&gt;=AO$2,$D92,0),0)</f>
        <v>0</v>
      </c>
      <c r="AP92" s="63" t="n">
        <f aca="false">IF($B92&lt;=AP$2,IF($C92&gt;=AP$2,$D92,0),0)</f>
        <v>0</v>
      </c>
      <c r="AQ92" s="63" t="n">
        <f aca="false">IF($B92&lt;=AQ$2,IF($C92&gt;=AQ$2,$D92,0),0)</f>
        <v>0</v>
      </c>
      <c r="AR92" s="63" t="n">
        <f aca="false">IF($B92&lt;=AR$2,IF($C92&gt;=AR$2,$D92,0),0)</f>
        <v>0</v>
      </c>
      <c r="AS92" s="63" t="n">
        <f aca="false">IF($B92&lt;=AS$2,IF($C92&gt;=AS$2,$D92,0),0)</f>
        <v>0</v>
      </c>
      <c r="AT92" s="63" t="n">
        <f aca="false">IF($B92&lt;=AT$2,IF($C92&gt;=AT$2,$D92,0),0)</f>
        <v>0</v>
      </c>
      <c r="AU92" s="63" t="n">
        <f aca="false">IF($B92&lt;=AU$2,IF($C92&gt;=AU$2,$D92,0),0)</f>
        <v>0</v>
      </c>
      <c r="AV92" s="63" t="n">
        <f aca="false">IF($B92&lt;=AV$2,IF($C92&gt;=AV$2,$D92,0),0)</f>
        <v>0</v>
      </c>
      <c r="AW92" s="63" t="n">
        <f aca="false">IF($B92&lt;=AW$2,IF($C92&gt;=AW$2,$D92,0),0)</f>
        <v>0</v>
      </c>
      <c r="AX92" s="63" t="n">
        <f aca="false">IF($B92&lt;=AX$2,IF($C92&gt;=AX$2,$D92,0),0)</f>
        <v>0</v>
      </c>
      <c r="AY92" s="63" t="n">
        <f aca="false">IF($B92&lt;=AY$2,IF($C92&gt;=AY$2,$D92,0),0)</f>
        <v>0</v>
      </c>
      <c r="AZ92" s="63" t="n">
        <f aca="false">IF($B92&lt;=AZ$2,IF($C92&gt;=AZ$2,$D92,0),0)</f>
        <v>0</v>
      </c>
      <c r="BA92" s="63" t="n">
        <f aca="false">IF($B92&lt;=BA$2,IF($C92&gt;=BA$2,$D92,0),0)</f>
        <v>0</v>
      </c>
      <c r="BB92" s="63" t="n">
        <f aca="false">IF($B92&lt;=BB$2,IF($C92&gt;=BB$2,$D92,0),0)</f>
        <v>0</v>
      </c>
      <c r="BC92" s="63" t="n">
        <f aca="false">IF($B92&lt;=BC$2,IF($C92&gt;=BC$2,$D92,0),0)</f>
        <v>0</v>
      </c>
      <c r="BD92" s="63" t="n">
        <f aca="false">IF($B92&lt;=BD$2,IF($C92&gt;=BD$2,$D92,0),0)</f>
        <v>0</v>
      </c>
      <c r="BE92" s="63" t="n">
        <f aca="false">IF($B92&lt;=BE$2,IF($C92&gt;=BE$2,$D92,0),0)</f>
        <v>0</v>
      </c>
      <c r="BF92" s="63" t="n">
        <f aca="false">IF($B92&lt;=BF$2,IF($C92&gt;=BF$2,$D92,0),0)</f>
        <v>0</v>
      </c>
      <c r="BG92" s="63" t="n">
        <f aca="false">IF($B92&lt;=BG$2,IF($C92&gt;=BG$2,$D92,0),0)</f>
        <v>0</v>
      </c>
      <c r="BH92" s="63" t="n">
        <f aca="false">IF($B92&lt;=BH$2,IF($C92&gt;=BH$2,$D92,0),0)</f>
        <v>0</v>
      </c>
      <c r="BI92" s="63" t="n">
        <f aca="false">IF($B92&lt;=BI$2,IF($C92&gt;=BI$2,$D92,0),0)</f>
        <v>0</v>
      </c>
      <c r="BJ92" s="63" t="n">
        <f aca="false">IF($B92&lt;=BJ$2,IF($C92&gt;=BJ$2,$D92,0),0)</f>
        <v>0</v>
      </c>
      <c r="BK92" s="63" t="n">
        <f aca="false">IF($B92&lt;=BK$2,IF($C92&gt;=BK$2,$D92,0),0)</f>
        <v>0</v>
      </c>
      <c r="BL92" s="63" t="n">
        <f aca="false">IF($B92&lt;=BL$2,IF($C92&gt;=BL$2,$D92,0),0)</f>
        <v>0</v>
      </c>
      <c r="BM92" s="63" t="n">
        <f aca="false">IF($B92&lt;=BM$2,IF($C92&gt;=BM$2,$D92,0),0)</f>
        <v>0</v>
      </c>
      <c r="BN92" s="63" t="n">
        <f aca="false">IF($B92&lt;=BN$2,IF($C92&gt;=BN$2,$D92,0),0)</f>
        <v>0</v>
      </c>
      <c r="BO92" s="63" t="n">
        <f aca="false">IF($B92&lt;=BO$2,IF($C92&gt;=BO$2,$D92,0),0)</f>
        <v>0</v>
      </c>
      <c r="BP92" s="63" t="n">
        <f aca="false">IF($B92&lt;=BP$2,IF($C92&gt;=BP$2,$D92,0),0)</f>
        <v>0</v>
      </c>
      <c r="BQ92" s="63" t="n">
        <f aca="false">IF($B92&lt;=BQ$2,IF($C92&gt;=BQ$2,$D92,0),0)</f>
        <v>0</v>
      </c>
      <c r="BR92" s="63" t="n">
        <f aca="false">IF($B92&lt;=BR$2,IF($C92&gt;=BR$2,$D92,0),0)</f>
        <v>0</v>
      </c>
      <c r="BS92" s="63" t="n">
        <f aca="false">IF($B92&lt;=BS$2,IF($C92&gt;=BS$2,$D92,0),0)</f>
        <v>0</v>
      </c>
      <c r="BT92" s="63" t="n">
        <f aca="false">IF($B92&lt;=BT$2,IF($C92&gt;=BT$2,$D92,0),0)</f>
        <v>0</v>
      </c>
      <c r="BU92" s="63" t="n">
        <f aca="false">IF($B92&lt;=BU$2,IF($C92&gt;=BU$2,$D92,0),0)</f>
        <v>0</v>
      </c>
      <c r="BV92" s="63" t="n">
        <f aca="false">IF($B92&lt;=BV$2,IF($C92&gt;=BV$2,$D92,0),0)</f>
        <v>0</v>
      </c>
    </row>
    <row r="93" customFormat="false" ht="12.75" hidden="false" customHeight="false" outlineLevel="0" collapsed="false">
      <c r="B93" s="59" t="n">
        <v>36861</v>
      </c>
      <c r="C93" s="59" t="n">
        <v>36861</v>
      </c>
      <c r="F93" s="7" t="s">
        <v>137</v>
      </c>
      <c r="G93" s="7" t="s">
        <v>138</v>
      </c>
      <c r="H93" s="73" t="n">
        <f aca="false">((I93-E93)*SUM(M93:AV93)*10000)</f>
        <v>0</v>
      </c>
      <c r="I93" s="61" t="n">
        <v>0.59</v>
      </c>
      <c r="K93" s="7" t="str">
        <f aca="false">IF(I93=1,0,G93)</f>
        <v>west</v>
      </c>
      <c r="L93" s="63" t="n">
        <f aca="false">IF($B93&lt;=L$2,IF($C93&gt;=L$2,$D93,0),0)</f>
        <v>0</v>
      </c>
      <c r="M93" s="63" t="n">
        <f aca="false">IF($B93&lt;=M$2,IF($C93&gt;=M$2,$D93,0),0)</f>
        <v>0</v>
      </c>
      <c r="N93" s="63" t="n">
        <f aca="false">IF($B93&lt;=N$2,IF($C93&gt;=N$2,$D93,0),0)</f>
        <v>0</v>
      </c>
      <c r="O93" s="63" t="n">
        <f aca="false">IF($B93&lt;=O$2,IF($C93&gt;=O$2,$D93,0),0)</f>
        <v>0</v>
      </c>
      <c r="P93" s="63" t="n">
        <f aca="false">IF($B93&lt;=P$2,IF($C93&gt;=P$2,$D93,0),0)</f>
        <v>0</v>
      </c>
      <c r="Q93" s="63" t="n">
        <f aca="false">IF($B93&lt;=Q$2,IF($C93&gt;=Q$2,$D93,0),0)</f>
        <v>0</v>
      </c>
      <c r="R93" s="63" t="n">
        <f aca="false">IF($B93&lt;=R$2,IF($C93&gt;=R$2,$D93,0),0)</f>
        <v>0</v>
      </c>
      <c r="S93" s="63" t="n">
        <f aca="false">IF($B93&lt;=S$2,IF($C93&gt;=S$2,$D93,0),0)</f>
        <v>0</v>
      </c>
      <c r="T93" s="63" t="n">
        <f aca="false">IF($B93&lt;=T$2,IF($C93&gt;=T$2,$D93,0),0)</f>
        <v>0</v>
      </c>
      <c r="U93" s="63" t="n">
        <f aca="false">IF($B93&lt;=U$2,IF($C93&gt;=U$2,$D93,0),0)</f>
        <v>0</v>
      </c>
      <c r="V93" s="63" t="n">
        <f aca="false">IF($B93&lt;=V$2,IF($C93&gt;=V$2,$D93,0),0)</f>
        <v>0</v>
      </c>
      <c r="W93" s="63" t="n">
        <f aca="false">IF($B93&lt;=W$2,IF($C93&gt;=W$2,$D93,0),0)</f>
        <v>0</v>
      </c>
      <c r="X93" s="63" t="n">
        <f aca="false">IF($B93&lt;=X$2,IF($C93&gt;=X$2,$D93,0),0)</f>
        <v>0</v>
      </c>
      <c r="Y93" s="63" t="n">
        <f aca="false">IF($B93&lt;=Y$2,IF($C93&gt;=Y$2,$D93,0),0)</f>
        <v>0</v>
      </c>
      <c r="Z93" s="63" t="n">
        <f aca="false">IF($B93&lt;=Z$2,IF($C93&gt;=Z$2,$D93,0),0)</f>
        <v>0</v>
      </c>
      <c r="AA93" s="63" t="n">
        <f aca="false">IF($B93&lt;=AA$2,IF($C93&gt;=AA$2,$D93,0),0)</f>
        <v>0</v>
      </c>
      <c r="AB93" s="63" t="n">
        <f aca="false">IF($B93&lt;=AB$2,IF($C93&gt;=AB$2,$D93,0),0)</f>
        <v>0</v>
      </c>
      <c r="AC93" s="63" t="n">
        <f aca="false">IF($B93&lt;=AC$2,IF($C93&gt;=AC$2,$D93,0),0)</f>
        <v>0</v>
      </c>
      <c r="AD93" s="63" t="n">
        <f aca="false">IF($B93&lt;=AD$2,IF($C93&gt;=AD$2,$D93,0),0)</f>
        <v>0</v>
      </c>
      <c r="AE93" s="63" t="n">
        <f aca="false">IF($B93&lt;=AE$2,IF($C93&gt;=AE$2,$D93,0),0)</f>
        <v>0</v>
      </c>
      <c r="AF93" s="63" t="n">
        <f aca="false">IF($B93&lt;=AF$2,IF($C93&gt;=AF$2,$D93,0),0)</f>
        <v>0</v>
      </c>
      <c r="AG93" s="63" t="n">
        <f aca="false">IF($B93&lt;=AG$2,IF($C93&gt;=AG$2,$D93,0),0)</f>
        <v>0</v>
      </c>
      <c r="AH93" s="63" t="n">
        <f aca="false">IF($B93&lt;=AH$2,IF($C93&gt;=AH$2,$D93,0),0)</f>
        <v>0</v>
      </c>
      <c r="AI93" s="63" t="n">
        <f aca="false">IF($B93&lt;=AI$2,IF($C93&gt;=AI$2,$D93,0),0)</f>
        <v>0</v>
      </c>
      <c r="AJ93" s="63" t="n">
        <f aca="false">IF($B93&lt;=AJ$2,IF($C93&gt;=AJ$2,$D93,0),0)</f>
        <v>0</v>
      </c>
      <c r="AK93" s="63" t="n">
        <f aca="false">IF($B93&lt;=AK$2,IF($C93&gt;=AK$2,$D93,0),0)</f>
        <v>0</v>
      </c>
      <c r="AL93" s="63" t="n">
        <f aca="false">IF($B93&lt;=AL$2,IF($C93&gt;=AL$2,$D93,0),0)</f>
        <v>0</v>
      </c>
      <c r="AM93" s="63" t="n">
        <f aca="false">IF($B93&lt;=AM$2,IF($C93&gt;=AM$2,$D93,0),0)</f>
        <v>0</v>
      </c>
      <c r="AN93" s="63" t="n">
        <f aca="false">IF($B93&lt;=AN$2,IF($C93&gt;=AN$2,$D93,0),0)</f>
        <v>0</v>
      </c>
      <c r="AO93" s="63" t="n">
        <f aca="false">IF($B93&lt;=AO$2,IF($C93&gt;=AO$2,$D93,0),0)</f>
        <v>0</v>
      </c>
      <c r="AP93" s="63" t="n">
        <f aca="false">IF($B93&lt;=AP$2,IF($C93&gt;=AP$2,$D93,0),0)</f>
        <v>0</v>
      </c>
      <c r="AQ93" s="63" t="n">
        <f aca="false">IF($B93&lt;=AQ$2,IF($C93&gt;=AQ$2,$D93,0),0)</f>
        <v>0</v>
      </c>
      <c r="AR93" s="63" t="n">
        <f aca="false">IF($B93&lt;=AR$2,IF($C93&gt;=AR$2,$D93,0),0)</f>
        <v>0</v>
      </c>
      <c r="AS93" s="63" t="n">
        <f aca="false">IF($B93&lt;=AS$2,IF($C93&gt;=AS$2,$D93,0),0)</f>
        <v>0</v>
      </c>
      <c r="AT93" s="63" t="n">
        <f aca="false">IF($B93&lt;=AT$2,IF($C93&gt;=AT$2,$D93,0),0)</f>
        <v>0</v>
      </c>
      <c r="AU93" s="63" t="n">
        <f aca="false">IF($B93&lt;=AU$2,IF($C93&gt;=AU$2,$D93,0),0)</f>
        <v>0</v>
      </c>
      <c r="AV93" s="63" t="n">
        <f aca="false">IF($B93&lt;=AV$2,IF($C93&gt;=AV$2,$D93,0),0)</f>
        <v>0</v>
      </c>
      <c r="AW93" s="63" t="n">
        <f aca="false">IF($B93&lt;=AW$2,IF($C93&gt;=AW$2,$D93,0),0)</f>
        <v>0</v>
      </c>
      <c r="AX93" s="63" t="n">
        <f aca="false">IF($B93&lt;=AX$2,IF($C93&gt;=AX$2,$D93,0),0)</f>
        <v>0</v>
      </c>
      <c r="AY93" s="63" t="n">
        <f aca="false">IF($B93&lt;=AY$2,IF($C93&gt;=AY$2,$D93,0),0)</f>
        <v>0</v>
      </c>
      <c r="AZ93" s="63" t="n">
        <f aca="false">IF($B93&lt;=AZ$2,IF($C93&gt;=AZ$2,$D93,0),0)</f>
        <v>0</v>
      </c>
      <c r="BA93" s="63" t="n">
        <f aca="false">IF($B93&lt;=BA$2,IF($C93&gt;=BA$2,$D93,0),0)</f>
        <v>0</v>
      </c>
      <c r="BB93" s="63" t="n">
        <f aca="false">IF($B93&lt;=BB$2,IF($C93&gt;=BB$2,$D93,0),0)</f>
        <v>0</v>
      </c>
      <c r="BC93" s="63" t="n">
        <f aca="false">IF($B93&lt;=BC$2,IF($C93&gt;=BC$2,$D93,0),0)</f>
        <v>0</v>
      </c>
      <c r="BD93" s="63" t="n">
        <f aca="false">IF($B93&lt;=BD$2,IF($C93&gt;=BD$2,$D93,0),0)</f>
        <v>0</v>
      </c>
      <c r="BE93" s="63" t="n">
        <f aca="false">IF($B93&lt;=BE$2,IF($C93&gt;=BE$2,$D93,0),0)</f>
        <v>0</v>
      </c>
      <c r="BF93" s="63" t="n">
        <f aca="false">IF($B93&lt;=BF$2,IF($C93&gt;=BF$2,$D93,0),0)</f>
        <v>0</v>
      </c>
      <c r="BG93" s="63" t="n">
        <f aca="false">IF($B93&lt;=BG$2,IF($C93&gt;=BG$2,$D93,0),0)</f>
        <v>0</v>
      </c>
      <c r="BH93" s="63" t="n">
        <f aca="false">IF($B93&lt;=BH$2,IF($C93&gt;=BH$2,$D93,0),0)</f>
        <v>0</v>
      </c>
      <c r="BI93" s="63" t="n">
        <f aca="false">IF($B93&lt;=BI$2,IF($C93&gt;=BI$2,$D93,0),0)</f>
        <v>0</v>
      </c>
      <c r="BJ93" s="63" t="n">
        <f aca="false">IF($B93&lt;=BJ$2,IF($C93&gt;=BJ$2,$D93,0),0)</f>
        <v>0</v>
      </c>
      <c r="BK93" s="63" t="n">
        <f aca="false">IF($B93&lt;=BK$2,IF($C93&gt;=BK$2,$D93,0),0)</f>
        <v>0</v>
      </c>
      <c r="BL93" s="63" t="n">
        <f aca="false">IF($B93&lt;=BL$2,IF($C93&gt;=BL$2,$D93,0),0)</f>
        <v>0</v>
      </c>
      <c r="BM93" s="63" t="n">
        <f aca="false">IF($B93&lt;=BM$2,IF($C93&gt;=BM$2,$D93,0),0)</f>
        <v>0</v>
      </c>
      <c r="BN93" s="63" t="n">
        <f aca="false">IF($B93&lt;=BN$2,IF($C93&gt;=BN$2,$D93,0),0)</f>
        <v>0</v>
      </c>
      <c r="BO93" s="63" t="n">
        <f aca="false">IF($B93&lt;=BO$2,IF($C93&gt;=BO$2,$D93,0),0)</f>
        <v>0</v>
      </c>
      <c r="BP93" s="63" t="n">
        <f aca="false">IF($B93&lt;=BP$2,IF($C93&gt;=BP$2,$D93,0),0)</f>
        <v>0</v>
      </c>
      <c r="BQ93" s="63" t="n">
        <f aca="false">IF($B93&lt;=BQ$2,IF($C93&gt;=BQ$2,$D93,0),0)</f>
        <v>0</v>
      </c>
      <c r="BR93" s="63" t="n">
        <f aca="false">IF($B93&lt;=BR$2,IF($C93&gt;=BR$2,$D93,0),0)</f>
        <v>0</v>
      </c>
      <c r="BS93" s="63" t="n">
        <f aca="false">IF($B93&lt;=BS$2,IF($C93&gt;=BS$2,$D93,0),0)</f>
        <v>0</v>
      </c>
      <c r="BT93" s="63" t="n">
        <f aca="false">IF($B93&lt;=BT$2,IF($C93&gt;=BT$2,$D93,0),0)</f>
        <v>0</v>
      </c>
      <c r="BU93" s="63" t="n">
        <f aca="false">IF($B93&lt;=BU$2,IF($C93&gt;=BU$2,$D93,0),0)</f>
        <v>0</v>
      </c>
      <c r="BV93" s="63" t="n">
        <f aca="false">IF($B93&lt;=BV$2,IF($C93&gt;=BV$2,$D93,0),0)</f>
        <v>0</v>
      </c>
    </row>
    <row r="94" customFormat="false" ht="12.75" hidden="false" customHeight="false" outlineLevel="0" collapsed="false">
      <c r="B94" s="59" t="n">
        <v>36861</v>
      </c>
      <c r="C94" s="59" t="n">
        <v>36951</v>
      </c>
      <c r="F94" s="7" t="s">
        <v>137</v>
      </c>
      <c r="G94" s="7" t="s">
        <v>138</v>
      </c>
      <c r="H94" s="73" t="n">
        <f aca="false">((I94-E94)*SUM(M94:AV94)*10000)</f>
        <v>0</v>
      </c>
      <c r="I94" s="61" t="n">
        <v>0.59</v>
      </c>
      <c r="K94" s="7" t="str">
        <f aca="false">IF(I94=1,0,G94)</f>
        <v>west</v>
      </c>
      <c r="L94" s="63" t="n">
        <f aca="false">IF($B94&lt;=L$2,IF($C94&gt;=L$2,$D94,0),0)</f>
        <v>0</v>
      </c>
      <c r="M94" s="63" t="n">
        <f aca="false">IF($B94&lt;=M$2,IF($C94&gt;=M$2,$D94,0),0)</f>
        <v>0</v>
      </c>
      <c r="N94" s="63" t="n">
        <f aca="false">IF($B94&lt;=N$2,IF($C94&gt;=N$2,$D94,0),0)</f>
        <v>0</v>
      </c>
      <c r="O94" s="63" t="n">
        <f aca="false">IF($B94&lt;=O$2,IF($C94&gt;=O$2,$D94,0),0)</f>
        <v>0</v>
      </c>
      <c r="P94" s="63" t="n">
        <f aca="false">IF($B94&lt;=P$2,IF($C94&gt;=P$2,$D94,0),0)</f>
        <v>0</v>
      </c>
      <c r="Q94" s="63" t="n">
        <f aca="false">IF($B94&lt;=Q$2,IF($C94&gt;=Q$2,$D94,0),0)</f>
        <v>0</v>
      </c>
      <c r="R94" s="63" t="n">
        <f aca="false">IF($B94&lt;=R$2,IF($C94&gt;=R$2,$D94,0),0)</f>
        <v>0</v>
      </c>
      <c r="S94" s="63" t="n">
        <f aca="false">IF($B94&lt;=S$2,IF($C94&gt;=S$2,$D94,0),0)</f>
        <v>0</v>
      </c>
      <c r="T94" s="63" t="n">
        <f aca="false">IF($B94&lt;=T$2,IF($C94&gt;=T$2,$D94,0),0)</f>
        <v>0</v>
      </c>
      <c r="U94" s="63" t="n">
        <f aca="false">IF($B94&lt;=U$2,IF($C94&gt;=U$2,$D94,0),0)</f>
        <v>0</v>
      </c>
      <c r="V94" s="63" t="n">
        <f aca="false">IF($B94&lt;=V$2,IF($C94&gt;=V$2,$D94,0),0)</f>
        <v>0</v>
      </c>
      <c r="W94" s="63" t="n">
        <f aca="false">IF($B94&lt;=W$2,IF($C94&gt;=W$2,$D94,0),0)</f>
        <v>0</v>
      </c>
      <c r="X94" s="63" t="n">
        <f aca="false">IF($B94&lt;=X$2,IF($C94&gt;=X$2,$D94,0),0)</f>
        <v>0</v>
      </c>
      <c r="Y94" s="63" t="n">
        <f aca="false">IF($B94&lt;=Y$2,IF($C94&gt;=Y$2,$D94,0),0)</f>
        <v>0</v>
      </c>
      <c r="Z94" s="63" t="n">
        <f aca="false">IF($B94&lt;=Z$2,IF($C94&gt;=Z$2,$D94,0),0)</f>
        <v>0</v>
      </c>
      <c r="AA94" s="63" t="n">
        <f aca="false">IF($B94&lt;=AA$2,IF($C94&gt;=AA$2,$D94,0),0)</f>
        <v>0</v>
      </c>
      <c r="AB94" s="63" t="n">
        <f aca="false">IF($B94&lt;=AB$2,IF($C94&gt;=AB$2,$D94,0),0)</f>
        <v>0</v>
      </c>
      <c r="AC94" s="63" t="n">
        <f aca="false">IF($B94&lt;=AC$2,IF($C94&gt;=AC$2,$D94,0),0)</f>
        <v>0</v>
      </c>
      <c r="AD94" s="63" t="n">
        <f aca="false">IF($B94&lt;=AD$2,IF($C94&gt;=AD$2,$D94,0),0)</f>
        <v>0</v>
      </c>
      <c r="AE94" s="63" t="n">
        <f aca="false">IF($B94&lt;=AE$2,IF($C94&gt;=AE$2,$D94,0),0)</f>
        <v>0</v>
      </c>
      <c r="AF94" s="63" t="n">
        <f aca="false">IF($B94&lt;=AF$2,IF($C94&gt;=AF$2,$D94,0),0)</f>
        <v>0</v>
      </c>
      <c r="AG94" s="63" t="n">
        <f aca="false">IF($B94&lt;=AG$2,IF($C94&gt;=AG$2,$D94,0),0)</f>
        <v>0</v>
      </c>
      <c r="AH94" s="63" t="n">
        <f aca="false">IF($B94&lt;=AH$2,IF($C94&gt;=AH$2,$D94,0),0)</f>
        <v>0</v>
      </c>
      <c r="AI94" s="63" t="n">
        <f aca="false">IF($B94&lt;=AI$2,IF($C94&gt;=AI$2,$D94,0),0)</f>
        <v>0</v>
      </c>
      <c r="AJ94" s="63" t="n">
        <f aca="false">IF($B94&lt;=AJ$2,IF($C94&gt;=AJ$2,$D94,0),0)</f>
        <v>0</v>
      </c>
      <c r="AK94" s="63" t="n">
        <f aca="false">IF($B94&lt;=AK$2,IF($C94&gt;=AK$2,$D94,0),0)</f>
        <v>0</v>
      </c>
      <c r="AL94" s="63" t="n">
        <f aca="false">IF($B94&lt;=AL$2,IF($C94&gt;=AL$2,$D94,0),0)</f>
        <v>0</v>
      </c>
      <c r="AM94" s="63" t="n">
        <f aca="false">IF($B94&lt;=AM$2,IF($C94&gt;=AM$2,$D94,0),0)</f>
        <v>0</v>
      </c>
      <c r="AN94" s="63" t="n">
        <f aca="false">IF($B94&lt;=AN$2,IF($C94&gt;=AN$2,$D94,0),0)</f>
        <v>0</v>
      </c>
      <c r="AO94" s="63" t="n">
        <f aca="false">IF($B94&lt;=AO$2,IF($C94&gt;=AO$2,$D94,0),0)</f>
        <v>0</v>
      </c>
      <c r="AP94" s="63" t="n">
        <f aca="false">IF($B94&lt;=AP$2,IF($C94&gt;=AP$2,$D94,0),0)</f>
        <v>0</v>
      </c>
      <c r="AQ94" s="63" t="n">
        <f aca="false">IF($B94&lt;=AQ$2,IF($C94&gt;=AQ$2,$D94,0),0)</f>
        <v>0</v>
      </c>
      <c r="AR94" s="63" t="n">
        <f aca="false">IF($B94&lt;=AR$2,IF($C94&gt;=AR$2,$D94,0),0)</f>
        <v>0</v>
      </c>
      <c r="AS94" s="63" t="n">
        <f aca="false">IF($B94&lt;=AS$2,IF($C94&gt;=AS$2,$D94,0),0)</f>
        <v>0</v>
      </c>
      <c r="AT94" s="63" t="n">
        <f aca="false">IF($B94&lt;=AT$2,IF($C94&gt;=AT$2,$D94,0),0)</f>
        <v>0</v>
      </c>
      <c r="AU94" s="63" t="n">
        <f aca="false">IF($B94&lt;=AU$2,IF($C94&gt;=AU$2,$D94,0),0)</f>
        <v>0</v>
      </c>
      <c r="AV94" s="63" t="n">
        <f aca="false">IF($B94&lt;=AV$2,IF($C94&gt;=AV$2,$D94,0),0)</f>
        <v>0</v>
      </c>
      <c r="AW94" s="63" t="n">
        <f aca="false">IF($B94&lt;=AW$2,IF($C94&gt;=AW$2,$D94,0),0)</f>
        <v>0</v>
      </c>
      <c r="AX94" s="63" t="n">
        <f aca="false">IF($B94&lt;=AX$2,IF($C94&gt;=AX$2,$D94,0),0)</f>
        <v>0</v>
      </c>
      <c r="AY94" s="63" t="n">
        <f aca="false">IF($B94&lt;=AY$2,IF($C94&gt;=AY$2,$D94,0),0)</f>
        <v>0</v>
      </c>
      <c r="AZ94" s="63" t="n">
        <f aca="false">IF($B94&lt;=AZ$2,IF($C94&gt;=AZ$2,$D94,0),0)</f>
        <v>0</v>
      </c>
      <c r="BA94" s="63" t="n">
        <f aca="false">IF($B94&lt;=BA$2,IF($C94&gt;=BA$2,$D94,0),0)</f>
        <v>0</v>
      </c>
      <c r="BB94" s="63" t="n">
        <f aca="false">IF($B94&lt;=BB$2,IF($C94&gt;=BB$2,$D94,0),0)</f>
        <v>0</v>
      </c>
      <c r="BC94" s="63" t="n">
        <f aca="false">IF($B94&lt;=BC$2,IF($C94&gt;=BC$2,$D94,0),0)</f>
        <v>0</v>
      </c>
      <c r="BD94" s="63" t="n">
        <f aca="false">IF($B94&lt;=BD$2,IF($C94&gt;=BD$2,$D94,0),0)</f>
        <v>0</v>
      </c>
      <c r="BE94" s="63" t="n">
        <f aca="false">IF($B94&lt;=BE$2,IF($C94&gt;=BE$2,$D94,0),0)</f>
        <v>0</v>
      </c>
      <c r="BF94" s="63" t="n">
        <f aca="false">IF($B94&lt;=BF$2,IF($C94&gt;=BF$2,$D94,0),0)</f>
        <v>0</v>
      </c>
      <c r="BG94" s="63" t="n">
        <f aca="false">IF($B94&lt;=BG$2,IF($C94&gt;=BG$2,$D94,0),0)</f>
        <v>0</v>
      </c>
      <c r="BH94" s="63" t="n">
        <f aca="false">IF($B94&lt;=BH$2,IF($C94&gt;=BH$2,$D94,0),0)</f>
        <v>0</v>
      </c>
      <c r="BI94" s="63" t="n">
        <f aca="false">IF($B94&lt;=BI$2,IF($C94&gt;=BI$2,$D94,0),0)</f>
        <v>0</v>
      </c>
      <c r="BJ94" s="63" t="n">
        <f aca="false">IF($B94&lt;=BJ$2,IF($C94&gt;=BJ$2,$D94,0),0)</f>
        <v>0</v>
      </c>
      <c r="BK94" s="63" t="n">
        <f aca="false">IF($B94&lt;=BK$2,IF($C94&gt;=BK$2,$D94,0),0)</f>
        <v>0</v>
      </c>
      <c r="BL94" s="63" t="n">
        <f aca="false">IF($B94&lt;=BL$2,IF($C94&gt;=BL$2,$D94,0),0)</f>
        <v>0</v>
      </c>
      <c r="BM94" s="63" t="n">
        <f aca="false">IF($B94&lt;=BM$2,IF($C94&gt;=BM$2,$D94,0),0)</f>
        <v>0</v>
      </c>
      <c r="BN94" s="63" t="n">
        <f aca="false">IF($B94&lt;=BN$2,IF($C94&gt;=BN$2,$D94,0),0)</f>
        <v>0</v>
      </c>
      <c r="BO94" s="63" t="n">
        <f aca="false">IF($B94&lt;=BO$2,IF($C94&gt;=BO$2,$D94,0),0)</f>
        <v>0</v>
      </c>
      <c r="BP94" s="63" t="n">
        <f aca="false">IF($B94&lt;=BP$2,IF($C94&gt;=BP$2,$D94,0),0)</f>
        <v>0</v>
      </c>
      <c r="BQ94" s="63" t="n">
        <f aca="false">IF($B94&lt;=BQ$2,IF($C94&gt;=BQ$2,$D94,0),0)</f>
        <v>0</v>
      </c>
      <c r="BR94" s="63" t="n">
        <f aca="false">IF($B94&lt;=BR$2,IF($C94&gt;=BR$2,$D94,0),0)</f>
        <v>0</v>
      </c>
      <c r="BS94" s="63" t="n">
        <f aca="false">IF($B94&lt;=BS$2,IF($C94&gt;=BS$2,$D94,0),0)</f>
        <v>0</v>
      </c>
      <c r="BT94" s="63" t="n">
        <f aca="false">IF($B94&lt;=BT$2,IF($C94&gt;=BT$2,$D94,0),0)</f>
        <v>0</v>
      </c>
      <c r="BU94" s="63" t="n">
        <f aca="false">IF($B94&lt;=BU$2,IF($C94&gt;=BU$2,$D94,0),0)</f>
        <v>0</v>
      </c>
      <c r="BV94" s="63" t="n">
        <f aca="false">IF($B94&lt;=BV$2,IF($C94&gt;=BV$2,$D94,0),0)</f>
        <v>0</v>
      </c>
    </row>
    <row r="95" customFormat="false" ht="12.75" hidden="false" customHeight="false" outlineLevel="0" collapsed="false">
      <c r="B95" s="59" t="n">
        <v>36982</v>
      </c>
      <c r="C95" s="59" t="n">
        <v>37165</v>
      </c>
      <c r="F95" s="7" t="s">
        <v>137</v>
      </c>
      <c r="G95" s="7" t="s">
        <v>138</v>
      </c>
      <c r="H95" s="73" t="n">
        <f aca="false">((I95-E95)*SUM(M95:AV95)*10000)</f>
        <v>-0</v>
      </c>
      <c r="I95" s="61" t="n">
        <v>-0.72</v>
      </c>
      <c r="K95" s="7" t="str">
        <f aca="false">IF(I95=1,0,G95)</f>
        <v>west</v>
      </c>
      <c r="L95" s="63" t="n">
        <f aca="false">IF($B95&lt;=L$2,IF($C95&gt;=L$2,$D95,0),0)</f>
        <v>0</v>
      </c>
      <c r="M95" s="63" t="n">
        <f aca="false">IF($B95&lt;=M$2,IF($C95&gt;=M$2,$D95,0),0)</f>
        <v>0</v>
      </c>
      <c r="N95" s="63" t="n">
        <f aca="false">IF($B95&lt;=N$2,IF($C95&gt;=N$2,$D95,0),0)</f>
        <v>0</v>
      </c>
      <c r="O95" s="63" t="n">
        <f aca="false">IF($B95&lt;=O$2,IF($C95&gt;=O$2,$D95,0),0)</f>
        <v>0</v>
      </c>
      <c r="P95" s="63" t="n">
        <f aca="false">IF($B95&lt;=P$2,IF($C95&gt;=P$2,$D95,0),0)</f>
        <v>0</v>
      </c>
      <c r="Q95" s="63" t="n">
        <f aca="false">IF($B95&lt;=Q$2,IF($C95&gt;=Q$2,$D95,0),0)</f>
        <v>0</v>
      </c>
      <c r="R95" s="63" t="n">
        <f aca="false">IF($B95&lt;=R$2,IF($C95&gt;=R$2,$D95,0),0)</f>
        <v>0</v>
      </c>
      <c r="S95" s="63" t="n">
        <f aca="false">IF($B95&lt;=S$2,IF($C95&gt;=S$2,$D95,0),0)</f>
        <v>0</v>
      </c>
      <c r="T95" s="63" t="n">
        <f aca="false">IF($B95&lt;=T$2,IF($C95&gt;=T$2,$D95,0),0)</f>
        <v>0</v>
      </c>
      <c r="U95" s="63" t="n">
        <f aca="false">IF($B95&lt;=U$2,IF($C95&gt;=U$2,$D95,0),0)</f>
        <v>0</v>
      </c>
      <c r="V95" s="63" t="n">
        <f aca="false">IF($B95&lt;=V$2,IF($C95&gt;=V$2,$D95,0),0)</f>
        <v>0</v>
      </c>
      <c r="W95" s="63" t="n">
        <f aca="false">IF($B95&lt;=W$2,IF($C95&gt;=W$2,$D95,0),0)</f>
        <v>0</v>
      </c>
      <c r="X95" s="63" t="n">
        <f aca="false">IF($B95&lt;=X$2,IF($C95&gt;=X$2,$D95,0),0)</f>
        <v>0</v>
      </c>
      <c r="Y95" s="63" t="n">
        <f aca="false">IF($B95&lt;=Y$2,IF($C95&gt;=Y$2,$D95,0),0)</f>
        <v>0</v>
      </c>
      <c r="Z95" s="63" t="n">
        <f aca="false">IF($B95&lt;=Z$2,IF($C95&gt;=Z$2,$D95,0),0)</f>
        <v>0</v>
      </c>
      <c r="AA95" s="63" t="n">
        <f aca="false">IF($B95&lt;=AA$2,IF($C95&gt;=AA$2,$D95,0),0)</f>
        <v>0</v>
      </c>
      <c r="AB95" s="63" t="n">
        <f aca="false">IF($B95&lt;=AB$2,IF($C95&gt;=AB$2,$D95,0),0)</f>
        <v>0</v>
      </c>
      <c r="AC95" s="63" t="n">
        <f aca="false">IF($B95&lt;=AC$2,IF($C95&gt;=AC$2,$D95,0),0)</f>
        <v>0</v>
      </c>
      <c r="AD95" s="63" t="n">
        <f aca="false">IF($B95&lt;=AD$2,IF($C95&gt;=AD$2,$D95,0),0)</f>
        <v>0</v>
      </c>
      <c r="AE95" s="63" t="n">
        <f aca="false">IF($B95&lt;=AE$2,IF($C95&gt;=AE$2,$D95,0),0)</f>
        <v>0</v>
      </c>
      <c r="AF95" s="63" t="n">
        <f aca="false">IF($B95&lt;=AF$2,IF($C95&gt;=AF$2,$D95,0),0)</f>
        <v>0</v>
      </c>
      <c r="AG95" s="63" t="n">
        <f aca="false">IF($B95&lt;=AG$2,IF($C95&gt;=AG$2,$D95,0),0)</f>
        <v>0</v>
      </c>
      <c r="AH95" s="63" t="n">
        <f aca="false">IF($B95&lt;=AH$2,IF($C95&gt;=AH$2,$D95,0),0)</f>
        <v>0</v>
      </c>
      <c r="AI95" s="63" t="n">
        <f aca="false">IF($B95&lt;=AI$2,IF($C95&gt;=AI$2,$D95,0),0)</f>
        <v>0</v>
      </c>
      <c r="AJ95" s="63" t="n">
        <f aca="false">IF($B95&lt;=AJ$2,IF($C95&gt;=AJ$2,$D95,0),0)</f>
        <v>0</v>
      </c>
      <c r="AK95" s="63" t="n">
        <f aca="false">IF($B95&lt;=AK$2,IF($C95&gt;=AK$2,$D95,0),0)</f>
        <v>0</v>
      </c>
      <c r="AL95" s="63" t="n">
        <f aca="false">IF($B95&lt;=AL$2,IF($C95&gt;=AL$2,$D95,0),0)</f>
        <v>0</v>
      </c>
      <c r="AM95" s="63" t="n">
        <f aca="false">IF($B95&lt;=AM$2,IF($C95&gt;=AM$2,$D95,0),0)</f>
        <v>0</v>
      </c>
      <c r="AN95" s="63" t="n">
        <f aca="false">IF($B95&lt;=AN$2,IF($C95&gt;=AN$2,$D95,0),0)</f>
        <v>0</v>
      </c>
      <c r="AO95" s="63" t="n">
        <f aca="false">IF($B95&lt;=AO$2,IF($C95&gt;=AO$2,$D95,0),0)</f>
        <v>0</v>
      </c>
      <c r="AP95" s="63" t="n">
        <f aca="false">IF($B95&lt;=AP$2,IF($C95&gt;=AP$2,$D95,0),0)</f>
        <v>0</v>
      </c>
      <c r="AQ95" s="63" t="n">
        <f aca="false">IF($B95&lt;=AQ$2,IF($C95&gt;=AQ$2,$D95,0),0)</f>
        <v>0</v>
      </c>
      <c r="AR95" s="63" t="n">
        <f aca="false">IF($B95&lt;=AR$2,IF($C95&gt;=AR$2,$D95,0),0)</f>
        <v>0</v>
      </c>
      <c r="AS95" s="63" t="n">
        <f aca="false">IF($B95&lt;=AS$2,IF($C95&gt;=AS$2,$D95,0),0)</f>
        <v>0</v>
      </c>
      <c r="AT95" s="63" t="n">
        <f aca="false">IF($B95&lt;=AT$2,IF($C95&gt;=AT$2,$D95,0),0)</f>
        <v>0</v>
      </c>
      <c r="AU95" s="63" t="n">
        <f aca="false">IF($B95&lt;=AU$2,IF($C95&gt;=AU$2,$D95,0),0)</f>
        <v>0</v>
      </c>
      <c r="AV95" s="63" t="n">
        <f aca="false">IF($B95&lt;=AV$2,IF($C95&gt;=AV$2,$D95,0),0)</f>
        <v>0</v>
      </c>
      <c r="AW95" s="63" t="n">
        <f aca="false">IF($B95&lt;=AW$2,IF($C95&gt;=AW$2,$D95,0),0)</f>
        <v>0</v>
      </c>
      <c r="AX95" s="63" t="n">
        <f aca="false">IF($B95&lt;=AX$2,IF($C95&gt;=AX$2,$D95,0),0)</f>
        <v>0</v>
      </c>
      <c r="AY95" s="63" t="n">
        <f aca="false">IF($B95&lt;=AY$2,IF($C95&gt;=AY$2,$D95,0),0)</f>
        <v>0</v>
      </c>
      <c r="AZ95" s="63" t="n">
        <f aca="false">IF($B95&lt;=AZ$2,IF($C95&gt;=AZ$2,$D95,0),0)</f>
        <v>0</v>
      </c>
      <c r="BA95" s="63" t="n">
        <f aca="false">IF($B95&lt;=BA$2,IF($C95&gt;=BA$2,$D95,0),0)</f>
        <v>0</v>
      </c>
      <c r="BB95" s="63" t="n">
        <f aca="false">IF($B95&lt;=BB$2,IF($C95&gt;=BB$2,$D95,0),0)</f>
        <v>0</v>
      </c>
      <c r="BC95" s="63" t="n">
        <f aca="false">IF($B95&lt;=BC$2,IF($C95&gt;=BC$2,$D95,0),0)</f>
        <v>0</v>
      </c>
      <c r="BD95" s="63" t="n">
        <f aca="false">IF($B95&lt;=BD$2,IF($C95&gt;=BD$2,$D95,0),0)</f>
        <v>0</v>
      </c>
      <c r="BE95" s="63" t="n">
        <f aca="false">IF($B95&lt;=BE$2,IF($C95&gt;=BE$2,$D95,0),0)</f>
        <v>0</v>
      </c>
      <c r="BF95" s="63" t="n">
        <f aca="false">IF($B95&lt;=BF$2,IF($C95&gt;=BF$2,$D95,0),0)</f>
        <v>0</v>
      </c>
      <c r="BG95" s="63" t="n">
        <f aca="false">IF($B95&lt;=BG$2,IF($C95&gt;=BG$2,$D95,0),0)</f>
        <v>0</v>
      </c>
      <c r="BH95" s="63" t="n">
        <f aca="false">IF($B95&lt;=BH$2,IF($C95&gt;=BH$2,$D95,0),0)</f>
        <v>0</v>
      </c>
      <c r="BI95" s="63" t="n">
        <f aca="false">IF($B95&lt;=BI$2,IF($C95&gt;=BI$2,$D95,0),0)</f>
        <v>0</v>
      </c>
      <c r="BJ95" s="63" t="n">
        <f aca="false">IF($B95&lt;=BJ$2,IF($C95&gt;=BJ$2,$D95,0),0)</f>
        <v>0</v>
      </c>
      <c r="BK95" s="63" t="n">
        <f aca="false">IF($B95&lt;=BK$2,IF($C95&gt;=BK$2,$D95,0),0)</f>
        <v>0</v>
      </c>
      <c r="BL95" s="63" t="n">
        <f aca="false">IF($B95&lt;=BL$2,IF($C95&gt;=BL$2,$D95,0),0)</f>
        <v>0</v>
      </c>
      <c r="BM95" s="63" t="n">
        <f aca="false">IF($B95&lt;=BM$2,IF($C95&gt;=BM$2,$D95,0),0)</f>
        <v>0</v>
      </c>
      <c r="BN95" s="63" t="n">
        <f aca="false">IF($B95&lt;=BN$2,IF($C95&gt;=BN$2,$D95,0),0)</f>
        <v>0</v>
      </c>
      <c r="BO95" s="63" t="n">
        <f aca="false">IF($B95&lt;=BO$2,IF($C95&gt;=BO$2,$D95,0),0)</f>
        <v>0</v>
      </c>
      <c r="BP95" s="63" t="n">
        <f aca="false">IF($B95&lt;=BP$2,IF($C95&gt;=BP$2,$D95,0),0)</f>
        <v>0</v>
      </c>
      <c r="BQ95" s="63" t="n">
        <f aca="false">IF($B95&lt;=BQ$2,IF($C95&gt;=BQ$2,$D95,0),0)</f>
        <v>0</v>
      </c>
      <c r="BR95" s="63" t="n">
        <f aca="false">IF($B95&lt;=BR$2,IF($C95&gt;=BR$2,$D95,0),0)</f>
        <v>0</v>
      </c>
      <c r="BS95" s="63" t="n">
        <f aca="false">IF($B95&lt;=BS$2,IF($C95&gt;=BS$2,$D95,0),0)</f>
        <v>0</v>
      </c>
      <c r="BT95" s="63" t="n">
        <f aca="false">IF($B95&lt;=BT$2,IF($C95&gt;=BT$2,$D95,0),0)</f>
        <v>0</v>
      </c>
      <c r="BU95" s="63" t="n">
        <f aca="false">IF($B95&lt;=BU$2,IF($C95&gt;=BU$2,$D95,0),0)</f>
        <v>0</v>
      </c>
      <c r="BV95" s="63" t="n">
        <f aca="false">IF($B95&lt;=BV$2,IF($C95&gt;=BV$2,$D95,0),0)</f>
        <v>0</v>
      </c>
    </row>
    <row r="96" customFormat="false" ht="12.75" hidden="false" customHeight="false" outlineLevel="0" collapsed="false">
      <c r="H96" s="73" t="n">
        <f aca="false">((I96-E96)*SUM(M96:AV96)*10000)</f>
        <v>0</v>
      </c>
      <c r="I96" s="61" t="n">
        <v>0.59</v>
      </c>
      <c r="K96" s="7" t="n">
        <f aca="false">IF(I96=1,0,G96)</f>
        <v>0</v>
      </c>
      <c r="L96" s="63" t="n">
        <f aca="false">IF($B96&lt;=L$2,IF($C96&gt;=L$2,$D96,0),0)</f>
        <v>0</v>
      </c>
      <c r="M96" s="63" t="n">
        <f aca="false">IF($B96&lt;=M$2,IF($C96&gt;=M$2,$D96,0),0)</f>
        <v>0</v>
      </c>
      <c r="N96" s="63" t="n">
        <f aca="false">IF($B96&lt;=N$2,IF($C96&gt;=N$2,$D96,0),0)</f>
        <v>0</v>
      </c>
      <c r="O96" s="63" t="n">
        <f aca="false">IF($B96&lt;=O$2,IF($C96&gt;=O$2,$D96,0),0)</f>
        <v>0</v>
      </c>
      <c r="P96" s="63" t="n">
        <f aca="false">IF($B96&lt;=P$2,IF($C96&gt;=P$2,$D96,0),0)</f>
        <v>0</v>
      </c>
      <c r="Q96" s="63" t="n">
        <f aca="false">IF($B96&lt;=Q$2,IF($C96&gt;=Q$2,$D96,0),0)</f>
        <v>0</v>
      </c>
      <c r="R96" s="63" t="n">
        <f aca="false">IF($B96&lt;=R$2,IF($C96&gt;=R$2,$D96,0),0)</f>
        <v>0</v>
      </c>
      <c r="S96" s="63" t="n">
        <f aca="false">IF($B96&lt;=S$2,IF($C96&gt;=S$2,$D96,0),0)</f>
        <v>0</v>
      </c>
      <c r="T96" s="63" t="n">
        <f aca="false">IF($B96&lt;=T$2,IF($C96&gt;=T$2,$D96,0),0)</f>
        <v>0</v>
      </c>
      <c r="U96" s="63" t="n">
        <f aca="false">IF($B96&lt;=U$2,IF($C96&gt;=U$2,$D96,0),0)</f>
        <v>0</v>
      </c>
      <c r="V96" s="63" t="n">
        <f aca="false">IF($B96&lt;=V$2,IF($C96&gt;=V$2,$D96,0),0)</f>
        <v>0</v>
      </c>
      <c r="W96" s="63" t="n">
        <f aca="false">IF($B96&lt;=W$2,IF($C96&gt;=W$2,$D96,0),0)</f>
        <v>0</v>
      </c>
      <c r="X96" s="63" t="n">
        <f aca="false">IF($B96&lt;=X$2,IF($C96&gt;=X$2,$D96,0),0)</f>
        <v>0</v>
      </c>
      <c r="Y96" s="63" t="n">
        <f aca="false">IF($B96&lt;=Y$2,IF($C96&gt;=Y$2,$D96,0),0)</f>
        <v>0</v>
      </c>
      <c r="Z96" s="63" t="n">
        <f aca="false">IF($B96&lt;=Z$2,IF($C96&gt;=Z$2,$D96,0),0)</f>
        <v>0</v>
      </c>
      <c r="AA96" s="63" t="n">
        <f aca="false">IF($B96&lt;=AA$2,IF($C96&gt;=AA$2,$D96,0),0)</f>
        <v>0</v>
      </c>
      <c r="AB96" s="63" t="n">
        <f aca="false">IF($B96&lt;=AB$2,IF($C96&gt;=AB$2,$D96,0),0)</f>
        <v>0</v>
      </c>
      <c r="AC96" s="63" t="n">
        <f aca="false">IF($B96&lt;=AC$2,IF($C96&gt;=AC$2,$D96,0),0)</f>
        <v>0</v>
      </c>
      <c r="AD96" s="63" t="n">
        <f aca="false">IF($B96&lt;=AD$2,IF($C96&gt;=AD$2,$D96,0),0)</f>
        <v>0</v>
      </c>
      <c r="AE96" s="63" t="n">
        <f aca="false">IF($B96&lt;=AE$2,IF($C96&gt;=AE$2,$D96,0),0)</f>
        <v>0</v>
      </c>
      <c r="AF96" s="63" t="n">
        <f aca="false">IF($B96&lt;=AF$2,IF($C96&gt;=AF$2,$D96,0),0)</f>
        <v>0</v>
      </c>
      <c r="AG96" s="63" t="n">
        <f aca="false">IF($B96&lt;=AG$2,IF($C96&gt;=AG$2,$D96,0),0)</f>
        <v>0</v>
      </c>
      <c r="AH96" s="63" t="n">
        <f aca="false">IF($B96&lt;=AH$2,IF($C96&gt;=AH$2,$D96,0),0)</f>
        <v>0</v>
      </c>
      <c r="AI96" s="63" t="n">
        <f aca="false">IF($B96&lt;=AI$2,IF($C96&gt;=AI$2,$D96,0),0)</f>
        <v>0</v>
      </c>
      <c r="AJ96" s="63" t="n">
        <f aca="false">IF($B96&lt;=AJ$2,IF($C96&gt;=AJ$2,$D96,0),0)</f>
        <v>0</v>
      </c>
      <c r="AK96" s="63" t="n">
        <f aca="false">IF($B96&lt;=AK$2,IF($C96&gt;=AK$2,$D96,0),0)</f>
        <v>0</v>
      </c>
      <c r="AL96" s="63" t="n">
        <f aca="false">IF($B96&lt;=AL$2,IF($C96&gt;=AL$2,$D96,0),0)</f>
        <v>0</v>
      </c>
      <c r="AM96" s="63" t="n">
        <f aca="false">IF($B96&lt;=AM$2,IF($C96&gt;=AM$2,$D96,0),0)</f>
        <v>0</v>
      </c>
      <c r="AN96" s="63" t="n">
        <f aca="false">IF($B96&lt;=AN$2,IF($C96&gt;=AN$2,$D96,0),0)</f>
        <v>0</v>
      </c>
      <c r="AO96" s="63" t="n">
        <f aca="false">IF($B96&lt;=AO$2,IF($C96&gt;=AO$2,$D96,0),0)</f>
        <v>0</v>
      </c>
      <c r="AP96" s="63" t="n">
        <f aca="false">IF($B96&lt;=AP$2,IF($C96&gt;=AP$2,$D96,0),0)</f>
        <v>0</v>
      </c>
      <c r="AQ96" s="63" t="n">
        <f aca="false">IF($B96&lt;=AQ$2,IF($C96&gt;=AQ$2,$D96,0),0)</f>
        <v>0</v>
      </c>
      <c r="AR96" s="63" t="n">
        <f aca="false">IF($B96&lt;=AR$2,IF($C96&gt;=AR$2,$D96,0),0)</f>
        <v>0</v>
      </c>
      <c r="AS96" s="63" t="n">
        <f aca="false">IF($B96&lt;=AS$2,IF($C96&gt;=AS$2,$D96,0),0)</f>
        <v>0</v>
      </c>
      <c r="AT96" s="63" t="n">
        <f aca="false">IF($B96&lt;=AT$2,IF($C96&gt;=AT$2,$D96,0),0)</f>
        <v>0</v>
      </c>
      <c r="AU96" s="63" t="n">
        <f aca="false">IF($B96&lt;=AU$2,IF($C96&gt;=AU$2,$D96,0),0)</f>
        <v>0</v>
      </c>
      <c r="AV96" s="63" t="n">
        <f aca="false">IF($B96&lt;=AV$2,IF($C96&gt;=AV$2,$D96,0),0)</f>
        <v>0</v>
      </c>
      <c r="AW96" s="63" t="n">
        <f aca="false">IF($B96&lt;=AW$2,IF($C96&gt;=AW$2,$D96,0),0)</f>
        <v>0</v>
      </c>
      <c r="AX96" s="63" t="n">
        <f aca="false">IF($B96&lt;=AX$2,IF($C96&gt;=AX$2,$D96,0),0)</f>
        <v>0</v>
      </c>
      <c r="AY96" s="63" t="n">
        <f aca="false">IF($B96&lt;=AY$2,IF($C96&gt;=AY$2,$D96,0),0)</f>
        <v>0</v>
      </c>
      <c r="AZ96" s="63" t="n">
        <f aca="false">IF($B96&lt;=AZ$2,IF($C96&gt;=AZ$2,$D96,0),0)</f>
        <v>0</v>
      </c>
      <c r="BA96" s="63" t="n">
        <f aca="false">IF($B96&lt;=BA$2,IF($C96&gt;=BA$2,$D96,0),0)</f>
        <v>0</v>
      </c>
      <c r="BB96" s="63" t="n">
        <f aca="false">IF($B96&lt;=BB$2,IF($C96&gt;=BB$2,$D96,0),0)</f>
        <v>0</v>
      </c>
      <c r="BC96" s="63" t="n">
        <f aca="false">IF($B96&lt;=BC$2,IF($C96&gt;=BC$2,$D96,0),0)</f>
        <v>0</v>
      </c>
      <c r="BD96" s="63" t="n">
        <f aca="false">IF($B96&lt;=BD$2,IF($C96&gt;=BD$2,$D96,0),0)</f>
        <v>0</v>
      </c>
      <c r="BE96" s="63" t="n">
        <f aca="false">IF($B96&lt;=BE$2,IF($C96&gt;=BE$2,$D96,0),0)</f>
        <v>0</v>
      </c>
      <c r="BF96" s="63" t="n">
        <f aca="false">IF($B96&lt;=BF$2,IF($C96&gt;=BF$2,$D96,0),0)</f>
        <v>0</v>
      </c>
      <c r="BG96" s="63" t="n">
        <f aca="false">IF($B96&lt;=BG$2,IF($C96&gt;=BG$2,$D96,0),0)</f>
        <v>0</v>
      </c>
      <c r="BH96" s="63" t="n">
        <f aca="false">IF($B96&lt;=BH$2,IF($C96&gt;=BH$2,$D96,0),0)</f>
        <v>0</v>
      </c>
      <c r="BI96" s="63" t="n">
        <f aca="false">IF($B96&lt;=BI$2,IF($C96&gt;=BI$2,$D96,0),0)</f>
        <v>0</v>
      </c>
      <c r="BJ96" s="63" t="n">
        <f aca="false">IF($B96&lt;=BJ$2,IF($C96&gt;=BJ$2,$D96,0),0)</f>
        <v>0</v>
      </c>
      <c r="BK96" s="63" t="n">
        <f aca="false">IF($B96&lt;=BK$2,IF($C96&gt;=BK$2,$D96,0),0)</f>
        <v>0</v>
      </c>
      <c r="BL96" s="63" t="n">
        <f aca="false">IF($B96&lt;=BL$2,IF($C96&gt;=BL$2,$D96,0),0)</f>
        <v>0</v>
      </c>
      <c r="BM96" s="63" t="n">
        <f aca="false">IF($B96&lt;=BM$2,IF($C96&gt;=BM$2,$D96,0),0)</f>
        <v>0</v>
      </c>
      <c r="BN96" s="63" t="n">
        <f aca="false">IF($B96&lt;=BN$2,IF($C96&gt;=BN$2,$D96,0),0)</f>
        <v>0</v>
      </c>
      <c r="BO96" s="63" t="n">
        <f aca="false">IF($B96&lt;=BO$2,IF($C96&gt;=BO$2,$D96,0),0)</f>
        <v>0</v>
      </c>
      <c r="BP96" s="63" t="n">
        <f aca="false">IF($B96&lt;=BP$2,IF($C96&gt;=BP$2,$D96,0),0)</f>
        <v>0</v>
      </c>
      <c r="BQ96" s="63" t="n">
        <f aca="false">IF($B96&lt;=BQ$2,IF($C96&gt;=BQ$2,$D96,0),0)</f>
        <v>0</v>
      </c>
      <c r="BR96" s="63" t="n">
        <f aca="false">IF($B96&lt;=BR$2,IF($C96&gt;=BR$2,$D96,0),0)</f>
        <v>0</v>
      </c>
      <c r="BS96" s="63" t="n">
        <f aca="false">IF($B96&lt;=BS$2,IF($C96&gt;=BS$2,$D96,0),0)</f>
        <v>0</v>
      </c>
      <c r="BT96" s="63" t="n">
        <f aca="false">IF($B96&lt;=BT$2,IF($C96&gt;=BT$2,$D96,0),0)</f>
        <v>0</v>
      </c>
      <c r="BU96" s="63" t="n">
        <f aca="false">IF($B96&lt;=BU$2,IF($C96&gt;=BU$2,$D96,0),0)</f>
        <v>0</v>
      </c>
      <c r="BV96" s="63" t="n">
        <f aca="false">IF($B96&lt;=BV$2,IF($C96&gt;=BV$2,$D96,0),0)</f>
        <v>0</v>
      </c>
    </row>
    <row r="97" customFormat="false" ht="12.75" hidden="false" customHeight="false" outlineLevel="0" collapsed="false">
      <c r="B97" s="59" t="n">
        <v>36861</v>
      </c>
      <c r="C97" s="59" t="n">
        <v>36861</v>
      </c>
      <c r="F97" s="7" t="s">
        <v>139</v>
      </c>
      <c r="G97" s="7" t="s">
        <v>138</v>
      </c>
      <c r="H97" s="73" t="n">
        <f aca="false">((I97-E97)*SUM(M97:AV97)*10000)</f>
        <v>-0</v>
      </c>
      <c r="I97" s="61" t="n">
        <v>-0.72</v>
      </c>
      <c r="K97" s="7" t="str">
        <f aca="false">IF(I97=1,0,G97)</f>
        <v>west</v>
      </c>
      <c r="L97" s="63" t="n">
        <f aca="false">IF($B97&lt;=L$2,IF($C97&gt;=L$2,$D97,0),0)</f>
        <v>0</v>
      </c>
      <c r="M97" s="63" t="n">
        <f aca="false">IF($B97&lt;=M$2,IF($C97&gt;=M$2,$D97,0),0)</f>
        <v>0</v>
      </c>
      <c r="N97" s="63" t="n">
        <f aca="false">IF($B97&lt;=N$2,IF($C97&gt;=N$2,$D97,0),0)</f>
        <v>0</v>
      </c>
      <c r="O97" s="63" t="n">
        <f aca="false">IF($B97&lt;=O$2,IF($C97&gt;=O$2,$D97,0),0)</f>
        <v>0</v>
      </c>
      <c r="P97" s="63" t="n">
        <f aca="false">IF($B97&lt;=P$2,IF($C97&gt;=P$2,$D97,0),0)</f>
        <v>0</v>
      </c>
      <c r="Q97" s="63" t="n">
        <f aca="false">IF($B97&lt;=Q$2,IF($C97&gt;=Q$2,$D97,0),0)</f>
        <v>0</v>
      </c>
      <c r="R97" s="63" t="n">
        <f aca="false">IF($B97&lt;=R$2,IF($C97&gt;=R$2,$D97,0),0)</f>
        <v>0</v>
      </c>
      <c r="S97" s="63" t="n">
        <f aca="false">IF($B97&lt;=S$2,IF($C97&gt;=S$2,$D97,0),0)</f>
        <v>0</v>
      </c>
      <c r="T97" s="63" t="n">
        <f aca="false">IF($B97&lt;=T$2,IF($C97&gt;=T$2,$D97,0),0)</f>
        <v>0</v>
      </c>
      <c r="U97" s="63" t="n">
        <f aca="false">IF($B97&lt;=U$2,IF($C97&gt;=U$2,$D97,0),0)</f>
        <v>0</v>
      </c>
      <c r="V97" s="63" t="n">
        <f aca="false">IF($B97&lt;=V$2,IF($C97&gt;=V$2,$D97,0),0)</f>
        <v>0</v>
      </c>
      <c r="W97" s="63" t="n">
        <f aca="false">IF($B97&lt;=W$2,IF($C97&gt;=W$2,$D97,0),0)</f>
        <v>0</v>
      </c>
      <c r="X97" s="63" t="n">
        <f aca="false">IF($B97&lt;=X$2,IF($C97&gt;=X$2,$D97,0),0)</f>
        <v>0</v>
      </c>
      <c r="Y97" s="63" t="n">
        <f aca="false">IF($B97&lt;=Y$2,IF($C97&gt;=Y$2,$D97,0),0)</f>
        <v>0</v>
      </c>
      <c r="Z97" s="63" t="n">
        <f aca="false">IF($B97&lt;=Z$2,IF($C97&gt;=Z$2,$D97,0),0)</f>
        <v>0</v>
      </c>
      <c r="AA97" s="63" t="n">
        <f aca="false">IF($B97&lt;=AA$2,IF($C97&gt;=AA$2,$D97,0),0)</f>
        <v>0</v>
      </c>
      <c r="AB97" s="63" t="n">
        <f aca="false">IF($B97&lt;=AB$2,IF($C97&gt;=AB$2,$D97,0),0)</f>
        <v>0</v>
      </c>
      <c r="AC97" s="63" t="n">
        <f aca="false">IF($B97&lt;=AC$2,IF($C97&gt;=AC$2,$D97,0),0)</f>
        <v>0</v>
      </c>
      <c r="AD97" s="63" t="n">
        <f aca="false">IF($B97&lt;=AD$2,IF($C97&gt;=AD$2,$D97,0),0)</f>
        <v>0</v>
      </c>
      <c r="AE97" s="63" t="n">
        <f aca="false">IF($B97&lt;=AE$2,IF($C97&gt;=AE$2,$D97,0),0)</f>
        <v>0</v>
      </c>
      <c r="AF97" s="63" t="n">
        <f aca="false">IF($B97&lt;=AF$2,IF($C97&gt;=AF$2,$D97,0),0)</f>
        <v>0</v>
      </c>
      <c r="AG97" s="63" t="n">
        <f aca="false">IF($B97&lt;=AG$2,IF($C97&gt;=AG$2,$D97,0),0)</f>
        <v>0</v>
      </c>
      <c r="AH97" s="63" t="n">
        <f aca="false">IF($B97&lt;=AH$2,IF($C97&gt;=AH$2,$D97,0),0)</f>
        <v>0</v>
      </c>
      <c r="AI97" s="63" t="n">
        <f aca="false">IF($B97&lt;=AI$2,IF($C97&gt;=AI$2,$D97,0),0)</f>
        <v>0</v>
      </c>
      <c r="AJ97" s="63" t="n">
        <f aca="false">IF($B97&lt;=AJ$2,IF($C97&gt;=AJ$2,$D97,0),0)</f>
        <v>0</v>
      </c>
      <c r="AK97" s="63" t="n">
        <f aca="false">IF($B97&lt;=AK$2,IF($C97&gt;=AK$2,$D97,0),0)</f>
        <v>0</v>
      </c>
      <c r="AL97" s="63" t="n">
        <f aca="false">IF($B97&lt;=AL$2,IF($C97&gt;=AL$2,$D97,0),0)</f>
        <v>0</v>
      </c>
      <c r="AM97" s="63" t="n">
        <f aca="false">IF($B97&lt;=AM$2,IF($C97&gt;=AM$2,$D97,0),0)</f>
        <v>0</v>
      </c>
      <c r="AN97" s="63" t="n">
        <f aca="false">IF($B97&lt;=AN$2,IF($C97&gt;=AN$2,$D97,0),0)</f>
        <v>0</v>
      </c>
      <c r="AO97" s="63" t="n">
        <f aca="false">IF($B97&lt;=AO$2,IF($C97&gt;=AO$2,$D97,0),0)</f>
        <v>0</v>
      </c>
      <c r="AP97" s="63" t="n">
        <f aca="false">IF($B97&lt;=AP$2,IF($C97&gt;=AP$2,$D97,0),0)</f>
        <v>0</v>
      </c>
      <c r="AQ97" s="63" t="n">
        <f aca="false">IF($B97&lt;=AQ$2,IF($C97&gt;=AQ$2,$D97,0),0)</f>
        <v>0</v>
      </c>
      <c r="AR97" s="63" t="n">
        <f aca="false">IF($B97&lt;=AR$2,IF($C97&gt;=AR$2,$D97,0),0)</f>
        <v>0</v>
      </c>
      <c r="AS97" s="63" t="n">
        <f aca="false">IF($B97&lt;=AS$2,IF($C97&gt;=AS$2,$D97,0),0)</f>
        <v>0</v>
      </c>
      <c r="AT97" s="63" t="n">
        <f aca="false">IF($B97&lt;=AT$2,IF($C97&gt;=AT$2,$D97,0),0)</f>
        <v>0</v>
      </c>
      <c r="AU97" s="63" t="n">
        <f aca="false">IF($B97&lt;=AU$2,IF($C97&gt;=AU$2,$D97,0),0)</f>
        <v>0</v>
      </c>
      <c r="AV97" s="63" t="n">
        <f aca="false">IF($B97&lt;=AV$2,IF($C97&gt;=AV$2,$D97,0),0)</f>
        <v>0</v>
      </c>
      <c r="AW97" s="63" t="n">
        <f aca="false">IF($B97&lt;=AW$2,IF($C97&gt;=AW$2,$D97,0),0)</f>
        <v>0</v>
      </c>
      <c r="AX97" s="63" t="n">
        <f aca="false">IF($B97&lt;=AX$2,IF($C97&gt;=AX$2,$D97,0),0)</f>
        <v>0</v>
      </c>
      <c r="AY97" s="63" t="n">
        <f aca="false">IF($B97&lt;=AY$2,IF($C97&gt;=AY$2,$D97,0),0)</f>
        <v>0</v>
      </c>
      <c r="AZ97" s="63" t="n">
        <f aca="false">IF($B97&lt;=AZ$2,IF($C97&gt;=AZ$2,$D97,0),0)</f>
        <v>0</v>
      </c>
      <c r="BA97" s="63" t="n">
        <f aca="false">IF($B97&lt;=BA$2,IF($C97&gt;=BA$2,$D97,0),0)</f>
        <v>0</v>
      </c>
      <c r="BB97" s="63" t="n">
        <f aca="false">IF($B97&lt;=BB$2,IF($C97&gt;=BB$2,$D97,0),0)</f>
        <v>0</v>
      </c>
      <c r="BC97" s="63" t="n">
        <f aca="false">IF($B97&lt;=BC$2,IF($C97&gt;=BC$2,$D97,0),0)</f>
        <v>0</v>
      </c>
      <c r="BD97" s="63" t="n">
        <f aca="false">IF($B97&lt;=BD$2,IF($C97&gt;=BD$2,$D97,0),0)</f>
        <v>0</v>
      </c>
      <c r="BE97" s="63" t="n">
        <f aca="false">IF($B97&lt;=BE$2,IF($C97&gt;=BE$2,$D97,0),0)</f>
        <v>0</v>
      </c>
      <c r="BF97" s="63" t="n">
        <f aca="false">IF($B97&lt;=BF$2,IF($C97&gt;=BF$2,$D97,0),0)</f>
        <v>0</v>
      </c>
      <c r="BG97" s="63" t="n">
        <f aca="false">IF($B97&lt;=BG$2,IF($C97&gt;=BG$2,$D97,0),0)</f>
        <v>0</v>
      </c>
      <c r="BH97" s="63" t="n">
        <f aca="false">IF($B97&lt;=BH$2,IF($C97&gt;=BH$2,$D97,0),0)</f>
        <v>0</v>
      </c>
      <c r="BI97" s="63" t="n">
        <f aca="false">IF($B97&lt;=BI$2,IF($C97&gt;=BI$2,$D97,0),0)</f>
        <v>0</v>
      </c>
      <c r="BJ97" s="63" t="n">
        <f aca="false">IF($B97&lt;=BJ$2,IF($C97&gt;=BJ$2,$D97,0),0)</f>
        <v>0</v>
      </c>
      <c r="BK97" s="63" t="n">
        <f aca="false">IF($B97&lt;=BK$2,IF($C97&gt;=BK$2,$D97,0),0)</f>
        <v>0</v>
      </c>
      <c r="BL97" s="63" t="n">
        <f aca="false">IF($B97&lt;=BL$2,IF($C97&gt;=BL$2,$D97,0),0)</f>
        <v>0</v>
      </c>
      <c r="BM97" s="63" t="n">
        <f aca="false">IF($B97&lt;=BM$2,IF($C97&gt;=BM$2,$D97,0),0)</f>
        <v>0</v>
      </c>
      <c r="BN97" s="63" t="n">
        <f aca="false">IF($B97&lt;=BN$2,IF($C97&gt;=BN$2,$D97,0),0)</f>
        <v>0</v>
      </c>
      <c r="BO97" s="63" t="n">
        <f aca="false">IF($B97&lt;=BO$2,IF($C97&gt;=BO$2,$D97,0),0)</f>
        <v>0</v>
      </c>
      <c r="BP97" s="63" t="n">
        <f aca="false">IF($B97&lt;=BP$2,IF($C97&gt;=BP$2,$D97,0),0)</f>
        <v>0</v>
      </c>
      <c r="BQ97" s="63" t="n">
        <f aca="false">IF($B97&lt;=BQ$2,IF($C97&gt;=BQ$2,$D97,0),0)</f>
        <v>0</v>
      </c>
      <c r="BR97" s="63" t="n">
        <f aca="false">IF($B97&lt;=BR$2,IF($C97&gt;=BR$2,$D97,0),0)</f>
        <v>0</v>
      </c>
      <c r="BS97" s="63" t="n">
        <f aca="false">IF($B97&lt;=BS$2,IF($C97&gt;=BS$2,$D97,0),0)</f>
        <v>0</v>
      </c>
      <c r="BT97" s="63" t="n">
        <f aca="false">IF($B97&lt;=BT$2,IF($C97&gt;=BT$2,$D97,0),0)</f>
        <v>0</v>
      </c>
      <c r="BU97" s="63" t="n">
        <f aca="false">IF($B97&lt;=BU$2,IF($C97&gt;=BU$2,$D97,0),0)</f>
        <v>0</v>
      </c>
      <c r="BV97" s="63" t="n">
        <f aca="false">IF($B97&lt;=BV$2,IF($C97&gt;=BV$2,$D97,0),0)</f>
        <v>0</v>
      </c>
    </row>
    <row r="98" customFormat="false" ht="12.75" hidden="false" customHeight="false" outlineLevel="0" collapsed="false">
      <c r="B98" s="59" t="n">
        <v>36892</v>
      </c>
      <c r="C98" s="59" t="n">
        <v>36892</v>
      </c>
      <c r="E98" s="61" t="n">
        <v>-0.46</v>
      </c>
      <c r="F98" s="7" t="s">
        <v>139</v>
      </c>
      <c r="G98" s="7" t="s">
        <v>138</v>
      </c>
      <c r="H98" s="73" t="n">
        <f aca="false">((I98-E98)*SUM(M98:AV98)*10000)</f>
        <v>-0</v>
      </c>
      <c r="I98" s="61" t="n">
        <v>-0.72</v>
      </c>
      <c r="K98" s="7" t="str">
        <f aca="false">IF(I98=1,0,G98)</f>
        <v>west</v>
      </c>
      <c r="L98" s="63" t="n">
        <f aca="false">IF($B98&lt;=L$2,IF($C98&gt;=L$2,$D98,0),0)</f>
        <v>0</v>
      </c>
      <c r="M98" s="63" t="n">
        <f aca="false">IF($B98&lt;=M$2,IF($C98&gt;=M$2,$D98,0),0)</f>
        <v>0</v>
      </c>
      <c r="N98" s="63" t="n">
        <f aca="false">IF($B98&lt;=N$2,IF($C98&gt;=N$2,$D98,0),0)</f>
        <v>0</v>
      </c>
      <c r="O98" s="63" t="n">
        <f aca="false">IF($B98&lt;=O$2,IF($C98&gt;=O$2,$D98,0),0)</f>
        <v>0</v>
      </c>
      <c r="P98" s="63" t="n">
        <f aca="false">IF($B98&lt;=P$2,IF($C98&gt;=P$2,$D98,0),0)</f>
        <v>0</v>
      </c>
      <c r="Q98" s="63" t="n">
        <f aca="false">IF($B98&lt;=Q$2,IF($C98&gt;=Q$2,$D98,0),0)</f>
        <v>0</v>
      </c>
      <c r="R98" s="63" t="n">
        <f aca="false">IF($B98&lt;=R$2,IF($C98&gt;=R$2,$D98,0),0)</f>
        <v>0</v>
      </c>
      <c r="S98" s="63" t="n">
        <f aca="false">IF($B98&lt;=S$2,IF($C98&gt;=S$2,$D98,0),0)</f>
        <v>0</v>
      </c>
      <c r="T98" s="63" t="n">
        <f aca="false">IF($B98&lt;=T$2,IF($C98&gt;=T$2,$D98,0),0)</f>
        <v>0</v>
      </c>
      <c r="U98" s="63" t="n">
        <f aca="false">IF($B98&lt;=U$2,IF($C98&gt;=U$2,$D98,0),0)</f>
        <v>0</v>
      </c>
      <c r="V98" s="63" t="n">
        <f aca="false">IF($B98&lt;=V$2,IF($C98&gt;=V$2,$D98,0),0)</f>
        <v>0</v>
      </c>
      <c r="W98" s="63" t="n">
        <f aca="false">IF($B98&lt;=W$2,IF($C98&gt;=W$2,$D98,0),0)</f>
        <v>0</v>
      </c>
      <c r="X98" s="63" t="n">
        <f aca="false">IF($B98&lt;=X$2,IF($C98&gt;=X$2,$D98,0),0)</f>
        <v>0</v>
      </c>
      <c r="Y98" s="63" t="n">
        <f aca="false">IF($B98&lt;=Y$2,IF($C98&gt;=Y$2,$D98,0),0)</f>
        <v>0</v>
      </c>
      <c r="Z98" s="63" t="n">
        <f aca="false">IF($B98&lt;=Z$2,IF($C98&gt;=Z$2,$D98,0),0)</f>
        <v>0</v>
      </c>
      <c r="AA98" s="63" t="n">
        <f aca="false">IF($B98&lt;=AA$2,IF($C98&gt;=AA$2,$D98,0),0)</f>
        <v>0</v>
      </c>
      <c r="AB98" s="63" t="n">
        <f aca="false">IF($B98&lt;=AB$2,IF($C98&gt;=AB$2,$D98,0),0)</f>
        <v>0</v>
      </c>
      <c r="AC98" s="63" t="n">
        <f aca="false">IF($B98&lt;=AC$2,IF($C98&gt;=AC$2,$D98,0),0)</f>
        <v>0</v>
      </c>
      <c r="AD98" s="63" t="n">
        <f aca="false">IF($B98&lt;=AD$2,IF($C98&gt;=AD$2,$D98,0),0)</f>
        <v>0</v>
      </c>
      <c r="AE98" s="63" t="n">
        <f aca="false">IF($B98&lt;=AE$2,IF($C98&gt;=AE$2,$D98,0),0)</f>
        <v>0</v>
      </c>
      <c r="AF98" s="63" t="n">
        <f aca="false">IF($B98&lt;=AF$2,IF($C98&gt;=AF$2,$D98,0),0)</f>
        <v>0</v>
      </c>
      <c r="AG98" s="63" t="n">
        <f aca="false">IF($B98&lt;=AG$2,IF($C98&gt;=AG$2,$D98,0),0)</f>
        <v>0</v>
      </c>
      <c r="AH98" s="63" t="n">
        <f aca="false">IF($B98&lt;=AH$2,IF($C98&gt;=AH$2,$D98,0),0)</f>
        <v>0</v>
      </c>
      <c r="AI98" s="63" t="n">
        <f aca="false">IF($B98&lt;=AI$2,IF($C98&gt;=AI$2,$D98,0),0)</f>
        <v>0</v>
      </c>
      <c r="AJ98" s="63" t="n">
        <f aca="false">IF($B98&lt;=AJ$2,IF($C98&gt;=AJ$2,$D98,0),0)</f>
        <v>0</v>
      </c>
      <c r="AK98" s="63" t="n">
        <f aca="false">IF($B98&lt;=AK$2,IF($C98&gt;=AK$2,$D98,0),0)</f>
        <v>0</v>
      </c>
      <c r="AL98" s="63" t="n">
        <f aca="false">IF($B98&lt;=AL$2,IF($C98&gt;=AL$2,$D98,0),0)</f>
        <v>0</v>
      </c>
      <c r="AM98" s="63" t="n">
        <f aca="false">IF($B98&lt;=AM$2,IF($C98&gt;=AM$2,$D98,0),0)</f>
        <v>0</v>
      </c>
      <c r="AN98" s="63" t="n">
        <f aca="false">IF($B98&lt;=AN$2,IF($C98&gt;=AN$2,$D98,0),0)</f>
        <v>0</v>
      </c>
      <c r="AO98" s="63" t="n">
        <f aca="false">IF($B98&lt;=AO$2,IF($C98&gt;=AO$2,$D98,0),0)</f>
        <v>0</v>
      </c>
      <c r="AP98" s="63" t="n">
        <f aca="false">IF($B98&lt;=AP$2,IF($C98&gt;=AP$2,$D98,0),0)</f>
        <v>0</v>
      </c>
      <c r="AQ98" s="63" t="n">
        <f aca="false">IF($B98&lt;=AQ$2,IF($C98&gt;=AQ$2,$D98,0),0)</f>
        <v>0</v>
      </c>
      <c r="AR98" s="63" t="n">
        <f aca="false">IF($B98&lt;=AR$2,IF($C98&gt;=AR$2,$D98,0),0)</f>
        <v>0</v>
      </c>
      <c r="AS98" s="63" t="n">
        <f aca="false">IF($B98&lt;=AS$2,IF($C98&gt;=AS$2,$D98,0),0)</f>
        <v>0</v>
      </c>
      <c r="AT98" s="63" t="n">
        <f aca="false">IF($B98&lt;=AT$2,IF($C98&gt;=AT$2,$D98,0),0)</f>
        <v>0</v>
      </c>
      <c r="AU98" s="63" t="n">
        <f aca="false">IF($B98&lt;=AU$2,IF($C98&gt;=AU$2,$D98,0),0)</f>
        <v>0</v>
      </c>
      <c r="AV98" s="63" t="n">
        <f aca="false">IF($B98&lt;=AV$2,IF($C98&gt;=AV$2,$D98,0),0)</f>
        <v>0</v>
      </c>
      <c r="AW98" s="63" t="n">
        <f aca="false">IF($B98&lt;=AW$2,IF($C98&gt;=AW$2,$D98,0),0)</f>
        <v>0</v>
      </c>
      <c r="AX98" s="63" t="n">
        <f aca="false">IF($B98&lt;=AX$2,IF($C98&gt;=AX$2,$D98,0),0)</f>
        <v>0</v>
      </c>
      <c r="AY98" s="63" t="n">
        <f aca="false">IF($B98&lt;=AY$2,IF($C98&gt;=AY$2,$D98,0),0)</f>
        <v>0</v>
      </c>
      <c r="AZ98" s="63" t="n">
        <f aca="false">IF($B98&lt;=AZ$2,IF($C98&gt;=AZ$2,$D98,0),0)</f>
        <v>0</v>
      </c>
      <c r="BA98" s="63" t="n">
        <f aca="false">IF($B98&lt;=BA$2,IF($C98&gt;=BA$2,$D98,0),0)</f>
        <v>0</v>
      </c>
      <c r="BB98" s="63" t="n">
        <f aca="false">IF($B98&lt;=BB$2,IF($C98&gt;=BB$2,$D98,0),0)</f>
        <v>0</v>
      </c>
      <c r="BC98" s="63" t="n">
        <f aca="false">IF($B98&lt;=BC$2,IF($C98&gt;=BC$2,$D98,0),0)</f>
        <v>0</v>
      </c>
      <c r="BD98" s="63" t="n">
        <f aca="false">IF($B98&lt;=BD$2,IF($C98&gt;=BD$2,$D98,0),0)</f>
        <v>0</v>
      </c>
      <c r="BE98" s="63" t="n">
        <f aca="false">IF($B98&lt;=BE$2,IF($C98&gt;=BE$2,$D98,0),0)</f>
        <v>0</v>
      </c>
      <c r="BF98" s="63" t="n">
        <f aca="false">IF($B98&lt;=BF$2,IF($C98&gt;=BF$2,$D98,0),0)</f>
        <v>0</v>
      </c>
      <c r="BG98" s="63" t="n">
        <f aca="false">IF($B98&lt;=BG$2,IF($C98&gt;=BG$2,$D98,0),0)</f>
        <v>0</v>
      </c>
      <c r="BH98" s="63" t="n">
        <f aca="false">IF($B98&lt;=BH$2,IF($C98&gt;=BH$2,$D98,0),0)</f>
        <v>0</v>
      </c>
      <c r="BI98" s="63" t="n">
        <f aca="false">IF($B98&lt;=BI$2,IF($C98&gt;=BI$2,$D98,0),0)</f>
        <v>0</v>
      </c>
      <c r="BJ98" s="63" t="n">
        <f aca="false">IF($B98&lt;=BJ$2,IF($C98&gt;=BJ$2,$D98,0),0)</f>
        <v>0</v>
      </c>
      <c r="BK98" s="63" t="n">
        <f aca="false">IF($B98&lt;=BK$2,IF($C98&gt;=BK$2,$D98,0),0)</f>
        <v>0</v>
      </c>
      <c r="BL98" s="63" t="n">
        <f aca="false">IF($B98&lt;=BL$2,IF($C98&gt;=BL$2,$D98,0),0)</f>
        <v>0</v>
      </c>
      <c r="BM98" s="63" t="n">
        <f aca="false">IF($B98&lt;=BM$2,IF($C98&gt;=BM$2,$D98,0),0)</f>
        <v>0</v>
      </c>
      <c r="BN98" s="63" t="n">
        <f aca="false">IF($B98&lt;=BN$2,IF($C98&gt;=BN$2,$D98,0),0)</f>
        <v>0</v>
      </c>
      <c r="BO98" s="63" t="n">
        <f aca="false">IF($B98&lt;=BO$2,IF($C98&gt;=BO$2,$D98,0),0)</f>
        <v>0</v>
      </c>
      <c r="BP98" s="63" t="n">
        <f aca="false">IF($B98&lt;=BP$2,IF($C98&gt;=BP$2,$D98,0),0)</f>
        <v>0</v>
      </c>
      <c r="BQ98" s="63" t="n">
        <f aca="false">IF($B98&lt;=BQ$2,IF($C98&gt;=BQ$2,$D98,0),0)</f>
        <v>0</v>
      </c>
      <c r="BR98" s="63" t="n">
        <f aca="false">IF($B98&lt;=BR$2,IF($C98&gt;=BR$2,$D98,0),0)</f>
        <v>0</v>
      </c>
      <c r="BS98" s="63" t="n">
        <f aca="false">IF($B98&lt;=BS$2,IF($C98&gt;=BS$2,$D98,0),0)</f>
        <v>0</v>
      </c>
      <c r="BT98" s="63" t="n">
        <f aca="false">IF($B98&lt;=BT$2,IF($C98&gt;=BT$2,$D98,0),0)</f>
        <v>0</v>
      </c>
      <c r="BU98" s="63" t="n">
        <f aca="false">IF($B98&lt;=BU$2,IF($C98&gt;=BU$2,$D98,0),0)</f>
        <v>0</v>
      </c>
      <c r="BV98" s="63" t="n">
        <f aca="false">IF($B98&lt;=BV$2,IF($C98&gt;=BV$2,$D98,0),0)</f>
        <v>0</v>
      </c>
    </row>
    <row r="99" customFormat="false" ht="12.75" hidden="false" customHeight="false" outlineLevel="0" collapsed="false">
      <c r="B99" s="59" t="n">
        <v>36861</v>
      </c>
      <c r="C99" s="59" t="n">
        <v>36951</v>
      </c>
      <c r="F99" s="7" t="s">
        <v>139</v>
      </c>
      <c r="G99" s="7" t="s">
        <v>138</v>
      </c>
      <c r="H99" s="73" t="n">
        <f aca="false">((I99-E99)*SUM(M99:AV99)*10000)</f>
        <v>0</v>
      </c>
      <c r="I99" s="61" t="n">
        <v>1.44</v>
      </c>
      <c r="K99" s="7" t="str">
        <f aca="false">IF(I99=1,0,G99)</f>
        <v>west</v>
      </c>
      <c r="L99" s="63" t="n">
        <f aca="false">IF($B99&lt;=L$2,IF($C99&gt;=L$2,$D99,0),0)</f>
        <v>0</v>
      </c>
      <c r="M99" s="63" t="n">
        <f aca="false">IF($B99&lt;=M$2,IF($C99&gt;=M$2,$D99,0),0)</f>
        <v>0</v>
      </c>
      <c r="N99" s="63" t="n">
        <f aca="false">IF($B99&lt;=N$2,IF($C99&gt;=N$2,$D99,0),0)</f>
        <v>0</v>
      </c>
      <c r="O99" s="63" t="n">
        <f aca="false">IF($B99&lt;=O$2,IF($C99&gt;=O$2,$D99,0),0)</f>
        <v>0</v>
      </c>
      <c r="P99" s="63" t="n">
        <f aca="false">IF($B99&lt;=P$2,IF($C99&gt;=P$2,$D99,0),0)</f>
        <v>0</v>
      </c>
      <c r="Q99" s="63" t="n">
        <f aca="false">IF($B99&lt;=Q$2,IF($C99&gt;=Q$2,$D99,0),0)</f>
        <v>0</v>
      </c>
      <c r="R99" s="63" t="n">
        <f aca="false">IF($B99&lt;=R$2,IF($C99&gt;=R$2,$D99,0),0)</f>
        <v>0</v>
      </c>
      <c r="S99" s="63" t="n">
        <f aca="false">IF($B99&lt;=S$2,IF($C99&gt;=S$2,$D99,0),0)</f>
        <v>0</v>
      </c>
      <c r="T99" s="63" t="n">
        <f aca="false">IF($B99&lt;=T$2,IF($C99&gt;=T$2,$D99,0),0)</f>
        <v>0</v>
      </c>
      <c r="U99" s="63" t="n">
        <f aca="false">IF($B99&lt;=U$2,IF($C99&gt;=U$2,$D99,0),0)</f>
        <v>0</v>
      </c>
      <c r="V99" s="63" t="n">
        <f aca="false">IF($B99&lt;=V$2,IF($C99&gt;=V$2,$D99,0),0)</f>
        <v>0</v>
      </c>
      <c r="W99" s="63" t="n">
        <f aca="false">IF($B99&lt;=W$2,IF($C99&gt;=W$2,$D99,0),0)</f>
        <v>0</v>
      </c>
      <c r="X99" s="63" t="n">
        <f aca="false">IF($B99&lt;=X$2,IF($C99&gt;=X$2,$D99,0),0)</f>
        <v>0</v>
      </c>
      <c r="Y99" s="63" t="n">
        <f aca="false">IF($B99&lt;=Y$2,IF($C99&gt;=Y$2,$D99,0),0)</f>
        <v>0</v>
      </c>
      <c r="Z99" s="63" t="n">
        <f aca="false">IF($B99&lt;=Z$2,IF($C99&gt;=Z$2,$D99,0),0)</f>
        <v>0</v>
      </c>
      <c r="AA99" s="63" t="n">
        <f aca="false">IF($B99&lt;=AA$2,IF($C99&gt;=AA$2,$D99,0),0)</f>
        <v>0</v>
      </c>
      <c r="AB99" s="63" t="n">
        <f aca="false">IF($B99&lt;=AB$2,IF($C99&gt;=AB$2,$D99,0),0)</f>
        <v>0</v>
      </c>
      <c r="AC99" s="63" t="n">
        <f aca="false">IF($B99&lt;=AC$2,IF($C99&gt;=AC$2,$D99,0),0)</f>
        <v>0</v>
      </c>
      <c r="AD99" s="63" t="n">
        <f aca="false">IF($B99&lt;=AD$2,IF($C99&gt;=AD$2,$D99,0),0)</f>
        <v>0</v>
      </c>
      <c r="AE99" s="63" t="n">
        <f aca="false">IF($B99&lt;=AE$2,IF($C99&gt;=AE$2,$D99,0),0)</f>
        <v>0</v>
      </c>
      <c r="AF99" s="63" t="n">
        <f aca="false">IF($B99&lt;=AF$2,IF($C99&gt;=AF$2,$D99,0),0)</f>
        <v>0</v>
      </c>
      <c r="AG99" s="63" t="n">
        <f aca="false">IF($B99&lt;=AG$2,IF($C99&gt;=AG$2,$D99,0),0)</f>
        <v>0</v>
      </c>
      <c r="AH99" s="63" t="n">
        <f aca="false">IF($B99&lt;=AH$2,IF($C99&gt;=AH$2,$D99,0),0)</f>
        <v>0</v>
      </c>
      <c r="AI99" s="63" t="n">
        <f aca="false">IF($B99&lt;=AI$2,IF($C99&gt;=AI$2,$D99,0),0)</f>
        <v>0</v>
      </c>
      <c r="AJ99" s="63" t="n">
        <f aca="false">IF($B99&lt;=AJ$2,IF($C99&gt;=AJ$2,$D99,0),0)</f>
        <v>0</v>
      </c>
      <c r="AK99" s="63" t="n">
        <f aca="false">IF($B99&lt;=AK$2,IF($C99&gt;=AK$2,$D99,0),0)</f>
        <v>0</v>
      </c>
      <c r="AL99" s="63" t="n">
        <f aca="false">IF($B99&lt;=AL$2,IF($C99&gt;=AL$2,$D99,0),0)</f>
        <v>0</v>
      </c>
      <c r="AM99" s="63" t="n">
        <f aca="false">IF($B99&lt;=AM$2,IF($C99&gt;=AM$2,$D99,0),0)</f>
        <v>0</v>
      </c>
      <c r="AN99" s="63" t="n">
        <f aca="false">IF($B99&lt;=AN$2,IF($C99&gt;=AN$2,$D99,0),0)</f>
        <v>0</v>
      </c>
      <c r="AO99" s="63" t="n">
        <f aca="false">IF($B99&lt;=AO$2,IF($C99&gt;=AO$2,$D99,0),0)</f>
        <v>0</v>
      </c>
      <c r="AP99" s="63" t="n">
        <f aca="false">IF($B99&lt;=AP$2,IF($C99&gt;=AP$2,$D99,0),0)</f>
        <v>0</v>
      </c>
      <c r="AQ99" s="63" t="n">
        <f aca="false">IF($B99&lt;=AQ$2,IF($C99&gt;=AQ$2,$D99,0),0)</f>
        <v>0</v>
      </c>
      <c r="AR99" s="63" t="n">
        <f aca="false">IF($B99&lt;=AR$2,IF($C99&gt;=AR$2,$D99,0),0)</f>
        <v>0</v>
      </c>
      <c r="AS99" s="63" t="n">
        <f aca="false">IF($B99&lt;=AS$2,IF($C99&gt;=AS$2,$D99,0),0)</f>
        <v>0</v>
      </c>
      <c r="AT99" s="63" t="n">
        <f aca="false">IF($B99&lt;=AT$2,IF($C99&gt;=AT$2,$D99,0),0)</f>
        <v>0</v>
      </c>
      <c r="AU99" s="63" t="n">
        <f aca="false">IF($B99&lt;=AU$2,IF($C99&gt;=AU$2,$D99,0),0)</f>
        <v>0</v>
      </c>
      <c r="AV99" s="63" t="n">
        <f aca="false">IF($B99&lt;=AV$2,IF($C99&gt;=AV$2,$D99,0),0)</f>
        <v>0</v>
      </c>
      <c r="AW99" s="63" t="n">
        <f aca="false">IF($B99&lt;=AW$2,IF($C99&gt;=AW$2,$D99,0),0)</f>
        <v>0</v>
      </c>
      <c r="AX99" s="63" t="n">
        <f aca="false">IF($B99&lt;=AX$2,IF($C99&gt;=AX$2,$D99,0),0)</f>
        <v>0</v>
      </c>
      <c r="AY99" s="63" t="n">
        <f aca="false">IF($B99&lt;=AY$2,IF($C99&gt;=AY$2,$D99,0),0)</f>
        <v>0</v>
      </c>
      <c r="AZ99" s="63" t="n">
        <f aca="false">IF($B99&lt;=AZ$2,IF($C99&gt;=AZ$2,$D99,0),0)</f>
        <v>0</v>
      </c>
      <c r="BA99" s="63" t="n">
        <f aca="false">IF($B99&lt;=BA$2,IF($C99&gt;=BA$2,$D99,0),0)</f>
        <v>0</v>
      </c>
      <c r="BB99" s="63" t="n">
        <f aca="false">IF($B99&lt;=BB$2,IF($C99&gt;=BB$2,$D99,0),0)</f>
        <v>0</v>
      </c>
      <c r="BC99" s="63" t="n">
        <f aca="false">IF($B99&lt;=BC$2,IF($C99&gt;=BC$2,$D99,0),0)</f>
        <v>0</v>
      </c>
      <c r="BD99" s="63" t="n">
        <f aca="false">IF($B99&lt;=BD$2,IF($C99&gt;=BD$2,$D99,0),0)</f>
        <v>0</v>
      </c>
      <c r="BE99" s="63" t="n">
        <f aca="false">IF($B99&lt;=BE$2,IF($C99&gt;=BE$2,$D99,0),0)</f>
        <v>0</v>
      </c>
      <c r="BF99" s="63" t="n">
        <f aca="false">IF($B99&lt;=BF$2,IF($C99&gt;=BF$2,$D99,0),0)</f>
        <v>0</v>
      </c>
      <c r="BG99" s="63" t="n">
        <f aca="false">IF($B99&lt;=BG$2,IF($C99&gt;=BG$2,$D99,0),0)</f>
        <v>0</v>
      </c>
      <c r="BH99" s="63" t="n">
        <f aca="false">IF($B99&lt;=BH$2,IF($C99&gt;=BH$2,$D99,0),0)</f>
        <v>0</v>
      </c>
      <c r="BI99" s="63" t="n">
        <f aca="false">IF($B99&lt;=BI$2,IF($C99&gt;=BI$2,$D99,0),0)</f>
        <v>0</v>
      </c>
      <c r="BJ99" s="63" t="n">
        <f aca="false">IF($B99&lt;=BJ$2,IF($C99&gt;=BJ$2,$D99,0),0)</f>
        <v>0</v>
      </c>
      <c r="BK99" s="63" t="n">
        <f aca="false">IF($B99&lt;=BK$2,IF($C99&gt;=BK$2,$D99,0),0)</f>
        <v>0</v>
      </c>
      <c r="BL99" s="63" t="n">
        <f aca="false">IF($B99&lt;=BL$2,IF($C99&gt;=BL$2,$D99,0),0)</f>
        <v>0</v>
      </c>
      <c r="BM99" s="63" t="n">
        <f aca="false">IF($B99&lt;=BM$2,IF($C99&gt;=BM$2,$D99,0),0)</f>
        <v>0</v>
      </c>
      <c r="BN99" s="63" t="n">
        <f aca="false">IF($B99&lt;=BN$2,IF($C99&gt;=BN$2,$D99,0),0)</f>
        <v>0</v>
      </c>
      <c r="BO99" s="63" t="n">
        <f aca="false">IF($B99&lt;=BO$2,IF($C99&gt;=BO$2,$D99,0),0)</f>
        <v>0</v>
      </c>
      <c r="BP99" s="63" t="n">
        <f aca="false">IF($B99&lt;=BP$2,IF($C99&gt;=BP$2,$D99,0),0)</f>
        <v>0</v>
      </c>
      <c r="BQ99" s="63" t="n">
        <f aca="false">IF($B99&lt;=BQ$2,IF($C99&gt;=BQ$2,$D99,0),0)</f>
        <v>0</v>
      </c>
      <c r="BR99" s="63" t="n">
        <f aca="false">IF($B99&lt;=BR$2,IF($C99&gt;=BR$2,$D99,0),0)</f>
        <v>0</v>
      </c>
      <c r="BS99" s="63" t="n">
        <f aca="false">IF($B99&lt;=BS$2,IF($C99&gt;=BS$2,$D99,0),0)</f>
        <v>0</v>
      </c>
      <c r="BT99" s="63" t="n">
        <f aca="false">IF($B99&lt;=BT$2,IF($C99&gt;=BT$2,$D99,0),0)</f>
        <v>0</v>
      </c>
      <c r="BU99" s="63" t="n">
        <f aca="false">IF($B99&lt;=BU$2,IF($C99&gt;=BU$2,$D99,0),0)</f>
        <v>0</v>
      </c>
      <c r="BV99" s="63" t="n">
        <f aca="false">IF($B99&lt;=BV$2,IF($C99&gt;=BV$2,$D99,0),0)</f>
        <v>0</v>
      </c>
    </row>
    <row r="100" customFormat="false" ht="12.75" hidden="false" customHeight="false" outlineLevel="0" collapsed="false">
      <c r="B100" s="59" t="n">
        <v>36982</v>
      </c>
      <c r="C100" s="59" t="n">
        <v>37165</v>
      </c>
      <c r="F100" s="7" t="s">
        <v>139</v>
      </c>
      <c r="G100" s="7" t="s">
        <v>138</v>
      </c>
      <c r="H100" s="73" t="n">
        <f aca="false">((I100-E100)*SUM(M100:AV100)*10000)</f>
        <v>-0</v>
      </c>
      <c r="I100" s="61" t="n">
        <v>-0.535</v>
      </c>
      <c r="K100" s="7" t="str">
        <f aca="false">IF(I100=1,0,G100)</f>
        <v>west</v>
      </c>
      <c r="L100" s="63" t="n">
        <f aca="false">IF($B100&lt;=L$2,IF($C100&gt;=L$2,$D100,0),0)</f>
        <v>0</v>
      </c>
      <c r="M100" s="63" t="n">
        <f aca="false">IF($B100&lt;=M$2,IF($C100&gt;=M$2,$D100,0),0)</f>
        <v>0</v>
      </c>
      <c r="N100" s="63" t="n">
        <f aca="false">IF($B100&lt;=N$2,IF($C100&gt;=N$2,$D100,0),0)</f>
        <v>0</v>
      </c>
      <c r="O100" s="63" t="n">
        <f aca="false">IF($B100&lt;=O$2,IF($C100&gt;=O$2,$D100,0),0)</f>
        <v>0</v>
      </c>
      <c r="P100" s="63" t="n">
        <f aca="false">IF($B100&lt;=P$2,IF($C100&gt;=P$2,$D100,0),0)</f>
        <v>0</v>
      </c>
      <c r="Q100" s="63" t="n">
        <f aca="false">IF($B100&lt;=Q$2,IF($C100&gt;=Q$2,$D100,0),0)</f>
        <v>0</v>
      </c>
      <c r="R100" s="63" t="n">
        <f aca="false">IF($B100&lt;=R$2,IF($C100&gt;=R$2,$D100,0),0)</f>
        <v>0</v>
      </c>
      <c r="S100" s="63" t="n">
        <f aca="false">IF($B100&lt;=S$2,IF($C100&gt;=S$2,$D100,0),0)</f>
        <v>0</v>
      </c>
      <c r="T100" s="63" t="n">
        <f aca="false">IF($B100&lt;=T$2,IF($C100&gt;=T$2,$D100,0),0)</f>
        <v>0</v>
      </c>
      <c r="U100" s="63" t="n">
        <f aca="false">IF($B100&lt;=U$2,IF($C100&gt;=U$2,$D100,0),0)</f>
        <v>0</v>
      </c>
      <c r="V100" s="63" t="n">
        <f aca="false">IF($B100&lt;=V$2,IF($C100&gt;=V$2,$D100,0),0)</f>
        <v>0</v>
      </c>
      <c r="W100" s="63" t="n">
        <f aca="false">IF($B100&lt;=W$2,IF($C100&gt;=W$2,$D100,0),0)</f>
        <v>0</v>
      </c>
      <c r="X100" s="63" t="n">
        <f aca="false">IF($B100&lt;=X$2,IF($C100&gt;=X$2,$D100,0),0)</f>
        <v>0</v>
      </c>
      <c r="Y100" s="63" t="n">
        <f aca="false">IF($B100&lt;=Y$2,IF($C100&gt;=Y$2,$D100,0),0)</f>
        <v>0</v>
      </c>
      <c r="Z100" s="63" t="n">
        <f aca="false">IF($B100&lt;=Z$2,IF($C100&gt;=Z$2,$D100,0),0)</f>
        <v>0</v>
      </c>
      <c r="AA100" s="63" t="n">
        <f aca="false">IF($B100&lt;=AA$2,IF($C100&gt;=AA$2,$D100,0),0)</f>
        <v>0</v>
      </c>
      <c r="AB100" s="63" t="n">
        <f aca="false">IF($B100&lt;=AB$2,IF($C100&gt;=AB$2,$D100,0),0)</f>
        <v>0</v>
      </c>
      <c r="AC100" s="63" t="n">
        <f aca="false">IF($B100&lt;=AC$2,IF($C100&gt;=AC$2,$D100,0),0)</f>
        <v>0</v>
      </c>
      <c r="AD100" s="63" t="n">
        <f aca="false">IF($B100&lt;=AD$2,IF($C100&gt;=AD$2,$D100,0),0)</f>
        <v>0</v>
      </c>
      <c r="AE100" s="63" t="n">
        <f aca="false">IF($B100&lt;=AE$2,IF($C100&gt;=AE$2,$D100,0),0)</f>
        <v>0</v>
      </c>
      <c r="AF100" s="63" t="n">
        <f aca="false">IF($B100&lt;=AF$2,IF($C100&gt;=AF$2,$D100,0),0)</f>
        <v>0</v>
      </c>
      <c r="AG100" s="63" t="n">
        <f aca="false">IF($B100&lt;=AG$2,IF($C100&gt;=AG$2,$D100,0),0)</f>
        <v>0</v>
      </c>
      <c r="AH100" s="63" t="n">
        <f aca="false">IF($B100&lt;=AH$2,IF($C100&gt;=AH$2,$D100,0),0)</f>
        <v>0</v>
      </c>
      <c r="AI100" s="63" t="n">
        <f aca="false">IF($B100&lt;=AI$2,IF($C100&gt;=AI$2,$D100,0),0)</f>
        <v>0</v>
      </c>
      <c r="AJ100" s="63" t="n">
        <f aca="false">IF($B100&lt;=AJ$2,IF($C100&gt;=AJ$2,$D100,0),0)</f>
        <v>0</v>
      </c>
      <c r="AK100" s="63" t="n">
        <f aca="false">IF($B100&lt;=AK$2,IF($C100&gt;=AK$2,$D100,0),0)</f>
        <v>0</v>
      </c>
      <c r="AL100" s="63" t="n">
        <f aca="false">IF($B100&lt;=AL$2,IF($C100&gt;=AL$2,$D100,0),0)</f>
        <v>0</v>
      </c>
      <c r="AM100" s="63" t="n">
        <f aca="false">IF($B100&lt;=AM$2,IF($C100&gt;=AM$2,$D100,0),0)</f>
        <v>0</v>
      </c>
      <c r="AN100" s="63" t="n">
        <f aca="false">IF($B100&lt;=AN$2,IF($C100&gt;=AN$2,$D100,0),0)</f>
        <v>0</v>
      </c>
      <c r="AO100" s="63" t="n">
        <f aca="false">IF($B100&lt;=AO$2,IF($C100&gt;=AO$2,$D100,0),0)</f>
        <v>0</v>
      </c>
      <c r="AP100" s="63" t="n">
        <f aca="false">IF($B100&lt;=AP$2,IF($C100&gt;=AP$2,$D100,0),0)</f>
        <v>0</v>
      </c>
      <c r="AQ100" s="63" t="n">
        <f aca="false">IF($B100&lt;=AQ$2,IF($C100&gt;=AQ$2,$D100,0),0)</f>
        <v>0</v>
      </c>
      <c r="AR100" s="63" t="n">
        <f aca="false">IF($B100&lt;=AR$2,IF($C100&gt;=AR$2,$D100,0),0)</f>
        <v>0</v>
      </c>
      <c r="AS100" s="63" t="n">
        <f aca="false">IF($B100&lt;=AS$2,IF($C100&gt;=AS$2,$D100,0),0)</f>
        <v>0</v>
      </c>
      <c r="AT100" s="63" t="n">
        <f aca="false">IF($B100&lt;=AT$2,IF($C100&gt;=AT$2,$D100,0),0)</f>
        <v>0</v>
      </c>
      <c r="AU100" s="63" t="n">
        <f aca="false">IF($B100&lt;=AU$2,IF($C100&gt;=AU$2,$D100,0),0)</f>
        <v>0</v>
      </c>
      <c r="AV100" s="63" t="n">
        <f aca="false">IF($B100&lt;=AV$2,IF($C100&gt;=AV$2,$D100,0),0)</f>
        <v>0</v>
      </c>
      <c r="AW100" s="63" t="n">
        <f aca="false">IF($B100&lt;=AW$2,IF($C100&gt;=AW$2,$D100,0),0)</f>
        <v>0</v>
      </c>
      <c r="AX100" s="63" t="n">
        <f aca="false">IF($B100&lt;=AX$2,IF($C100&gt;=AX$2,$D100,0),0)</f>
        <v>0</v>
      </c>
      <c r="AY100" s="63" t="n">
        <f aca="false">IF($B100&lt;=AY$2,IF($C100&gt;=AY$2,$D100,0),0)</f>
        <v>0</v>
      </c>
      <c r="AZ100" s="63" t="n">
        <f aca="false">IF($B100&lt;=AZ$2,IF($C100&gt;=AZ$2,$D100,0),0)</f>
        <v>0</v>
      </c>
      <c r="BA100" s="63" t="n">
        <f aca="false">IF($B100&lt;=BA$2,IF($C100&gt;=BA$2,$D100,0),0)</f>
        <v>0</v>
      </c>
      <c r="BB100" s="63" t="n">
        <f aca="false">IF($B100&lt;=BB$2,IF($C100&gt;=BB$2,$D100,0),0)</f>
        <v>0</v>
      </c>
      <c r="BC100" s="63" t="n">
        <f aca="false">IF($B100&lt;=BC$2,IF($C100&gt;=BC$2,$D100,0),0)</f>
        <v>0</v>
      </c>
      <c r="BD100" s="63" t="n">
        <f aca="false">IF($B100&lt;=BD$2,IF($C100&gt;=BD$2,$D100,0),0)</f>
        <v>0</v>
      </c>
      <c r="BE100" s="63" t="n">
        <f aca="false">IF($B100&lt;=BE$2,IF($C100&gt;=BE$2,$D100,0),0)</f>
        <v>0</v>
      </c>
      <c r="BF100" s="63" t="n">
        <f aca="false">IF($B100&lt;=BF$2,IF($C100&gt;=BF$2,$D100,0),0)</f>
        <v>0</v>
      </c>
      <c r="BG100" s="63" t="n">
        <f aca="false">IF($B100&lt;=BG$2,IF($C100&gt;=BG$2,$D100,0),0)</f>
        <v>0</v>
      </c>
      <c r="BH100" s="63" t="n">
        <f aca="false">IF($B100&lt;=BH$2,IF($C100&gt;=BH$2,$D100,0),0)</f>
        <v>0</v>
      </c>
      <c r="BI100" s="63" t="n">
        <f aca="false">IF($B100&lt;=BI$2,IF($C100&gt;=BI$2,$D100,0),0)</f>
        <v>0</v>
      </c>
      <c r="BJ100" s="63" t="n">
        <f aca="false">IF($B100&lt;=BJ$2,IF($C100&gt;=BJ$2,$D100,0),0)</f>
        <v>0</v>
      </c>
      <c r="BK100" s="63" t="n">
        <f aca="false">IF($B100&lt;=BK$2,IF($C100&gt;=BK$2,$D100,0),0)</f>
        <v>0</v>
      </c>
      <c r="BL100" s="63" t="n">
        <f aca="false">IF($B100&lt;=BL$2,IF($C100&gt;=BL$2,$D100,0),0)</f>
        <v>0</v>
      </c>
      <c r="BM100" s="63" t="n">
        <f aca="false">IF($B100&lt;=BM$2,IF($C100&gt;=BM$2,$D100,0),0)</f>
        <v>0</v>
      </c>
      <c r="BN100" s="63" t="n">
        <f aca="false">IF($B100&lt;=BN$2,IF($C100&gt;=BN$2,$D100,0),0)</f>
        <v>0</v>
      </c>
      <c r="BO100" s="63" t="n">
        <f aca="false">IF($B100&lt;=BO$2,IF($C100&gt;=BO$2,$D100,0),0)</f>
        <v>0</v>
      </c>
      <c r="BP100" s="63" t="n">
        <f aca="false">IF($B100&lt;=BP$2,IF($C100&gt;=BP$2,$D100,0),0)</f>
        <v>0</v>
      </c>
      <c r="BQ100" s="63" t="n">
        <f aca="false">IF($B100&lt;=BQ$2,IF($C100&gt;=BQ$2,$D100,0),0)</f>
        <v>0</v>
      </c>
      <c r="BR100" s="63" t="n">
        <f aca="false">IF($B100&lt;=BR$2,IF($C100&gt;=BR$2,$D100,0),0)</f>
        <v>0</v>
      </c>
      <c r="BS100" s="63" t="n">
        <f aca="false">IF($B100&lt;=BS$2,IF($C100&gt;=BS$2,$D100,0),0)</f>
        <v>0</v>
      </c>
      <c r="BT100" s="63" t="n">
        <f aca="false">IF($B100&lt;=BT$2,IF($C100&gt;=BT$2,$D100,0),0)</f>
        <v>0</v>
      </c>
      <c r="BU100" s="63" t="n">
        <f aca="false">IF($B100&lt;=BU$2,IF($C100&gt;=BU$2,$D100,0),0)</f>
        <v>0</v>
      </c>
      <c r="BV100" s="63" t="n">
        <f aca="false">IF($B100&lt;=BV$2,IF($C100&gt;=BV$2,$D100,0),0)</f>
        <v>0</v>
      </c>
    </row>
    <row r="101" customFormat="false" ht="12.75" hidden="false" customHeight="false" outlineLevel="0" collapsed="false">
      <c r="H101" s="73" t="n">
        <f aca="false">((I101-E101)*SUM(M101:AV101)*10000)</f>
        <v>0</v>
      </c>
      <c r="I101" s="61" t="n">
        <v>0.59</v>
      </c>
      <c r="K101" s="7" t="n">
        <f aca="false">IF(I101=1,0,G101)</f>
        <v>0</v>
      </c>
      <c r="L101" s="63" t="n">
        <f aca="false">IF($B101&lt;=L$2,IF($C101&gt;=L$2,$D101,0),0)</f>
        <v>0</v>
      </c>
      <c r="M101" s="63" t="n">
        <f aca="false">IF($B101&lt;=M$2,IF($C101&gt;=M$2,$D101,0),0)</f>
        <v>0</v>
      </c>
      <c r="N101" s="63" t="n">
        <f aca="false">IF($B101&lt;=N$2,IF($C101&gt;=N$2,$D101,0),0)</f>
        <v>0</v>
      </c>
      <c r="O101" s="63" t="n">
        <f aca="false">IF($B101&lt;=O$2,IF($C101&gt;=O$2,$D101,0),0)</f>
        <v>0</v>
      </c>
      <c r="P101" s="63" t="n">
        <f aca="false">IF($B101&lt;=P$2,IF($C101&gt;=P$2,$D101,0),0)</f>
        <v>0</v>
      </c>
      <c r="Q101" s="63" t="n">
        <f aca="false">IF($B101&lt;=Q$2,IF($C101&gt;=Q$2,$D101,0),0)</f>
        <v>0</v>
      </c>
      <c r="R101" s="63" t="n">
        <f aca="false">IF($B101&lt;=R$2,IF($C101&gt;=R$2,$D101,0),0)</f>
        <v>0</v>
      </c>
      <c r="S101" s="63" t="n">
        <f aca="false">IF($B101&lt;=S$2,IF($C101&gt;=S$2,$D101,0),0)</f>
        <v>0</v>
      </c>
      <c r="T101" s="63" t="n">
        <f aca="false">IF($B101&lt;=T$2,IF($C101&gt;=T$2,$D101,0),0)</f>
        <v>0</v>
      </c>
      <c r="U101" s="63" t="n">
        <f aca="false">IF($B101&lt;=U$2,IF($C101&gt;=U$2,$D101,0),0)</f>
        <v>0</v>
      </c>
      <c r="V101" s="63" t="n">
        <f aca="false">IF($B101&lt;=V$2,IF($C101&gt;=V$2,$D101,0),0)</f>
        <v>0</v>
      </c>
      <c r="W101" s="63" t="n">
        <f aca="false">IF($B101&lt;=W$2,IF($C101&gt;=W$2,$D101,0),0)</f>
        <v>0</v>
      </c>
      <c r="X101" s="63" t="n">
        <f aca="false">IF($B101&lt;=X$2,IF($C101&gt;=X$2,$D101,0),0)</f>
        <v>0</v>
      </c>
      <c r="Y101" s="63" t="n">
        <f aca="false">IF($B101&lt;=Y$2,IF($C101&gt;=Y$2,$D101,0),0)</f>
        <v>0</v>
      </c>
      <c r="Z101" s="63" t="n">
        <f aca="false">IF($B101&lt;=Z$2,IF($C101&gt;=Z$2,$D101,0),0)</f>
        <v>0</v>
      </c>
      <c r="AA101" s="63" t="n">
        <f aca="false">IF($B101&lt;=AA$2,IF($C101&gt;=AA$2,$D101,0),0)</f>
        <v>0</v>
      </c>
      <c r="AB101" s="63" t="n">
        <f aca="false">IF($B101&lt;=AB$2,IF($C101&gt;=AB$2,$D101,0),0)</f>
        <v>0</v>
      </c>
      <c r="AC101" s="63" t="n">
        <f aca="false">IF($B101&lt;=AC$2,IF($C101&gt;=AC$2,$D101,0),0)</f>
        <v>0</v>
      </c>
      <c r="AD101" s="63" t="n">
        <f aca="false">IF($B101&lt;=AD$2,IF($C101&gt;=AD$2,$D101,0),0)</f>
        <v>0</v>
      </c>
      <c r="AE101" s="63" t="n">
        <f aca="false">IF($B101&lt;=AE$2,IF($C101&gt;=AE$2,$D101,0),0)</f>
        <v>0</v>
      </c>
      <c r="AF101" s="63" t="n">
        <f aca="false">IF($B101&lt;=AF$2,IF($C101&gt;=AF$2,$D101,0),0)</f>
        <v>0</v>
      </c>
      <c r="AG101" s="63" t="n">
        <f aca="false">IF($B101&lt;=AG$2,IF($C101&gt;=AG$2,$D101,0),0)</f>
        <v>0</v>
      </c>
      <c r="AH101" s="63" t="n">
        <f aca="false">IF($B101&lt;=AH$2,IF($C101&gt;=AH$2,$D101,0),0)</f>
        <v>0</v>
      </c>
      <c r="AI101" s="63" t="n">
        <f aca="false">IF($B101&lt;=AI$2,IF($C101&gt;=AI$2,$D101,0),0)</f>
        <v>0</v>
      </c>
      <c r="AJ101" s="63" t="n">
        <f aca="false">IF($B101&lt;=AJ$2,IF($C101&gt;=AJ$2,$D101,0),0)</f>
        <v>0</v>
      </c>
      <c r="AK101" s="63" t="n">
        <f aca="false">IF($B101&lt;=AK$2,IF($C101&gt;=AK$2,$D101,0),0)</f>
        <v>0</v>
      </c>
      <c r="AL101" s="63" t="n">
        <f aca="false">IF($B101&lt;=AL$2,IF($C101&gt;=AL$2,$D101,0),0)</f>
        <v>0</v>
      </c>
      <c r="AM101" s="63" t="n">
        <f aca="false">IF($B101&lt;=AM$2,IF($C101&gt;=AM$2,$D101,0),0)</f>
        <v>0</v>
      </c>
      <c r="AN101" s="63" t="n">
        <f aca="false">IF($B101&lt;=AN$2,IF($C101&gt;=AN$2,$D101,0),0)</f>
        <v>0</v>
      </c>
      <c r="AO101" s="63" t="n">
        <f aca="false">IF($B101&lt;=AO$2,IF($C101&gt;=AO$2,$D101,0),0)</f>
        <v>0</v>
      </c>
      <c r="AP101" s="63" t="n">
        <f aca="false">IF($B101&lt;=AP$2,IF($C101&gt;=AP$2,$D101,0),0)</f>
        <v>0</v>
      </c>
      <c r="AQ101" s="63" t="n">
        <f aca="false">IF($B101&lt;=AQ$2,IF($C101&gt;=AQ$2,$D101,0),0)</f>
        <v>0</v>
      </c>
      <c r="AR101" s="63" t="n">
        <f aca="false">IF($B101&lt;=AR$2,IF($C101&gt;=AR$2,$D101,0),0)</f>
        <v>0</v>
      </c>
      <c r="AS101" s="63" t="n">
        <f aca="false">IF($B101&lt;=AS$2,IF($C101&gt;=AS$2,$D101,0),0)</f>
        <v>0</v>
      </c>
      <c r="AT101" s="63" t="n">
        <f aca="false">IF($B101&lt;=AT$2,IF($C101&gt;=AT$2,$D101,0),0)</f>
        <v>0</v>
      </c>
      <c r="AU101" s="63" t="n">
        <f aca="false">IF($B101&lt;=AU$2,IF($C101&gt;=AU$2,$D101,0),0)</f>
        <v>0</v>
      </c>
      <c r="AV101" s="63" t="n">
        <f aca="false">IF($B101&lt;=AV$2,IF($C101&gt;=AV$2,$D101,0),0)</f>
        <v>0</v>
      </c>
      <c r="AW101" s="63" t="n">
        <f aca="false">IF($B101&lt;=AW$2,IF($C101&gt;=AW$2,$D101,0),0)</f>
        <v>0</v>
      </c>
      <c r="AX101" s="63" t="n">
        <f aca="false">IF($B101&lt;=AX$2,IF($C101&gt;=AX$2,$D101,0),0)</f>
        <v>0</v>
      </c>
      <c r="AY101" s="63" t="n">
        <f aca="false">IF($B101&lt;=AY$2,IF($C101&gt;=AY$2,$D101,0),0)</f>
        <v>0</v>
      </c>
      <c r="AZ101" s="63" t="n">
        <f aca="false">IF($B101&lt;=AZ$2,IF($C101&gt;=AZ$2,$D101,0),0)</f>
        <v>0</v>
      </c>
      <c r="BA101" s="63" t="n">
        <f aca="false">IF($B101&lt;=BA$2,IF($C101&gt;=BA$2,$D101,0),0)</f>
        <v>0</v>
      </c>
      <c r="BB101" s="63" t="n">
        <f aca="false">IF($B101&lt;=BB$2,IF($C101&gt;=BB$2,$D101,0),0)</f>
        <v>0</v>
      </c>
      <c r="BC101" s="63" t="n">
        <f aca="false">IF($B101&lt;=BC$2,IF($C101&gt;=BC$2,$D101,0),0)</f>
        <v>0</v>
      </c>
      <c r="BD101" s="63" t="n">
        <f aca="false">IF($B101&lt;=BD$2,IF($C101&gt;=BD$2,$D101,0),0)</f>
        <v>0</v>
      </c>
      <c r="BE101" s="63" t="n">
        <f aca="false">IF($B101&lt;=BE$2,IF($C101&gt;=BE$2,$D101,0),0)</f>
        <v>0</v>
      </c>
      <c r="BF101" s="63" t="n">
        <f aca="false">IF($B101&lt;=BF$2,IF($C101&gt;=BF$2,$D101,0),0)</f>
        <v>0</v>
      </c>
      <c r="BG101" s="63" t="n">
        <f aca="false">IF($B101&lt;=BG$2,IF($C101&gt;=BG$2,$D101,0),0)</f>
        <v>0</v>
      </c>
      <c r="BH101" s="63" t="n">
        <f aca="false">IF($B101&lt;=BH$2,IF($C101&gt;=BH$2,$D101,0),0)</f>
        <v>0</v>
      </c>
      <c r="BI101" s="63" t="n">
        <f aca="false">IF($B101&lt;=BI$2,IF($C101&gt;=BI$2,$D101,0),0)</f>
        <v>0</v>
      </c>
      <c r="BJ101" s="63" t="n">
        <f aca="false">IF($B101&lt;=BJ$2,IF($C101&gt;=BJ$2,$D101,0),0)</f>
        <v>0</v>
      </c>
      <c r="BK101" s="63" t="n">
        <f aca="false">IF($B101&lt;=BK$2,IF($C101&gt;=BK$2,$D101,0),0)</f>
        <v>0</v>
      </c>
      <c r="BL101" s="63" t="n">
        <f aca="false">IF($B101&lt;=BL$2,IF($C101&gt;=BL$2,$D101,0),0)</f>
        <v>0</v>
      </c>
      <c r="BM101" s="63" t="n">
        <f aca="false">IF($B101&lt;=BM$2,IF($C101&gt;=BM$2,$D101,0),0)</f>
        <v>0</v>
      </c>
      <c r="BN101" s="63" t="n">
        <f aca="false">IF($B101&lt;=BN$2,IF($C101&gt;=BN$2,$D101,0),0)</f>
        <v>0</v>
      </c>
      <c r="BO101" s="63" t="n">
        <f aca="false">IF($B101&lt;=BO$2,IF($C101&gt;=BO$2,$D101,0),0)</f>
        <v>0</v>
      </c>
      <c r="BP101" s="63" t="n">
        <f aca="false">IF($B101&lt;=BP$2,IF($C101&gt;=BP$2,$D101,0),0)</f>
        <v>0</v>
      </c>
      <c r="BQ101" s="63" t="n">
        <f aca="false">IF($B101&lt;=BQ$2,IF($C101&gt;=BQ$2,$D101,0),0)</f>
        <v>0</v>
      </c>
      <c r="BR101" s="63" t="n">
        <f aca="false">IF($B101&lt;=BR$2,IF($C101&gt;=BR$2,$D101,0),0)</f>
        <v>0</v>
      </c>
      <c r="BS101" s="63" t="n">
        <f aca="false">IF($B101&lt;=BS$2,IF($C101&gt;=BS$2,$D101,0),0)</f>
        <v>0</v>
      </c>
      <c r="BT101" s="63" t="n">
        <f aca="false">IF($B101&lt;=BT$2,IF($C101&gt;=BT$2,$D101,0),0)</f>
        <v>0</v>
      </c>
      <c r="BU101" s="63" t="n">
        <f aca="false">IF($B101&lt;=BU$2,IF($C101&gt;=BU$2,$D101,0),0)</f>
        <v>0</v>
      </c>
      <c r="BV101" s="63" t="n">
        <f aca="false">IF($B101&lt;=BV$2,IF($C101&gt;=BV$2,$D101,0),0)</f>
        <v>0</v>
      </c>
    </row>
    <row r="102" customFormat="false" ht="12.75" hidden="false" customHeight="false" outlineLevel="0" collapsed="false">
      <c r="B102" s="59" t="n">
        <v>36861</v>
      </c>
      <c r="C102" s="59" t="n">
        <v>36951</v>
      </c>
      <c r="E102" s="61" t="n">
        <v>0.46</v>
      </c>
      <c r="F102" s="7" t="s">
        <v>140</v>
      </c>
      <c r="G102" s="7" t="s">
        <v>138</v>
      </c>
      <c r="H102" s="73" t="n">
        <f aca="false">((I102-E102)*SUM(M102:AV102)*10000)</f>
        <v>-0</v>
      </c>
      <c r="I102" s="61" t="n">
        <v>-0.515</v>
      </c>
      <c r="K102" s="7" t="str">
        <f aca="false">IF(I102=1,0,G102)</f>
        <v>west</v>
      </c>
      <c r="L102" s="63" t="n">
        <f aca="false">IF($B102&lt;=L$2,IF($C102&gt;=L$2,$D102,0),0)</f>
        <v>0</v>
      </c>
      <c r="M102" s="63" t="n">
        <f aca="false">IF($B102&lt;=M$2,IF($C102&gt;=M$2,$D102,0),0)</f>
        <v>0</v>
      </c>
      <c r="N102" s="63" t="n">
        <f aca="false">IF($B102&lt;=N$2,IF($C102&gt;=N$2,$D102,0),0)</f>
        <v>0</v>
      </c>
      <c r="O102" s="63" t="n">
        <f aca="false">IF($B102&lt;=O$2,IF($C102&gt;=O$2,$D102,0),0)</f>
        <v>0</v>
      </c>
      <c r="P102" s="63" t="n">
        <f aca="false">IF($B102&lt;=P$2,IF($C102&gt;=P$2,$D102,0),0)</f>
        <v>0</v>
      </c>
      <c r="Q102" s="63" t="n">
        <f aca="false">IF($B102&lt;=Q$2,IF($C102&gt;=Q$2,$D102,0),0)</f>
        <v>0</v>
      </c>
      <c r="R102" s="63" t="n">
        <f aca="false">IF($B102&lt;=R$2,IF($C102&gt;=R$2,$D102,0),0)</f>
        <v>0</v>
      </c>
      <c r="S102" s="63" t="n">
        <f aca="false">IF($B102&lt;=S$2,IF($C102&gt;=S$2,$D102,0),0)</f>
        <v>0</v>
      </c>
      <c r="T102" s="63" t="n">
        <f aca="false">IF($B102&lt;=T$2,IF($C102&gt;=T$2,$D102,0),0)</f>
        <v>0</v>
      </c>
      <c r="U102" s="63" t="n">
        <f aca="false">IF($B102&lt;=U$2,IF($C102&gt;=U$2,$D102,0),0)</f>
        <v>0</v>
      </c>
      <c r="V102" s="63" t="n">
        <f aca="false">IF($B102&lt;=V$2,IF($C102&gt;=V$2,$D102,0),0)</f>
        <v>0</v>
      </c>
      <c r="W102" s="63" t="n">
        <f aca="false">IF($B102&lt;=W$2,IF($C102&gt;=W$2,$D102,0),0)</f>
        <v>0</v>
      </c>
      <c r="X102" s="63" t="n">
        <f aca="false">IF($B102&lt;=X$2,IF($C102&gt;=X$2,$D102,0),0)</f>
        <v>0</v>
      </c>
      <c r="Y102" s="63" t="n">
        <f aca="false">IF($B102&lt;=Y$2,IF($C102&gt;=Y$2,$D102,0),0)</f>
        <v>0</v>
      </c>
      <c r="Z102" s="63" t="n">
        <f aca="false">IF($B102&lt;=Z$2,IF($C102&gt;=Z$2,$D102,0),0)</f>
        <v>0</v>
      </c>
      <c r="AA102" s="63" t="n">
        <f aca="false">IF($B102&lt;=AA$2,IF($C102&gt;=AA$2,$D102,0),0)</f>
        <v>0</v>
      </c>
      <c r="AB102" s="63" t="n">
        <f aca="false">IF($B102&lt;=AB$2,IF($C102&gt;=AB$2,$D102,0),0)</f>
        <v>0</v>
      </c>
      <c r="AC102" s="63" t="n">
        <f aca="false">IF($B102&lt;=AC$2,IF($C102&gt;=AC$2,$D102,0),0)</f>
        <v>0</v>
      </c>
      <c r="AD102" s="63" t="n">
        <f aca="false">IF($B102&lt;=AD$2,IF($C102&gt;=AD$2,$D102,0),0)</f>
        <v>0</v>
      </c>
      <c r="AE102" s="63" t="n">
        <f aca="false">IF($B102&lt;=AE$2,IF($C102&gt;=AE$2,$D102,0),0)</f>
        <v>0</v>
      </c>
      <c r="AF102" s="63" t="n">
        <f aca="false">IF($B102&lt;=AF$2,IF($C102&gt;=AF$2,$D102,0),0)</f>
        <v>0</v>
      </c>
      <c r="AG102" s="63" t="n">
        <f aca="false">IF($B102&lt;=AG$2,IF($C102&gt;=AG$2,$D102,0),0)</f>
        <v>0</v>
      </c>
      <c r="AH102" s="63" t="n">
        <f aca="false">IF($B102&lt;=AH$2,IF($C102&gt;=AH$2,$D102,0),0)</f>
        <v>0</v>
      </c>
      <c r="AI102" s="63" t="n">
        <f aca="false">IF($B102&lt;=AI$2,IF($C102&gt;=AI$2,$D102,0),0)</f>
        <v>0</v>
      </c>
      <c r="AJ102" s="63" t="n">
        <f aca="false">IF($B102&lt;=AJ$2,IF($C102&gt;=AJ$2,$D102,0),0)</f>
        <v>0</v>
      </c>
      <c r="AK102" s="63" t="n">
        <f aca="false">IF($B102&lt;=AK$2,IF($C102&gt;=AK$2,$D102,0),0)</f>
        <v>0</v>
      </c>
      <c r="AL102" s="63" t="n">
        <f aca="false">IF($B102&lt;=AL$2,IF($C102&gt;=AL$2,$D102,0),0)</f>
        <v>0</v>
      </c>
      <c r="AM102" s="63" t="n">
        <f aca="false">IF($B102&lt;=AM$2,IF($C102&gt;=AM$2,$D102,0),0)</f>
        <v>0</v>
      </c>
      <c r="AN102" s="63" t="n">
        <f aca="false">IF($B102&lt;=AN$2,IF($C102&gt;=AN$2,$D102,0),0)</f>
        <v>0</v>
      </c>
      <c r="AO102" s="63" t="n">
        <f aca="false">IF($B102&lt;=AO$2,IF($C102&gt;=AO$2,$D102,0),0)</f>
        <v>0</v>
      </c>
      <c r="AP102" s="63" t="n">
        <f aca="false">IF($B102&lt;=AP$2,IF($C102&gt;=AP$2,$D102,0),0)</f>
        <v>0</v>
      </c>
      <c r="AQ102" s="63" t="n">
        <f aca="false">IF($B102&lt;=AQ$2,IF($C102&gt;=AQ$2,$D102,0),0)</f>
        <v>0</v>
      </c>
      <c r="AR102" s="63" t="n">
        <f aca="false">IF($B102&lt;=AR$2,IF($C102&gt;=AR$2,$D102,0),0)</f>
        <v>0</v>
      </c>
      <c r="AS102" s="63" t="n">
        <f aca="false">IF($B102&lt;=AS$2,IF($C102&gt;=AS$2,$D102,0),0)</f>
        <v>0</v>
      </c>
      <c r="AT102" s="63" t="n">
        <f aca="false">IF($B102&lt;=AT$2,IF($C102&gt;=AT$2,$D102,0),0)</f>
        <v>0</v>
      </c>
      <c r="AU102" s="63" t="n">
        <f aca="false">IF($B102&lt;=AU$2,IF($C102&gt;=AU$2,$D102,0),0)</f>
        <v>0</v>
      </c>
      <c r="AV102" s="63" t="n">
        <f aca="false">IF($B102&lt;=AV$2,IF($C102&gt;=AV$2,$D102,0),0)</f>
        <v>0</v>
      </c>
      <c r="AW102" s="63" t="n">
        <f aca="false">IF($B102&lt;=AW$2,IF($C102&gt;=AW$2,$D102,0),0)</f>
        <v>0</v>
      </c>
      <c r="AX102" s="63" t="n">
        <f aca="false">IF($B102&lt;=AX$2,IF($C102&gt;=AX$2,$D102,0),0)</f>
        <v>0</v>
      </c>
      <c r="AY102" s="63" t="n">
        <f aca="false">IF($B102&lt;=AY$2,IF($C102&gt;=AY$2,$D102,0),0)</f>
        <v>0</v>
      </c>
      <c r="AZ102" s="63" t="n">
        <f aca="false">IF($B102&lt;=AZ$2,IF($C102&gt;=AZ$2,$D102,0),0)</f>
        <v>0</v>
      </c>
      <c r="BA102" s="63" t="n">
        <f aca="false">IF($B102&lt;=BA$2,IF($C102&gt;=BA$2,$D102,0),0)</f>
        <v>0</v>
      </c>
      <c r="BB102" s="63" t="n">
        <f aca="false">IF($B102&lt;=BB$2,IF($C102&gt;=BB$2,$D102,0),0)</f>
        <v>0</v>
      </c>
      <c r="BC102" s="63" t="n">
        <f aca="false">IF($B102&lt;=BC$2,IF($C102&gt;=BC$2,$D102,0),0)</f>
        <v>0</v>
      </c>
      <c r="BD102" s="63" t="n">
        <f aca="false">IF($B102&lt;=BD$2,IF($C102&gt;=BD$2,$D102,0),0)</f>
        <v>0</v>
      </c>
      <c r="BE102" s="63" t="n">
        <f aca="false">IF($B102&lt;=BE$2,IF($C102&gt;=BE$2,$D102,0),0)</f>
        <v>0</v>
      </c>
      <c r="BF102" s="63" t="n">
        <f aca="false">IF($B102&lt;=BF$2,IF($C102&gt;=BF$2,$D102,0),0)</f>
        <v>0</v>
      </c>
      <c r="BG102" s="63" t="n">
        <f aca="false">IF($B102&lt;=BG$2,IF($C102&gt;=BG$2,$D102,0),0)</f>
        <v>0</v>
      </c>
      <c r="BH102" s="63" t="n">
        <f aca="false">IF($B102&lt;=BH$2,IF($C102&gt;=BH$2,$D102,0),0)</f>
        <v>0</v>
      </c>
      <c r="BI102" s="63" t="n">
        <f aca="false">IF($B102&lt;=BI$2,IF($C102&gt;=BI$2,$D102,0),0)</f>
        <v>0</v>
      </c>
      <c r="BJ102" s="63" t="n">
        <f aca="false">IF($B102&lt;=BJ$2,IF($C102&gt;=BJ$2,$D102,0),0)</f>
        <v>0</v>
      </c>
      <c r="BK102" s="63" t="n">
        <f aca="false">IF($B102&lt;=BK$2,IF($C102&gt;=BK$2,$D102,0),0)</f>
        <v>0</v>
      </c>
      <c r="BL102" s="63" t="n">
        <f aca="false">IF($B102&lt;=BL$2,IF($C102&gt;=BL$2,$D102,0),0)</f>
        <v>0</v>
      </c>
      <c r="BM102" s="63" t="n">
        <f aca="false">IF($B102&lt;=BM$2,IF($C102&gt;=BM$2,$D102,0),0)</f>
        <v>0</v>
      </c>
      <c r="BN102" s="63" t="n">
        <f aca="false">IF($B102&lt;=BN$2,IF($C102&gt;=BN$2,$D102,0),0)</f>
        <v>0</v>
      </c>
      <c r="BO102" s="63" t="n">
        <f aca="false">IF($B102&lt;=BO$2,IF($C102&gt;=BO$2,$D102,0),0)</f>
        <v>0</v>
      </c>
      <c r="BP102" s="63" t="n">
        <f aca="false">IF($B102&lt;=BP$2,IF($C102&gt;=BP$2,$D102,0),0)</f>
        <v>0</v>
      </c>
      <c r="BQ102" s="63" t="n">
        <f aca="false">IF($B102&lt;=BQ$2,IF($C102&gt;=BQ$2,$D102,0),0)</f>
        <v>0</v>
      </c>
      <c r="BR102" s="63" t="n">
        <f aca="false">IF($B102&lt;=BR$2,IF($C102&gt;=BR$2,$D102,0),0)</f>
        <v>0</v>
      </c>
      <c r="BS102" s="63" t="n">
        <f aca="false">IF($B102&lt;=BS$2,IF($C102&gt;=BS$2,$D102,0),0)</f>
        <v>0</v>
      </c>
      <c r="BT102" s="63" t="n">
        <f aca="false">IF($B102&lt;=BT$2,IF($C102&gt;=BT$2,$D102,0),0)</f>
        <v>0</v>
      </c>
      <c r="BU102" s="63" t="n">
        <f aca="false">IF($B102&lt;=BU$2,IF($C102&gt;=BU$2,$D102,0),0)</f>
        <v>0</v>
      </c>
      <c r="BV102" s="63" t="n">
        <f aca="false">IF($B102&lt;=BV$2,IF($C102&gt;=BV$2,$D102,0),0)</f>
        <v>0</v>
      </c>
    </row>
    <row r="103" customFormat="false" ht="12.75" hidden="false" customHeight="false" outlineLevel="0" collapsed="false">
      <c r="B103" s="59" t="n">
        <v>36892</v>
      </c>
      <c r="C103" s="59" t="n">
        <v>36892</v>
      </c>
      <c r="E103" s="61" t="n">
        <v>-0.46</v>
      </c>
      <c r="F103" s="7" t="s">
        <v>140</v>
      </c>
      <c r="G103" s="7" t="s">
        <v>138</v>
      </c>
      <c r="H103" s="73" t="n">
        <f aca="false">((I103-E103)*SUM(M103:AV103)*10000)</f>
        <v>-0</v>
      </c>
      <c r="I103" s="61" t="n">
        <v>-0.72</v>
      </c>
      <c r="K103" s="7" t="str">
        <f aca="false">IF(I103=1,0,G103)</f>
        <v>west</v>
      </c>
      <c r="L103" s="63" t="n">
        <f aca="false">IF($B103&lt;=L$2,IF($C103&gt;=L$2,$D103,0),0)</f>
        <v>0</v>
      </c>
      <c r="M103" s="63" t="n">
        <f aca="false">IF($B103&lt;=M$2,IF($C103&gt;=M$2,$D103,0),0)</f>
        <v>0</v>
      </c>
      <c r="N103" s="63" t="n">
        <f aca="false">IF($B103&lt;=N$2,IF($C103&gt;=N$2,$D103,0),0)</f>
        <v>0</v>
      </c>
      <c r="O103" s="63" t="n">
        <f aca="false">IF($B103&lt;=O$2,IF($C103&gt;=O$2,$D103,0),0)</f>
        <v>0</v>
      </c>
      <c r="P103" s="63" t="n">
        <f aca="false">IF($B103&lt;=P$2,IF($C103&gt;=P$2,$D103,0),0)</f>
        <v>0</v>
      </c>
      <c r="Q103" s="63" t="n">
        <f aca="false">IF($B103&lt;=Q$2,IF($C103&gt;=Q$2,$D103,0),0)</f>
        <v>0</v>
      </c>
      <c r="R103" s="63" t="n">
        <f aca="false">IF($B103&lt;=R$2,IF($C103&gt;=R$2,$D103,0),0)</f>
        <v>0</v>
      </c>
      <c r="S103" s="63" t="n">
        <f aca="false">IF($B103&lt;=S$2,IF($C103&gt;=S$2,$D103,0),0)</f>
        <v>0</v>
      </c>
      <c r="T103" s="63" t="n">
        <f aca="false">IF($B103&lt;=T$2,IF($C103&gt;=T$2,$D103,0),0)</f>
        <v>0</v>
      </c>
      <c r="U103" s="63" t="n">
        <f aca="false">IF($B103&lt;=U$2,IF($C103&gt;=U$2,$D103,0),0)</f>
        <v>0</v>
      </c>
      <c r="V103" s="63" t="n">
        <f aca="false">IF($B103&lt;=V$2,IF($C103&gt;=V$2,$D103,0),0)</f>
        <v>0</v>
      </c>
      <c r="W103" s="63" t="n">
        <f aca="false">IF($B103&lt;=W$2,IF($C103&gt;=W$2,$D103,0),0)</f>
        <v>0</v>
      </c>
      <c r="X103" s="63" t="n">
        <f aca="false">IF($B103&lt;=X$2,IF($C103&gt;=X$2,$D103,0),0)</f>
        <v>0</v>
      </c>
      <c r="Y103" s="63" t="n">
        <f aca="false">IF($B103&lt;=Y$2,IF($C103&gt;=Y$2,$D103,0),0)</f>
        <v>0</v>
      </c>
      <c r="Z103" s="63" t="n">
        <f aca="false">IF($B103&lt;=Z$2,IF($C103&gt;=Z$2,$D103,0),0)</f>
        <v>0</v>
      </c>
      <c r="AA103" s="63" t="n">
        <f aca="false">IF($B103&lt;=AA$2,IF($C103&gt;=AA$2,$D103,0),0)</f>
        <v>0</v>
      </c>
      <c r="AB103" s="63" t="n">
        <f aca="false">IF($B103&lt;=AB$2,IF($C103&gt;=AB$2,$D103,0),0)</f>
        <v>0</v>
      </c>
      <c r="AC103" s="63" t="n">
        <f aca="false">IF($B103&lt;=AC$2,IF($C103&gt;=AC$2,$D103,0),0)</f>
        <v>0</v>
      </c>
      <c r="AD103" s="63" t="n">
        <f aca="false">IF($B103&lt;=AD$2,IF($C103&gt;=AD$2,$D103,0),0)</f>
        <v>0</v>
      </c>
      <c r="AE103" s="63" t="n">
        <f aca="false">IF($B103&lt;=AE$2,IF($C103&gt;=AE$2,$D103,0),0)</f>
        <v>0</v>
      </c>
      <c r="AF103" s="63" t="n">
        <f aca="false">IF($B103&lt;=AF$2,IF($C103&gt;=AF$2,$D103,0),0)</f>
        <v>0</v>
      </c>
      <c r="AG103" s="63" t="n">
        <f aca="false">IF($B103&lt;=AG$2,IF($C103&gt;=AG$2,$D103,0),0)</f>
        <v>0</v>
      </c>
      <c r="AH103" s="63" t="n">
        <f aca="false">IF($B103&lt;=AH$2,IF($C103&gt;=AH$2,$D103,0),0)</f>
        <v>0</v>
      </c>
      <c r="AI103" s="63" t="n">
        <f aca="false">IF($B103&lt;=AI$2,IF($C103&gt;=AI$2,$D103,0),0)</f>
        <v>0</v>
      </c>
      <c r="AJ103" s="63" t="n">
        <f aca="false">IF($B103&lt;=AJ$2,IF($C103&gt;=AJ$2,$D103,0),0)</f>
        <v>0</v>
      </c>
      <c r="AK103" s="63" t="n">
        <f aca="false">IF($B103&lt;=AK$2,IF($C103&gt;=AK$2,$D103,0),0)</f>
        <v>0</v>
      </c>
      <c r="AL103" s="63" t="n">
        <f aca="false">IF($B103&lt;=AL$2,IF($C103&gt;=AL$2,$D103,0),0)</f>
        <v>0</v>
      </c>
      <c r="AM103" s="63" t="n">
        <f aca="false">IF($B103&lt;=AM$2,IF($C103&gt;=AM$2,$D103,0),0)</f>
        <v>0</v>
      </c>
      <c r="AN103" s="63" t="n">
        <f aca="false">IF($B103&lt;=AN$2,IF($C103&gt;=AN$2,$D103,0),0)</f>
        <v>0</v>
      </c>
      <c r="AO103" s="63" t="n">
        <f aca="false">IF($B103&lt;=AO$2,IF($C103&gt;=AO$2,$D103,0),0)</f>
        <v>0</v>
      </c>
      <c r="AP103" s="63" t="n">
        <f aca="false">IF($B103&lt;=AP$2,IF($C103&gt;=AP$2,$D103,0),0)</f>
        <v>0</v>
      </c>
      <c r="AQ103" s="63" t="n">
        <f aca="false">IF($B103&lt;=AQ$2,IF($C103&gt;=AQ$2,$D103,0),0)</f>
        <v>0</v>
      </c>
      <c r="AR103" s="63" t="n">
        <f aca="false">IF($B103&lt;=AR$2,IF($C103&gt;=AR$2,$D103,0),0)</f>
        <v>0</v>
      </c>
      <c r="AS103" s="63" t="n">
        <f aca="false">IF($B103&lt;=AS$2,IF($C103&gt;=AS$2,$D103,0),0)</f>
        <v>0</v>
      </c>
      <c r="AT103" s="63" t="n">
        <f aca="false">IF($B103&lt;=AT$2,IF($C103&gt;=AT$2,$D103,0),0)</f>
        <v>0</v>
      </c>
      <c r="AU103" s="63" t="n">
        <f aca="false">IF($B103&lt;=AU$2,IF($C103&gt;=AU$2,$D103,0),0)</f>
        <v>0</v>
      </c>
      <c r="AV103" s="63" t="n">
        <f aca="false">IF($B103&lt;=AV$2,IF($C103&gt;=AV$2,$D103,0),0)</f>
        <v>0</v>
      </c>
      <c r="AW103" s="63" t="n">
        <f aca="false">IF($B103&lt;=AW$2,IF($C103&gt;=AW$2,$D103,0),0)</f>
        <v>0</v>
      </c>
      <c r="AX103" s="63" t="n">
        <f aca="false">IF($B103&lt;=AX$2,IF($C103&gt;=AX$2,$D103,0),0)</f>
        <v>0</v>
      </c>
      <c r="AY103" s="63" t="n">
        <f aca="false">IF($B103&lt;=AY$2,IF($C103&gt;=AY$2,$D103,0),0)</f>
        <v>0</v>
      </c>
      <c r="AZ103" s="63" t="n">
        <f aca="false">IF($B103&lt;=AZ$2,IF($C103&gt;=AZ$2,$D103,0),0)</f>
        <v>0</v>
      </c>
      <c r="BA103" s="63" t="n">
        <f aca="false">IF($B103&lt;=BA$2,IF($C103&gt;=BA$2,$D103,0),0)</f>
        <v>0</v>
      </c>
      <c r="BB103" s="63" t="n">
        <f aca="false">IF($B103&lt;=BB$2,IF($C103&gt;=BB$2,$D103,0),0)</f>
        <v>0</v>
      </c>
      <c r="BC103" s="63" t="n">
        <f aca="false">IF($B103&lt;=BC$2,IF($C103&gt;=BC$2,$D103,0),0)</f>
        <v>0</v>
      </c>
      <c r="BD103" s="63" t="n">
        <f aca="false">IF($B103&lt;=BD$2,IF($C103&gt;=BD$2,$D103,0),0)</f>
        <v>0</v>
      </c>
      <c r="BE103" s="63" t="n">
        <f aca="false">IF($B103&lt;=BE$2,IF($C103&gt;=BE$2,$D103,0),0)</f>
        <v>0</v>
      </c>
      <c r="BF103" s="63" t="n">
        <f aca="false">IF($B103&lt;=BF$2,IF($C103&gt;=BF$2,$D103,0),0)</f>
        <v>0</v>
      </c>
      <c r="BG103" s="63" t="n">
        <f aca="false">IF($B103&lt;=BG$2,IF($C103&gt;=BG$2,$D103,0),0)</f>
        <v>0</v>
      </c>
      <c r="BH103" s="63" t="n">
        <f aca="false">IF($B103&lt;=BH$2,IF($C103&gt;=BH$2,$D103,0),0)</f>
        <v>0</v>
      </c>
      <c r="BI103" s="63" t="n">
        <f aca="false">IF($B103&lt;=BI$2,IF($C103&gt;=BI$2,$D103,0),0)</f>
        <v>0</v>
      </c>
      <c r="BJ103" s="63" t="n">
        <f aca="false">IF($B103&lt;=BJ$2,IF($C103&gt;=BJ$2,$D103,0),0)</f>
        <v>0</v>
      </c>
      <c r="BK103" s="63" t="n">
        <f aca="false">IF($B103&lt;=BK$2,IF($C103&gt;=BK$2,$D103,0),0)</f>
        <v>0</v>
      </c>
      <c r="BL103" s="63" t="n">
        <f aca="false">IF($B103&lt;=BL$2,IF($C103&gt;=BL$2,$D103,0),0)</f>
        <v>0</v>
      </c>
      <c r="BM103" s="63" t="n">
        <f aca="false">IF($B103&lt;=BM$2,IF($C103&gt;=BM$2,$D103,0),0)</f>
        <v>0</v>
      </c>
      <c r="BN103" s="63" t="n">
        <f aca="false">IF($B103&lt;=BN$2,IF($C103&gt;=BN$2,$D103,0),0)</f>
        <v>0</v>
      </c>
      <c r="BO103" s="63" t="n">
        <f aca="false">IF($B103&lt;=BO$2,IF($C103&gt;=BO$2,$D103,0),0)</f>
        <v>0</v>
      </c>
      <c r="BP103" s="63" t="n">
        <f aca="false">IF($B103&lt;=BP$2,IF($C103&gt;=BP$2,$D103,0),0)</f>
        <v>0</v>
      </c>
      <c r="BQ103" s="63" t="n">
        <f aca="false">IF($B103&lt;=BQ$2,IF($C103&gt;=BQ$2,$D103,0),0)</f>
        <v>0</v>
      </c>
      <c r="BR103" s="63" t="n">
        <f aca="false">IF($B103&lt;=BR$2,IF($C103&gt;=BR$2,$D103,0),0)</f>
        <v>0</v>
      </c>
      <c r="BS103" s="63" t="n">
        <f aca="false">IF($B103&lt;=BS$2,IF($C103&gt;=BS$2,$D103,0),0)</f>
        <v>0</v>
      </c>
      <c r="BT103" s="63" t="n">
        <f aca="false">IF($B103&lt;=BT$2,IF($C103&gt;=BT$2,$D103,0),0)</f>
        <v>0</v>
      </c>
      <c r="BU103" s="63" t="n">
        <f aca="false">IF($B103&lt;=BU$2,IF($C103&gt;=BU$2,$D103,0),0)</f>
        <v>0</v>
      </c>
      <c r="BV103" s="63" t="n">
        <f aca="false">IF($B103&lt;=BV$2,IF($C103&gt;=BV$2,$D103,0),0)</f>
        <v>0</v>
      </c>
    </row>
    <row r="104" customFormat="false" ht="12.75" hidden="false" customHeight="false" outlineLevel="0" collapsed="false">
      <c r="B104" s="59" t="n">
        <v>36951</v>
      </c>
      <c r="C104" s="59" t="n">
        <v>36951</v>
      </c>
      <c r="E104" s="61" t="n">
        <v>0.475</v>
      </c>
      <c r="F104" s="7" t="s">
        <v>140</v>
      </c>
      <c r="G104" s="7" t="s">
        <v>138</v>
      </c>
      <c r="H104" s="73" t="n">
        <f aca="false">((I104-E104)*SUM(M104:AV104)*10000)</f>
        <v>-0</v>
      </c>
      <c r="I104" s="61" t="n">
        <v>0.1675</v>
      </c>
      <c r="K104" s="7" t="str">
        <f aca="false">IF(I104=1,0,G104)</f>
        <v>west</v>
      </c>
      <c r="L104" s="63" t="n">
        <f aca="false">IF($B104&lt;=L$2,IF($C104&gt;=L$2,$D104,0),0)</f>
        <v>0</v>
      </c>
      <c r="M104" s="63" t="n">
        <f aca="false">IF($B104&lt;=M$2,IF($C104&gt;=M$2,$D104,0),0)</f>
        <v>0</v>
      </c>
      <c r="N104" s="63" t="n">
        <f aca="false">IF($B104&lt;=N$2,IF($C104&gt;=N$2,$D104,0),0)</f>
        <v>0</v>
      </c>
      <c r="O104" s="63" t="n">
        <f aca="false">IF($B104&lt;=O$2,IF($C104&gt;=O$2,$D104,0),0)</f>
        <v>0</v>
      </c>
      <c r="P104" s="63" t="n">
        <f aca="false">IF($B104&lt;=P$2,IF($C104&gt;=P$2,$D104,0),0)</f>
        <v>0</v>
      </c>
      <c r="Q104" s="63" t="n">
        <f aca="false">IF($B104&lt;=Q$2,IF($C104&gt;=Q$2,$D104,0),0)</f>
        <v>0</v>
      </c>
      <c r="R104" s="63" t="n">
        <f aca="false">IF($B104&lt;=R$2,IF($C104&gt;=R$2,$D104,0),0)</f>
        <v>0</v>
      </c>
      <c r="S104" s="63" t="n">
        <f aca="false">IF($B104&lt;=S$2,IF($C104&gt;=S$2,$D104,0),0)</f>
        <v>0</v>
      </c>
      <c r="T104" s="63" t="n">
        <f aca="false">IF($B104&lt;=T$2,IF($C104&gt;=T$2,$D104,0),0)</f>
        <v>0</v>
      </c>
      <c r="U104" s="63" t="n">
        <f aca="false">IF($B104&lt;=U$2,IF($C104&gt;=U$2,$D104,0),0)</f>
        <v>0</v>
      </c>
      <c r="V104" s="63" t="n">
        <f aca="false">IF($B104&lt;=V$2,IF($C104&gt;=V$2,$D104,0),0)</f>
        <v>0</v>
      </c>
      <c r="W104" s="63" t="n">
        <f aca="false">IF($B104&lt;=W$2,IF($C104&gt;=W$2,$D104,0),0)</f>
        <v>0</v>
      </c>
      <c r="X104" s="63" t="n">
        <f aca="false">IF($B104&lt;=X$2,IF($C104&gt;=X$2,$D104,0),0)</f>
        <v>0</v>
      </c>
      <c r="Y104" s="63" t="n">
        <f aca="false">IF($B104&lt;=Y$2,IF($C104&gt;=Y$2,$D104,0),0)</f>
        <v>0</v>
      </c>
      <c r="Z104" s="63" t="n">
        <f aca="false">IF($B104&lt;=Z$2,IF($C104&gt;=Z$2,$D104,0),0)</f>
        <v>0</v>
      </c>
      <c r="AA104" s="63" t="n">
        <f aca="false">IF($B104&lt;=AA$2,IF($C104&gt;=AA$2,$D104,0),0)</f>
        <v>0</v>
      </c>
      <c r="AB104" s="63" t="n">
        <f aca="false">IF($B104&lt;=AB$2,IF($C104&gt;=AB$2,$D104,0),0)</f>
        <v>0</v>
      </c>
      <c r="AC104" s="63" t="n">
        <f aca="false">IF($B104&lt;=AC$2,IF($C104&gt;=AC$2,$D104,0),0)</f>
        <v>0</v>
      </c>
      <c r="AD104" s="63" t="n">
        <f aca="false">IF($B104&lt;=AD$2,IF($C104&gt;=AD$2,$D104,0),0)</f>
        <v>0</v>
      </c>
      <c r="AE104" s="63" t="n">
        <f aca="false">IF($B104&lt;=AE$2,IF($C104&gt;=AE$2,$D104,0),0)</f>
        <v>0</v>
      </c>
      <c r="AF104" s="63" t="n">
        <f aca="false">IF($B104&lt;=AF$2,IF($C104&gt;=AF$2,$D104,0),0)</f>
        <v>0</v>
      </c>
      <c r="AG104" s="63" t="n">
        <f aca="false">IF($B104&lt;=AG$2,IF($C104&gt;=AG$2,$D104,0),0)</f>
        <v>0</v>
      </c>
      <c r="AH104" s="63" t="n">
        <f aca="false">IF($B104&lt;=AH$2,IF($C104&gt;=AH$2,$D104,0),0)</f>
        <v>0</v>
      </c>
      <c r="AI104" s="63" t="n">
        <f aca="false">IF($B104&lt;=AI$2,IF($C104&gt;=AI$2,$D104,0),0)</f>
        <v>0</v>
      </c>
      <c r="AJ104" s="63" t="n">
        <f aca="false">IF($B104&lt;=AJ$2,IF($C104&gt;=AJ$2,$D104,0),0)</f>
        <v>0</v>
      </c>
      <c r="AK104" s="63" t="n">
        <f aca="false">IF($B104&lt;=AK$2,IF($C104&gt;=AK$2,$D104,0),0)</f>
        <v>0</v>
      </c>
      <c r="AL104" s="63" t="n">
        <f aca="false">IF($B104&lt;=AL$2,IF($C104&gt;=AL$2,$D104,0),0)</f>
        <v>0</v>
      </c>
      <c r="AM104" s="63" t="n">
        <f aca="false">IF($B104&lt;=AM$2,IF($C104&gt;=AM$2,$D104,0),0)</f>
        <v>0</v>
      </c>
      <c r="AN104" s="63" t="n">
        <f aca="false">IF($B104&lt;=AN$2,IF($C104&gt;=AN$2,$D104,0),0)</f>
        <v>0</v>
      </c>
      <c r="AO104" s="63" t="n">
        <f aca="false">IF($B104&lt;=AO$2,IF($C104&gt;=AO$2,$D104,0),0)</f>
        <v>0</v>
      </c>
      <c r="AP104" s="63" t="n">
        <f aca="false">IF($B104&lt;=AP$2,IF($C104&gt;=AP$2,$D104,0),0)</f>
        <v>0</v>
      </c>
      <c r="AQ104" s="63" t="n">
        <f aca="false">IF($B104&lt;=AQ$2,IF($C104&gt;=AQ$2,$D104,0),0)</f>
        <v>0</v>
      </c>
      <c r="AR104" s="63" t="n">
        <f aca="false">IF($B104&lt;=AR$2,IF($C104&gt;=AR$2,$D104,0),0)</f>
        <v>0</v>
      </c>
      <c r="AS104" s="63" t="n">
        <f aca="false">IF($B104&lt;=AS$2,IF($C104&gt;=AS$2,$D104,0),0)</f>
        <v>0</v>
      </c>
      <c r="AT104" s="63" t="n">
        <f aca="false">IF($B104&lt;=AT$2,IF($C104&gt;=AT$2,$D104,0),0)</f>
        <v>0</v>
      </c>
      <c r="AU104" s="63" t="n">
        <f aca="false">IF($B104&lt;=AU$2,IF($C104&gt;=AU$2,$D104,0),0)</f>
        <v>0</v>
      </c>
      <c r="AV104" s="63" t="n">
        <f aca="false">IF($B104&lt;=AV$2,IF($C104&gt;=AV$2,$D104,0),0)</f>
        <v>0</v>
      </c>
      <c r="AW104" s="63" t="n">
        <f aca="false">IF($B104&lt;=AW$2,IF($C104&gt;=AW$2,$D104,0),0)</f>
        <v>0</v>
      </c>
      <c r="AX104" s="63" t="n">
        <f aca="false">IF($B104&lt;=AX$2,IF($C104&gt;=AX$2,$D104,0),0)</f>
        <v>0</v>
      </c>
      <c r="AY104" s="63" t="n">
        <f aca="false">IF($B104&lt;=AY$2,IF($C104&gt;=AY$2,$D104,0),0)</f>
        <v>0</v>
      </c>
      <c r="AZ104" s="63" t="n">
        <f aca="false">IF($B104&lt;=AZ$2,IF($C104&gt;=AZ$2,$D104,0),0)</f>
        <v>0</v>
      </c>
      <c r="BA104" s="63" t="n">
        <f aca="false">IF($B104&lt;=BA$2,IF($C104&gt;=BA$2,$D104,0),0)</f>
        <v>0</v>
      </c>
      <c r="BB104" s="63" t="n">
        <f aca="false">IF($B104&lt;=BB$2,IF($C104&gt;=BB$2,$D104,0),0)</f>
        <v>0</v>
      </c>
      <c r="BC104" s="63" t="n">
        <f aca="false">IF($B104&lt;=BC$2,IF($C104&gt;=BC$2,$D104,0),0)</f>
        <v>0</v>
      </c>
      <c r="BD104" s="63" t="n">
        <f aca="false">IF($B104&lt;=BD$2,IF($C104&gt;=BD$2,$D104,0),0)</f>
        <v>0</v>
      </c>
      <c r="BE104" s="63" t="n">
        <f aca="false">IF($B104&lt;=BE$2,IF($C104&gt;=BE$2,$D104,0),0)</f>
        <v>0</v>
      </c>
      <c r="BF104" s="63" t="n">
        <f aca="false">IF($B104&lt;=BF$2,IF($C104&gt;=BF$2,$D104,0),0)</f>
        <v>0</v>
      </c>
      <c r="BG104" s="63" t="n">
        <f aca="false">IF($B104&lt;=BG$2,IF($C104&gt;=BG$2,$D104,0),0)</f>
        <v>0</v>
      </c>
      <c r="BH104" s="63" t="n">
        <f aca="false">IF($B104&lt;=BH$2,IF($C104&gt;=BH$2,$D104,0),0)</f>
        <v>0</v>
      </c>
      <c r="BI104" s="63" t="n">
        <f aca="false">IF($B104&lt;=BI$2,IF($C104&gt;=BI$2,$D104,0),0)</f>
        <v>0</v>
      </c>
      <c r="BJ104" s="63" t="n">
        <f aca="false">IF($B104&lt;=BJ$2,IF($C104&gt;=BJ$2,$D104,0),0)</f>
        <v>0</v>
      </c>
      <c r="BK104" s="63" t="n">
        <f aca="false">IF($B104&lt;=BK$2,IF($C104&gt;=BK$2,$D104,0),0)</f>
        <v>0</v>
      </c>
      <c r="BL104" s="63" t="n">
        <f aca="false">IF($B104&lt;=BL$2,IF($C104&gt;=BL$2,$D104,0),0)</f>
        <v>0</v>
      </c>
      <c r="BM104" s="63" t="n">
        <f aca="false">IF($B104&lt;=BM$2,IF($C104&gt;=BM$2,$D104,0),0)</f>
        <v>0</v>
      </c>
      <c r="BN104" s="63" t="n">
        <f aca="false">IF($B104&lt;=BN$2,IF($C104&gt;=BN$2,$D104,0),0)</f>
        <v>0</v>
      </c>
      <c r="BO104" s="63" t="n">
        <f aca="false">IF($B104&lt;=BO$2,IF($C104&gt;=BO$2,$D104,0),0)</f>
        <v>0</v>
      </c>
      <c r="BP104" s="63" t="n">
        <f aca="false">IF($B104&lt;=BP$2,IF($C104&gt;=BP$2,$D104,0),0)</f>
        <v>0</v>
      </c>
      <c r="BQ104" s="63" t="n">
        <f aca="false">IF($B104&lt;=BQ$2,IF($C104&gt;=BQ$2,$D104,0),0)</f>
        <v>0</v>
      </c>
      <c r="BR104" s="63" t="n">
        <f aca="false">IF($B104&lt;=BR$2,IF($C104&gt;=BR$2,$D104,0),0)</f>
        <v>0</v>
      </c>
      <c r="BS104" s="63" t="n">
        <f aca="false">IF($B104&lt;=BS$2,IF($C104&gt;=BS$2,$D104,0),0)</f>
        <v>0</v>
      </c>
      <c r="BT104" s="63" t="n">
        <f aca="false">IF($B104&lt;=BT$2,IF($C104&gt;=BT$2,$D104,0),0)</f>
        <v>0</v>
      </c>
      <c r="BU104" s="63" t="n">
        <f aca="false">IF($B104&lt;=BU$2,IF($C104&gt;=BU$2,$D104,0),0)</f>
        <v>0</v>
      </c>
      <c r="BV104" s="63" t="n">
        <f aca="false">IF($B104&lt;=BV$2,IF($C104&gt;=BV$2,$D104,0),0)</f>
        <v>0</v>
      </c>
    </row>
    <row r="105" customFormat="false" ht="12.75" hidden="false" customHeight="false" outlineLevel="0" collapsed="false">
      <c r="B105" s="59" t="n">
        <v>36861</v>
      </c>
      <c r="C105" s="59" t="n">
        <v>36861</v>
      </c>
      <c r="E105" s="61" t="n">
        <v>0.685</v>
      </c>
      <c r="F105" s="7" t="s">
        <v>139</v>
      </c>
      <c r="G105" s="7" t="s">
        <v>138</v>
      </c>
      <c r="H105" s="73" t="n">
        <f aca="false">((I105-E105)*SUM(M105:AV105)*10000)</f>
        <v>-0</v>
      </c>
      <c r="I105" s="61" t="n">
        <v>-0.72</v>
      </c>
      <c r="K105" s="7" t="str">
        <f aca="false">IF(I105=1,0,G105)</f>
        <v>west</v>
      </c>
      <c r="L105" s="63" t="n">
        <f aca="false">IF($B105&lt;=L$2,IF($C105&gt;=L$2,$D105,0),0)</f>
        <v>0</v>
      </c>
      <c r="M105" s="63" t="n">
        <f aca="false">IF($B105&lt;=M$2,IF($C105&gt;=M$2,$D105,0),0)</f>
        <v>0</v>
      </c>
      <c r="N105" s="63" t="n">
        <f aca="false">IF($B105&lt;=N$2,IF($C105&gt;=N$2,$D105,0),0)</f>
        <v>0</v>
      </c>
      <c r="O105" s="63" t="n">
        <f aca="false">IF($B105&lt;=O$2,IF($C105&gt;=O$2,$D105,0),0)</f>
        <v>0</v>
      </c>
      <c r="P105" s="63" t="n">
        <f aca="false">IF($B105&lt;=P$2,IF($C105&gt;=P$2,$D105,0),0)</f>
        <v>0</v>
      </c>
      <c r="Q105" s="63" t="n">
        <f aca="false">IF($B105&lt;=Q$2,IF($C105&gt;=Q$2,$D105,0),0)</f>
        <v>0</v>
      </c>
      <c r="R105" s="63" t="n">
        <f aca="false">IF($B105&lt;=R$2,IF($C105&gt;=R$2,$D105,0),0)</f>
        <v>0</v>
      </c>
      <c r="S105" s="63" t="n">
        <f aca="false">IF($B105&lt;=S$2,IF($C105&gt;=S$2,$D105,0),0)</f>
        <v>0</v>
      </c>
      <c r="T105" s="63" t="n">
        <f aca="false">IF($B105&lt;=T$2,IF($C105&gt;=T$2,$D105,0),0)</f>
        <v>0</v>
      </c>
      <c r="U105" s="63" t="n">
        <f aca="false">IF($B105&lt;=U$2,IF($C105&gt;=U$2,$D105,0),0)</f>
        <v>0</v>
      </c>
      <c r="V105" s="63" t="n">
        <f aca="false">IF($B105&lt;=V$2,IF($C105&gt;=V$2,$D105,0),0)</f>
        <v>0</v>
      </c>
      <c r="W105" s="63" t="n">
        <f aca="false">IF($B105&lt;=W$2,IF($C105&gt;=W$2,$D105,0),0)</f>
        <v>0</v>
      </c>
      <c r="X105" s="63" t="n">
        <f aca="false">IF($B105&lt;=X$2,IF($C105&gt;=X$2,$D105,0),0)</f>
        <v>0</v>
      </c>
      <c r="Y105" s="63" t="n">
        <f aca="false">IF($B105&lt;=Y$2,IF($C105&gt;=Y$2,$D105,0),0)</f>
        <v>0</v>
      </c>
      <c r="Z105" s="63" t="n">
        <f aca="false">IF($B105&lt;=Z$2,IF($C105&gt;=Z$2,$D105,0),0)</f>
        <v>0</v>
      </c>
      <c r="AA105" s="63" t="n">
        <f aca="false">IF($B105&lt;=AA$2,IF($C105&gt;=AA$2,$D105,0),0)</f>
        <v>0</v>
      </c>
      <c r="AB105" s="63" t="n">
        <f aca="false">IF($B105&lt;=AB$2,IF($C105&gt;=AB$2,$D105,0),0)</f>
        <v>0</v>
      </c>
      <c r="AC105" s="63" t="n">
        <f aca="false">IF($B105&lt;=AC$2,IF($C105&gt;=AC$2,$D105,0),0)</f>
        <v>0</v>
      </c>
      <c r="AD105" s="63" t="n">
        <f aca="false">IF($B105&lt;=AD$2,IF($C105&gt;=AD$2,$D105,0),0)</f>
        <v>0</v>
      </c>
      <c r="AE105" s="63" t="n">
        <f aca="false">IF($B105&lt;=AE$2,IF($C105&gt;=AE$2,$D105,0),0)</f>
        <v>0</v>
      </c>
      <c r="AF105" s="63" t="n">
        <f aca="false">IF($B105&lt;=AF$2,IF($C105&gt;=AF$2,$D105,0),0)</f>
        <v>0</v>
      </c>
      <c r="AG105" s="63" t="n">
        <f aca="false">IF($B105&lt;=AG$2,IF($C105&gt;=AG$2,$D105,0),0)</f>
        <v>0</v>
      </c>
      <c r="AH105" s="63" t="n">
        <f aca="false">IF($B105&lt;=AH$2,IF($C105&gt;=AH$2,$D105,0),0)</f>
        <v>0</v>
      </c>
      <c r="AI105" s="63" t="n">
        <f aca="false">IF($B105&lt;=AI$2,IF($C105&gt;=AI$2,$D105,0),0)</f>
        <v>0</v>
      </c>
      <c r="AJ105" s="63" t="n">
        <f aca="false">IF($B105&lt;=AJ$2,IF($C105&gt;=AJ$2,$D105,0),0)</f>
        <v>0</v>
      </c>
      <c r="AK105" s="63" t="n">
        <f aca="false">IF($B105&lt;=AK$2,IF($C105&gt;=AK$2,$D105,0),0)</f>
        <v>0</v>
      </c>
      <c r="AL105" s="63" t="n">
        <f aca="false">IF($B105&lt;=AL$2,IF($C105&gt;=AL$2,$D105,0),0)</f>
        <v>0</v>
      </c>
      <c r="AM105" s="63" t="n">
        <f aca="false">IF($B105&lt;=AM$2,IF($C105&gt;=AM$2,$D105,0),0)</f>
        <v>0</v>
      </c>
      <c r="AN105" s="63" t="n">
        <f aca="false">IF($B105&lt;=AN$2,IF($C105&gt;=AN$2,$D105,0),0)</f>
        <v>0</v>
      </c>
      <c r="AO105" s="63" t="n">
        <f aca="false">IF($B105&lt;=AO$2,IF($C105&gt;=AO$2,$D105,0),0)</f>
        <v>0</v>
      </c>
      <c r="AP105" s="63" t="n">
        <f aca="false">IF($B105&lt;=AP$2,IF($C105&gt;=AP$2,$D105,0),0)</f>
        <v>0</v>
      </c>
      <c r="AQ105" s="63" t="n">
        <f aca="false">IF($B105&lt;=AQ$2,IF($C105&gt;=AQ$2,$D105,0),0)</f>
        <v>0</v>
      </c>
      <c r="AR105" s="63" t="n">
        <f aca="false">IF($B105&lt;=AR$2,IF($C105&gt;=AR$2,$D105,0),0)</f>
        <v>0</v>
      </c>
      <c r="AS105" s="63" t="n">
        <f aca="false">IF($B105&lt;=AS$2,IF($C105&gt;=AS$2,$D105,0),0)</f>
        <v>0</v>
      </c>
      <c r="AT105" s="63" t="n">
        <f aca="false">IF($B105&lt;=AT$2,IF($C105&gt;=AT$2,$D105,0),0)</f>
        <v>0</v>
      </c>
      <c r="AU105" s="63" t="n">
        <f aca="false">IF($B105&lt;=AU$2,IF($C105&gt;=AU$2,$D105,0),0)</f>
        <v>0</v>
      </c>
      <c r="AV105" s="63" t="n">
        <f aca="false">IF($B105&lt;=AV$2,IF($C105&gt;=AV$2,$D105,0),0)</f>
        <v>0</v>
      </c>
      <c r="AW105" s="63" t="n">
        <f aca="false">IF($B105&lt;=AW$2,IF($C105&gt;=AW$2,$D105,0),0)</f>
        <v>0</v>
      </c>
      <c r="AX105" s="63" t="n">
        <f aca="false">IF($B105&lt;=AX$2,IF($C105&gt;=AX$2,$D105,0),0)</f>
        <v>0</v>
      </c>
      <c r="AY105" s="63" t="n">
        <f aca="false">IF($B105&lt;=AY$2,IF($C105&gt;=AY$2,$D105,0),0)</f>
        <v>0</v>
      </c>
      <c r="AZ105" s="63" t="n">
        <f aca="false">IF($B105&lt;=AZ$2,IF($C105&gt;=AZ$2,$D105,0),0)</f>
        <v>0</v>
      </c>
      <c r="BA105" s="63" t="n">
        <f aca="false">IF($B105&lt;=BA$2,IF($C105&gt;=BA$2,$D105,0),0)</f>
        <v>0</v>
      </c>
      <c r="BB105" s="63" t="n">
        <f aca="false">IF($B105&lt;=BB$2,IF($C105&gt;=BB$2,$D105,0),0)</f>
        <v>0</v>
      </c>
      <c r="BC105" s="63" t="n">
        <f aca="false">IF($B105&lt;=BC$2,IF($C105&gt;=BC$2,$D105,0),0)</f>
        <v>0</v>
      </c>
      <c r="BD105" s="63" t="n">
        <f aca="false">IF($B105&lt;=BD$2,IF($C105&gt;=BD$2,$D105,0),0)</f>
        <v>0</v>
      </c>
      <c r="BE105" s="63" t="n">
        <f aca="false">IF($B105&lt;=BE$2,IF($C105&gt;=BE$2,$D105,0),0)</f>
        <v>0</v>
      </c>
      <c r="BF105" s="63" t="n">
        <f aca="false">IF($B105&lt;=BF$2,IF($C105&gt;=BF$2,$D105,0),0)</f>
        <v>0</v>
      </c>
      <c r="BG105" s="63" t="n">
        <f aca="false">IF($B105&lt;=BG$2,IF($C105&gt;=BG$2,$D105,0),0)</f>
        <v>0</v>
      </c>
      <c r="BH105" s="63" t="n">
        <f aca="false">IF($B105&lt;=BH$2,IF($C105&gt;=BH$2,$D105,0),0)</f>
        <v>0</v>
      </c>
      <c r="BI105" s="63" t="n">
        <f aca="false">IF($B105&lt;=BI$2,IF($C105&gt;=BI$2,$D105,0),0)</f>
        <v>0</v>
      </c>
      <c r="BJ105" s="63" t="n">
        <f aca="false">IF($B105&lt;=BJ$2,IF($C105&gt;=BJ$2,$D105,0),0)</f>
        <v>0</v>
      </c>
      <c r="BK105" s="63" t="n">
        <f aca="false">IF($B105&lt;=BK$2,IF($C105&gt;=BK$2,$D105,0),0)</f>
        <v>0</v>
      </c>
      <c r="BL105" s="63" t="n">
        <f aca="false">IF($B105&lt;=BL$2,IF($C105&gt;=BL$2,$D105,0),0)</f>
        <v>0</v>
      </c>
      <c r="BM105" s="63" t="n">
        <f aca="false">IF($B105&lt;=BM$2,IF($C105&gt;=BM$2,$D105,0),0)</f>
        <v>0</v>
      </c>
      <c r="BN105" s="63" t="n">
        <f aca="false">IF($B105&lt;=BN$2,IF($C105&gt;=BN$2,$D105,0),0)</f>
        <v>0</v>
      </c>
      <c r="BO105" s="63" t="n">
        <f aca="false">IF($B105&lt;=BO$2,IF($C105&gt;=BO$2,$D105,0),0)</f>
        <v>0</v>
      </c>
      <c r="BP105" s="63" t="n">
        <f aca="false">IF($B105&lt;=BP$2,IF($C105&gt;=BP$2,$D105,0),0)</f>
        <v>0</v>
      </c>
      <c r="BQ105" s="63" t="n">
        <f aca="false">IF($B105&lt;=BQ$2,IF($C105&gt;=BQ$2,$D105,0),0)</f>
        <v>0</v>
      </c>
      <c r="BR105" s="63" t="n">
        <f aca="false">IF($B105&lt;=BR$2,IF($C105&gt;=BR$2,$D105,0),0)</f>
        <v>0</v>
      </c>
      <c r="BS105" s="63" t="n">
        <f aca="false">IF($B105&lt;=BS$2,IF($C105&gt;=BS$2,$D105,0),0)</f>
        <v>0</v>
      </c>
      <c r="BT105" s="63" t="n">
        <f aca="false">IF($B105&lt;=BT$2,IF($C105&gt;=BT$2,$D105,0),0)</f>
        <v>0</v>
      </c>
      <c r="BU105" s="63" t="n">
        <f aca="false">IF($B105&lt;=BU$2,IF($C105&gt;=BU$2,$D105,0),0)</f>
        <v>0</v>
      </c>
      <c r="BV105" s="63" t="n">
        <f aca="false">IF($B105&lt;=BV$2,IF($C105&gt;=BV$2,$D105,0),0)</f>
        <v>0</v>
      </c>
    </row>
    <row r="106" customFormat="false" ht="12.75" hidden="false" customHeight="false" outlineLevel="0" collapsed="false">
      <c r="B106" s="59" t="n">
        <v>36861</v>
      </c>
      <c r="C106" s="59" t="n">
        <v>36951</v>
      </c>
      <c r="E106" s="61" t="n">
        <v>-0.2925</v>
      </c>
      <c r="F106" s="7" t="s">
        <v>141</v>
      </c>
      <c r="G106" s="7" t="s">
        <v>138</v>
      </c>
      <c r="H106" s="73" t="n">
        <f aca="false">((I106-E106)*SUM(M106:AV106)*10000)</f>
        <v>-0</v>
      </c>
      <c r="I106" s="61" t="n">
        <v>-0.72</v>
      </c>
      <c r="K106" s="7" t="str">
        <f aca="false">IF(I106=1,0,G106)</f>
        <v>west</v>
      </c>
      <c r="L106" s="63" t="n">
        <f aca="false">IF($B106&lt;=L$2,IF($C106&gt;=L$2,$D106,0),0)</f>
        <v>0</v>
      </c>
      <c r="M106" s="63" t="n">
        <f aca="false">IF($B106&lt;=M$2,IF($C106&gt;=M$2,$D106,0),0)</f>
        <v>0</v>
      </c>
      <c r="N106" s="63" t="n">
        <f aca="false">IF($B106&lt;=N$2,IF($C106&gt;=N$2,$D106,0),0)</f>
        <v>0</v>
      </c>
      <c r="O106" s="63" t="n">
        <f aca="false">IF($B106&lt;=O$2,IF($C106&gt;=O$2,$D106,0),0)</f>
        <v>0</v>
      </c>
      <c r="P106" s="63" t="n">
        <f aca="false">IF($B106&lt;=P$2,IF($C106&gt;=P$2,$D106,0),0)</f>
        <v>0</v>
      </c>
      <c r="Q106" s="63" t="n">
        <f aca="false">IF($B106&lt;=Q$2,IF($C106&gt;=Q$2,$D106,0),0)</f>
        <v>0</v>
      </c>
      <c r="R106" s="63" t="n">
        <f aca="false">IF($B106&lt;=R$2,IF($C106&gt;=R$2,$D106,0),0)</f>
        <v>0</v>
      </c>
      <c r="S106" s="63" t="n">
        <f aca="false">IF($B106&lt;=S$2,IF($C106&gt;=S$2,$D106,0),0)</f>
        <v>0</v>
      </c>
      <c r="T106" s="63" t="n">
        <f aca="false">IF($B106&lt;=T$2,IF($C106&gt;=T$2,$D106,0),0)</f>
        <v>0</v>
      </c>
      <c r="U106" s="63" t="n">
        <f aca="false">IF($B106&lt;=U$2,IF($C106&gt;=U$2,$D106,0),0)</f>
        <v>0</v>
      </c>
      <c r="V106" s="63" t="n">
        <f aca="false">IF($B106&lt;=V$2,IF($C106&gt;=V$2,$D106,0),0)</f>
        <v>0</v>
      </c>
      <c r="W106" s="63" t="n">
        <f aca="false">IF($B106&lt;=W$2,IF($C106&gt;=W$2,$D106,0),0)</f>
        <v>0</v>
      </c>
      <c r="X106" s="63" t="n">
        <f aca="false">IF($B106&lt;=X$2,IF($C106&gt;=X$2,$D106,0),0)</f>
        <v>0</v>
      </c>
      <c r="Y106" s="63" t="n">
        <f aca="false">IF($B106&lt;=Y$2,IF($C106&gt;=Y$2,$D106,0),0)</f>
        <v>0</v>
      </c>
      <c r="Z106" s="63" t="n">
        <f aca="false">IF($B106&lt;=Z$2,IF($C106&gt;=Z$2,$D106,0),0)</f>
        <v>0</v>
      </c>
      <c r="AA106" s="63" t="n">
        <f aca="false">IF($B106&lt;=AA$2,IF($C106&gt;=AA$2,$D106,0),0)</f>
        <v>0</v>
      </c>
      <c r="AB106" s="63" t="n">
        <f aca="false">IF($B106&lt;=AB$2,IF($C106&gt;=AB$2,$D106,0),0)</f>
        <v>0</v>
      </c>
      <c r="AC106" s="63" t="n">
        <f aca="false">IF($B106&lt;=AC$2,IF($C106&gt;=AC$2,$D106,0),0)</f>
        <v>0</v>
      </c>
      <c r="AD106" s="63" t="n">
        <f aca="false">IF($B106&lt;=AD$2,IF($C106&gt;=AD$2,$D106,0),0)</f>
        <v>0</v>
      </c>
      <c r="AE106" s="63" t="n">
        <f aca="false">IF($B106&lt;=AE$2,IF($C106&gt;=AE$2,$D106,0),0)</f>
        <v>0</v>
      </c>
      <c r="AF106" s="63" t="n">
        <f aca="false">IF($B106&lt;=AF$2,IF($C106&gt;=AF$2,$D106,0),0)</f>
        <v>0</v>
      </c>
      <c r="AG106" s="63" t="n">
        <f aca="false">IF($B106&lt;=AG$2,IF($C106&gt;=AG$2,$D106,0),0)</f>
        <v>0</v>
      </c>
      <c r="AH106" s="63" t="n">
        <f aca="false">IF($B106&lt;=AH$2,IF($C106&gt;=AH$2,$D106,0),0)</f>
        <v>0</v>
      </c>
      <c r="AI106" s="63" t="n">
        <f aca="false">IF($B106&lt;=AI$2,IF($C106&gt;=AI$2,$D106,0),0)</f>
        <v>0</v>
      </c>
      <c r="AJ106" s="63" t="n">
        <f aca="false">IF($B106&lt;=AJ$2,IF($C106&gt;=AJ$2,$D106,0),0)</f>
        <v>0</v>
      </c>
      <c r="AK106" s="63" t="n">
        <f aca="false">IF($B106&lt;=AK$2,IF($C106&gt;=AK$2,$D106,0),0)</f>
        <v>0</v>
      </c>
      <c r="AL106" s="63" t="n">
        <f aca="false">IF($B106&lt;=AL$2,IF($C106&gt;=AL$2,$D106,0),0)</f>
        <v>0</v>
      </c>
      <c r="AM106" s="63" t="n">
        <f aca="false">IF($B106&lt;=AM$2,IF($C106&gt;=AM$2,$D106,0),0)</f>
        <v>0</v>
      </c>
      <c r="AN106" s="63" t="n">
        <f aca="false">IF($B106&lt;=AN$2,IF($C106&gt;=AN$2,$D106,0),0)</f>
        <v>0</v>
      </c>
      <c r="AO106" s="63" t="n">
        <f aca="false">IF($B106&lt;=AO$2,IF($C106&gt;=AO$2,$D106,0),0)</f>
        <v>0</v>
      </c>
      <c r="AP106" s="63" t="n">
        <f aca="false">IF($B106&lt;=AP$2,IF($C106&gt;=AP$2,$D106,0),0)</f>
        <v>0</v>
      </c>
      <c r="AQ106" s="63" t="n">
        <f aca="false">IF($B106&lt;=AQ$2,IF($C106&gt;=AQ$2,$D106,0),0)</f>
        <v>0</v>
      </c>
      <c r="AR106" s="63" t="n">
        <f aca="false">IF($B106&lt;=AR$2,IF($C106&gt;=AR$2,$D106,0),0)</f>
        <v>0</v>
      </c>
      <c r="AS106" s="63" t="n">
        <f aca="false">IF($B106&lt;=AS$2,IF($C106&gt;=AS$2,$D106,0),0)</f>
        <v>0</v>
      </c>
      <c r="AT106" s="63" t="n">
        <f aca="false">IF($B106&lt;=AT$2,IF($C106&gt;=AT$2,$D106,0),0)</f>
        <v>0</v>
      </c>
      <c r="AU106" s="63" t="n">
        <f aca="false">IF($B106&lt;=AU$2,IF($C106&gt;=AU$2,$D106,0),0)</f>
        <v>0</v>
      </c>
      <c r="AV106" s="63" t="n">
        <f aca="false">IF($B106&lt;=AV$2,IF($C106&gt;=AV$2,$D106,0),0)</f>
        <v>0</v>
      </c>
      <c r="AW106" s="63" t="n">
        <f aca="false">IF($B106&lt;=AW$2,IF($C106&gt;=AW$2,$D106,0),0)</f>
        <v>0</v>
      </c>
      <c r="AX106" s="63" t="n">
        <f aca="false">IF($B106&lt;=AX$2,IF($C106&gt;=AX$2,$D106,0),0)</f>
        <v>0</v>
      </c>
      <c r="AY106" s="63" t="n">
        <f aca="false">IF($B106&lt;=AY$2,IF($C106&gt;=AY$2,$D106,0),0)</f>
        <v>0</v>
      </c>
      <c r="AZ106" s="63" t="n">
        <f aca="false">IF($B106&lt;=AZ$2,IF($C106&gt;=AZ$2,$D106,0),0)</f>
        <v>0</v>
      </c>
      <c r="BA106" s="63" t="n">
        <f aca="false">IF($B106&lt;=BA$2,IF($C106&gt;=BA$2,$D106,0),0)</f>
        <v>0</v>
      </c>
      <c r="BB106" s="63" t="n">
        <f aca="false">IF($B106&lt;=BB$2,IF($C106&gt;=BB$2,$D106,0),0)</f>
        <v>0</v>
      </c>
      <c r="BC106" s="63" t="n">
        <f aca="false">IF($B106&lt;=BC$2,IF($C106&gt;=BC$2,$D106,0),0)</f>
        <v>0</v>
      </c>
      <c r="BD106" s="63" t="n">
        <f aca="false">IF($B106&lt;=BD$2,IF($C106&gt;=BD$2,$D106,0),0)</f>
        <v>0</v>
      </c>
      <c r="BE106" s="63" t="n">
        <f aca="false">IF($B106&lt;=BE$2,IF($C106&gt;=BE$2,$D106,0),0)</f>
        <v>0</v>
      </c>
      <c r="BF106" s="63" t="n">
        <f aca="false">IF($B106&lt;=BF$2,IF($C106&gt;=BF$2,$D106,0),0)</f>
        <v>0</v>
      </c>
      <c r="BG106" s="63" t="n">
        <f aca="false">IF($B106&lt;=BG$2,IF($C106&gt;=BG$2,$D106,0),0)</f>
        <v>0</v>
      </c>
      <c r="BH106" s="63" t="n">
        <f aca="false">IF($B106&lt;=BH$2,IF($C106&gt;=BH$2,$D106,0),0)</f>
        <v>0</v>
      </c>
      <c r="BI106" s="63" t="n">
        <f aca="false">IF($B106&lt;=BI$2,IF($C106&gt;=BI$2,$D106,0),0)</f>
        <v>0</v>
      </c>
      <c r="BJ106" s="63" t="n">
        <f aca="false">IF($B106&lt;=BJ$2,IF($C106&gt;=BJ$2,$D106,0),0)</f>
        <v>0</v>
      </c>
      <c r="BK106" s="63" t="n">
        <f aca="false">IF($B106&lt;=BK$2,IF($C106&gt;=BK$2,$D106,0),0)</f>
        <v>0</v>
      </c>
      <c r="BL106" s="63" t="n">
        <f aca="false">IF($B106&lt;=BL$2,IF($C106&gt;=BL$2,$D106,0),0)</f>
        <v>0</v>
      </c>
      <c r="BM106" s="63" t="n">
        <f aca="false">IF($B106&lt;=BM$2,IF($C106&gt;=BM$2,$D106,0),0)</f>
        <v>0</v>
      </c>
      <c r="BN106" s="63" t="n">
        <f aca="false">IF($B106&lt;=BN$2,IF($C106&gt;=BN$2,$D106,0),0)</f>
        <v>0</v>
      </c>
      <c r="BO106" s="63" t="n">
        <f aca="false">IF($B106&lt;=BO$2,IF($C106&gt;=BO$2,$D106,0),0)</f>
        <v>0</v>
      </c>
      <c r="BP106" s="63" t="n">
        <f aca="false">IF($B106&lt;=BP$2,IF($C106&gt;=BP$2,$D106,0),0)</f>
        <v>0</v>
      </c>
      <c r="BQ106" s="63" t="n">
        <f aca="false">IF($B106&lt;=BQ$2,IF($C106&gt;=BQ$2,$D106,0),0)</f>
        <v>0</v>
      </c>
      <c r="BR106" s="63" t="n">
        <f aca="false">IF($B106&lt;=BR$2,IF($C106&gt;=BR$2,$D106,0),0)</f>
        <v>0</v>
      </c>
      <c r="BS106" s="63" t="n">
        <f aca="false">IF($B106&lt;=BS$2,IF($C106&gt;=BS$2,$D106,0),0)</f>
        <v>0</v>
      </c>
      <c r="BT106" s="63" t="n">
        <f aca="false">IF($B106&lt;=BT$2,IF($C106&gt;=BT$2,$D106,0),0)</f>
        <v>0</v>
      </c>
      <c r="BU106" s="63" t="n">
        <f aca="false">IF($B106&lt;=BU$2,IF($C106&gt;=BU$2,$D106,0),0)</f>
        <v>0</v>
      </c>
      <c r="BV106" s="63" t="n">
        <f aca="false">IF($B106&lt;=BV$2,IF($C106&gt;=BV$2,$D106,0),0)</f>
        <v>0</v>
      </c>
    </row>
    <row r="107" customFormat="false" ht="12.75" hidden="false" customHeight="false" outlineLevel="0" collapsed="false">
      <c r="B107" s="59" t="n">
        <v>36982</v>
      </c>
      <c r="C107" s="59" t="n">
        <v>37165</v>
      </c>
      <c r="E107" s="61" t="n">
        <v>-0.415</v>
      </c>
      <c r="F107" s="7" t="s">
        <v>137</v>
      </c>
      <c r="G107" s="7" t="s">
        <v>138</v>
      </c>
      <c r="H107" s="73" t="n">
        <f aca="false">((I107-E108)*SUM(M107:AV107)*10000)</f>
        <v>0</v>
      </c>
      <c r="I107" s="61" t="n">
        <v>0.1675</v>
      </c>
      <c r="K107" s="7" t="str">
        <f aca="false">IF(I107=1,0,G107)</f>
        <v>west</v>
      </c>
      <c r="L107" s="63" t="n">
        <f aca="false">IF($B107&lt;=L$2,IF($C107&gt;=L$2,$D107,0),0)</f>
        <v>0</v>
      </c>
      <c r="M107" s="63" t="n">
        <f aca="false">IF($B107&lt;=M$2,IF($C107&gt;=M$2,$D107,0),0)</f>
        <v>0</v>
      </c>
      <c r="N107" s="63" t="n">
        <f aca="false">IF($B107&lt;=N$2,IF($C107&gt;=N$2,$D107,0),0)</f>
        <v>0</v>
      </c>
      <c r="O107" s="63" t="n">
        <f aca="false">IF($B107&lt;=O$2,IF($C107&gt;=O$2,$D107,0),0)</f>
        <v>0</v>
      </c>
      <c r="P107" s="63" t="n">
        <f aca="false">IF($B107&lt;=P$2,IF($C107&gt;=P$2,$D107,0),0)</f>
        <v>0</v>
      </c>
      <c r="Q107" s="63" t="n">
        <f aca="false">IF($B107&lt;=Q$2,IF($C107&gt;=Q$2,$D107,0),0)</f>
        <v>0</v>
      </c>
      <c r="R107" s="63" t="n">
        <f aca="false">IF($B107&lt;=R$2,IF($C107&gt;=R$2,$D107,0),0)</f>
        <v>0</v>
      </c>
      <c r="S107" s="63" t="n">
        <f aca="false">IF($B107&lt;=S$2,IF($C107&gt;=S$2,$D107,0),0)</f>
        <v>0</v>
      </c>
      <c r="T107" s="63" t="n">
        <f aca="false">IF($B107&lt;=T$2,IF($C107&gt;=T$2,$D107,0),0)</f>
        <v>0</v>
      </c>
      <c r="U107" s="63" t="n">
        <f aca="false">IF($B107&lt;=U$2,IF($C107&gt;=U$2,$D107,0),0)</f>
        <v>0</v>
      </c>
      <c r="V107" s="63" t="n">
        <f aca="false">IF($B107&lt;=V$2,IF($C107&gt;=V$2,$D107,0),0)</f>
        <v>0</v>
      </c>
      <c r="W107" s="63" t="n">
        <f aca="false">IF($B107&lt;=W$2,IF($C107&gt;=W$2,$D107,0),0)</f>
        <v>0</v>
      </c>
      <c r="X107" s="63" t="n">
        <f aca="false">IF($B107&lt;=X$2,IF($C107&gt;=X$2,$D107,0),0)</f>
        <v>0</v>
      </c>
      <c r="Y107" s="63" t="n">
        <f aca="false">IF($B107&lt;=Y$2,IF($C107&gt;=Y$2,$D107,0),0)</f>
        <v>0</v>
      </c>
      <c r="Z107" s="63" t="n">
        <f aca="false">IF($B107&lt;=Z$2,IF($C107&gt;=Z$2,$D107,0),0)</f>
        <v>0</v>
      </c>
      <c r="AA107" s="63" t="n">
        <f aca="false">IF($B107&lt;=AA$2,IF($C107&gt;=AA$2,$D107,0),0)</f>
        <v>0</v>
      </c>
      <c r="AB107" s="63" t="n">
        <f aca="false">IF($B107&lt;=AB$2,IF($C107&gt;=AB$2,$D107,0),0)</f>
        <v>0</v>
      </c>
      <c r="AC107" s="63" t="n">
        <f aca="false">IF($B107&lt;=AC$2,IF($C107&gt;=AC$2,$D107,0),0)</f>
        <v>0</v>
      </c>
      <c r="AD107" s="63" t="n">
        <f aca="false">IF($B107&lt;=AD$2,IF($C107&gt;=AD$2,$D107,0),0)</f>
        <v>0</v>
      </c>
      <c r="AE107" s="63" t="n">
        <f aca="false">IF($B107&lt;=AE$2,IF($C107&gt;=AE$2,$D107,0),0)</f>
        <v>0</v>
      </c>
      <c r="AF107" s="63" t="n">
        <f aca="false">IF($B107&lt;=AF$2,IF($C107&gt;=AF$2,$D107,0),0)</f>
        <v>0</v>
      </c>
      <c r="AG107" s="63" t="n">
        <f aca="false">IF($B107&lt;=AG$2,IF($C107&gt;=AG$2,$D107,0),0)</f>
        <v>0</v>
      </c>
      <c r="AH107" s="63" t="n">
        <f aca="false">IF($B107&lt;=AH$2,IF($C107&gt;=AH$2,$D107,0),0)</f>
        <v>0</v>
      </c>
      <c r="AI107" s="63" t="n">
        <f aca="false">IF($B107&lt;=AI$2,IF($C107&gt;=AI$2,$D107,0),0)</f>
        <v>0</v>
      </c>
      <c r="AJ107" s="63" t="n">
        <f aca="false">IF($B107&lt;=AJ$2,IF($C107&gt;=AJ$2,$D107,0),0)</f>
        <v>0</v>
      </c>
      <c r="AK107" s="63" t="n">
        <f aca="false">IF($B107&lt;=AK$2,IF($C107&gt;=AK$2,$D107,0),0)</f>
        <v>0</v>
      </c>
      <c r="AL107" s="63" t="n">
        <f aca="false">IF($B107&lt;=AL$2,IF($C107&gt;=AL$2,$D107,0),0)</f>
        <v>0</v>
      </c>
      <c r="AM107" s="63" t="n">
        <f aca="false">IF($B107&lt;=AM$2,IF($C107&gt;=AM$2,$D107,0),0)</f>
        <v>0</v>
      </c>
      <c r="AN107" s="63" t="n">
        <f aca="false">IF($B107&lt;=AN$2,IF($C107&gt;=AN$2,$D107,0),0)</f>
        <v>0</v>
      </c>
      <c r="AO107" s="63" t="n">
        <f aca="false">IF($B107&lt;=AO$2,IF($C107&gt;=AO$2,$D107,0),0)</f>
        <v>0</v>
      </c>
      <c r="AP107" s="63" t="n">
        <f aca="false">IF($B107&lt;=AP$2,IF($C107&gt;=AP$2,$D107,0),0)</f>
        <v>0</v>
      </c>
      <c r="AQ107" s="63" t="n">
        <f aca="false">IF($B107&lt;=AQ$2,IF($C107&gt;=AQ$2,$D107,0),0)</f>
        <v>0</v>
      </c>
      <c r="AR107" s="63" t="n">
        <f aca="false">IF($B107&lt;=AR$2,IF($C107&gt;=AR$2,$D107,0),0)</f>
        <v>0</v>
      </c>
      <c r="AS107" s="63" t="n">
        <f aca="false">IF($B107&lt;=AS$2,IF($C107&gt;=AS$2,$D107,0),0)</f>
        <v>0</v>
      </c>
      <c r="AT107" s="63" t="n">
        <f aca="false">IF($B107&lt;=AT$2,IF($C107&gt;=AT$2,$D107,0),0)</f>
        <v>0</v>
      </c>
      <c r="AU107" s="63" t="n">
        <f aca="false">IF($B107&lt;=AU$2,IF($C107&gt;=AU$2,$D107,0),0)</f>
        <v>0</v>
      </c>
      <c r="AV107" s="63" t="n">
        <f aca="false">IF($B107&lt;=AV$2,IF($C107&gt;=AV$2,$D107,0),0)</f>
        <v>0</v>
      </c>
      <c r="AW107" s="63" t="n">
        <f aca="false">IF($B107&lt;=AW$2,IF($C107&gt;=AW$2,$D107,0),0)</f>
        <v>0</v>
      </c>
      <c r="AX107" s="63" t="n">
        <f aca="false">IF($B107&lt;=AX$2,IF($C107&gt;=AX$2,$D107,0),0)</f>
        <v>0</v>
      </c>
      <c r="AY107" s="63" t="n">
        <f aca="false">IF($B107&lt;=AY$2,IF($C107&gt;=AY$2,$D107,0),0)</f>
        <v>0</v>
      </c>
      <c r="AZ107" s="63" t="n">
        <f aca="false">IF($B107&lt;=AZ$2,IF($C107&gt;=AZ$2,$D107,0),0)</f>
        <v>0</v>
      </c>
      <c r="BA107" s="63" t="n">
        <f aca="false">IF($B107&lt;=BA$2,IF($C107&gt;=BA$2,$D107,0),0)</f>
        <v>0</v>
      </c>
      <c r="BB107" s="63" t="n">
        <f aca="false">IF($B107&lt;=BB$2,IF($C107&gt;=BB$2,$D107,0),0)</f>
        <v>0</v>
      </c>
      <c r="BC107" s="63" t="n">
        <f aca="false">IF($B107&lt;=BC$2,IF($C107&gt;=BC$2,$D107,0),0)</f>
        <v>0</v>
      </c>
      <c r="BD107" s="63" t="n">
        <f aca="false">IF($B107&lt;=BD$2,IF($C107&gt;=BD$2,$D107,0),0)</f>
        <v>0</v>
      </c>
      <c r="BE107" s="63" t="n">
        <f aca="false">IF($B107&lt;=BE$2,IF($C107&gt;=BE$2,$D107,0),0)</f>
        <v>0</v>
      </c>
      <c r="BF107" s="63" t="n">
        <f aca="false">IF($B107&lt;=BF$2,IF($C107&gt;=BF$2,$D107,0),0)</f>
        <v>0</v>
      </c>
      <c r="BG107" s="63" t="n">
        <f aca="false">IF($B107&lt;=BG$2,IF($C107&gt;=BG$2,$D107,0),0)</f>
        <v>0</v>
      </c>
      <c r="BH107" s="63" t="n">
        <f aca="false">IF($B107&lt;=BH$2,IF($C107&gt;=BH$2,$D107,0),0)</f>
        <v>0</v>
      </c>
      <c r="BI107" s="63" t="n">
        <f aca="false">IF($B107&lt;=BI$2,IF($C107&gt;=BI$2,$D107,0),0)</f>
        <v>0</v>
      </c>
      <c r="BJ107" s="63" t="n">
        <f aca="false">IF($B107&lt;=BJ$2,IF($C107&gt;=BJ$2,$D107,0),0)</f>
        <v>0</v>
      </c>
      <c r="BK107" s="63" t="n">
        <f aca="false">IF($B107&lt;=BK$2,IF($C107&gt;=BK$2,$D107,0),0)</f>
        <v>0</v>
      </c>
      <c r="BL107" s="63" t="n">
        <f aca="false">IF($B107&lt;=BL$2,IF($C107&gt;=BL$2,$D107,0),0)</f>
        <v>0</v>
      </c>
      <c r="BM107" s="63" t="n">
        <f aca="false">IF($B107&lt;=BM$2,IF($C107&gt;=BM$2,$D107,0),0)</f>
        <v>0</v>
      </c>
      <c r="BN107" s="63" t="n">
        <f aca="false">IF($B107&lt;=BN$2,IF($C107&gt;=BN$2,$D107,0),0)</f>
        <v>0</v>
      </c>
      <c r="BO107" s="63" t="n">
        <f aca="false">IF($B107&lt;=BO$2,IF($C107&gt;=BO$2,$D107,0),0)</f>
        <v>0</v>
      </c>
      <c r="BP107" s="63" t="n">
        <f aca="false">IF($B107&lt;=BP$2,IF($C107&gt;=BP$2,$D107,0),0)</f>
        <v>0</v>
      </c>
      <c r="BQ107" s="63" t="n">
        <f aca="false">IF($B107&lt;=BQ$2,IF($C107&gt;=BQ$2,$D107,0),0)</f>
        <v>0</v>
      </c>
      <c r="BR107" s="63" t="n">
        <f aca="false">IF($B107&lt;=BR$2,IF($C107&gt;=BR$2,$D107,0),0)</f>
        <v>0</v>
      </c>
      <c r="BS107" s="63" t="n">
        <f aca="false">IF($B107&lt;=BS$2,IF($C107&gt;=BS$2,$D107,0),0)</f>
        <v>0</v>
      </c>
      <c r="BT107" s="63" t="n">
        <f aca="false">IF($B107&lt;=BT$2,IF($C107&gt;=BT$2,$D107,0),0)</f>
        <v>0</v>
      </c>
      <c r="BU107" s="63" t="n">
        <f aca="false">IF($B107&lt;=BU$2,IF($C107&gt;=BU$2,$D107,0),0)</f>
        <v>0</v>
      </c>
      <c r="BV107" s="63" t="n">
        <f aca="false">IF($B107&lt;=BV$2,IF($C107&gt;=BV$2,$D107,0),0)</f>
        <v>0</v>
      </c>
    </row>
    <row r="108" customFormat="false" ht="12.75" hidden="false" customHeight="false" outlineLevel="0" collapsed="false">
      <c r="B108" s="59" t="n">
        <v>36861</v>
      </c>
      <c r="C108" s="59" t="n">
        <v>36951</v>
      </c>
      <c r="E108" s="61" t="n">
        <v>-0.2</v>
      </c>
      <c r="F108" s="7" t="s">
        <v>137</v>
      </c>
      <c r="G108" s="7" t="s">
        <v>138</v>
      </c>
      <c r="H108" s="73" t="n">
        <f aca="false">((I108-E109)*SUM(M108:AV108)*10000)</f>
        <v>-0</v>
      </c>
      <c r="I108" s="61" t="n">
        <v>-0.72</v>
      </c>
      <c r="K108" s="7" t="str">
        <f aca="false">IF(I108=1,0,G108)</f>
        <v>west</v>
      </c>
      <c r="L108" s="63" t="n">
        <f aca="false">IF($B108&lt;=L$2,IF($C108&gt;=L$2,$D108,0),0)</f>
        <v>0</v>
      </c>
      <c r="M108" s="63" t="n">
        <f aca="false">IF($B108&lt;=M$2,IF($C108&gt;=M$2,$D108,0),0)</f>
        <v>0</v>
      </c>
      <c r="N108" s="63" t="n">
        <f aca="false">IF($B108&lt;=N$2,IF($C108&gt;=N$2,$D108,0),0)</f>
        <v>0</v>
      </c>
      <c r="O108" s="63" t="n">
        <f aca="false">IF($B108&lt;=O$2,IF($C108&gt;=O$2,$D108,0),0)</f>
        <v>0</v>
      </c>
      <c r="P108" s="63" t="n">
        <f aca="false">IF($B108&lt;=P$2,IF($C108&gt;=P$2,$D108,0),0)</f>
        <v>0</v>
      </c>
      <c r="Q108" s="63" t="n">
        <f aca="false">IF($B108&lt;=Q$2,IF($C108&gt;=Q$2,$D108,0),0)</f>
        <v>0</v>
      </c>
      <c r="R108" s="63" t="n">
        <f aca="false">IF($B108&lt;=R$2,IF($C108&gt;=R$2,$D108,0),0)</f>
        <v>0</v>
      </c>
      <c r="S108" s="63" t="n">
        <f aca="false">IF($B108&lt;=S$2,IF($C108&gt;=S$2,$D108,0),0)</f>
        <v>0</v>
      </c>
      <c r="T108" s="63" t="n">
        <f aca="false">IF($B108&lt;=T$2,IF($C108&gt;=T$2,$D108,0),0)</f>
        <v>0</v>
      </c>
      <c r="U108" s="63" t="n">
        <f aca="false">IF($B108&lt;=U$2,IF($C108&gt;=U$2,$D108,0),0)</f>
        <v>0</v>
      </c>
      <c r="V108" s="63" t="n">
        <f aca="false">IF($B108&lt;=V$2,IF($C108&gt;=V$2,$D108,0),0)</f>
        <v>0</v>
      </c>
      <c r="W108" s="63" t="n">
        <f aca="false">IF($B108&lt;=W$2,IF($C108&gt;=W$2,$D108,0),0)</f>
        <v>0</v>
      </c>
      <c r="X108" s="63" t="n">
        <f aca="false">IF($B108&lt;=X$2,IF($C108&gt;=X$2,$D108,0),0)</f>
        <v>0</v>
      </c>
      <c r="Y108" s="63" t="n">
        <f aca="false">IF($B108&lt;=Y$2,IF($C108&gt;=Y$2,$D108,0),0)</f>
        <v>0</v>
      </c>
      <c r="Z108" s="63" t="n">
        <f aca="false">IF($B108&lt;=Z$2,IF($C108&gt;=Z$2,$D108,0),0)</f>
        <v>0</v>
      </c>
      <c r="AA108" s="63" t="n">
        <f aca="false">IF($B108&lt;=AA$2,IF($C108&gt;=AA$2,$D108,0),0)</f>
        <v>0</v>
      </c>
      <c r="AB108" s="63" t="n">
        <f aca="false">IF($B108&lt;=AB$2,IF($C108&gt;=AB$2,$D108,0),0)</f>
        <v>0</v>
      </c>
      <c r="AC108" s="63" t="n">
        <f aca="false">IF($B108&lt;=AC$2,IF($C108&gt;=AC$2,$D108,0),0)</f>
        <v>0</v>
      </c>
      <c r="AD108" s="63" t="n">
        <f aca="false">IF($B108&lt;=AD$2,IF($C108&gt;=AD$2,$D108,0),0)</f>
        <v>0</v>
      </c>
      <c r="AE108" s="63" t="n">
        <f aca="false">IF($B108&lt;=AE$2,IF($C108&gt;=AE$2,$D108,0),0)</f>
        <v>0</v>
      </c>
      <c r="AF108" s="63" t="n">
        <f aca="false">IF($B108&lt;=AF$2,IF($C108&gt;=AF$2,$D108,0),0)</f>
        <v>0</v>
      </c>
      <c r="AG108" s="63" t="n">
        <f aca="false">IF($B108&lt;=AG$2,IF($C108&gt;=AG$2,$D108,0),0)</f>
        <v>0</v>
      </c>
      <c r="AH108" s="63" t="n">
        <f aca="false">IF($B108&lt;=AH$2,IF($C108&gt;=AH$2,$D108,0),0)</f>
        <v>0</v>
      </c>
      <c r="AI108" s="63" t="n">
        <f aca="false">IF($B108&lt;=AI$2,IF($C108&gt;=AI$2,$D108,0),0)</f>
        <v>0</v>
      </c>
      <c r="AJ108" s="63" t="n">
        <f aca="false">IF($B108&lt;=AJ$2,IF($C108&gt;=AJ$2,$D108,0),0)</f>
        <v>0</v>
      </c>
      <c r="AK108" s="63" t="n">
        <f aca="false">IF($B108&lt;=AK$2,IF($C108&gt;=AK$2,$D108,0),0)</f>
        <v>0</v>
      </c>
      <c r="AL108" s="63" t="n">
        <f aca="false">IF($B108&lt;=AL$2,IF($C108&gt;=AL$2,$D108,0),0)</f>
        <v>0</v>
      </c>
      <c r="AM108" s="63" t="n">
        <f aca="false">IF($B108&lt;=AM$2,IF($C108&gt;=AM$2,$D108,0),0)</f>
        <v>0</v>
      </c>
      <c r="AN108" s="63" t="n">
        <f aca="false">IF($B108&lt;=AN$2,IF($C108&gt;=AN$2,$D108,0),0)</f>
        <v>0</v>
      </c>
      <c r="AO108" s="63" t="n">
        <f aca="false">IF($B108&lt;=AO$2,IF($C108&gt;=AO$2,$D108,0),0)</f>
        <v>0</v>
      </c>
      <c r="AP108" s="63" t="n">
        <f aca="false">IF($B108&lt;=AP$2,IF($C108&gt;=AP$2,$D108,0),0)</f>
        <v>0</v>
      </c>
      <c r="AQ108" s="63" t="n">
        <f aca="false">IF($B108&lt;=AQ$2,IF($C108&gt;=AQ$2,$D108,0),0)</f>
        <v>0</v>
      </c>
      <c r="AR108" s="63" t="n">
        <f aca="false">IF($B108&lt;=AR$2,IF($C108&gt;=AR$2,$D108,0),0)</f>
        <v>0</v>
      </c>
      <c r="AS108" s="63" t="n">
        <f aca="false">IF($B108&lt;=AS$2,IF($C108&gt;=AS$2,$D108,0),0)</f>
        <v>0</v>
      </c>
      <c r="AT108" s="63" t="n">
        <f aca="false">IF($B108&lt;=AT$2,IF($C108&gt;=AT$2,$D108,0),0)</f>
        <v>0</v>
      </c>
      <c r="AU108" s="63" t="n">
        <f aca="false">IF($B108&lt;=AU$2,IF($C108&gt;=AU$2,$D108,0),0)</f>
        <v>0</v>
      </c>
      <c r="AV108" s="63" t="n">
        <f aca="false">IF($B108&lt;=AV$2,IF($C108&gt;=AV$2,$D108,0),0)</f>
        <v>0</v>
      </c>
      <c r="AW108" s="63" t="n">
        <f aca="false">IF($B108&lt;=AW$2,IF($C108&gt;=AW$2,$D108,0),0)</f>
        <v>0</v>
      </c>
      <c r="AX108" s="63" t="n">
        <f aca="false">IF($B108&lt;=AX$2,IF($C108&gt;=AX$2,$D108,0),0)</f>
        <v>0</v>
      </c>
      <c r="AY108" s="63" t="n">
        <f aca="false">IF($B108&lt;=AY$2,IF($C108&gt;=AY$2,$D108,0),0)</f>
        <v>0</v>
      </c>
      <c r="AZ108" s="63" t="n">
        <f aca="false">IF($B108&lt;=AZ$2,IF($C108&gt;=AZ$2,$D108,0),0)</f>
        <v>0</v>
      </c>
      <c r="BA108" s="63" t="n">
        <f aca="false">IF($B108&lt;=BA$2,IF($C108&gt;=BA$2,$D108,0),0)</f>
        <v>0</v>
      </c>
      <c r="BB108" s="63" t="n">
        <f aca="false">IF($B108&lt;=BB$2,IF($C108&gt;=BB$2,$D108,0),0)</f>
        <v>0</v>
      </c>
      <c r="BC108" s="63" t="n">
        <f aca="false">IF($B108&lt;=BC$2,IF($C108&gt;=BC$2,$D108,0),0)</f>
        <v>0</v>
      </c>
      <c r="BD108" s="63" t="n">
        <f aca="false">IF($B108&lt;=BD$2,IF($C108&gt;=BD$2,$D108,0),0)</f>
        <v>0</v>
      </c>
      <c r="BE108" s="63" t="n">
        <f aca="false">IF($B108&lt;=BE$2,IF($C108&gt;=BE$2,$D108,0),0)</f>
        <v>0</v>
      </c>
      <c r="BF108" s="63" t="n">
        <f aca="false">IF($B108&lt;=BF$2,IF($C108&gt;=BF$2,$D108,0),0)</f>
        <v>0</v>
      </c>
      <c r="BG108" s="63" t="n">
        <f aca="false">IF($B108&lt;=BG$2,IF($C108&gt;=BG$2,$D108,0),0)</f>
        <v>0</v>
      </c>
      <c r="BH108" s="63" t="n">
        <f aca="false">IF($B108&lt;=BH$2,IF($C108&gt;=BH$2,$D108,0),0)</f>
        <v>0</v>
      </c>
      <c r="BI108" s="63" t="n">
        <f aca="false">IF($B108&lt;=BI$2,IF($C108&gt;=BI$2,$D108,0),0)</f>
        <v>0</v>
      </c>
      <c r="BJ108" s="63" t="n">
        <f aca="false">IF($B108&lt;=BJ$2,IF($C108&gt;=BJ$2,$D108,0),0)</f>
        <v>0</v>
      </c>
      <c r="BK108" s="63" t="n">
        <f aca="false">IF($B108&lt;=BK$2,IF($C108&gt;=BK$2,$D108,0),0)</f>
        <v>0</v>
      </c>
      <c r="BL108" s="63" t="n">
        <f aca="false">IF($B108&lt;=BL$2,IF($C108&gt;=BL$2,$D108,0),0)</f>
        <v>0</v>
      </c>
      <c r="BM108" s="63" t="n">
        <f aca="false">IF($B108&lt;=BM$2,IF($C108&gt;=BM$2,$D108,0),0)</f>
        <v>0</v>
      </c>
      <c r="BN108" s="63" t="n">
        <f aca="false">IF($B108&lt;=BN$2,IF($C108&gt;=BN$2,$D108,0),0)</f>
        <v>0</v>
      </c>
      <c r="BO108" s="63" t="n">
        <f aca="false">IF($B108&lt;=BO$2,IF($C108&gt;=BO$2,$D108,0),0)</f>
        <v>0</v>
      </c>
      <c r="BP108" s="63" t="n">
        <f aca="false">IF($B108&lt;=BP$2,IF($C108&gt;=BP$2,$D108,0),0)</f>
        <v>0</v>
      </c>
      <c r="BQ108" s="63" t="n">
        <f aca="false">IF($B108&lt;=BQ$2,IF($C108&gt;=BQ$2,$D108,0),0)</f>
        <v>0</v>
      </c>
      <c r="BR108" s="63" t="n">
        <f aca="false">IF($B108&lt;=BR$2,IF($C108&gt;=BR$2,$D108,0),0)</f>
        <v>0</v>
      </c>
      <c r="BS108" s="63" t="n">
        <f aca="false">IF($B108&lt;=BS$2,IF($C108&gt;=BS$2,$D108,0),0)</f>
        <v>0</v>
      </c>
      <c r="BT108" s="63" t="n">
        <f aca="false">IF($B108&lt;=BT$2,IF($C108&gt;=BT$2,$D108,0),0)</f>
        <v>0</v>
      </c>
      <c r="BU108" s="63" t="n">
        <f aca="false">IF($B108&lt;=BU$2,IF($C108&gt;=BU$2,$D108,0),0)</f>
        <v>0</v>
      </c>
      <c r="BV108" s="63" t="n">
        <f aca="false">IF($B108&lt;=BV$2,IF($C108&gt;=BV$2,$D108,0),0)</f>
        <v>0</v>
      </c>
    </row>
    <row r="109" customFormat="false" ht="12.75" hidden="false" customHeight="false" outlineLevel="0" collapsed="false">
      <c r="B109" s="59" t="n">
        <v>36982</v>
      </c>
      <c r="C109" s="59" t="n">
        <v>37165</v>
      </c>
      <c r="E109" s="61" t="n">
        <v>0.65</v>
      </c>
      <c r="F109" s="7" t="s">
        <v>139</v>
      </c>
      <c r="G109" s="7" t="s">
        <v>138</v>
      </c>
      <c r="H109" s="73" t="n">
        <f aca="false">((I109-E109)*SUM(M109:AV109)*10000)</f>
        <v>-0</v>
      </c>
      <c r="I109" s="61" t="n">
        <v>-0.72</v>
      </c>
      <c r="K109" s="7" t="str">
        <f aca="false">IF(I109=1,0,G109)</f>
        <v>west</v>
      </c>
      <c r="L109" s="63" t="n">
        <f aca="false">IF($B109&lt;=L$2,IF($C109&gt;=L$2,$D109,0),0)</f>
        <v>0</v>
      </c>
      <c r="M109" s="63" t="n">
        <f aca="false">IF($B109&lt;=M$2,IF($C109&gt;=M$2,$D109,0),0)</f>
        <v>0</v>
      </c>
      <c r="N109" s="63" t="n">
        <f aca="false">IF($B109&lt;=N$2,IF($C109&gt;=N$2,$D109,0),0)</f>
        <v>0</v>
      </c>
      <c r="O109" s="63" t="n">
        <f aca="false">IF($B109&lt;=O$2,IF($C109&gt;=O$2,$D109,0),0)</f>
        <v>0</v>
      </c>
      <c r="P109" s="63" t="n">
        <f aca="false">IF($B109&lt;=P$2,IF($C109&gt;=P$2,$D109,0),0)</f>
        <v>0</v>
      </c>
      <c r="Q109" s="63" t="n">
        <f aca="false">IF($B109&lt;=Q$2,IF($C109&gt;=Q$2,$D109,0),0)</f>
        <v>0</v>
      </c>
      <c r="R109" s="63" t="n">
        <f aca="false">IF($B109&lt;=R$2,IF($C109&gt;=R$2,$D109,0),0)</f>
        <v>0</v>
      </c>
      <c r="S109" s="63" t="n">
        <f aca="false">IF($B109&lt;=S$2,IF($C109&gt;=S$2,$D109,0),0)</f>
        <v>0</v>
      </c>
      <c r="T109" s="63" t="n">
        <f aca="false">IF($B109&lt;=T$2,IF($C109&gt;=T$2,$D109,0),0)</f>
        <v>0</v>
      </c>
      <c r="U109" s="63" t="n">
        <f aca="false">IF($B109&lt;=U$2,IF($C109&gt;=U$2,$D109,0),0)</f>
        <v>0</v>
      </c>
      <c r="V109" s="63" t="n">
        <f aca="false">IF($B109&lt;=V$2,IF($C109&gt;=V$2,$D109,0),0)</f>
        <v>0</v>
      </c>
      <c r="W109" s="63" t="n">
        <f aca="false">IF($B109&lt;=W$2,IF($C109&gt;=W$2,$D109,0),0)</f>
        <v>0</v>
      </c>
      <c r="X109" s="63" t="n">
        <f aca="false">IF($B109&lt;=X$2,IF($C109&gt;=X$2,$D109,0),0)</f>
        <v>0</v>
      </c>
      <c r="Y109" s="63" t="n">
        <f aca="false">IF($B109&lt;=Y$2,IF($C109&gt;=Y$2,$D109,0),0)</f>
        <v>0</v>
      </c>
      <c r="Z109" s="63" t="n">
        <f aca="false">IF($B109&lt;=Z$2,IF($C109&gt;=Z$2,$D109,0),0)</f>
        <v>0</v>
      </c>
      <c r="AA109" s="63" t="n">
        <f aca="false">IF($B109&lt;=AA$2,IF($C109&gt;=AA$2,$D109,0),0)</f>
        <v>0</v>
      </c>
      <c r="AB109" s="63" t="n">
        <f aca="false">IF($B109&lt;=AB$2,IF($C109&gt;=AB$2,$D109,0),0)</f>
        <v>0</v>
      </c>
      <c r="AC109" s="63" t="n">
        <f aca="false">IF($B109&lt;=AC$2,IF($C109&gt;=AC$2,$D109,0),0)</f>
        <v>0</v>
      </c>
      <c r="AD109" s="63" t="n">
        <f aca="false">IF($B109&lt;=AD$2,IF($C109&gt;=AD$2,$D109,0),0)</f>
        <v>0</v>
      </c>
      <c r="AE109" s="63" t="n">
        <f aca="false">IF($B109&lt;=AE$2,IF($C109&gt;=AE$2,$D109,0),0)</f>
        <v>0</v>
      </c>
      <c r="AF109" s="63" t="n">
        <f aca="false">IF($B109&lt;=AF$2,IF($C109&gt;=AF$2,$D109,0),0)</f>
        <v>0</v>
      </c>
      <c r="AG109" s="63" t="n">
        <f aca="false">IF($B109&lt;=AG$2,IF($C109&gt;=AG$2,$D109,0),0)</f>
        <v>0</v>
      </c>
      <c r="AH109" s="63" t="n">
        <f aca="false">IF($B109&lt;=AH$2,IF($C109&gt;=AH$2,$D109,0),0)</f>
        <v>0</v>
      </c>
      <c r="AI109" s="63" t="n">
        <f aca="false">IF($B109&lt;=AI$2,IF($C109&gt;=AI$2,$D109,0),0)</f>
        <v>0</v>
      </c>
      <c r="AJ109" s="63" t="n">
        <f aca="false">IF($B109&lt;=AJ$2,IF($C109&gt;=AJ$2,$D109,0),0)</f>
        <v>0</v>
      </c>
      <c r="AK109" s="63" t="n">
        <f aca="false">IF($B109&lt;=AK$2,IF($C109&gt;=AK$2,$D109,0),0)</f>
        <v>0</v>
      </c>
      <c r="AL109" s="63" t="n">
        <f aca="false">IF($B109&lt;=AL$2,IF($C109&gt;=AL$2,$D109,0),0)</f>
        <v>0</v>
      </c>
      <c r="AM109" s="63" t="n">
        <f aca="false">IF($B109&lt;=AM$2,IF($C109&gt;=AM$2,$D109,0),0)</f>
        <v>0</v>
      </c>
      <c r="AN109" s="63" t="n">
        <f aca="false">IF($B109&lt;=AN$2,IF($C109&gt;=AN$2,$D109,0),0)</f>
        <v>0</v>
      </c>
      <c r="AO109" s="63" t="n">
        <f aca="false">IF($B109&lt;=AO$2,IF($C109&gt;=AO$2,$D109,0),0)</f>
        <v>0</v>
      </c>
      <c r="AP109" s="63" t="n">
        <f aca="false">IF($B109&lt;=AP$2,IF($C109&gt;=AP$2,$D109,0),0)</f>
        <v>0</v>
      </c>
      <c r="AQ109" s="63" t="n">
        <f aca="false">IF($B109&lt;=AQ$2,IF($C109&gt;=AQ$2,$D109,0),0)</f>
        <v>0</v>
      </c>
      <c r="AR109" s="63" t="n">
        <f aca="false">IF($B109&lt;=AR$2,IF($C109&gt;=AR$2,$D109,0),0)</f>
        <v>0</v>
      </c>
      <c r="AS109" s="63" t="n">
        <f aca="false">IF($B109&lt;=AS$2,IF($C109&gt;=AS$2,$D109,0),0)</f>
        <v>0</v>
      </c>
      <c r="AT109" s="63" t="n">
        <f aca="false">IF($B109&lt;=AT$2,IF($C109&gt;=AT$2,$D109,0),0)</f>
        <v>0</v>
      </c>
      <c r="AU109" s="63" t="n">
        <f aca="false">IF($B109&lt;=AU$2,IF($C109&gt;=AU$2,$D109,0),0)</f>
        <v>0</v>
      </c>
      <c r="AV109" s="63" t="n">
        <f aca="false">IF($B109&lt;=AV$2,IF($C109&gt;=AV$2,$D109,0),0)</f>
        <v>0</v>
      </c>
      <c r="AW109" s="63" t="n">
        <f aca="false">IF($B109&lt;=AW$2,IF($C109&gt;=AW$2,$D109,0),0)</f>
        <v>0</v>
      </c>
      <c r="AX109" s="63" t="n">
        <f aca="false">IF($B109&lt;=AX$2,IF($C109&gt;=AX$2,$D109,0),0)</f>
        <v>0</v>
      </c>
      <c r="AY109" s="63" t="n">
        <f aca="false">IF($B109&lt;=AY$2,IF($C109&gt;=AY$2,$D109,0),0)</f>
        <v>0</v>
      </c>
      <c r="AZ109" s="63" t="n">
        <f aca="false">IF($B109&lt;=AZ$2,IF($C109&gt;=AZ$2,$D109,0),0)</f>
        <v>0</v>
      </c>
      <c r="BA109" s="63" t="n">
        <f aca="false">IF($B109&lt;=BA$2,IF($C109&gt;=BA$2,$D109,0),0)</f>
        <v>0</v>
      </c>
      <c r="BB109" s="63" t="n">
        <f aca="false">IF($B109&lt;=BB$2,IF($C109&gt;=BB$2,$D109,0),0)</f>
        <v>0</v>
      </c>
      <c r="BC109" s="63" t="n">
        <f aca="false">IF($B109&lt;=BC$2,IF($C109&gt;=BC$2,$D109,0),0)</f>
        <v>0</v>
      </c>
      <c r="BD109" s="63" t="n">
        <f aca="false">IF($B109&lt;=BD$2,IF($C109&gt;=BD$2,$D109,0),0)</f>
        <v>0</v>
      </c>
      <c r="BE109" s="63" t="n">
        <f aca="false">IF($B109&lt;=BE$2,IF($C109&gt;=BE$2,$D109,0),0)</f>
        <v>0</v>
      </c>
      <c r="BF109" s="63" t="n">
        <f aca="false">IF($B109&lt;=BF$2,IF($C109&gt;=BF$2,$D109,0),0)</f>
        <v>0</v>
      </c>
      <c r="BG109" s="63" t="n">
        <f aca="false">IF($B109&lt;=BG$2,IF($C109&gt;=BG$2,$D109,0),0)</f>
        <v>0</v>
      </c>
      <c r="BH109" s="63" t="n">
        <f aca="false">IF($B109&lt;=BH$2,IF($C109&gt;=BH$2,$D109,0),0)</f>
        <v>0</v>
      </c>
      <c r="BI109" s="63" t="n">
        <f aca="false">IF($B109&lt;=BI$2,IF($C109&gt;=BI$2,$D109,0),0)</f>
        <v>0</v>
      </c>
      <c r="BJ109" s="63" t="n">
        <f aca="false">IF($B109&lt;=BJ$2,IF($C109&gt;=BJ$2,$D109,0),0)</f>
        <v>0</v>
      </c>
      <c r="BK109" s="63" t="n">
        <f aca="false">IF($B109&lt;=BK$2,IF($C109&gt;=BK$2,$D109,0),0)</f>
        <v>0</v>
      </c>
      <c r="BL109" s="63" t="n">
        <f aca="false">IF($B109&lt;=BL$2,IF($C109&gt;=BL$2,$D109,0),0)</f>
        <v>0</v>
      </c>
      <c r="BM109" s="63" t="n">
        <f aca="false">IF($B109&lt;=BM$2,IF($C109&gt;=BM$2,$D109,0),0)</f>
        <v>0</v>
      </c>
      <c r="BN109" s="63" t="n">
        <f aca="false">IF($B109&lt;=BN$2,IF($C109&gt;=BN$2,$D109,0),0)</f>
        <v>0</v>
      </c>
      <c r="BO109" s="63" t="n">
        <f aca="false">IF($B109&lt;=BO$2,IF($C109&gt;=BO$2,$D109,0),0)</f>
        <v>0</v>
      </c>
      <c r="BP109" s="63" t="n">
        <f aca="false">IF($B109&lt;=BP$2,IF($C109&gt;=BP$2,$D109,0),0)</f>
        <v>0</v>
      </c>
      <c r="BQ109" s="63" t="n">
        <f aca="false">IF($B109&lt;=BQ$2,IF($C109&gt;=BQ$2,$D109,0),0)</f>
        <v>0</v>
      </c>
      <c r="BR109" s="63" t="n">
        <f aca="false">IF($B109&lt;=BR$2,IF($C109&gt;=BR$2,$D109,0),0)</f>
        <v>0</v>
      </c>
      <c r="BS109" s="63" t="n">
        <f aca="false">IF($B109&lt;=BS$2,IF($C109&gt;=BS$2,$D109,0),0)</f>
        <v>0</v>
      </c>
      <c r="BT109" s="63" t="n">
        <f aca="false">IF($B109&lt;=BT$2,IF($C109&gt;=BT$2,$D109,0),0)</f>
        <v>0</v>
      </c>
      <c r="BU109" s="63" t="n">
        <f aca="false">IF($B109&lt;=BU$2,IF($C109&gt;=BU$2,$D109,0),0)</f>
        <v>0</v>
      </c>
      <c r="BV109" s="63" t="n">
        <f aca="false">IF($B109&lt;=BV$2,IF($C109&gt;=BV$2,$D109,0),0)</f>
        <v>0</v>
      </c>
    </row>
    <row r="110" customFormat="false" ht="12.75" hidden="false" customHeight="false" outlineLevel="0" collapsed="false">
      <c r="B110" s="59" t="n">
        <v>36861</v>
      </c>
      <c r="C110" s="59" t="n">
        <v>36951</v>
      </c>
      <c r="E110" s="61" t="n">
        <v>0.4775</v>
      </c>
      <c r="F110" s="7" t="s">
        <v>139</v>
      </c>
      <c r="G110" s="7" t="s">
        <v>138</v>
      </c>
      <c r="H110" s="73" t="n">
        <f aca="false">((I110-E110)*SUM(M110:AV110)*10000)</f>
        <v>-0</v>
      </c>
      <c r="I110" s="61" t="n">
        <v>0.1675</v>
      </c>
      <c r="K110" s="7" t="str">
        <f aca="false">IF(I110=1,0,G110)</f>
        <v>west</v>
      </c>
      <c r="L110" s="63" t="n">
        <f aca="false">IF($B110&lt;=L$2,IF($C110&gt;=L$2,$D110,0),0)</f>
        <v>0</v>
      </c>
      <c r="M110" s="63" t="n">
        <f aca="false">IF($B110&lt;=M$2,IF($C110&gt;=M$2,$D110,0),0)</f>
        <v>0</v>
      </c>
      <c r="N110" s="63" t="n">
        <f aca="false">IF($B110&lt;=N$2,IF($C110&gt;=N$2,$D110,0),0)</f>
        <v>0</v>
      </c>
      <c r="O110" s="63" t="n">
        <f aca="false">IF($B110&lt;=O$2,IF($C110&gt;=O$2,$D110,0),0)</f>
        <v>0</v>
      </c>
      <c r="P110" s="63" t="n">
        <f aca="false">IF($B110&lt;=P$2,IF($C110&gt;=P$2,$D110,0),0)</f>
        <v>0</v>
      </c>
      <c r="Q110" s="63" t="n">
        <f aca="false">IF($B110&lt;=Q$2,IF($C110&gt;=Q$2,$D110,0),0)</f>
        <v>0</v>
      </c>
      <c r="R110" s="63" t="n">
        <f aca="false">IF($B110&lt;=R$2,IF($C110&gt;=R$2,$D110,0),0)</f>
        <v>0</v>
      </c>
      <c r="S110" s="63" t="n">
        <f aca="false">IF($B110&lt;=S$2,IF($C110&gt;=S$2,$D110,0),0)</f>
        <v>0</v>
      </c>
      <c r="T110" s="63" t="n">
        <f aca="false">IF($B110&lt;=T$2,IF($C110&gt;=T$2,$D110,0),0)</f>
        <v>0</v>
      </c>
      <c r="U110" s="63" t="n">
        <f aca="false">IF($B110&lt;=U$2,IF($C110&gt;=U$2,$D110,0),0)</f>
        <v>0</v>
      </c>
      <c r="V110" s="63" t="n">
        <f aca="false">IF($B110&lt;=V$2,IF($C110&gt;=V$2,$D110,0),0)</f>
        <v>0</v>
      </c>
      <c r="W110" s="63" t="n">
        <f aca="false">IF($B110&lt;=W$2,IF($C110&gt;=W$2,$D110,0),0)</f>
        <v>0</v>
      </c>
      <c r="X110" s="63" t="n">
        <f aca="false">IF($B110&lt;=X$2,IF($C110&gt;=X$2,$D110,0),0)</f>
        <v>0</v>
      </c>
      <c r="Y110" s="63" t="n">
        <f aca="false">IF($B110&lt;=Y$2,IF($C110&gt;=Y$2,$D110,0),0)</f>
        <v>0</v>
      </c>
      <c r="Z110" s="63" t="n">
        <f aca="false">IF($B110&lt;=Z$2,IF($C110&gt;=Z$2,$D110,0),0)</f>
        <v>0</v>
      </c>
      <c r="AA110" s="63" t="n">
        <f aca="false">IF($B110&lt;=AA$2,IF($C110&gt;=AA$2,$D110,0),0)</f>
        <v>0</v>
      </c>
      <c r="AB110" s="63" t="n">
        <f aca="false">IF($B110&lt;=AB$2,IF($C110&gt;=AB$2,$D110,0),0)</f>
        <v>0</v>
      </c>
      <c r="AC110" s="63" t="n">
        <f aca="false">IF($B110&lt;=AC$2,IF($C110&gt;=AC$2,$D110,0),0)</f>
        <v>0</v>
      </c>
      <c r="AD110" s="63" t="n">
        <f aca="false">IF($B110&lt;=AD$2,IF($C110&gt;=AD$2,$D110,0),0)</f>
        <v>0</v>
      </c>
      <c r="AE110" s="63" t="n">
        <f aca="false">IF($B110&lt;=AE$2,IF($C110&gt;=AE$2,$D110,0),0)</f>
        <v>0</v>
      </c>
      <c r="AF110" s="63" t="n">
        <f aca="false">IF($B110&lt;=AF$2,IF($C110&gt;=AF$2,$D110,0),0)</f>
        <v>0</v>
      </c>
      <c r="AG110" s="63" t="n">
        <f aca="false">IF($B110&lt;=AG$2,IF($C110&gt;=AG$2,$D110,0),0)</f>
        <v>0</v>
      </c>
      <c r="AH110" s="63" t="n">
        <f aca="false">IF($B110&lt;=AH$2,IF($C110&gt;=AH$2,$D110,0),0)</f>
        <v>0</v>
      </c>
      <c r="AI110" s="63" t="n">
        <f aca="false">IF($B110&lt;=AI$2,IF($C110&gt;=AI$2,$D110,0),0)</f>
        <v>0</v>
      </c>
      <c r="AJ110" s="63" t="n">
        <f aca="false">IF($B110&lt;=AJ$2,IF($C110&gt;=AJ$2,$D110,0),0)</f>
        <v>0</v>
      </c>
      <c r="AK110" s="63" t="n">
        <f aca="false">IF($B110&lt;=AK$2,IF($C110&gt;=AK$2,$D110,0),0)</f>
        <v>0</v>
      </c>
      <c r="AL110" s="63" t="n">
        <f aca="false">IF($B110&lt;=AL$2,IF($C110&gt;=AL$2,$D110,0),0)</f>
        <v>0</v>
      </c>
      <c r="AM110" s="63" t="n">
        <f aca="false">IF($B110&lt;=AM$2,IF($C110&gt;=AM$2,$D110,0),0)</f>
        <v>0</v>
      </c>
      <c r="AN110" s="63" t="n">
        <f aca="false">IF($B110&lt;=AN$2,IF($C110&gt;=AN$2,$D110,0),0)</f>
        <v>0</v>
      </c>
      <c r="AO110" s="63" t="n">
        <f aca="false">IF($B110&lt;=AO$2,IF($C110&gt;=AO$2,$D110,0),0)</f>
        <v>0</v>
      </c>
      <c r="AP110" s="63" t="n">
        <f aca="false">IF($B110&lt;=AP$2,IF($C110&gt;=AP$2,$D110,0),0)</f>
        <v>0</v>
      </c>
      <c r="AQ110" s="63" t="n">
        <f aca="false">IF($B110&lt;=AQ$2,IF($C110&gt;=AQ$2,$D110,0),0)</f>
        <v>0</v>
      </c>
      <c r="AR110" s="63" t="n">
        <f aca="false">IF($B110&lt;=AR$2,IF($C110&gt;=AR$2,$D110,0),0)</f>
        <v>0</v>
      </c>
      <c r="AS110" s="63" t="n">
        <f aca="false">IF($B110&lt;=AS$2,IF($C110&gt;=AS$2,$D110,0),0)</f>
        <v>0</v>
      </c>
      <c r="AT110" s="63" t="n">
        <f aca="false">IF($B110&lt;=AT$2,IF($C110&gt;=AT$2,$D110,0),0)</f>
        <v>0</v>
      </c>
      <c r="AU110" s="63" t="n">
        <f aca="false">IF($B110&lt;=AU$2,IF($C110&gt;=AU$2,$D110,0),0)</f>
        <v>0</v>
      </c>
      <c r="AV110" s="63" t="n">
        <f aca="false">IF($B110&lt;=AV$2,IF($C110&gt;=AV$2,$D110,0),0)</f>
        <v>0</v>
      </c>
      <c r="AW110" s="63" t="n">
        <f aca="false">IF($B110&lt;=AW$2,IF($C110&gt;=AW$2,$D110,0),0)</f>
        <v>0</v>
      </c>
      <c r="AX110" s="63" t="n">
        <f aca="false">IF($B110&lt;=AX$2,IF($C110&gt;=AX$2,$D110,0),0)</f>
        <v>0</v>
      </c>
      <c r="AY110" s="63" t="n">
        <f aca="false">IF($B110&lt;=AY$2,IF($C110&gt;=AY$2,$D110,0),0)</f>
        <v>0</v>
      </c>
      <c r="AZ110" s="63" t="n">
        <f aca="false">IF($B110&lt;=AZ$2,IF($C110&gt;=AZ$2,$D110,0),0)</f>
        <v>0</v>
      </c>
      <c r="BA110" s="63" t="n">
        <f aca="false">IF($B110&lt;=BA$2,IF($C110&gt;=BA$2,$D110,0),0)</f>
        <v>0</v>
      </c>
      <c r="BB110" s="63" t="n">
        <f aca="false">IF($B110&lt;=BB$2,IF($C110&gt;=BB$2,$D110,0),0)</f>
        <v>0</v>
      </c>
      <c r="BC110" s="63" t="n">
        <f aca="false">IF($B110&lt;=BC$2,IF($C110&gt;=BC$2,$D110,0),0)</f>
        <v>0</v>
      </c>
      <c r="BD110" s="63" t="n">
        <f aca="false">IF($B110&lt;=BD$2,IF($C110&gt;=BD$2,$D110,0),0)</f>
        <v>0</v>
      </c>
      <c r="BE110" s="63" t="n">
        <f aca="false">IF($B110&lt;=BE$2,IF($C110&gt;=BE$2,$D110,0),0)</f>
        <v>0</v>
      </c>
      <c r="BF110" s="63" t="n">
        <f aca="false">IF($B110&lt;=BF$2,IF($C110&gt;=BF$2,$D110,0),0)</f>
        <v>0</v>
      </c>
      <c r="BG110" s="63" t="n">
        <f aca="false">IF($B110&lt;=BG$2,IF($C110&gt;=BG$2,$D110,0),0)</f>
        <v>0</v>
      </c>
      <c r="BH110" s="63" t="n">
        <f aca="false">IF($B110&lt;=BH$2,IF($C110&gt;=BH$2,$D110,0),0)</f>
        <v>0</v>
      </c>
      <c r="BI110" s="63" t="n">
        <f aca="false">IF($B110&lt;=BI$2,IF($C110&gt;=BI$2,$D110,0),0)</f>
        <v>0</v>
      </c>
      <c r="BJ110" s="63" t="n">
        <f aca="false">IF($B110&lt;=BJ$2,IF($C110&gt;=BJ$2,$D110,0),0)</f>
        <v>0</v>
      </c>
      <c r="BK110" s="63" t="n">
        <f aca="false">IF($B110&lt;=BK$2,IF($C110&gt;=BK$2,$D110,0),0)</f>
        <v>0</v>
      </c>
      <c r="BL110" s="63" t="n">
        <f aca="false">IF($B110&lt;=BL$2,IF($C110&gt;=BL$2,$D110,0),0)</f>
        <v>0</v>
      </c>
      <c r="BM110" s="63" t="n">
        <f aca="false">IF($B110&lt;=BM$2,IF($C110&gt;=BM$2,$D110,0),0)</f>
        <v>0</v>
      </c>
      <c r="BN110" s="63" t="n">
        <f aca="false">IF($B110&lt;=BN$2,IF($C110&gt;=BN$2,$D110,0),0)</f>
        <v>0</v>
      </c>
      <c r="BO110" s="63" t="n">
        <f aca="false">IF($B110&lt;=BO$2,IF($C110&gt;=BO$2,$D110,0),0)</f>
        <v>0</v>
      </c>
      <c r="BP110" s="63" t="n">
        <f aca="false">IF($B110&lt;=BP$2,IF($C110&gt;=BP$2,$D110,0),0)</f>
        <v>0</v>
      </c>
      <c r="BQ110" s="63" t="n">
        <f aca="false">IF($B110&lt;=BQ$2,IF($C110&gt;=BQ$2,$D110,0),0)</f>
        <v>0</v>
      </c>
      <c r="BR110" s="63" t="n">
        <f aca="false">IF($B110&lt;=BR$2,IF($C110&gt;=BR$2,$D110,0),0)</f>
        <v>0</v>
      </c>
      <c r="BS110" s="63" t="n">
        <f aca="false">IF($B110&lt;=BS$2,IF($C110&gt;=BS$2,$D110,0),0)</f>
        <v>0</v>
      </c>
      <c r="BT110" s="63" t="n">
        <f aca="false">IF($B110&lt;=BT$2,IF($C110&gt;=BT$2,$D110,0),0)</f>
        <v>0</v>
      </c>
      <c r="BU110" s="63" t="n">
        <f aca="false">IF($B110&lt;=BU$2,IF($C110&gt;=BU$2,$D110,0),0)</f>
        <v>0</v>
      </c>
      <c r="BV110" s="63" t="n">
        <f aca="false">IF($B110&lt;=BV$2,IF($C110&gt;=BV$2,$D110,0),0)</f>
        <v>0</v>
      </c>
    </row>
    <row r="111" customFormat="false" ht="12.75" hidden="false" customHeight="false" outlineLevel="0" collapsed="false">
      <c r="B111" s="59" t="n">
        <v>36861</v>
      </c>
      <c r="C111" s="59" t="n">
        <v>36861</v>
      </c>
      <c r="E111" s="61" t="n">
        <v>0.695</v>
      </c>
      <c r="F111" s="7" t="s">
        <v>139</v>
      </c>
      <c r="G111" s="7" t="s">
        <v>138</v>
      </c>
      <c r="H111" s="73" t="n">
        <f aca="false">((I111-E111)*SUM(M111:AV111)*10000)</f>
        <v>-0</v>
      </c>
      <c r="I111" s="61" t="n">
        <v>-0.72</v>
      </c>
      <c r="K111" s="7" t="str">
        <f aca="false">IF(I111=1,0,G111)</f>
        <v>west</v>
      </c>
      <c r="L111" s="63" t="n">
        <f aca="false">IF($B111&lt;=L$2,IF($C111&gt;=L$2,$D111,0),0)</f>
        <v>0</v>
      </c>
      <c r="M111" s="63" t="n">
        <f aca="false">IF($B111&lt;=M$2,IF($C111&gt;=M$2,$D111,0),0)</f>
        <v>0</v>
      </c>
      <c r="N111" s="63" t="n">
        <f aca="false">IF($B111&lt;=N$2,IF($C111&gt;=N$2,$D111,0),0)</f>
        <v>0</v>
      </c>
      <c r="O111" s="63" t="n">
        <f aca="false">IF($B111&lt;=O$2,IF($C111&gt;=O$2,$D111,0),0)</f>
        <v>0</v>
      </c>
      <c r="P111" s="63" t="n">
        <f aca="false">IF($B111&lt;=P$2,IF($C111&gt;=P$2,$D111,0),0)</f>
        <v>0</v>
      </c>
      <c r="Q111" s="63" t="n">
        <f aca="false">IF($B111&lt;=Q$2,IF($C111&gt;=Q$2,$D111,0),0)</f>
        <v>0</v>
      </c>
      <c r="R111" s="63" t="n">
        <f aca="false">IF($B111&lt;=R$2,IF($C111&gt;=R$2,$D111,0),0)</f>
        <v>0</v>
      </c>
      <c r="S111" s="63" t="n">
        <f aca="false">IF($B111&lt;=S$2,IF($C111&gt;=S$2,$D111,0),0)</f>
        <v>0</v>
      </c>
      <c r="T111" s="63" t="n">
        <f aca="false">IF($B111&lt;=T$2,IF($C111&gt;=T$2,$D111,0),0)</f>
        <v>0</v>
      </c>
      <c r="U111" s="63" t="n">
        <f aca="false">IF($B111&lt;=U$2,IF($C111&gt;=U$2,$D111,0),0)</f>
        <v>0</v>
      </c>
      <c r="V111" s="63" t="n">
        <f aca="false">IF($B111&lt;=V$2,IF($C111&gt;=V$2,$D111,0),0)</f>
        <v>0</v>
      </c>
      <c r="W111" s="63" t="n">
        <f aca="false">IF($B111&lt;=W$2,IF($C111&gt;=W$2,$D111,0),0)</f>
        <v>0</v>
      </c>
      <c r="X111" s="63" t="n">
        <f aca="false">IF($B111&lt;=X$2,IF($C111&gt;=X$2,$D111,0),0)</f>
        <v>0</v>
      </c>
      <c r="Y111" s="63" t="n">
        <f aca="false">IF($B111&lt;=Y$2,IF($C111&gt;=Y$2,$D111,0),0)</f>
        <v>0</v>
      </c>
      <c r="Z111" s="63" t="n">
        <f aca="false">IF($B111&lt;=Z$2,IF($C111&gt;=Z$2,$D111,0),0)</f>
        <v>0</v>
      </c>
      <c r="AA111" s="63" t="n">
        <f aca="false">IF($B111&lt;=AA$2,IF($C111&gt;=AA$2,$D111,0),0)</f>
        <v>0</v>
      </c>
      <c r="AB111" s="63" t="n">
        <f aca="false">IF($B111&lt;=AB$2,IF($C111&gt;=AB$2,$D111,0),0)</f>
        <v>0</v>
      </c>
      <c r="AC111" s="63" t="n">
        <f aca="false">IF($B111&lt;=AC$2,IF($C111&gt;=AC$2,$D111,0),0)</f>
        <v>0</v>
      </c>
      <c r="AD111" s="63" t="n">
        <f aca="false">IF($B111&lt;=AD$2,IF($C111&gt;=AD$2,$D111,0),0)</f>
        <v>0</v>
      </c>
      <c r="AE111" s="63" t="n">
        <f aca="false">IF($B111&lt;=AE$2,IF($C111&gt;=AE$2,$D111,0),0)</f>
        <v>0</v>
      </c>
      <c r="AF111" s="63" t="n">
        <f aca="false">IF($B111&lt;=AF$2,IF($C111&gt;=AF$2,$D111,0),0)</f>
        <v>0</v>
      </c>
      <c r="AG111" s="63" t="n">
        <f aca="false">IF($B111&lt;=AG$2,IF($C111&gt;=AG$2,$D111,0),0)</f>
        <v>0</v>
      </c>
      <c r="AH111" s="63" t="n">
        <f aca="false">IF($B111&lt;=AH$2,IF($C111&gt;=AH$2,$D111,0),0)</f>
        <v>0</v>
      </c>
      <c r="AI111" s="63" t="n">
        <f aca="false">IF($B111&lt;=AI$2,IF($C111&gt;=AI$2,$D111,0),0)</f>
        <v>0</v>
      </c>
      <c r="AJ111" s="63" t="n">
        <f aca="false">IF($B111&lt;=AJ$2,IF($C111&gt;=AJ$2,$D111,0),0)</f>
        <v>0</v>
      </c>
      <c r="AK111" s="63" t="n">
        <f aca="false">IF($B111&lt;=AK$2,IF($C111&gt;=AK$2,$D111,0),0)</f>
        <v>0</v>
      </c>
      <c r="AL111" s="63" t="n">
        <f aca="false">IF($B111&lt;=AL$2,IF($C111&gt;=AL$2,$D111,0),0)</f>
        <v>0</v>
      </c>
      <c r="AM111" s="63" t="n">
        <f aca="false">IF($B111&lt;=AM$2,IF($C111&gt;=AM$2,$D111,0),0)</f>
        <v>0</v>
      </c>
      <c r="AN111" s="63" t="n">
        <f aca="false">IF($B111&lt;=AN$2,IF($C111&gt;=AN$2,$D111,0),0)</f>
        <v>0</v>
      </c>
      <c r="AO111" s="63" t="n">
        <f aca="false">IF($B111&lt;=AO$2,IF($C111&gt;=AO$2,$D111,0),0)</f>
        <v>0</v>
      </c>
      <c r="AP111" s="63" t="n">
        <f aca="false">IF($B111&lt;=AP$2,IF($C111&gt;=AP$2,$D111,0),0)</f>
        <v>0</v>
      </c>
      <c r="AQ111" s="63" t="n">
        <f aca="false">IF($B111&lt;=AQ$2,IF($C111&gt;=AQ$2,$D111,0),0)</f>
        <v>0</v>
      </c>
      <c r="AR111" s="63" t="n">
        <f aca="false">IF($B111&lt;=AR$2,IF($C111&gt;=AR$2,$D111,0),0)</f>
        <v>0</v>
      </c>
      <c r="AS111" s="63" t="n">
        <f aca="false">IF($B111&lt;=AS$2,IF($C111&gt;=AS$2,$D111,0),0)</f>
        <v>0</v>
      </c>
      <c r="AT111" s="63" t="n">
        <f aca="false">IF($B111&lt;=AT$2,IF($C111&gt;=AT$2,$D111,0),0)</f>
        <v>0</v>
      </c>
      <c r="AU111" s="63" t="n">
        <f aca="false">IF($B111&lt;=AU$2,IF($C111&gt;=AU$2,$D111,0),0)</f>
        <v>0</v>
      </c>
      <c r="AV111" s="63" t="n">
        <f aca="false">IF($B111&lt;=AV$2,IF($C111&gt;=AV$2,$D111,0),0)</f>
        <v>0</v>
      </c>
      <c r="AW111" s="63" t="n">
        <f aca="false">IF($B111&lt;=AW$2,IF($C111&gt;=AW$2,$D111,0),0)</f>
        <v>0</v>
      </c>
      <c r="AX111" s="63" t="n">
        <f aca="false">IF($B111&lt;=AX$2,IF($C111&gt;=AX$2,$D111,0),0)</f>
        <v>0</v>
      </c>
      <c r="AY111" s="63" t="n">
        <f aca="false">IF($B111&lt;=AY$2,IF($C111&gt;=AY$2,$D111,0),0)</f>
        <v>0</v>
      </c>
      <c r="AZ111" s="63" t="n">
        <f aca="false">IF($B111&lt;=AZ$2,IF($C111&gt;=AZ$2,$D111,0),0)</f>
        <v>0</v>
      </c>
      <c r="BA111" s="63" t="n">
        <f aca="false">IF($B111&lt;=BA$2,IF($C111&gt;=BA$2,$D111,0),0)</f>
        <v>0</v>
      </c>
      <c r="BB111" s="63" t="n">
        <f aca="false">IF($B111&lt;=BB$2,IF($C111&gt;=BB$2,$D111,0),0)</f>
        <v>0</v>
      </c>
      <c r="BC111" s="63" t="n">
        <f aca="false">IF($B111&lt;=BC$2,IF($C111&gt;=BC$2,$D111,0),0)</f>
        <v>0</v>
      </c>
      <c r="BD111" s="63" t="n">
        <f aca="false">IF($B111&lt;=BD$2,IF($C111&gt;=BD$2,$D111,0),0)</f>
        <v>0</v>
      </c>
      <c r="BE111" s="63" t="n">
        <f aca="false">IF($B111&lt;=BE$2,IF($C111&gt;=BE$2,$D111,0),0)</f>
        <v>0</v>
      </c>
      <c r="BF111" s="63" t="n">
        <f aca="false">IF($B111&lt;=BF$2,IF($C111&gt;=BF$2,$D111,0),0)</f>
        <v>0</v>
      </c>
      <c r="BG111" s="63" t="n">
        <f aca="false">IF($B111&lt;=BG$2,IF($C111&gt;=BG$2,$D111,0),0)</f>
        <v>0</v>
      </c>
      <c r="BH111" s="63" t="n">
        <f aca="false">IF($B111&lt;=BH$2,IF($C111&gt;=BH$2,$D111,0),0)</f>
        <v>0</v>
      </c>
      <c r="BI111" s="63" t="n">
        <f aca="false">IF($B111&lt;=BI$2,IF($C111&gt;=BI$2,$D111,0),0)</f>
        <v>0</v>
      </c>
      <c r="BJ111" s="63" t="n">
        <f aca="false">IF($B111&lt;=BJ$2,IF($C111&gt;=BJ$2,$D111,0),0)</f>
        <v>0</v>
      </c>
      <c r="BK111" s="63" t="n">
        <f aca="false">IF($B111&lt;=BK$2,IF($C111&gt;=BK$2,$D111,0),0)</f>
        <v>0</v>
      </c>
      <c r="BL111" s="63" t="n">
        <f aca="false">IF($B111&lt;=BL$2,IF($C111&gt;=BL$2,$D111,0),0)</f>
        <v>0</v>
      </c>
      <c r="BM111" s="63" t="n">
        <f aca="false">IF($B111&lt;=BM$2,IF($C111&gt;=BM$2,$D111,0),0)</f>
        <v>0</v>
      </c>
      <c r="BN111" s="63" t="n">
        <f aca="false">IF($B111&lt;=BN$2,IF($C111&gt;=BN$2,$D111,0),0)</f>
        <v>0</v>
      </c>
      <c r="BO111" s="63" t="n">
        <f aca="false">IF($B111&lt;=BO$2,IF($C111&gt;=BO$2,$D111,0),0)</f>
        <v>0</v>
      </c>
      <c r="BP111" s="63" t="n">
        <f aca="false">IF($B111&lt;=BP$2,IF($C111&gt;=BP$2,$D111,0),0)</f>
        <v>0</v>
      </c>
      <c r="BQ111" s="63" t="n">
        <f aca="false">IF($B111&lt;=BQ$2,IF($C111&gt;=BQ$2,$D111,0),0)</f>
        <v>0</v>
      </c>
      <c r="BR111" s="63" t="n">
        <f aca="false">IF($B111&lt;=BR$2,IF($C111&gt;=BR$2,$D111,0),0)</f>
        <v>0</v>
      </c>
      <c r="BS111" s="63" t="n">
        <f aca="false">IF($B111&lt;=BS$2,IF($C111&gt;=BS$2,$D111,0),0)</f>
        <v>0</v>
      </c>
      <c r="BT111" s="63" t="n">
        <f aca="false">IF($B111&lt;=BT$2,IF($C111&gt;=BT$2,$D111,0),0)</f>
        <v>0</v>
      </c>
      <c r="BU111" s="63" t="n">
        <f aca="false">IF($B111&lt;=BU$2,IF($C111&gt;=BU$2,$D111,0),0)</f>
        <v>0</v>
      </c>
      <c r="BV111" s="63" t="n">
        <f aca="false">IF($B111&lt;=BV$2,IF($C111&gt;=BV$2,$D111,0),0)</f>
        <v>0</v>
      </c>
    </row>
    <row r="112" customFormat="false" ht="12.75" hidden="false" customHeight="false" outlineLevel="0" collapsed="false">
      <c r="B112" s="59" t="n">
        <v>36861</v>
      </c>
      <c r="C112" s="59" t="n">
        <v>36951</v>
      </c>
      <c r="E112" s="61" t="n">
        <v>-0.195</v>
      </c>
      <c r="F112" s="7" t="s">
        <v>137</v>
      </c>
      <c r="G112" s="7" t="s">
        <v>138</v>
      </c>
      <c r="H112" s="73" t="n">
        <f aca="false">((I112-E112)*SUM(M112:AV112)*10000)</f>
        <v>-0</v>
      </c>
      <c r="I112" s="61" t="n">
        <v>-0.535</v>
      </c>
      <c r="K112" s="7" t="str">
        <f aca="false">IF(I112=1,0,G112)</f>
        <v>west</v>
      </c>
      <c r="L112" s="63" t="n">
        <f aca="false">IF($B112&lt;=L$2,IF($C112&gt;=L$2,$D112,0),0)</f>
        <v>0</v>
      </c>
      <c r="M112" s="63" t="n">
        <f aca="false">IF($B112&lt;=M$2,IF($C112&gt;=M$2,$D112,0),0)</f>
        <v>0</v>
      </c>
      <c r="N112" s="63" t="n">
        <f aca="false">IF($B112&lt;=N$2,IF($C112&gt;=N$2,$D112,0),0)</f>
        <v>0</v>
      </c>
      <c r="O112" s="63" t="n">
        <f aca="false">IF($B112&lt;=O$2,IF($C112&gt;=O$2,$D112,0),0)</f>
        <v>0</v>
      </c>
      <c r="P112" s="63" t="n">
        <f aca="false">IF($B112&lt;=P$2,IF($C112&gt;=P$2,$D112,0),0)</f>
        <v>0</v>
      </c>
      <c r="Q112" s="63" t="n">
        <f aca="false">IF($B112&lt;=Q$2,IF($C112&gt;=Q$2,$D112,0),0)</f>
        <v>0</v>
      </c>
      <c r="R112" s="63" t="n">
        <f aca="false">IF($B112&lt;=R$2,IF($C112&gt;=R$2,$D112,0),0)</f>
        <v>0</v>
      </c>
      <c r="S112" s="63" t="n">
        <f aca="false">IF($B112&lt;=S$2,IF($C112&gt;=S$2,$D112,0),0)</f>
        <v>0</v>
      </c>
      <c r="T112" s="63" t="n">
        <f aca="false">IF($B112&lt;=T$2,IF($C112&gt;=T$2,$D112,0),0)</f>
        <v>0</v>
      </c>
      <c r="U112" s="63" t="n">
        <f aca="false">IF($B112&lt;=U$2,IF($C112&gt;=U$2,$D112,0),0)</f>
        <v>0</v>
      </c>
      <c r="V112" s="63" t="n">
        <f aca="false">IF($B112&lt;=V$2,IF($C112&gt;=V$2,$D112,0),0)</f>
        <v>0</v>
      </c>
      <c r="W112" s="63" t="n">
        <f aca="false">IF($B112&lt;=W$2,IF($C112&gt;=W$2,$D112,0),0)</f>
        <v>0</v>
      </c>
      <c r="X112" s="63" t="n">
        <f aca="false">IF($B112&lt;=X$2,IF($C112&gt;=X$2,$D112,0),0)</f>
        <v>0</v>
      </c>
      <c r="Y112" s="63" t="n">
        <f aca="false">IF($B112&lt;=Y$2,IF($C112&gt;=Y$2,$D112,0),0)</f>
        <v>0</v>
      </c>
      <c r="Z112" s="63" t="n">
        <f aca="false">IF($B112&lt;=Z$2,IF($C112&gt;=Z$2,$D112,0),0)</f>
        <v>0</v>
      </c>
      <c r="AA112" s="63" t="n">
        <f aca="false">IF($B112&lt;=AA$2,IF($C112&gt;=AA$2,$D112,0),0)</f>
        <v>0</v>
      </c>
      <c r="AB112" s="63" t="n">
        <f aca="false">IF($B112&lt;=AB$2,IF($C112&gt;=AB$2,$D112,0),0)</f>
        <v>0</v>
      </c>
      <c r="AC112" s="63" t="n">
        <f aca="false">IF($B112&lt;=AC$2,IF($C112&gt;=AC$2,$D112,0),0)</f>
        <v>0</v>
      </c>
      <c r="AD112" s="63" t="n">
        <f aca="false">IF($B112&lt;=AD$2,IF($C112&gt;=AD$2,$D112,0),0)</f>
        <v>0</v>
      </c>
      <c r="AE112" s="63" t="n">
        <f aca="false">IF($B112&lt;=AE$2,IF($C112&gt;=AE$2,$D112,0),0)</f>
        <v>0</v>
      </c>
      <c r="AF112" s="63" t="n">
        <f aca="false">IF($B112&lt;=AF$2,IF($C112&gt;=AF$2,$D112,0),0)</f>
        <v>0</v>
      </c>
      <c r="AG112" s="63" t="n">
        <f aca="false">IF($B112&lt;=AG$2,IF($C112&gt;=AG$2,$D112,0),0)</f>
        <v>0</v>
      </c>
      <c r="AH112" s="63" t="n">
        <f aca="false">IF($B112&lt;=AH$2,IF($C112&gt;=AH$2,$D112,0),0)</f>
        <v>0</v>
      </c>
      <c r="AI112" s="63" t="n">
        <f aca="false">IF($B112&lt;=AI$2,IF($C112&gt;=AI$2,$D112,0),0)</f>
        <v>0</v>
      </c>
      <c r="AJ112" s="63" t="n">
        <f aca="false">IF($B112&lt;=AJ$2,IF($C112&gt;=AJ$2,$D112,0),0)</f>
        <v>0</v>
      </c>
      <c r="AK112" s="63" t="n">
        <f aca="false">IF($B112&lt;=AK$2,IF($C112&gt;=AK$2,$D112,0),0)</f>
        <v>0</v>
      </c>
      <c r="AL112" s="63" t="n">
        <f aca="false">IF($B112&lt;=AL$2,IF($C112&gt;=AL$2,$D112,0),0)</f>
        <v>0</v>
      </c>
      <c r="AM112" s="63" t="n">
        <f aca="false">IF($B112&lt;=AM$2,IF($C112&gt;=AM$2,$D112,0),0)</f>
        <v>0</v>
      </c>
      <c r="AN112" s="63" t="n">
        <f aca="false">IF($B112&lt;=AN$2,IF($C112&gt;=AN$2,$D112,0),0)</f>
        <v>0</v>
      </c>
      <c r="AO112" s="63" t="n">
        <f aca="false">IF($B112&lt;=AO$2,IF($C112&gt;=AO$2,$D112,0),0)</f>
        <v>0</v>
      </c>
      <c r="AP112" s="63" t="n">
        <f aca="false">IF($B112&lt;=AP$2,IF($C112&gt;=AP$2,$D112,0),0)</f>
        <v>0</v>
      </c>
      <c r="AQ112" s="63" t="n">
        <f aca="false">IF($B112&lt;=AQ$2,IF($C112&gt;=AQ$2,$D112,0),0)</f>
        <v>0</v>
      </c>
      <c r="AR112" s="63" t="n">
        <f aca="false">IF($B112&lt;=AR$2,IF($C112&gt;=AR$2,$D112,0),0)</f>
        <v>0</v>
      </c>
      <c r="AS112" s="63" t="n">
        <f aca="false">IF($B112&lt;=AS$2,IF($C112&gt;=AS$2,$D112,0),0)</f>
        <v>0</v>
      </c>
      <c r="AT112" s="63" t="n">
        <f aca="false">IF($B112&lt;=AT$2,IF($C112&gt;=AT$2,$D112,0),0)</f>
        <v>0</v>
      </c>
      <c r="AU112" s="63" t="n">
        <f aca="false">IF($B112&lt;=AU$2,IF($C112&gt;=AU$2,$D112,0),0)</f>
        <v>0</v>
      </c>
      <c r="AV112" s="63" t="n">
        <f aca="false">IF($B112&lt;=AV$2,IF($C112&gt;=AV$2,$D112,0),0)</f>
        <v>0</v>
      </c>
      <c r="AW112" s="63" t="n">
        <f aca="false">IF($B112&lt;=AW$2,IF($C112&gt;=AW$2,$D112,0),0)</f>
        <v>0</v>
      </c>
      <c r="AX112" s="63" t="n">
        <f aca="false">IF($B112&lt;=AX$2,IF($C112&gt;=AX$2,$D112,0),0)</f>
        <v>0</v>
      </c>
      <c r="AY112" s="63" t="n">
        <f aca="false">IF($B112&lt;=AY$2,IF($C112&gt;=AY$2,$D112,0),0)</f>
        <v>0</v>
      </c>
      <c r="AZ112" s="63" t="n">
        <f aca="false">IF($B112&lt;=AZ$2,IF($C112&gt;=AZ$2,$D112,0),0)</f>
        <v>0</v>
      </c>
      <c r="BA112" s="63" t="n">
        <f aca="false">IF($B112&lt;=BA$2,IF($C112&gt;=BA$2,$D112,0),0)</f>
        <v>0</v>
      </c>
      <c r="BB112" s="63" t="n">
        <f aca="false">IF($B112&lt;=BB$2,IF($C112&gt;=BB$2,$D112,0),0)</f>
        <v>0</v>
      </c>
      <c r="BC112" s="63" t="n">
        <f aca="false">IF($B112&lt;=BC$2,IF($C112&gt;=BC$2,$D112,0),0)</f>
        <v>0</v>
      </c>
      <c r="BD112" s="63" t="n">
        <f aca="false">IF($B112&lt;=BD$2,IF($C112&gt;=BD$2,$D112,0),0)</f>
        <v>0</v>
      </c>
      <c r="BE112" s="63" t="n">
        <f aca="false">IF($B112&lt;=BE$2,IF($C112&gt;=BE$2,$D112,0),0)</f>
        <v>0</v>
      </c>
      <c r="BF112" s="63" t="n">
        <f aca="false">IF($B112&lt;=BF$2,IF($C112&gt;=BF$2,$D112,0),0)</f>
        <v>0</v>
      </c>
      <c r="BG112" s="63" t="n">
        <f aca="false">IF($B112&lt;=BG$2,IF($C112&gt;=BG$2,$D112,0),0)</f>
        <v>0</v>
      </c>
      <c r="BH112" s="63" t="n">
        <f aca="false">IF($B112&lt;=BH$2,IF($C112&gt;=BH$2,$D112,0),0)</f>
        <v>0</v>
      </c>
      <c r="BI112" s="63" t="n">
        <f aca="false">IF($B112&lt;=BI$2,IF($C112&gt;=BI$2,$D112,0),0)</f>
        <v>0</v>
      </c>
      <c r="BJ112" s="63" t="n">
        <f aca="false">IF($B112&lt;=BJ$2,IF($C112&gt;=BJ$2,$D112,0),0)</f>
        <v>0</v>
      </c>
      <c r="BK112" s="63" t="n">
        <f aca="false">IF($B112&lt;=BK$2,IF($C112&gt;=BK$2,$D112,0),0)</f>
        <v>0</v>
      </c>
      <c r="BL112" s="63" t="n">
        <f aca="false">IF($B112&lt;=BL$2,IF($C112&gt;=BL$2,$D112,0),0)</f>
        <v>0</v>
      </c>
      <c r="BM112" s="63" t="n">
        <f aca="false">IF($B112&lt;=BM$2,IF($C112&gt;=BM$2,$D112,0),0)</f>
        <v>0</v>
      </c>
      <c r="BN112" s="63" t="n">
        <f aca="false">IF($B112&lt;=BN$2,IF($C112&gt;=BN$2,$D112,0),0)</f>
        <v>0</v>
      </c>
      <c r="BO112" s="63" t="n">
        <f aca="false">IF($B112&lt;=BO$2,IF($C112&gt;=BO$2,$D112,0),0)</f>
        <v>0</v>
      </c>
      <c r="BP112" s="63" t="n">
        <f aca="false">IF($B112&lt;=BP$2,IF($C112&gt;=BP$2,$D112,0),0)</f>
        <v>0</v>
      </c>
      <c r="BQ112" s="63" t="n">
        <f aca="false">IF($B112&lt;=BQ$2,IF($C112&gt;=BQ$2,$D112,0),0)</f>
        <v>0</v>
      </c>
      <c r="BR112" s="63" t="n">
        <f aca="false">IF($B112&lt;=BR$2,IF($C112&gt;=BR$2,$D112,0),0)</f>
        <v>0</v>
      </c>
      <c r="BS112" s="63" t="n">
        <f aca="false">IF($B112&lt;=BS$2,IF($C112&gt;=BS$2,$D112,0),0)</f>
        <v>0</v>
      </c>
      <c r="BT112" s="63" t="n">
        <f aca="false">IF($B112&lt;=BT$2,IF($C112&gt;=BT$2,$D112,0),0)</f>
        <v>0</v>
      </c>
      <c r="BU112" s="63" t="n">
        <f aca="false">IF($B112&lt;=BU$2,IF($C112&gt;=BU$2,$D112,0),0)</f>
        <v>0</v>
      </c>
      <c r="BV112" s="63" t="n">
        <f aca="false">IF($B112&lt;=BV$2,IF($C112&gt;=BV$2,$D112,0),0)</f>
        <v>0</v>
      </c>
    </row>
    <row r="113" customFormat="false" ht="12.75" hidden="false" customHeight="false" outlineLevel="0" collapsed="false">
      <c r="B113" s="59" t="n">
        <v>36982</v>
      </c>
      <c r="C113" s="59" t="n">
        <v>37165</v>
      </c>
      <c r="E113" s="61" t="n">
        <v>0.7375</v>
      </c>
      <c r="F113" s="7" t="s">
        <v>139</v>
      </c>
      <c r="G113" s="7" t="s">
        <v>138</v>
      </c>
      <c r="H113" s="73" t="n">
        <f aca="false">((I113-E113)*SUM(M113:AV113)*10000)</f>
        <v>-0</v>
      </c>
      <c r="I113" s="61" t="n">
        <v>0.28</v>
      </c>
      <c r="K113" s="7" t="str">
        <f aca="false">IF(I113=1,0,G113)</f>
        <v>west</v>
      </c>
      <c r="L113" s="63" t="n">
        <f aca="false">IF($B113&lt;=L$2,IF($C113&gt;=L$2,$D113,0),0)</f>
        <v>0</v>
      </c>
      <c r="M113" s="63" t="n">
        <f aca="false">IF($B113&lt;=M$2,IF($C113&gt;=M$2,$D113,0),0)</f>
        <v>0</v>
      </c>
      <c r="N113" s="63" t="n">
        <f aca="false">IF($B113&lt;=N$2,IF($C113&gt;=N$2,$D113,0),0)</f>
        <v>0</v>
      </c>
      <c r="O113" s="63" t="n">
        <f aca="false">IF($B113&lt;=O$2,IF($C113&gt;=O$2,$D113,0),0)</f>
        <v>0</v>
      </c>
      <c r="P113" s="63" t="n">
        <f aca="false">IF($B113&lt;=P$2,IF($C113&gt;=P$2,$D113,0),0)</f>
        <v>0</v>
      </c>
      <c r="Q113" s="63" t="n">
        <f aca="false">IF($B113&lt;=Q$2,IF($C113&gt;=Q$2,$D113,0),0)</f>
        <v>0</v>
      </c>
      <c r="R113" s="63" t="n">
        <f aca="false">IF($B113&lt;=R$2,IF($C113&gt;=R$2,$D113,0),0)</f>
        <v>0</v>
      </c>
      <c r="S113" s="63" t="n">
        <f aca="false">IF($B113&lt;=S$2,IF($C113&gt;=S$2,$D113,0),0)</f>
        <v>0</v>
      </c>
      <c r="T113" s="63" t="n">
        <f aca="false">IF($B113&lt;=T$2,IF($C113&gt;=T$2,$D113,0),0)</f>
        <v>0</v>
      </c>
      <c r="U113" s="63" t="n">
        <f aca="false">IF($B113&lt;=U$2,IF($C113&gt;=U$2,$D113,0),0)</f>
        <v>0</v>
      </c>
      <c r="V113" s="63" t="n">
        <f aca="false">IF($B113&lt;=V$2,IF($C113&gt;=V$2,$D113,0),0)</f>
        <v>0</v>
      </c>
      <c r="W113" s="63" t="n">
        <f aca="false">IF($B113&lt;=W$2,IF($C113&gt;=W$2,$D113,0),0)</f>
        <v>0</v>
      </c>
      <c r="X113" s="63" t="n">
        <f aca="false">IF($B113&lt;=X$2,IF($C113&gt;=X$2,$D113,0),0)</f>
        <v>0</v>
      </c>
      <c r="Y113" s="63" t="n">
        <f aca="false">IF($B113&lt;=Y$2,IF($C113&gt;=Y$2,$D113,0),0)</f>
        <v>0</v>
      </c>
      <c r="Z113" s="63" t="n">
        <f aca="false">IF($B113&lt;=Z$2,IF($C113&gt;=Z$2,$D113,0),0)</f>
        <v>0</v>
      </c>
      <c r="AA113" s="63" t="n">
        <f aca="false">IF($B113&lt;=AA$2,IF($C113&gt;=AA$2,$D113,0),0)</f>
        <v>0</v>
      </c>
      <c r="AB113" s="63" t="n">
        <f aca="false">IF($B113&lt;=AB$2,IF($C113&gt;=AB$2,$D113,0),0)</f>
        <v>0</v>
      </c>
      <c r="AC113" s="63" t="n">
        <f aca="false">IF($B113&lt;=AC$2,IF($C113&gt;=AC$2,$D113,0),0)</f>
        <v>0</v>
      </c>
      <c r="AD113" s="63" t="n">
        <f aca="false">IF($B113&lt;=AD$2,IF($C113&gt;=AD$2,$D113,0),0)</f>
        <v>0</v>
      </c>
      <c r="AE113" s="63" t="n">
        <f aca="false">IF($B113&lt;=AE$2,IF($C113&gt;=AE$2,$D113,0),0)</f>
        <v>0</v>
      </c>
      <c r="AF113" s="63" t="n">
        <f aca="false">IF($B113&lt;=AF$2,IF($C113&gt;=AF$2,$D113,0),0)</f>
        <v>0</v>
      </c>
      <c r="AG113" s="63" t="n">
        <f aca="false">IF($B113&lt;=AG$2,IF($C113&gt;=AG$2,$D113,0),0)</f>
        <v>0</v>
      </c>
      <c r="AH113" s="63" t="n">
        <f aca="false">IF($B113&lt;=AH$2,IF($C113&gt;=AH$2,$D113,0),0)</f>
        <v>0</v>
      </c>
      <c r="AI113" s="63" t="n">
        <f aca="false">IF($B113&lt;=AI$2,IF($C113&gt;=AI$2,$D113,0),0)</f>
        <v>0</v>
      </c>
      <c r="AJ113" s="63" t="n">
        <f aca="false">IF($B113&lt;=AJ$2,IF($C113&gt;=AJ$2,$D113,0),0)</f>
        <v>0</v>
      </c>
      <c r="AK113" s="63" t="n">
        <f aca="false">IF($B113&lt;=AK$2,IF($C113&gt;=AK$2,$D113,0),0)</f>
        <v>0</v>
      </c>
      <c r="AL113" s="63" t="n">
        <f aca="false">IF($B113&lt;=AL$2,IF($C113&gt;=AL$2,$D113,0),0)</f>
        <v>0</v>
      </c>
      <c r="AM113" s="63" t="n">
        <f aca="false">IF($B113&lt;=AM$2,IF($C113&gt;=AM$2,$D113,0),0)</f>
        <v>0</v>
      </c>
      <c r="AN113" s="63" t="n">
        <f aca="false">IF($B113&lt;=AN$2,IF($C113&gt;=AN$2,$D113,0),0)</f>
        <v>0</v>
      </c>
      <c r="AO113" s="63" t="n">
        <f aca="false">IF($B113&lt;=AO$2,IF($C113&gt;=AO$2,$D113,0),0)</f>
        <v>0</v>
      </c>
      <c r="AP113" s="63" t="n">
        <f aca="false">IF($B113&lt;=AP$2,IF($C113&gt;=AP$2,$D113,0),0)</f>
        <v>0</v>
      </c>
      <c r="AQ113" s="63" t="n">
        <f aca="false">IF($B113&lt;=AQ$2,IF($C113&gt;=AQ$2,$D113,0),0)</f>
        <v>0</v>
      </c>
      <c r="AR113" s="63" t="n">
        <f aca="false">IF($B113&lt;=AR$2,IF($C113&gt;=AR$2,$D113,0),0)</f>
        <v>0</v>
      </c>
      <c r="AS113" s="63" t="n">
        <f aca="false">IF($B113&lt;=AS$2,IF($C113&gt;=AS$2,$D113,0),0)</f>
        <v>0</v>
      </c>
      <c r="AT113" s="63" t="n">
        <f aca="false">IF($B113&lt;=AT$2,IF($C113&gt;=AT$2,$D113,0),0)</f>
        <v>0</v>
      </c>
      <c r="AU113" s="63" t="n">
        <f aca="false">IF($B113&lt;=AU$2,IF($C113&gt;=AU$2,$D113,0),0)</f>
        <v>0</v>
      </c>
      <c r="AV113" s="63" t="n">
        <f aca="false">IF($B113&lt;=AV$2,IF($C113&gt;=AV$2,$D113,0),0)</f>
        <v>0</v>
      </c>
      <c r="AW113" s="63" t="n">
        <f aca="false">IF($B113&lt;=AW$2,IF($C113&gt;=AW$2,$D113,0),0)</f>
        <v>0</v>
      </c>
      <c r="AX113" s="63" t="n">
        <f aca="false">IF($B113&lt;=AX$2,IF($C113&gt;=AX$2,$D113,0),0)</f>
        <v>0</v>
      </c>
      <c r="AY113" s="63" t="n">
        <f aca="false">IF($B113&lt;=AY$2,IF($C113&gt;=AY$2,$D113,0),0)</f>
        <v>0</v>
      </c>
      <c r="AZ113" s="63" t="n">
        <f aca="false">IF($B113&lt;=AZ$2,IF($C113&gt;=AZ$2,$D113,0),0)</f>
        <v>0</v>
      </c>
      <c r="BA113" s="63" t="n">
        <f aca="false">IF($B113&lt;=BA$2,IF($C113&gt;=BA$2,$D113,0),0)</f>
        <v>0</v>
      </c>
      <c r="BB113" s="63" t="n">
        <f aca="false">IF($B113&lt;=BB$2,IF($C113&gt;=BB$2,$D113,0),0)</f>
        <v>0</v>
      </c>
      <c r="BC113" s="63" t="n">
        <f aca="false">IF($B113&lt;=BC$2,IF($C113&gt;=BC$2,$D113,0),0)</f>
        <v>0</v>
      </c>
      <c r="BD113" s="63" t="n">
        <f aca="false">IF($B113&lt;=BD$2,IF($C113&gt;=BD$2,$D113,0),0)</f>
        <v>0</v>
      </c>
      <c r="BE113" s="63" t="n">
        <f aca="false">IF($B113&lt;=BE$2,IF($C113&gt;=BE$2,$D113,0),0)</f>
        <v>0</v>
      </c>
      <c r="BF113" s="63" t="n">
        <f aca="false">IF($B113&lt;=BF$2,IF($C113&gt;=BF$2,$D113,0),0)</f>
        <v>0</v>
      </c>
      <c r="BG113" s="63" t="n">
        <f aca="false">IF($B113&lt;=BG$2,IF($C113&gt;=BG$2,$D113,0),0)</f>
        <v>0</v>
      </c>
      <c r="BH113" s="63" t="n">
        <f aca="false">IF($B113&lt;=BH$2,IF($C113&gt;=BH$2,$D113,0),0)</f>
        <v>0</v>
      </c>
      <c r="BI113" s="63" t="n">
        <f aca="false">IF($B113&lt;=BI$2,IF($C113&gt;=BI$2,$D113,0),0)</f>
        <v>0</v>
      </c>
      <c r="BJ113" s="63" t="n">
        <f aca="false">IF($B113&lt;=BJ$2,IF($C113&gt;=BJ$2,$D113,0),0)</f>
        <v>0</v>
      </c>
      <c r="BK113" s="63" t="n">
        <f aca="false">IF($B113&lt;=BK$2,IF($C113&gt;=BK$2,$D113,0),0)</f>
        <v>0</v>
      </c>
      <c r="BL113" s="63" t="n">
        <f aca="false">IF($B113&lt;=BL$2,IF($C113&gt;=BL$2,$D113,0),0)</f>
        <v>0</v>
      </c>
      <c r="BM113" s="63" t="n">
        <f aca="false">IF($B113&lt;=BM$2,IF($C113&gt;=BM$2,$D113,0),0)</f>
        <v>0</v>
      </c>
      <c r="BN113" s="63" t="n">
        <f aca="false">IF($B113&lt;=BN$2,IF($C113&gt;=BN$2,$D113,0),0)</f>
        <v>0</v>
      </c>
      <c r="BO113" s="63" t="n">
        <f aca="false">IF($B113&lt;=BO$2,IF($C113&gt;=BO$2,$D113,0),0)</f>
        <v>0</v>
      </c>
      <c r="BP113" s="63" t="n">
        <f aca="false">IF($B113&lt;=BP$2,IF($C113&gt;=BP$2,$D113,0),0)</f>
        <v>0</v>
      </c>
      <c r="BQ113" s="63" t="n">
        <f aca="false">IF($B113&lt;=BQ$2,IF($C113&gt;=BQ$2,$D113,0),0)</f>
        <v>0</v>
      </c>
      <c r="BR113" s="63" t="n">
        <f aca="false">IF($B113&lt;=BR$2,IF($C113&gt;=BR$2,$D113,0),0)</f>
        <v>0</v>
      </c>
      <c r="BS113" s="63" t="n">
        <f aca="false">IF($B113&lt;=BS$2,IF($C113&gt;=BS$2,$D113,0),0)</f>
        <v>0</v>
      </c>
      <c r="BT113" s="63" t="n">
        <f aca="false">IF($B113&lt;=BT$2,IF($C113&gt;=BT$2,$D113,0),0)</f>
        <v>0</v>
      </c>
      <c r="BU113" s="63" t="n">
        <f aca="false">IF($B113&lt;=BU$2,IF($C113&gt;=BU$2,$D113,0),0)</f>
        <v>0</v>
      </c>
      <c r="BV113" s="63" t="n">
        <f aca="false">IF($B113&lt;=BV$2,IF($C113&gt;=BV$2,$D113,0),0)</f>
        <v>0</v>
      </c>
    </row>
    <row r="114" customFormat="false" ht="12.75" hidden="false" customHeight="false" outlineLevel="0" collapsed="false">
      <c r="B114" s="59" t="n">
        <v>36861</v>
      </c>
      <c r="C114" s="59" t="n">
        <v>36951</v>
      </c>
      <c r="E114" s="61" t="n">
        <v>0.5175</v>
      </c>
      <c r="F114" s="7" t="s">
        <v>139</v>
      </c>
      <c r="G114" s="7" t="s">
        <v>138</v>
      </c>
      <c r="H114" s="73" t="n">
        <f aca="false">((I114-E114)*SUM(M114:AV114)*10000)</f>
        <v>-0</v>
      </c>
      <c r="I114" s="61" t="n">
        <v>-0.535</v>
      </c>
      <c r="K114" s="7" t="str">
        <f aca="false">IF(I114=1,0,G114)</f>
        <v>west</v>
      </c>
      <c r="L114" s="63" t="n">
        <f aca="false">IF($B114&lt;=L$2,IF($C114&gt;=L$2,$D114,0),0)</f>
        <v>0</v>
      </c>
      <c r="M114" s="63" t="n">
        <f aca="false">IF($B114&lt;=M$2,IF($C114&gt;=M$2,$D114,0),0)</f>
        <v>0</v>
      </c>
      <c r="N114" s="63" t="n">
        <f aca="false">IF($B114&lt;=N$2,IF($C114&gt;=N$2,$D114,0),0)</f>
        <v>0</v>
      </c>
      <c r="O114" s="63" t="n">
        <f aca="false">IF($B114&lt;=O$2,IF($C114&gt;=O$2,$D114,0),0)</f>
        <v>0</v>
      </c>
      <c r="P114" s="63" t="n">
        <f aca="false">IF($B114&lt;=P$2,IF($C114&gt;=P$2,$D114,0),0)</f>
        <v>0</v>
      </c>
      <c r="Q114" s="63" t="n">
        <f aca="false">IF($B114&lt;=Q$2,IF($C114&gt;=Q$2,$D114,0),0)</f>
        <v>0</v>
      </c>
      <c r="R114" s="63" t="n">
        <f aca="false">IF($B114&lt;=R$2,IF($C114&gt;=R$2,$D114,0),0)</f>
        <v>0</v>
      </c>
      <c r="S114" s="63" t="n">
        <f aca="false">IF($B114&lt;=S$2,IF($C114&gt;=S$2,$D114,0),0)</f>
        <v>0</v>
      </c>
      <c r="T114" s="63" t="n">
        <f aca="false">IF($B114&lt;=T$2,IF($C114&gt;=T$2,$D114,0),0)</f>
        <v>0</v>
      </c>
      <c r="U114" s="63" t="n">
        <f aca="false">IF($B114&lt;=U$2,IF($C114&gt;=U$2,$D114,0),0)</f>
        <v>0</v>
      </c>
      <c r="V114" s="63" t="n">
        <f aca="false">IF($B114&lt;=V$2,IF($C114&gt;=V$2,$D114,0),0)</f>
        <v>0</v>
      </c>
      <c r="W114" s="63" t="n">
        <f aca="false">IF($B114&lt;=W$2,IF($C114&gt;=W$2,$D114,0),0)</f>
        <v>0</v>
      </c>
      <c r="X114" s="63" t="n">
        <f aca="false">IF($B114&lt;=X$2,IF($C114&gt;=X$2,$D114,0),0)</f>
        <v>0</v>
      </c>
      <c r="Y114" s="63" t="n">
        <f aca="false">IF($B114&lt;=Y$2,IF($C114&gt;=Y$2,$D114,0),0)</f>
        <v>0</v>
      </c>
      <c r="Z114" s="63" t="n">
        <f aca="false">IF($B114&lt;=Z$2,IF($C114&gt;=Z$2,$D114,0),0)</f>
        <v>0</v>
      </c>
      <c r="AA114" s="63" t="n">
        <f aca="false">IF($B114&lt;=AA$2,IF($C114&gt;=AA$2,$D114,0),0)</f>
        <v>0</v>
      </c>
      <c r="AB114" s="63" t="n">
        <f aca="false">IF($B114&lt;=AB$2,IF($C114&gt;=AB$2,$D114,0),0)</f>
        <v>0</v>
      </c>
      <c r="AC114" s="63" t="n">
        <f aca="false">IF($B114&lt;=AC$2,IF($C114&gt;=AC$2,$D114,0),0)</f>
        <v>0</v>
      </c>
      <c r="AD114" s="63" t="n">
        <f aca="false">IF($B114&lt;=AD$2,IF($C114&gt;=AD$2,$D114,0),0)</f>
        <v>0</v>
      </c>
      <c r="AE114" s="63" t="n">
        <f aca="false">IF($B114&lt;=AE$2,IF($C114&gt;=AE$2,$D114,0),0)</f>
        <v>0</v>
      </c>
      <c r="AF114" s="63" t="n">
        <f aca="false">IF($B114&lt;=AF$2,IF($C114&gt;=AF$2,$D114,0),0)</f>
        <v>0</v>
      </c>
      <c r="AG114" s="63" t="n">
        <f aca="false">IF($B114&lt;=AG$2,IF($C114&gt;=AG$2,$D114,0),0)</f>
        <v>0</v>
      </c>
      <c r="AH114" s="63" t="n">
        <f aca="false">IF($B114&lt;=AH$2,IF($C114&gt;=AH$2,$D114,0),0)</f>
        <v>0</v>
      </c>
      <c r="AI114" s="63" t="n">
        <f aca="false">IF($B114&lt;=AI$2,IF($C114&gt;=AI$2,$D114,0),0)</f>
        <v>0</v>
      </c>
      <c r="AJ114" s="63" t="n">
        <f aca="false">IF($B114&lt;=AJ$2,IF($C114&gt;=AJ$2,$D114,0),0)</f>
        <v>0</v>
      </c>
      <c r="AK114" s="63" t="n">
        <f aca="false">IF($B114&lt;=AK$2,IF($C114&gt;=AK$2,$D114,0),0)</f>
        <v>0</v>
      </c>
      <c r="AL114" s="63" t="n">
        <f aca="false">IF($B114&lt;=AL$2,IF($C114&gt;=AL$2,$D114,0),0)</f>
        <v>0</v>
      </c>
      <c r="AM114" s="63" t="n">
        <f aca="false">IF($B114&lt;=AM$2,IF($C114&gt;=AM$2,$D114,0),0)</f>
        <v>0</v>
      </c>
      <c r="AN114" s="63" t="n">
        <f aca="false">IF($B114&lt;=AN$2,IF($C114&gt;=AN$2,$D114,0),0)</f>
        <v>0</v>
      </c>
      <c r="AO114" s="63" t="n">
        <f aca="false">IF($B114&lt;=AO$2,IF($C114&gt;=AO$2,$D114,0),0)</f>
        <v>0</v>
      </c>
      <c r="AP114" s="63" t="n">
        <f aca="false">IF($B114&lt;=AP$2,IF($C114&gt;=AP$2,$D114,0),0)</f>
        <v>0</v>
      </c>
      <c r="AQ114" s="63" t="n">
        <f aca="false">IF($B114&lt;=AQ$2,IF($C114&gt;=AQ$2,$D114,0),0)</f>
        <v>0</v>
      </c>
      <c r="AR114" s="63" t="n">
        <f aca="false">IF($B114&lt;=AR$2,IF($C114&gt;=AR$2,$D114,0),0)</f>
        <v>0</v>
      </c>
      <c r="AS114" s="63" t="n">
        <f aca="false">IF($B114&lt;=AS$2,IF($C114&gt;=AS$2,$D114,0),0)</f>
        <v>0</v>
      </c>
      <c r="AT114" s="63" t="n">
        <f aca="false">IF($B114&lt;=AT$2,IF($C114&gt;=AT$2,$D114,0),0)</f>
        <v>0</v>
      </c>
      <c r="AU114" s="63" t="n">
        <f aca="false">IF($B114&lt;=AU$2,IF($C114&gt;=AU$2,$D114,0),0)</f>
        <v>0</v>
      </c>
      <c r="AV114" s="63" t="n">
        <f aca="false">IF($B114&lt;=AV$2,IF($C114&gt;=AV$2,$D114,0),0)</f>
        <v>0</v>
      </c>
      <c r="AW114" s="63" t="n">
        <f aca="false">IF($B114&lt;=AW$2,IF($C114&gt;=AW$2,$D114,0),0)</f>
        <v>0</v>
      </c>
      <c r="AX114" s="63" t="n">
        <f aca="false">IF($B114&lt;=AX$2,IF($C114&gt;=AX$2,$D114,0),0)</f>
        <v>0</v>
      </c>
      <c r="AY114" s="63" t="n">
        <f aca="false">IF($B114&lt;=AY$2,IF($C114&gt;=AY$2,$D114,0),0)</f>
        <v>0</v>
      </c>
      <c r="AZ114" s="63" t="n">
        <f aca="false">IF($B114&lt;=AZ$2,IF($C114&gt;=AZ$2,$D114,0),0)</f>
        <v>0</v>
      </c>
      <c r="BA114" s="63" t="n">
        <f aca="false">IF($B114&lt;=BA$2,IF($C114&gt;=BA$2,$D114,0),0)</f>
        <v>0</v>
      </c>
      <c r="BB114" s="63" t="n">
        <f aca="false">IF($B114&lt;=BB$2,IF($C114&gt;=BB$2,$D114,0),0)</f>
        <v>0</v>
      </c>
      <c r="BC114" s="63" t="n">
        <f aca="false">IF($B114&lt;=BC$2,IF($C114&gt;=BC$2,$D114,0),0)</f>
        <v>0</v>
      </c>
      <c r="BD114" s="63" t="n">
        <f aca="false">IF($B114&lt;=BD$2,IF($C114&gt;=BD$2,$D114,0),0)</f>
        <v>0</v>
      </c>
      <c r="BE114" s="63" t="n">
        <f aca="false">IF($B114&lt;=BE$2,IF($C114&gt;=BE$2,$D114,0),0)</f>
        <v>0</v>
      </c>
      <c r="BF114" s="63" t="n">
        <f aca="false">IF($B114&lt;=BF$2,IF($C114&gt;=BF$2,$D114,0),0)</f>
        <v>0</v>
      </c>
      <c r="BG114" s="63" t="n">
        <f aca="false">IF($B114&lt;=BG$2,IF($C114&gt;=BG$2,$D114,0),0)</f>
        <v>0</v>
      </c>
      <c r="BH114" s="63" t="n">
        <f aca="false">IF($B114&lt;=BH$2,IF($C114&gt;=BH$2,$D114,0),0)</f>
        <v>0</v>
      </c>
      <c r="BI114" s="63" t="n">
        <f aca="false">IF($B114&lt;=BI$2,IF($C114&gt;=BI$2,$D114,0),0)</f>
        <v>0</v>
      </c>
      <c r="BJ114" s="63" t="n">
        <f aca="false">IF($B114&lt;=BJ$2,IF($C114&gt;=BJ$2,$D114,0),0)</f>
        <v>0</v>
      </c>
      <c r="BK114" s="63" t="n">
        <f aca="false">IF($B114&lt;=BK$2,IF($C114&gt;=BK$2,$D114,0),0)</f>
        <v>0</v>
      </c>
      <c r="BL114" s="63" t="n">
        <f aca="false">IF($B114&lt;=BL$2,IF($C114&gt;=BL$2,$D114,0),0)</f>
        <v>0</v>
      </c>
      <c r="BM114" s="63" t="n">
        <f aca="false">IF($B114&lt;=BM$2,IF($C114&gt;=BM$2,$D114,0),0)</f>
        <v>0</v>
      </c>
      <c r="BN114" s="63" t="n">
        <f aca="false">IF($B114&lt;=BN$2,IF($C114&gt;=BN$2,$D114,0),0)</f>
        <v>0</v>
      </c>
      <c r="BO114" s="63" t="n">
        <f aca="false">IF($B114&lt;=BO$2,IF($C114&gt;=BO$2,$D114,0),0)</f>
        <v>0</v>
      </c>
      <c r="BP114" s="63" t="n">
        <f aca="false">IF($B114&lt;=BP$2,IF($C114&gt;=BP$2,$D114,0),0)</f>
        <v>0</v>
      </c>
      <c r="BQ114" s="63" t="n">
        <f aca="false">IF($B114&lt;=BQ$2,IF($C114&gt;=BQ$2,$D114,0),0)</f>
        <v>0</v>
      </c>
      <c r="BR114" s="63" t="n">
        <f aca="false">IF($B114&lt;=BR$2,IF($C114&gt;=BR$2,$D114,0),0)</f>
        <v>0</v>
      </c>
      <c r="BS114" s="63" t="n">
        <f aca="false">IF($B114&lt;=BS$2,IF($C114&gt;=BS$2,$D114,0),0)</f>
        <v>0</v>
      </c>
      <c r="BT114" s="63" t="n">
        <f aca="false">IF($B114&lt;=BT$2,IF($C114&gt;=BT$2,$D114,0),0)</f>
        <v>0</v>
      </c>
      <c r="BU114" s="63" t="n">
        <f aca="false">IF($B114&lt;=BU$2,IF($C114&gt;=BU$2,$D114,0),0)</f>
        <v>0</v>
      </c>
      <c r="BV114" s="63" t="n">
        <f aca="false">IF($B114&lt;=BV$2,IF($C114&gt;=BV$2,$D114,0),0)</f>
        <v>0</v>
      </c>
    </row>
    <row r="115" customFormat="false" ht="12.75" hidden="false" customHeight="false" outlineLevel="0" collapsed="false">
      <c r="B115" s="59" t="n">
        <v>36861</v>
      </c>
      <c r="C115" s="59" t="n">
        <v>36951</v>
      </c>
      <c r="E115" s="61" t="n">
        <v>-0.135</v>
      </c>
      <c r="F115" s="7" t="s">
        <v>137</v>
      </c>
      <c r="G115" s="7" t="s">
        <v>138</v>
      </c>
      <c r="H115" s="73" t="n">
        <f aca="false">((I115-E115)*SUM(M115:AV115)*10000)</f>
        <v>-0</v>
      </c>
      <c r="I115" s="61" t="n">
        <v>-0.535</v>
      </c>
      <c r="K115" s="7" t="str">
        <f aca="false">IF(I115=1,0,G115)</f>
        <v>west</v>
      </c>
      <c r="L115" s="63" t="n">
        <f aca="false">IF($B115&lt;=L$2,IF($C115&gt;=L$2,$D115,0),0)</f>
        <v>0</v>
      </c>
      <c r="M115" s="63" t="n">
        <f aca="false">IF($B115&lt;=M$2,IF($C115&gt;=M$2,$D115,0),0)</f>
        <v>0</v>
      </c>
      <c r="N115" s="63" t="n">
        <f aca="false">IF($B115&lt;=N$2,IF($C115&gt;=N$2,$D115,0),0)</f>
        <v>0</v>
      </c>
      <c r="O115" s="63" t="n">
        <f aca="false">IF($B115&lt;=O$2,IF($C115&gt;=O$2,$D115,0),0)</f>
        <v>0</v>
      </c>
      <c r="P115" s="63" t="n">
        <f aca="false">IF($B115&lt;=P$2,IF($C115&gt;=P$2,$D115,0),0)</f>
        <v>0</v>
      </c>
      <c r="Q115" s="63" t="n">
        <f aca="false">IF($B115&lt;=Q$2,IF($C115&gt;=Q$2,$D115,0),0)</f>
        <v>0</v>
      </c>
      <c r="R115" s="63" t="n">
        <f aca="false">IF($B115&lt;=R$2,IF($C115&gt;=R$2,$D115,0),0)</f>
        <v>0</v>
      </c>
      <c r="S115" s="63" t="n">
        <f aca="false">IF($B115&lt;=S$2,IF($C115&gt;=S$2,$D115,0),0)</f>
        <v>0</v>
      </c>
      <c r="T115" s="63" t="n">
        <f aca="false">IF($B115&lt;=T$2,IF($C115&gt;=T$2,$D115,0),0)</f>
        <v>0</v>
      </c>
      <c r="U115" s="63" t="n">
        <f aca="false">IF($B115&lt;=U$2,IF($C115&gt;=U$2,$D115,0),0)</f>
        <v>0</v>
      </c>
      <c r="V115" s="63" t="n">
        <f aca="false">IF($B115&lt;=V$2,IF($C115&gt;=V$2,$D115,0),0)</f>
        <v>0</v>
      </c>
      <c r="W115" s="63" t="n">
        <f aca="false">IF($B115&lt;=W$2,IF($C115&gt;=W$2,$D115,0),0)</f>
        <v>0</v>
      </c>
      <c r="X115" s="63" t="n">
        <f aca="false">IF($B115&lt;=X$2,IF($C115&gt;=X$2,$D115,0),0)</f>
        <v>0</v>
      </c>
      <c r="Y115" s="63" t="n">
        <f aca="false">IF($B115&lt;=Y$2,IF($C115&gt;=Y$2,$D115,0),0)</f>
        <v>0</v>
      </c>
      <c r="Z115" s="63" t="n">
        <f aca="false">IF($B115&lt;=Z$2,IF($C115&gt;=Z$2,$D115,0),0)</f>
        <v>0</v>
      </c>
      <c r="AA115" s="63" t="n">
        <f aca="false">IF($B115&lt;=AA$2,IF($C115&gt;=AA$2,$D115,0),0)</f>
        <v>0</v>
      </c>
      <c r="AB115" s="63" t="n">
        <f aca="false">IF($B115&lt;=AB$2,IF($C115&gt;=AB$2,$D115,0),0)</f>
        <v>0</v>
      </c>
      <c r="AC115" s="63" t="n">
        <f aca="false">IF($B115&lt;=AC$2,IF($C115&gt;=AC$2,$D115,0),0)</f>
        <v>0</v>
      </c>
      <c r="AD115" s="63" t="n">
        <f aca="false">IF($B115&lt;=AD$2,IF($C115&gt;=AD$2,$D115,0),0)</f>
        <v>0</v>
      </c>
      <c r="AE115" s="63" t="n">
        <f aca="false">IF($B115&lt;=AE$2,IF($C115&gt;=AE$2,$D115,0),0)</f>
        <v>0</v>
      </c>
      <c r="AF115" s="63" t="n">
        <f aca="false">IF($B115&lt;=AF$2,IF($C115&gt;=AF$2,$D115,0),0)</f>
        <v>0</v>
      </c>
      <c r="AG115" s="63" t="n">
        <f aca="false">IF($B115&lt;=AG$2,IF($C115&gt;=AG$2,$D115,0),0)</f>
        <v>0</v>
      </c>
      <c r="AH115" s="63" t="n">
        <f aca="false">IF($B115&lt;=AH$2,IF($C115&gt;=AH$2,$D115,0),0)</f>
        <v>0</v>
      </c>
      <c r="AI115" s="63" t="n">
        <f aca="false">IF($B115&lt;=AI$2,IF($C115&gt;=AI$2,$D115,0),0)</f>
        <v>0</v>
      </c>
      <c r="AJ115" s="63" t="n">
        <f aca="false">IF($B115&lt;=AJ$2,IF($C115&gt;=AJ$2,$D115,0),0)</f>
        <v>0</v>
      </c>
      <c r="AK115" s="63" t="n">
        <f aca="false">IF($B115&lt;=AK$2,IF($C115&gt;=AK$2,$D115,0),0)</f>
        <v>0</v>
      </c>
      <c r="AL115" s="63" t="n">
        <f aca="false">IF($B115&lt;=AL$2,IF($C115&gt;=AL$2,$D115,0),0)</f>
        <v>0</v>
      </c>
      <c r="AM115" s="63" t="n">
        <f aca="false">IF($B115&lt;=AM$2,IF($C115&gt;=AM$2,$D115,0),0)</f>
        <v>0</v>
      </c>
      <c r="AN115" s="63" t="n">
        <f aca="false">IF($B115&lt;=AN$2,IF($C115&gt;=AN$2,$D115,0),0)</f>
        <v>0</v>
      </c>
      <c r="AO115" s="63" t="n">
        <f aca="false">IF($B115&lt;=AO$2,IF($C115&gt;=AO$2,$D115,0),0)</f>
        <v>0</v>
      </c>
      <c r="AP115" s="63" t="n">
        <f aca="false">IF($B115&lt;=AP$2,IF($C115&gt;=AP$2,$D115,0),0)</f>
        <v>0</v>
      </c>
      <c r="AQ115" s="63" t="n">
        <f aca="false">IF($B115&lt;=AQ$2,IF($C115&gt;=AQ$2,$D115,0),0)</f>
        <v>0</v>
      </c>
      <c r="AR115" s="63" t="n">
        <f aca="false">IF($B115&lt;=AR$2,IF($C115&gt;=AR$2,$D115,0),0)</f>
        <v>0</v>
      </c>
      <c r="AS115" s="63" t="n">
        <f aca="false">IF($B115&lt;=AS$2,IF($C115&gt;=AS$2,$D115,0),0)</f>
        <v>0</v>
      </c>
      <c r="AT115" s="63" t="n">
        <f aca="false">IF($B115&lt;=AT$2,IF($C115&gt;=AT$2,$D115,0),0)</f>
        <v>0</v>
      </c>
      <c r="AU115" s="63" t="n">
        <f aca="false">IF($B115&lt;=AU$2,IF($C115&gt;=AU$2,$D115,0),0)</f>
        <v>0</v>
      </c>
      <c r="AV115" s="63" t="n">
        <f aca="false">IF($B115&lt;=AV$2,IF($C115&gt;=AV$2,$D115,0),0)</f>
        <v>0</v>
      </c>
      <c r="AW115" s="63" t="n">
        <f aca="false">IF($B115&lt;=AW$2,IF($C115&gt;=AW$2,$D115,0),0)</f>
        <v>0</v>
      </c>
      <c r="AX115" s="63" t="n">
        <f aca="false">IF($B115&lt;=AX$2,IF($C115&gt;=AX$2,$D115,0),0)</f>
        <v>0</v>
      </c>
      <c r="AY115" s="63" t="n">
        <f aca="false">IF($B115&lt;=AY$2,IF($C115&gt;=AY$2,$D115,0),0)</f>
        <v>0</v>
      </c>
      <c r="AZ115" s="63" t="n">
        <f aca="false">IF($B115&lt;=AZ$2,IF($C115&gt;=AZ$2,$D115,0),0)</f>
        <v>0</v>
      </c>
      <c r="BA115" s="63" t="n">
        <f aca="false">IF($B115&lt;=BA$2,IF($C115&gt;=BA$2,$D115,0),0)</f>
        <v>0</v>
      </c>
      <c r="BB115" s="63" t="n">
        <f aca="false">IF($B115&lt;=BB$2,IF($C115&gt;=BB$2,$D115,0),0)</f>
        <v>0</v>
      </c>
      <c r="BC115" s="63" t="n">
        <f aca="false">IF($B115&lt;=BC$2,IF($C115&gt;=BC$2,$D115,0),0)</f>
        <v>0</v>
      </c>
      <c r="BD115" s="63" t="n">
        <f aca="false">IF($B115&lt;=BD$2,IF($C115&gt;=BD$2,$D115,0),0)</f>
        <v>0</v>
      </c>
      <c r="BE115" s="63" t="n">
        <f aca="false">IF($B115&lt;=BE$2,IF($C115&gt;=BE$2,$D115,0),0)</f>
        <v>0</v>
      </c>
      <c r="BF115" s="63" t="n">
        <f aca="false">IF($B115&lt;=BF$2,IF($C115&gt;=BF$2,$D115,0),0)</f>
        <v>0</v>
      </c>
      <c r="BG115" s="63" t="n">
        <f aca="false">IF($B115&lt;=BG$2,IF($C115&gt;=BG$2,$D115,0),0)</f>
        <v>0</v>
      </c>
      <c r="BH115" s="63" t="n">
        <f aca="false">IF($B115&lt;=BH$2,IF($C115&gt;=BH$2,$D115,0),0)</f>
        <v>0</v>
      </c>
      <c r="BI115" s="63" t="n">
        <f aca="false">IF($B115&lt;=BI$2,IF($C115&gt;=BI$2,$D115,0),0)</f>
        <v>0</v>
      </c>
      <c r="BJ115" s="63" t="n">
        <f aca="false">IF($B115&lt;=BJ$2,IF($C115&gt;=BJ$2,$D115,0),0)</f>
        <v>0</v>
      </c>
      <c r="BK115" s="63" t="n">
        <f aca="false">IF($B115&lt;=BK$2,IF($C115&gt;=BK$2,$D115,0),0)</f>
        <v>0</v>
      </c>
      <c r="BL115" s="63" t="n">
        <f aca="false">IF($B115&lt;=BL$2,IF($C115&gt;=BL$2,$D115,0),0)</f>
        <v>0</v>
      </c>
      <c r="BM115" s="63" t="n">
        <f aca="false">IF($B115&lt;=BM$2,IF($C115&gt;=BM$2,$D115,0),0)</f>
        <v>0</v>
      </c>
      <c r="BN115" s="63" t="n">
        <f aca="false">IF($B115&lt;=BN$2,IF($C115&gt;=BN$2,$D115,0),0)</f>
        <v>0</v>
      </c>
      <c r="BO115" s="63" t="n">
        <f aca="false">IF($B115&lt;=BO$2,IF($C115&gt;=BO$2,$D115,0),0)</f>
        <v>0</v>
      </c>
      <c r="BP115" s="63" t="n">
        <f aca="false">IF($B115&lt;=BP$2,IF($C115&gt;=BP$2,$D115,0),0)</f>
        <v>0</v>
      </c>
      <c r="BQ115" s="63" t="n">
        <f aca="false">IF($B115&lt;=BQ$2,IF($C115&gt;=BQ$2,$D115,0),0)</f>
        <v>0</v>
      </c>
      <c r="BR115" s="63" t="n">
        <f aca="false">IF($B115&lt;=BR$2,IF($C115&gt;=BR$2,$D115,0),0)</f>
        <v>0</v>
      </c>
      <c r="BS115" s="63" t="n">
        <f aca="false">IF($B115&lt;=BS$2,IF($C115&gt;=BS$2,$D115,0),0)</f>
        <v>0</v>
      </c>
      <c r="BT115" s="63" t="n">
        <f aca="false">IF($B115&lt;=BT$2,IF($C115&gt;=BT$2,$D115,0),0)</f>
        <v>0</v>
      </c>
      <c r="BU115" s="63" t="n">
        <f aca="false">IF($B115&lt;=BU$2,IF($C115&gt;=BU$2,$D115,0),0)</f>
        <v>0</v>
      </c>
      <c r="BV115" s="63" t="n">
        <f aca="false">IF($B115&lt;=BV$2,IF($C115&gt;=BV$2,$D115,0),0)</f>
        <v>0</v>
      </c>
    </row>
    <row r="116" customFormat="false" ht="12.75" hidden="false" customHeight="false" outlineLevel="0" collapsed="false">
      <c r="B116" s="59" t="n">
        <v>36861</v>
      </c>
      <c r="C116" s="59" t="n">
        <v>36951</v>
      </c>
      <c r="E116" s="61" t="n">
        <v>-0.235</v>
      </c>
      <c r="F116" s="7" t="s">
        <v>141</v>
      </c>
      <c r="G116" s="7" t="s">
        <v>138</v>
      </c>
      <c r="H116" s="73" t="n">
        <f aca="false">((I116-E116)*SUM(M116:AV116)*10000)</f>
        <v>0</v>
      </c>
      <c r="I116" s="61" t="n">
        <v>0.59</v>
      </c>
      <c r="K116" s="7" t="str">
        <f aca="false">IF(I116=1,0,G116)</f>
        <v>west</v>
      </c>
      <c r="L116" s="63" t="n">
        <f aca="false">IF($B116&lt;=L$2,IF($C116&gt;=L$2,$D116,0),0)</f>
        <v>0</v>
      </c>
      <c r="M116" s="63" t="n">
        <f aca="false">IF($B116&lt;=M$2,IF($C116&gt;=M$2,$D116,0),0)</f>
        <v>0</v>
      </c>
      <c r="N116" s="63" t="n">
        <f aca="false">IF($B116&lt;=N$2,IF($C116&gt;=N$2,$D116,0),0)</f>
        <v>0</v>
      </c>
      <c r="O116" s="63" t="n">
        <f aca="false">IF($B116&lt;=O$2,IF($C116&gt;=O$2,$D116,0),0)</f>
        <v>0</v>
      </c>
      <c r="P116" s="63" t="n">
        <f aca="false">IF($B116&lt;=P$2,IF($C116&gt;=P$2,$D116,0),0)</f>
        <v>0</v>
      </c>
      <c r="Q116" s="63" t="n">
        <f aca="false">IF($B116&lt;=Q$2,IF($C116&gt;=Q$2,$D116,0),0)</f>
        <v>0</v>
      </c>
      <c r="R116" s="63" t="n">
        <f aca="false">IF($B116&lt;=R$2,IF($C116&gt;=R$2,$D116,0),0)</f>
        <v>0</v>
      </c>
      <c r="S116" s="63" t="n">
        <f aca="false">IF($B116&lt;=S$2,IF($C116&gt;=S$2,$D116,0),0)</f>
        <v>0</v>
      </c>
      <c r="T116" s="63" t="n">
        <f aca="false">IF($B116&lt;=T$2,IF($C116&gt;=T$2,$D116,0),0)</f>
        <v>0</v>
      </c>
      <c r="U116" s="63" t="n">
        <f aca="false">IF($B116&lt;=U$2,IF($C116&gt;=U$2,$D116,0),0)</f>
        <v>0</v>
      </c>
      <c r="V116" s="63" t="n">
        <f aca="false">IF($B116&lt;=V$2,IF($C116&gt;=V$2,$D116,0),0)</f>
        <v>0</v>
      </c>
      <c r="W116" s="63" t="n">
        <f aca="false">IF($B116&lt;=W$2,IF($C116&gt;=W$2,$D116,0),0)</f>
        <v>0</v>
      </c>
      <c r="X116" s="63" t="n">
        <f aca="false">IF($B116&lt;=X$2,IF($C116&gt;=X$2,$D116,0),0)</f>
        <v>0</v>
      </c>
      <c r="Y116" s="63" t="n">
        <f aca="false">IF($B116&lt;=Y$2,IF($C116&gt;=Y$2,$D116,0),0)</f>
        <v>0</v>
      </c>
      <c r="Z116" s="63" t="n">
        <f aca="false">IF($B116&lt;=Z$2,IF($C116&gt;=Z$2,$D116,0),0)</f>
        <v>0</v>
      </c>
      <c r="AA116" s="63" t="n">
        <f aca="false">IF($B116&lt;=AA$2,IF($C116&gt;=AA$2,$D116,0),0)</f>
        <v>0</v>
      </c>
      <c r="AB116" s="63" t="n">
        <f aca="false">IF($B116&lt;=AB$2,IF($C116&gt;=AB$2,$D116,0),0)</f>
        <v>0</v>
      </c>
      <c r="AC116" s="63" t="n">
        <f aca="false">IF($B116&lt;=AC$2,IF($C116&gt;=AC$2,$D116,0),0)</f>
        <v>0</v>
      </c>
      <c r="AD116" s="63" t="n">
        <f aca="false">IF($B116&lt;=AD$2,IF($C116&gt;=AD$2,$D116,0),0)</f>
        <v>0</v>
      </c>
      <c r="AE116" s="63" t="n">
        <f aca="false">IF($B116&lt;=AE$2,IF($C116&gt;=AE$2,$D116,0),0)</f>
        <v>0</v>
      </c>
      <c r="AF116" s="63" t="n">
        <f aca="false">IF($B116&lt;=AF$2,IF($C116&gt;=AF$2,$D116,0),0)</f>
        <v>0</v>
      </c>
      <c r="AG116" s="63" t="n">
        <f aca="false">IF($B116&lt;=AG$2,IF($C116&gt;=AG$2,$D116,0),0)</f>
        <v>0</v>
      </c>
      <c r="AH116" s="63" t="n">
        <f aca="false">IF($B116&lt;=AH$2,IF($C116&gt;=AH$2,$D116,0),0)</f>
        <v>0</v>
      </c>
      <c r="AI116" s="63" t="n">
        <f aca="false">IF($B116&lt;=AI$2,IF($C116&gt;=AI$2,$D116,0),0)</f>
        <v>0</v>
      </c>
      <c r="AJ116" s="63" t="n">
        <f aca="false">IF($B116&lt;=AJ$2,IF($C116&gt;=AJ$2,$D116,0),0)</f>
        <v>0</v>
      </c>
      <c r="AK116" s="63" t="n">
        <f aca="false">IF($B116&lt;=AK$2,IF($C116&gt;=AK$2,$D116,0),0)</f>
        <v>0</v>
      </c>
      <c r="AL116" s="63" t="n">
        <f aca="false">IF($B116&lt;=AL$2,IF($C116&gt;=AL$2,$D116,0),0)</f>
        <v>0</v>
      </c>
      <c r="AM116" s="63" t="n">
        <f aca="false">IF($B116&lt;=AM$2,IF($C116&gt;=AM$2,$D116,0),0)</f>
        <v>0</v>
      </c>
      <c r="AN116" s="63" t="n">
        <f aca="false">IF($B116&lt;=AN$2,IF($C116&gt;=AN$2,$D116,0),0)</f>
        <v>0</v>
      </c>
      <c r="AO116" s="63" t="n">
        <f aca="false">IF($B116&lt;=AO$2,IF($C116&gt;=AO$2,$D116,0),0)</f>
        <v>0</v>
      </c>
      <c r="AP116" s="63" t="n">
        <f aca="false">IF($B116&lt;=AP$2,IF($C116&gt;=AP$2,$D116,0),0)</f>
        <v>0</v>
      </c>
      <c r="AQ116" s="63" t="n">
        <f aca="false">IF($B116&lt;=AQ$2,IF($C116&gt;=AQ$2,$D116,0),0)</f>
        <v>0</v>
      </c>
      <c r="AR116" s="63" t="n">
        <f aca="false">IF($B116&lt;=AR$2,IF($C116&gt;=AR$2,$D116,0),0)</f>
        <v>0</v>
      </c>
      <c r="AS116" s="63" t="n">
        <f aca="false">IF($B116&lt;=AS$2,IF($C116&gt;=AS$2,$D116,0),0)</f>
        <v>0</v>
      </c>
      <c r="AT116" s="63" t="n">
        <f aca="false">IF($B116&lt;=AT$2,IF($C116&gt;=AT$2,$D116,0),0)</f>
        <v>0</v>
      </c>
      <c r="AU116" s="63" t="n">
        <f aca="false">IF($B116&lt;=AU$2,IF($C116&gt;=AU$2,$D116,0),0)</f>
        <v>0</v>
      </c>
      <c r="AV116" s="63" t="n">
        <f aca="false">IF($B116&lt;=AV$2,IF($C116&gt;=AV$2,$D116,0),0)</f>
        <v>0</v>
      </c>
      <c r="AW116" s="63" t="n">
        <f aca="false">IF($B116&lt;=AW$2,IF($C116&gt;=AW$2,$D116,0),0)</f>
        <v>0</v>
      </c>
      <c r="AX116" s="63" t="n">
        <f aca="false">IF($B116&lt;=AX$2,IF($C116&gt;=AX$2,$D116,0),0)</f>
        <v>0</v>
      </c>
      <c r="AY116" s="63" t="n">
        <f aca="false">IF($B116&lt;=AY$2,IF($C116&gt;=AY$2,$D116,0),0)</f>
        <v>0</v>
      </c>
      <c r="AZ116" s="63" t="n">
        <f aca="false">IF($B116&lt;=AZ$2,IF($C116&gt;=AZ$2,$D116,0),0)</f>
        <v>0</v>
      </c>
      <c r="BA116" s="63" t="n">
        <f aca="false">IF($B116&lt;=BA$2,IF($C116&gt;=BA$2,$D116,0),0)</f>
        <v>0</v>
      </c>
      <c r="BB116" s="63" t="n">
        <f aca="false">IF($B116&lt;=BB$2,IF($C116&gt;=BB$2,$D116,0),0)</f>
        <v>0</v>
      </c>
      <c r="BC116" s="63" t="n">
        <f aca="false">IF($B116&lt;=BC$2,IF($C116&gt;=BC$2,$D116,0),0)</f>
        <v>0</v>
      </c>
      <c r="BD116" s="63" t="n">
        <f aca="false">IF($B116&lt;=BD$2,IF($C116&gt;=BD$2,$D116,0),0)</f>
        <v>0</v>
      </c>
      <c r="BE116" s="63" t="n">
        <f aca="false">IF($B116&lt;=BE$2,IF($C116&gt;=BE$2,$D116,0),0)</f>
        <v>0</v>
      </c>
      <c r="BF116" s="63" t="n">
        <f aca="false">IF($B116&lt;=BF$2,IF($C116&gt;=BF$2,$D116,0),0)</f>
        <v>0</v>
      </c>
      <c r="BG116" s="63" t="n">
        <f aca="false">IF($B116&lt;=BG$2,IF($C116&gt;=BG$2,$D116,0),0)</f>
        <v>0</v>
      </c>
      <c r="BH116" s="63" t="n">
        <f aca="false">IF($B116&lt;=BH$2,IF($C116&gt;=BH$2,$D116,0),0)</f>
        <v>0</v>
      </c>
      <c r="BI116" s="63" t="n">
        <f aca="false">IF($B116&lt;=BI$2,IF($C116&gt;=BI$2,$D116,0),0)</f>
        <v>0</v>
      </c>
      <c r="BJ116" s="63" t="n">
        <f aca="false">IF($B116&lt;=BJ$2,IF($C116&gt;=BJ$2,$D116,0),0)</f>
        <v>0</v>
      </c>
      <c r="BK116" s="63" t="n">
        <f aca="false">IF($B116&lt;=BK$2,IF($C116&gt;=BK$2,$D116,0),0)</f>
        <v>0</v>
      </c>
      <c r="BL116" s="63" t="n">
        <f aca="false">IF($B116&lt;=BL$2,IF($C116&gt;=BL$2,$D116,0),0)</f>
        <v>0</v>
      </c>
      <c r="BM116" s="63" t="n">
        <f aca="false">IF($B116&lt;=BM$2,IF($C116&gt;=BM$2,$D116,0),0)</f>
        <v>0</v>
      </c>
      <c r="BN116" s="63" t="n">
        <f aca="false">IF($B116&lt;=BN$2,IF($C116&gt;=BN$2,$D116,0),0)</f>
        <v>0</v>
      </c>
      <c r="BO116" s="63" t="n">
        <f aca="false">IF($B116&lt;=BO$2,IF($C116&gt;=BO$2,$D116,0),0)</f>
        <v>0</v>
      </c>
      <c r="BP116" s="63" t="n">
        <f aca="false">IF($B116&lt;=BP$2,IF($C116&gt;=BP$2,$D116,0),0)</f>
        <v>0</v>
      </c>
      <c r="BQ116" s="63" t="n">
        <f aca="false">IF($B116&lt;=BQ$2,IF($C116&gt;=BQ$2,$D116,0),0)</f>
        <v>0</v>
      </c>
      <c r="BR116" s="63" t="n">
        <f aca="false">IF($B116&lt;=BR$2,IF($C116&gt;=BR$2,$D116,0),0)</f>
        <v>0</v>
      </c>
      <c r="BS116" s="63" t="n">
        <f aca="false">IF($B116&lt;=BS$2,IF($C116&gt;=BS$2,$D116,0),0)</f>
        <v>0</v>
      </c>
      <c r="BT116" s="63" t="n">
        <f aca="false">IF($B116&lt;=BT$2,IF($C116&gt;=BT$2,$D116,0),0)</f>
        <v>0</v>
      </c>
      <c r="BU116" s="63" t="n">
        <f aca="false">IF($B116&lt;=BU$2,IF($C116&gt;=BU$2,$D116,0),0)</f>
        <v>0</v>
      </c>
      <c r="BV116" s="63" t="n">
        <f aca="false">IF($B116&lt;=BV$2,IF($C116&gt;=BV$2,$D116,0),0)</f>
        <v>0</v>
      </c>
    </row>
    <row r="117" customFormat="false" ht="12.75" hidden="false" customHeight="false" outlineLevel="0" collapsed="false">
      <c r="B117" s="59" t="n">
        <v>36982</v>
      </c>
      <c r="C117" s="59" t="n">
        <v>37165</v>
      </c>
      <c r="E117" s="61" t="n">
        <v>-0.5575</v>
      </c>
      <c r="F117" s="7" t="s">
        <v>136</v>
      </c>
      <c r="G117" s="7" t="s">
        <v>138</v>
      </c>
      <c r="H117" s="73" t="n">
        <f aca="false">((I117-E117)*SUM(M117:AV117)*10000)</f>
        <v>-0</v>
      </c>
      <c r="I117" s="61" t="n">
        <v>-0.72</v>
      </c>
      <c r="K117" s="7" t="str">
        <f aca="false">IF(I117=1,0,G117)</f>
        <v>west</v>
      </c>
      <c r="L117" s="63" t="n">
        <f aca="false">IF($B117&lt;=L$2,IF($C117&gt;=L$2,$D117,0),0)</f>
        <v>0</v>
      </c>
      <c r="M117" s="63" t="n">
        <f aca="false">IF($B117&lt;=M$2,IF($C117&gt;=M$2,$D117,0),0)</f>
        <v>0</v>
      </c>
      <c r="N117" s="63" t="n">
        <f aca="false">IF($B117&lt;=N$2,IF($C117&gt;=N$2,$D117,0),0)</f>
        <v>0</v>
      </c>
      <c r="O117" s="63" t="n">
        <f aca="false">IF($B117&lt;=O$2,IF($C117&gt;=O$2,$D117,0),0)</f>
        <v>0</v>
      </c>
      <c r="P117" s="63" t="n">
        <f aca="false">IF($B117&lt;=P$2,IF($C117&gt;=P$2,$D117,0),0)</f>
        <v>0</v>
      </c>
      <c r="Q117" s="63" t="n">
        <f aca="false">IF($B117&lt;=Q$2,IF($C117&gt;=Q$2,$D117,0),0)</f>
        <v>0</v>
      </c>
      <c r="R117" s="63" t="n">
        <f aca="false">IF($B117&lt;=R$2,IF($C117&gt;=R$2,$D117,0),0)</f>
        <v>0</v>
      </c>
      <c r="S117" s="63" t="n">
        <f aca="false">IF($B117&lt;=S$2,IF($C117&gt;=S$2,$D117,0),0)</f>
        <v>0</v>
      </c>
      <c r="T117" s="63" t="n">
        <f aca="false">IF($B117&lt;=T$2,IF($C117&gt;=T$2,$D117,0),0)</f>
        <v>0</v>
      </c>
      <c r="U117" s="63" t="n">
        <f aca="false">IF($B117&lt;=U$2,IF($C117&gt;=U$2,$D117,0),0)</f>
        <v>0</v>
      </c>
      <c r="V117" s="63" t="n">
        <f aca="false">IF($B117&lt;=V$2,IF($C117&gt;=V$2,$D117,0),0)</f>
        <v>0</v>
      </c>
      <c r="W117" s="63" t="n">
        <f aca="false">IF($B117&lt;=W$2,IF($C117&gt;=W$2,$D117,0),0)</f>
        <v>0</v>
      </c>
      <c r="X117" s="63" t="n">
        <f aca="false">IF($B117&lt;=X$2,IF($C117&gt;=X$2,$D117,0),0)</f>
        <v>0</v>
      </c>
      <c r="Y117" s="63" t="n">
        <f aca="false">IF($B117&lt;=Y$2,IF($C117&gt;=Y$2,$D117,0),0)</f>
        <v>0</v>
      </c>
      <c r="Z117" s="63" t="n">
        <f aca="false">IF($B117&lt;=Z$2,IF($C117&gt;=Z$2,$D117,0),0)</f>
        <v>0</v>
      </c>
      <c r="AA117" s="63" t="n">
        <f aca="false">IF($B117&lt;=AA$2,IF($C117&gt;=AA$2,$D117,0),0)</f>
        <v>0</v>
      </c>
      <c r="AB117" s="63" t="n">
        <f aca="false">IF($B117&lt;=AB$2,IF($C117&gt;=AB$2,$D117,0),0)</f>
        <v>0</v>
      </c>
      <c r="AC117" s="63" t="n">
        <f aca="false">IF($B117&lt;=AC$2,IF($C117&gt;=AC$2,$D117,0),0)</f>
        <v>0</v>
      </c>
      <c r="AD117" s="63" t="n">
        <f aca="false">IF($B117&lt;=AD$2,IF($C117&gt;=AD$2,$D117,0),0)</f>
        <v>0</v>
      </c>
      <c r="AE117" s="63" t="n">
        <f aca="false">IF($B117&lt;=AE$2,IF($C117&gt;=AE$2,$D117,0),0)</f>
        <v>0</v>
      </c>
      <c r="AF117" s="63" t="n">
        <f aca="false">IF($B117&lt;=AF$2,IF($C117&gt;=AF$2,$D117,0),0)</f>
        <v>0</v>
      </c>
      <c r="AG117" s="63" t="n">
        <f aca="false">IF($B117&lt;=AG$2,IF($C117&gt;=AG$2,$D117,0),0)</f>
        <v>0</v>
      </c>
      <c r="AH117" s="63" t="n">
        <f aca="false">IF($B117&lt;=AH$2,IF($C117&gt;=AH$2,$D117,0),0)</f>
        <v>0</v>
      </c>
      <c r="AI117" s="63" t="n">
        <f aca="false">IF($B117&lt;=AI$2,IF($C117&gt;=AI$2,$D117,0),0)</f>
        <v>0</v>
      </c>
      <c r="AJ117" s="63" t="n">
        <f aca="false">IF($B117&lt;=AJ$2,IF($C117&gt;=AJ$2,$D117,0),0)</f>
        <v>0</v>
      </c>
      <c r="AK117" s="63" t="n">
        <f aca="false">IF($B117&lt;=AK$2,IF($C117&gt;=AK$2,$D117,0),0)</f>
        <v>0</v>
      </c>
      <c r="AL117" s="63" t="n">
        <f aca="false">IF($B117&lt;=AL$2,IF($C117&gt;=AL$2,$D117,0),0)</f>
        <v>0</v>
      </c>
      <c r="AM117" s="63" t="n">
        <f aca="false">IF($B117&lt;=AM$2,IF($C117&gt;=AM$2,$D117,0),0)</f>
        <v>0</v>
      </c>
      <c r="AN117" s="63" t="n">
        <f aca="false">IF($B117&lt;=AN$2,IF($C117&gt;=AN$2,$D117,0),0)</f>
        <v>0</v>
      </c>
      <c r="AO117" s="63" t="n">
        <f aca="false">IF($B117&lt;=AO$2,IF($C117&gt;=AO$2,$D117,0),0)</f>
        <v>0</v>
      </c>
      <c r="AP117" s="63" t="n">
        <f aca="false">IF($B117&lt;=AP$2,IF($C117&gt;=AP$2,$D117,0),0)</f>
        <v>0</v>
      </c>
      <c r="AQ117" s="63" t="n">
        <f aca="false">IF($B117&lt;=AQ$2,IF($C117&gt;=AQ$2,$D117,0),0)</f>
        <v>0</v>
      </c>
      <c r="AR117" s="63" t="n">
        <f aca="false">IF($B117&lt;=AR$2,IF($C117&gt;=AR$2,$D117,0),0)</f>
        <v>0</v>
      </c>
      <c r="AS117" s="63" t="n">
        <f aca="false">IF($B117&lt;=AS$2,IF($C117&gt;=AS$2,$D117,0),0)</f>
        <v>0</v>
      </c>
      <c r="AT117" s="63" t="n">
        <f aca="false">IF($B117&lt;=AT$2,IF($C117&gt;=AT$2,$D117,0),0)</f>
        <v>0</v>
      </c>
      <c r="AU117" s="63" t="n">
        <f aca="false">IF($B117&lt;=AU$2,IF($C117&gt;=AU$2,$D117,0),0)</f>
        <v>0</v>
      </c>
      <c r="AV117" s="63" t="n">
        <f aca="false">IF($B117&lt;=AV$2,IF($C117&gt;=AV$2,$D117,0),0)</f>
        <v>0</v>
      </c>
      <c r="AW117" s="63" t="n">
        <f aca="false">IF($B117&lt;=AW$2,IF($C117&gt;=AW$2,$D117,0),0)</f>
        <v>0</v>
      </c>
      <c r="AX117" s="63" t="n">
        <f aca="false">IF($B117&lt;=AX$2,IF($C117&gt;=AX$2,$D117,0),0)</f>
        <v>0</v>
      </c>
      <c r="AY117" s="63" t="n">
        <f aca="false">IF($B117&lt;=AY$2,IF($C117&gt;=AY$2,$D117,0),0)</f>
        <v>0</v>
      </c>
      <c r="AZ117" s="63" t="n">
        <f aca="false">IF($B117&lt;=AZ$2,IF($C117&gt;=AZ$2,$D117,0),0)</f>
        <v>0</v>
      </c>
      <c r="BA117" s="63" t="n">
        <f aca="false">IF($B117&lt;=BA$2,IF($C117&gt;=BA$2,$D117,0),0)</f>
        <v>0</v>
      </c>
      <c r="BB117" s="63" t="n">
        <f aca="false">IF($B117&lt;=BB$2,IF($C117&gt;=BB$2,$D117,0),0)</f>
        <v>0</v>
      </c>
      <c r="BC117" s="63" t="n">
        <f aca="false">IF($B117&lt;=BC$2,IF($C117&gt;=BC$2,$D117,0),0)</f>
        <v>0</v>
      </c>
      <c r="BD117" s="63" t="n">
        <f aca="false">IF($B117&lt;=BD$2,IF($C117&gt;=BD$2,$D117,0),0)</f>
        <v>0</v>
      </c>
      <c r="BE117" s="63" t="n">
        <f aca="false">IF($B117&lt;=BE$2,IF($C117&gt;=BE$2,$D117,0),0)</f>
        <v>0</v>
      </c>
      <c r="BF117" s="63" t="n">
        <f aca="false">IF($B117&lt;=BF$2,IF($C117&gt;=BF$2,$D117,0),0)</f>
        <v>0</v>
      </c>
      <c r="BG117" s="63" t="n">
        <f aca="false">IF($B117&lt;=BG$2,IF($C117&gt;=BG$2,$D117,0),0)</f>
        <v>0</v>
      </c>
      <c r="BH117" s="63" t="n">
        <f aca="false">IF($B117&lt;=BH$2,IF($C117&gt;=BH$2,$D117,0),0)</f>
        <v>0</v>
      </c>
      <c r="BI117" s="63" t="n">
        <f aca="false">IF($B117&lt;=BI$2,IF($C117&gt;=BI$2,$D117,0),0)</f>
        <v>0</v>
      </c>
      <c r="BJ117" s="63" t="n">
        <f aca="false">IF($B117&lt;=BJ$2,IF($C117&gt;=BJ$2,$D117,0),0)</f>
        <v>0</v>
      </c>
      <c r="BK117" s="63" t="n">
        <f aca="false">IF($B117&lt;=BK$2,IF($C117&gt;=BK$2,$D117,0),0)</f>
        <v>0</v>
      </c>
      <c r="BL117" s="63" t="n">
        <f aca="false">IF($B117&lt;=BL$2,IF($C117&gt;=BL$2,$D117,0),0)</f>
        <v>0</v>
      </c>
      <c r="BM117" s="63" t="n">
        <f aca="false">IF($B117&lt;=BM$2,IF($C117&gt;=BM$2,$D117,0),0)</f>
        <v>0</v>
      </c>
      <c r="BN117" s="63" t="n">
        <f aca="false">IF($B117&lt;=BN$2,IF($C117&gt;=BN$2,$D117,0),0)</f>
        <v>0</v>
      </c>
      <c r="BO117" s="63" t="n">
        <f aca="false">IF($B117&lt;=BO$2,IF($C117&gt;=BO$2,$D117,0),0)</f>
        <v>0</v>
      </c>
      <c r="BP117" s="63" t="n">
        <f aca="false">IF($B117&lt;=BP$2,IF($C117&gt;=BP$2,$D117,0),0)</f>
        <v>0</v>
      </c>
      <c r="BQ117" s="63" t="n">
        <f aca="false">IF($B117&lt;=BQ$2,IF($C117&gt;=BQ$2,$D117,0),0)</f>
        <v>0</v>
      </c>
      <c r="BR117" s="63" t="n">
        <f aca="false">IF($B117&lt;=BR$2,IF($C117&gt;=BR$2,$D117,0),0)</f>
        <v>0</v>
      </c>
      <c r="BS117" s="63" t="n">
        <f aca="false">IF($B117&lt;=BS$2,IF($C117&gt;=BS$2,$D117,0),0)</f>
        <v>0</v>
      </c>
      <c r="BT117" s="63" t="n">
        <f aca="false">IF($B117&lt;=BT$2,IF($C117&gt;=BT$2,$D117,0),0)</f>
        <v>0</v>
      </c>
      <c r="BU117" s="63" t="n">
        <f aca="false">IF($B117&lt;=BU$2,IF($C117&gt;=BU$2,$D117,0),0)</f>
        <v>0</v>
      </c>
      <c r="BV117" s="63" t="n">
        <f aca="false">IF($B117&lt;=BV$2,IF($C117&gt;=BV$2,$D117,0),0)</f>
        <v>0</v>
      </c>
    </row>
    <row r="118" customFormat="false" ht="12.75" hidden="false" customHeight="false" outlineLevel="0" collapsed="false">
      <c r="B118" s="59" t="n">
        <v>36861</v>
      </c>
      <c r="C118" s="59" t="n">
        <v>36861</v>
      </c>
      <c r="E118" s="61" t="n">
        <v>-0.21</v>
      </c>
      <c r="F118" s="7" t="s">
        <v>136</v>
      </c>
      <c r="G118" s="7" t="s">
        <v>138</v>
      </c>
      <c r="H118" s="73" t="n">
        <f aca="false">((I118-E118)*SUM(M118:AV118)*10000)</f>
        <v>-0</v>
      </c>
      <c r="I118" s="61" t="n">
        <v>-0.72</v>
      </c>
      <c r="K118" s="7" t="str">
        <f aca="false">IF(I118=1,0,G118)</f>
        <v>west</v>
      </c>
      <c r="L118" s="63" t="n">
        <f aca="false">IF($B118&lt;=L$2,IF($C118&gt;=L$2,$D118,0),0)</f>
        <v>0</v>
      </c>
      <c r="M118" s="63" t="n">
        <f aca="false">IF($B118&lt;=M$2,IF($C118&gt;=M$2,$D118,0),0)</f>
        <v>0</v>
      </c>
      <c r="N118" s="63" t="n">
        <f aca="false">IF($B118&lt;=N$2,IF($C118&gt;=N$2,$D118,0),0)</f>
        <v>0</v>
      </c>
      <c r="O118" s="63" t="n">
        <f aca="false">IF($B118&lt;=O$2,IF($C118&gt;=O$2,$D118,0),0)</f>
        <v>0</v>
      </c>
      <c r="P118" s="63" t="n">
        <f aca="false">IF($B118&lt;=P$2,IF($C118&gt;=P$2,$D118,0),0)</f>
        <v>0</v>
      </c>
      <c r="Q118" s="63" t="n">
        <f aca="false">IF($B118&lt;=Q$2,IF($C118&gt;=Q$2,$D118,0),0)</f>
        <v>0</v>
      </c>
      <c r="R118" s="63" t="n">
        <f aca="false">IF($B118&lt;=R$2,IF($C118&gt;=R$2,$D118,0),0)</f>
        <v>0</v>
      </c>
      <c r="S118" s="63" t="n">
        <f aca="false">IF($B118&lt;=S$2,IF($C118&gt;=S$2,$D118,0),0)</f>
        <v>0</v>
      </c>
      <c r="T118" s="63" t="n">
        <f aca="false">IF($B118&lt;=T$2,IF($C118&gt;=T$2,$D118,0),0)</f>
        <v>0</v>
      </c>
      <c r="U118" s="63" t="n">
        <f aca="false">IF($B118&lt;=U$2,IF($C118&gt;=U$2,$D118,0),0)</f>
        <v>0</v>
      </c>
      <c r="V118" s="63" t="n">
        <f aca="false">IF($B118&lt;=V$2,IF($C118&gt;=V$2,$D118,0),0)</f>
        <v>0</v>
      </c>
      <c r="W118" s="63" t="n">
        <f aca="false">IF($B118&lt;=W$2,IF($C118&gt;=W$2,$D118,0),0)</f>
        <v>0</v>
      </c>
      <c r="X118" s="63" t="n">
        <f aca="false">IF($B118&lt;=X$2,IF($C118&gt;=X$2,$D118,0),0)</f>
        <v>0</v>
      </c>
      <c r="Y118" s="63" t="n">
        <f aca="false">IF($B118&lt;=Y$2,IF($C118&gt;=Y$2,$D118,0),0)</f>
        <v>0</v>
      </c>
      <c r="Z118" s="63" t="n">
        <f aca="false">IF($B118&lt;=Z$2,IF($C118&gt;=Z$2,$D118,0),0)</f>
        <v>0</v>
      </c>
      <c r="AA118" s="63" t="n">
        <f aca="false">IF($B118&lt;=AA$2,IF($C118&gt;=AA$2,$D118,0),0)</f>
        <v>0</v>
      </c>
      <c r="AB118" s="63" t="n">
        <f aca="false">IF($B118&lt;=AB$2,IF($C118&gt;=AB$2,$D118,0),0)</f>
        <v>0</v>
      </c>
      <c r="AC118" s="63" t="n">
        <f aca="false">IF($B118&lt;=AC$2,IF($C118&gt;=AC$2,$D118,0),0)</f>
        <v>0</v>
      </c>
      <c r="AD118" s="63" t="n">
        <f aca="false">IF($B118&lt;=AD$2,IF($C118&gt;=AD$2,$D118,0),0)</f>
        <v>0</v>
      </c>
      <c r="AE118" s="63" t="n">
        <f aca="false">IF($B118&lt;=AE$2,IF($C118&gt;=AE$2,$D118,0),0)</f>
        <v>0</v>
      </c>
      <c r="AF118" s="63" t="n">
        <f aca="false">IF($B118&lt;=AF$2,IF($C118&gt;=AF$2,$D118,0),0)</f>
        <v>0</v>
      </c>
      <c r="AG118" s="63" t="n">
        <f aca="false">IF($B118&lt;=AG$2,IF($C118&gt;=AG$2,$D118,0),0)</f>
        <v>0</v>
      </c>
      <c r="AH118" s="63" t="n">
        <f aca="false">IF($B118&lt;=AH$2,IF($C118&gt;=AH$2,$D118,0),0)</f>
        <v>0</v>
      </c>
      <c r="AI118" s="63" t="n">
        <f aca="false">IF($B118&lt;=AI$2,IF($C118&gt;=AI$2,$D118,0),0)</f>
        <v>0</v>
      </c>
      <c r="AJ118" s="63" t="n">
        <f aca="false">IF($B118&lt;=AJ$2,IF($C118&gt;=AJ$2,$D118,0),0)</f>
        <v>0</v>
      </c>
      <c r="AK118" s="63" t="n">
        <f aca="false">IF($B118&lt;=AK$2,IF($C118&gt;=AK$2,$D118,0),0)</f>
        <v>0</v>
      </c>
      <c r="AL118" s="63" t="n">
        <f aca="false">IF($B118&lt;=AL$2,IF($C118&gt;=AL$2,$D118,0),0)</f>
        <v>0</v>
      </c>
      <c r="AM118" s="63" t="n">
        <f aca="false">IF($B118&lt;=AM$2,IF($C118&gt;=AM$2,$D118,0),0)</f>
        <v>0</v>
      </c>
      <c r="AN118" s="63" t="n">
        <f aca="false">IF($B118&lt;=AN$2,IF($C118&gt;=AN$2,$D118,0),0)</f>
        <v>0</v>
      </c>
      <c r="AO118" s="63" t="n">
        <f aca="false">IF($B118&lt;=AO$2,IF($C118&gt;=AO$2,$D118,0),0)</f>
        <v>0</v>
      </c>
      <c r="AP118" s="63" t="n">
        <f aca="false">IF($B118&lt;=AP$2,IF($C118&gt;=AP$2,$D118,0),0)</f>
        <v>0</v>
      </c>
      <c r="AQ118" s="63" t="n">
        <f aca="false">IF($B118&lt;=AQ$2,IF($C118&gt;=AQ$2,$D118,0),0)</f>
        <v>0</v>
      </c>
      <c r="AR118" s="63" t="n">
        <f aca="false">IF($B118&lt;=AR$2,IF($C118&gt;=AR$2,$D118,0),0)</f>
        <v>0</v>
      </c>
      <c r="AS118" s="63" t="n">
        <f aca="false">IF($B118&lt;=AS$2,IF($C118&gt;=AS$2,$D118,0),0)</f>
        <v>0</v>
      </c>
      <c r="AT118" s="63" t="n">
        <f aca="false">IF($B118&lt;=AT$2,IF($C118&gt;=AT$2,$D118,0),0)</f>
        <v>0</v>
      </c>
      <c r="AU118" s="63" t="n">
        <f aca="false">IF($B118&lt;=AU$2,IF($C118&gt;=AU$2,$D118,0),0)</f>
        <v>0</v>
      </c>
      <c r="AV118" s="63" t="n">
        <f aca="false">IF($B118&lt;=AV$2,IF($C118&gt;=AV$2,$D118,0),0)</f>
        <v>0</v>
      </c>
      <c r="AW118" s="63" t="n">
        <f aca="false">IF($B118&lt;=AW$2,IF($C118&gt;=AW$2,$D118,0),0)</f>
        <v>0</v>
      </c>
      <c r="AX118" s="63" t="n">
        <f aca="false">IF($B118&lt;=AX$2,IF($C118&gt;=AX$2,$D118,0),0)</f>
        <v>0</v>
      </c>
      <c r="AY118" s="63" t="n">
        <f aca="false">IF($B118&lt;=AY$2,IF($C118&gt;=AY$2,$D118,0),0)</f>
        <v>0</v>
      </c>
      <c r="AZ118" s="63" t="n">
        <f aca="false">IF($B118&lt;=AZ$2,IF($C118&gt;=AZ$2,$D118,0),0)</f>
        <v>0</v>
      </c>
      <c r="BA118" s="63" t="n">
        <f aca="false">IF($B118&lt;=BA$2,IF($C118&gt;=BA$2,$D118,0),0)</f>
        <v>0</v>
      </c>
      <c r="BB118" s="63" t="n">
        <f aca="false">IF($B118&lt;=BB$2,IF($C118&gt;=BB$2,$D118,0),0)</f>
        <v>0</v>
      </c>
      <c r="BC118" s="63" t="n">
        <f aca="false">IF($B118&lt;=BC$2,IF($C118&gt;=BC$2,$D118,0),0)</f>
        <v>0</v>
      </c>
      <c r="BD118" s="63" t="n">
        <f aca="false">IF($B118&lt;=BD$2,IF($C118&gt;=BD$2,$D118,0),0)</f>
        <v>0</v>
      </c>
      <c r="BE118" s="63" t="n">
        <f aca="false">IF($B118&lt;=BE$2,IF($C118&gt;=BE$2,$D118,0),0)</f>
        <v>0</v>
      </c>
      <c r="BF118" s="63" t="n">
        <f aca="false">IF($B118&lt;=BF$2,IF($C118&gt;=BF$2,$D118,0),0)</f>
        <v>0</v>
      </c>
      <c r="BG118" s="63" t="n">
        <f aca="false">IF($B118&lt;=BG$2,IF($C118&gt;=BG$2,$D118,0),0)</f>
        <v>0</v>
      </c>
      <c r="BH118" s="63" t="n">
        <f aca="false">IF($B118&lt;=BH$2,IF($C118&gt;=BH$2,$D118,0),0)</f>
        <v>0</v>
      </c>
      <c r="BI118" s="63" t="n">
        <f aca="false">IF($B118&lt;=BI$2,IF($C118&gt;=BI$2,$D118,0),0)</f>
        <v>0</v>
      </c>
      <c r="BJ118" s="63" t="n">
        <f aca="false">IF($B118&lt;=BJ$2,IF($C118&gt;=BJ$2,$D118,0),0)</f>
        <v>0</v>
      </c>
      <c r="BK118" s="63" t="n">
        <f aca="false">IF($B118&lt;=BK$2,IF($C118&gt;=BK$2,$D118,0),0)</f>
        <v>0</v>
      </c>
      <c r="BL118" s="63" t="n">
        <f aca="false">IF($B118&lt;=BL$2,IF($C118&gt;=BL$2,$D118,0),0)</f>
        <v>0</v>
      </c>
      <c r="BM118" s="63" t="n">
        <f aca="false">IF($B118&lt;=BM$2,IF($C118&gt;=BM$2,$D118,0),0)</f>
        <v>0</v>
      </c>
      <c r="BN118" s="63" t="n">
        <f aca="false">IF($B118&lt;=BN$2,IF($C118&gt;=BN$2,$D118,0),0)</f>
        <v>0</v>
      </c>
      <c r="BO118" s="63" t="n">
        <f aca="false">IF($B118&lt;=BO$2,IF($C118&gt;=BO$2,$D118,0),0)</f>
        <v>0</v>
      </c>
      <c r="BP118" s="63" t="n">
        <f aca="false">IF($B118&lt;=BP$2,IF($C118&gt;=BP$2,$D118,0),0)</f>
        <v>0</v>
      </c>
      <c r="BQ118" s="63" t="n">
        <f aca="false">IF($B118&lt;=BQ$2,IF($C118&gt;=BQ$2,$D118,0),0)</f>
        <v>0</v>
      </c>
      <c r="BR118" s="63" t="n">
        <f aca="false">IF($B118&lt;=BR$2,IF($C118&gt;=BR$2,$D118,0),0)</f>
        <v>0</v>
      </c>
      <c r="BS118" s="63" t="n">
        <f aca="false">IF($B118&lt;=BS$2,IF($C118&gt;=BS$2,$D118,0),0)</f>
        <v>0</v>
      </c>
      <c r="BT118" s="63" t="n">
        <f aca="false">IF($B118&lt;=BT$2,IF($C118&gt;=BT$2,$D118,0),0)</f>
        <v>0</v>
      </c>
      <c r="BU118" s="63" t="n">
        <f aca="false">IF($B118&lt;=BU$2,IF($C118&gt;=BU$2,$D118,0),0)</f>
        <v>0</v>
      </c>
      <c r="BV118" s="63" t="n">
        <f aca="false">IF($B118&lt;=BV$2,IF($C118&gt;=BV$2,$D118,0),0)</f>
        <v>0</v>
      </c>
    </row>
    <row r="119" customFormat="false" ht="12.75" hidden="false" customHeight="false" outlineLevel="0" collapsed="false">
      <c r="B119" s="59" t="n">
        <v>36861</v>
      </c>
      <c r="C119" s="59" t="n">
        <v>36861</v>
      </c>
      <c r="E119" s="61" t="n">
        <v>-0.13</v>
      </c>
      <c r="F119" s="7" t="s">
        <v>137</v>
      </c>
      <c r="G119" s="7" t="s">
        <v>138</v>
      </c>
      <c r="H119" s="73" t="n">
        <f aca="false">((I119-E119)*SUM(M119:AV119)*10000)</f>
        <v>-0</v>
      </c>
      <c r="I119" s="61" t="n">
        <v>-0.72</v>
      </c>
      <c r="K119" s="7" t="str">
        <f aca="false">IF(I119=1,0,G119)</f>
        <v>west</v>
      </c>
      <c r="L119" s="63" t="n">
        <f aca="false">IF($B119&lt;=L$2,IF($C119&gt;=L$2,$D119,0),0)</f>
        <v>0</v>
      </c>
      <c r="M119" s="63" t="n">
        <f aca="false">IF($B119&lt;=M$2,IF($C119&gt;=M$2,$D119,0),0)</f>
        <v>0</v>
      </c>
      <c r="N119" s="63" t="n">
        <f aca="false">IF($B119&lt;=N$2,IF($C119&gt;=N$2,$D119,0),0)</f>
        <v>0</v>
      </c>
      <c r="O119" s="63" t="n">
        <f aca="false">IF($B119&lt;=O$2,IF($C119&gt;=O$2,$D119,0),0)</f>
        <v>0</v>
      </c>
      <c r="P119" s="63" t="n">
        <f aca="false">IF($B119&lt;=P$2,IF($C119&gt;=P$2,$D119,0),0)</f>
        <v>0</v>
      </c>
      <c r="Q119" s="63" t="n">
        <f aca="false">IF($B119&lt;=Q$2,IF($C119&gt;=Q$2,$D119,0),0)</f>
        <v>0</v>
      </c>
      <c r="R119" s="63" t="n">
        <f aca="false">IF($B119&lt;=R$2,IF($C119&gt;=R$2,$D119,0),0)</f>
        <v>0</v>
      </c>
      <c r="S119" s="63" t="n">
        <f aca="false">IF($B119&lt;=S$2,IF($C119&gt;=S$2,$D119,0),0)</f>
        <v>0</v>
      </c>
      <c r="T119" s="63" t="n">
        <f aca="false">IF($B119&lt;=T$2,IF($C119&gt;=T$2,$D119,0),0)</f>
        <v>0</v>
      </c>
      <c r="U119" s="63" t="n">
        <f aca="false">IF($B119&lt;=U$2,IF($C119&gt;=U$2,$D119,0),0)</f>
        <v>0</v>
      </c>
      <c r="V119" s="63" t="n">
        <f aca="false">IF($B119&lt;=V$2,IF($C119&gt;=V$2,$D119,0),0)</f>
        <v>0</v>
      </c>
      <c r="W119" s="63" t="n">
        <f aca="false">IF($B119&lt;=W$2,IF($C119&gt;=W$2,$D119,0),0)</f>
        <v>0</v>
      </c>
      <c r="X119" s="63" t="n">
        <f aca="false">IF($B119&lt;=X$2,IF($C119&gt;=X$2,$D119,0),0)</f>
        <v>0</v>
      </c>
      <c r="Y119" s="63" t="n">
        <f aca="false">IF($B119&lt;=Y$2,IF($C119&gt;=Y$2,$D119,0),0)</f>
        <v>0</v>
      </c>
      <c r="Z119" s="63" t="n">
        <f aca="false">IF($B119&lt;=Z$2,IF($C119&gt;=Z$2,$D119,0),0)</f>
        <v>0</v>
      </c>
      <c r="AA119" s="63" t="n">
        <f aca="false">IF($B119&lt;=AA$2,IF($C119&gt;=AA$2,$D119,0),0)</f>
        <v>0</v>
      </c>
      <c r="AB119" s="63" t="n">
        <f aca="false">IF($B119&lt;=AB$2,IF($C119&gt;=AB$2,$D119,0),0)</f>
        <v>0</v>
      </c>
      <c r="AC119" s="63" t="n">
        <f aca="false">IF($B119&lt;=AC$2,IF($C119&gt;=AC$2,$D119,0),0)</f>
        <v>0</v>
      </c>
      <c r="AD119" s="63" t="n">
        <f aca="false">IF($B119&lt;=AD$2,IF($C119&gt;=AD$2,$D119,0),0)</f>
        <v>0</v>
      </c>
      <c r="AE119" s="63" t="n">
        <f aca="false">IF($B119&lt;=AE$2,IF($C119&gt;=AE$2,$D119,0),0)</f>
        <v>0</v>
      </c>
      <c r="AF119" s="63" t="n">
        <f aca="false">IF($B119&lt;=AF$2,IF($C119&gt;=AF$2,$D119,0),0)</f>
        <v>0</v>
      </c>
      <c r="AG119" s="63" t="n">
        <f aca="false">IF($B119&lt;=AG$2,IF($C119&gt;=AG$2,$D119,0),0)</f>
        <v>0</v>
      </c>
      <c r="AH119" s="63" t="n">
        <f aca="false">IF($B119&lt;=AH$2,IF($C119&gt;=AH$2,$D119,0),0)</f>
        <v>0</v>
      </c>
      <c r="AI119" s="63" t="n">
        <f aca="false">IF($B119&lt;=AI$2,IF($C119&gt;=AI$2,$D119,0),0)</f>
        <v>0</v>
      </c>
      <c r="AJ119" s="63" t="n">
        <f aca="false">IF($B119&lt;=AJ$2,IF($C119&gt;=AJ$2,$D119,0),0)</f>
        <v>0</v>
      </c>
      <c r="AK119" s="63" t="n">
        <f aca="false">IF($B119&lt;=AK$2,IF($C119&gt;=AK$2,$D119,0),0)</f>
        <v>0</v>
      </c>
      <c r="AL119" s="63" t="n">
        <f aca="false">IF($B119&lt;=AL$2,IF($C119&gt;=AL$2,$D119,0),0)</f>
        <v>0</v>
      </c>
      <c r="AM119" s="63" t="n">
        <f aca="false">IF($B119&lt;=AM$2,IF($C119&gt;=AM$2,$D119,0),0)</f>
        <v>0</v>
      </c>
      <c r="AN119" s="63" t="n">
        <f aca="false">IF($B119&lt;=AN$2,IF($C119&gt;=AN$2,$D119,0),0)</f>
        <v>0</v>
      </c>
      <c r="AO119" s="63" t="n">
        <f aca="false">IF($B119&lt;=AO$2,IF($C119&gt;=AO$2,$D119,0),0)</f>
        <v>0</v>
      </c>
      <c r="AP119" s="63" t="n">
        <f aca="false">IF($B119&lt;=AP$2,IF($C119&gt;=AP$2,$D119,0),0)</f>
        <v>0</v>
      </c>
      <c r="AQ119" s="63" t="n">
        <f aca="false">IF($B119&lt;=AQ$2,IF($C119&gt;=AQ$2,$D119,0),0)</f>
        <v>0</v>
      </c>
      <c r="AR119" s="63" t="n">
        <f aca="false">IF($B119&lt;=AR$2,IF($C119&gt;=AR$2,$D119,0),0)</f>
        <v>0</v>
      </c>
      <c r="AS119" s="63" t="n">
        <f aca="false">IF($B119&lt;=AS$2,IF($C119&gt;=AS$2,$D119,0),0)</f>
        <v>0</v>
      </c>
      <c r="AT119" s="63" t="n">
        <f aca="false">IF($B119&lt;=AT$2,IF($C119&gt;=AT$2,$D119,0),0)</f>
        <v>0</v>
      </c>
      <c r="AU119" s="63" t="n">
        <f aca="false">IF($B119&lt;=AU$2,IF($C119&gt;=AU$2,$D119,0),0)</f>
        <v>0</v>
      </c>
      <c r="AV119" s="63" t="n">
        <f aca="false">IF($B119&lt;=AV$2,IF($C119&gt;=AV$2,$D119,0),0)</f>
        <v>0</v>
      </c>
      <c r="AW119" s="63" t="n">
        <f aca="false">IF($B119&lt;=AW$2,IF($C119&gt;=AW$2,$D119,0),0)</f>
        <v>0</v>
      </c>
      <c r="AX119" s="63" t="n">
        <f aca="false">IF($B119&lt;=AX$2,IF($C119&gt;=AX$2,$D119,0),0)</f>
        <v>0</v>
      </c>
      <c r="AY119" s="63" t="n">
        <f aca="false">IF($B119&lt;=AY$2,IF($C119&gt;=AY$2,$D119,0),0)</f>
        <v>0</v>
      </c>
      <c r="AZ119" s="63" t="n">
        <f aca="false">IF($B119&lt;=AZ$2,IF($C119&gt;=AZ$2,$D119,0),0)</f>
        <v>0</v>
      </c>
      <c r="BA119" s="63" t="n">
        <f aca="false">IF($B119&lt;=BA$2,IF($C119&gt;=BA$2,$D119,0),0)</f>
        <v>0</v>
      </c>
      <c r="BB119" s="63" t="n">
        <f aca="false">IF($B119&lt;=BB$2,IF($C119&gt;=BB$2,$D119,0),0)</f>
        <v>0</v>
      </c>
      <c r="BC119" s="63" t="n">
        <f aca="false">IF($B119&lt;=BC$2,IF($C119&gt;=BC$2,$D119,0),0)</f>
        <v>0</v>
      </c>
      <c r="BD119" s="63" t="n">
        <f aca="false">IF($B119&lt;=BD$2,IF($C119&gt;=BD$2,$D119,0),0)</f>
        <v>0</v>
      </c>
      <c r="BE119" s="63" t="n">
        <f aca="false">IF($B119&lt;=BE$2,IF($C119&gt;=BE$2,$D119,0),0)</f>
        <v>0</v>
      </c>
      <c r="BF119" s="63" t="n">
        <f aca="false">IF($B119&lt;=BF$2,IF($C119&gt;=BF$2,$D119,0),0)</f>
        <v>0</v>
      </c>
      <c r="BG119" s="63" t="n">
        <f aca="false">IF($B119&lt;=BG$2,IF($C119&gt;=BG$2,$D119,0),0)</f>
        <v>0</v>
      </c>
      <c r="BH119" s="63" t="n">
        <f aca="false">IF($B119&lt;=BH$2,IF($C119&gt;=BH$2,$D119,0),0)</f>
        <v>0</v>
      </c>
      <c r="BI119" s="63" t="n">
        <f aca="false">IF($B119&lt;=BI$2,IF($C119&gt;=BI$2,$D119,0),0)</f>
        <v>0</v>
      </c>
      <c r="BJ119" s="63" t="n">
        <f aca="false">IF($B119&lt;=BJ$2,IF($C119&gt;=BJ$2,$D119,0),0)</f>
        <v>0</v>
      </c>
      <c r="BK119" s="63" t="n">
        <f aca="false">IF($B119&lt;=BK$2,IF($C119&gt;=BK$2,$D119,0),0)</f>
        <v>0</v>
      </c>
      <c r="BL119" s="63" t="n">
        <f aca="false">IF($B119&lt;=BL$2,IF($C119&gt;=BL$2,$D119,0),0)</f>
        <v>0</v>
      </c>
      <c r="BM119" s="63" t="n">
        <f aca="false">IF($B119&lt;=BM$2,IF($C119&gt;=BM$2,$D119,0),0)</f>
        <v>0</v>
      </c>
      <c r="BN119" s="63" t="n">
        <f aca="false">IF($B119&lt;=BN$2,IF($C119&gt;=BN$2,$D119,0),0)</f>
        <v>0</v>
      </c>
      <c r="BO119" s="63" t="n">
        <f aca="false">IF($B119&lt;=BO$2,IF($C119&gt;=BO$2,$D119,0),0)</f>
        <v>0</v>
      </c>
      <c r="BP119" s="63" t="n">
        <f aca="false">IF($B119&lt;=BP$2,IF($C119&gt;=BP$2,$D119,0),0)</f>
        <v>0</v>
      </c>
      <c r="BQ119" s="63" t="n">
        <f aca="false">IF($B119&lt;=BQ$2,IF($C119&gt;=BQ$2,$D119,0),0)</f>
        <v>0</v>
      </c>
      <c r="BR119" s="63" t="n">
        <f aca="false">IF($B119&lt;=BR$2,IF($C119&gt;=BR$2,$D119,0),0)</f>
        <v>0</v>
      </c>
      <c r="BS119" s="63" t="n">
        <f aca="false">IF($B119&lt;=BS$2,IF($C119&gt;=BS$2,$D119,0),0)</f>
        <v>0</v>
      </c>
      <c r="BT119" s="63" t="n">
        <f aca="false">IF($B119&lt;=BT$2,IF($C119&gt;=BT$2,$D119,0),0)</f>
        <v>0</v>
      </c>
      <c r="BU119" s="63" t="n">
        <f aca="false">IF($B119&lt;=BU$2,IF($C119&gt;=BU$2,$D119,0),0)</f>
        <v>0</v>
      </c>
      <c r="BV119" s="63" t="n">
        <f aca="false">IF($B119&lt;=BV$2,IF($C119&gt;=BV$2,$D119,0),0)</f>
        <v>0</v>
      </c>
    </row>
    <row r="120" customFormat="false" ht="12.75" hidden="false" customHeight="false" outlineLevel="0" collapsed="false">
      <c r="B120" s="59" t="n">
        <v>36861</v>
      </c>
      <c r="C120" s="59" t="n">
        <v>36951</v>
      </c>
      <c r="E120" s="61" t="n">
        <v>0.415</v>
      </c>
      <c r="F120" s="7" t="s">
        <v>140</v>
      </c>
      <c r="G120" s="7" t="s">
        <v>138</v>
      </c>
      <c r="H120" s="73" t="n">
        <f aca="false">((I120-E120)*SUM(M120:AV120)*10000)</f>
        <v>-0</v>
      </c>
      <c r="I120" s="61" t="n">
        <v>-0.115</v>
      </c>
      <c r="K120" s="7" t="str">
        <f aca="false">IF(I120=1,0,G120)</f>
        <v>west</v>
      </c>
      <c r="L120" s="63" t="n">
        <f aca="false">IF($B120&lt;=L$2,IF($C120&gt;=L$2,$D120,0),0)</f>
        <v>0</v>
      </c>
      <c r="M120" s="63" t="n">
        <f aca="false">IF($B120&lt;=M$2,IF($C120&gt;=M$2,$D120,0),0)</f>
        <v>0</v>
      </c>
      <c r="N120" s="63" t="n">
        <f aca="false">IF($B120&lt;=N$2,IF($C120&gt;=N$2,$D120,0),0)</f>
        <v>0</v>
      </c>
      <c r="O120" s="63" t="n">
        <f aca="false">IF($B120&lt;=O$2,IF($C120&gt;=O$2,$D120,0),0)</f>
        <v>0</v>
      </c>
      <c r="P120" s="63" t="n">
        <f aca="false">IF($B120&lt;=P$2,IF($C120&gt;=P$2,$D120,0),0)</f>
        <v>0</v>
      </c>
      <c r="Q120" s="63" t="n">
        <f aca="false">IF($B120&lt;=Q$2,IF($C120&gt;=Q$2,$D120,0),0)</f>
        <v>0</v>
      </c>
      <c r="R120" s="63" t="n">
        <f aca="false">IF($B120&lt;=R$2,IF($C120&gt;=R$2,$D120,0),0)</f>
        <v>0</v>
      </c>
      <c r="S120" s="63" t="n">
        <f aca="false">IF($B120&lt;=S$2,IF($C120&gt;=S$2,$D120,0),0)</f>
        <v>0</v>
      </c>
      <c r="T120" s="63" t="n">
        <f aca="false">IF($B120&lt;=T$2,IF($C120&gt;=T$2,$D120,0),0)</f>
        <v>0</v>
      </c>
      <c r="U120" s="63" t="n">
        <f aca="false">IF($B120&lt;=U$2,IF($C120&gt;=U$2,$D120,0),0)</f>
        <v>0</v>
      </c>
      <c r="V120" s="63" t="n">
        <f aca="false">IF($B120&lt;=V$2,IF($C120&gt;=V$2,$D120,0),0)</f>
        <v>0</v>
      </c>
      <c r="W120" s="63" t="n">
        <f aca="false">IF($B120&lt;=W$2,IF($C120&gt;=W$2,$D120,0),0)</f>
        <v>0</v>
      </c>
      <c r="X120" s="63" t="n">
        <f aca="false">IF($B120&lt;=X$2,IF($C120&gt;=X$2,$D120,0),0)</f>
        <v>0</v>
      </c>
      <c r="Y120" s="63" t="n">
        <f aca="false">IF($B120&lt;=Y$2,IF($C120&gt;=Y$2,$D120,0),0)</f>
        <v>0</v>
      </c>
      <c r="Z120" s="63" t="n">
        <f aca="false">IF($B120&lt;=Z$2,IF($C120&gt;=Z$2,$D120,0),0)</f>
        <v>0</v>
      </c>
      <c r="AA120" s="63" t="n">
        <f aca="false">IF($B120&lt;=AA$2,IF($C120&gt;=AA$2,$D120,0),0)</f>
        <v>0</v>
      </c>
      <c r="AB120" s="63" t="n">
        <f aca="false">IF($B120&lt;=AB$2,IF($C120&gt;=AB$2,$D120,0),0)</f>
        <v>0</v>
      </c>
      <c r="AC120" s="63" t="n">
        <f aca="false">IF($B120&lt;=AC$2,IF($C120&gt;=AC$2,$D120,0),0)</f>
        <v>0</v>
      </c>
      <c r="AD120" s="63" t="n">
        <f aca="false">IF($B120&lt;=AD$2,IF($C120&gt;=AD$2,$D120,0),0)</f>
        <v>0</v>
      </c>
      <c r="AE120" s="63" t="n">
        <f aca="false">IF($B120&lt;=AE$2,IF($C120&gt;=AE$2,$D120,0),0)</f>
        <v>0</v>
      </c>
      <c r="AF120" s="63" t="n">
        <f aca="false">IF($B120&lt;=AF$2,IF($C120&gt;=AF$2,$D120,0),0)</f>
        <v>0</v>
      </c>
      <c r="AG120" s="63" t="n">
        <f aca="false">IF($B120&lt;=AG$2,IF($C120&gt;=AG$2,$D120,0),0)</f>
        <v>0</v>
      </c>
      <c r="AH120" s="63" t="n">
        <f aca="false">IF($B120&lt;=AH$2,IF($C120&gt;=AH$2,$D120,0),0)</f>
        <v>0</v>
      </c>
      <c r="AI120" s="63" t="n">
        <f aca="false">IF($B120&lt;=AI$2,IF($C120&gt;=AI$2,$D120,0),0)</f>
        <v>0</v>
      </c>
      <c r="AJ120" s="63" t="n">
        <f aca="false">IF($B120&lt;=AJ$2,IF($C120&gt;=AJ$2,$D120,0),0)</f>
        <v>0</v>
      </c>
      <c r="AK120" s="63" t="n">
        <f aca="false">IF($B120&lt;=AK$2,IF($C120&gt;=AK$2,$D120,0),0)</f>
        <v>0</v>
      </c>
      <c r="AL120" s="63" t="n">
        <f aca="false">IF($B120&lt;=AL$2,IF($C120&gt;=AL$2,$D120,0),0)</f>
        <v>0</v>
      </c>
      <c r="AM120" s="63" t="n">
        <f aca="false">IF($B120&lt;=AM$2,IF($C120&gt;=AM$2,$D120,0),0)</f>
        <v>0</v>
      </c>
      <c r="AN120" s="63" t="n">
        <f aca="false">IF($B120&lt;=AN$2,IF($C120&gt;=AN$2,$D120,0),0)</f>
        <v>0</v>
      </c>
      <c r="AO120" s="63" t="n">
        <f aca="false">IF($B120&lt;=AO$2,IF($C120&gt;=AO$2,$D120,0),0)</f>
        <v>0</v>
      </c>
      <c r="AP120" s="63" t="n">
        <f aca="false">IF($B120&lt;=AP$2,IF($C120&gt;=AP$2,$D120,0),0)</f>
        <v>0</v>
      </c>
      <c r="AQ120" s="63" t="n">
        <f aca="false">IF($B120&lt;=AQ$2,IF($C120&gt;=AQ$2,$D120,0),0)</f>
        <v>0</v>
      </c>
      <c r="AR120" s="63" t="n">
        <f aca="false">IF($B120&lt;=AR$2,IF($C120&gt;=AR$2,$D120,0),0)</f>
        <v>0</v>
      </c>
      <c r="AS120" s="63" t="n">
        <f aca="false">IF($B120&lt;=AS$2,IF($C120&gt;=AS$2,$D120,0),0)</f>
        <v>0</v>
      </c>
      <c r="AT120" s="63" t="n">
        <f aca="false">IF($B120&lt;=AT$2,IF($C120&gt;=AT$2,$D120,0),0)</f>
        <v>0</v>
      </c>
      <c r="AU120" s="63" t="n">
        <f aca="false">IF($B120&lt;=AU$2,IF($C120&gt;=AU$2,$D120,0),0)</f>
        <v>0</v>
      </c>
      <c r="AV120" s="63" t="n">
        <f aca="false">IF($B120&lt;=AV$2,IF($C120&gt;=AV$2,$D120,0),0)</f>
        <v>0</v>
      </c>
      <c r="AW120" s="63" t="n">
        <f aca="false">IF($B120&lt;=AW$2,IF($C120&gt;=AW$2,$D120,0),0)</f>
        <v>0</v>
      </c>
      <c r="AX120" s="63" t="n">
        <f aca="false">IF($B120&lt;=AX$2,IF($C120&gt;=AX$2,$D120,0),0)</f>
        <v>0</v>
      </c>
      <c r="AY120" s="63" t="n">
        <f aca="false">IF($B120&lt;=AY$2,IF($C120&gt;=AY$2,$D120,0),0)</f>
        <v>0</v>
      </c>
      <c r="AZ120" s="63" t="n">
        <f aca="false">IF($B120&lt;=AZ$2,IF($C120&gt;=AZ$2,$D120,0),0)</f>
        <v>0</v>
      </c>
      <c r="BA120" s="63" t="n">
        <f aca="false">IF($B120&lt;=BA$2,IF($C120&gt;=BA$2,$D120,0),0)</f>
        <v>0</v>
      </c>
      <c r="BB120" s="63" t="n">
        <f aca="false">IF($B120&lt;=BB$2,IF($C120&gt;=BB$2,$D120,0),0)</f>
        <v>0</v>
      </c>
      <c r="BC120" s="63" t="n">
        <f aca="false">IF($B120&lt;=BC$2,IF($C120&gt;=BC$2,$D120,0),0)</f>
        <v>0</v>
      </c>
      <c r="BD120" s="63" t="n">
        <f aca="false">IF($B120&lt;=BD$2,IF($C120&gt;=BD$2,$D120,0),0)</f>
        <v>0</v>
      </c>
      <c r="BE120" s="63" t="n">
        <f aca="false">IF($B120&lt;=BE$2,IF($C120&gt;=BE$2,$D120,0),0)</f>
        <v>0</v>
      </c>
      <c r="BF120" s="63" t="n">
        <f aca="false">IF($B120&lt;=BF$2,IF($C120&gt;=BF$2,$D120,0),0)</f>
        <v>0</v>
      </c>
      <c r="BG120" s="63" t="n">
        <f aca="false">IF($B120&lt;=BG$2,IF($C120&gt;=BG$2,$D120,0),0)</f>
        <v>0</v>
      </c>
      <c r="BH120" s="63" t="n">
        <f aca="false">IF($B120&lt;=BH$2,IF($C120&gt;=BH$2,$D120,0),0)</f>
        <v>0</v>
      </c>
      <c r="BI120" s="63" t="n">
        <f aca="false">IF($B120&lt;=BI$2,IF($C120&gt;=BI$2,$D120,0),0)</f>
        <v>0</v>
      </c>
      <c r="BJ120" s="63" t="n">
        <f aca="false">IF($B120&lt;=BJ$2,IF($C120&gt;=BJ$2,$D120,0),0)</f>
        <v>0</v>
      </c>
      <c r="BK120" s="63" t="n">
        <f aca="false">IF($B120&lt;=BK$2,IF($C120&gt;=BK$2,$D120,0),0)</f>
        <v>0</v>
      </c>
      <c r="BL120" s="63" t="n">
        <f aca="false">IF($B120&lt;=BL$2,IF($C120&gt;=BL$2,$D120,0),0)</f>
        <v>0</v>
      </c>
      <c r="BM120" s="63" t="n">
        <f aca="false">IF($B120&lt;=BM$2,IF($C120&gt;=BM$2,$D120,0),0)</f>
        <v>0</v>
      </c>
      <c r="BN120" s="63" t="n">
        <f aca="false">IF($B120&lt;=BN$2,IF($C120&gt;=BN$2,$D120,0),0)</f>
        <v>0</v>
      </c>
      <c r="BO120" s="63" t="n">
        <f aca="false">IF($B120&lt;=BO$2,IF($C120&gt;=BO$2,$D120,0),0)</f>
        <v>0</v>
      </c>
      <c r="BP120" s="63" t="n">
        <f aca="false">IF($B120&lt;=BP$2,IF($C120&gt;=BP$2,$D120,0),0)</f>
        <v>0</v>
      </c>
      <c r="BQ120" s="63" t="n">
        <f aca="false">IF($B120&lt;=BQ$2,IF($C120&gt;=BQ$2,$D120,0),0)</f>
        <v>0</v>
      </c>
      <c r="BR120" s="63" t="n">
        <f aca="false">IF($B120&lt;=BR$2,IF($C120&gt;=BR$2,$D120,0),0)</f>
        <v>0</v>
      </c>
      <c r="BS120" s="63" t="n">
        <f aca="false">IF($B120&lt;=BS$2,IF($C120&gt;=BS$2,$D120,0),0)</f>
        <v>0</v>
      </c>
      <c r="BT120" s="63" t="n">
        <f aca="false">IF($B120&lt;=BT$2,IF($C120&gt;=BT$2,$D120,0),0)</f>
        <v>0</v>
      </c>
      <c r="BU120" s="63" t="n">
        <f aca="false">IF($B120&lt;=BU$2,IF($C120&gt;=BU$2,$D120,0),0)</f>
        <v>0</v>
      </c>
      <c r="BV120" s="63" t="n">
        <f aca="false">IF($B120&lt;=BV$2,IF($C120&gt;=BV$2,$D120,0),0)</f>
        <v>0</v>
      </c>
    </row>
    <row r="121" customFormat="false" ht="12.75" hidden="false" customHeight="false" outlineLevel="0" collapsed="false">
      <c r="B121" s="59" t="n">
        <v>36861</v>
      </c>
      <c r="C121" s="59" t="n">
        <v>36951</v>
      </c>
      <c r="E121" s="61" t="n">
        <v>-0.2125</v>
      </c>
      <c r="F121" s="7" t="s">
        <v>136</v>
      </c>
      <c r="G121" s="7" t="s">
        <v>138</v>
      </c>
      <c r="H121" s="73" t="n">
        <f aca="false">((I121-E121)*SUM(M121:AV121)*10000)</f>
        <v>-0</v>
      </c>
      <c r="I121" s="61" t="n">
        <v>-0.72</v>
      </c>
      <c r="K121" s="7" t="str">
        <f aca="false">IF(I121=1,0,G121)</f>
        <v>west</v>
      </c>
      <c r="L121" s="63" t="n">
        <f aca="false">IF($B121&lt;=L$2,IF($C121&gt;=L$2,$D121,0),0)</f>
        <v>0</v>
      </c>
      <c r="M121" s="63" t="n">
        <f aca="false">IF($B121&lt;=M$2,IF($C121&gt;=M$2,$D121,0),0)</f>
        <v>0</v>
      </c>
      <c r="N121" s="63" t="n">
        <f aca="false">IF($B121&lt;=N$2,IF($C121&gt;=N$2,$D121,0),0)</f>
        <v>0</v>
      </c>
      <c r="O121" s="63" t="n">
        <f aca="false">IF($B121&lt;=O$2,IF($C121&gt;=O$2,$D121,0),0)</f>
        <v>0</v>
      </c>
      <c r="P121" s="63" t="n">
        <f aca="false">IF($B121&lt;=P$2,IF($C121&gt;=P$2,$D121,0),0)</f>
        <v>0</v>
      </c>
      <c r="Q121" s="63" t="n">
        <f aca="false">IF($B121&lt;=Q$2,IF($C121&gt;=Q$2,$D121,0),0)</f>
        <v>0</v>
      </c>
      <c r="R121" s="63" t="n">
        <f aca="false">IF($B121&lt;=R$2,IF($C121&gt;=R$2,$D121,0),0)</f>
        <v>0</v>
      </c>
      <c r="S121" s="63" t="n">
        <f aca="false">IF($B121&lt;=S$2,IF($C121&gt;=S$2,$D121,0),0)</f>
        <v>0</v>
      </c>
      <c r="T121" s="63" t="n">
        <f aca="false">IF($B121&lt;=T$2,IF($C121&gt;=T$2,$D121,0),0)</f>
        <v>0</v>
      </c>
      <c r="U121" s="63" t="n">
        <f aca="false">IF($B121&lt;=U$2,IF($C121&gt;=U$2,$D121,0),0)</f>
        <v>0</v>
      </c>
      <c r="V121" s="63" t="n">
        <f aca="false">IF($B121&lt;=V$2,IF($C121&gt;=V$2,$D121,0),0)</f>
        <v>0</v>
      </c>
      <c r="W121" s="63" t="n">
        <f aca="false">IF($B121&lt;=W$2,IF($C121&gt;=W$2,$D121,0),0)</f>
        <v>0</v>
      </c>
      <c r="X121" s="63" t="n">
        <f aca="false">IF($B121&lt;=X$2,IF($C121&gt;=X$2,$D121,0),0)</f>
        <v>0</v>
      </c>
      <c r="Y121" s="63" t="n">
        <f aca="false">IF($B121&lt;=Y$2,IF($C121&gt;=Y$2,$D121,0),0)</f>
        <v>0</v>
      </c>
      <c r="Z121" s="63" t="n">
        <f aca="false">IF($B121&lt;=Z$2,IF($C121&gt;=Z$2,$D121,0),0)</f>
        <v>0</v>
      </c>
      <c r="AA121" s="63" t="n">
        <f aca="false">IF($B121&lt;=AA$2,IF($C121&gt;=AA$2,$D121,0),0)</f>
        <v>0</v>
      </c>
      <c r="AB121" s="63" t="n">
        <f aca="false">IF($B121&lt;=AB$2,IF($C121&gt;=AB$2,$D121,0),0)</f>
        <v>0</v>
      </c>
      <c r="AC121" s="63" t="n">
        <f aca="false">IF($B121&lt;=AC$2,IF($C121&gt;=AC$2,$D121,0),0)</f>
        <v>0</v>
      </c>
      <c r="AD121" s="63" t="n">
        <f aca="false">IF($B121&lt;=AD$2,IF($C121&gt;=AD$2,$D121,0),0)</f>
        <v>0</v>
      </c>
      <c r="AE121" s="63" t="n">
        <f aca="false">IF($B121&lt;=AE$2,IF($C121&gt;=AE$2,$D121,0),0)</f>
        <v>0</v>
      </c>
      <c r="AF121" s="63" t="n">
        <f aca="false">IF($B121&lt;=AF$2,IF($C121&gt;=AF$2,$D121,0),0)</f>
        <v>0</v>
      </c>
      <c r="AG121" s="63" t="n">
        <f aca="false">IF($B121&lt;=AG$2,IF($C121&gt;=AG$2,$D121,0),0)</f>
        <v>0</v>
      </c>
      <c r="AH121" s="63" t="n">
        <f aca="false">IF($B121&lt;=AH$2,IF($C121&gt;=AH$2,$D121,0),0)</f>
        <v>0</v>
      </c>
      <c r="AI121" s="63" t="n">
        <f aca="false">IF($B121&lt;=AI$2,IF($C121&gt;=AI$2,$D121,0),0)</f>
        <v>0</v>
      </c>
      <c r="AJ121" s="63" t="n">
        <f aca="false">IF($B121&lt;=AJ$2,IF($C121&gt;=AJ$2,$D121,0),0)</f>
        <v>0</v>
      </c>
      <c r="AK121" s="63" t="n">
        <f aca="false">IF($B121&lt;=AK$2,IF($C121&gt;=AK$2,$D121,0),0)</f>
        <v>0</v>
      </c>
      <c r="AL121" s="63" t="n">
        <f aca="false">IF($B121&lt;=AL$2,IF($C121&gt;=AL$2,$D121,0),0)</f>
        <v>0</v>
      </c>
      <c r="AM121" s="63" t="n">
        <f aca="false">IF($B121&lt;=AM$2,IF($C121&gt;=AM$2,$D121,0),0)</f>
        <v>0</v>
      </c>
      <c r="AN121" s="63" t="n">
        <f aca="false">IF($B121&lt;=AN$2,IF($C121&gt;=AN$2,$D121,0),0)</f>
        <v>0</v>
      </c>
      <c r="AO121" s="63" t="n">
        <f aca="false">IF($B121&lt;=AO$2,IF($C121&gt;=AO$2,$D121,0),0)</f>
        <v>0</v>
      </c>
      <c r="AP121" s="63" t="n">
        <f aca="false">IF($B121&lt;=AP$2,IF($C121&gt;=AP$2,$D121,0),0)</f>
        <v>0</v>
      </c>
      <c r="AQ121" s="63" t="n">
        <f aca="false">IF($B121&lt;=AQ$2,IF($C121&gt;=AQ$2,$D121,0),0)</f>
        <v>0</v>
      </c>
      <c r="AR121" s="63" t="n">
        <f aca="false">IF($B121&lt;=AR$2,IF($C121&gt;=AR$2,$D121,0),0)</f>
        <v>0</v>
      </c>
      <c r="AS121" s="63" t="n">
        <f aca="false">IF($B121&lt;=AS$2,IF($C121&gt;=AS$2,$D121,0),0)</f>
        <v>0</v>
      </c>
      <c r="AT121" s="63" t="n">
        <f aca="false">IF($B121&lt;=AT$2,IF($C121&gt;=AT$2,$D121,0),0)</f>
        <v>0</v>
      </c>
      <c r="AU121" s="63" t="n">
        <f aca="false">IF($B121&lt;=AU$2,IF($C121&gt;=AU$2,$D121,0),0)</f>
        <v>0</v>
      </c>
      <c r="AV121" s="63" t="n">
        <f aca="false">IF($B121&lt;=AV$2,IF($C121&gt;=AV$2,$D121,0),0)</f>
        <v>0</v>
      </c>
      <c r="AW121" s="63" t="n">
        <f aca="false">IF($B121&lt;=AW$2,IF($C121&gt;=AW$2,$D121,0),0)</f>
        <v>0</v>
      </c>
      <c r="AX121" s="63" t="n">
        <f aca="false">IF($B121&lt;=AX$2,IF($C121&gt;=AX$2,$D121,0),0)</f>
        <v>0</v>
      </c>
      <c r="AY121" s="63" t="n">
        <f aca="false">IF($B121&lt;=AY$2,IF($C121&gt;=AY$2,$D121,0),0)</f>
        <v>0</v>
      </c>
      <c r="AZ121" s="63" t="n">
        <f aca="false">IF($B121&lt;=AZ$2,IF($C121&gt;=AZ$2,$D121,0),0)</f>
        <v>0</v>
      </c>
      <c r="BA121" s="63" t="n">
        <f aca="false">IF($B121&lt;=BA$2,IF($C121&gt;=BA$2,$D121,0),0)</f>
        <v>0</v>
      </c>
      <c r="BB121" s="63" t="n">
        <f aca="false">IF($B121&lt;=BB$2,IF($C121&gt;=BB$2,$D121,0),0)</f>
        <v>0</v>
      </c>
      <c r="BC121" s="63" t="n">
        <f aca="false">IF($B121&lt;=BC$2,IF($C121&gt;=BC$2,$D121,0),0)</f>
        <v>0</v>
      </c>
      <c r="BD121" s="63" t="n">
        <f aca="false">IF($B121&lt;=BD$2,IF($C121&gt;=BD$2,$D121,0),0)</f>
        <v>0</v>
      </c>
      <c r="BE121" s="63" t="n">
        <f aca="false">IF($B121&lt;=BE$2,IF($C121&gt;=BE$2,$D121,0),0)</f>
        <v>0</v>
      </c>
      <c r="BF121" s="63" t="n">
        <f aca="false">IF($B121&lt;=BF$2,IF($C121&gt;=BF$2,$D121,0),0)</f>
        <v>0</v>
      </c>
      <c r="BG121" s="63" t="n">
        <f aca="false">IF($B121&lt;=BG$2,IF($C121&gt;=BG$2,$D121,0),0)</f>
        <v>0</v>
      </c>
      <c r="BH121" s="63" t="n">
        <f aca="false">IF($B121&lt;=BH$2,IF($C121&gt;=BH$2,$D121,0),0)</f>
        <v>0</v>
      </c>
      <c r="BI121" s="63" t="n">
        <f aca="false">IF($B121&lt;=BI$2,IF($C121&gt;=BI$2,$D121,0),0)</f>
        <v>0</v>
      </c>
      <c r="BJ121" s="63" t="n">
        <f aca="false">IF($B121&lt;=BJ$2,IF($C121&gt;=BJ$2,$D121,0),0)</f>
        <v>0</v>
      </c>
      <c r="BK121" s="63" t="n">
        <f aca="false">IF($B121&lt;=BK$2,IF($C121&gt;=BK$2,$D121,0),0)</f>
        <v>0</v>
      </c>
      <c r="BL121" s="63" t="n">
        <f aca="false">IF($B121&lt;=BL$2,IF($C121&gt;=BL$2,$D121,0),0)</f>
        <v>0</v>
      </c>
      <c r="BM121" s="63" t="n">
        <f aca="false">IF($B121&lt;=BM$2,IF($C121&gt;=BM$2,$D121,0),0)</f>
        <v>0</v>
      </c>
      <c r="BN121" s="63" t="n">
        <f aca="false">IF($B121&lt;=BN$2,IF($C121&gt;=BN$2,$D121,0),0)</f>
        <v>0</v>
      </c>
      <c r="BO121" s="63" t="n">
        <f aca="false">IF($B121&lt;=BO$2,IF($C121&gt;=BO$2,$D121,0),0)</f>
        <v>0</v>
      </c>
      <c r="BP121" s="63" t="n">
        <f aca="false">IF($B121&lt;=BP$2,IF($C121&gt;=BP$2,$D121,0),0)</f>
        <v>0</v>
      </c>
      <c r="BQ121" s="63" t="n">
        <f aca="false">IF($B121&lt;=BQ$2,IF($C121&gt;=BQ$2,$D121,0),0)</f>
        <v>0</v>
      </c>
      <c r="BR121" s="63" t="n">
        <f aca="false">IF($B121&lt;=BR$2,IF($C121&gt;=BR$2,$D121,0),0)</f>
        <v>0</v>
      </c>
      <c r="BS121" s="63" t="n">
        <f aca="false">IF($B121&lt;=BS$2,IF($C121&gt;=BS$2,$D121,0),0)</f>
        <v>0</v>
      </c>
      <c r="BT121" s="63" t="n">
        <f aca="false">IF($B121&lt;=BT$2,IF($C121&gt;=BT$2,$D121,0),0)</f>
        <v>0</v>
      </c>
      <c r="BU121" s="63" t="n">
        <f aca="false">IF($B121&lt;=BU$2,IF($C121&gt;=BU$2,$D121,0),0)</f>
        <v>0</v>
      </c>
      <c r="BV121" s="63" t="n">
        <f aca="false">IF($B121&lt;=BV$2,IF($C121&gt;=BV$2,$D121,0),0)</f>
        <v>0</v>
      </c>
    </row>
    <row r="122" customFormat="false" ht="12.75" hidden="false" customHeight="false" outlineLevel="0" collapsed="false">
      <c r="B122" s="59" t="n">
        <v>36982</v>
      </c>
      <c r="C122" s="59" t="n">
        <v>37165</v>
      </c>
      <c r="E122" s="61" t="n">
        <v>-0.375</v>
      </c>
      <c r="F122" s="7" t="s">
        <v>137</v>
      </c>
      <c r="G122" s="7" t="s">
        <v>138</v>
      </c>
      <c r="H122" s="73" t="n">
        <f aca="false">((I122-E122)*SUM(M122:AV122)*10000)</f>
        <v>-0</v>
      </c>
      <c r="I122" s="61" t="n">
        <f aca="false">I121</f>
        <v>-0.72</v>
      </c>
      <c r="K122" s="7" t="str">
        <f aca="false">IF(I122=1,0,G122)</f>
        <v>west</v>
      </c>
      <c r="L122" s="63" t="n">
        <f aca="false">IF($B122&lt;=L$2,IF($C122&gt;=L$2,$D122,0),0)</f>
        <v>0</v>
      </c>
      <c r="M122" s="63" t="n">
        <f aca="false">IF($B122&lt;=M$2,IF($C122&gt;=M$2,$D122,0),0)</f>
        <v>0</v>
      </c>
      <c r="N122" s="63" t="n">
        <f aca="false">IF($B122&lt;=N$2,IF($C122&gt;=N$2,$D122,0),0)</f>
        <v>0</v>
      </c>
      <c r="O122" s="63" t="n">
        <f aca="false">IF($B122&lt;=O$2,IF($C122&gt;=O$2,$D122,0),0)</f>
        <v>0</v>
      </c>
      <c r="P122" s="63" t="n">
        <f aca="false">IF($B122&lt;=P$2,IF($C122&gt;=P$2,$D122,0),0)</f>
        <v>0</v>
      </c>
      <c r="Q122" s="63" t="n">
        <f aca="false">IF($B122&lt;=Q$2,IF($C122&gt;=Q$2,$D122,0),0)</f>
        <v>0</v>
      </c>
      <c r="R122" s="63" t="n">
        <f aca="false">IF($B122&lt;=R$2,IF($C122&gt;=R$2,$D122,0),0)</f>
        <v>0</v>
      </c>
      <c r="S122" s="63" t="n">
        <f aca="false">IF($B122&lt;=S$2,IF($C122&gt;=S$2,$D122,0),0)</f>
        <v>0</v>
      </c>
      <c r="T122" s="63" t="n">
        <f aca="false">IF($B122&lt;=T$2,IF($C122&gt;=T$2,$D122,0),0)</f>
        <v>0</v>
      </c>
      <c r="U122" s="63" t="n">
        <f aca="false">IF($B122&lt;=U$2,IF($C122&gt;=U$2,$D122,0),0)</f>
        <v>0</v>
      </c>
      <c r="V122" s="63" t="n">
        <f aca="false">IF($B122&lt;=V$2,IF($C122&gt;=V$2,$D122,0),0)</f>
        <v>0</v>
      </c>
      <c r="W122" s="63" t="n">
        <f aca="false">IF($B122&lt;=W$2,IF($C122&gt;=W$2,$D122,0),0)</f>
        <v>0</v>
      </c>
      <c r="X122" s="63" t="n">
        <f aca="false">IF($B122&lt;=X$2,IF($C122&gt;=X$2,$D122,0),0)</f>
        <v>0</v>
      </c>
      <c r="Y122" s="63" t="n">
        <f aca="false">IF($B122&lt;=Y$2,IF($C122&gt;=Y$2,$D122,0),0)</f>
        <v>0</v>
      </c>
      <c r="Z122" s="63" t="n">
        <f aca="false">IF($B122&lt;=Z$2,IF($C122&gt;=Z$2,$D122,0),0)</f>
        <v>0</v>
      </c>
      <c r="AA122" s="63" t="n">
        <f aca="false">IF($B122&lt;=AA$2,IF($C122&gt;=AA$2,$D122,0),0)</f>
        <v>0</v>
      </c>
      <c r="AB122" s="63" t="n">
        <f aca="false">IF($B122&lt;=AB$2,IF($C122&gt;=AB$2,$D122,0),0)</f>
        <v>0</v>
      </c>
      <c r="AC122" s="63" t="n">
        <f aca="false">IF($B122&lt;=AC$2,IF($C122&gt;=AC$2,$D122,0),0)</f>
        <v>0</v>
      </c>
      <c r="AD122" s="63" t="n">
        <f aca="false">IF($B122&lt;=AD$2,IF($C122&gt;=AD$2,$D122,0),0)</f>
        <v>0</v>
      </c>
      <c r="AE122" s="63" t="n">
        <f aca="false">IF($B122&lt;=AE$2,IF($C122&gt;=AE$2,$D122,0),0)</f>
        <v>0</v>
      </c>
      <c r="AF122" s="63" t="n">
        <f aca="false">IF($B122&lt;=AF$2,IF($C122&gt;=AF$2,$D122,0),0)</f>
        <v>0</v>
      </c>
      <c r="AG122" s="63" t="n">
        <f aca="false">IF($B122&lt;=AG$2,IF($C122&gt;=AG$2,$D122,0),0)</f>
        <v>0</v>
      </c>
      <c r="AH122" s="63" t="n">
        <f aca="false">IF($B122&lt;=AH$2,IF($C122&gt;=AH$2,$D122,0),0)</f>
        <v>0</v>
      </c>
      <c r="AI122" s="63" t="n">
        <f aca="false">IF($B122&lt;=AI$2,IF($C122&gt;=AI$2,$D122,0),0)</f>
        <v>0</v>
      </c>
      <c r="AJ122" s="63" t="n">
        <f aca="false">IF($B122&lt;=AJ$2,IF($C122&gt;=AJ$2,$D122,0),0)</f>
        <v>0</v>
      </c>
      <c r="AK122" s="63" t="n">
        <f aca="false">IF($B122&lt;=AK$2,IF($C122&gt;=AK$2,$D122,0),0)</f>
        <v>0</v>
      </c>
      <c r="AL122" s="63" t="n">
        <f aca="false">IF($B122&lt;=AL$2,IF($C122&gt;=AL$2,$D122,0),0)</f>
        <v>0</v>
      </c>
      <c r="AM122" s="63" t="n">
        <f aca="false">IF($B122&lt;=AM$2,IF($C122&gt;=AM$2,$D122,0),0)</f>
        <v>0</v>
      </c>
      <c r="AN122" s="63" t="n">
        <f aca="false">IF($B122&lt;=AN$2,IF($C122&gt;=AN$2,$D122,0),0)</f>
        <v>0</v>
      </c>
      <c r="AO122" s="63" t="n">
        <f aca="false">IF($B122&lt;=AO$2,IF($C122&gt;=AO$2,$D122,0),0)</f>
        <v>0</v>
      </c>
      <c r="AP122" s="63" t="n">
        <f aca="false">IF($B122&lt;=AP$2,IF($C122&gt;=AP$2,$D122,0),0)</f>
        <v>0</v>
      </c>
      <c r="AQ122" s="63" t="n">
        <f aca="false">IF($B122&lt;=AQ$2,IF($C122&gt;=AQ$2,$D122,0),0)</f>
        <v>0</v>
      </c>
      <c r="AR122" s="63" t="n">
        <f aca="false">IF($B122&lt;=AR$2,IF($C122&gt;=AR$2,$D122,0),0)</f>
        <v>0</v>
      </c>
      <c r="AS122" s="63" t="n">
        <f aca="false">IF($B122&lt;=AS$2,IF($C122&gt;=AS$2,$D122,0),0)</f>
        <v>0</v>
      </c>
      <c r="AT122" s="63" t="n">
        <f aca="false">IF($B122&lt;=AT$2,IF($C122&gt;=AT$2,$D122,0),0)</f>
        <v>0</v>
      </c>
      <c r="AU122" s="63" t="n">
        <f aca="false">IF($B122&lt;=AU$2,IF($C122&gt;=AU$2,$D122,0),0)</f>
        <v>0</v>
      </c>
      <c r="AV122" s="63" t="n">
        <f aca="false">IF($B122&lt;=AV$2,IF($C122&gt;=AV$2,$D122,0),0)</f>
        <v>0</v>
      </c>
      <c r="AW122" s="63" t="n">
        <f aca="false">IF($B122&lt;=AW$2,IF($C122&gt;=AW$2,$D122,0),0)</f>
        <v>0</v>
      </c>
      <c r="AX122" s="63" t="n">
        <f aca="false">IF($B122&lt;=AX$2,IF($C122&gt;=AX$2,$D122,0),0)</f>
        <v>0</v>
      </c>
      <c r="AY122" s="63" t="n">
        <f aca="false">IF($B122&lt;=AY$2,IF($C122&gt;=AY$2,$D122,0),0)</f>
        <v>0</v>
      </c>
      <c r="AZ122" s="63" t="n">
        <f aca="false">IF($B122&lt;=AZ$2,IF($C122&gt;=AZ$2,$D122,0),0)</f>
        <v>0</v>
      </c>
      <c r="BA122" s="63" t="n">
        <f aca="false">IF($B122&lt;=BA$2,IF($C122&gt;=BA$2,$D122,0),0)</f>
        <v>0</v>
      </c>
      <c r="BB122" s="63" t="n">
        <f aca="false">IF($B122&lt;=BB$2,IF($C122&gt;=BB$2,$D122,0),0)</f>
        <v>0</v>
      </c>
      <c r="BC122" s="63" t="n">
        <f aca="false">IF($B122&lt;=BC$2,IF($C122&gt;=BC$2,$D122,0),0)</f>
        <v>0</v>
      </c>
      <c r="BD122" s="63" t="n">
        <f aca="false">IF($B122&lt;=BD$2,IF($C122&gt;=BD$2,$D122,0),0)</f>
        <v>0</v>
      </c>
      <c r="BE122" s="63" t="n">
        <f aca="false">IF($B122&lt;=BE$2,IF($C122&gt;=BE$2,$D122,0),0)</f>
        <v>0</v>
      </c>
      <c r="BF122" s="63" t="n">
        <f aca="false">IF($B122&lt;=BF$2,IF($C122&gt;=BF$2,$D122,0),0)</f>
        <v>0</v>
      </c>
      <c r="BG122" s="63" t="n">
        <f aca="false">IF($B122&lt;=BG$2,IF($C122&gt;=BG$2,$D122,0),0)</f>
        <v>0</v>
      </c>
      <c r="BH122" s="63" t="n">
        <f aca="false">IF($B122&lt;=BH$2,IF($C122&gt;=BH$2,$D122,0),0)</f>
        <v>0</v>
      </c>
      <c r="BI122" s="63" t="n">
        <f aca="false">IF($B122&lt;=BI$2,IF($C122&gt;=BI$2,$D122,0),0)</f>
        <v>0</v>
      </c>
      <c r="BJ122" s="63" t="n">
        <f aca="false">IF($B122&lt;=BJ$2,IF($C122&gt;=BJ$2,$D122,0),0)</f>
        <v>0</v>
      </c>
      <c r="BK122" s="63" t="n">
        <f aca="false">IF($B122&lt;=BK$2,IF($C122&gt;=BK$2,$D122,0),0)</f>
        <v>0</v>
      </c>
      <c r="BL122" s="63" t="n">
        <f aca="false">IF($B122&lt;=BL$2,IF($C122&gt;=BL$2,$D122,0),0)</f>
        <v>0</v>
      </c>
      <c r="BM122" s="63" t="n">
        <f aca="false">IF($B122&lt;=BM$2,IF($C122&gt;=BM$2,$D122,0),0)</f>
        <v>0</v>
      </c>
      <c r="BN122" s="63" t="n">
        <f aca="false">IF($B122&lt;=BN$2,IF($C122&gt;=BN$2,$D122,0),0)</f>
        <v>0</v>
      </c>
      <c r="BO122" s="63" t="n">
        <f aca="false">IF($B122&lt;=BO$2,IF($C122&gt;=BO$2,$D122,0),0)</f>
        <v>0</v>
      </c>
      <c r="BP122" s="63" t="n">
        <f aca="false">IF($B122&lt;=BP$2,IF($C122&gt;=BP$2,$D122,0),0)</f>
        <v>0</v>
      </c>
      <c r="BQ122" s="63" t="n">
        <f aca="false">IF($B122&lt;=BQ$2,IF($C122&gt;=BQ$2,$D122,0),0)</f>
        <v>0</v>
      </c>
      <c r="BR122" s="63" t="n">
        <f aca="false">IF($B122&lt;=BR$2,IF($C122&gt;=BR$2,$D122,0),0)</f>
        <v>0</v>
      </c>
      <c r="BS122" s="63" t="n">
        <f aca="false">IF($B122&lt;=BS$2,IF($C122&gt;=BS$2,$D122,0),0)</f>
        <v>0</v>
      </c>
      <c r="BT122" s="63" t="n">
        <f aca="false">IF($B122&lt;=BT$2,IF($C122&gt;=BT$2,$D122,0),0)</f>
        <v>0</v>
      </c>
      <c r="BU122" s="63" t="n">
        <f aca="false">IF($B122&lt;=BU$2,IF($C122&gt;=BU$2,$D122,0),0)</f>
        <v>0</v>
      </c>
      <c r="BV122" s="63" t="n">
        <f aca="false">IF($B122&lt;=BV$2,IF($C122&gt;=BV$2,$D122,0),0)</f>
        <v>0</v>
      </c>
    </row>
    <row r="123" customFormat="false" ht="12.75" hidden="false" customHeight="false" outlineLevel="0" collapsed="false">
      <c r="B123" s="59" t="n">
        <v>36861</v>
      </c>
      <c r="C123" s="59" t="n">
        <v>36951</v>
      </c>
      <c r="E123" s="61" t="n">
        <v>0.48</v>
      </c>
      <c r="F123" s="7" t="s">
        <v>139</v>
      </c>
      <c r="G123" s="7" t="s">
        <v>138</v>
      </c>
      <c r="H123" s="73" t="n">
        <f aca="false">((I123-E123)*SUM(M123:AV123)*10000)</f>
        <v>-0</v>
      </c>
      <c r="I123" s="61" t="n">
        <v>0.1675</v>
      </c>
      <c r="K123" s="7" t="str">
        <f aca="false">IF(I123=1,0,G123)</f>
        <v>west</v>
      </c>
      <c r="L123" s="63" t="n">
        <f aca="false">IF($B123&lt;=L$2,IF($C123&gt;=L$2,$D123,0),0)</f>
        <v>0</v>
      </c>
      <c r="M123" s="63" t="n">
        <f aca="false">IF($B123&lt;=M$2,IF($C123&gt;=M$2,$D123,0),0)</f>
        <v>0</v>
      </c>
      <c r="N123" s="63" t="n">
        <f aca="false">IF($B123&lt;=N$2,IF($C123&gt;=N$2,$D123,0),0)</f>
        <v>0</v>
      </c>
      <c r="O123" s="63" t="n">
        <f aca="false">IF($B123&lt;=O$2,IF($C123&gt;=O$2,$D123,0),0)</f>
        <v>0</v>
      </c>
      <c r="P123" s="63" t="n">
        <f aca="false">IF($B123&lt;=P$2,IF($C123&gt;=P$2,$D123,0),0)</f>
        <v>0</v>
      </c>
      <c r="Q123" s="63" t="n">
        <f aca="false">IF($B123&lt;=Q$2,IF($C123&gt;=Q$2,$D123,0),0)</f>
        <v>0</v>
      </c>
      <c r="R123" s="63" t="n">
        <f aca="false">IF($B123&lt;=R$2,IF($C123&gt;=R$2,$D123,0),0)</f>
        <v>0</v>
      </c>
      <c r="S123" s="63" t="n">
        <f aca="false">IF($B123&lt;=S$2,IF($C123&gt;=S$2,$D123,0),0)</f>
        <v>0</v>
      </c>
      <c r="T123" s="63" t="n">
        <f aca="false">IF($B123&lt;=T$2,IF($C123&gt;=T$2,$D123,0),0)</f>
        <v>0</v>
      </c>
      <c r="U123" s="63" t="n">
        <f aca="false">IF($B123&lt;=U$2,IF($C123&gt;=U$2,$D123,0),0)</f>
        <v>0</v>
      </c>
      <c r="V123" s="63" t="n">
        <f aca="false">IF($B123&lt;=V$2,IF($C123&gt;=V$2,$D123,0),0)</f>
        <v>0</v>
      </c>
      <c r="W123" s="63" t="n">
        <f aca="false">IF($B123&lt;=W$2,IF($C123&gt;=W$2,$D123,0),0)</f>
        <v>0</v>
      </c>
      <c r="X123" s="63" t="n">
        <f aca="false">IF($B123&lt;=X$2,IF($C123&gt;=X$2,$D123,0),0)</f>
        <v>0</v>
      </c>
      <c r="Y123" s="63" t="n">
        <f aca="false">IF($B123&lt;=Y$2,IF($C123&gt;=Y$2,$D123,0),0)</f>
        <v>0</v>
      </c>
      <c r="Z123" s="63" t="n">
        <f aca="false">IF($B123&lt;=Z$2,IF($C123&gt;=Z$2,$D123,0),0)</f>
        <v>0</v>
      </c>
      <c r="AA123" s="63" t="n">
        <f aca="false">IF($B123&lt;=AA$2,IF($C123&gt;=AA$2,$D123,0),0)</f>
        <v>0</v>
      </c>
      <c r="AB123" s="63" t="n">
        <f aca="false">IF($B123&lt;=AB$2,IF($C123&gt;=AB$2,$D123,0),0)</f>
        <v>0</v>
      </c>
      <c r="AC123" s="63" t="n">
        <f aca="false">IF($B123&lt;=AC$2,IF($C123&gt;=AC$2,$D123,0),0)</f>
        <v>0</v>
      </c>
      <c r="AD123" s="63" t="n">
        <f aca="false">IF($B123&lt;=AD$2,IF($C123&gt;=AD$2,$D123,0),0)</f>
        <v>0</v>
      </c>
      <c r="AE123" s="63" t="n">
        <f aca="false">IF($B123&lt;=AE$2,IF($C123&gt;=AE$2,$D123,0),0)</f>
        <v>0</v>
      </c>
      <c r="AF123" s="63" t="n">
        <f aca="false">IF($B123&lt;=AF$2,IF($C123&gt;=AF$2,$D123,0),0)</f>
        <v>0</v>
      </c>
      <c r="AG123" s="63" t="n">
        <f aca="false">IF($B123&lt;=AG$2,IF($C123&gt;=AG$2,$D123,0),0)</f>
        <v>0</v>
      </c>
      <c r="AH123" s="63" t="n">
        <f aca="false">IF($B123&lt;=AH$2,IF($C123&gt;=AH$2,$D123,0),0)</f>
        <v>0</v>
      </c>
      <c r="AI123" s="63" t="n">
        <f aca="false">IF($B123&lt;=AI$2,IF($C123&gt;=AI$2,$D123,0),0)</f>
        <v>0</v>
      </c>
      <c r="AJ123" s="63" t="n">
        <f aca="false">IF($B123&lt;=AJ$2,IF($C123&gt;=AJ$2,$D123,0),0)</f>
        <v>0</v>
      </c>
      <c r="AK123" s="63" t="n">
        <f aca="false">IF($B123&lt;=AK$2,IF($C123&gt;=AK$2,$D123,0),0)</f>
        <v>0</v>
      </c>
      <c r="AL123" s="63" t="n">
        <f aca="false">IF($B123&lt;=AL$2,IF($C123&gt;=AL$2,$D123,0),0)</f>
        <v>0</v>
      </c>
      <c r="AM123" s="63" t="n">
        <f aca="false">IF($B123&lt;=AM$2,IF($C123&gt;=AM$2,$D123,0),0)</f>
        <v>0</v>
      </c>
      <c r="AN123" s="63" t="n">
        <f aca="false">IF($B123&lt;=AN$2,IF($C123&gt;=AN$2,$D123,0),0)</f>
        <v>0</v>
      </c>
      <c r="AO123" s="63" t="n">
        <f aca="false">IF($B123&lt;=AO$2,IF($C123&gt;=AO$2,$D123,0),0)</f>
        <v>0</v>
      </c>
      <c r="AP123" s="63" t="n">
        <f aca="false">IF($B123&lt;=AP$2,IF($C123&gt;=AP$2,$D123,0),0)</f>
        <v>0</v>
      </c>
      <c r="AQ123" s="63" t="n">
        <f aca="false">IF($B123&lt;=AQ$2,IF($C123&gt;=AQ$2,$D123,0),0)</f>
        <v>0</v>
      </c>
      <c r="AR123" s="63" t="n">
        <f aca="false">IF($B123&lt;=AR$2,IF($C123&gt;=AR$2,$D123,0),0)</f>
        <v>0</v>
      </c>
      <c r="AS123" s="63" t="n">
        <f aca="false">IF($B123&lt;=AS$2,IF($C123&gt;=AS$2,$D123,0),0)</f>
        <v>0</v>
      </c>
      <c r="AT123" s="63" t="n">
        <f aca="false">IF($B123&lt;=AT$2,IF($C123&gt;=AT$2,$D123,0),0)</f>
        <v>0</v>
      </c>
      <c r="AU123" s="63" t="n">
        <f aca="false">IF($B123&lt;=AU$2,IF($C123&gt;=AU$2,$D123,0),0)</f>
        <v>0</v>
      </c>
      <c r="AV123" s="63" t="n">
        <f aca="false">IF($B123&lt;=AV$2,IF($C123&gt;=AV$2,$D123,0),0)</f>
        <v>0</v>
      </c>
      <c r="AW123" s="63" t="n">
        <f aca="false">IF($B123&lt;=AW$2,IF($C123&gt;=AW$2,$D123,0),0)</f>
        <v>0</v>
      </c>
      <c r="AX123" s="63" t="n">
        <f aca="false">IF($B123&lt;=AX$2,IF($C123&gt;=AX$2,$D123,0),0)</f>
        <v>0</v>
      </c>
      <c r="AY123" s="63" t="n">
        <f aca="false">IF($B123&lt;=AY$2,IF($C123&gt;=AY$2,$D123,0),0)</f>
        <v>0</v>
      </c>
      <c r="AZ123" s="63" t="n">
        <f aca="false">IF($B123&lt;=AZ$2,IF($C123&gt;=AZ$2,$D123,0),0)</f>
        <v>0</v>
      </c>
      <c r="BA123" s="63" t="n">
        <f aca="false">IF($B123&lt;=BA$2,IF($C123&gt;=BA$2,$D123,0),0)</f>
        <v>0</v>
      </c>
      <c r="BB123" s="63" t="n">
        <f aca="false">IF($B123&lt;=BB$2,IF($C123&gt;=BB$2,$D123,0),0)</f>
        <v>0</v>
      </c>
      <c r="BC123" s="63" t="n">
        <f aca="false">IF($B123&lt;=BC$2,IF($C123&gt;=BC$2,$D123,0),0)</f>
        <v>0</v>
      </c>
      <c r="BD123" s="63" t="n">
        <f aca="false">IF($B123&lt;=BD$2,IF($C123&gt;=BD$2,$D123,0),0)</f>
        <v>0</v>
      </c>
      <c r="BE123" s="63" t="n">
        <f aca="false">IF($B123&lt;=BE$2,IF($C123&gt;=BE$2,$D123,0),0)</f>
        <v>0</v>
      </c>
      <c r="BF123" s="63" t="n">
        <f aca="false">IF($B123&lt;=BF$2,IF($C123&gt;=BF$2,$D123,0),0)</f>
        <v>0</v>
      </c>
      <c r="BG123" s="63" t="n">
        <f aca="false">IF($B123&lt;=BG$2,IF($C123&gt;=BG$2,$D123,0),0)</f>
        <v>0</v>
      </c>
      <c r="BH123" s="63" t="n">
        <f aca="false">IF($B123&lt;=BH$2,IF($C123&gt;=BH$2,$D123,0),0)</f>
        <v>0</v>
      </c>
      <c r="BI123" s="63" t="n">
        <f aca="false">IF($B123&lt;=BI$2,IF($C123&gt;=BI$2,$D123,0),0)</f>
        <v>0</v>
      </c>
      <c r="BJ123" s="63" t="n">
        <f aca="false">IF($B123&lt;=BJ$2,IF($C123&gt;=BJ$2,$D123,0),0)</f>
        <v>0</v>
      </c>
      <c r="BK123" s="63" t="n">
        <f aca="false">IF($B123&lt;=BK$2,IF($C123&gt;=BK$2,$D123,0),0)</f>
        <v>0</v>
      </c>
      <c r="BL123" s="63" t="n">
        <f aca="false">IF($B123&lt;=BL$2,IF($C123&gt;=BL$2,$D123,0),0)</f>
        <v>0</v>
      </c>
      <c r="BM123" s="63" t="n">
        <f aca="false">IF($B123&lt;=BM$2,IF($C123&gt;=BM$2,$D123,0),0)</f>
        <v>0</v>
      </c>
      <c r="BN123" s="63" t="n">
        <f aca="false">IF($B123&lt;=BN$2,IF($C123&gt;=BN$2,$D123,0),0)</f>
        <v>0</v>
      </c>
      <c r="BO123" s="63" t="n">
        <f aca="false">IF($B123&lt;=BO$2,IF($C123&gt;=BO$2,$D123,0),0)</f>
        <v>0</v>
      </c>
      <c r="BP123" s="63" t="n">
        <f aca="false">IF($B123&lt;=BP$2,IF($C123&gt;=BP$2,$D123,0),0)</f>
        <v>0</v>
      </c>
      <c r="BQ123" s="63" t="n">
        <f aca="false">IF($B123&lt;=BQ$2,IF($C123&gt;=BQ$2,$D123,0),0)</f>
        <v>0</v>
      </c>
      <c r="BR123" s="63" t="n">
        <f aca="false">IF($B123&lt;=BR$2,IF($C123&gt;=BR$2,$D123,0),0)</f>
        <v>0</v>
      </c>
      <c r="BS123" s="63" t="n">
        <f aca="false">IF($B123&lt;=BS$2,IF($C123&gt;=BS$2,$D123,0),0)</f>
        <v>0</v>
      </c>
      <c r="BT123" s="63" t="n">
        <f aca="false">IF($B123&lt;=BT$2,IF($C123&gt;=BT$2,$D123,0),0)</f>
        <v>0</v>
      </c>
      <c r="BU123" s="63" t="n">
        <f aca="false">IF($B123&lt;=BU$2,IF($C123&gt;=BU$2,$D123,0),0)</f>
        <v>0</v>
      </c>
      <c r="BV123" s="63" t="n">
        <f aca="false">IF($B123&lt;=BV$2,IF($C123&gt;=BV$2,$D123,0),0)</f>
        <v>0</v>
      </c>
    </row>
    <row r="124" customFormat="false" ht="12.75" hidden="false" customHeight="false" outlineLevel="0" collapsed="false">
      <c r="B124" s="59" t="n">
        <v>36982</v>
      </c>
      <c r="C124" s="59" t="n">
        <v>37165</v>
      </c>
      <c r="E124" s="61" t="n">
        <v>-0.385</v>
      </c>
      <c r="F124" s="7" t="s">
        <v>137</v>
      </c>
      <c r="G124" s="7" t="s">
        <v>138</v>
      </c>
      <c r="H124" s="73" t="n">
        <f aca="false">((I124-E124)*SUM(M124:AV124)*10000)</f>
        <v>0</v>
      </c>
      <c r="I124" s="61" t="n">
        <v>-0.115</v>
      </c>
      <c r="K124" s="7" t="str">
        <f aca="false">IF(I124=1,0,G124)</f>
        <v>west</v>
      </c>
      <c r="L124" s="63" t="n">
        <f aca="false">IF($B124&lt;=L$2,IF($C124&gt;=L$2,$D124,0),0)</f>
        <v>0</v>
      </c>
      <c r="M124" s="63" t="n">
        <f aca="false">IF($B124&lt;=M$2,IF($C124&gt;=M$2,$D124,0),0)</f>
        <v>0</v>
      </c>
      <c r="N124" s="63" t="n">
        <f aca="false">IF($B124&lt;=N$2,IF($C124&gt;=N$2,$D124,0),0)</f>
        <v>0</v>
      </c>
      <c r="O124" s="63" t="n">
        <f aca="false">IF($B124&lt;=O$2,IF($C124&gt;=O$2,$D124,0),0)</f>
        <v>0</v>
      </c>
      <c r="P124" s="63" t="n">
        <f aca="false">IF($B124&lt;=P$2,IF($C124&gt;=P$2,$D124,0),0)</f>
        <v>0</v>
      </c>
      <c r="Q124" s="63" t="n">
        <f aca="false">IF($B124&lt;=Q$2,IF($C124&gt;=Q$2,$D124,0),0)</f>
        <v>0</v>
      </c>
      <c r="R124" s="63" t="n">
        <f aca="false">IF($B124&lt;=R$2,IF($C124&gt;=R$2,$D124,0),0)</f>
        <v>0</v>
      </c>
      <c r="S124" s="63" t="n">
        <f aca="false">IF($B124&lt;=S$2,IF($C124&gt;=S$2,$D124,0),0)</f>
        <v>0</v>
      </c>
      <c r="T124" s="63" t="n">
        <f aca="false">IF($B124&lt;=T$2,IF($C124&gt;=T$2,$D124,0),0)</f>
        <v>0</v>
      </c>
      <c r="U124" s="63" t="n">
        <f aca="false">IF($B124&lt;=U$2,IF($C124&gt;=U$2,$D124,0),0)</f>
        <v>0</v>
      </c>
      <c r="V124" s="63" t="n">
        <f aca="false">IF($B124&lt;=V$2,IF($C124&gt;=V$2,$D124,0),0)</f>
        <v>0</v>
      </c>
      <c r="W124" s="63" t="n">
        <f aca="false">IF($B124&lt;=W$2,IF($C124&gt;=W$2,$D124,0),0)</f>
        <v>0</v>
      </c>
      <c r="X124" s="63" t="n">
        <f aca="false">IF($B124&lt;=X$2,IF($C124&gt;=X$2,$D124,0),0)</f>
        <v>0</v>
      </c>
      <c r="Y124" s="63" t="n">
        <f aca="false">IF($B124&lt;=Y$2,IF($C124&gt;=Y$2,$D124,0),0)</f>
        <v>0</v>
      </c>
      <c r="Z124" s="63" t="n">
        <f aca="false">IF($B124&lt;=Z$2,IF($C124&gt;=Z$2,$D124,0),0)</f>
        <v>0</v>
      </c>
      <c r="AA124" s="63" t="n">
        <f aca="false">IF($B124&lt;=AA$2,IF($C124&gt;=AA$2,$D124,0),0)</f>
        <v>0</v>
      </c>
      <c r="AB124" s="63" t="n">
        <f aca="false">IF($B124&lt;=AB$2,IF($C124&gt;=AB$2,$D124,0),0)</f>
        <v>0</v>
      </c>
      <c r="AC124" s="63" t="n">
        <f aca="false">IF($B124&lt;=AC$2,IF($C124&gt;=AC$2,$D124,0),0)</f>
        <v>0</v>
      </c>
      <c r="AD124" s="63" t="n">
        <f aca="false">IF($B124&lt;=AD$2,IF($C124&gt;=AD$2,$D124,0),0)</f>
        <v>0</v>
      </c>
      <c r="AE124" s="63" t="n">
        <f aca="false">IF($B124&lt;=AE$2,IF($C124&gt;=AE$2,$D124,0),0)</f>
        <v>0</v>
      </c>
      <c r="AF124" s="63" t="n">
        <f aca="false">IF($B124&lt;=AF$2,IF($C124&gt;=AF$2,$D124,0),0)</f>
        <v>0</v>
      </c>
      <c r="AG124" s="63" t="n">
        <f aca="false">IF($B124&lt;=AG$2,IF($C124&gt;=AG$2,$D124,0),0)</f>
        <v>0</v>
      </c>
      <c r="AH124" s="63" t="n">
        <f aca="false">IF($B124&lt;=AH$2,IF($C124&gt;=AH$2,$D124,0),0)</f>
        <v>0</v>
      </c>
      <c r="AI124" s="63" t="n">
        <f aca="false">IF($B124&lt;=AI$2,IF($C124&gt;=AI$2,$D124,0),0)</f>
        <v>0</v>
      </c>
      <c r="AJ124" s="63" t="n">
        <f aca="false">IF($B124&lt;=AJ$2,IF($C124&gt;=AJ$2,$D124,0),0)</f>
        <v>0</v>
      </c>
      <c r="AK124" s="63" t="n">
        <f aca="false">IF($B124&lt;=AK$2,IF($C124&gt;=AK$2,$D124,0),0)</f>
        <v>0</v>
      </c>
      <c r="AL124" s="63" t="n">
        <f aca="false">IF($B124&lt;=AL$2,IF($C124&gt;=AL$2,$D124,0),0)</f>
        <v>0</v>
      </c>
      <c r="AM124" s="63" t="n">
        <f aca="false">IF($B124&lt;=AM$2,IF($C124&gt;=AM$2,$D124,0),0)</f>
        <v>0</v>
      </c>
      <c r="AN124" s="63" t="n">
        <f aca="false">IF($B124&lt;=AN$2,IF($C124&gt;=AN$2,$D124,0),0)</f>
        <v>0</v>
      </c>
      <c r="AO124" s="63" t="n">
        <f aca="false">IF($B124&lt;=AO$2,IF($C124&gt;=AO$2,$D124,0),0)</f>
        <v>0</v>
      </c>
      <c r="AP124" s="63" t="n">
        <f aca="false">IF($B124&lt;=AP$2,IF($C124&gt;=AP$2,$D124,0),0)</f>
        <v>0</v>
      </c>
      <c r="AQ124" s="63" t="n">
        <f aca="false">IF($B124&lt;=AQ$2,IF($C124&gt;=AQ$2,$D124,0),0)</f>
        <v>0</v>
      </c>
      <c r="AR124" s="63" t="n">
        <f aca="false">IF($B124&lt;=AR$2,IF($C124&gt;=AR$2,$D124,0),0)</f>
        <v>0</v>
      </c>
      <c r="AS124" s="63" t="n">
        <f aca="false">IF($B124&lt;=AS$2,IF($C124&gt;=AS$2,$D124,0),0)</f>
        <v>0</v>
      </c>
      <c r="AT124" s="63" t="n">
        <f aca="false">IF($B124&lt;=AT$2,IF($C124&gt;=AT$2,$D124,0),0)</f>
        <v>0</v>
      </c>
      <c r="AU124" s="63" t="n">
        <f aca="false">IF($B124&lt;=AU$2,IF($C124&gt;=AU$2,$D124,0),0)</f>
        <v>0</v>
      </c>
      <c r="AV124" s="63" t="n">
        <f aca="false">IF($B124&lt;=AV$2,IF($C124&gt;=AV$2,$D124,0),0)</f>
        <v>0</v>
      </c>
      <c r="AW124" s="63" t="n">
        <f aca="false">IF($B124&lt;=AW$2,IF($C124&gt;=AW$2,$D124,0),0)</f>
        <v>0</v>
      </c>
      <c r="AX124" s="63" t="n">
        <f aca="false">IF($B124&lt;=AX$2,IF($C124&gt;=AX$2,$D124,0),0)</f>
        <v>0</v>
      </c>
      <c r="AY124" s="63" t="n">
        <f aca="false">IF($B124&lt;=AY$2,IF($C124&gt;=AY$2,$D124,0),0)</f>
        <v>0</v>
      </c>
      <c r="AZ124" s="63" t="n">
        <f aca="false">IF($B124&lt;=AZ$2,IF($C124&gt;=AZ$2,$D124,0),0)</f>
        <v>0</v>
      </c>
      <c r="BA124" s="63" t="n">
        <f aca="false">IF($B124&lt;=BA$2,IF($C124&gt;=BA$2,$D124,0),0)</f>
        <v>0</v>
      </c>
      <c r="BB124" s="63" t="n">
        <f aca="false">IF($B124&lt;=BB$2,IF($C124&gt;=BB$2,$D124,0),0)</f>
        <v>0</v>
      </c>
      <c r="BC124" s="63" t="n">
        <f aca="false">IF($B124&lt;=BC$2,IF($C124&gt;=BC$2,$D124,0),0)</f>
        <v>0</v>
      </c>
      <c r="BD124" s="63" t="n">
        <f aca="false">IF($B124&lt;=BD$2,IF($C124&gt;=BD$2,$D124,0),0)</f>
        <v>0</v>
      </c>
      <c r="BE124" s="63" t="n">
        <f aca="false">IF($B124&lt;=BE$2,IF($C124&gt;=BE$2,$D124,0),0)</f>
        <v>0</v>
      </c>
      <c r="BF124" s="63" t="n">
        <f aca="false">IF($B124&lt;=BF$2,IF($C124&gt;=BF$2,$D124,0),0)</f>
        <v>0</v>
      </c>
      <c r="BG124" s="63" t="n">
        <f aca="false">IF($B124&lt;=BG$2,IF($C124&gt;=BG$2,$D124,0),0)</f>
        <v>0</v>
      </c>
      <c r="BH124" s="63" t="n">
        <f aca="false">IF($B124&lt;=BH$2,IF($C124&gt;=BH$2,$D124,0),0)</f>
        <v>0</v>
      </c>
      <c r="BI124" s="63" t="n">
        <f aca="false">IF($B124&lt;=BI$2,IF($C124&gt;=BI$2,$D124,0),0)</f>
        <v>0</v>
      </c>
      <c r="BJ124" s="63" t="n">
        <f aca="false">IF($B124&lt;=BJ$2,IF($C124&gt;=BJ$2,$D124,0),0)</f>
        <v>0</v>
      </c>
      <c r="BK124" s="63" t="n">
        <f aca="false">IF($B124&lt;=BK$2,IF($C124&gt;=BK$2,$D124,0),0)</f>
        <v>0</v>
      </c>
      <c r="BL124" s="63" t="n">
        <f aca="false">IF($B124&lt;=BL$2,IF($C124&gt;=BL$2,$D124,0),0)</f>
        <v>0</v>
      </c>
      <c r="BM124" s="63" t="n">
        <f aca="false">IF($B124&lt;=BM$2,IF($C124&gt;=BM$2,$D124,0),0)</f>
        <v>0</v>
      </c>
      <c r="BN124" s="63" t="n">
        <f aca="false">IF($B124&lt;=BN$2,IF($C124&gt;=BN$2,$D124,0),0)</f>
        <v>0</v>
      </c>
      <c r="BO124" s="63" t="n">
        <f aca="false">IF($B124&lt;=BO$2,IF($C124&gt;=BO$2,$D124,0),0)</f>
        <v>0</v>
      </c>
      <c r="BP124" s="63" t="n">
        <f aca="false">IF($B124&lt;=BP$2,IF($C124&gt;=BP$2,$D124,0),0)</f>
        <v>0</v>
      </c>
      <c r="BQ124" s="63" t="n">
        <f aca="false">IF($B124&lt;=BQ$2,IF($C124&gt;=BQ$2,$D124,0),0)</f>
        <v>0</v>
      </c>
      <c r="BR124" s="63" t="n">
        <f aca="false">IF($B124&lt;=BR$2,IF($C124&gt;=BR$2,$D124,0),0)</f>
        <v>0</v>
      </c>
      <c r="BS124" s="63" t="n">
        <f aca="false">IF($B124&lt;=BS$2,IF($C124&gt;=BS$2,$D124,0),0)</f>
        <v>0</v>
      </c>
      <c r="BT124" s="63" t="n">
        <f aca="false">IF($B124&lt;=BT$2,IF($C124&gt;=BT$2,$D124,0),0)</f>
        <v>0</v>
      </c>
      <c r="BU124" s="63" t="n">
        <f aca="false">IF($B124&lt;=BU$2,IF($C124&gt;=BU$2,$D124,0),0)</f>
        <v>0</v>
      </c>
      <c r="BV124" s="63" t="n">
        <f aca="false">IF($B124&lt;=BV$2,IF($C124&gt;=BV$2,$D124,0),0)</f>
        <v>0</v>
      </c>
    </row>
    <row r="125" customFormat="false" ht="12.75" hidden="false" customHeight="false" outlineLevel="0" collapsed="false">
      <c r="B125" s="59" t="n">
        <v>36982</v>
      </c>
      <c r="C125" s="59" t="n">
        <v>37165</v>
      </c>
      <c r="E125" s="61" t="n">
        <v>-0.39</v>
      </c>
      <c r="F125" s="7" t="s">
        <v>137</v>
      </c>
      <c r="G125" s="7" t="s">
        <v>138</v>
      </c>
      <c r="H125" s="73" t="n">
        <f aca="false">((I125-E125)*SUM(M125:AV125)*10000)</f>
        <v>-0</v>
      </c>
      <c r="I125" s="61" t="n">
        <v>-0.72</v>
      </c>
      <c r="K125" s="7" t="str">
        <f aca="false">IF(I125=1,0,G125)</f>
        <v>west</v>
      </c>
      <c r="L125" s="63" t="n">
        <f aca="false">IF($B125&lt;=L$2,IF($C125&gt;=L$2,$D125,0),0)</f>
        <v>0</v>
      </c>
      <c r="M125" s="63" t="n">
        <f aca="false">IF($B125&lt;=M$2,IF($C125&gt;=M$2,$D125,0),0)</f>
        <v>0</v>
      </c>
      <c r="N125" s="63" t="n">
        <f aca="false">IF($B125&lt;=N$2,IF($C125&gt;=N$2,$D125,0),0)</f>
        <v>0</v>
      </c>
      <c r="O125" s="63" t="n">
        <f aca="false">IF($B125&lt;=O$2,IF($C125&gt;=O$2,$D125,0),0)</f>
        <v>0</v>
      </c>
      <c r="P125" s="63" t="n">
        <f aca="false">IF($B125&lt;=P$2,IF($C125&gt;=P$2,$D125,0),0)</f>
        <v>0</v>
      </c>
      <c r="Q125" s="63" t="n">
        <f aca="false">IF($B125&lt;=Q$2,IF($C125&gt;=Q$2,$D125,0),0)</f>
        <v>0</v>
      </c>
      <c r="R125" s="63" t="n">
        <f aca="false">IF($B125&lt;=R$2,IF($C125&gt;=R$2,$D125,0),0)</f>
        <v>0</v>
      </c>
      <c r="S125" s="63" t="n">
        <f aca="false">IF($B125&lt;=S$2,IF($C125&gt;=S$2,$D125,0),0)</f>
        <v>0</v>
      </c>
      <c r="T125" s="63" t="n">
        <f aca="false">IF($B125&lt;=T$2,IF($C125&gt;=T$2,$D125,0),0)</f>
        <v>0</v>
      </c>
      <c r="U125" s="63" t="n">
        <f aca="false">IF($B125&lt;=U$2,IF($C125&gt;=U$2,$D125,0),0)</f>
        <v>0</v>
      </c>
      <c r="V125" s="63" t="n">
        <f aca="false">IF($B125&lt;=V$2,IF($C125&gt;=V$2,$D125,0),0)</f>
        <v>0</v>
      </c>
      <c r="W125" s="63" t="n">
        <f aca="false">IF($B125&lt;=W$2,IF($C125&gt;=W$2,$D125,0),0)</f>
        <v>0</v>
      </c>
      <c r="X125" s="63" t="n">
        <f aca="false">IF($B125&lt;=X$2,IF($C125&gt;=X$2,$D125,0),0)</f>
        <v>0</v>
      </c>
      <c r="Y125" s="63" t="n">
        <f aca="false">IF($B125&lt;=Y$2,IF($C125&gt;=Y$2,$D125,0),0)</f>
        <v>0</v>
      </c>
      <c r="Z125" s="63" t="n">
        <f aca="false">IF($B125&lt;=Z$2,IF($C125&gt;=Z$2,$D125,0),0)</f>
        <v>0</v>
      </c>
      <c r="AA125" s="63" t="n">
        <f aca="false">IF($B125&lt;=AA$2,IF($C125&gt;=AA$2,$D125,0),0)</f>
        <v>0</v>
      </c>
      <c r="AB125" s="63" t="n">
        <f aca="false">IF($B125&lt;=AB$2,IF($C125&gt;=AB$2,$D125,0),0)</f>
        <v>0</v>
      </c>
      <c r="AC125" s="63" t="n">
        <f aca="false">IF($B125&lt;=AC$2,IF($C125&gt;=AC$2,$D125,0),0)</f>
        <v>0</v>
      </c>
      <c r="AD125" s="63" t="n">
        <f aca="false">IF($B125&lt;=AD$2,IF($C125&gt;=AD$2,$D125,0),0)</f>
        <v>0</v>
      </c>
      <c r="AE125" s="63" t="n">
        <f aca="false">IF($B125&lt;=AE$2,IF($C125&gt;=AE$2,$D125,0),0)</f>
        <v>0</v>
      </c>
      <c r="AF125" s="63" t="n">
        <f aca="false">IF($B125&lt;=AF$2,IF($C125&gt;=AF$2,$D125,0),0)</f>
        <v>0</v>
      </c>
      <c r="AG125" s="63" t="n">
        <f aca="false">IF($B125&lt;=AG$2,IF($C125&gt;=AG$2,$D125,0),0)</f>
        <v>0</v>
      </c>
      <c r="AH125" s="63" t="n">
        <f aca="false">IF($B125&lt;=AH$2,IF($C125&gt;=AH$2,$D125,0),0)</f>
        <v>0</v>
      </c>
      <c r="AI125" s="63" t="n">
        <f aca="false">IF($B125&lt;=AI$2,IF($C125&gt;=AI$2,$D125,0),0)</f>
        <v>0</v>
      </c>
      <c r="AJ125" s="63" t="n">
        <f aca="false">IF($B125&lt;=AJ$2,IF($C125&gt;=AJ$2,$D125,0),0)</f>
        <v>0</v>
      </c>
      <c r="AK125" s="63" t="n">
        <f aca="false">IF($B125&lt;=AK$2,IF($C125&gt;=AK$2,$D125,0),0)</f>
        <v>0</v>
      </c>
      <c r="AL125" s="63" t="n">
        <f aca="false">IF($B125&lt;=AL$2,IF($C125&gt;=AL$2,$D125,0),0)</f>
        <v>0</v>
      </c>
      <c r="AM125" s="63" t="n">
        <f aca="false">IF($B125&lt;=AM$2,IF($C125&gt;=AM$2,$D125,0),0)</f>
        <v>0</v>
      </c>
      <c r="AN125" s="63" t="n">
        <f aca="false">IF($B125&lt;=AN$2,IF($C125&gt;=AN$2,$D125,0),0)</f>
        <v>0</v>
      </c>
      <c r="AO125" s="63" t="n">
        <f aca="false">IF($B125&lt;=AO$2,IF($C125&gt;=AO$2,$D125,0),0)</f>
        <v>0</v>
      </c>
      <c r="AP125" s="63" t="n">
        <f aca="false">IF($B125&lt;=AP$2,IF($C125&gt;=AP$2,$D125,0),0)</f>
        <v>0</v>
      </c>
      <c r="AQ125" s="63" t="n">
        <f aca="false">IF($B125&lt;=AQ$2,IF($C125&gt;=AQ$2,$D125,0),0)</f>
        <v>0</v>
      </c>
      <c r="AR125" s="63" t="n">
        <f aca="false">IF($B125&lt;=AR$2,IF($C125&gt;=AR$2,$D125,0),0)</f>
        <v>0</v>
      </c>
      <c r="AS125" s="63" t="n">
        <f aca="false">IF($B125&lt;=AS$2,IF($C125&gt;=AS$2,$D125,0),0)</f>
        <v>0</v>
      </c>
      <c r="AT125" s="63" t="n">
        <f aca="false">IF($B125&lt;=AT$2,IF($C125&gt;=AT$2,$D125,0),0)</f>
        <v>0</v>
      </c>
      <c r="AU125" s="63" t="n">
        <f aca="false">IF($B125&lt;=AU$2,IF($C125&gt;=AU$2,$D125,0),0)</f>
        <v>0</v>
      </c>
      <c r="AV125" s="63" t="n">
        <f aca="false">IF($B125&lt;=AV$2,IF($C125&gt;=AV$2,$D125,0),0)</f>
        <v>0</v>
      </c>
      <c r="AW125" s="63" t="n">
        <f aca="false">IF($B125&lt;=AW$2,IF($C125&gt;=AW$2,$D125,0),0)</f>
        <v>0</v>
      </c>
      <c r="AX125" s="63" t="n">
        <f aca="false">IF($B125&lt;=AX$2,IF($C125&gt;=AX$2,$D125,0),0)</f>
        <v>0</v>
      </c>
      <c r="AY125" s="63" t="n">
        <f aca="false">IF($B125&lt;=AY$2,IF($C125&gt;=AY$2,$D125,0),0)</f>
        <v>0</v>
      </c>
      <c r="AZ125" s="63" t="n">
        <f aca="false">IF($B125&lt;=AZ$2,IF($C125&gt;=AZ$2,$D125,0),0)</f>
        <v>0</v>
      </c>
      <c r="BA125" s="63" t="n">
        <f aca="false">IF($B125&lt;=BA$2,IF($C125&gt;=BA$2,$D125,0),0)</f>
        <v>0</v>
      </c>
      <c r="BB125" s="63" t="n">
        <f aca="false">IF($B125&lt;=BB$2,IF($C125&gt;=BB$2,$D125,0),0)</f>
        <v>0</v>
      </c>
      <c r="BC125" s="63" t="n">
        <f aca="false">IF($B125&lt;=BC$2,IF($C125&gt;=BC$2,$D125,0),0)</f>
        <v>0</v>
      </c>
      <c r="BD125" s="63" t="n">
        <f aca="false">IF($B125&lt;=BD$2,IF($C125&gt;=BD$2,$D125,0),0)</f>
        <v>0</v>
      </c>
      <c r="BE125" s="63" t="n">
        <f aca="false">IF($B125&lt;=BE$2,IF($C125&gt;=BE$2,$D125,0),0)</f>
        <v>0</v>
      </c>
      <c r="BF125" s="63" t="n">
        <f aca="false">IF($B125&lt;=BF$2,IF($C125&gt;=BF$2,$D125,0),0)</f>
        <v>0</v>
      </c>
      <c r="BG125" s="63" t="n">
        <f aca="false">IF($B125&lt;=BG$2,IF($C125&gt;=BG$2,$D125,0),0)</f>
        <v>0</v>
      </c>
      <c r="BH125" s="63" t="n">
        <f aca="false">IF($B125&lt;=BH$2,IF($C125&gt;=BH$2,$D125,0),0)</f>
        <v>0</v>
      </c>
      <c r="BI125" s="63" t="n">
        <f aca="false">IF($B125&lt;=BI$2,IF($C125&gt;=BI$2,$D125,0),0)</f>
        <v>0</v>
      </c>
      <c r="BJ125" s="63" t="n">
        <f aca="false">IF($B125&lt;=BJ$2,IF($C125&gt;=BJ$2,$D125,0),0)</f>
        <v>0</v>
      </c>
      <c r="BK125" s="63" t="n">
        <f aca="false">IF($B125&lt;=BK$2,IF($C125&gt;=BK$2,$D125,0),0)</f>
        <v>0</v>
      </c>
      <c r="BL125" s="63" t="n">
        <f aca="false">IF($B125&lt;=BL$2,IF($C125&gt;=BL$2,$D125,0),0)</f>
        <v>0</v>
      </c>
      <c r="BM125" s="63" t="n">
        <f aca="false">IF($B125&lt;=BM$2,IF($C125&gt;=BM$2,$D125,0),0)</f>
        <v>0</v>
      </c>
      <c r="BN125" s="63" t="n">
        <f aca="false">IF($B125&lt;=BN$2,IF($C125&gt;=BN$2,$D125,0),0)</f>
        <v>0</v>
      </c>
      <c r="BO125" s="63" t="n">
        <f aca="false">IF($B125&lt;=BO$2,IF($C125&gt;=BO$2,$D125,0),0)</f>
        <v>0</v>
      </c>
      <c r="BP125" s="63" t="n">
        <f aca="false">IF($B125&lt;=BP$2,IF($C125&gt;=BP$2,$D125,0),0)</f>
        <v>0</v>
      </c>
      <c r="BQ125" s="63" t="n">
        <f aca="false">IF($B125&lt;=BQ$2,IF($C125&gt;=BQ$2,$D125,0),0)</f>
        <v>0</v>
      </c>
      <c r="BR125" s="63" t="n">
        <f aca="false">IF($B125&lt;=BR$2,IF($C125&gt;=BR$2,$D125,0),0)</f>
        <v>0</v>
      </c>
      <c r="BS125" s="63" t="n">
        <f aca="false">IF($B125&lt;=BS$2,IF($C125&gt;=BS$2,$D125,0),0)</f>
        <v>0</v>
      </c>
      <c r="BT125" s="63" t="n">
        <f aca="false">IF($B125&lt;=BT$2,IF($C125&gt;=BT$2,$D125,0),0)</f>
        <v>0</v>
      </c>
      <c r="BU125" s="63" t="n">
        <f aca="false">IF($B125&lt;=BU$2,IF($C125&gt;=BU$2,$D125,0),0)</f>
        <v>0</v>
      </c>
      <c r="BV125" s="63" t="n">
        <f aca="false">IF($B125&lt;=BV$2,IF($C125&gt;=BV$2,$D125,0),0)</f>
        <v>0</v>
      </c>
    </row>
    <row r="126" customFormat="false" ht="12.75" hidden="false" customHeight="false" outlineLevel="0" collapsed="false">
      <c r="B126" s="59" t="n">
        <v>36861</v>
      </c>
      <c r="C126" s="59" t="n">
        <v>36951</v>
      </c>
      <c r="E126" s="61" t="n">
        <v>-0.1825</v>
      </c>
      <c r="F126" s="7" t="s">
        <v>137</v>
      </c>
      <c r="G126" s="7" t="s">
        <v>138</v>
      </c>
      <c r="H126" s="73" t="n">
        <f aca="false">((I126-E126)*SUM(M126:AV126)*10000)</f>
        <v>0</v>
      </c>
      <c r="I126" s="61" t="n">
        <v>-0.115</v>
      </c>
      <c r="K126" s="7" t="str">
        <f aca="false">IF(I126=1,0,G126)</f>
        <v>west</v>
      </c>
      <c r="L126" s="63" t="n">
        <f aca="false">IF($B126&lt;=L$2,IF($C126&gt;=L$2,$D126,0),0)</f>
        <v>0</v>
      </c>
      <c r="M126" s="63" t="n">
        <f aca="false">IF($B126&lt;=M$2,IF($C126&gt;=M$2,$D126,0),0)</f>
        <v>0</v>
      </c>
      <c r="N126" s="63" t="n">
        <f aca="false">IF($B126&lt;=N$2,IF($C126&gt;=N$2,$D126,0),0)</f>
        <v>0</v>
      </c>
      <c r="O126" s="63" t="n">
        <f aca="false">IF($B126&lt;=O$2,IF($C126&gt;=O$2,$D126,0),0)</f>
        <v>0</v>
      </c>
      <c r="P126" s="63" t="n">
        <f aca="false">IF($B126&lt;=P$2,IF($C126&gt;=P$2,$D126,0),0)</f>
        <v>0</v>
      </c>
      <c r="Q126" s="63" t="n">
        <f aca="false">IF($B126&lt;=Q$2,IF($C126&gt;=Q$2,$D126,0),0)</f>
        <v>0</v>
      </c>
      <c r="R126" s="63" t="n">
        <f aca="false">IF($B126&lt;=R$2,IF($C126&gt;=R$2,$D126,0),0)</f>
        <v>0</v>
      </c>
      <c r="S126" s="63" t="n">
        <f aca="false">IF($B126&lt;=S$2,IF($C126&gt;=S$2,$D126,0),0)</f>
        <v>0</v>
      </c>
      <c r="T126" s="63" t="n">
        <f aca="false">IF($B126&lt;=T$2,IF($C126&gt;=T$2,$D126,0),0)</f>
        <v>0</v>
      </c>
      <c r="U126" s="63" t="n">
        <f aca="false">IF($B126&lt;=U$2,IF($C126&gt;=U$2,$D126,0),0)</f>
        <v>0</v>
      </c>
      <c r="V126" s="63" t="n">
        <f aca="false">IF($B126&lt;=V$2,IF($C126&gt;=V$2,$D126,0),0)</f>
        <v>0</v>
      </c>
      <c r="W126" s="63" t="n">
        <f aca="false">IF($B126&lt;=W$2,IF($C126&gt;=W$2,$D126,0),0)</f>
        <v>0</v>
      </c>
      <c r="X126" s="63" t="n">
        <f aca="false">IF($B126&lt;=X$2,IF($C126&gt;=X$2,$D126,0),0)</f>
        <v>0</v>
      </c>
      <c r="Y126" s="63" t="n">
        <f aca="false">IF($B126&lt;=Y$2,IF($C126&gt;=Y$2,$D126,0),0)</f>
        <v>0</v>
      </c>
      <c r="Z126" s="63" t="n">
        <f aca="false">IF($B126&lt;=Z$2,IF($C126&gt;=Z$2,$D126,0),0)</f>
        <v>0</v>
      </c>
      <c r="AA126" s="63" t="n">
        <f aca="false">IF($B126&lt;=AA$2,IF($C126&gt;=AA$2,$D126,0),0)</f>
        <v>0</v>
      </c>
      <c r="AB126" s="63" t="n">
        <f aca="false">IF($B126&lt;=AB$2,IF($C126&gt;=AB$2,$D126,0),0)</f>
        <v>0</v>
      </c>
      <c r="AC126" s="63" t="n">
        <f aca="false">IF($B126&lt;=AC$2,IF($C126&gt;=AC$2,$D126,0),0)</f>
        <v>0</v>
      </c>
      <c r="AD126" s="63" t="n">
        <f aca="false">IF($B126&lt;=AD$2,IF($C126&gt;=AD$2,$D126,0),0)</f>
        <v>0</v>
      </c>
      <c r="AE126" s="63" t="n">
        <f aca="false">IF($B126&lt;=AE$2,IF($C126&gt;=AE$2,$D126,0),0)</f>
        <v>0</v>
      </c>
      <c r="AF126" s="63" t="n">
        <f aca="false">IF($B126&lt;=AF$2,IF($C126&gt;=AF$2,$D126,0),0)</f>
        <v>0</v>
      </c>
      <c r="AG126" s="63" t="n">
        <f aca="false">IF($B126&lt;=AG$2,IF($C126&gt;=AG$2,$D126,0),0)</f>
        <v>0</v>
      </c>
      <c r="AH126" s="63" t="n">
        <f aca="false">IF($B126&lt;=AH$2,IF($C126&gt;=AH$2,$D126,0),0)</f>
        <v>0</v>
      </c>
      <c r="AI126" s="63" t="n">
        <f aca="false">IF($B126&lt;=AI$2,IF($C126&gt;=AI$2,$D126,0),0)</f>
        <v>0</v>
      </c>
      <c r="AJ126" s="63" t="n">
        <f aca="false">IF($B126&lt;=AJ$2,IF($C126&gt;=AJ$2,$D126,0),0)</f>
        <v>0</v>
      </c>
      <c r="AK126" s="63" t="n">
        <f aca="false">IF($B126&lt;=AK$2,IF($C126&gt;=AK$2,$D126,0),0)</f>
        <v>0</v>
      </c>
      <c r="AL126" s="63" t="n">
        <f aca="false">IF($B126&lt;=AL$2,IF($C126&gt;=AL$2,$D126,0),0)</f>
        <v>0</v>
      </c>
      <c r="AM126" s="63" t="n">
        <f aca="false">IF($B126&lt;=AM$2,IF($C126&gt;=AM$2,$D126,0),0)</f>
        <v>0</v>
      </c>
      <c r="AN126" s="63" t="n">
        <f aca="false">IF($B126&lt;=AN$2,IF($C126&gt;=AN$2,$D126,0),0)</f>
        <v>0</v>
      </c>
      <c r="AO126" s="63" t="n">
        <f aca="false">IF($B126&lt;=AO$2,IF($C126&gt;=AO$2,$D126,0),0)</f>
        <v>0</v>
      </c>
      <c r="AP126" s="63" t="n">
        <f aca="false">IF($B126&lt;=AP$2,IF($C126&gt;=AP$2,$D126,0),0)</f>
        <v>0</v>
      </c>
      <c r="AQ126" s="63" t="n">
        <f aca="false">IF($B126&lt;=AQ$2,IF($C126&gt;=AQ$2,$D126,0),0)</f>
        <v>0</v>
      </c>
      <c r="AR126" s="63" t="n">
        <f aca="false">IF($B126&lt;=AR$2,IF($C126&gt;=AR$2,$D126,0),0)</f>
        <v>0</v>
      </c>
      <c r="AS126" s="63" t="n">
        <f aca="false">IF($B126&lt;=AS$2,IF($C126&gt;=AS$2,$D126,0),0)</f>
        <v>0</v>
      </c>
      <c r="AT126" s="63" t="n">
        <f aca="false">IF($B126&lt;=AT$2,IF($C126&gt;=AT$2,$D126,0),0)</f>
        <v>0</v>
      </c>
      <c r="AU126" s="63" t="n">
        <f aca="false">IF($B126&lt;=AU$2,IF($C126&gt;=AU$2,$D126,0),0)</f>
        <v>0</v>
      </c>
      <c r="AV126" s="63" t="n">
        <f aca="false">IF($B126&lt;=AV$2,IF($C126&gt;=AV$2,$D126,0),0)</f>
        <v>0</v>
      </c>
      <c r="AW126" s="63" t="n">
        <f aca="false">IF($B126&lt;=AW$2,IF($C126&gt;=AW$2,$D126,0),0)</f>
        <v>0</v>
      </c>
      <c r="AX126" s="63" t="n">
        <f aca="false">IF($B126&lt;=AX$2,IF($C126&gt;=AX$2,$D126,0),0)</f>
        <v>0</v>
      </c>
      <c r="AY126" s="63" t="n">
        <f aca="false">IF($B126&lt;=AY$2,IF($C126&gt;=AY$2,$D126,0),0)</f>
        <v>0</v>
      </c>
      <c r="AZ126" s="63" t="n">
        <f aca="false">IF($B126&lt;=AZ$2,IF($C126&gt;=AZ$2,$D126,0),0)</f>
        <v>0</v>
      </c>
      <c r="BA126" s="63" t="n">
        <f aca="false">IF($B126&lt;=BA$2,IF($C126&gt;=BA$2,$D126,0),0)</f>
        <v>0</v>
      </c>
      <c r="BB126" s="63" t="n">
        <f aca="false">IF($B126&lt;=BB$2,IF($C126&gt;=BB$2,$D126,0),0)</f>
        <v>0</v>
      </c>
      <c r="BC126" s="63" t="n">
        <f aca="false">IF($B126&lt;=BC$2,IF($C126&gt;=BC$2,$D126,0),0)</f>
        <v>0</v>
      </c>
      <c r="BD126" s="63" t="n">
        <f aca="false">IF($B126&lt;=BD$2,IF($C126&gt;=BD$2,$D126,0),0)</f>
        <v>0</v>
      </c>
      <c r="BE126" s="63" t="n">
        <f aca="false">IF($B126&lt;=BE$2,IF($C126&gt;=BE$2,$D126,0),0)</f>
        <v>0</v>
      </c>
      <c r="BF126" s="63" t="n">
        <f aca="false">IF($B126&lt;=BF$2,IF($C126&gt;=BF$2,$D126,0),0)</f>
        <v>0</v>
      </c>
      <c r="BG126" s="63" t="n">
        <f aca="false">IF($B126&lt;=BG$2,IF($C126&gt;=BG$2,$D126,0),0)</f>
        <v>0</v>
      </c>
      <c r="BH126" s="63" t="n">
        <f aca="false">IF($B126&lt;=BH$2,IF($C126&gt;=BH$2,$D126,0),0)</f>
        <v>0</v>
      </c>
      <c r="BI126" s="63" t="n">
        <f aca="false">IF($B126&lt;=BI$2,IF($C126&gt;=BI$2,$D126,0),0)</f>
        <v>0</v>
      </c>
      <c r="BJ126" s="63" t="n">
        <f aca="false">IF($B126&lt;=BJ$2,IF($C126&gt;=BJ$2,$D126,0),0)</f>
        <v>0</v>
      </c>
      <c r="BK126" s="63" t="n">
        <f aca="false">IF($B126&lt;=BK$2,IF($C126&gt;=BK$2,$D126,0),0)</f>
        <v>0</v>
      </c>
      <c r="BL126" s="63" t="n">
        <f aca="false">IF($B126&lt;=BL$2,IF($C126&gt;=BL$2,$D126,0),0)</f>
        <v>0</v>
      </c>
      <c r="BM126" s="63" t="n">
        <f aca="false">IF($B126&lt;=BM$2,IF($C126&gt;=BM$2,$D126,0),0)</f>
        <v>0</v>
      </c>
      <c r="BN126" s="63" t="n">
        <f aca="false">IF($B126&lt;=BN$2,IF($C126&gt;=BN$2,$D126,0),0)</f>
        <v>0</v>
      </c>
      <c r="BO126" s="63" t="n">
        <f aca="false">IF($B126&lt;=BO$2,IF($C126&gt;=BO$2,$D126,0),0)</f>
        <v>0</v>
      </c>
      <c r="BP126" s="63" t="n">
        <f aca="false">IF($B126&lt;=BP$2,IF($C126&gt;=BP$2,$D126,0),0)</f>
        <v>0</v>
      </c>
      <c r="BQ126" s="63" t="n">
        <f aca="false">IF($B126&lt;=BQ$2,IF($C126&gt;=BQ$2,$D126,0),0)</f>
        <v>0</v>
      </c>
      <c r="BR126" s="63" t="n">
        <f aca="false">IF($B126&lt;=BR$2,IF($C126&gt;=BR$2,$D126,0),0)</f>
        <v>0</v>
      </c>
      <c r="BS126" s="63" t="n">
        <f aca="false">IF($B126&lt;=BS$2,IF($C126&gt;=BS$2,$D126,0),0)</f>
        <v>0</v>
      </c>
      <c r="BT126" s="63" t="n">
        <f aca="false">IF($B126&lt;=BT$2,IF($C126&gt;=BT$2,$D126,0),0)</f>
        <v>0</v>
      </c>
      <c r="BU126" s="63" t="n">
        <f aca="false">IF($B126&lt;=BU$2,IF($C126&gt;=BU$2,$D126,0),0)</f>
        <v>0</v>
      </c>
      <c r="BV126" s="63" t="n">
        <f aca="false">IF($B126&lt;=BV$2,IF($C126&gt;=BV$2,$D126,0),0)</f>
        <v>0</v>
      </c>
    </row>
    <row r="127" customFormat="false" ht="12.75" hidden="false" customHeight="false" outlineLevel="0" collapsed="false">
      <c r="B127" s="59" t="n">
        <v>36861</v>
      </c>
      <c r="C127" s="59" t="n">
        <v>36951</v>
      </c>
      <c r="E127" s="61" t="n">
        <v>-0.235</v>
      </c>
      <c r="F127" s="7" t="s">
        <v>136</v>
      </c>
      <c r="G127" s="7" t="s">
        <v>138</v>
      </c>
      <c r="H127" s="73" t="n">
        <f aca="false">((I127-E127)*SUM(M127:AV127)*10000)</f>
        <v>-0</v>
      </c>
      <c r="I127" s="61" t="n">
        <v>-0.72</v>
      </c>
      <c r="K127" s="7" t="str">
        <f aca="false">IF(I127=1,0,G127)</f>
        <v>west</v>
      </c>
      <c r="L127" s="63" t="n">
        <f aca="false">IF($B127&lt;=L$2,IF($C127&gt;=L$2,$D127,0),0)</f>
        <v>0</v>
      </c>
      <c r="M127" s="63" t="n">
        <f aca="false">IF($B127&lt;=M$2,IF($C127&gt;=M$2,$D127,0),0)</f>
        <v>0</v>
      </c>
      <c r="N127" s="63" t="n">
        <f aca="false">IF($B127&lt;=N$2,IF($C127&gt;=N$2,$D127,0),0)</f>
        <v>0</v>
      </c>
      <c r="O127" s="63" t="n">
        <f aca="false">IF($B127&lt;=O$2,IF($C127&gt;=O$2,$D127,0),0)</f>
        <v>0</v>
      </c>
      <c r="P127" s="63" t="n">
        <f aca="false">IF($B127&lt;=P$2,IF($C127&gt;=P$2,$D127,0),0)</f>
        <v>0</v>
      </c>
      <c r="Q127" s="63" t="n">
        <f aca="false">IF($B127&lt;=Q$2,IF($C127&gt;=Q$2,$D127,0),0)</f>
        <v>0</v>
      </c>
      <c r="R127" s="63" t="n">
        <f aca="false">IF($B127&lt;=R$2,IF($C127&gt;=R$2,$D127,0),0)</f>
        <v>0</v>
      </c>
      <c r="S127" s="63" t="n">
        <f aca="false">IF($B127&lt;=S$2,IF($C127&gt;=S$2,$D127,0),0)</f>
        <v>0</v>
      </c>
      <c r="T127" s="63" t="n">
        <f aca="false">IF($B127&lt;=T$2,IF($C127&gt;=T$2,$D127,0),0)</f>
        <v>0</v>
      </c>
      <c r="U127" s="63" t="n">
        <f aca="false">IF($B127&lt;=U$2,IF($C127&gt;=U$2,$D127,0),0)</f>
        <v>0</v>
      </c>
      <c r="V127" s="63" t="n">
        <f aca="false">IF($B127&lt;=V$2,IF($C127&gt;=V$2,$D127,0),0)</f>
        <v>0</v>
      </c>
      <c r="W127" s="63" t="n">
        <f aca="false">IF($B127&lt;=W$2,IF($C127&gt;=W$2,$D127,0),0)</f>
        <v>0</v>
      </c>
      <c r="X127" s="63" t="n">
        <f aca="false">IF($B127&lt;=X$2,IF($C127&gt;=X$2,$D127,0),0)</f>
        <v>0</v>
      </c>
      <c r="Y127" s="63" t="n">
        <f aca="false">IF($B127&lt;=Y$2,IF($C127&gt;=Y$2,$D127,0),0)</f>
        <v>0</v>
      </c>
      <c r="Z127" s="63" t="n">
        <f aca="false">IF($B127&lt;=Z$2,IF($C127&gt;=Z$2,$D127,0),0)</f>
        <v>0</v>
      </c>
      <c r="AA127" s="63" t="n">
        <f aca="false">IF($B127&lt;=AA$2,IF($C127&gt;=AA$2,$D127,0),0)</f>
        <v>0</v>
      </c>
      <c r="AB127" s="63" t="n">
        <f aca="false">IF($B127&lt;=AB$2,IF($C127&gt;=AB$2,$D127,0),0)</f>
        <v>0</v>
      </c>
      <c r="AC127" s="63" t="n">
        <f aca="false">IF($B127&lt;=AC$2,IF($C127&gt;=AC$2,$D127,0),0)</f>
        <v>0</v>
      </c>
      <c r="AD127" s="63" t="n">
        <f aca="false">IF($B127&lt;=AD$2,IF($C127&gt;=AD$2,$D127,0),0)</f>
        <v>0</v>
      </c>
      <c r="AE127" s="63" t="n">
        <f aca="false">IF($B127&lt;=AE$2,IF($C127&gt;=AE$2,$D127,0),0)</f>
        <v>0</v>
      </c>
      <c r="AF127" s="63" t="n">
        <f aca="false">IF($B127&lt;=AF$2,IF($C127&gt;=AF$2,$D127,0),0)</f>
        <v>0</v>
      </c>
      <c r="AG127" s="63" t="n">
        <f aca="false">IF($B127&lt;=AG$2,IF($C127&gt;=AG$2,$D127,0),0)</f>
        <v>0</v>
      </c>
      <c r="AH127" s="63" t="n">
        <f aca="false">IF($B127&lt;=AH$2,IF($C127&gt;=AH$2,$D127,0),0)</f>
        <v>0</v>
      </c>
      <c r="AI127" s="63" t="n">
        <f aca="false">IF($B127&lt;=AI$2,IF($C127&gt;=AI$2,$D127,0),0)</f>
        <v>0</v>
      </c>
      <c r="AJ127" s="63" t="n">
        <f aca="false">IF($B127&lt;=AJ$2,IF($C127&gt;=AJ$2,$D127,0),0)</f>
        <v>0</v>
      </c>
      <c r="AK127" s="63" t="n">
        <f aca="false">IF($B127&lt;=AK$2,IF($C127&gt;=AK$2,$D127,0),0)</f>
        <v>0</v>
      </c>
      <c r="AL127" s="63" t="n">
        <f aca="false">IF($B127&lt;=AL$2,IF($C127&gt;=AL$2,$D127,0),0)</f>
        <v>0</v>
      </c>
      <c r="AM127" s="63" t="n">
        <f aca="false">IF($B127&lt;=AM$2,IF($C127&gt;=AM$2,$D127,0),0)</f>
        <v>0</v>
      </c>
      <c r="AN127" s="63" t="n">
        <f aca="false">IF($B127&lt;=AN$2,IF($C127&gt;=AN$2,$D127,0),0)</f>
        <v>0</v>
      </c>
      <c r="AO127" s="63" t="n">
        <f aca="false">IF($B127&lt;=AO$2,IF($C127&gt;=AO$2,$D127,0),0)</f>
        <v>0</v>
      </c>
      <c r="AP127" s="63" t="n">
        <f aca="false">IF($B127&lt;=AP$2,IF($C127&gt;=AP$2,$D127,0),0)</f>
        <v>0</v>
      </c>
      <c r="AQ127" s="63" t="n">
        <f aca="false">IF($B127&lt;=AQ$2,IF($C127&gt;=AQ$2,$D127,0),0)</f>
        <v>0</v>
      </c>
      <c r="AR127" s="63" t="n">
        <f aca="false">IF($B127&lt;=AR$2,IF($C127&gt;=AR$2,$D127,0),0)</f>
        <v>0</v>
      </c>
      <c r="AS127" s="63" t="n">
        <f aca="false">IF($B127&lt;=AS$2,IF($C127&gt;=AS$2,$D127,0),0)</f>
        <v>0</v>
      </c>
      <c r="AT127" s="63" t="n">
        <f aca="false">IF($B127&lt;=AT$2,IF($C127&gt;=AT$2,$D127,0),0)</f>
        <v>0</v>
      </c>
      <c r="AU127" s="63" t="n">
        <f aca="false">IF($B127&lt;=AU$2,IF($C127&gt;=AU$2,$D127,0),0)</f>
        <v>0</v>
      </c>
      <c r="AV127" s="63" t="n">
        <f aca="false">IF($B127&lt;=AV$2,IF($C127&gt;=AV$2,$D127,0),0)</f>
        <v>0</v>
      </c>
      <c r="AW127" s="63" t="n">
        <f aca="false">IF($B127&lt;=AW$2,IF($C127&gt;=AW$2,$D127,0),0)</f>
        <v>0</v>
      </c>
      <c r="AX127" s="63" t="n">
        <f aca="false">IF($B127&lt;=AX$2,IF($C127&gt;=AX$2,$D127,0),0)</f>
        <v>0</v>
      </c>
      <c r="AY127" s="63" t="n">
        <f aca="false">IF($B127&lt;=AY$2,IF($C127&gt;=AY$2,$D127,0),0)</f>
        <v>0</v>
      </c>
      <c r="AZ127" s="63" t="n">
        <f aca="false">IF($B127&lt;=AZ$2,IF($C127&gt;=AZ$2,$D127,0),0)</f>
        <v>0</v>
      </c>
      <c r="BA127" s="63" t="n">
        <f aca="false">IF($B127&lt;=BA$2,IF($C127&gt;=BA$2,$D127,0),0)</f>
        <v>0</v>
      </c>
      <c r="BB127" s="63" t="n">
        <f aca="false">IF($B127&lt;=BB$2,IF($C127&gt;=BB$2,$D127,0),0)</f>
        <v>0</v>
      </c>
      <c r="BC127" s="63" t="n">
        <f aca="false">IF($B127&lt;=BC$2,IF($C127&gt;=BC$2,$D127,0),0)</f>
        <v>0</v>
      </c>
      <c r="BD127" s="63" t="n">
        <f aca="false">IF($B127&lt;=BD$2,IF($C127&gt;=BD$2,$D127,0),0)</f>
        <v>0</v>
      </c>
      <c r="BE127" s="63" t="n">
        <f aca="false">IF($B127&lt;=BE$2,IF($C127&gt;=BE$2,$D127,0),0)</f>
        <v>0</v>
      </c>
      <c r="BF127" s="63" t="n">
        <f aca="false">IF($B127&lt;=BF$2,IF($C127&gt;=BF$2,$D127,0),0)</f>
        <v>0</v>
      </c>
      <c r="BG127" s="63" t="n">
        <f aca="false">IF($B127&lt;=BG$2,IF($C127&gt;=BG$2,$D127,0),0)</f>
        <v>0</v>
      </c>
      <c r="BH127" s="63" t="n">
        <f aca="false">IF($B127&lt;=BH$2,IF($C127&gt;=BH$2,$D127,0),0)</f>
        <v>0</v>
      </c>
      <c r="BI127" s="63" t="n">
        <f aca="false">IF($B127&lt;=BI$2,IF($C127&gt;=BI$2,$D127,0),0)</f>
        <v>0</v>
      </c>
      <c r="BJ127" s="63" t="n">
        <f aca="false">IF($B127&lt;=BJ$2,IF($C127&gt;=BJ$2,$D127,0),0)</f>
        <v>0</v>
      </c>
      <c r="BK127" s="63" t="n">
        <f aca="false">IF($B127&lt;=BK$2,IF($C127&gt;=BK$2,$D127,0),0)</f>
        <v>0</v>
      </c>
      <c r="BL127" s="63" t="n">
        <f aca="false">IF($B127&lt;=BL$2,IF($C127&gt;=BL$2,$D127,0),0)</f>
        <v>0</v>
      </c>
      <c r="BM127" s="63" t="n">
        <f aca="false">IF($B127&lt;=BM$2,IF($C127&gt;=BM$2,$D127,0),0)</f>
        <v>0</v>
      </c>
      <c r="BN127" s="63" t="n">
        <f aca="false">IF($B127&lt;=BN$2,IF($C127&gt;=BN$2,$D127,0),0)</f>
        <v>0</v>
      </c>
      <c r="BO127" s="63" t="n">
        <f aca="false">IF($B127&lt;=BO$2,IF($C127&gt;=BO$2,$D127,0),0)</f>
        <v>0</v>
      </c>
      <c r="BP127" s="63" t="n">
        <f aca="false">IF($B127&lt;=BP$2,IF($C127&gt;=BP$2,$D127,0),0)</f>
        <v>0</v>
      </c>
      <c r="BQ127" s="63" t="n">
        <f aca="false">IF($B127&lt;=BQ$2,IF($C127&gt;=BQ$2,$D127,0),0)</f>
        <v>0</v>
      </c>
      <c r="BR127" s="63" t="n">
        <f aca="false">IF($B127&lt;=BR$2,IF($C127&gt;=BR$2,$D127,0),0)</f>
        <v>0</v>
      </c>
      <c r="BS127" s="63" t="n">
        <f aca="false">IF($B127&lt;=BS$2,IF($C127&gt;=BS$2,$D127,0),0)</f>
        <v>0</v>
      </c>
      <c r="BT127" s="63" t="n">
        <f aca="false">IF($B127&lt;=BT$2,IF($C127&gt;=BT$2,$D127,0),0)</f>
        <v>0</v>
      </c>
      <c r="BU127" s="63" t="n">
        <f aca="false">IF($B127&lt;=BU$2,IF($C127&gt;=BU$2,$D127,0),0)</f>
        <v>0</v>
      </c>
      <c r="BV127" s="63" t="n">
        <f aca="false">IF($B127&lt;=BV$2,IF($C127&gt;=BV$2,$D127,0),0)</f>
        <v>0</v>
      </c>
    </row>
    <row r="128" customFormat="false" ht="12.75" hidden="false" customHeight="false" outlineLevel="0" collapsed="false">
      <c r="B128" s="59" t="n">
        <v>36831</v>
      </c>
      <c r="C128" s="59" t="n">
        <v>36831</v>
      </c>
      <c r="E128" s="61" t="n">
        <v>-0.955</v>
      </c>
      <c r="F128" s="7" t="s">
        <v>142</v>
      </c>
      <c r="G128" s="7" t="s">
        <v>138</v>
      </c>
      <c r="H128" s="73" t="n">
        <f aca="false">((I128-E128)*SUM(M128:AV128)*10000)</f>
        <v>0</v>
      </c>
      <c r="I128" s="61" t="n">
        <v>-0.72</v>
      </c>
      <c r="K128" s="7" t="str">
        <f aca="false">IF(I128=1,0,G128)</f>
        <v>west</v>
      </c>
      <c r="L128" s="63" t="n">
        <f aca="false">IF($B128&lt;=L$2,IF($C128&gt;=L$2,$D128,0),0)</f>
        <v>0</v>
      </c>
      <c r="M128" s="63" t="n">
        <f aca="false">IF($B128&lt;=M$2,IF($C128&gt;=M$2,$D128,0),0)</f>
        <v>0</v>
      </c>
      <c r="N128" s="63" t="n">
        <f aca="false">IF($B128&lt;=N$2,IF($C128&gt;=N$2,$D128,0),0)</f>
        <v>0</v>
      </c>
      <c r="O128" s="63" t="n">
        <f aca="false">IF($B128&lt;=O$2,IF($C128&gt;=O$2,$D128,0),0)</f>
        <v>0</v>
      </c>
      <c r="P128" s="63" t="n">
        <f aca="false">IF($B128&lt;=P$2,IF($C128&gt;=P$2,$D128,0),0)</f>
        <v>0</v>
      </c>
      <c r="Q128" s="63" t="n">
        <f aca="false">IF($B128&lt;=Q$2,IF($C128&gt;=Q$2,$D128,0),0)</f>
        <v>0</v>
      </c>
      <c r="R128" s="63" t="n">
        <f aca="false">IF($B128&lt;=R$2,IF($C128&gt;=R$2,$D128,0),0)</f>
        <v>0</v>
      </c>
      <c r="S128" s="63" t="n">
        <f aca="false">IF($B128&lt;=S$2,IF($C128&gt;=S$2,$D128,0),0)</f>
        <v>0</v>
      </c>
      <c r="T128" s="63" t="n">
        <f aca="false">IF($B128&lt;=T$2,IF($C128&gt;=T$2,$D128,0),0)</f>
        <v>0</v>
      </c>
      <c r="U128" s="63" t="n">
        <f aca="false">IF($B128&lt;=U$2,IF($C128&gt;=U$2,$D128,0),0)</f>
        <v>0</v>
      </c>
      <c r="V128" s="63" t="n">
        <f aca="false">IF($B128&lt;=V$2,IF($C128&gt;=V$2,$D128,0),0)</f>
        <v>0</v>
      </c>
      <c r="W128" s="63" t="n">
        <f aca="false">IF($B128&lt;=W$2,IF($C128&gt;=W$2,$D128,0),0)</f>
        <v>0</v>
      </c>
      <c r="X128" s="63" t="n">
        <f aca="false">IF($B128&lt;=X$2,IF($C128&gt;=X$2,$D128,0),0)</f>
        <v>0</v>
      </c>
      <c r="Y128" s="63" t="n">
        <f aca="false">IF($B128&lt;=Y$2,IF($C128&gt;=Y$2,$D128,0),0)</f>
        <v>0</v>
      </c>
      <c r="Z128" s="63" t="n">
        <f aca="false">IF($B128&lt;=Z$2,IF($C128&gt;=Z$2,$D128,0),0)</f>
        <v>0</v>
      </c>
      <c r="AA128" s="63" t="n">
        <f aca="false">IF($B128&lt;=AA$2,IF($C128&gt;=AA$2,$D128,0),0)</f>
        <v>0</v>
      </c>
      <c r="AB128" s="63" t="n">
        <f aca="false">IF($B128&lt;=AB$2,IF($C128&gt;=AB$2,$D128,0),0)</f>
        <v>0</v>
      </c>
      <c r="AC128" s="63" t="n">
        <f aca="false">IF($B128&lt;=AC$2,IF($C128&gt;=AC$2,$D128,0),0)</f>
        <v>0</v>
      </c>
      <c r="AD128" s="63" t="n">
        <f aca="false">IF($B128&lt;=AD$2,IF($C128&gt;=AD$2,$D128,0),0)</f>
        <v>0</v>
      </c>
      <c r="AE128" s="63" t="n">
        <f aca="false">IF($B128&lt;=AE$2,IF($C128&gt;=AE$2,$D128,0),0)</f>
        <v>0</v>
      </c>
      <c r="AF128" s="63" t="n">
        <f aca="false">IF($B128&lt;=AF$2,IF($C128&gt;=AF$2,$D128,0),0)</f>
        <v>0</v>
      </c>
      <c r="AG128" s="63" t="n">
        <f aca="false">IF($B128&lt;=AG$2,IF($C128&gt;=AG$2,$D128,0),0)</f>
        <v>0</v>
      </c>
      <c r="AH128" s="63" t="n">
        <f aca="false">IF($B128&lt;=AH$2,IF($C128&gt;=AH$2,$D128,0),0)</f>
        <v>0</v>
      </c>
      <c r="AI128" s="63" t="n">
        <f aca="false">IF($B128&lt;=AI$2,IF($C128&gt;=AI$2,$D128,0),0)</f>
        <v>0</v>
      </c>
      <c r="AJ128" s="63" t="n">
        <f aca="false">IF($B128&lt;=AJ$2,IF($C128&gt;=AJ$2,$D128,0),0)</f>
        <v>0</v>
      </c>
      <c r="AK128" s="63" t="n">
        <f aca="false">IF($B128&lt;=AK$2,IF($C128&gt;=AK$2,$D128,0),0)</f>
        <v>0</v>
      </c>
      <c r="AL128" s="63" t="n">
        <f aca="false">IF($B128&lt;=AL$2,IF($C128&gt;=AL$2,$D128,0),0)</f>
        <v>0</v>
      </c>
      <c r="AM128" s="63" t="n">
        <f aca="false">IF($B128&lt;=AM$2,IF($C128&gt;=AM$2,$D128,0),0)</f>
        <v>0</v>
      </c>
      <c r="AN128" s="63" t="n">
        <f aca="false">IF($B128&lt;=AN$2,IF($C128&gt;=AN$2,$D128,0),0)</f>
        <v>0</v>
      </c>
      <c r="AO128" s="63" t="n">
        <f aca="false">IF($B128&lt;=AO$2,IF($C128&gt;=AO$2,$D128,0),0)</f>
        <v>0</v>
      </c>
      <c r="AP128" s="63" t="n">
        <f aca="false">IF($B128&lt;=AP$2,IF($C128&gt;=AP$2,$D128,0),0)</f>
        <v>0</v>
      </c>
      <c r="AQ128" s="63" t="n">
        <f aca="false">IF($B128&lt;=AQ$2,IF($C128&gt;=AQ$2,$D128,0),0)</f>
        <v>0</v>
      </c>
      <c r="AR128" s="63" t="n">
        <f aca="false">IF($B128&lt;=AR$2,IF($C128&gt;=AR$2,$D128,0),0)</f>
        <v>0</v>
      </c>
      <c r="AS128" s="63" t="n">
        <f aca="false">IF($B128&lt;=AS$2,IF($C128&gt;=AS$2,$D128,0),0)</f>
        <v>0</v>
      </c>
      <c r="AT128" s="63" t="n">
        <f aca="false">IF($B128&lt;=AT$2,IF($C128&gt;=AT$2,$D128,0),0)</f>
        <v>0</v>
      </c>
      <c r="AU128" s="63" t="n">
        <f aca="false">IF($B128&lt;=AU$2,IF($C128&gt;=AU$2,$D128,0),0)</f>
        <v>0</v>
      </c>
      <c r="AV128" s="63" t="n">
        <f aca="false">IF($B128&lt;=AV$2,IF($C128&gt;=AV$2,$D128,0),0)</f>
        <v>0</v>
      </c>
      <c r="AW128" s="63" t="n">
        <f aca="false">IF($B128&lt;=AW$2,IF($C128&gt;=AW$2,$D128,0),0)</f>
        <v>0</v>
      </c>
      <c r="AX128" s="63" t="n">
        <f aca="false">IF($B128&lt;=AX$2,IF($C128&gt;=AX$2,$D128,0),0)</f>
        <v>0</v>
      </c>
      <c r="AY128" s="63" t="n">
        <f aca="false">IF($B128&lt;=AY$2,IF($C128&gt;=AY$2,$D128,0),0)</f>
        <v>0</v>
      </c>
      <c r="AZ128" s="63" t="n">
        <f aca="false">IF($B128&lt;=AZ$2,IF($C128&gt;=AZ$2,$D128,0),0)</f>
        <v>0</v>
      </c>
      <c r="BA128" s="63" t="n">
        <f aca="false">IF($B128&lt;=BA$2,IF($C128&gt;=BA$2,$D128,0),0)</f>
        <v>0</v>
      </c>
      <c r="BB128" s="63" t="n">
        <f aca="false">IF($B128&lt;=BB$2,IF($C128&gt;=BB$2,$D128,0),0)</f>
        <v>0</v>
      </c>
      <c r="BC128" s="63" t="n">
        <f aca="false">IF($B128&lt;=BC$2,IF($C128&gt;=BC$2,$D128,0),0)</f>
        <v>0</v>
      </c>
      <c r="BD128" s="63" t="n">
        <f aca="false">IF($B128&lt;=BD$2,IF($C128&gt;=BD$2,$D128,0),0)</f>
        <v>0</v>
      </c>
      <c r="BE128" s="63" t="n">
        <f aca="false">IF($B128&lt;=BE$2,IF($C128&gt;=BE$2,$D128,0),0)</f>
        <v>0</v>
      </c>
      <c r="BF128" s="63" t="n">
        <f aca="false">IF($B128&lt;=BF$2,IF($C128&gt;=BF$2,$D128,0),0)</f>
        <v>0</v>
      </c>
      <c r="BG128" s="63" t="n">
        <f aca="false">IF($B128&lt;=BG$2,IF($C128&gt;=BG$2,$D128,0),0)</f>
        <v>0</v>
      </c>
      <c r="BH128" s="63" t="n">
        <f aca="false">IF($B128&lt;=BH$2,IF($C128&gt;=BH$2,$D128,0),0)</f>
        <v>0</v>
      </c>
      <c r="BI128" s="63" t="n">
        <f aca="false">IF($B128&lt;=BI$2,IF($C128&gt;=BI$2,$D128,0),0)</f>
        <v>0</v>
      </c>
      <c r="BJ128" s="63" t="n">
        <f aca="false">IF($B128&lt;=BJ$2,IF($C128&gt;=BJ$2,$D128,0),0)</f>
        <v>0</v>
      </c>
      <c r="BK128" s="63" t="n">
        <f aca="false">IF($B128&lt;=BK$2,IF($C128&gt;=BK$2,$D128,0),0)</f>
        <v>0</v>
      </c>
      <c r="BL128" s="63" t="n">
        <f aca="false">IF($B128&lt;=BL$2,IF($C128&gt;=BL$2,$D128,0),0)</f>
        <v>0</v>
      </c>
      <c r="BM128" s="63" t="n">
        <f aca="false">IF($B128&lt;=BM$2,IF($C128&gt;=BM$2,$D128,0),0)</f>
        <v>0</v>
      </c>
      <c r="BN128" s="63" t="n">
        <f aca="false">IF($B128&lt;=BN$2,IF($C128&gt;=BN$2,$D128,0),0)</f>
        <v>0</v>
      </c>
      <c r="BO128" s="63" t="n">
        <f aca="false">IF($B128&lt;=BO$2,IF($C128&gt;=BO$2,$D128,0),0)</f>
        <v>0</v>
      </c>
      <c r="BP128" s="63" t="n">
        <f aca="false">IF($B128&lt;=BP$2,IF($C128&gt;=BP$2,$D128,0),0)</f>
        <v>0</v>
      </c>
      <c r="BQ128" s="63" t="n">
        <f aca="false">IF($B128&lt;=BQ$2,IF($C128&gt;=BQ$2,$D128,0),0)</f>
        <v>0</v>
      </c>
      <c r="BR128" s="63" t="n">
        <f aca="false">IF($B128&lt;=BR$2,IF($C128&gt;=BR$2,$D128,0),0)</f>
        <v>0</v>
      </c>
      <c r="BS128" s="63" t="n">
        <f aca="false">IF($B128&lt;=BS$2,IF($C128&gt;=BS$2,$D128,0),0)</f>
        <v>0</v>
      </c>
      <c r="BT128" s="63" t="n">
        <f aca="false">IF($B128&lt;=BT$2,IF($C128&gt;=BT$2,$D128,0),0)</f>
        <v>0</v>
      </c>
      <c r="BU128" s="63" t="n">
        <f aca="false">IF($B128&lt;=BU$2,IF($C128&gt;=BU$2,$D128,0),0)</f>
        <v>0</v>
      </c>
      <c r="BV128" s="63" t="n">
        <f aca="false">IF($B128&lt;=BV$2,IF($C128&gt;=BV$2,$D128,0),0)</f>
        <v>0</v>
      </c>
    </row>
    <row r="129" customFormat="false" ht="12.75" hidden="false" customHeight="false" outlineLevel="0" collapsed="false">
      <c r="B129" s="59" t="n">
        <v>36770</v>
      </c>
      <c r="C129" s="59" t="n">
        <v>36770</v>
      </c>
      <c r="E129" s="61" t="n">
        <v>-0.955</v>
      </c>
      <c r="F129" s="7" t="s">
        <v>142</v>
      </c>
      <c r="G129" s="7" t="s">
        <v>138</v>
      </c>
      <c r="H129" s="73" t="n">
        <f aca="false">((I129-E129)*SUM(M129:AV129)*10000)</f>
        <v>0</v>
      </c>
      <c r="I129" s="61" t="n">
        <f aca="false">I127</f>
        <v>-0.72</v>
      </c>
      <c r="K129" s="7" t="str">
        <f aca="false">IF(I129=1,0,G129)</f>
        <v>west</v>
      </c>
      <c r="L129" s="63" t="n">
        <f aca="false">IF($B129&lt;=L$2,IF($C129&gt;=L$2,$D129,0),0)</f>
        <v>0</v>
      </c>
      <c r="M129" s="63" t="n">
        <f aca="false">IF($B129&lt;=M$2,IF($C129&gt;=M$2,$D129,0),0)</f>
        <v>0</v>
      </c>
      <c r="N129" s="63" t="n">
        <f aca="false">IF($B129&lt;=N$2,IF($C129&gt;=N$2,$D129,0),0)</f>
        <v>0</v>
      </c>
      <c r="O129" s="63" t="n">
        <f aca="false">IF($B129&lt;=O$2,IF($C129&gt;=O$2,$D129,0),0)</f>
        <v>0</v>
      </c>
      <c r="P129" s="63" t="n">
        <f aca="false">IF($B129&lt;=P$2,IF($C129&gt;=P$2,$D129,0),0)</f>
        <v>0</v>
      </c>
      <c r="Q129" s="63" t="n">
        <f aca="false">IF($B129&lt;=Q$2,IF($C129&gt;=Q$2,$D129,0),0)</f>
        <v>0</v>
      </c>
      <c r="R129" s="63" t="n">
        <f aca="false">IF($B129&lt;=R$2,IF($C129&gt;=R$2,$D129,0),0)</f>
        <v>0</v>
      </c>
      <c r="S129" s="63" t="n">
        <f aca="false">IF($B129&lt;=S$2,IF($C129&gt;=S$2,$D129,0),0)</f>
        <v>0</v>
      </c>
      <c r="T129" s="63" t="n">
        <f aca="false">IF($B129&lt;=T$2,IF($C129&gt;=T$2,$D129,0),0)</f>
        <v>0</v>
      </c>
      <c r="U129" s="63" t="n">
        <f aca="false">IF($B129&lt;=U$2,IF($C129&gt;=U$2,$D129,0),0)</f>
        <v>0</v>
      </c>
      <c r="V129" s="63" t="n">
        <f aca="false">IF($B129&lt;=V$2,IF($C129&gt;=V$2,$D129,0),0)</f>
        <v>0</v>
      </c>
      <c r="W129" s="63" t="n">
        <f aca="false">IF($B129&lt;=W$2,IF($C129&gt;=W$2,$D129,0),0)</f>
        <v>0</v>
      </c>
      <c r="X129" s="63" t="n">
        <f aca="false">IF($B129&lt;=X$2,IF($C129&gt;=X$2,$D129,0),0)</f>
        <v>0</v>
      </c>
      <c r="Y129" s="63" t="n">
        <f aca="false">IF($B129&lt;=Y$2,IF($C129&gt;=Y$2,$D129,0),0)</f>
        <v>0</v>
      </c>
      <c r="Z129" s="63" t="n">
        <f aca="false">IF($B129&lt;=Z$2,IF($C129&gt;=Z$2,$D129,0),0)</f>
        <v>0</v>
      </c>
      <c r="AA129" s="63" t="n">
        <f aca="false">IF($B129&lt;=AA$2,IF($C129&gt;=AA$2,$D129,0),0)</f>
        <v>0</v>
      </c>
      <c r="AB129" s="63" t="n">
        <f aca="false">IF($B129&lt;=AB$2,IF($C129&gt;=AB$2,$D129,0),0)</f>
        <v>0</v>
      </c>
      <c r="AC129" s="63" t="n">
        <f aca="false">IF($B129&lt;=AC$2,IF($C129&gt;=AC$2,$D129,0),0)</f>
        <v>0</v>
      </c>
      <c r="AD129" s="63" t="n">
        <f aca="false">IF($B129&lt;=AD$2,IF($C129&gt;=AD$2,$D129,0),0)</f>
        <v>0</v>
      </c>
      <c r="AE129" s="63" t="n">
        <f aca="false">IF($B129&lt;=AE$2,IF($C129&gt;=AE$2,$D129,0),0)</f>
        <v>0</v>
      </c>
      <c r="AF129" s="63" t="n">
        <f aca="false">IF($B129&lt;=AF$2,IF($C129&gt;=AF$2,$D129,0),0)</f>
        <v>0</v>
      </c>
      <c r="AG129" s="63" t="n">
        <f aca="false">IF($B129&lt;=AG$2,IF($C129&gt;=AG$2,$D129,0),0)</f>
        <v>0</v>
      </c>
      <c r="AH129" s="63" t="n">
        <f aca="false">IF($B129&lt;=AH$2,IF($C129&gt;=AH$2,$D129,0),0)</f>
        <v>0</v>
      </c>
      <c r="AI129" s="63" t="n">
        <f aca="false">IF($B129&lt;=AI$2,IF($C129&gt;=AI$2,$D129,0),0)</f>
        <v>0</v>
      </c>
      <c r="AJ129" s="63" t="n">
        <f aca="false">IF($B129&lt;=AJ$2,IF($C129&gt;=AJ$2,$D129,0),0)</f>
        <v>0</v>
      </c>
      <c r="AK129" s="63" t="n">
        <f aca="false">IF($B129&lt;=AK$2,IF($C129&gt;=AK$2,$D129,0),0)</f>
        <v>0</v>
      </c>
      <c r="AL129" s="63" t="n">
        <f aca="false">IF($B129&lt;=AL$2,IF($C129&gt;=AL$2,$D129,0),0)</f>
        <v>0</v>
      </c>
      <c r="AM129" s="63" t="n">
        <f aca="false">IF($B129&lt;=AM$2,IF($C129&gt;=AM$2,$D129,0),0)</f>
        <v>0</v>
      </c>
      <c r="AN129" s="63" t="n">
        <f aca="false">IF($B129&lt;=AN$2,IF($C129&gt;=AN$2,$D129,0),0)</f>
        <v>0</v>
      </c>
      <c r="AO129" s="63" t="n">
        <f aca="false">IF($B129&lt;=AO$2,IF($C129&gt;=AO$2,$D129,0),0)</f>
        <v>0</v>
      </c>
      <c r="AP129" s="63" t="n">
        <f aca="false">IF($B129&lt;=AP$2,IF($C129&gt;=AP$2,$D129,0),0)</f>
        <v>0</v>
      </c>
      <c r="AQ129" s="63" t="n">
        <f aca="false">IF($B129&lt;=AQ$2,IF($C129&gt;=AQ$2,$D129,0),0)</f>
        <v>0</v>
      </c>
      <c r="AR129" s="63" t="n">
        <f aca="false">IF($B129&lt;=AR$2,IF($C129&gt;=AR$2,$D129,0),0)</f>
        <v>0</v>
      </c>
      <c r="AS129" s="63" t="n">
        <f aca="false">IF($B129&lt;=AS$2,IF($C129&gt;=AS$2,$D129,0),0)</f>
        <v>0</v>
      </c>
      <c r="AT129" s="63" t="n">
        <f aca="false">IF($B129&lt;=AT$2,IF($C129&gt;=AT$2,$D129,0),0)</f>
        <v>0</v>
      </c>
      <c r="AU129" s="63" t="n">
        <f aca="false">IF($B129&lt;=AU$2,IF($C129&gt;=AU$2,$D129,0),0)</f>
        <v>0</v>
      </c>
      <c r="AV129" s="63" t="n">
        <f aca="false">IF($B129&lt;=AV$2,IF($C129&gt;=AV$2,$D129,0),0)</f>
        <v>0</v>
      </c>
      <c r="AW129" s="63" t="n">
        <f aca="false">IF($B129&lt;=AW$2,IF($C129&gt;=AW$2,$D129,0),0)</f>
        <v>0</v>
      </c>
      <c r="AX129" s="63" t="n">
        <f aca="false">IF($B129&lt;=AX$2,IF($C129&gt;=AX$2,$D129,0),0)</f>
        <v>0</v>
      </c>
      <c r="AY129" s="63" t="n">
        <f aca="false">IF($B129&lt;=AY$2,IF($C129&gt;=AY$2,$D129,0),0)</f>
        <v>0</v>
      </c>
      <c r="AZ129" s="63" t="n">
        <f aca="false">IF($B129&lt;=AZ$2,IF($C129&gt;=AZ$2,$D129,0),0)</f>
        <v>0</v>
      </c>
      <c r="BA129" s="63" t="n">
        <f aca="false">IF($B129&lt;=BA$2,IF($C129&gt;=BA$2,$D129,0),0)</f>
        <v>0</v>
      </c>
      <c r="BB129" s="63" t="n">
        <f aca="false">IF($B129&lt;=BB$2,IF($C129&gt;=BB$2,$D129,0),0)</f>
        <v>0</v>
      </c>
      <c r="BC129" s="63" t="n">
        <f aca="false">IF($B129&lt;=BC$2,IF($C129&gt;=BC$2,$D129,0),0)</f>
        <v>0</v>
      </c>
      <c r="BD129" s="63" t="n">
        <f aca="false">IF($B129&lt;=BD$2,IF($C129&gt;=BD$2,$D129,0),0)</f>
        <v>0</v>
      </c>
      <c r="BE129" s="63" t="n">
        <f aca="false">IF($B129&lt;=BE$2,IF($C129&gt;=BE$2,$D129,0),0)</f>
        <v>0</v>
      </c>
      <c r="BF129" s="63" t="n">
        <f aca="false">IF($B129&lt;=BF$2,IF($C129&gt;=BF$2,$D129,0),0)</f>
        <v>0</v>
      </c>
      <c r="BG129" s="63" t="n">
        <f aca="false">IF($B129&lt;=BG$2,IF($C129&gt;=BG$2,$D129,0),0)</f>
        <v>0</v>
      </c>
      <c r="BH129" s="63" t="n">
        <f aca="false">IF($B129&lt;=BH$2,IF($C129&gt;=BH$2,$D129,0),0)</f>
        <v>0</v>
      </c>
      <c r="BI129" s="63" t="n">
        <f aca="false">IF($B129&lt;=BI$2,IF($C129&gt;=BI$2,$D129,0),0)</f>
        <v>0</v>
      </c>
      <c r="BJ129" s="63" t="n">
        <f aca="false">IF($B129&lt;=BJ$2,IF($C129&gt;=BJ$2,$D129,0),0)</f>
        <v>0</v>
      </c>
      <c r="BK129" s="63" t="n">
        <f aca="false">IF($B129&lt;=BK$2,IF($C129&gt;=BK$2,$D129,0),0)</f>
        <v>0</v>
      </c>
      <c r="BL129" s="63" t="n">
        <f aca="false">IF($B129&lt;=BL$2,IF($C129&gt;=BL$2,$D129,0),0)</f>
        <v>0</v>
      </c>
      <c r="BM129" s="63" t="n">
        <f aca="false">IF($B129&lt;=BM$2,IF($C129&gt;=BM$2,$D129,0),0)</f>
        <v>0</v>
      </c>
      <c r="BN129" s="63" t="n">
        <f aca="false">IF($B129&lt;=BN$2,IF($C129&gt;=BN$2,$D129,0),0)</f>
        <v>0</v>
      </c>
      <c r="BO129" s="63" t="n">
        <f aca="false">IF($B129&lt;=BO$2,IF($C129&gt;=BO$2,$D129,0),0)</f>
        <v>0</v>
      </c>
      <c r="BP129" s="63" t="n">
        <f aca="false">IF($B129&lt;=BP$2,IF($C129&gt;=BP$2,$D129,0),0)</f>
        <v>0</v>
      </c>
      <c r="BQ129" s="63" t="n">
        <f aca="false">IF($B129&lt;=BQ$2,IF($C129&gt;=BQ$2,$D129,0),0)</f>
        <v>0</v>
      </c>
      <c r="BR129" s="63" t="n">
        <f aca="false">IF($B129&lt;=BR$2,IF($C129&gt;=BR$2,$D129,0),0)</f>
        <v>0</v>
      </c>
      <c r="BS129" s="63" t="n">
        <f aca="false">IF($B129&lt;=BS$2,IF($C129&gt;=BS$2,$D129,0),0)</f>
        <v>0</v>
      </c>
      <c r="BT129" s="63" t="n">
        <f aca="false">IF($B129&lt;=BT$2,IF($C129&gt;=BT$2,$D129,0),0)</f>
        <v>0</v>
      </c>
      <c r="BU129" s="63" t="n">
        <f aca="false">IF($B129&lt;=BU$2,IF($C129&gt;=BU$2,$D129,0),0)</f>
        <v>0</v>
      </c>
      <c r="BV129" s="63" t="n">
        <f aca="false">IF($B129&lt;=BV$2,IF($C129&gt;=BV$2,$D129,0),0)</f>
        <v>0</v>
      </c>
    </row>
    <row r="130" customFormat="false" ht="12.75" hidden="false" customHeight="false" outlineLevel="0" collapsed="false">
      <c r="B130" s="59" t="n">
        <v>36831</v>
      </c>
      <c r="C130" s="59" t="n">
        <v>36951</v>
      </c>
      <c r="E130" s="61" t="n">
        <v>0.5</v>
      </c>
      <c r="F130" s="7" t="s">
        <v>139</v>
      </c>
      <c r="G130" s="7" t="s">
        <v>138</v>
      </c>
      <c r="H130" s="73" t="n">
        <f aca="false">((I130-E130)*SUM(M130:AV130)*10000)</f>
        <v>-0</v>
      </c>
      <c r="I130" s="61" t="n">
        <f aca="false">I129</f>
        <v>-0.72</v>
      </c>
      <c r="K130" s="7" t="str">
        <f aca="false">IF(I130=1,0,G130)</f>
        <v>west</v>
      </c>
      <c r="L130" s="63" t="n">
        <f aca="false">IF($B130&lt;=L$2,IF($C130&gt;=L$2,$D130,0),0)</f>
        <v>0</v>
      </c>
      <c r="M130" s="63" t="n">
        <f aca="false">IF($B130&lt;=M$2,IF($C130&gt;=M$2,$D130,0),0)</f>
        <v>0</v>
      </c>
      <c r="N130" s="63" t="n">
        <f aca="false">IF($B130&lt;=N$2,IF($C130&gt;=N$2,$D130,0),0)</f>
        <v>0</v>
      </c>
      <c r="O130" s="63" t="n">
        <f aca="false">IF($B130&lt;=O$2,IF($C130&gt;=O$2,$D130,0),0)</f>
        <v>0</v>
      </c>
      <c r="P130" s="63" t="n">
        <f aca="false">IF($B130&lt;=P$2,IF($C130&gt;=P$2,$D130,0),0)</f>
        <v>0</v>
      </c>
      <c r="Q130" s="63" t="n">
        <f aca="false">IF($B130&lt;=Q$2,IF($C130&gt;=Q$2,$D130,0),0)</f>
        <v>0</v>
      </c>
      <c r="R130" s="63" t="n">
        <f aca="false">IF($B130&lt;=R$2,IF($C130&gt;=R$2,$D130,0),0)</f>
        <v>0</v>
      </c>
      <c r="S130" s="63" t="n">
        <f aca="false">IF($B130&lt;=S$2,IF($C130&gt;=S$2,$D130,0),0)</f>
        <v>0</v>
      </c>
      <c r="T130" s="63" t="n">
        <f aca="false">IF($B130&lt;=T$2,IF($C130&gt;=T$2,$D130,0),0)</f>
        <v>0</v>
      </c>
      <c r="U130" s="63" t="n">
        <f aca="false">IF($B130&lt;=U$2,IF($C130&gt;=U$2,$D130,0),0)</f>
        <v>0</v>
      </c>
      <c r="V130" s="63" t="n">
        <f aca="false">IF($B130&lt;=V$2,IF($C130&gt;=V$2,$D130,0),0)</f>
        <v>0</v>
      </c>
      <c r="W130" s="63" t="n">
        <f aca="false">IF($B130&lt;=W$2,IF($C130&gt;=W$2,$D130,0),0)</f>
        <v>0</v>
      </c>
      <c r="X130" s="63" t="n">
        <f aca="false">IF($B130&lt;=X$2,IF($C130&gt;=X$2,$D130,0),0)</f>
        <v>0</v>
      </c>
      <c r="Y130" s="63" t="n">
        <f aca="false">IF($B130&lt;=Y$2,IF($C130&gt;=Y$2,$D130,0),0)</f>
        <v>0</v>
      </c>
      <c r="Z130" s="63" t="n">
        <f aca="false">IF($B130&lt;=Z$2,IF($C130&gt;=Z$2,$D130,0),0)</f>
        <v>0</v>
      </c>
      <c r="AA130" s="63" t="n">
        <f aca="false">IF($B130&lt;=AA$2,IF($C130&gt;=AA$2,$D130,0),0)</f>
        <v>0</v>
      </c>
      <c r="AB130" s="63" t="n">
        <f aca="false">IF($B130&lt;=AB$2,IF($C130&gt;=AB$2,$D130,0),0)</f>
        <v>0</v>
      </c>
      <c r="AC130" s="63" t="n">
        <f aca="false">IF($B130&lt;=AC$2,IF($C130&gt;=AC$2,$D130,0),0)</f>
        <v>0</v>
      </c>
      <c r="AD130" s="63" t="n">
        <f aca="false">IF($B130&lt;=AD$2,IF($C130&gt;=AD$2,$D130,0),0)</f>
        <v>0</v>
      </c>
      <c r="AE130" s="63" t="n">
        <f aca="false">IF($B130&lt;=AE$2,IF($C130&gt;=AE$2,$D130,0),0)</f>
        <v>0</v>
      </c>
      <c r="AF130" s="63" t="n">
        <f aca="false">IF($B130&lt;=AF$2,IF($C130&gt;=AF$2,$D130,0),0)</f>
        <v>0</v>
      </c>
      <c r="AG130" s="63" t="n">
        <f aca="false">IF($B130&lt;=AG$2,IF($C130&gt;=AG$2,$D130,0),0)</f>
        <v>0</v>
      </c>
      <c r="AH130" s="63" t="n">
        <f aca="false">IF($B130&lt;=AH$2,IF($C130&gt;=AH$2,$D130,0),0)</f>
        <v>0</v>
      </c>
      <c r="AI130" s="63" t="n">
        <f aca="false">IF($B130&lt;=AI$2,IF($C130&gt;=AI$2,$D130,0),0)</f>
        <v>0</v>
      </c>
      <c r="AJ130" s="63" t="n">
        <f aca="false">IF($B130&lt;=AJ$2,IF($C130&gt;=AJ$2,$D130,0),0)</f>
        <v>0</v>
      </c>
      <c r="AK130" s="63" t="n">
        <f aca="false">IF($B130&lt;=AK$2,IF($C130&gt;=AK$2,$D130,0),0)</f>
        <v>0</v>
      </c>
      <c r="AL130" s="63" t="n">
        <f aca="false">IF($B130&lt;=AL$2,IF($C130&gt;=AL$2,$D130,0),0)</f>
        <v>0</v>
      </c>
      <c r="AM130" s="63" t="n">
        <f aca="false">IF($B130&lt;=AM$2,IF($C130&gt;=AM$2,$D130,0),0)</f>
        <v>0</v>
      </c>
      <c r="AN130" s="63" t="n">
        <f aca="false">IF($B130&lt;=AN$2,IF($C130&gt;=AN$2,$D130,0),0)</f>
        <v>0</v>
      </c>
      <c r="AO130" s="63" t="n">
        <f aca="false">IF($B130&lt;=AO$2,IF($C130&gt;=AO$2,$D130,0),0)</f>
        <v>0</v>
      </c>
      <c r="AP130" s="63" t="n">
        <f aca="false">IF($B130&lt;=AP$2,IF($C130&gt;=AP$2,$D130,0),0)</f>
        <v>0</v>
      </c>
      <c r="AQ130" s="63" t="n">
        <f aca="false">IF($B130&lt;=AQ$2,IF($C130&gt;=AQ$2,$D130,0),0)</f>
        <v>0</v>
      </c>
      <c r="AR130" s="63" t="n">
        <f aca="false">IF($B130&lt;=AR$2,IF($C130&gt;=AR$2,$D130,0),0)</f>
        <v>0</v>
      </c>
      <c r="AS130" s="63" t="n">
        <f aca="false">IF($B130&lt;=AS$2,IF($C130&gt;=AS$2,$D130,0),0)</f>
        <v>0</v>
      </c>
      <c r="AT130" s="63" t="n">
        <f aca="false">IF($B130&lt;=AT$2,IF($C130&gt;=AT$2,$D130,0),0)</f>
        <v>0</v>
      </c>
      <c r="AU130" s="63" t="n">
        <f aca="false">IF($B130&lt;=AU$2,IF($C130&gt;=AU$2,$D130,0),0)</f>
        <v>0</v>
      </c>
      <c r="AV130" s="63" t="n">
        <f aca="false">IF($B130&lt;=AV$2,IF($C130&gt;=AV$2,$D130,0),0)</f>
        <v>0</v>
      </c>
      <c r="AW130" s="63" t="n">
        <f aca="false">IF($B130&lt;=AW$2,IF($C130&gt;=AW$2,$D130,0),0)</f>
        <v>0</v>
      </c>
      <c r="AX130" s="63" t="n">
        <f aca="false">IF($B130&lt;=AX$2,IF($C130&gt;=AX$2,$D130,0),0)</f>
        <v>0</v>
      </c>
      <c r="AY130" s="63" t="n">
        <f aca="false">IF($B130&lt;=AY$2,IF($C130&gt;=AY$2,$D130,0),0)</f>
        <v>0</v>
      </c>
      <c r="AZ130" s="63" t="n">
        <f aca="false">IF($B130&lt;=AZ$2,IF($C130&gt;=AZ$2,$D130,0),0)</f>
        <v>0</v>
      </c>
      <c r="BA130" s="63" t="n">
        <f aca="false">IF($B130&lt;=BA$2,IF($C130&gt;=BA$2,$D130,0),0)</f>
        <v>0</v>
      </c>
      <c r="BB130" s="63" t="n">
        <f aca="false">IF($B130&lt;=BB$2,IF($C130&gt;=BB$2,$D130,0),0)</f>
        <v>0</v>
      </c>
      <c r="BC130" s="63" t="n">
        <f aca="false">IF($B130&lt;=BC$2,IF($C130&gt;=BC$2,$D130,0),0)</f>
        <v>0</v>
      </c>
      <c r="BD130" s="63" t="n">
        <f aca="false">IF($B130&lt;=BD$2,IF($C130&gt;=BD$2,$D130,0),0)</f>
        <v>0</v>
      </c>
      <c r="BE130" s="63" t="n">
        <f aca="false">IF($B130&lt;=BE$2,IF($C130&gt;=BE$2,$D130,0),0)</f>
        <v>0</v>
      </c>
      <c r="BF130" s="63" t="n">
        <f aca="false">IF($B130&lt;=BF$2,IF($C130&gt;=BF$2,$D130,0),0)</f>
        <v>0</v>
      </c>
      <c r="BG130" s="63" t="n">
        <f aca="false">IF($B130&lt;=BG$2,IF($C130&gt;=BG$2,$D130,0),0)</f>
        <v>0</v>
      </c>
      <c r="BH130" s="63" t="n">
        <f aca="false">IF($B130&lt;=BH$2,IF($C130&gt;=BH$2,$D130,0),0)</f>
        <v>0</v>
      </c>
      <c r="BI130" s="63" t="n">
        <f aca="false">IF($B130&lt;=BI$2,IF($C130&gt;=BI$2,$D130,0),0)</f>
        <v>0</v>
      </c>
      <c r="BJ130" s="63" t="n">
        <f aca="false">IF($B130&lt;=BJ$2,IF($C130&gt;=BJ$2,$D130,0),0)</f>
        <v>0</v>
      </c>
      <c r="BK130" s="63" t="n">
        <f aca="false">IF($B130&lt;=BK$2,IF($C130&gt;=BK$2,$D130,0),0)</f>
        <v>0</v>
      </c>
      <c r="BL130" s="63" t="n">
        <f aca="false">IF($B130&lt;=BL$2,IF($C130&gt;=BL$2,$D130,0),0)</f>
        <v>0</v>
      </c>
      <c r="BM130" s="63" t="n">
        <f aca="false">IF($B130&lt;=BM$2,IF($C130&gt;=BM$2,$D130,0),0)</f>
        <v>0</v>
      </c>
      <c r="BN130" s="63" t="n">
        <f aca="false">IF($B130&lt;=BN$2,IF($C130&gt;=BN$2,$D130,0),0)</f>
        <v>0</v>
      </c>
      <c r="BO130" s="63" t="n">
        <f aca="false">IF($B130&lt;=BO$2,IF($C130&gt;=BO$2,$D130,0),0)</f>
        <v>0</v>
      </c>
      <c r="BP130" s="63" t="n">
        <f aca="false">IF($B130&lt;=BP$2,IF($C130&gt;=BP$2,$D130,0),0)</f>
        <v>0</v>
      </c>
      <c r="BQ130" s="63" t="n">
        <f aca="false">IF($B130&lt;=BQ$2,IF($C130&gt;=BQ$2,$D130,0),0)</f>
        <v>0</v>
      </c>
      <c r="BR130" s="63" t="n">
        <f aca="false">IF($B130&lt;=BR$2,IF($C130&gt;=BR$2,$D130,0),0)</f>
        <v>0</v>
      </c>
      <c r="BS130" s="63" t="n">
        <f aca="false">IF($B130&lt;=BS$2,IF($C130&gt;=BS$2,$D130,0),0)</f>
        <v>0</v>
      </c>
      <c r="BT130" s="63" t="n">
        <f aca="false">IF($B130&lt;=BT$2,IF($C130&gt;=BT$2,$D130,0),0)</f>
        <v>0</v>
      </c>
      <c r="BU130" s="63" t="n">
        <f aca="false">IF($B130&lt;=BU$2,IF($C130&gt;=BU$2,$D130,0),0)</f>
        <v>0</v>
      </c>
      <c r="BV130" s="63" t="n">
        <f aca="false">IF($B130&lt;=BV$2,IF($C130&gt;=BV$2,$D130,0),0)</f>
        <v>0</v>
      </c>
    </row>
    <row r="131" customFormat="false" ht="12.75" hidden="false" customHeight="false" outlineLevel="0" collapsed="false">
      <c r="B131" s="59" t="n">
        <v>36982</v>
      </c>
      <c r="C131" s="59" t="n">
        <v>37165</v>
      </c>
      <c r="E131" s="61" t="n">
        <v>0.605</v>
      </c>
      <c r="F131" s="7" t="s">
        <v>139</v>
      </c>
      <c r="G131" s="7" t="s">
        <v>138</v>
      </c>
      <c r="H131" s="73" t="n">
        <f aca="false">((I131-E131)*SUM(M131:AV131)*10000)</f>
        <v>-0</v>
      </c>
      <c r="I131" s="61" t="n">
        <f aca="false">I130</f>
        <v>-0.72</v>
      </c>
      <c r="K131" s="7" t="str">
        <f aca="false">IF(I131=1,0,G131)</f>
        <v>west</v>
      </c>
      <c r="L131" s="63" t="n">
        <f aca="false">IF($B131&lt;=L$2,IF($C131&gt;=L$2,$D131,0),0)</f>
        <v>0</v>
      </c>
      <c r="M131" s="63" t="n">
        <f aca="false">IF($B131&lt;=M$2,IF($C131&gt;=M$2,$D131,0),0)</f>
        <v>0</v>
      </c>
      <c r="N131" s="63" t="n">
        <f aca="false">IF($B131&lt;=N$2,IF($C131&gt;=N$2,$D131,0),0)</f>
        <v>0</v>
      </c>
      <c r="O131" s="63" t="n">
        <f aca="false">IF($B131&lt;=O$2,IF($C131&gt;=O$2,$D131,0),0)</f>
        <v>0</v>
      </c>
      <c r="P131" s="63" t="n">
        <f aca="false">IF($B131&lt;=P$2,IF($C131&gt;=P$2,$D131,0),0)</f>
        <v>0</v>
      </c>
      <c r="Q131" s="63" t="n">
        <f aca="false">IF($B131&lt;=Q$2,IF($C131&gt;=Q$2,$D131,0),0)</f>
        <v>0</v>
      </c>
      <c r="R131" s="63" t="n">
        <f aca="false">IF($B131&lt;=R$2,IF($C131&gt;=R$2,$D131,0),0)</f>
        <v>0</v>
      </c>
      <c r="S131" s="63" t="n">
        <f aca="false">IF($B131&lt;=S$2,IF($C131&gt;=S$2,$D131,0),0)</f>
        <v>0</v>
      </c>
      <c r="T131" s="63" t="n">
        <f aca="false">IF($B131&lt;=T$2,IF($C131&gt;=T$2,$D131,0),0)</f>
        <v>0</v>
      </c>
      <c r="U131" s="63" t="n">
        <f aca="false">IF($B131&lt;=U$2,IF($C131&gt;=U$2,$D131,0),0)</f>
        <v>0</v>
      </c>
      <c r="V131" s="63" t="n">
        <f aca="false">IF($B131&lt;=V$2,IF($C131&gt;=V$2,$D131,0),0)</f>
        <v>0</v>
      </c>
      <c r="W131" s="63" t="n">
        <f aca="false">IF($B131&lt;=W$2,IF($C131&gt;=W$2,$D131,0),0)</f>
        <v>0</v>
      </c>
      <c r="X131" s="63" t="n">
        <f aca="false">IF($B131&lt;=X$2,IF($C131&gt;=X$2,$D131,0),0)</f>
        <v>0</v>
      </c>
      <c r="Y131" s="63" t="n">
        <f aca="false">IF($B131&lt;=Y$2,IF($C131&gt;=Y$2,$D131,0),0)</f>
        <v>0</v>
      </c>
      <c r="Z131" s="63" t="n">
        <f aca="false">IF($B131&lt;=Z$2,IF($C131&gt;=Z$2,$D131,0),0)</f>
        <v>0</v>
      </c>
      <c r="AA131" s="63" t="n">
        <f aca="false">IF($B131&lt;=AA$2,IF($C131&gt;=AA$2,$D131,0),0)</f>
        <v>0</v>
      </c>
      <c r="AB131" s="63" t="n">
        <f aca="false">IF($B131&lt;=AB$2,IF($C131&gt;=AB$2,$D131,0),0)</f>
        <v>0</v>
      </c>
      <c r="AC131" s="63" t="n">
        <f aca="false">IF($B131&lt;=AC$2,IF($C131&gt;=AC$2,$D131,0),0)</f>
        <v>0</v>
      </c>
      <c r="AD131" s="63" t="n">
        <f aca="false">IF($B131&lt;=AD$2,IF($C131&gt;=AD$2,$D131,0),0)</f>
        <v>0</v>
      </c>
      <c r="AE131" s="63" t="n">
        <f aca="false">IF($B131&lt;=AE$2,IF($C131&gt;=AE$2,$D131,0),0)</f>
        <v>0</v>
      </c>
      <c r="AF131" s="63" t="n">
        <f aca="false">IF($B131&lt;=AF$2,IF($C131&gt;=AF$2,$D131,0),0)</f>
        <v>0</v>
      </c>
      <c r="AG131" s="63" t="n">
        <f aca="false">IF($B131&lt;=AG$2,IF($C131&gt;=AG$2,$D131,0),0)</f>
        <v>0</v>
      </c>
      <c r="AH131" s="63" t="n">
        <f aca="false">IF($B131&lt;=AH$2,IF($C131&gt;=AH$2,$D131,0),0)</f>
        <v>0</v>
      </c>
      <c r="AI131" s="63" t="n">
        <f aca="false">IF($B131&lt;=AI$2,IF($C131&gt;=AI$2,$D131,0),0)</f>
        <v>0</v>
      </c>
      <c r="AJ131" s="63" t="n">
        <f aca="false">IF($B131&lt;=AJ$2,IF($C131&gt;=AJ$2,$D131,0),0)</f>
        <v>0</v>
      </c>
      <c r="AK131" s="63" t="n">
        <f aca="false">IF($B131&lt;=AK$2,IF($C131&gt;=AK$2,$D131,0),0)</f>
        <v>0</v>
      </c>
      <c r="AL131" s="63" t="n">
        <f aca="false">IF($B131&lt;=AL$2,IF($C131&gt;=AL$2,$D131,0),0)</f>
        <v>0</v>
      </c>
      <c r="AM131" s="63" t="n">
        <f aca="false">IF($B131&lt;=AM$2,IF($C131&gt;=AM$2,$D131,0),0)</f>
        <v>0</v>
      </c>
      <c r="AN131" s="63" t="n">
        <f aca="false">IF($B131&lt;=AN$2,IF($C131&gt;=AN$2,$D131,0),0)</f>
        <v>0</v>
      </c>
      <c r="AO131" s="63" t="n">
        <f aca="false">IF($B131&lt;=AO$2,IF($C131&gt;=AO$2,$D131,0),0)</f>
        <v>0</v>
      </c>
      <c r="AP131" s="63" t="n">
        <f aca="false">IF($B131&lt;=AP$2,IF($C131&gt;=AP$2,$D131,0),0)</f>
        <v>0</v>
      </c>
      <c r="AQ131" s="63" t="n">
        <f aca="false">IF($B131&lt;=AQ$2,IF($C131&gt;=AQ$2,$D131,0),0)</f>
        <v>0</v>
      </c>
      <c r="AR131" s="63" t="n">
        <f aca="false">IF($B131&lt;=AR$2,IF($C131&gt;=AR$2,$D131,0),0)</f>
        <v>0</v>
      </c>
      <c r="AS131" s="63" t="n">
        <f aca="false">IF($B131&lt;=AS$2,IF($C131&gt;=AS$2,$D131,0),0)</f>
        <v>0</v>
      </c>
      <c r="AT131" s="63" t="n">
        <f aca="false">IF($B131&lt;=AT$2,IF($C131&gt;=AT$2,$D131,0),0)</f>
        <v>0</v>
      </c>
      <c r="AU131" s="63" t="n">
        <f aca="false">IF($B131&lt;=AU$2,IF($C131&gt;=AU$2,$D131,0),0)</f>
        <v>0</v>
      </c>
      <c r="AV131" s="63" t="n">
        <f aca="false">IF($B131&lt;=AV$2,IF($C131&gt;=AV$2,$D131,0),0)</f>
        <v>0</v>
      </c>
      <c r="AW131" s="63" t="n">
        <f aca="false">IF($B131&lt;=AW$2,IF($C131&gt;=AW$2,$D131,0),0)</f>
        <v>0</v>
      </c>
      <c r="AX131" s="63" t="n">
        <f aca="false">IF($B131&lt;=AX$2,IF($C131&gt;=AX$2,$D131,0),0)</f>
        <v>0</v>
      </c>
      <c r="AY131" s="63" t="n">
        <f aca="false">IF($B131&lt;=AY$2,IF($C131&gt;=AY$2,$D131,0),0)</f>
        <v>0</v>
      </c>
      <c r="AZ131" s="63" t="n">
        <f aca="false">IF($B131&lt;=AZ$2,IF($C131&gt;=AZ$2,$D131,0),0)</f>
        <v>0</v>
      </c>
      <c r="BA131" s="63" t="n">
        <f aca="false">IF($B131&lt;=BA$2,IF($C131&gt;=BA$2,$D131,0),0)</f>
        <v>0</v>
      </c>
      <c r="BB131" s="63" t="n">
        <f aca="false">IF($B131&lt;=BB$2,IF($C131&gt;=BB$2,$D131,0),0)</f>
        <v>0</v>
      </c>
      <c r="BC131" s="63" t="n">
        <f aca="false">IF($B131&lt;=BC$2,IF($C131&gt;=BC$2,$D131,0),0)</f>
        <v>0</v>
      </c>
      <c r="BD131" s="63" t="n">
        <f aca="false">IF($B131&lt;=BD$2,IF($C131&gt;=BD$2,$D131,0),0)</f>
        <v>0</v>
      </c>
      <c r="BE131" s="63" t="n">
        <f aca="false">IF($B131&lt;=BE$2,IF($C131&gt;=BE$2,$D131,0),0)</f>
        <v>0</v>
      </c>
      <c r="BF131" s="63" t="n">
        <f aca="false">IF($B131&lt;=BF$2,IF($C131&gt;=BF$2,$D131,0),0)</f>
        <v>0</v>
      </c>
      <c r="BG131" s="63" t="n">
        <f aca="false">IF($B131&lt;=BG$2,IF($C131&gt;=BG$2,$D131,0),0)</f>
        <v>0</v>
      </c>
      <c r="BH131" s="63" t="n">
        <f aca="false">IF($B131&lt;=BH$2,IF($C131&gt;=BH$2,$D131,0),0)</f>
        <v>0</v>
      </c>
      <c r="BI131" s="63" t="n">
        <f aca="false">IF($B131&lt;=BI$2,IF($C131&gt;=BI$2,$D131,0),0)</f>
        <v>0</v>
      </c>
      <c r="BJ131" s="63" t="n">
        <f aca="false">IF($B131&lt;=BJ$2,IF($C131&gt;=BJ$2,$D131,0),0)</f>
        <v>0</v>
      </c>
      <c r="BK131" s="63" t="n">
        <f aca="false">IF($B131&lt;=BK$2,IF($C131&gt;=BK$2,$D131,0),0)</f>
        <v>0</v>
      </c>
      <c r="BL131" s="63" t="n">
        <f aca="false">IF($B131&lt;=BL$2,IF($C131&gt;=BL$2,$D131,0),0)</f>
        <v>0</v>
      </c>
      <c r="BM131" s="63" t="n">
        <f aca="false">IF($B131&lt;=BM$2,IF($C131&gt;=BM$2,$D131,0),0)</f>
        <v>0</v>
      </c>
      <c r="BN131" s="63" t="n">
        <f aca="false">IF($B131&lt;=BN$2,IF($C131&gt;=BN$2,$D131,0),0)</f>
        <v>0</v>
      </c>
      <c r="BO131" s="63" t="n">
        <f aca="false">IF($B131&lt;=BO$2,IF($C131&gt;=BO$2,$D131,0),0)</f>
        <v>0</v>
      </c>
      <c r="BP131" s="63" t="n">
        <f aca="false">IF($B131&lt;=BP$2,IF($C131&gt;=BP$2,$D131,0),0)</f>
        <v>0</v>
      </c>
      <c r="BQ131" s="63" t="n">
        <f aca="false">IF($B131&lt;=BQ$2,IF($C131&gt;=BQ$2,$D131,0),0)</f>
        <v>0</v>
      </c>
      <c r="BR131" s="63" t="n">
        <f aca="false">IF($B131&lt;=BR$2,IF($C131&gt;=BR$2,$D131,0),0)</f>
        <v>0</v>
      </c>
      <c r="BS131" s="63" t="n">
        <f aca="false">IF($B131&lt;=BS$2,IF($C131&gt;=BS$2,$D131,0),0)</f>
        <v>0</v>
      </c>
      <c r="BT131" s="63" t="n">
        <f aca="false">IF($B131&lt;=BT$2,IF($C131&gt;=BT$2,$D131,0),0)</f>
        <v>0</v>
      </c>
      <c r="BU131" s="63" t="n">
        <f aca="false">IF($B131&lt;=BU$2,IF($C131&gt;=BU$2,$D131,0),0)</f>
        <v>0</v>
      </c>
      <c r="BV131" s="63" t="n">
        <f aca="false">IF($B131&lt;=BV$2,IF($C131&gt;=BV$2,$D131,0),0)</f>
        <v>0</v>
      </c>
    </row>
    <row r="132" customFormat="false" ht="12.75" hidden="false" customHeight="false" outlineLevel="0" collapsed="false">
      <c r="B132" s="59" t="n">
        <v>36831</v>
      </c>
      <c r="C132" s="59" t="n">
        <v>36951</v>
      </c>
      <c r="E132" s="61" t="n">
        <v>0.1175</v>
      </c>
      <c r="F132" s="7" t="s">
        <v>143</v>
      </c>
      <c r="G132" s="7" t="s">
        <v>5</v>
      </c>
      <c r="H132" s="73" t="n">
        <f aca="false">((I132-E132)*SUM(M132:AV132)*10000)</f>
        <v>-0</v>
      </c>
      <c r="I132" s="61" t="n">
        <f aca="false">I131</f>
        <v>-0.72</v>
      </c>
      <c r="K132" s="7" t="str">
        <f aca="false">IF(I132=1,0,G132)</f>
        <v>CENTRAL</v>
      </c>
      <c r="L132" s="63" t="n">
        <f aca="false">IF($B132&lt;=L$2,IF($C132&gt;=L$2,$D132,0),0)</f>
        <v>0</v>
      </c>
      <c r="M132" s="63" t="n">
        <f aca="false">IF($B132&lt;=M$2,IF($C132&gt;=M$2,$D132,0),0)</f>
        <v>0</v>
      </c>
      <c r="N132" s="63" t="n">
        <f aca="false">IF($B132&lt;=N$2,IF($C132&gt;=N$2,$D132,0),0)</f>
        <v>0</v>
      </c>
      <c r="O132" s="63" t="n">
        <f aca="false">IF($B132&lt;=O$2,IF($C132&gt;=O$2,$D132,0),0)</f>
        <v>0</v>
      </c>
      <c r="P132" s="63" t="n">
        <f aca="false">IF($B132&lt;=P$2,IF($C132&gt;=P$2,$D132,0),0)</f>
        <v>0</v>
      </c>
      <c r="Q132" s="63" t="n">
        <f aca="false">IF($B132&lt;=Q$2,IF($C132&gt;=Q$2,$D132,0),0)</f>
        <v>0</v>
      </c>
      <c r="R132" s="63" t="n">
        <f aca="false">IF($B132&lt;=R$2,IF($C132&gt;=R$2,$D132,0),0)</f>
        <v>0</v>
      </c>
      <c r="S132" s="63" t="n">
        <f aca="false">IF($B132&lt;=S$2,IF($C132&gt;=S$2,$D132,0),0)</f>
        <v>0</v>
      </c>
      <c r="T132" s="63" t="n">
        <f aca="false">IF($B132&lt;=T$2,IF($C132&gt;=T$2,$D132,0),0)</f>
        <v>0</v>
      </c>
      <c r="U132" s="63" t="n">
        <f aca="false">IF($B132&lt;=U$2,IF($C132&gt;=U$2,$D132,0),0)</f>
        <v>0</v>
      </c>
      <c r="V132" s="63" t="n">
        <f aca="false">IF($B132&lt;=V$2,IF($C132&gt;=V$2,$D132,0),0)</f>
        <v>0</v>
      </c>
      <c r="W132" s="63" t="n">
        <f aca="false">IF($B132&lt;=W$2,IF($C132&gt;=W$2,$D132,0),0)</f>
        <v>0</v>
      </c>
      <c r="X132" s="63" t="n">
        <f aca="false">IF($B132&lt;=X$2,IF($C132&gt;=X$2,$D132,0),0)</f>
        <v>0</v>
      </c>
      <c r="Y132" s="63" t="n">
        <f aca="false">IF($B132&lt;=Y$2,IF($C132&gt;=Y$2,$D132,0),0)</f>
        <v>0</v>
      </c>
      <c r="Z132" s="63" t="n">
        <f aca="false">IF($B132&lt;=Z$2,IF($C132&gt;=Z$2,$D132,0),0)</f>
        <v>0</v>
      </c>
      <c r="AA132" s="63" t="n">
        <f aca="false">IF($B132&lt;=AA$2,IF($C132&gt;=AA$2,$D132,0),0)</f>
        <v>0</v>
      </c>
      <c r="AB132" s="63" t="n">
        <f aca="false">IF($B132&lt;=AB$2,IF($C132&gt;=AB$2,$D132,0),0)</f>
        <v>0</v>
      </c>
      <c r="AC132" s="63" t="n">
        <f aca="false">IF($B132&lt;=AC$2,IF($C132&gt;=AC$2,$D132,0),0)</f>
        <v>0</v>
      </c>
      <c r="AD132" s="63" t="n">
        <f aca="false">IF($B132&lt;=AD$2,IF($C132&gt;=AD$2,$D132,0),0)</f>
        <v>0</v>
      </c>
      <c r="AE132" s="63" t="n">
        <f aca="false">IF($B132&lt;=AE$2,IF($C132&gt;=AE$2,$D132,0),0)</f>
        <v>0</v>
      </c>
      <c r="AF132" s="63" t="n">
        <f aca="false">IF($B132&lt;=AF$2,IF($C132&gt;=AF$2,$D132,0),0)</f>
        <v>0</v>
      </c>
      <c r="AG132" s="63" t="n">
        <f aca="false">IF($B132&lt;=AG$2,IF($C132&gt;=AG$2,$D132,0),0)</f>
        <v>0</v>
      </c>
      <c r="AH132" s="63" t="n">
        <f aca="false">IF($B132&lt;=AH$2,IF($C132&gt;=AH$2,$D132,0),0)</f>
        <v>0</v>
      </c>
      <c r="AI132" s="63" t="n">
        <f aca="false">IF($B132&lt;=AI$2,IF($C132&gt;=AI$2,$D132,0),0)</f>
        <v>0</v>
      </c>
      <c r="AJ132" s="63" t="n">
        <f aca="false">IF($B132&lt;=AJ$2,IF($C132&gt;=AJ$2,$D132,0),0)</f>
        <v>0</v>
      </c>
      <c r="AK132" s="63" t="n">
        <f aca="false">IF($B132&lt;=AK$2,IF($C132&gt;=AK$2,$D132,0),0)</f>
        <v>0</v>
      </c>
      <c r="AL132" s="63" t="n">
        <f aca="false">IF($B132&lt;=AL$2,IF($C132&gt;=AL$2,$D132,0),0)</f>
        <v>0</v>
      </c>
      <c r="AM132" s="63" t="n">
        <f aca="false">IF($B132&lt;=AM$2,IF($C132&gt;=AM$2,$D132,0),0)</f>
        <v>0</v>
      </c>
      <c r="AN132" s="63" t="n">
        <f aca="false">IF($B132&lt;=AN$2,IF($C132&gt;=AN$2,$D132,0),0)</f>
        <v>0</v>
      </c>
      <c r="AO132" s="63" t="n">
        <f aca="false">IF($B132&lt;=AO$2,IF($C132&gt;=AO$2,$D132,0),0)</f>
        <v>0</v>
      </c>
      <c r="AP132" s="63" t="n">
        <f aca="false">IF($B132&lt;=AP$2,IF($C132&gt;=AP$2,$D132,0),0)</f>
        <v>0</v>
      </c>
      <c r="AQ132" s="63" t="n">
        <f aca="false">IF($B132&lt;=AQ$2,IF($C132&gt;=AQ$2,$D132,0),0)</f>
        <v>0</v>
      </c>
      <c r="AR132" s="63" t="n">
        <f aca="false">IF($B132&lt;=AR$2,IF($C132&gt;=AR$2,$D132,0),0)</f>
        <v>0</v>
      </c>
      <c r="AS132" s="63" t="n">
        <f aca="false">IF($B132&lt;=AS$2,IF($C132&gt;=AS$2,$D132,0),0)</f>
        <v>0</v>
      </c>
      <c r="AT132" s="63" t="n">
        <f aca="false">IF($B132&lt;=AT$2,IF($C132&gt;=AT$2,$D132,0),0)</f>
        <v>0</v>
      </c>
      <c r="AU132" s="63" t="n">
        <f aca="false">IF($B132&lt;=AU$2,IF($C132&gt;=AU$2,$D132,0),0)</f>
        <v>0</v>
      </c>
      <c r="AV132" s="63" t="n">
        <f aca="false">IF($B132&lt;=AV$2,IF($C132&gt;=AV$2,$D132,0),0)</f>
        <v>0</v>
      </c>
      <c r="AW132" s="63" t="n">
        <f aca="false">IF($B132&lt;=AW$2,IF($C132&gt;=AW$2,$D132,0),0)</f>
        <v>0</v>
      </c>
      <c r="AX132" s="63" t="n">
        <f aca="false">IF($B132&lt;=AX$2,IF($C132&gt;=AX$2,$D132,0),0)</f>
        <v>0</v>
      </c>
      <c r="AY132" s="63" t="n">
        <f aca="false">IF($B132&lt;=AY$2,IF($C132&gt;=AY$2,$D132,0),0)</f>
        <v>0</v>
      </c>
      <c r="AZ132" s="63" t="n">
        <f aca="false">IF($B132&lt;=AZ$2,IF($C132&gt;=AZ$2,$D132,0),0)</f>
        <v>0</v>
      </c>
      <c r="BA132" s="63" t="n">
        <f aca="false">IF($B132&lt;=BA$2,IF($C132&gt;=BA$2,$D132,0),0)</f>
        <v>0</v>
      </c>
      <c r="BB132" s="63" t="n">
        <f aca="false">IF($B132&lt;=BB$2,IF($C132&gt;=BB$2,$D132,0),0)</f>
        <v>0</v>
      </c>
      <c r="BC132" s="63" t="n">
        <f aca="false">IF($B132&lt;=BC$2,IF($C132&gt;=BC$2,$D132,0),0)</f>
        <v>0</v>
      </c>
      <c r="BD132" s="63" t="n">
        <f aca="false">IF($B132&lt;=BD$2,IF($C132&gt;=BD$2,$D132,0),0)</f>
        <v>0</v>
      </c>
      <c r="BE132" s="63" t="n">
        <f aca="false">IF($B132&lt;=BE$2,IF($C132&gt;=BE$2,$D132,0),0)</f>
        <v>0</v>
      </c>
      <c r="BF132" s="63" t="n">
        <f aca="false">IF($B132&lt;=BF$2,IF($C132&gt;=BF$2,$D132,0),0)</f>
        <v>0</v>
      </c>
      <c r="BG132" s="63" t="n">
        <f aca="false">IF($B132&lt;=BG$2,IF($C132&gt;=BG$2,$D132,0),0)</f>
        <v>0</v>
      </c>
      <c r="BH132" s="63" t="n">
        <f aca="false">IF($B132&lt;=BH$2,IF($C132&gt;=BH$2,$D132,0),0)</f>
        <v>0</v>
      </c>
      <c r="BI132" s="63" t="n">
        <f aca="false">IF($B132&lt;=BI$2,IF($C132&gt;=BI$2,$D132,0),0)</f>
        <v>0</v>
      </c>
      <c r="BJ132" s="63" t="n">
        <f aca="false">IF($B132&lt;=BJ$2,IF($C132&gt;=BJ$2,$D132,0),0)</f>
        <v>0</v>
      </c>
      <c r="BK132" s="63" t="n">
        <f aca="false">IF($B132&lt;=BK$2,IF($C132&gt;=BK$2,$D132,0),0)</f>
        <v>0</v>
      </c>
      <c r="BL132" s="63" t="n">
        <f aca="false">IF($B132&lt;=BL$2,IF($C132&gt;=BL$2,$D132,0),0)</f>
        <v>0</v>
      </c>
      <c r="BM132" s="63" t="n">
        <f aca="false">IF($B132&lt;=BM$2,IF($C132&gt;=BM$2,$D132,0),0)</f>
        <v>0</v>
      </c>
      <c r="BN132" s="63" t="n">
        <f aca="false">IF($B132&lt;=BN$2,IF($C132&gt;=BN$2,$D132,0),0)</f>
        <v>0</v>
      </c>
      <c r="BO132" s="63" t="n">
        <f aca="false">IF($B132&lt;=BO$2,IF($C132&gt;=BO$2,$D132,0),0)</f>
        <v>0</v>
      </c>
      <c r="BP132" s="63" t="n">
        <f aca="false">IF($B132&lt;=BP$2,IF($C132&gt;=BP$2,$D132,0),0)</f>
        <v>0</v>
      </c>
      <c r="BQ132" s="63" t="n">
        <f aca="false">IF($B132&lt;=BQ$2,IF($C132&gt;=BQ$2,$D132,0),0)</f>
        <v>0</v>
      </c>
      <c r="BR132" s="63" t="n">
        <f aca="false">IF($B132&lt;=BR$2,IF($C132&gt;=BR$2,$D132,0),0)</f>
        <v>0</v>
      </c>
      <c r="BS132" s="63" t="n">
        <f aca="false">IF($B132&lt;=BS$2,IF($C132&gt;=BS$2,$D132,0),0)</f>
        <v>0</v>
      </c>
      <c r="BT132" s="63" t="n">
        <f aca="false">IF($B132&lt;=BT$2,IF($C132&gt;=BT$2,$D132,0),0)</f>
        <v>0</v>
      </c>
      <c r="BU132" s="63" t="n">
        <f aca="false">IF($B132&lt;=BU$2,IF($C132&gt;=BU$2,$D132,0),0)</f>
        <v>0</v>
      </c>
      <c r="BV132" s="63" t="n">
        <f aca="false">IF($B132&lt;=BV$2,IF($C132&gt;=BV$2,$D132,0),0)</f>
        <v>0</v>
      </c>
    </row>
    <row r="133" customFormat="false" ht="12.75" hidden="false" customHeight="false" outlineLevel="0" collapsed="false">
      <c r="B133" s="59" t="n">
        <v>36708</v>
      </c>
      <c r="C133" s="59" t="n">
        <v>36739</v>
      </c>
      <c r="E133" s="61" t="n">
        <v>0.48</v>
      </c>
      <c r="F133" s="7" t="s">
        <v>144</v>
      </c>
      <c r="G133" s="7" t="s">
        <v>145</v>
      </c>
      <c r="H133" s="73" t="n">
        <f aca="false">((I133-E133)*SUM(M133:AV133)*10000)</f>
        <v>-0</v>
      </c>
      <c r="I133" s="61" t="n">
        <f aca="false">I132</f>
        <v>-0.72</v>
      </c>
      <c r="K133" s="7" t="str">
        <f aca="false">IF(I133=1,0,G133)</f>
        <v>ny</v>
      </c>
      <c r="L133" s="63" t="n">
        <f aca="false">IF($B133&lt;=L$2,IF($C133&gt;=L$2,$D133,0),0)</f>
        <v>0</v>
      </c>
      <c r="M133" s="63" t="n">
        <f aca="false">IF($B133&lt;=M$2,IF($C133&gt;=M$2,$D133,0),0)</f>
        <v>0</v>
      </c>
      <c r="N133" s="63" t="n">
        <f aca="false">IF($B133&lt;=N$2,IF($C133&gt;=N$2,$D133,0),0)</f>
        <v>0</v>
      </c>
      <c r="O133" s="63" t="n">
        <f aca="false">IF($B133&lt;=O$2,IF($C133&gt;=O$2,$D133,0),0)</f>
        <v>0</v>
      </c>
      <c r="P133" s="63" t="n">
        <f aca="false">IF($B133&lt;=P$2,IF($C133&gt;=P$2,$D133,0),0)</f>
        <v>0</v>
      </c>
      <c r="Q133" s="63" t="n">
        <f aca="false">IF($B133&lt;=Q$2,IF($C133&gt;=Q$2,$D133,0),0)</f>
        <v>0</v>
      </c>
      <c r="R133" s="63" t="n">
        <f aca="false">IF($B133&lt;=R$2,IF($C133&gt;=R$2,$D133,0),0)</f>
        <v>0</v>
      </c>
      <c r="S133" s="63" t="n">
        <f aca="false">IF($B133&lt;=S$2,IF($C133&gt;=S$2,$D133,0),0)</f>
        <v>0</v>
      </c>
      <c r="T133" s="63" t="n">
        <f aca="false">IF($B133&lt;=T$2,IF($C133&gt;=T$2,$D133,0),0)</f>
        <v>0</v>
      </c>
      <c r="U133" s="63" t="n">
        <f aca="false">IF($B133&lt;=U$2,IF($C133&gt;=U$2,$D133,0),0)</f>
        <v>0</v>
      </c>
      <c r="V133" s="63" t="n">
        <f aca="false">IF($B133&lt;=V$2,IF($C133&gt;=V$2,$D133,0),0)</f>
        <v>0</v>
      </c>
      <c r="W133" s="63" t="n">
        <f aca="false">IF($B133&lt;=W$2,IF($C133&gt;=W$2,$D133,0),0)</f>
        <v>0</v>
      </c>
      <c r="X133" s="63" t="n">
        <f aca="false">IF($B133&lt;=X$2,IF($C133&gt;=X$2,$D133,0),0)</f>
        <v>0</v>
      </c>
      <c r="Y133" s="63" t="n">
        <f aca="false">IF($B133&lt;=Y$2,IF($C133&gt;=Y$2,$D133,0),0)</f>
        <v>0</v>
      </c>
      <c r="Z133" s="63" t="n">
        <f aca="false">IF($B133&lt;=Z$2,IF($C133&gt;=Z$2,$D133,0),0)</f>
        <v>0</v>
      </c>
      <c r="AA133" s="63" t="n">
        <f aca="false">IF($B133&lt;=AA$2,IF($C133&gt;=AA$2,$D133,0),0)</f>
        <v>0</v>
      </c>
      <c r="AB133" s="63" t="n">
        <f aca="false">IF($B133&lt;=AB$2,IF($C133&gt;=AB$2,$D133,0),0)</f>
        <v>0</v>
      </c>
      <c r="AC133" s="63" t="n">
        <f aca="false">IF($B133&lt;=AC$2,IF($C133&gt;=AC$2,$D133,0),0)</f>
        <v>0</v>
      </c>
      <c r="AD133" s="63" t="n">
        <f aca="false">IF($B133&lt;=AD$2,IF($C133&gt;=AD$2,$D133,0),0)</f>
        <v>0</v>
      </c>
      <c r="AE133" s="63" t="n">
        <f aca="false">IF($B133&lt;=AE$2,IF($C133&gt;=AE$2,$D133,0),0)</f>
        <v>0</v>
      </c>
      <c r="AF133" s="63" t="n">
        <f aca="false">IF($B133&lt;=AF$2,IF($C133&gt;=AF$2,$D133,0),0)</f>
        <v>0</v>
      </c>
      <c r="AG133" s="63" t="n">
        <f aca="false">IF($B133&lt;=AG$2,IF($C133&gt;=AG$2,$D133,0),0)</f>
        <v>0</v>
      </c>
      <c r="AH133" s="63" t="n">
        <f aca="false">IF($B133&lt;=AH$2,IF($C133&gt;=AH$2,$D133,0),0)</f>
        <v>0</v>
      </c>
      <c r="AI133" s="63" t="n">
        <f aca="false">IF($B133&lt;=AI$2,IF($C133&gt;=AI$2,$D133,0),0)</f>
        <v>0</v>
      </c>
      <c r="AJ133" s="63" t="n">
        <f aca="false">IF($B133&lt;=AJ$2,IF($C133&gt;=AJ$2,$D133,0),0)</f>
        <v>0</v>
      </c>
      <c r="AK133" s="63" t="n">
        <f aca="false">IF($B133&lt;=AK$2,IF($C133&gt;=AK$2,$D133,0),0)</f>
        <v>0</v>
      </c>
      <c r="AL133" s="63" t="n">
        <f aca="false">IF($B133&lt;=AL$2,IF($C133&gt;=AL$2,$D133,0),0)</f>
        <v>0</v>
      </c>
      <c r="AM133" s="63" t="n">
        <f aca="false">IF($B133&lt;=AM$2,IF($C133&gt;=AM$2,$D133,0),0)</f>
        <v>0</v>
      </c>
      <c r="AN133" s="63" t="n">
        <f aca="false">IF($B133&lt;=AN$2,IF($C133&gt;=AN$2,$D133,0),0)</f>
        <v>0</v>
      </c>
      <c r="AO133" s="63" t="n">
        <f aca="false">IF($B133&lt;=AO$2,IF($C133&gt;=AO$2,$D133,0),0)</f>
        <v>0</v>
      </c>
      <c r="AP133" s="63" t="n">
        <f aca="false">IF($B133&lt;=AP$2,IF($C133&gt;=AP$2,$D133,0),0)</f>
        <v>0</v>
      </c>
      <c r="AQ133" s="63" t="n">
        <f aca="false">IF($B133&lt;=AQ$2,IF($C133&gt;=AQ$2,$D133,0),0)</f>
        <v>0</v>
      </c>
      <c r="AR133" s="63" t="n">
        <f aca="false">IF($B133&lt;=AR$2,IF($C133&gt;=AR$2,$D133,0),0)</f>
        <v>0</v>
      </c>
      <c r="AS133" s="63" t="n">
        <f aca="false">IF($B133&lt;=AS$2,IF($C133&gt;=AS$2,$D133,0),0)</f>
        <v>0</v>
      </c>
      <c r="AT133" s="63" t="n">
        <f aca="false">IF($B133&lt;=AT$2,IF($C133&gt;=AT$2,$D133,0),0)</f>
        <v>0</v>
      </c>
      <c r="AU133" s="63" t="n">
        <f aca="false">IF($B133&lt;=AU$2,IF($C133&gt;=AU$2,$D133,0),0)</f>
        <v>0</v>
      </c>
      <c r="AV133" s="63" t="n">
        <f aca="false">IF($B133&lt;=AV$2,IF($C133&gt;=AV$2,$D133,0),0)</f>
        <v>0</v>
      </c>
      <c r="AW133" s="63" t="n">
        <f aca="false">IF($B133&lt;=AW$2,IF($C133&gt;=AW$2,$D133,0),0)</f>
        <v>0</v>
      </c>
      <c r="AX133" s="63" t="n">
        <f aca="false">IF($B133&lt;=AX$2,IF($C133&gt;=AX$2,$D133,0),0)</f>
        <v>0</v>
      </c>
      <c r="AY133" s="63" t="n">
        <f aca="false">IF($B133&lt;=AY$2,IF($C133&gt;=AY$2,$D133,0),0)</f>
        <v>0</v>
      </c>
      <c r="AZ133" s="63" t="n">
        <f aca="false">IF($B133&lt;=AZ$2,IF($C133&gt;=AZ$2,$D133,0),0)</f>
        <v>0</v>
      </c>
      <c r="BA133" s="63" t="n">
        <f aca="false">IF($B133&lt;=BA$2,IF($C133&gt;=BA$2,$D133,0),0)</f>
        <v>0</v>
      </c>
      <c r="BB133" s="63" t="n">
        <f aca="false">IF($B133&lt;=BB$2,IF($C133&gt;=BB$2,$D133,0),0)</f>
        <v>0</v>
      </c>
      <c r="BC133" s="63" t="n">
        <f aca="false">IF($B133&lt;=BC$2,IF($C133&gt;=BC$2,$D133,0),0)</f>
        <v>0</v>
      </c>
      <c r="BD133" s="63" t="n">
        <f aca="false">IF($B133&lt;=BD$2,IF($C133&gt;=BD$2,$D133,0),0)</f>
        <v>0</v>
      </c>
      <c r="BE133" s="63" t="n">
        <f aca="false">IF($B133&lt;=BE$2,IF($C133&gt;=BE$2,$D133,0),0)</f>
        <v>0</v>
      </c>
      <c r="BF133" s="63" t="n">
        <f aca="false">IF($B133&lt;=BF$2,IF($C133&gt;=BF$2,$D133,0),0)</f>
        <v>0</v>
      </c>
      <c r="BG133" s="63" t="n">
        <f aca="false">IF($B133&lt;=BG$2,IF($C133&gt;=BG$2,$D133,0),0)</f>
        <v>0</v>
      </c>
      <c r="BH133" s="63" t="n">
        <f aca="false">IF($B133&lt;=BH$2,IF($C133&gt;=BH$2,$D133,0),0)</f>
        <v>0</v>
      </c>
      <c r="BI133" s="63" t="n">
        <f aca="false">IF($B133&lt;=BI$2,IF($C133&gt;=BI$2,$D133,0),0)</f>
        <v>0</v>
      </c>
      <c r="BJ133" s="63" t="n">
        <f aca="false">IF($B133&lt;=BJ$2,IF($C133&gt;=BJ$2,$D133,0),0)</f>
        <v>0</v>
      </c>
      <c r="BK133" s="63" t="n">
        <f aca="false">IF($B133&lt;=BK$2,IF($C133&gt;=BK$2,$D133,0),0)</f>
        <v>0</v>
      </c>
      <c r="BL133" s="63" t="n">
        <f aca="false">IF($B133&lt;=BL$2,IF($C133&gt;=BL$2,$D133,0),0)</f>
        <v>0</v>
      </c>
      <c r="BM133" s="63" t="n">
        <f aca="false">IF($B133&lt;=BM$2,IF($C133&gt;=BM$2,$D133,0),0)</f>
        <v>0</v>
      </c>
      <c r="BN133" s="63" t="n">
        <f aca="false">IF($B133&lt;=BN$2,IF($C133&gt;=BN$2,$D133,0),0)</f>
        <v>0</v>
      </c>
      <c r="BO133" s="63" t="n">
        <f aca="false">IF($B133&lt;=BO$2,IF($C133&gt;=BO$2,$D133,0),0)</f>
        <v>0</v>
      </c>
      <c r="BP133" s="63" t="n">
        <f aca="false">IF($B133&lt;=BP$2,IF($C133&gt;=BP$2,$D133,0),0)</f>
        <v>0</v>
      </c>
      <c r="BQ133" s="63" t="n">
        <f aca="false">IF($B133&lt;=BQ$2,IF($C133&gt;=BQ$2,$D133,0),0)</f>
        <v>0</v>
      </c>
      <c r="BR133" s="63" t="n">
        <f aca="false">IF($B133&lt;=BR$2,IF($C133&gt;=BR$2,$D133,0),0)</f>
        <v>0</v>
      </c>
      <c r="BS133" s="63" t="n">
        <f aca="false">IF($B133&lt;=BS$2,IF($C133&gt;=BS$2,$D133,0),0)</f>
        <v>0</v>
      </c>
      <c r="BT133" s="63" t="n">
        <f aca="false">IF($B133&lt;=BT$2,IF($C133&gt;=BT$2,$D133,0),0)</f>
        <v>0</v>
      </c>
      <c r="BU133" s="63" t="n">
        <f aca="false">IF($B133&lt;=BU$2,IF($C133&gt;=BU$2,$D133,0),0)</f>
        <v>0</v>
      </c>
      <c r="BV133" s="63" t="n">
        <f aca="false">IF($B133&lt;=BV$2,IF($C133&gt;=BV$2,$D133,0),0)</f>
        <v>0</v>
      </c>
    </row>
    <row r="134" customFormat="false" ht="12.75" hidden="false" customHeight="false" outlineLevel="0" collapsed="false">
      <c r="B134" s="59" t="n">
        <v>36800</v>
      </c>
      <c r="C134" s="59" t="n">
        <v>36800</v>
      </c>
      <c r="E134" s="61" t="n">
        <v>0.215</v>
      </c>
      <c r="F134" s="7" t="s">
        <v>139</v>
      </c>
      <c r="G134" s="7" t="s">
        <v>138</v>
      </c>
      <c r="H134" s="73" t="n">
        <f aca="false">((I134-E134)*SUM(M134:AV134)*10000)</f>
        <v>-0</v>
      </c>
      <c r="I134" s="61" t="n">
        <f aca="false">I133</f>
        <v>-0.72</v>
      </c>
      <c r="K134" s="7" t="str">
        <f aca="false">IF(I134=1,0,G134)</f>
        <v>west</v>
      </c>
      <c r="L134" s="63" t="n">
        <f aca="false">IF($B134&lt;=L$2,IF($C134&gt;=L$2,$D134,0),0)</f>
        <v>0</v>
      </c>
      <c r="M134" s="63" t="n">
        <f aca="false">IF($B134&lt;=M$2,IF($C134&gt;=M$2,$D134,0),0)</f>
        <v>0</v>
      </c>
      <c r="N134" s="63" t="n">
        <f aca="false">IF($B134&lt;=N$2,IF($C134&gt;=N$2,$D134,0),0)</f>
        <v>0</v>
      </c>
      <c r="O134" s="63" t="n">
        <f aca="false">IF($B134&lt;=O$2,IF($C134&gt;=O$2,$D134,0),0)</f>
        <v>0</v>
      </c>
      <c r="P134" s="63" t="n">
        <f aca="false">IF($B134&lt;=P$2,IF($C134&gt;=P$2,$D134,0),0)</f>
        <v>0</v>
      </c>
      <c r="Q134" s="63" t="n">
        <f aca="false">IF($B134&lt;=Q$2,IF($C134&gt;=Q$2,$D134,0),0)</f>
        <v>0</v>
      </c>
      <c r="R134" s="63" t="n">
        <f aca="false">IF($B134&lt;=R$2,IF($C134&gt;=R$2,$D134,0),0)</f>
        <v>0</v>
      </c>
      <c r="S134" s="63" t="n">
        <f aca="false">IF($B134&lt;=S$2,IF($C134&gt;=S$2,$D134,0),0)</f>
        <v>0</v>
      </c>
      <c r="T134" s="63" t="n">
        <f aca="false">IF($B134&lt;=T$2,IF($C134&gt;=T$2,$D134,0),0)</f>
        <v>0</v>
      </c>
      <c r="U134" s="63" t="n">
        <f aca="false">IF($B134&lt;=U$2,IF($C134&gt;=U$2,$D134,0),0)</f>
        <v>0</v>
      </c>
      <c r="V134" s="63" t="n">
        <f aca="false">IF($B134&lt;=V$2,IF($C134&gt;=V$2,$D134,0),0)</f>
        <v>0</v>
      </c>
      <c r="W134" s="63" t="n">
        <f aca="false">IF($B134&lt;=W$2,IF($C134&gt;=W$2,$D134,0),0)</f>
        <v>0</v>
      </c>
      <c r="X134" s="63" t="n">
        <f aca="false">IF($B134&lt;=X$2,IF($C134&gt;=X$2,$D134,0),0)</f>
        <v>0</v>
      </c>
      <c r="Y134" s="63" t="n">
        <f aca="false">IF($B134&lt;=Y$2,IF($C134&gt;=Y$2,$D134,0),0)</f>
        <v>0</v>
      </c>
      <c r="Z134" s="63" t="n">
        <f aca="false">IF($B134&lt;=Z$2,IF($C134&gt;=Z$2,$D134,0),0)</f>
        <v>0</v>
      </c>
      <c r="AA134" s="63" t="n">
        <f aca="false">IF($B134&lt;=AA$2,IF($C134&gt;=AA$2,$D134,0),0)</f>
        <v>0</v>
      </c>
      <c r="AB134" s="63" t="n">
        <f aca="false">IF($B134&lt;=AB$2,IF($C134&gt;=AB$2,$D134,0),0)</f>
        <v>0</v>
      </c>
      <c r="AC134" s="63" t="n">
        <f aca="false">IF($B134&lt;=AC$2,IF($C134&gt;=AC$2,$D134,0),0)</f>
        <v>0</v>
      </c>
      <c r="AD134" s="63" t="n">
        <f aca="false">IF($B134&lt;=AD$2,IF($C134&gt;=AD$2,$D134,0),0)</f>
        <v>0</v>
      </c>
      <c r="AE134" s="63" t="n">
        <f aca="false">IF($B134&lt;=AE$2,IF($C134&gt;=AE$2,$D134,0),0)</f>
        <v>0</v>
      </c>
      <c r="AF134" s="63" t="n">
        <f aca="false">IF($B134&lt;=AF$2,IF($C134&gt;=AF$2,$D134,0),0)</f>
        <v>0</v>
      </c>
      <c r="AG134" s="63" t="n">
        <f aca="false">IF($B134&lt;=AG$2,IF($C134&gt;=AG$2,$D134,0),0)</f>
        <v>0</v>
      </c>
      <c r="AH134" s="63" t="n">
        <f aca="false">IF($B134&lt;=AH$2,IF($C134&gt;=AH$2,$D134,0),0)</f>
        <v>0</v>
      </c>
      <c r="AI134" s="63" t="n">
        <f aca="false">IF($B134&lt;=AI$2,IF($C134&gt;=AI$2,$D134,0),0)</f>
        <v>0</v>
      </c>
      <c r="AJ134" s="63" t="n">
        <f aca="false">IF($B134&lt;=AJ$2,IF($C134&gt;=AJ$2,$D134,0),0)</f>
        <v>0</v>
      </c>
      <c r="AK134" s="63" t="n">
        <f aca="false">IF($B134&lt;=AK$2,IF($C134&gt;=AK$2,$D134,0),0)</f>
        <v>0</v>
      </c>
      <c r="AL134" s="63" t="n">
        <f aca="false">IF($B134&lt;=AL$2,IF($C134&gt;=AL$2,$D134,0),0)</f>
        <v>0</v>
      </c>
      <c r="AM134" s="63" t="n">
        <f aca="false">IF($B134&lt;=AM$2,IF($C134&gt;=AM$2,$D134,0),0)</f>
        <v>0</v>
      </c>
      <c r="AN134" s="63" t="n">
        <f aca="false">IF($B134&lt;=AN$2,IF($C134&gt;=AN$2,$D134,0),0)</f>
        <v>0</v>
      </c>
      <c r="AO134" s="63" t="n">
        <f aca="false">IF($B134&lt;=AO$2,IF($C134&gt;=AO$2,$D134,0),0)</f>
        <v>0</v>
      </c>
      <c r="AP134" s="63" t="n">
        <f aca="false">IF($B134&lt;=AP$2,IF($C134&gt;=AP$2,$D134,0),0)</f>
        <v>0</v>
      </c>
      <c r="AQ134" s="63" t="n">
        <f aca="false">IF($B134&lt;=AQ$2,IF($C134&gt;=AQ$2,$D134,0),0)</f>
        <v>0</v>
      </c>
      <c r="AR134" s="63" t="n">
        <f aca="false">IF($B134&lt;=AR$2,IF($C134&gt;=AR$2,$D134,0),0)</f>
        <v>0</v>
      </c>
      <c r="AS134" s="63" t="n">
        <f aca="false">IF($B134&lt;=AS$2,IF($C134&gt;=AS$2,$D134,0),0)</f>
        <v>0</v>
      </c>
      <c r="AT134" s="63" t="n">
        <f aca="false">IF($B134&lt;=AT$2,IF($C134&gt;=AT$2,$D134,0),0)</f>
        <v>0</v>
      </c>
      <c r="AU134" s="63" t="n">
        <f aca="false">IF($B134&lt;=AU$2,IF($C134&gt;=AU$2,$D134,0),0)</f>
        <v>0</v>
      </c>
      <c r="AV134" s="63" t="n">
        <f aca="false">IF($B134&lt;=AV$2,IF($C134&gt;=AV$2,$D134,0),0)</f>
        <v>0</v>
      </c>
      <c r="AW134" s="63" t="n">
        <f aca="false">IF($B134&lt;=AW$2,IF($C134&gt;=AW$2,$D134,0),0)</f>
        <v>0</v>
      </c>
      <c r="AX134" s="63" t="n">
        <f aca="false">IF($B134&lt;=AX$2,IF($C134&gt;=AX$2,$D134,0),0)</f>
        <v>0</v>
      </c>
      <c r="AY134" s="63" t="n">
        <f aca="false">IF($B134&lt;=AY$2,IF($C134&gt;=AY$2,$D134,0),0)</f>
        <v>0</v>
      </c>
      <c r="AZ134" s="63" t="n">
        <f aca="false">IF($B134&lt;=AZ$2,IF($C134&gt;=AZ$2,$D134,0),0)</f>
        <v>0</v>
      </c>
      <c r="BA134" s="63" t="n">
        <f aca="false">IF($B134&lt;=BA$2,IF($C134&gt;=BA$2,$D134,0),0)</f>
        <v>0</v>
      </c>
      <c r="BB134" s="63" t="n">
        <f aca="false">IF($B134&lt;=BB$2,IF($C134&gt;=BB$2,$D134,0),0)</f>
        <v>0</v>
      </c>
      <c r="BC134" s="63" t="n">
        <f aca="false">IF($B134&lt;=BC$2,IF($C134&gt;=BC$2,$D134,0),0)</f>
        <v>0</v>
      </c>
      <c r="BD134" s="63" t="n">
        <f aca="false">IF($B134&lt;=BD$2,IF($C134&gt;=BD$2,$D134,0),0)</f>
        <v>0</v>
      </c>
      <c r="BE134" s="63" t="n">
        <f aca="false">IF($B134&lt;=BE$2,IF($C134&gt;=BE$2,$D134,0),0)</f>
        <v>0</v>
      </c>
      <c r="BF134" s="63" t="n">
        <f aca="false">IF($B134&lt;=BF$2,IF($C134&gt;=BF$2,$D134,0),0)</f>
        <v>0</v>
      </c>
      <c r="BG134" s="63" t="n">
        <f aca="false">IF($B134&lt;=BG$2,IF($C134&gt;=BG$2,$D134,0),0)</f>
        <v>0</v>
      </c>
      <c r="BH134" s="63" t="n">
        <f aca="false">IF($B134&lt;=BH$2,IF($C134&gt;=BH$2,$D134,0),0)</f>
        <v>0</v>
      </c>
      <c r="BI134" s="63" t="n">
        <f aca="false">IF($B134&lt;=BI$2,IF($C134&gt;=BI$2,$D134,0),0)</f>
        <v>0</v>
      </c>
      <c r="BJ134" s="63" t="n">
        <f aca="false">IF($B134&lt;=BJ$2,IF($C134&gt;=BJ$2,$D134,0),0)</f>
        <v>0</v>
      </c>
      <c r="BK134" s="63" t="n">
        <f aca="false">IF($B134&lt;=BK$2,IF($C134&gt;=BK$2,$D134,0),0)</f>
        <v>0</v>
      </c>
      <c r="BL134" s="63" t="n">
        <f aca="false">IF($B134&lt;=BL$2,IF($C134&gt;=BL$2,$D134,0),0)</f>
        <v>0</v>
      </c>
      <c r="BM134" s="63" t="n">
        <f aca="false">IF($B134&lt;=BM$2,IF($C134&gt;=BM$2,$D134,0),0)</f>
        <v>0</v>
      </c>
      <c r="BN134" s="63" t="n">
        <f aca="false">IF($B134&lt;=BN$2,IF($C134&gt;=BN$2,$D134,0),0)</f>
        <v>0</v>
      </c>
      <c r="BO134" s="63" t="n">
        <f aca="false">IF($B134&lt;=BO$2,IF($C134&gt;=BO$2,$D134,0),0)</f>
        <v>0</v>
      </c>
      <c r="BP134" s="63" t="n">
        <f aca="false">IF($B134&lt;=BP$2,IF($C134&gt;=BP$2,$D134,0),0)</f>
        <v>0</v>
      </c>
      <c r="BQ134" s="63" t="n">
        <f aca="false">IF($B134&lt;=BQ$2,IF($C134&gt;=BQ$2,$D134,0),0)</f>
        <v>0</v>
      </c>
      <c r="BR134" s="63" t="n">
        <f aca="false">IF($B134&lt;=BR$2,IF($C134&gt;=BR$2,$D134,0),0)</f>
        <v>0</v>
      </c>
      <c r="BS134" s="63" t="n">
        <f aca="false">IF($B134&lt;=BS$2,IF($C134&gt;=BS$2,$D134,0),0)</f>
        <v>0</v>
      </c>
      <c r="BT134" s="63" t="n">
        <f aca="false">IF($B134&lt;=BT$2,IF($C134&gt;=BT$2,$D134,0),0)</f>
        <v>0</v>
      </c>
      <c r="BU134" s="63" t="n">
        <f aca="false">IF($B134&lt;=BU$2,IF($C134&gt;=BU$2,$D134,0),0)</f>
        <v>0</v>
      </c>
      <c r="BV134" s="63" t="n">
        <f aca="false">IF($B134&lt;=BV$2,IF($C134&gt;=BV$2,$D134,0),0)</f>
        <v>0</v>
      </c>
    </row>
    <row r="135" customFormat="false" ht="12.75" hidden="false" customHeight="false" outlineLevel="0" collapsed="false">
      <c r="B135" s="59" t="n">
        <v>36831</v>
      </c>
      <c r="C135" s="59" t="n">
        <v>36951</v>
      </c>
      <c r="E135" s="61" t="n">
        <v>-0.3175</v>
      </c>
      <c r="F135" s="7" t="s">
        <v>136</v>
      </c>
      <c r="G135" s="7" t="s">
        <v>138</v>
      </c>
      <c r="H135" s="73" t="n">
        <f aca="false">((I135-E135)*SUM(M135:AV135)*10000)</f>
        <v>-0</v>
      </c>
      <c r="I135" s="61" t="n">
        <f aca="false">I134</f>
        <v>-0.72</v>
      </c>
      <c r="K135" s="7" t="str">
        <f aca="false">IF(I135=1,0,G135)</f>
        <v>west</v>
      </c>
      <c r="L135" s="63" t="n">
        <f aca="false">IF($B135&lt;=L$2,IF($C135&gt;=L$2,$D135,0),0)</f>
        <v>0</v>
      </c>
      <c r="M135" s="63" t="n">
        <f aca="false">IF($B135&lt;=M$2,IF($C135&gt;=M$2,$D135,0),0)</f>
        <v>0</v>
      </c>
      <c r="N135" s="63" t="n">
        <f aca="false">IF($B135&lt;=N$2,IF($C135&gt;=N$2,$D135,0),0)</f>
        <v>0</v>
      </c>
      <c r="O135" s="63" t="n">
        <f aca="false">IF($B135&lt;=O$2,IF($C135&gt;=O$2,$D135,0),0)</f>
        <v>0</v>
      </c>
      <c r="P135" s="63" t="n">
        <f aca="false">IF($B135&lt;=P$2,IF($C135&gt;=P$2,$D135,0),0)</f>
        <v>0</v>
      </c>
      <c r="Q135" s="63" t="n">
        <f aca="false">IF($B135&lt;=Q$2,IF($C135&gt;=Q$2,$D135,0),0)</f>
        <v>0</v>
      </c>
      <c r="R135" s="63" t="n">
        <f aca="false">IF($B135&lt;=R$2,IF($C135&gt;=R$2,$D135,0),0)</f>
        <v>0</v>
      </c>
      <c r="S135" s="63" t="n">
        <f aca="false">IF($B135&lt;=S$2,IF($C135&gt;=S$2,$D135,0),0)</f>
        <v>0</v>
      </c>
      <c r="T135" s="63" t="n">
        <f aca="false">IF($B135&lt;=T$2,IF($C135&gt;=T$2,$D135,0),0)</f>
        <v>0</v>
      </c>
      <c r="U135" s="63" t="n">
        <f aca="false">IF($B135&lt;=U$2,IF($C135&gt;=U$2,$D135,0),0)</f>
        <v>0</v>
      </c>
      <c r="V135" s="63" t="n">
        <f aca="false">IF($B135&lt;=V$2,IF($C135&gt;=V$2,$D135,0),0)</f>
        <v>0</v>
      </c>
      <c r="W135" s="63" t="n">
        <f aca="false">IF($B135&lt;=W$2,IF($C135&gt;=W$2,$D135,0),0)</f>
        <v>0</v>
      </c>
      <c r="X135" s="63" t="n">
        <f aca="false">IF($B135&lt;=X$2,IF($C135&gt;=X$2,$D135,0),0)</f>
        <v>0</v>
      </c>
      <c r="Y135" s="63" t="n">
        <f aca="false">IF($B135&lt;=Y$2,IF($C135&gt;=Y$2,$D135,0),0)</f>
        <v>0</v>
      </c>
      <c r="Z135" s="63" t="n">
        <f aca="false">IF($B135&lt;=Z$2,IF($C135&gt;=Z$2,$D135,0),0)</f>
        <v>0</v>
      </c>
      <c r="AA135" s="63" t="n">
        <f aca="false">IF($B135&lt;=AA$2,IF($C135&gt;=AA$2,$D135,0),0)</f>
        <v>0</v>
      </c>
      <c r="AB135" s="63" t="n">
        <f aca="false">IF($B135&lt;=AB$2,IF($C135&gt;=AB$2,$D135,0),0)</f>
        <v>0</v>
      </c>
      <c r="AC135" s="63" t="n">
        <f aca="false">IF($B135&lt;=AC$2,IF($C135&gt;=AC$2,$D135,0),0)</f>
        <v>0</v>
      </c>
      <c r="AD135" s="63" t="n">
        <f aca="false">IF($B135&lt;=AD$2,IF($C135&gt;=AD$2,$D135,0),0)</f>
        <v>0</v>
      </c>
      <c r="AE135" s="63" t="n">
        <f aca="false">IF($B135&lt;=AE$2,IF($C135&gt;=AE$2,$D135,0),0)</f>
        <v>0</v>
      </c>
      <c r="AF135" s="63" t="n">
        <f aca="false">IF($B135&lt;=AF$2,IF($C135&gt;=AF$2,$D135,0),0)</f>
        <v>0</v>
      </c>
      <c r="AG135" s="63" t="n">
        <f aca="false">IF($B135&lt;=AG$2,IF($C135&gt;=AG$2,$D135,0),0)</f>
        <v>0</v>
      </c>
      <c r="AH135" s="63" t="n">
        <f aca="false">IF($B135&lt;=AH$2,IF($C135&gt;=AH$2,$D135,0),0)</f>
        <v>0</v>
      </c>
      <c r="AI135" s="63" t="n">
        <f aca="false">IF($B135&lt;=AI$2,IF($C135&gt;=AI$2,$D135,0),0)</f>
        <v>0</v>
      </c>
      <c r="AJ135" s="63" t="n">
        <f aca="false">IF($B135&lt;=AJ$2,IF($C135&gt;=AJ$2,$D135,0),0)</f>
        <v>0</v>
      </c>
      <c r="AK135" s="63" t="n">
        <f aca="false">IF($B135&lt;=AK$2,IF($C135&gt;=AK$2,$D135,0),0)</f>
        <v>0</v>
      </c>
      <c r="AL135" s="63" t="n">
        <f aca="false">IF($B135&lt;=AL$2,IF($C135&gt;=AL$2,$D135,0),0)</f>
        <v>0</v>
      </c>
      <c r="AM135" s="63" t="n">
        <f aca="false">IF($B135&lt;=AM$2,IF($C135&gt;=AM$2,$D135,0),0)</f>
        <v>0</v>
      </c>
      <c r="AN135" s="63" t="n">
        <f aca="false">IF($B135&lt;=AN$2,IF($C135&gt;=AN$2,$D135,0),0)</f>
        <v>0</v>
      </c>
      <c r="AO135" s="63" t="n">
        <f aca="false">IF($B135&lt;=AO$2,IF($C135&gt;=AO$2,$D135,0),0)</f>
        <v>0</v>
      </c>
      <c r="AP135" s="63" t="n">
        <f aca="false">IF($B135&lt;=AP$2,IF($C135&gt;=AP$2,$D135,0),0)</f>
        <v>0</v>
      </c>
      <c r="AQ135" s="63" t="n">
        <f aca="false">IF($B135&lt;=AQ$2,IF($C135&gt;=AQ$2,$D135,0),0)</f>
        <v>0</v>
      </c>
      <c r="AR135" s="63" t="n">
        <f aca="false">IF($B135&lt;=AR$2,IF($C135&gt;=AR$2,$D135,0),0)</f>
        <v>0</v>
      </c>
      <c r="AS135" s="63" t="n">
        <f aca="false">IF($B135&lt;=AS$2,IF($C135&gt;=AS$2,$D135,0),0)</f>
        <v>0</v>
      </c>
      <c r="AT135" s="63" t="n">
        <f aca="false">IF($B135&lt;=AT$2,IF($C135&gt;=AT$2,$D135,0),0)</f>
        <v>0</v>
      </c>
      <c r="AU135" s="63" t="n">
        <f aca="false">IF($B135&lt;=AU$2,IF($C135&gt;=AU$2,$D135,0),0)</f>
        <v>0</v>
      </c>
      <c r="AV135" s="63" t="n">
        <f aca="false">IF($B135&lt;=AV$2,IF($C135&gt;=AV$2,$D135,0),0)</f>
        <v>0</v>
      </c>
      <c r="AW135" s="63" t="n">
        <f aca="false">IF($B135&lt;=AW$2,IF($C135&gt;=AW$2,$D135,0),0)</f>
        <v>0</v>
      </c>
      <c r="AX135" s="63" t="n">
        <f aca="false">IF($B135&lt;=AX$2,IF($C135&gt;=AX$2,$D135,0),0)</f>
        <v>0</v>
      </c>
      <c r="AY135" s="63" t="n">
        <f aca="false">IF($B135&lt;=AY$2,IF($C135&gt;=AY$2,$D135,0),0)</f>
        <v>0</v>
      </c>
      <c r="AZ135" s="63" t="n">
        <f aca="false">IF($B135&lt;=AZ$2,IF($C135&gt;=AZ$2,$D135,0),0)</f>
        <v>0</v>
      </c>
      <c r="BA135" s="63" t="n">
        <f aca="false">IF($B135&lt;=BA$2,IF($C135&gt;=BA$2,$D135,0),0)</f>
        <v>0</v>
      </c>
      <c r="BB135" s="63" t="n">
        <f aca="false">IF($B135&lt;=BB$2,IF($C135&gt;=BB$2,$D135,0),0)</f>
        <v>0</v>
      </c>
      <c r="BC135" s="63" t="n">
        <f aca="false">IF($B135&lt;=BC$2,IF($C135&gt;=BC$2,$D135,0),0)</f>
        <v>0</v>
      </c>
      <c r="BD135" s="63" t="n">
        <f aca="false">IF($B135&lt;=BD$2,IF($C135&gt;=BD$2,$D135,0),0)</f>
        <v>0</v>
      </c>
      <c r="BE135" s="63" t="n">
        <f aca="false">IF($B135&lt;=BE$2,IF($C135&gt;=BE$2,$D135,0),0)</f>
        <v>0</v>
      </c>
      <c r="BF135" s="63" t="n">
        <f aca="false">IF($B135&lt;=BF$2,IF($C135&gt;=BF$2,$D135,0),0)</f>
        <v>0</v>
      </c>
      <c r="BG135" s="63" t="n">
        <f aca="false">IF($B135&lt;=BG$2,IF($C135&gt;=BG$2,$D135,0),0)</f>
        <v>0</v>
      </c>
      <c r="BH135" s="63" t="n">
        <f aca="false">IF($B135&lt;=BH$2,IF($C135&gt;=BH$2,$D135,0),0)</f>
        <v>0</v>
      </c>
      <c r="BI135" s="63" t="n">
        <f aca="false">IF($B135&lt;=BI$2,IF($C135&gt;=BI$2,$D135,0),0)</f>
        <v>0</v>
      </c>
      <c r="BJ135" s="63" t="n">
        <f aca="false">IF($B135&lt;=BJ$2,IF($C135&gt;=BJ$2,$D135,0),0)</f>
        <v>0</v>
      </c>
      <c r="BK135" s="63" t="n">
        <f aca="false">IF($B135&lt;=BK$2,IF($C135&gt;=BK$2,$D135,0),0)</f>
        <v>0</v>
      </c>
      <c r="BL135" s="63" t="n">
        <f aca="false">IF($B135&lt;=BL$2,IF($C135&gt;=BL$2,$D135,0),0)</f>
        <v>0</v>
      </c>
      <c r="BM135" s="63" t="n">
        <f aca="false">IF($B135&lt;=BM$2,IF($C135&gt;=BM$2,$D135,0),0)</f>
        <v>0</v>
      </c>
      <c r="BN135" s="63" t="n">
        <f aca="false">IF($B135&lt;=BN$2,IF($C135&gt;=BN$2,$D135,0),0)</f>
        <v>0</v>
      </c>
      <c r="BO135" s="63" t="n">
        <f aca="false">IF($B135&lt;=BO$2,IF($C135&gt;=BO$2,$D135,0),0)</f>
        <v>0</v>
      </c>
      <c r="BP135" s="63" t="n">
        <f aca="false">IF($B135&lt;=BP$2,IF($C135&gt;=BP$2,$D135,0),0)</f>
        <v>0</v>
      </c>
      <c r="BQ135" s="63" t="n">
        <f aca="false">IF($B135&lt;=BQ$2,IF($C135&gt;=BQ$2,$D135,0),0)</f>
        <v>0</v>
      </c>
      <c r="BR135" s="63" t="n">
        <f aca="false">IF($B135&lt;=BR$2,IF($C135&gt;=BR$2,$D135,0),0)</f>
        <v>0</v>
      </c>
      <c r="BS135" s="63" t="n">
        <f aca="false">IF($B135&lt;=BS$2,IF($C135&gt;=BS$2,$D135,0),0)</f>
        <v>0</v>
      </c>
      <c r="BT135" s="63" t="n">
        <f aca="false">IF($B135&lt;=BT$2,IF($C135&gt;=BT$2,$D135,0),0)</f>
        <v>0</v>
      </c>
      <c r="BU135" s="63" t="n">
        <f aca="false">IF($B135&lt;=BU$2,IF($C135&gt;=BU$2,$D135,0),0)</f>
        <v>0</v>
      </c>
      <c r="BV135" s="63" t="n">
        <f aca="false">IF($B135&lt;=BV$2,IF($C135&gt;=BV$2,$D135,0),0)</f>
        <v>0</v>
      </c>
    </row>
    <row r="136" customFormat="false" ht="12.75" hidden="false" customHeight="false" outlineLevel="0" collapsed="false">
      <c r="B136" s="59" t="n">
        <v>36831</v>
      </c>
      <c r="C136" s="59" t="n">
        <v>36951</v>
      </c>
      <c r="E136" s="61" t="n">
        <v>-0.335</v>
      </c>
      <c r="F136" s="7" t="s">
        <v>136</v>
      </c>
      <c r="G136" s="7" t="s">
        <v>138</v>
      </c>
      <c r="H136" s="73" t="n">
        <f aca="false">((I136-E136)*SUM(M136:AV136)*10000)</f>
        <v>-0</v>
      </c>
      <c r="I136" s="61" t="n">
        <f aca="false">I135</f>
        <v>-0.72</v>
      </c>
      <c r="K136" s="7" t="str">
        <f aca="false">IF(I136=1,0,G136)</f>
        <v>west</v>
      </c>
      <c r="L136" s="63" t="n">
        <f aca="false">IF($B136&lt;=L$2,IF($C136&gt;=L$2,$D136,0),0)</f>
        <v>0</v>
      </c>
      <c r="M136" s="63" t="n">
        <f aca="false">IF($B136&lt;=M$2,IF($C136&gt;=M$2,$D136,0),0)</f>
        <v>0</v>
      </c>
      <c r="N136" s="63" t="n">
        <f aca="false">IF($B136&lt;=N$2,IF($C136&gt;=N$2,$D136,0),0)</f>
        <v>0</v>
      </c>
      <c r="O136" s="63" t="n">
        <f aca="false">IF($B136&lt;=O$2,IF($C136&gt;=O$2,$D136,0),0)</f>
        <v>0</v>
      </c>
      <c r="P136" s="63" t="n">
        <f aca="false">IF($B136&lt;=P$2,IF($C136&gt;=P$2,$D136,0),0)</f>
        <v>0</v>
      </c>
      <c r="Q136" s="63" t="n">
        <f aca="false">IF($B136&lt;=Q$2,IF($C136&gt;=Q$2,$D136,0),0)</f>
        <v>0</v>
      </c>
      <c r="R136" s="63" t="n">
        <f aca="false">IF($B136&lt;=R$2,IF($C136&gt;=R$2,$D136,0),0)</f>
        <v>0</v>
      </c>
      <c r="S136" s="63" t="n">
        <f aca="false">IF($B136&lt;=S$2,IF($C136&gt;=S$2,$D136,0),0)</f>
        <v>0</v>
      </c>
      <c r="T136" s="63" t="n">
        <f aca="false">IF($B136&lt;=T$2,IF($C136&gt;=T$2,$D136,0),0)</f>
        <v>0</v>
      </c>
      <c r="U136" s="63" t="n">
        <f aca="false">IF($B136&lt;=U$2,IF($C136&gt;=U$2,$D136,0),0)</f>
        <v>0</v>
      </c>
      <c r="V136" s="63" t="n">
        <f aca="false">IF($B136&lt;=V$2,IF($C136&gt;=V$2,$D136,0),0)</f>
        <v>0</v>
      </c>
      <c r="W136" s="63" t="n">
        <f aca="false">IF($B136&lt;=W$2,IF($C136&gt;=W$2,$D136,0),0)</f>
        <v>0</v>
      </c>
      <c r="X136" s="63" t="n">
        <f aca="false">IF($B136&lt;=X$2,IF($C136&gt;=X$2,$D136,0),0)</f>
        <v>0</v>
      </c>
      <c r="Y136" s="63" t="n">
        <f aca="false">IF($B136&lt;=Y$2,IF($C136&gt;=Y$2,$D136,0),0)</f>
        <v>0</v>
      </c>
      <c r="Z136" s="63" t="n">
        <f aca="false">IF($B136&lt;=Z$2,IF($C136&gt;=Z$2,$D136,0),0)</f>
        <v>0</v>
      </c>
      <c r="AA136" s="63" t="n">
        <f aca="false">IF($B136&lt;=AA$2,IF($C136&gt;=AA$2,$D136,0),0)</f>
        <v>0</v>
      </c>
      <c r="AB136" s="63" t="n">
        <f aca="false">IF($B136&lt;=AB$2,IF($C136&gt;=AB$2,$D136,0),0)</f>
        <v>0</v>
      </c>
      <c r="AC136" s="63" t="n">
        <f aca="false">IF($B136&lt;=AC$2,IF($C136&gt;=AC$2,$D136,0),0)</f>
        <v>0</v>
      </c>
      <c r="AD136" s="63" t="n">
        <f aca="false">IF($B136&lt;=AD$2,IF($C136&gt;=AD$2,$D136,0),0)</f>
        <v>0</v>
      </c>
      <c r="AE136" s="63" t="n">
        <f aca="false">IF($B136&lt;=AE$2,IF($C136&gt;=AE$2,$D136,0),0)</f>
        <v>0</v>
      </c>
      <c r="AF136" s="63" t="n">
        <f aca="false">IF($B136&lt;=AF$2,IF($C136&gt;=AF$2,$D136,0),0)</f>
        <v>0</v>
      </c>
      <c r="AG136" s="63" t="n">
        <f aca="false">IF($B136&lt;=AG$2,IF($C136&gt;=AG$2,$D136,0),0)</f>
        <v>0</v>
      </c>
      <c r="AH136" s="63" t="n">
        <f aca="false">IF($B136&lt;=AH$2,IF($C136&gt;=AH$2,$D136,0),0)</f>
        <v>0</v>
      </c>
      <c r="AI136" s="63" t="n">
        <f aca="false">IF($B136&lt;=AI$2,IF($C136&gt;=AI$2,$D136,0),0)</f>
        <v>0</v>
      </c>
      <c r="AJ136" s="63" t="n">
        <f aca="false">IF($B136&lt;=AJ$2,IF($C136&gt;=AJ$2,$D136,0),0)</f>
        <v>0</v>
      </c>
      <c r="AK136" s="63" t="n">
        <f aca="false">IF($B136&lt;=AK$2,IF($C136&gt;=AK$2,$D136,0),0)</f>
        <v>0</v>
      </c>
      <c r="AL136" s="63" t="n">
        <f aca="false">IF($B136&lt;=AL$2,IF($C136&gt;=AL$2,$D136,0),0)</f>
        <v>0</v>
      </c>
      <c r="AM136" s="63" t="n">
        <f aca="false">IF($B136&lt;=AM$2,IF($C136&gt;=AM$2,$D136,0),0)</f>
        <v>0</v>
      </c>
      <c r="AN136" s="63" t="n">
        <f aca="false">IF($B136&lt;=AN$2,IF($C136&gt;=AN$2,$D136,0),0)</f>
        <v>0</v>
      </c>
      <c r="AO136" s="63" t="n">
        <f aca="false">IF($B136&lt;=AO$2,IF($C136&gt;=AO$2,$D136,0),0)</f>
        <v>0</v>
      </c>
      <c r="AP136" s="63" t="n">
        <f aca="false">IF($B136&lt;=AP$2,IF($C136&gt;=AP$2,$D136,0),0)</f>
        <v>0</v>
      </c>
      <c r="AQ136" s="63" t="n">
        <f aca="false">IF($B136&lt;=AQ$2,IF($C136&gt;=AQ$2,$D136,0),0)</f>
        <v>0</v>
      </c>
      <c r="AR136" s="63" t="n">
        <f aca="false">IF($B136&lt;=AR$2,IF($C136&gt;=AR$2,$D136,0),0)</f>
        <v>0</v>
      </c>
      <c r="AS136" s="63" t="n">
        <f aca="false">IF($B136&lt;=AS$2,IF($C136&gt;=AS$2,$D136,0),0)</f>
        <v>0</v>
      </c>
      <c r="AT136" s="63" t="n">
        <f aca="false">IF($B136&lt;=AT$2,IF($C136&gt;=AT$2,$D136,0),0)</f>
        <v>0</v>
      </c>
      <c r="AU136" s="63" t="n">
        <f aca="false">IF($B136&lt;=AU$2,IF($C136&gt;=AU$2,$D136,0),0)</f>
        <v>0</v>
      </c>
      <c r="AV136" s="63" t="n">
        <f aca="false">IF($B136&lt;=AV$2,IF($C136&gt;=AV$2,$D136,0),0)</f>
        <v>0</v>
      </c>
      <c r="AW136" s="63" t="n">
        <f aca="false">IF($B136&lt;=AW$2,IF($C136&gt;=AW$2,$D136,0),0)</f>
        <v>0</v>
      </c>
      <c r="AX136" s="63" t="n">
        <f aca="false">IF($B136&lt;=AX$2,IF($C136&gt;=AX$2,$D136,0),0)</f>
        <v>0</v>
      </c>
      <c r="AY136" s="63" t="n">
        <f aca="false">IF($B136&lt;=AY$2,IF($C136&gt;=AY$2,$D136,0),0)</f>
        <v>0</v>
      </c>
      <c r="AZ136" s="63" t="n">
        <f aca="false">IF($B136&lt;=AZ$2,IF($C136&gt;=AZ$2,$D136,0),0)</f>
        <v>0</v>
      </c>
      <c r="BA136" s="63" t="n">
        <f aca="false">IF($B136&lt;=BA$2,IF($C136&gt;=BA$2,$D136,0),0)</f>
        <v>0</v>
      </c>
      <c r="BB136" s="63" t="n">
        <f aca="false">IF($B136&lt;=BB$2,IF($C136&gt;=BB$2,$D136,0),0)</f>
        <v>0</v>
      </c>
      <c r="BC136" s="63" t="n">
        <f aca="false">IF($B136&lt;=BC$2,IF($C136&gt;=BC$2,$D136,0),0)</f>
        <v>0</v>
      </c>
      <c r="BD136" s="63" t="n">
        <f aca="false">IF($B136&lt;=BD$2,IF($C136&gt;=BD$2,$D136,0),0)</f>
        <v>0</v>
      </c>
      <c r="BE136" s="63" t="n">
        <f aca="false">IF($B136&lt;=BE$2,IF($C136&gt;=BE$2,$D136,0),0)</f>
        <v>0</v>
      </c>
      <c r="BF136" s="63" t="n">
        <f aca="false">IF($B136&lt;=BF$2,IF($C136&gt;=BF$2,$D136,0),0)</f>
        <v>0</v>
      </c>
      <c r="BG136" s="63" t="n">
        <f aca="false">IF($B136&lt;=BG$2,IF($C136&gt;=BG$2,$D136,0),0)</f>
        <v>0</v>
      </c>
      <c r="BH136" s="63" t="n">
        <f aca="false">IF($B136&lt;=BH$2,IF($C136&gt;=BH$2,$D136,0),0)</f>
        <v>0</v>
      </c>
      <c r="BI136" s="63" t="n">
        <f aca="false">IF($B136&lt;=BI$2,IF($C136&gt;=BI$2,$D136,0),0)</f>
        <v>0</v>
      </c>
      <c r="BJ136" s="63" t="n">
        <f aca="false">IF($B136&lt;=BJ$2,IF($C136&gt;=BJ$2,$D136,0),0)</f>
        <v>0</v>
      </c>
      <c r="BK136" s="63" t="n">
        <f aca="false">IF($B136&lt;=BK$2,IF($C136&gt;=BK$2,$D136,0),0)</f>
        <v>0</v>
      </c>
      <c r="BL136" s="63" t="n">
        <f aca="false">IF($B136&lt;=BL$2,IF($C136&gt;=BL$2,$D136,0),0)</f>
        <v>0</v>
      </c>
      <c r="BM136" s="63" t="n">
        <f aca="false">IF($B136&lt;=BM$2,IF($C136&gt;=BM$2,$D136,0),0)</f>
        <v>0</v>
      </c>
      <c r="BN136" s="63" t="n">
        <f aca="false">IF($B136&lt;=BN$2,IF($C136&gt;=BN$2,$D136,0),0)</f>
        <v>0</v>
      </c>
      <c r="BO136" s="63" t="n">
        <f aca="false">IF($B136&lt;=BO$2,IF($C136&gt;=BO$2,$D136,0),0)</f>
        <v>0</v>
      </c>
      <c r="BP136" s="63" t="n">
        <f aca="false">IF($B136&lt;=BP$2,IF($C136&gt;=BP$2,$D136,0),0)</f>
        <v>0</v>
      </c>
      <c r="BQ136" s="63" t="n">
        <f aca="false">IF($B136&lt;=BQ$2,IF($C136&gt;=BQ$2,$D136,0),0)</f>
        <v>0</v>
      </c>
      <c r="BR136" s="63" t="n">
        <f aca="false">IF($B136&lt;=BR$2,IF($C136&gt;=BR$2,$D136,0),0)</f>
        <v>0</v>
      </c>
      <c r="BS136" s="63" t="n">
        <f aca="false">IF($B136&lt;=BS$2,IF($C136&gt;=BS$2,$D136,0),0)</f>
        <v>0</v>
      </c>
      <c r="BT136" s="63" t="n">
        <f aca="false">IF($B136&lt;=BT$2,IF($C136&gt;=BT$2,$D136,0),0)</f>
        <v>0</v>
      </c>
      <c r="BU136" s="63" t="n">
        <f aca="false">IF($B136&lt;=BU$2,IF($C136&gt;=BU$2,$D136,0),0)</f>
        <v>0</v>
      </c>
      <c r="BV136" s="63" t="n">
        <f aca="false">IF($B136&lt;=BV$2,IF($C136&gt;=BV$2,$D136,0),0)</f>
        <v>0</v>
      </c>
    </row>
    <row r="137" customFormat="false" ht="12.75" hidden="false" customHeight="false" outlineLevel="0" collapsed="false">
      <c r="B137" s="59" t="n">
        <v>36831</v>
      </c>
      <c r="C137" s="59" t="n">
        <v>36951</v>
      </c>
      <c r="E137" s="61" t="n">
        <v>-0.34</v>
      </c>
      <c r="F137" s="7" t="s">
        <v>136</v>
      </c>
      <c r="G137" s="7" t="s">
        <v>138</v>
      </c>
      <c r="H137" s="73" t="n">
        <f aca="false">((I137-E137)*SUM(M137:AV137)*10000)</f>
        <v>-0</v>
      </c>
      <c r="I137" s="61" t="n">
        <f aca="false">I136</f>
        <v>-0.72</v>
      </c>
      <c r="K137" s="7" t="str">
        <f aca="false">IF(I137=1,0,G137)</f>
        <v>west</v>
      </c>
      <c r="L137" s="63" t="n">
        <f aca="false">IF($B137&lt;=L$2,IF($C137&gt;=L$2,$D137,0),0)</f>
        <v>0</v>
      </c>
      <c r="M137" s="63" t="n">
        <f aca="false">IF($B137&lt;=M$2,IF($C137&gt;=M$2,$D137,0),0)</f>
        <v>0</v>
      </c>
      <c r="N137" s="63" t="n">
        <f aca="false">IF($B137&lt;=N$2,IF($C137&gt;=N$2,$D137,0),0)</f>
        <v>0</v>
      </c>
      <c r="O137" s="63" t="n">
        <f aca="false">IF($B137&lt;=O$2,IF($C137&gt;=O$2,$D137,0),0)</f>
        <v>0</v>
      </c>
      <c r="P137" s="63" t="n">
        <f aca="false">IF($B137&lt;=P$2,IF($C137&gt;=P$2,$D137,0),0)</f>
        <v>0</v>
      </c>
      <c r="Q137" s="63" t="n">
        <f aca="false">IF($B137&lt;=Q$2,IF($C137&gt;=Q$2,$D137,0),0)</f>
        <v>0</v>
      </c>
      <c r="R137" s="63" t="n">
        <f aca="false">IF($B137&lt;=R$2,IF($C137&gt;=R$2,$D137,0),0)</f>
        <v>0</v>
      </c>
      <c r="S137" s="63" t="n">
        <f aca="false">IF($B137&lt;=S$2,IF($C137&gt;=S$2,$D137,0),0)</f>
        <v>0</v>
      </c>
      <c r="T137" s="63" t="n">
        <f aca="false">IF($B137&lt;=T$2,IF($C137&gt;=T$2,$D137,0),0)</f>
        <v>0</v>
      </c>
      <c r="U137" s="63" t="n">
        <f aca="false">IF($B137&lt;=U$2,IF($C137&gt;=U$2,$D137,0),0)</f>
        <v>0</v>
      </c>
      <c r="V137" s="63" t="n">
        <f aca="false">IF($B137&lt;=V$2,IF($C137&gt;=V$2,$D137,0),0)</f>
        <v>0</v>
      </c>
      <c r="W137" s="63" t="n">
        <f aca="false">IF($B137&lt;=W$2,IF($C137&gt;=W$2,$D137,0),0)</f>
        <v>0</v>
      </c>
      <c r="X137" s="63" t="n">
        <f aca="false">IF($B137&lt;=X$2,IF($C137&gt;=X$2,$D137,0),0)</f>
        <v>0</v>
      </c>
      <c r="Y137" s="63" t="n">
        <f aca="false">IF($B137&lt;=Y$2,IF($C137&gt;=Y$2,$D137,0),0)</f>
        <v>0</v>
      </c>
      <c r="Z137" s="63" t="n">
        <f aca="false">IF($B137&lt;=Z$2,IF($C137&gt;=Z$2,$D137,0),0)</f>
        <v>0</v>
      </c>
      <c r="AA137" s="63" t="n">
        <f aca="false">IF($B137&lt;=AA$2,IF($C137&gt;=AA$2,$D137,0),0)</f>
        <v>0</v>
      </c>
      <c r="AB137" s="63" t="n">
        <f aca="false">IF($B137&lt;=AB$2,IF($C137&gt;=AB$2,$D137,0),0)</f>
        <v>0</v>
      </c>
      <c r="AC137" s="63" t="n">
        <f aca="false">IF($B137&lt;=AC$2,IF($C137&gt;=AC$2,$D137,0),0)</f>
        <v>0</v>
      </c>
      <c r="AD137" s="63" t="n">
        <f aca="false">IF($B137&lt;=AD$2,IF($C137&gt;=AD$2,$D137,0),0)</f>
        <v>0</v>
      </c>
      <c r="AE137" s="63" t="n">
        <f aca="false">IF($B137&lt;=AE$2,IF($C137&gt;=AE$2,$D137,0),0)</f>
        <v>0</v>
      </c>
      <c r="AF137" s="63" t="n">
        <f aca="false">IF($B137&lt;=AF$2,IF($C137&gt;=AF$2,$D137,0),0)</f>
        <v>0</v>
      </c>
      <c r="AG137" s="63" t="n">
        <f aca="false">IF($B137&lt;=AG$2,IF($C137&gt;=AG$2,$D137,0),0)</f>
        <v>0</v>
      </c>
      <c r="AH137" s="63" t="n">
        <f aca="false">IF($B137&lt;=AH$2,IF($C137&gt;=AH$2,$D137,0),0)</f>
        <v>0</v>
      </c>
      <c r="AI137" s="63" t="n">
        <f aca="false">IF($B137&lt;=AI$2,IF($C137&gt;=AI$2,$D137,0),0)</f>
        <v>0</v>
      </c>
      <c r="AJ137" s="63" t="n">
        <f aca="false">IF($B137&lt;=AJ$2,IF($C137&gt;=AJ$2,$D137,0),0)</f>
        <v>0</v>
      </c>
      <c r="AK137" s="63" t="n">
        <f aca="false">IF($B137&lt;=AK$2,IF($C137&gt;=AK$2,$D137,0),0)</f>
        <v>0</v>
      </c>
      <c r="AL137" s="63" t="n">
        <f aca="false">IF($B137&lt;=AL$2,IF($C137&gt;=AL$2,$D137,0),0)</f>
        <v>0</v>
      </c>
      <c r="AM137" s="63" t="n">
        <f aca="false">IF($B137&lt;=AM$2,IF($C137&gt;=AM$2,$D137,0),0)</f>
        <v>0</v>
      </c>
      <c r="AN137" s="63" t="n">
        <f aca="false">IF($B137&lt;=AN$2,IF($C137&gt;=AN$2,$D137,0),0)</f>
        <v>0</v>
      </c>
      <c r="AO137" s="63" t="n">
        <f aca="false">IF($B137&lt;=AO$2,IF($C137&gt;=AO$2,$D137,0),0)</f>
        <v>0</v>
      </c>
      <c r="AP137" s="63" t="n">
        <f aca="false">IF($B137&lt;=AP$2,IF($C137&gt;=AP$2,$D137,0),0)</f>
        <v>0</v>
      </c>
      <c r="AQ137" s="63" t="n">
        <f aca="false">IF($B137&lt;=AQ$2,IF($C137&gt;=AQ$2,$D137,0),0)</f>
        <v>0</v>
      </c>
      <c r="AR137" s="63" t="n">
        <f aca="false">IF($B137&lt;=AR$2,IF($C137&gt;=AR$2,$D137,0),0)</f>
        <v>0</v>
      </c>
      <c r="AS137" s="63" t="n">
        <f aca="false">IF($B137&lt;=AS$2,IF($C137&gt;=AS$2,$D137,0),0)</f>
        <v>0</v>
      </c>
      <c r="AT137" s="63" t="n">
        <f aca="false">IF($B137&lt;=AT$2,IF($C137&gt;=AT$2,$D137,0),0)</f>
        <v>0</v>
      </c>
      <c r="AU137" s="63" t="n">
        <f aca="false">IF($B137&lt;=AU$2,IF($C137&gt;=AU$2,$D137,0),0)</f>
        <v>0</v>
      </c>
      <c r="AV137" s="63" t="n">
        <f aca="false">IF($B137&lt;=AV$2,IF($C137&gt;=AV$2,$D137,0),0)</f>
        <v>0</v>
      </c>
      <c r="AW137" s="63" t="n">
        <f aca="false">IF($B137&lt;=AW$2,IF($C137&gt;=AW$2,$D137,0),0)</f>
        <v>0</v>
      </c>
      <c r="AX137" s="63" t="n">
        <f aca="false">IF($B137&lt;=AX$2,IF($C137&gt;=AX$2,$D137,0),0)</f>
        <v>0</v>
      </c>
      <c r="AY137" s="63" t="n">
        <f aca="false">IF($B137&lt;=AY$2,IF($C137&gt;=AY$2,$D137,0),0)</f>
        <v>0</v>
      </c>
      <c r="AZ137" s="63" t="n">
        <f aca="false">IF($B137&lt;=AZ$2,IF($C137&gt;=AZ$2,$D137,0),0)</f>
        <v>0</v>
      </c>
      <c r="BA137" s="63" t="n">
        <f aca="false">IF($B137&lt;=BA$2,IF($C137&gt;=BA$2,$D137,0),0)</f>
        <v>0</v>
      </c>
      <c r="BB137" s="63" t="n">
        <f aca="false">IF($B137&lt;=BB$2,IF($C137&gt;=BB$2,$D137,0),0)</f>
        <v>0</v>
      </c>
      <c r="BC137" s="63" t="n">
        <f aca="false">IF($B137&lt;=BC$2,IF($C137&gt;=BC$2,$D137,0),0)</f>
        <v>0</v>
      </c>
      <c r="BD137" s="63" t="n">
        <f aca="false">IF($B137&lt;=BD$2,IF($C137&gt;=BD$2,$D137,0),0)</f>
        <v>0</v>
      </c>
      <c r="BE137" s="63" t="n">
        <f aca="false">IF($B137&lt;=BE$2,IF($C137&gt;=BE$2,$D137,0),0)</f>
        <v>0</v>
      </c>
      <c r="BF137" s="63" t="n">
        <f aca="false">IF($B137&lt;=BF$2,IF($C137&gt;=BF$2,$D137,0),0)</f>
        <v>0</v>
      </c>
      <c r="BG137" s="63" t="n">
        <f aca="false">IF($B137&lt;=BG$2,IF($C137&gt;=BG$2,$D137,0),0)</f>
        <v>0</v>
      </c>
      <c r="BH137" s="63" t="n">
        <f aca="false">IF($B137&lt;=BH$2,IF($C137&gt;=BH$2,$D137,0),0)</f>
        <v>0</v>
      </c>
      <c r="BI137" s="63" t="n">
        <f aca="false">IF($B137&lt;=BI$2,IF($C137&gt;=BI$2,$D137,0),0)</f>
        <v>0</v>
      </c>
      <c r="BJ137" s="63" t="n">
        <f aca="false">IF($B137&lt;=BJ$2,IF($C137&gt;=BJ$2,$D137,0),0)</f>
        <v>0</v>
      </c>
      <c r="BK137" s="63" t="n">
        <f aca="false">IF($B137&lt;=BK$2,IF($C137&gt;=BK$2,$D137,0),0)</f>
        <v>0</v>
      </c>
      <c r="BL137" s="63" t="n">
        <f aca="false">IF($B137&lt;=BL$2,IF($C137&gt;=BL$2,$D137,0),0)</f>
        <v>0</v>
      </c>
      <c r="BM137" s="63" t="n">
        <f aca="false">IF($B137&lt;=BM$2,IF($C137&gt;=BM$2,$D137,0),0)</f>
        <v>0</v>
      </c>
      <c r="BN137" s="63" t="n">
        <f aca="false">IF($B137&lt;=BN$2,IF($C137&gt;=BN$2,$D137,0),0)</f>
        <v>0</v>
      </c>
      <c r="BO137" s="63" t="n">
        <f aca="false">IF($B137&lt;=BO$2,IF($C137&gt;=BO$2,$D137,0),0)</f>
        <v>0</v>
      </c>
      <c r="BP137" s="63" t="n">
        <f aca="false">IF($B137&lt;=BP$2,IF($C137&gt;=BP$2,$D137,0),0)</f>
        <v>0</v>
      </c>
      <c r="BQ137" s="63" t="n">
        <f aca="false">IF($B137&lt;=BQ$2,IF($C137&gt;=BQ$2,$D137,0),0)</f>
        <v>0</v>
      </c>
      <c r="BR137" s="63" t="n">
        <f aca="false">IF($B137&lt;=BR$2,IF($C137&gt;=BR$2,$D137,0),0)</f>
        <v>0</v>
      </c>
      <c r="BS137" s="63" t="n">
        <f aca="false">IF($B137&lt;=BS$2,IF($C137&gt;=BS$2,$D137,0),0)</f>
        <v>0</v>
      </c>
      <c r="BT137" s="63" t="n">
        <f aca="false">IF($B137&lt;=BT$2,IF($C137&gt;=BT$2,$D137,0),0)</f>
        <v>0</v>
      </c>
      <c r="BU137" s="63" t="n">
        <f aca="false">IF($B137&lt;=BU$2,IF($C137&gt;=BU$2,$D137,0),0)</f>
        <v>0</v>
      </c>
      <c r="BV137" s="63" t="n">
        <f aca="false">IF($B137&lt;=BV$2,IF($C137&gt;=BV$2,$D137,0),0)</f>
        <v>0</v>
      </c>
    </row>
    <row r="138" customFormat="false" ht="12.75" hidden="false" customHeight="false" outlineLevel="0" collapsed="false">
      <c r="B138" s="59" t="n">
        <v>36678</v>
      </c>
      <c r="C138" s="59" t="n">
        <v>36707</v>
      </c>
      <c r="E138" s="61" t="n">
        <v>0.2575</v>
      </c>
      <c r="F138" s="7" t="s">
        <v>139</v>
      </c>
      <c r="G138" s="7" t="s">
        <v>138</v>
      </c>
      <c r="H138" s="73" t="n">
        <f aca="false">((I138-E138)*SUM(M138:AV138)*10000)</f>
        <v>-0</v>
      </c>
      <c r="I138" s="61" t="n">
        <f aca="false">I137</f>
        <v>-0.72</v>
      </c>
      <c r="K138" s="7" t="str">
        <f aca="false">IF(I138=1,0,G138)</f>
        <v>west</v>
      </c>
      <c r="L138" s="63" t="n">
        <f aca="false">IF($B138&lt;=L$2,IF($C138&gt;=L$2,$D138,0),0)</f>
        <v>0</v>
      </c>
      <c r="M138" s="63" t="n">
        <f aca="false">IF($B138&lt;=M$2,IF($C138&gt;=M$2,$D138,0),0)</f>
        <v>0</v>
      </c>
      <c r="N138" s="63" t="n">
        <f aca="false">IF($B138&lt;=N$2,IF($C138&gt;=N$2,$D138,0),0)</f>
        <v>0</v>
      </c>
      <c r="O138" s="63" t="n">
        <f aca="false">IF($B138&lt;=O$2,IF($C138&gt;=O$2,$D138,0),0)</f>
        <v>0</v>
      </c>
      <c r="P138" s="63" t="n">
        <f aca="false">IF($B138&lt;=P$2,IF($C138&gt;=P$2,$D138,0),0)</f>
        <v>0</v>
      </c>
      <c r="Q138" s="63" t="n">
        <f aca="false">IF($B138&lt;=Q$2,IF($C138&gt;=Q$2,$D138,0),0)</f>
        <v>0</v>
      </c>
      <c r="R138" s="63" t="n">
        <f aca="false">IF($B138&lt;=R$2,IF($C138&gt;=R$2,$D138,0),0)</f>
        <v>0</v>
      </c>
      <c r="S138" s="63" t="n">
        <f aca="false">IF($B138&lt;=S$2,IF($C138&gt;=S$2,$D138,0),0)</f>
        <v>0</v>
      </c>
      <c r="T138" s="63" t="n">
        <f aca="false">IF($B138&lt;=T$2,IF($C138&gt;=T$2,$D138,0),0)</f>
        <v>0</v>
      </c>
      <c r="U138" s="63" t="n">
        <f aca="false">IF($B138&lt;=U$2,IF($C138&gt;=U$2,$D138,0),0)</f>
        <v>0</v>
      </c>
      <c r="V138" s="63" t="n">
        <f aca="false">IF($B138&lt;=V$2,IF($C138&gt;=V$2,$D138,0),0)</f>
        <v>0</v>
      </c>
      <c r="W138" s="63" t="n">
        <f aca="false">IF($B138&lt;=W$2,IF($C138&gt;=W$2,$D138,0),0)</f>
        <v>0</v>
      </c>
      <c r="X138" s="63" t="n">
        <f aca="false">IF($B138&lt;=X$2,IF($C138&gt;=X$2,$D138,0),0)</f>
        <v>0</v>
      </c>
      <c r="Y138" s="63" t="n">
        <f aca="false">IF($B138&lt;=Y$2,IF($C138&gt;=Y$2,$D138,0),0)</f>
        <v>0</v>
      </c>
      <c r="Z138" s="63" t="n">
        <f aca="false">IF($B138&lt;=Z$2,IF($C138&gt;=Z$2,$D138,0),0)</f>
        <v>0</v>
      </c>
      <c r="AA138" s="63" t="n">
        <f aca="false">IF($B138&lt;=AA$2,IF($C138&gt;=AA$2,$D138,0),0)</f>
        <v>0</v>
      </c>
      <c r="AB138" s="63" t="n">
        <f aca="false">IF($B138&lt;=AB$2,IF($C138&gt;=AB$2,$D138,0),0)</f>
        <v>0</v>
      </c>
      <c r="AC138" s="63" t="n">
        <f aca="false">IF($B138&lt;=AC$2,IF($C138&gt;=AC$2,$D138,0),0)</f>
        <v>0</v>
      </c>
      <c r="AD138" s="63" t="n">
        <f aca="false">IF($B138&lt;=AD$2,IF($C138&gt;=AD$2,$D138,0),0)</f>
        <v>0</v>
      </c>
      <c r="AE138" s="63" t="n">
        <f aca="false">IF($B138&lt;=AE$2,IF($C138&gt;=AE$2,$D138,0),0)</f>
        <v>0</v>
      </c>
      <c r="AF138" s="63" t="n">
        <f aca="false">IF($B138&lt;=AF$2,IF($C138&gt;=AF$2,$D138,0),0)</f>
        <v>0</v>
      </c>
      <c r="AG138" s="63" t="n">
        <f aca="false">IF($B138&lt;=AG$2,IF($C138&gt;=AG$2,$D138,0),0)</f>
        <v>0</v>
      </c>
      <c r="AH138" s="63" t="n">
        <f aca="false">IF($B138&lt;=AH$2,IF($C138&gt;=AH$2,$D138,0),0)</f>
        <v>0</v>
      </c>
      <c r="AI138" s="63" t="n">
        <f aca="false">IF($B138&lt;=AI$2,IF($C138&gt;=AI$2,$D138,0),0)</f>
        <v>0</v>
      </c>
      <c r="AJ138" s="63" t="n">
        <f aca="false">IF($B138&lt;=AJ$2,IF($C138&gt;=AJ$2,$D138,0),0)</f>
        <v>0</v>
      </c>
      <c r="AK138" s="63" t="n">
        <f aca="false">IF($B138&lt;=AK$2,IF($C138&gt;=AK$2,$D138,0),0)</f>
        <v>0</v>
      </c>
      <c r="AL138" s="63" t="n">
        <f aca="false">IF($B138&lt;=AL$2,IF($C138&gt;=AL$2,$D138,0),0)</f>
        <v>0</v>
      </c>
      <c r="AM138" s="63" t="n">
        <f aca="false">IF($B138&lt;=AM$2,IF($C138&gt;=AM$2,$D138,0),0)</f>
        <v>0</v>
      </c>
      <c r="AN138" s="63" t="n">
        <f aca="false">IF($B138&lt;=AN$2,IF($C138&gt;=AN$2,$D138,0),0)</f>
        <v>0</v>
      </c>
      <c r="AO138" s="63" t="n">
        <f aca="false">IF($B138&lt;=AO$2,IF($C138&gt;=AO$2,$D138,0),0)</f>
        <v>0</v>
      </c>
      <c r="AP138" s="63" t="n">
        <f aca="false">IF($B138&lt;=AP$2,IF($C138&gt;=AP$2,$D138,0),0)</f>
        <v>0</v>
      </c>
      <c r="AQ138" s="63" t="n">
        <f aca="false">IF($B138&lt;=AQ$2,IF($C138&gt;=AQ$2,$D138,0),0)</f>
        <v>0</v>
      </c>
      <c r="AR138" s="63" t="n">
        <f aca="false">IF($B138&lt;=AR$2,IF($C138&gt;=AR$2,$D138,0),0)</f>
        <v>0</v>
      </c>
      <c r="AS138" s="63" t="n">
        <f aca="false">IF($B138&lt;=AS$2,IF($C138&gt;=AS$2,$D138,0),0)</f>
        <v>0</v>
      </c>
      <c r="AT138" s="63" t="n">
        <f aca="false">IF($B138&lt;=AT$2,IF($C138&gt;=AT$2,$D138,0),0)</f>
        <v>0</v>
      </c>
      <c r="AU138" s="63" t="n">
        <f aca="false">IF($B138&lt;=AU$2,IF($C138&gt;=AU$2,$D138,0),0)</f>
        <v>0</v>
      </c>
      <c r="AV138" s="63" t="n">
        <f aca="false">IF($B138&lt;=AV$2,IF($C138&gt;=AV$2,$D138,0),0)</f>
        <v>0</v>
      </c>
      <c r="AW138" s="63" t="n">
        <f aca="false">IF($B138&lt;=AW$2,IF($C138&gt;=AW$2,$D138,0),0)</f>
        <v>0</v>
      </c>
      <c r="AX138" s="63" t="n">
        <f aca="false">IF($B138&lt;=AX$2,IF($C138&gt;=AX$2,$D138,0),0)</f>
        <v>0</v>
      </c>
      <c r="AY138" s="63" t="n">
        <f aca="false">IF($B138&lt;=AY$2,IF($C138&gt;=AY$2,$D138,0),0)</f>
        <v>0</v>
      </c>
      <c r="AZ138" s="63" t="n">
        <f aca="false">IF($B138&lt;=AZ$2,IF($C138&gt;=AZ$2,$D138,0),0)</f>
        <v>0</v>
      </c>
      <c r="BA138" s="63" t="n">
        <f aca="false">IF($B138&lt;=BA$2,IF($C138&gt;=BA$2,$D138,0),0)</f>
        <v>0</v>
      </c>
      <c r="BB138" s="63" t="n">
        <f aca="false">IF($B138&lt;=BB$2,IF($C138&gt;=BB$2,$D138,0),0)</f>
        <v>0</v>
      </c>
      <c r="BC138" s="63" t="n">
        <f aca="false">IF($B138&lt;=BC$2,IF($C138&gt;=BC$2,$D138,0),0)</f>
        <v>0</v>
      </c>
      <c r="BD138" s="63" t="n">
        <f aca="false">IF($B138&lt;=BD$2,IF($C138&gt;=BD$2,$D138,0),0)</f>
        <v>0</v>
      </c>
      <c r="BE138" s="63" t="n">
        <f aca="false">IF($B138&lt;=BE$2,IF($C138&gt;=BE$2,$D138,0),0)</f>
        <v>0</v>
      </c>
      <c r="BF138" s="63" t="n">
        <f aca="false">IF($B138&lt;=BF$2,IF($C138&gt;=BF$2,$D138,0),0)</f>
        <v>0</v>
      </c>
      <c r="BG138" s="63" t="n">
        <f aca="false">IF($B138&lt;=BG$2,IF($C138&gt;=BG$2,$D138,0),0)</f>
        <v>0</v>
      </c>
      <c r="BH138" s="63" t="n">
        <f aca="false">IF($B138&lt;=BH$2,IF($C138&gt;=BH$2,$D138,0),0)</f>
        <v>0</v>
      </c>
      <c r="BI138" s="63" t="n">
        <f aca="false">IF($B138&lt;=BI$2,IF($C138&gt;=BI$2,$D138,0),0)</f>
        <v>0</v>
      </c>
      <c r="BJ138" s="63" t="n">
        <f aca="false">IF($B138&lt;=BJ$2,IF($C138&gt;=BJ$2,$D138,0),0)</f>
        <v>0</v>
      </c>
      <c r="BK138" s="63" t="n">
        <f aca="false">IF($B138&lt;=BK$2,IF($C138&gt;=BK$2,$D138,0),0)</f>
        <v>0</v>
      </c>
      <c r="BL138" s="63" t="n">
        <f aca="false">IF($B138&lt;=BL$2,IF($C138&gt;=BL$2,$D138,0),0)</f>
        <v>0</v>
      </c>
      <c r="BM138" s="63" t="n">
        <f aca="false">IF($B138&lt;=BM$2,IF($C138&gt;=BM$2,$D138,0),0)</f>
        <v>0</v>
      </c>
      <c r="BN138" s="63" t="n">
        <f aca="false">IF($B138&lt;=BN$2,IF($C138&gt;=BN$2,$D138,0),0)</f>
        <v>0</v>
      </c>
      <c r="BO138" s="63" t="n">
        <f aca="false">IF($B138&lt;=BO$2,IF($C138&gt;=BO$2,$D138,0),0)</f>
        <v>0</v>
      </c>
      <c r="BP138" s="63" t="n">
        <f aca="false">IF($B138&lt;=BP$2,IF($C138&gt;=BP$2,$D138,0),0)</f>
        <v>0</v>
      </c>
      <c r="BQ138" s="63" t="n">
        <f aca="false">IF($B138&lt;=BQ$2,IF($C138&gt;=BQ$2,$D138,0),0)</f>
        <v>0</v>
      </c>
      <c r="BR138" s="63" t="n">
        <f aca="false">IF($B138&lt;=BR$2,IF($C138&gt;=BR$2,$D138,0),0)</f>
        <v>0</v>
      </c>
      <c r="BS138" s="63" t="n">
        <f aca="false">IF($B138&lt;=BS$2,IF($C138&gt;=BS$2,$D138,0),0)</f>
        <v>0</v>
      </c>
      <c r="BT138" s="63" t="n">
        <f aca="false">IF($B138&lt;=BT$2,IF($C138&gt;=BT$2,$D138,0),0)</f>
        <v>0</v>
      </c>
      <c r="BU138" s="63" t="n">
        <f aca="false">IF($B138&lt;=BU$2,IF($C138&gt;=BU$2,$D138,0),0)</f>
        <v>0</v>
      </c>
      <c r="BV138" s="63" t="n">
        <f aca="false">IF($B138&lt;=BV$2,IF($C138&gt;=BV$2,$D138,0),0)</f>
        <v>0</v>
      </c>
    </row>
    <row r="139" customFormat="false" ht="12.75" hidden="false" customHeight="false" outlineLevel="0" collapsed="false">
      <c r="B139" s="59" t="n">
        <v>36678</v>
      </c>
      <c r="C139" s="59" t="n">
        <v>36707</v>
      </c>
      <c r="E139" s="61" t="n">
        <v>0.25</v>
      </c>
      <c r="F139" s="7" t="s">
        <v>139</v>
      </c>
      <c r="G139" s="7" t="s">
        <v>138</v>
      </c>
      <c r="H139" s="73" t="n">
        <f aca="false">((I139-E139)*SUM(M139:AV139)*10000)</f>
        <v>-0</v>
      </c>
      <c r="I139" s="61" t="n">
        <f aca="false">I138</f>
        <v>-0.72</v>
      </c>
      <c r="K139" s="7" t="str">
        <f aca="false">IF(I139=1,0,G139)</f>
        <v>west</v>
      </c>
      <c r="L139" s="63" t="n">
        <f aca="false">IF($B139&lt;=L$2,IF($C139&gt;=L$2,$D139,0),0)</f>
        <v>0</v>
      </c>
      <c r="M139" s="63" t="n">
        <f aca="false">IF($B139&lt;=M$2,IF($C139&gt;=M$2,$D139,0),0)</f>
        <v>0</v>
      </c>
      <c r="N139" s="63" t="n">
        <f aca="false">IF($B139&lt;=N$2,IF($C139&gt;=N$2,$D139,0),0)</f>
        <v>0</v>
      </c>
      <c r="O139" s="63" t="n">
        <f aca="false">IF($B139&lt;=O$2,IF($C139&gt;=O$2,$D139,0),0)</f>
        <v>0</v>
      </c>
      <c r="P139" s="63" t="n">
        <f aca="false">IF($B139&lt;=P$2,IF($C139&gt;=P$2,$D139,0),0)</f>
        <v>0</v>
      </c>
      <c r="Q139" s="63" t="n">
        <f aca="false">IF($B139&lt;=Q$2,IF($C139&gt;=Q$2,$D139,0),0)</f>
        <v>0</v>
      </c>
      <c r="R139" s="63" t="n">
        <f aca="false">IF($B139&lt;=R$2,IF($C139&gt;=R$2,$D139,0),0)</f>
        <v>0</v>
      </c>
      <c r="S139" s="63" t="n">
        <f aca="false">IF($B139&lt;=S$2,IF($C139&gt;=S$2,$D139,0),0)</f>
        <v>0</v>
      </c>
      <c r="T139" s="63" t="n">
        <f aca="false">IF($B139&lt;=T$2,IF($C139&gt;=T$2,$D139,0),0)</f>
        <v>0</v>
      </c>
      <c r="U139" s="63" t="n">
        <f aca="false">IF($B139&lt;=U$2,IF($C139&gt;=U$2,$D139,0),0)</f>
        <v>0</v>
      </c>
      <c r="V139" s="63" t="n">
        <f aca="false">IF($B139&lt;=V$2,IF($C139&gt;=V$2,$D139,0),0)</f>
        <v>0</v>
      </c>
      <c r="W139" s="63" t="n">
        <f aca="false">IF($B139&lt;=W$2,IF($C139&gt;=W$2,$D139,0),0)</f>
        <v>0</v>
      </c>
      <c r="X139" s="63" t="n">
        <f aca="false">IF($B139&lt;=X$2,IF($C139&gt;=X$2,$D139,0),0)</f>
        <v>0</v>
      </c>
      <c r="Y139" s="63" t="n">
        <f aca="false">IF($B139&lt;=Y$2,IF($C139&gt;=Y$2,$D139,0),0)</f>
        <v>0</v>
      </c>
      <c r="Z139" s="63" t="n">
        <f aca="false">IF($B139&lt;=Z$2,IF($C139&gt;=Z$2,$D139,0),0)</f>
        <v>0</v>
      </c>
      <c r="AA139" s="63" t="n">
        <f aca="false">IF($B139&lt;=AA$2,IF($C139&gt;=AA$2,$D139,0),0)</f>
        <v>0</v>
      </c>
      <c r="AB139" s="63" t="n">
        <f aca="false">IF($B139&lt;=AB$2,IF($C139&gt;=AB$2,$D139,0),0)</f>
        <v>0</v>
      </c>
      <c r="AC139" s="63" t="n">
        <f aca="false">IF($B139&lt;=AC$2,IF($C139&gt;=AC$2,$D139,0),0)</f>
        <v>0</v>
      </c>
      <c r="AD139" s="63" t="n">
        <f aca="false">IF($B139&lt;=AD$2,IF($C139&gt;=AD$2,$D139,0),0)</f>
        <v>0</v>
      </c>
      <c r="AE139" s="63" t="n">
        <f aca="false">IF($B139&lt;=AE$2,IF($C139&gt;=AE$2,$D139,0),0)</f>
        <v>0</v>
      </c>
      <c r="AF139" s="63" t="n">
        <f aca="false">IF($B139&lt;=AF$2,IF($C139&gt;=AF$2,$D139,0),0)</f>
        <v>0</v>
      </c>
      <c r="AG139" s="63" t="n">
        <f aca="false">IF($B139&lt;=AG$2,IF($C139&gt;=AG$2,$D139,0),0)</f>
        <v>0</v>
      </c>
      <c r="AH139" s="63" t="n">
        <f aca="false">IF($B139&lt;=AH$2,IF($C139&gt;=AH$2,$D139,0),0)</f>
        <v>0</v>
      </c>
      <c r="AI139" s="63" t="n">
        <f aca="false">IF($B139&lt;=AI$2,IF($C139&gt;=AI$2,$D139,0),0)</f>
        <v>0</v>
      </c>
      <c r="AJ139" s="63" t="n">
        <f aca="false">IF($B139&lt;=AJ$2,IF($C139&gt;=AJ$2,$D139,0),0)</f>
        <v>0</v>
      </c>
      <c r="AK139" s="63" t="n">
        <f aca="false">IF($B139&lt;=AK$2,IF($C139&gt;=AK$2,$D139,0),0)</f>
        <v>0</v>
      </c>
      <c r="AL139" s="63" t="n">
        <f aca="false">IF($B139&lt;=AL$2,IF($C139&gt;=AL$2,$D139,0),0)</f>
        <v>0</v>
      </c>
      <c r="AM139" s="63" t="n">
        <f aca="false">IF($B139&lt;=AM$2,IF($C139&gt;=AM$2,$D139,0),0)</f>
        <v>0</v>
      </c>
      <c r="AN139" s="63" t="n">
        <f aca="false">IF($B139&lt;=AN$2,IF($C139&gt;=AN$2,$D139,0),0)</f>
        <v>0</v>
      </c>
      <c r="AO139" s="63" t="n">
        <f aca="false">IF($B139&lt;=AO$2,IF($C139&gt;=AO$2,$D139,0),0)</f>
        <v>0</v>
      </c>
      <c r="AP139" s="63" t="n">
        <f aca="false">IF($B139&lt;=AP$2,IF($C139&gt;=AP$2,$D139,0),0)</f>
        <v>0</v>
      </c>
      <c r="AQ139" s="63" t="n">
        <f aca="false">IF($B139&lt;=AQ$2,IF($C139&gt;=AQ$2,$D139,0),0)</f>
        <v>0</v>
      </c>
      <c r="AR139" s="63" t="n">
        <f aca="false">IF($B139&lt;=AR$2,IF($C139&gt;=AR$2,$D139,0),0)</f>
        <v>0</v>
      </c>
      <c r="AS139" s="63" t="n">
        <f aca="false">IF($B139&lt;=AS$2,IF($C139&gt;=AS$2,$D139,0),0)</f>
        <v>0</v>
      </c>
      <c r="AT139" s="63" t="n">
        <f aca="false">IF($B139&lt;=AT$2,IF($C139&gt;=AT$2,$D139,0),0)</f>
        <v>0</v>
      </c>
      <c r="AU139" s="63" t="n">
        <f aca="false">IF($B139&lt;=AU$2,IF($C139&gt;=AU$2,$D139,0),0)</f>
        <v>0</v>
      </c>
      <c r="AV139" s="63" t="n">
        <f aca="false">IF($B139&lt;=AV$2,IF($C139&gt;=AV$2,$D139,0),0)</f>
        <v>0</v>
      </c>
      <c r="AW139" s="63" t="n">
        <f aca="false">IF($B139&lt;=AW$2,IF($C139&gt;=AW$2,$D139,0),0)</f>
        <v>0</v>
      </c>
      <c r="AX139" s="63" t="n">
        <f aca="false">IF($B139&lt;=AX$2,IF($C139&gt;=AX$2,$D139,0),0)</f>
        <v>0</v>
      </c>
      <c r="AY139" s="63" t="n">
        <f aca="false">IF($B139&lt;=AY$2,IF($C139&gt;=AY$2,$D139,0),0)</f>
        <v>0</v>
      </c>
      <c r="AZ139" s="63" t="n">
        <f aca="false">IF($B139&lt;=AZ$2,IF($C139&gt;=AZ$2,$D139,0),0)</f>
        <v>0</v>
      </c>
      <c r="BA139" s="63" t="n">
        <f aca="false">IF($B139&lt;=BA$2,IF($C139&gt;=BA$2,$D139,0),0)</f>
        <v>0</v>
      </c>
      <c r="BB139" s="63" t="n">
        <f aca="false">IF($B139&lt;=BB$2,IF($C139&gt;=BB$2,$D139,0),0)</f>
        <v>0</v>
      </c>
      <c r="BC139" s="63" t="n">
        <f aca="false">IF($B139&lt;=BC$2,IF($C139&gt;=BC$2,$D139,0),0)</f>
        <v>0</v>
      </c>
      <c r="BD139" s="63" t="n">
        <f aca="false">IF($B139&lt;=BD$2,IF($C139&gt;=BD$2,$D139,0),0)</f>
        <v>0</v>
      </c>
      <c r="BE139" s="63" t="n">
        <f aca="false">IF($B139&lt;=BE$2,IF($C139&gt;=BE$2,$D139,0),0)</f>
        <v>0</v>
      </c>
      <c r="BF139" s="63" t="n">
        <f aca="false">IF($B139&lt;=BF$2,IF($C139&gt;=BF$2,$D139,0),0)</f>
        <v>0</v>
      </c>
      <c r="BG139" s="63" t="n">
        <f aca="false">IF($B139&lt;=BG$2,IF($C139&gt;=BG$2,$D139,0),0)</f>
        <v>0</v>
      </c>
      <c r="BH139" s="63" t="n">
        <f aca="false">IF($B139&lt;=BH$2,IF($C139&gt;=BH$2,$D139,0),0)</f>
        <v>0</v>
      </c>
      <c r="BI139" s="63" t="n">
        <f aca="false">IF($B139&lt;=BI$2,IF($C139&gt;=BI$2,$D139,0),0)</f>
        <v>0</v>
      </c>
      <c r="BJ139" s="63" t="n">
        <f aca="false">IF($B139&lt;=BJ$2,IF($C139&gt;=BJ$2,$D139,0),0)</f>
        <v>0</v>
      </c>
      <c r="BK139" s="63" t="n">
        <f aca="false">IF($B139&lt;=BK$2,IF($C139&gt;=BK$2,$D139,0),0)</f>
        <v>0</v>
      </c>
      <c r="BL139" s="63" t="n">
        <f aca="false">IF($B139&lt;=BL$2,IF($C139&gt;=BL$2,$D139,0),0)</f>
        <v>0</v>
      </c>
      <c r="BM139" s="63" t="n">
        <f aca="false">IF($B139&lt;=BM$2,IF($C139&gt;=BM$2,$D139,0),0)</f>
        <v>0</v>
      </c>
      <c r="BN139" s="63" t="n">
        <f aca="false">IF($B139&lt;=BN$2,IF($C139&gt;=BN$2,$D139,0),0)</f>
        <v>0</v>
      </c>
      <c r="BO139" s="63" t="n">
        <f aca="false">IF($B139&lt;=BO$2,IF($C139&gt;=BO$2,$D139,0),0)</f>
        <v>0</v>
      </c>
      <c r="BP139" s="63" t="n">
        <f aca="false">IF($B139&lt;=BP$2,IF($C139&gt;=BP$2,$D139,0),0)</f>
        <v>0</v>
      </c>
      <c r="BQ139" s="63" t="n">
        <f aca="false">IF($B139&lt;=BQ$2,IF($C139&gt;=BQ$2,$D139,0),0)</f>
        <v>0</v>
      </c>
      <c r="BR139" s="63" t="n">
        <f aca="false">IF($B139&lt;=BR$2,IF($C139&gt;=BR$2,$D139,0),0)</f>
        <v>0</v>
      </c>
      <c r="BS139" s="63" t="n">
        <f aca="false">IF($B139&lt;=BS$2,IF($C139&gt;=BS$2,$D139,0),0)</f>
        <v>0</v>
      </c>
      <c r="BT139" s="63" t="n">
        <f aca="false">IF($B139&lt;=BT$2,IF($C139&gt;=BT$2,$D139,0),0)</f>
        <v>0</v>
      </c>
      <c r="BU139" s="63" t="n">
        <f aca="false">IF($B139&lt;=BU$2,IF($C139&gt;=BU$2,$D139,0),0)</f>
        <v>0</v>
      </c>
      <c r="BV139" s="63" t="n">
        <f aca="false">IF($B139&lt;=BV$2,IF($C139&gt;=BV$2,$D139,0),0)</f>
        <v>0</v>
      </c>
    </row>
    <row r="140" customFormat="false" ht="12.75" hidden="false" customHeight="false" outlineLevel="0" collapsed="false">
      <c r="B140" s="59" t="n">
        <v>36678</v>
      </c>
      <c r="C140" s="59" t="n">
        <v>36707</v>
      </c>
      <c r="E140" s="61" t="n">
        <v>0.24</v>
      </c>
      <c r="F140" s="7" t="s">
        <v>139</v>
      </c>
      <c r="G140" s="7" t="s">
        <v>138</v>
      </c>
      <c r="H140" s="73" t="n">
        <f aca="false">((I140-E140)*SUM(M140:AV140)*10000)</f>
        <v>-0</v>
      </c>
      <c r="I140" s="61" t="n">
        <f aca="false">I139</f>
        <v>-0.72</v>
      </c>
      <c r="K140" s="7" t="str">
        <f aca="false">IF(I140=1,0,G140)</f>
        <v>west</v>
      </c>
      <c r="L140" s="63" t="n">
        <f aca="false">IF($B140&lt;=L$2,IF($C140&gt;=L$2,$D140,0),0)</f>
        <v>0</v>
      </c>
      <c r="M140" s="63" t="n">
        <f aca="false">IF($B140&lt;=M$2,IF($C140&gt;=M$2,$D140,0),0)</f>
        <v>0</v>
      </c>
      <c r="N140" s="63" t="n">
        <f aca="false">IF($B140&lt;=N$2,IF($C140&gt;=N$2,$D140,0),0)</f>
        <v>0</v>
      </c>
      <c r="O140" s="63" t="n">
        <f aca="false">IF($B140&lt;=O$2,IF($C140&gt;=O$2,$D140,0),0)</f>
        <v>0</v>
      </c>
      <c r="P140" s="63" t="n">
        <f aca="false">IF($B140&lt;=P$2,IF($C140&gt;=P$2,$D140,0),0)</f>
        <v>0</v>
      </c>
      <c r="Q140" s="63" t="n">
        <f aca="false">IF($B140&lt;=Q$2,IF($C140&gt;=Q$2,$D140,0),0)</f>
        <v>0</v>
      </c>
      <c r="R140" s="63" t="n">
        <f aca="false">IF($B140&lt;=R$2,IF($C140&gt;=R$2,$D140,0),0)</f>
        <v>0</v>
      </c>
      <c r="S140" s="63" t="n">
        <f aca="false">IF($B140&lt;=S$2,IF($C140&gt;=S$2,$D140,0),0)</f>
        <v>0</v>
      </c>
      <c r="T140" s="63" t="n">
        <f aca="false">IF($B140&lt;=T$2,IF($C140&gt;=T$2,$D140,0),0)</f>
        <v>0</v>
      </c>
      <c r="U140" s="63" t="n">
        <f aca="false">IF($B140&lt;=U$2,IF($C140&gt;=U$2,$D140,0),0)</f>
        <v>0</v>
      </c>
      <c r="V140" s="63" t="n">
        <f aca="false">IF($B140&lt;=V$2,IF($C140&gt;=V$2,$D140,0),0)</f>
        <v>0</v>
      </c>
      <c r="W140" s="63" t="n">
        <f aca="false">IF($B140&lt;=W$2,IF($C140&gt;=W$2,$D140,0),0)</f>
        <v>0</v>
      </c>
      <c r="X140" s="63" t="n">
        <f aca="false">IF($B140&lt;=X$2,IF($C140&gt;=X$2,$D140,0),0)</f>
        <v>0</v>
      </c>
      <c r="Y140" s="63" t="n">
        <f aca="false">IF($B140&lt;=Y$2,IF($C140&gt;=Y$2,$D140,0),0)</f>
        <v>0</v>
      </c>
      <c r="Z140" s="63" t="n">
        <f aca="false">IF($B140&lt;=Z$2,IF($C140&gt;=Z$2,$D140,0),0)</f>
        <v>0</v>
      </c>
      <c r="AA140" s="63" t="n">
        <f aca="false">IF($B140&lt;=AA$2,IF($C140&gt;=AA$2,$D140,0),0)</f>
        <v>0</v>
      </c>
      <c r="AB140" s="63" t="n">
        <f aca="false">IF($B140&lt;=AB$2,IF($C140&gt;=AB$2,$D140,0),0)</f>
        <v>0</v>
      </c>
      <c r="AC140" s="63" t="n">
        <f aca="false">IF($B140&lt;=AC$2,IF($C140&gt;=AC$2,$D140,0),0)</f>
        <v>0</v>
      </c>
      <c r="AD140" s="63" t="n">
        <f aca="false">IF($B140&lt;=AD$2,IF($C140&gt;=AD$2,$D140,0),0)</f>
        <v>0</v>
      </c>
      <c r="AE140" s="63" t="n">
        <f aca="false">IF($B140&lt;=AE$2,IF($C140&gt;=AE$2,$D140,0),0)</f>
        <v>0</v>
      </c>
      <c r="AF140" s="63" t="n">
        <f aca="false">IF($B140&lt;=AF$2,IF($C140&gt;=AF$2,$D140,0),0)</f>
        <v>0</v>
      </c>
      <c r="AG140" s="63" t="n">
        <f aca="false">IF($B140&lt;=AG$2,IF($C140&gt;=AG$2,$D140,0),0)</f>
        <v>0</v>
      </c>
      <c r="AH140" s="63" t="n">
        <f aca="false">IF($B140&lt;=AH$2,IF($C140&gt;=AH$2,$D140,0),0)</f>
        <v>0</v>
      </c>
      <c r="AI140" s="63" t="n">
        <f aca="false">IF($B140&lt;=AI$2,IF($C140&gt;=AI$2,$D140,0),0)</f>
        <v>0</v>
      </c>
      <c r="AJ140" s="63" t="n">
        <f aca="false">IF($B140&lt;=AJ$2,IF($C140&gt;=AJ$2,$D140,0),0)</f>
        <v>0</v>
      </c>
      <c r="AK140" s="63" t="n">
        <f aca="false">IF($B140&lt;=AK$2,IF($C140&gt;=AK$2,$D140,0),0)</f>
        <v>0</v>
      </c>
      <c r="AL140" s="63" t="n">
        <f aca="false">IF($B140&lt;=AL$2,IF($C140&gt;=AL$2,$D140,0),0)</f>
        <v>0</v>
      </c>
      <c r="AM140" s="63" t="n">
        <f aca="false">IF($B140&lt;=AM$2,IF($C140&gt;=AM$2,$D140,0),0)</f>
        <v>0</v>
      </c>
      <c r="AN140" s="63" t="n">
        <f aca="false">IF($B140&lt;=AN$2,IF($C140&gt;=AN$2,$D140,0),0)</f>
        <v>0</v>
      </c>
      <c r="AO140" s="63" t="n">
        <f aca="false">IF($B140&lt;=AO$2,IF($C140&gt;=AO$2,$D140,0),0)</f>
        <v>0</v>
      </c>
      <c r="AP140" s="63" t="n">
        <f aca="false">IF($B140&lt;=AP$2,IF($C140&gt;=AP$2,$D140,0),0)</f>
        <v>0</v>
      </c>
      <c r="AQ140" s="63" t="n">
        <f aca="false">IF($B140&lt;=AQ$2,IF($C140&gt;=AQ$2,$D140,0),0)</f>
        <v>0</v>
      </c>
      <c r="AR140" s="63" t="n">
        <f aca="false">IF($B140&lt;=AR$2,IF($C140&gt;=AR$2,$D140,0),0)</f>
        <v>0</v>
      </c>
      <c r="AS140" s="63" t="n">
        <f aca="false">IF($B140&lt;=AS$2,IF($C140&gt;=AS$2,$D140,0),0)</f>
        <v>0</v>
      </c>
      <c r="AT140" s="63" t="n">
        <f aca="false">IF($B140&lt;=AT$2,IF($C140&gt;=AT$2,$D140,0),0)</f>
        <v>0</v>
      </c>
      <c r="AU140" s="63" t="n">
        <f aca="false">IF($B140&lt;=AU$2,IF($C140&gt;=AU$2,$D140,0),0)</f>
        <v>0</v>
      </c>
      <c r="AV140" s="63" t="n">
        <f aca="false">IF($B140&lt;=AV$2,IF($C140&gt;=AV$2,$D140,0),0)</f>
        <v>0</v>
      </c>
      <c r="AW140" s="63" t="n">
        <f aca="false">IF($B140&lt;=AW$2,IF($C140&gt;=AW$2,$D140,0),0)</f>
        <v>0</v>
      </c>
      <c r="AX140" s="63" t="n">
        <f aca="false">IF($B140&lt;=AX$2,IF($C140&gt;=AX$2,$D140,0),0)</f>
        <v>0</v>
      </c>
      <c r="AY140" s="63" t="n">
        <f aca="false">IF($B140&lt;=AY$2,IF($C140&gt;=AY$2,$D140,0),0)</f>
        <v>0</v>
      </c>
      <c r="AZ140" s="63" t="n">
        <f aca="false">IF($B140&lt;=AZ$2,IF($C140&gt;=AZ$2,$D140,0),0)</f>
        <v>0</v>
      </c>
      <c r="BA140" s="63" t="n">
        <f aca="false">IF($B140&lt;=BA$2,IF($C140&gt;=BA$2,$D140,0),0)</f>
        <v>0</v>
      </c>
      <c r="BB140" s="63" t="n">
        <f aca="false">IF($B140&lt;=BB$2,IF($C140&gt;=BB$2,$D140,0),0)</f>
        <v>0</v>
      </c>
      <c r="BC140" s="63" t="n">
        <f aca="false">IF($B140&lt;=BC$2,IF($C140&gt;=BC$2,$D140,0),0)</f>
        <v>0</v>
      </c>
      <c r="BD140" s="63" t="n">
        <f aca="false">IF($B140&lt;=BD$2,IF($C140&gt;=BD$2,$D140,0),0)</f>
        <v>0</v>
      </c>
      <c r="BE140" s="63" t="n">
        <f aca="false">IF($B140&lt;=BE$2,IF($C140&gt;=BE$2,$D140,0),0)</f>
        <v>0</v>
      </c>
      <c r="BF140" s="63" t="n">
        <f aca="false">IF($B140&lt;=BF$2,IF($C140&gt;=BF$2,$D140,0),0)</f>
        <v>0</v>
      </c>
      <c r="BG140" s="63" t="n">
        <f aca="false">IF($B140&lt;=BG$2,IF($C140&gt;=BG$2,$D140,0),0)</f>
        <v>0</v>
      </c>
      <c r="BH140" s="63" t="n">
        <f aca="false">IF($B140&lt;=BH$2,IF($C140&gt;=BH$2,$D140,0),0)</f>
        <v>0</v>
      </c>
      <c r="BI140" s="63" t="n">
        <f aca="false">IF($B140&lt;=BI$2,IF($C140&gt;=BI$2,$D140,0),0)</f>
        <v>0</v>
      </c>
      <c r="BJ140" s="63" t="n">
        <f aca="false">IF($B140&lt;=BJ$2,IF($C140&gt;=BJ$2,$D140,0),0)</f>
        <v>0</v>
      </c>
      <c r="BK140" s="63" t="n">
        <f aca="false">IF($B140&lt;=BK$2,IF($C140&gt;=BK$2,$D140,0),0)</f>
        <v>0</v>
      </c>
      <c r="BL140" s="63" t="n">
        <f aca="false">IF($B140&lt;=BL$2,IF($C140&gt;=BL$2,$D140,0),0)</f>
        <v>0</v>
      </c>
      <c r="BM140" s="63" t="n">
        <f aca="false">IF($B140&lt;=BM$2,IF($C140&gt;=BM$2,$D140,0),0)</f>
        <v>0</v>
      </c>
      <c r="BN140" s="63" t="n">
        <f aca="false">IF($B140&lt;=BN$2,IF($C140&gt;=BN$2,$D140,0),0)</f>
        <v>0</v>
      </c>
      <c r="BO140" s="63" t="n">
        <f aca="false">IF($B140&lt;=BO$2,IF($C140&gt;=BO$2,$D140,0),0)</f>
        <v>0</v>
      </c>
      <c r="BP140" s="63" t="n">
        <f aca="false">IF($B140&lt;=BP$2,IF($C140&gt;=BP$2,$D140,0),0)</f>
        <v>0</v>
      </c>
      <c r="BQ140" s="63" t="n">
        <f aca="false">IF($B140&lt;=BQ$2,IF($C140&gt;=BQ$2,$D140,0),0)</f>
        <v>0</v>
      </c>
      <c r="BR140" s="63" t="n">
        <f aca="false">IF($B140&lt;=BR$2,IF($C140&gt;=BR$2,$D140,0),0)</f>
        <v>0</v>
      </c>
      <c r="BS140" s="63" t="n">
        <f aca="false">IF($B140&lt;=BS$2,IF($C140&gt;=BS$2,$D140,0),0)</f>
        <v>0</v>
      </c>
      <c r="BT140" s="63" t="n">
        <f aca="false">IF($B140&lt;=BT$2,IF($C140&gt;=BT$2,$D140,0),0)</f>
        <v>0</v>
      </c>
      <c r="BU140" s="63" t="n">
        <f aca="false">IF($B140&lt;=BU$2,IF($C140&gt;=BU$2,$D140,0),0)</f>
        <v>0</v>
      </c>
      <c r="BV140" s="63" t="n">
        <f aca="false">IF($B140&lt;=BV$2,IF($C140&gt;=BV$2,$D140,0),0)</f>
        <v>0</v>
      </c>
    </row>
    <row r="141" customFormat="false" ht="12.75" hidden="false" customHeight="false" outlineLevel="0" collapsed="false">
      <c r="B141" s="59" t="n">
        <v>36678</v>
      </c>
      <c r="C141" s="59" t="n">
        <v>36707</v>
      </c>
      <c r="E141" s="61" t="n">
        <v>0.275</v>
      </c>
      <c r="F141" s="7" t="s">
        <v>139</v>
      </c>
      <c r="G141" s="7" t="s">
        <v>138</v>
      </c>
      <c r="H141" s="73" t="n">
        <f aca="false">((I141-E141)*SUM(M141:AV141)*10000)</f>
        <v>0</v>
      </c>
      <c r="I141" s="61" t="n">
        <v>0.31</v>
      </c>
      <c r="K141" s="7" t="str">
        <f aca="false">IF(I141=1,0,G141)</f>
        <v>west</v>
      </c>
      <c r="L141" s="63" t="n">
        <f aca="false">IF($B141&lt;=L$2,IF($C141&gt;=L$2,$D141,0),0)</f>
        <v>0</v>
      </c>
      <c r="M141" s="63" t="n">
        <f aca="false">IF($B141&lt;=M$2,IF($C141&gt;=M$2,$D141,0),0)</f>
        <v>0</v>
      </c>
      <c r="N141" s="63" t="n">
        <f aca="false">IF($B141&lt;=N$2,IF($C141&gt;=N$2,$D141,0),0)</f>
        <v>0</v>
      </c>
      <c r="O141" s="63" t="n">
        <f aca="false">IF($B141&lt;=O$2,IF($C141&gt;=O$2,$D141,0),0)</f>
        <v>0</v>
      </c>
      <c r="P141" s="63" t="n">
        <f aca="false">IF($B141&lt;=P$2,IF($C141&gt;=P$2,$D141,0),0)</f>
        <v>0</v>
      </c>
      <c r="Q141" s="63" t="n">
        <f aca="false">IF($B141&lt;=Q$2,IF($C141&gt;=Q$2,$D141,0),0)</f>
        <v>0</v>
      </c>
      <c r="R141" s="63" t="n">
        <f aca="false">IF($B141&lt;=R$2,IF($C141&gt;=R$2,$D141,0),0)</f>
        <v>0</v>
      </c>
      <c r="S141" s="63" t="n">
        <f aca="false">IF($B141&lt;=S$2,IF($C141&gt;=S$2,$D141,0),0)</f>
        <v>0</v>
      </c>
      <c r="T141" s="63" t="n">
        <f aca="false">IF($B141&lt;=T$2,IF($C141&gt;=T$2,$D141,0),0)</f>
        <v>0</v>
      </c>
      <c r="U141" s="63" t="n">
        <f aca="false">IF($B141&lt;=U$2,IF($C141&gt;=U$2,$D141,0),0)</f>
        <v>0</v>
      </c>
      <c r="V141" s="63" t="n">
        <f aca="false">IF($B141&lt;=V$2,IF($C141&gt;=V$2,$D141,0),0)</f>
        <v>0</v>
      </c>
      <c r="W141" s="63" t="n">
        <f aca="false">IF($B141&lt;=W$2,IF($C141&gt;=W$2,$D141,0),0)</f>
        <v>0</v>
      </c>
      <c r="X141" s="63" t="n">
        <f aca="false">IF($B141&lt;=X$2,IF($C141&gt;=X$2,$D141,0),0)</f>
        <v>0</v>
      </c>
      <c r="Y141" s="63" t="n">
        <f aca="false">IF($B141&lt;=Y$2,IF($C141&gt;=Y$2,$D141,0),0)</f>
        <v>0</v>
      </c>
      <c r="Z141" s="63" t="n">
        <f aca="false">IF($B141&lt;=Z$2,IF($C141&gt;=Z$2,$D141,0),0)</f>
        <v>0</v>
      </c>
      <c r="AA141" s="63" t="n">
        <f aca="false">IF($B141&lt;=AA$2,IF($C141&gt;=AA$2,$D141,0),0)</f>
        <v>0</v>
      </c>
      <c r="AB141" s="63" t="n">
        <f aca="false">IF($B141&lt;=AB$2,IF($C141&gt;=AB$2,$D141,0),0)</f>
        <v>0</v>
      </c>
      <c r="AC141" s="63" t="n">
        <f aca="false">IF($B141&lt;=AC$2,IF($C141&gt;=AC$2,$D141,0),0)</f>
        <v>0</v>
      </c>
      <c r="AD141" s="63" t="n">
        <f aca="false">IF($B141&lt;=AD$2,IF($C141&gt;=AD$2,$D141,0),0)</f>
        <v>0</v>
      </c>
      <c r="AE141" s="63" t="n">
        <f aca="false">IF($B141&lt;=AE$2,IF($C141&gt;=AE$2,$D141,0),0)</f>
        <v>0</v>
      </c>
      <c r="AF141" s="63" t="n">
        <f aca="false">IF($B141&lt;=AF$2,IF($C141&gt;=AF$2,$D141,0),0)</f>
        <v>0</v>
      </c>
      <c r="AG141" s="63" t="n">
        <f aca="false">IF($B141&lt;=AG$2,IF($C141&gt;=AG$2,$D141,0),0)</f>
        <v>0</v>
      </c>
      <c r="AH141" s="63" t="n">
        <f aca="false">IF($B141&lt;=AH$2,IF($C141&gt;=AH$2,$D141,0),0)</f>
        <v>0</v>
      </c>
      <c r="AI141" s="63" t="n">
        <f aca="false">IF($B141&lt;=AI$2,IF($C141&gt;=AI$2,$D141,0),0)</f>
        <v>0</v>
      </c>
      <c r="AJ141" s="63" t="n">
        <f aca="false">IF($B141&lt;=AJ$2,IF($C141&gt;=AJ$2,$D141,0),0)</f>
        <v>0</v>
      </c>
      <c r="AK141" s="63" t="n">
        <f aca="false">IF($B141&lt;=AK$2,IF($C141&gt;=AK$2,$D141,0),0)</f>
        <v>0</v>
      </c>
      <c r="AL141" s="63" t="n">
        <f aca="false">IF($B141&lt;=AL$2,IF($C141&gt;=AL$2,$D141,0),0)</f>
        <v>0</v>
      </c>
      <c r="AM141" s="63" t="n">
        <f aca="false">IF($B141&lt;=AM$2,IF($C141&gt;=AM$2,$D141,0),0)</f>
        <v>0</v>
      </c>
      <c r="AN141" s="63" t="n">
        <f aca="false">IF($B141&lt;=AN$2,IF($C141&gt;=AN$2,$D141,0),0)</f>
        <v>0</v>
      </c>
      <c r="AO141" s="63" t="n">
        <f aca="false">IF($B141&lt;=AO$2,IF($C141&gt;=AO$2,$D141,0),0)</f>
        <v>0</v>
      </c>
      <c r="AP141" s="63" t="n">
        <f aca="false">IF($B141&lt;=AP$2,IF($C141&gt;=AP$2,$D141,0),0)</f>
        <v>0</v>
      </c>
      <c r="AQ141" s="63" t="n">
        <f aca="false">IF($B141&lt;=AQ$2,IF($C141&gt;=AQ$2,$D141,0),0)</f>
        <v>0</v>
      </c>
      <c r="AR141" s="63" t="n">
        <f aca="false">IF($B141&lt;=AR$2,IF($C141&gt;=AR$2,$D141,0),0)</f>
        <v>0</v>
      </c>
      <c r="AS141" s="63" t="n">
        <f aca="false">IF($B141&lt;=AS$2,IF($C141&gt;=AS$2,$D141,0),0)</f>
        <v>0</v>
      </c>
      <c r="AT141" s="63" t="n">
        <f aca="false">IF($B141&lt;=AT$2,IF($C141&gt;=AT$2,$D141,0),0)</f>
        <v>0</v>
      </c>
      <c r="AU141" s="63" t="n">
        <f aca="false">IF($B141&lt;=AU$2,IF($C141&gt;=AU$2,$D141,0),0)</f>
        <v>0</v>
      </c>
      <c r="AV141" s="63" t="n">
        <f aca="false">IF($B141&lt;=AV$2,IF($C141&gt;=AV$2,$D141,0),0)</f>
        <v>0</v>
      </c>
      <c r="AW141" s="63" t="n">
        <f aca="false">IF($B141&lt;=AW$2,IF($C141&gt;=AW$2,$D141,0),0)</f>
        <v>0</v>
      </c>
      <c r="AX141" s="63" t="n">
        <f aca="false">IF($B141&lt;=AX$2,IF($C141&gt;=AX$2,$D141,0),0)</f>
        <v>0</v>
      </c>
      <c r="AY141" s="63" t="n">
        <f aca="false">IF($B141&lt;=AY$2,IF($C141&gt;=AY$2,$D141,0),0)</f>
        <v>0</v>
      </c>
      <c r="AZ141" s="63" t="n">
        <f aca="false">IF($B141&lt;=AZ$2,IF($C141&gt;=AZ$2,$D141,0),0)</f>
        <v>0</v>
      </c>
      <c r="BA141" s="63" t="n">
        <f aca="false">IF($B141&lt;=BA$2,IF($C141&gt;=BA$2,$D141,0),0)</f>
        <v>0</v>
      </c>
      <c r="BB141" s="63" t="n">
        <f aca="false">IF($B141&lt;=BB$2,IF($C141&gt;=BB$2,$D141,0),0)</f>
        <v>0</v>
      </c>
      <c r="BC141" s="63" t="n">
        <f aca="false">IF($B141&lt;=BC$2,IF($C141&gt;=BC$2,$D141,0),0)</f>
        <v>0</v>
      </c>
      <c r="BD141" s="63" t="n">
        <f aca="false">IF($B141&lt;=BD$2,IF($C141&gt;=BD$2,$D141,0),0)</f>
        <v>0</v>
      </c>
      <c r="BE141" s="63" t="n">
        <f aca="false">IF($B141&lt;=BE$2,IF($C141&gt;=BE$2,$D141,0),0)</f>
        <v>0</v>
      </c>
      <c r="BF141" s="63" t="n">
        <f aca="false">IF($B141&lt;=BF$2,IF($C141&gt;=BF$2,$D141,0),0)</f>
        <v>0</v>
      </c>
      <c r="BG141" s="63" t="n">
        <f aca="false">IF($B141&lt;=BG$2,IF($C141&gt;=BG$2,$D141,0),0)</f>
        <v>0</v>
      </c>
      <c r="BH141" s="63" t="n">
        <f aca="false">IF($B141&lt;=BH$2,IF($C141&gt;=BH$2,$D141,0),0)</f>
        <v>0</v>
      </c>
      <c r="BI141" s="63" t="n">
        <f aca="false">IF($B141&lt;=BI$2,IF($C141&gt;=BI$2,$D141,0),0)</f>
        <v>0</v>
      </c>
      <c r="BJ141" s="63" t="n">
        <f aca="false">IF($B141&lt;=BJ$2,IF($C141&gt;=BJ$2,$D141,0),0)</f>
        <v>0</v>
      </c>
      <c r="BK141" s="63" t="n">
        <f aca="false">IF($B141&lt;=BK$2,IF($C141&gt;=BK$2,$D141,0),0)</f>
        <v>0</v>
      </c>
      <c r="BL141" s="63" t="n">
        <f aca="false">IF($B141&lt;=BL$2,IF($C141&gt;=BL$2,$D141,0),0)</f>
        <v>0</v>
      </c>
      <c r="BM141" s="63" t="n">
        <f aca="false">IF($B141&lt;=BM$2,IF($C141&gt;=BM$2,$D141,0),0)</f>
        <v>0</v>
      </c>
      <c r="BN141" s="63" t="n">
        <f aca="false">IF($B141&lt;=BN$2,IF($C141&gt;=BN$2,$D141,0),0)</f>
        <v>0</v>
      </c>
      <c r="BO141" s="63" t="n">
        <f aca="false">IF($B141&lt;=BO$2,IF($C141&gt;=BO$2,$D141,0),0)</f>
        <v>0</v>
      </c>
      <c r="BP141" s="63" t="n">
        <f aca="false">IF($B141&lt;=BP$2,IF($C141&gt;=BP$2,$D141,0),0)</f>
        <v>0</v>
      </c>
      <c r="BQ141" s="63" t="n">
        <f aca="false">IF($B141&lt;=BQ$2,IF($C141&gt;=BQ$2,$D141,0),0)</f>
        <v>0</v>
      </c>
      <c r="BR141" s="63" t="n">
        <f aca="false">IF($B141&lt;=BR$2,IF($C141&gt;=BR$2,$D141,0),0)</f>
        <v>0</v>
      </c>
      <c r="BS141" s="63" t="n">
        <f aca="false">IF($B141&lt;=BS$2,IF($C141&gt;=BS$2,$D141,0),0)</f>
        <v>0</v>
      </c>
      <c r="BT141" s="63" t="n">
        <f aca="false">IF($B141&lt;=BT$2,IF($C141&gt;=BT$2,$D141,0),0)</f>
        <v>0</v>
      </c>
      <c r="BU141" s="63" t="n">
        <f aca="false">IF($B141&lt;=BU$2,IF($C141&gt;=BU$2,$D141,0),0)</f>
        <v>0</v>
      </c>
      <c r="BV141" s="63" t="n">
        <f aca="false">IF($B141&lt;=BV$2,IF($C141&gt;=BV$2,$D141,0),0)</f>
        <v>0</v>
      </c>
    </row>
    <row r="142" customFormat="false" ht="12.75" hidden="false" customHeight="false" outlineLevel="0" collapsed="false">
      <c r="B142" s="59" t="n">
        <v>36678</v>
      </c>
      <c r="C142" s="59" t="n">
        <v>36707</v>
      </c>
      <c r="E142" s="61" t="n">
        <v>0.285</v>
      </c>
      <c r="F142" s="7" t="s">
        <v>139</v>
      </c>
      <c r="G142" s="7" t="s">
        <v>138</v>
      </c>
      <c r="H142" s="73" t="n">
        <f aca="false">((I142-E142)*SUM(M142:AV142)*10000)</f>
        <v>0</v>
      </c>
      <c r="I142" s="61" t="n">
        <v>0.31</v>
      </c>
      <c r="K142" s="7" t="str">
        <f aca="false">IF(I142=1,0,G142)</f>
        <v>west</v>
      </c>
      <c r="L142" s="63" t="n">
        <f aca="false">IF($B142&lt;=L$2,IF($C142&gt;=L$2,$D142,0),0)</f>
        <v>0</v>
      </c>
      <c r="M142" s="63" t="n">
        <f aca="false">IF($B142&lt;=M$2,IF($C142&gt;=M$2,$D142,0),0)</f>
        <v>0</v>
      </c>
      <c r="N142" s="63" t="n">
        <f aca="false">IF($B142&lt;=N$2,IF($C142&gt;=N$2,$D142,0),0)</f>
        <v>0</v>
      </c>
      <c r="O142" s="63" t="n">
        <f aca="false">IF($B142&lt;=O$2,IF($C142&gt;=O$2,$D142,0),0)</f>
        <v>0</v>
      </c>
      <c r="P142" s="63" t="n">
        <f aca="false">IF($B142&lt;=P$2,IF($C142&gt;=P$2,$D142,0),0)</f>
        <v>0</v>
      </c>
      <c r="Q142" s="63" t="n">
        <f aca="false">IF($B142&lt;=Q$2,IF($C142&gt;=Q$2,$D142,0),0)</f>
        <v>0</v>
      </c>
      <c r="R142" s="63" t="n">
        <f aca="false">IF($B142&lt;=R$2,IF($C142&gt;=R$2,$D142,0),0)</f>
        <v>0</v>
      </c>
      <c r="S142" s="63" t="n">
        <f aca="false">IF($B142&lt;=S$2,IF($C142&gt;=S$2,$D142,0),0)</f>
        <v>0</v>
      </c>
      <c r="T142" s="63" t="n">
        <f aca="false">IF($B142&lt;=T$2,IF($C142&gt;=T$2,$D142,0),0)</f>
        <v>0</v>
      </c>
      <c r="U142" s="63" t="n">
        <f aca="false">IF($B142&lt;=U$2,IF($C142&gt;=U$2,$D142,0),0)</f>
        <v>0</v>
      </c>
      <c r="V142" s="63" t="n">
        <f aca="false">IF($B142&lt;=V$2,IF($C142&gt;=V$2,$D142,0),0)</f>
        <v>0</v>
      </c>
      <c r="W142" s="63" t="n">
        <f aca="false">IF($B142&lt;=W$2,IF($C142&gt;=W$2,$D142,0),0)</f>
        <v>0</v>
      </c>
      <c r="X142" s="63" t="n">
        <f aca="false">IF($B142&lt;=X$2,IF($C142&gt;=X$2,$D142,0),0)</f>
        <v>0</v>
      </c>
      <c r="Y142" s="63" t="n">
        <f aca="false">IF($B142&lt;=Y$2,IF($C142&gt;=Y$2,$D142,0),0)</f>
        <v>0</v>
      </c>
      <c r="Z142" s="63" t="n">
        <f aca="false">IF($B142&lt;=Z$2,IF($C142&gt;=Z$2,$D142,0),0)</f>
        <v>0</v>
      </c>
      <c r="AA142" s="63" t="n">
        <f aca="false">IF($B142&lt;=AA$2,IF($C142&gt;=AA$2,$D142,0),0)</f>
        <v>0</v>
      </c>
      <c r="AB142" s="63" t="n">
        <f aca="false">IF($B142&lt;=AB$2,IF($C142&gt;=AB$2,$D142,0),0)</f>
        <v>0</v>
      </c>
      <c r="AC142" s="63" t="n">
        <f aca="false">IF($B142&lt;=AC$2,IF($C142&gt;=AC$2,$D142,0),0)</f>
        <v>0</v>
      </c>
      <c r="AD142" s="63" t="n">
        <f aca="false">IF($B142&lt;=AD$2,IF($C142&gt;=AD$2,$D142,0),0)</f>
        <v>0</v>
      </c>
      <c r="AE142" s="63" t="n">
        <f aca="false">IF($B142&lt;=AE$2,IF($C142&gt;=AE$2,$D142,0),0)</f>
        <v>0</v>
      </c>
      <c r="AF142" s="63" t="n">
        <f aca="false">IF($B142&lt;=AF$2,IF($C142&gt;=AF$2,$D142,0),0)</f>
        <v>0</v>
      </c>
      <c r="AG142" s="63" t="n">
        <f aca="false">IF($B142&lt;=AG$2,IF($C142&gt;=AG$2,$D142,0),0)</f>
        <v>0</v>
      </c>
      <c r="AH142" s="63" t="n">
        <f aca="false">IF($B142&lt;=AH$2,IF($C142&gt;=AH$2,$D142,0),0)</f>
        <v>0</v>
      </c>
      <c r="AI142" s="63" t="n">
        <f aca="false">IF($B142&lt;=AI$2,IF($C142&gt;=AI$2,$D142,0),0)</f>
        <v>0</v>
      </c>
      <c r="AJ142" s="63" t="n">
        <f aca="false">IF($B142&lt;=AJ$2,IF($C142&gt;=AJ$2,$D142,0),0)</f>
        <v>0</v>
      </c>
      <c r="AK142" s="63" t="n">
        <f aca="false">IF($B142&lt;=AK$2,IF($C142&gt;=AK$2,$D142,0),0)</f>
        <v>0</v>
      </c>
      <c r="AL142" s="63" t="n">
        <f aca="false">IF($B142&lt;=AL$2,IF($C142&gt;=AL$2,$D142,0),0)</f>
        <v>0</v>
      </c>
      <c r="AM142" s="63" t="n">
        <f aca="false">IF($B142&lt;=AM$2,IF($C142&gt;=AM$2,$D142,0),0)</f>
        <v>0</v>
      </c>
      <c r="AN142" s="63" t="n">
        <f aca="false">IF($B142&lt;=AN$2,IF($C142&gt;=AN$2,$D142,0),0)</f>
        <v>0</v>
      </c>
      <c r="AO142" s="63" t="n">
        <f aca="false">IF($B142&lt;=AO$2,IF($C142&gt;=AO$2,$D142,0),0)</f>
        <v>0</v>
      </c>
      <c r="AP142" s="63" t="n">
        <f aca="false">IF($B142&lt;=AP$2,IF($C142&gt;=AP$2,$D142,0),0)</f>
        <v>0</v>
      </c>
      <c r="AQ142" s="63" t="n">
        <f aca="false">IF($B142&lt;=AQ$2,IF($C142&gt;=AQ$2,$D142,0),0)</f>
        <v>0</v>
      </c>
      <c r="AR142" s="63" t="n">
        <f aca="false">IF($B142&lt;=AR$2,IF($C142&gt;=AR$2,$D142,0),0)</f>
        <v>0</v>
      </c>
      <c r="AS142" s="63" t="n">
        <f aca="false">IF($B142&lt;=AS$2,IF($C142&gt;=AS$2,$D142,0),0)</f>
        <v>0</v>
      </c>
      <c r="AT142" s="63" t="n">
        <f aca="false">IF($B142&lt;=AT$2,IF($C142&gt;=AT$2,$D142,0),0)</f>
        <v>0</v>
      </c>
      <c r="AU142" s="63" t="n">
        <f aca="false">IF($B142&lt;=AU$2,IF($C142&gt;=AU$2,$D142,0),0)</f>
        <v>0</v>
      </c>
      <c r="AV142" s="63" t="n">
        <f aca="false">IF($B142&lt;=AV$2,IF($C142&gt;=AV$2,$D142,0),0)</f>
        <v>0</v>
      </c>
      <c r="AW142" s="63" t="n">
        <f aca="false">IF($B142&lt;=AW$2,IF($C142&gt;=AW$2,$D142,0),0)</f>
        <v>0</v>
      </c>
      <c r="AX142" s="63" t="n">
        <f aca="false">IF($B142&lt;=AX$2,IF($C142&gt;=AX$2,$D142,0),0)</f>
        <v>0</v>
      </c>
      <c r="AY142" s="63" t="n">
        <f aca="false">IF($B142&lt;=AY$2,IF($C142&gt;=AY$2,$D142,0),0)</f>
        <v>0</v>
      </c>
      <c r="AZ142" s="63" t="n">
        <f aca="false">IF($B142&lt;=AZ$2,IF($C142&gt;=AZ$2,$D142,0),0)</f>
        <v>0</v>
      </c>
      <c r="BA142" s="63" t="n">
        <f aca="false">IF($B142&lt;=BA$2,IF($C142&gt;=BA$2,$D142,0),0)</f>
        <v>0</v>
      </c>
      <c r="BB142" s="63" t="n">
        <f aca="false">IF($B142&lt;=BB$2,IF($C142&gt;=BB$2,$D142,0),0)</f>
        <v>0</v>
      </c>
      <c r="BC142" s="63" t="n">
        <f aca="false">IF($B142&lt;=BC$2,IF($C142&gt;=BC$2,$D142,0),0)</f>
        <v>0</v>
      </c>
      <c r="BD142" s="63" t="n">
        <f aca="false">IF($B142&lt;=BD$2,IF($C142&gt;=BD$2,$D142,0),0)</f>
        <v>0</v>
      </c>
      <c r="BE142" s="63" t="n">
        <f aca="false">IF($B142&lt;=BE$2,IF($C142&gt;=BE$2,$D142,0),0)</f>
        <v>0</v>
      </c>
      <c r="BF142" s="63" t="n">
        <f aca="false">IF($B142&lt;=BF$2,IF($C142&gt;=BF$2,$D142,0),0)</f>
        <v>0</v>
      </c>
      <c r="BG142" s="63" t="n">
        <f aca="false">IF($B142&lt;=BG$2,IF($C142&gt;=BG$2,$D142,0),0)</f>
        <v>0</v>
      </c>
      <c r="BH142" s="63" t="n">
        <f aca="false">IF($B142&lt;=BH$2,IF($C142&gt;=BH$2,$D142,0),0)</f>
        <v>0</v>
      </c>
      <c r="BI142" s="63" t="n">
        <f aca="false">IF($B142&lt;=BI$2,IF($C142&gt;=BI$2,$D142,0),0)</f>
        <v>0</v>
      </c>
      <c r="BJ142" s="63" t="n">
        <f aca="false">IF($B142&lt;=BJ$2,IF($C142&gt;=BJ$2,$D142,0),0)</f>
        <v>0</v>
      </c>
      <c r="BK142" s="63" t="n">
        <f aca="false">IF($B142&lt;=BK$2,IF($C142&gt;=BK$2,$D142,0),0)</f>
        <v>0</v>
      </c>
      <c r="BL142" s="63" t="n">
        <f aca="false">IF($B142&lt;=BL$2,IF($C142&gt;=BL$2,$D142,0),0)</f>
        <v>0</v>
      </c>
      <c r="BM142" s="63" t="n">
        <f aca="false">IF($B142&lt;=BM$2,IF($C142&gt;=BM$2,$D142,0),0)</f>
        <v>0</v>
      </c>
      <c r="BN142" s="63" t="n">
        <f aca="false">IF($B142&lt;=BN$2,IF($C142&gt;=BN$2,$D142,0),0)</f>
        <v>0</v>
      </c>
      <c r="BO142" s="63" t="n">
        <f aca="false">IF($B142&lt;=BO$2,IF($C142&gt;=BO$2,$D142,0),0)</f>
        <v>0</v>
      </c>
      <c r="BP142" s="63" t="n">
        <f aca="false">IF($B142&lt;=BP$2,IF($C142&gt;=BP$2,$D142,0),0)</f>
        <v>0</v>
      </c>
      <c r="BQ142" s="63" t="n">
        <f aca="false">IF($B142&lt;=BQ$2,IF($C142&gt;=BQ$2,$D142,0),0)</f>
        <v>0</v>
      </c>
      <c r="BR142" s="63" t="n">
        <f aca="false">IF($B142&lt;=BR$2,IF($C142&gt;=BR$2,$D142,0),0)</f>
        <v>0</v>
      </c>
      <c r="BS142" s="63" t="n">
        <f aca="false">IF($B142&lt;=BS$2,IF($C142&gt;=BS$2,$D142,0),0)</f>
        <v>0</v>
      </c>
      <c r="BT142" s="63" t="n">
        <f aca="false">IF($B142&lt;=BT$2,IF($C142&gt;=BT$2,$D142,0),0)</f>
        <v>0</v>
      </c>
      <c r="BU142" s="63" t="n">
        <f aca="false">IF($B142&lt;=BU$2,IF($C142&gt;=BU$2,$D142,0),0)</f>
        <v>0</v>
      </c>
      <c r="BV142" s="63" t="n">
        <f aca="false">IF($B142&lt;=BV$2,IF($C142&gt;=BV$2,$D142,0),0)</f>
        <v>0</v>
      </c>
    </row>
    <row r="143" customFormat="false" ht="12.75" hidden="false" customHeight="false" outlineLevel="0" collapsed="false">
      <c r="B143" s="59" t="n">
        <v>36678</v>
      </c>
      <c r="C143" s="59" t="n">
        <v>36707</v>
      </c>
      <c r="E143" s="61" t="n">
        <v>0.29</v>
      </c>
      <c r="F143" s="7" t="s">
        <v>139</v>
      </c>
      <c r="G143" s="7" t="s">
        <v>138</v>
      </c>
      <c r="H143" s="73" t="n">
        <f aca="false">((I143-E143)*SUM(M143:AV143)*10000)</f>
        <v>0</v>
      </c>
      <c r="I143" s="61" t="n">
        <v>0.31</v>
      </c>
      <c r="K143" s="7" t="str">
        <f aca="false">IF(I143=1,0,G143)</f>
        <v>west</v>
      </c>
      <c r="L143" s="63" t="n">
        <f aca="false">IF($B143&lt;=L$2,IF($C143&gt;=L$2,$D143,0),0)</f>
        <v>0</v>
      </c>
      <c r="M143" s="63" t="n">
        <f aca="false">IF($B143&lt;=M$2,IF($C143&gt;=M$2,$D143,0),0)</f>
        <v>0</v>
      </c>
      <c r="N143" s="63" t="n">
        <f aca="false">IF($B143&lt;=N$2,IF($C143&gt;=N$2,$D143,0),0)</f>
        <v>0</v>
      </c>
      <c r="O143" s="63" t="n">
        <f aca="false">IF($B143&lt;=O$2,IF($C143&gt;=O$2,$D143,0),0)</f>
        <v>0</v>
      </c>
      <c r="P143" s="63" t="n">
        <f aca="false">IF($B143&lt;=P$2,IF($C143&gt;=P$2,$D143,0),0)</f>
        <v>0</v>
      </c>
      <c r="Q143" s="63" t="n">
        <f aca="false">IF($B143&lt;=Q$2,IF($C143&gt;=Q$2,$D143,0),0)</f>
        <v>0</v>
      </c>
      <c r="R143" s="63" t="n">
        <f aca="false">IF($B143&lt;=R$2,IF($C143&gt;=R$2,$D143,0),0)</f>
        <v>0</v>
      </c>
      <c r="S143" s="63" t="n">
        <f aca="false">IF($B143&lt;=S$2,IF($C143&gt;=S$2,$D143,0),0)</f>
        <v>0</v>
      </c>
      <c r="T143" s="63" t="n">
        <f aca="false">IF($B143&lt;=T$2,IF($C143&gt;=T$2,$D143,0),0)</f>
        <v>0</v>
      </c>
      <c r="U143" s="63" t="n">
        <f aca="false">IF($B143&lt;=U$2,IF($C143&gt;=U$2,$D143,0),0)</f>
        <v>0</v>
      </c>
      <c r="V143" s="63" t="n">
        <f aca="false">IF($B143&lt;=V$2,IF($C143&gt;=V$2,$D143,0),0)</f>
        <v>0</v>
      </c>
      <c r="W143" s="63" t="n">
        <f aca="false">IF($B143&lt;=W$2,IF($C143&gt;=W$2,$D143,0),0)</f>
        <v>0</v>
      </c>
      <c r="X143" s="63" t="n">
        <f aca="false">IF($B143&lt;=X$2,IF($C143&gt;=X$2,$D143,0),0)</f>
        <v>0</v>
      </c>
      <c r="Y143" s="63" t="n">
        <f aca="false">IF($B143&lt;=Y$2,IF($C143&gt;=Y$2,$D143,0),0)</f>
        <v>0</v>
      </c>
      <c r="Z143" s="63" t="n">
        <f aca="false">IF($B143&lt;=Z$2,IF($C143&gt;=Z$2,$D143,0),0)</f>
        <v>0</v>
      </c>
      <c r="AA143" s="63" t="n">
        <f aca="false">IF($B143&lt;=AA$2,IF($C143&gt;=AA$2,$D143,0),0)</f>
        <v>0</v>
      </c>
      <c r="AB143" s="63" t="n">
        <f aca="false">IF($B143&lt;=AB$2,IF($C143&gt;=AB$2,$D143,0),0)</f>
        <v>0</v>
      </c>
      <c r="AC143" s="63" t="n">
        <f aca="false">IF($B143&lt;=AC$2,IF($C143&gt;=AC$2,$D143,0),0)</f>
        <v>0</v>
      </c>
      <c r="AD143" s="63" t="n">
        <f aca="false">IF($B143&lt;=AD$2,IF($C143&gt;=AD$2,$D143,0),0)</f>
        <v>0</v>
      </c>
      <c r="AE143" s="63" t="n">
        <f aca="false">IF($B143&lt;=AE$2,IF($C143&gt;=AE$2,$D143,0),0)</f>
        <v>0</v>
      </c>
      <c r="AF143" s="63" t="n">
        <f aca="false">IF($B143&lt;=AF$2,IF($C143&gt;=AF$2,$D143,0),0)</f>
        <v>0</v>
      </c>
      <c r="AG143" s="63" t="n">
        <f aca="false">IF($B143&lt;=AG$2,IF($C143&gt;=AG$2,$D143,0),0)</f>
        <v>0</v>
      </c>
      <c r="AH143" s="63" t="n">
        <f aca="false">IF($B143&lt;=AH$2,IF($C143&gt;=AH$2,$D143,0),0)</f>
        <v>0</v>
      </c>
      <c r="AI143" s="63" t="n">
        <f aca="false">IF($B143&lt;=AI$2,IF($C143&gt;=AI$2,$D143,0),0)</f>
        <v>0</v>
      </c>
      <c r="AJ143" s="63" t="n">
        <f aca="false">IF($B143&lt;=AJ$2,IF($C143&gt;=AJ$2,$D143,0),0)</f>
        <v>0</v>
      </c>
      <c r="AK143" s="63" t="n">
        <f aca="false">IF($B143&lt;=AK$2,IF($C143&gt;=AK$2,$D143,0),0)</f>
        <v>0</v>
      </c>
      <c r="AL143" s="63" t="n">
        <f aca="false">IF($B143&lt;=AL$2,IF($C143&gt;=AL$2,$D143,0),0)</f>
        <v>0</v>
      </c>
      <c r="AM143" s="63" t="n">
        <f aca="false">IF($B143&lt;=AM$2,IF($C143&gt;=AM$2,$D143,0),0)</f>
        <v>0</v>
      </c>
      <c r="AN143" s="63" t="n">
        <f aca="false">IF($B143&lt;=AN$2,IF($C143&gt;=AN$2,$D143,0),0)</f>
        <v>0</v>
      </c>
      <c r="AO143" s="63" t="n">
        <f aca="false">IF($B143&lt;=AO$2,IF($C143&gt;=AO$2,$D143,0),0)</f>
        <v>0</v>
      </c>
      <c r="AP143" s="63" t="n">
        <f aca="false">IF($B143&lt;=AP$2,IF($C143&gt;=AP$2,$D143,0),0)</f>
        <v>0</v>
      </c>
      <c r="AQ143" s="63" t="n">
        <f aca="false">IF($B143&lt;=AQ$2,IF($C143&gt;=AQ$2,$D143,0),0)</f>
        <v>0</v>
      </c>
      <c r="AR143" s="63" t="n">
        <f aca="false">IF($B143&lt;=AR$2,IF($C143&gt;=AR$2,$D143,0),0)</f>
        <v>0</v>
      </c>
      <c r="AS143" s="63" t="n">
        <f aca="false">IF($B143&lt;=AS$2,IF($C143&gt;=AS$2,$D143,0),0)</f>
        <v>0</v>
      </c>
      <c r="AT143" s="63" t="n">
        <f aca="false">IF($B143&lt;=AT$2,IF($C143&gt;=AT$2,$D143,0),0)</f>
        <v>0</v>
      </c>
      <c r="AU143" s="63" t="n">
        <f aca="false">IF($B143&lt;=AU$2,IF($C143&gt;=AU$2,$D143,0),0)</f>
        <v>0</v>
      </c>
      <c r="AV143" s="63" t="n">
        <f aca="false">IF($B143&lt;=AV$2,IF($C143&gt;=AV$2,$D143,0),0)</f>
        <v>0</v>
      </c>
      <c r="AW143" s="63" t="n">
        <f aca="false">IF($B143&lt;=AW$2,IF($C143&gt;=AW$2,$D143,0),0)</f>
        <v>0</v>
      </c>
      <c r="AX143" s="63" t="n">
        <f aca="false">IF($B143&lt;=AX$2,IF($C143&gt;=AX$2,$D143,0),0)</f>
        <v>0</v>
      </c>
      <c r="AY143" s="63" t="n">
        <f aca="false">IF($B143&lt;=AY$2,IF($C143&gt;=AY$2,$D143,0),0)</f>
        <v>0</v>
      </c>
      <c r="AZ143" s="63" t="n">
        <f aca="false">IF($B143&lt;=AZ$2,IF($C143&gt;=AZ$2,$D143,0),0)</f>
        <v>0</v>
      </c>
      <c r="BA143" s="63" t="n">
        <f aca="false">IF($B143&lt;=BA$2,IF($C143&gt;=BA$2,$D143,0),0)</f>
        <v>0</v>
      </c>
      <c r="BB143" s="63" t="n">
        <f aca="false">IF($B143&lt;=BB$2,IF($C143&gt;=BB$2,$D143,0),0)</f>
        <v>0</v>
      </c>
      <c r="BC143" s="63" t="n">
        <f aca="false">IF($B143&lt;=BC$2,IF($C143&gt;=BC$2,$D143,0),0)</f>
        <v>0</v>
      </c>
      <c r="BD143" s="63" t="n">
        <f aca="false">IF($B143&lt;=BD$2,IF($C143&gt;=BD$2,$D143,0),0)</f>
        <v>0</v>
      </c>
      <c r="BE143" s="63" t="n">
        <f aca="false">IF($B143&lt;=BE$2,IF($C143&gt;=BE$2,$D143,0),0)</f>
        <v>0</v>
      </c>
      <c r="BF143" s="63" t="n">
        <f aca="false">IF($B143&lt;=BF$2,IF($C143&gt;=BF$2,$D143,0),0)</f>
        <v>0</v>
      </c>
      <c r="BG143" s="63" t="n">
        <f aca="false">IF($B143&lt;=BG$2,IF($C143&gt;=BG$2,$D143,0),0)</f>
        <v>0</v>
      </c>
      <c r="BH143" s="63" t="n">
        <f aca="false">IF($B143&lt;=BH$2,IF($C143&gt;=BH$2,$D143,0),0)</f>
        <v>0</v>
      </c>
      <c r="BI143" s="63" t="n">
        <f aca="false">IF($B143&lt;=BI$2,IF($C143&gt;=BI$2,$D143,0),0)</f>
        <v>0</v>
      </c>
      <c r="BJ143" s="63" t="n">
        <f aca="false">IF($B143&lt;=BJ$2,IF($C143&gt;=BJ$2,$D143,0),0)</f>
        <v>0</v>
      </c>
      <c r="BK143" s="63" t="n">
        <f aca="false">IF($B143&lt;=BK$2,IF($C143&gt;=BK$2,$D143,0),0)</f>
        <v>0</v>
      </c>
      <c r="BL143" s="63" t="n">
        <f aca="false">IF($B143&lt;=BL$2,IF($C143&gt;=BL$2,$D143,0),0)</f>
        <v>0</v>
      </c>
      <c r="BM143" s="63" t="n">
        <f aca="false">IF($B143&lt;=BM$2,IF($C143&gt;=BM$2,$D143,0),0)</f>
        <v>0</v>
      </c>
      <c r="BN143" s="63" t="n">
        <f aca="false">IF($B143&lt;=BN$2,IF($C143&gt;=BN$2,$D143,0),0)</f>
        <v>0</v>
      </c>
      <c r="BO143" s="63" t="n">
        <f aca="false">IF($B143&lt;=BO$2,IF($C143&gt;=BO$2,$D143,0),0)</f>
        <v>0</v>
      </c>
      <c r="BP143" s="63" t="n">
        <f aca="false">IF($B143&lt;=BP$2,IF($C143&gt;=BP$2,$D143,0),0)</f>
        <v>0</v>
      </c>
      <c r="BQ143" s="63" t="n">
        <f aca="false">IF($B143&lt;=BQ$2,IF($C143&gt;=BQ$2,$D143,0),0)</f>
        <v>0</v>
      </c>
      <c r="BR143" s="63" t="n">
        <f aca="false">IF($B143&lt;=BR$2,IF($C143&gt;=BR$2,$D143,0),0)</f>
        <v>0</v>
      </c>
      <c r="BS143" s="63" t="n">
        <f aca="false">IF($B143&lt;=BS$2,IF($C143&gt;=BS$2,$D143,0),0)</f>
        <v>0</v>
      </c>
      <c r="BT143" s="63" t="n">
        <f aca="false">IF($B143&lt;=BT$2,IF($C143&gt;=BT$2,$D143,0),0)</f>
        <v>0</v>
      </c>
      <c r="BU143" s="63" t="n">
        <f aca="false">IF($B143&lt;=BU$2,IF($C143&gt;=BU$2,$D143,0),0)</f>
        <v>0</v>
      </c>
      <c r="BV143" s="63" t="n">
        <f aca="false">IF($B143&lt;=BV$2,IF($C143&gt;=BV$2,$D143,0),0)</f>
        <v>0</v>
      </c>
    </row>
    <row r="144" customFormat="false" ht="12.75" hidden="false" customHeight="false" outlineLevel="0" collapsed="false">
      <c r="B144" s="59" t="n">
        <v>36678</v>
      </c>
      <c r="C144" s="59" t="n">
        <v>36707</v>
      </c>
      <c r="E144" s="61" t="n">
        <v>0.3</v>
      </c>
      <c r="F144" s="7" t="s">
        <v>139</v>
      </c>
      <c r="G144" s="7" t="s">
        <v>138</v>
      </c>
      <c r="H144" s="73" t="n">
        <f aca="false">((I144-E144)*SUM(M144:AV144)*10000)</f>
        <v>0</v>
      </c>
      <c r="I144" s="61" t="n">
        <v>0.31</v>
      </c>
      <c r="K144" s="7" t="str">
        <f aca="false">IF(I144=1,0,G144)</f>
        <v>west</v>
      </c>
      <c r="L144" s="63" t="n">
        <f aca="false">IF($B144&lt;=L$2,IF($C144&gt;=L$2,$D144,0),0)</f>
        <v>0</v>
      </c>
      <c r="M144" s="63" t="n">
        <f aca="false">IF($B144&lt;=M$2,IF($C144&gt;=M$2,$D144,0),0)</f>
        <v>0</v>
      </c>
      <c r="N144" s="63" t="n">
        <f aca="false">IF($B144&lt;=N$2,IF($C144&gt;=N$2,$D144,0),0)</f>
        <v>0</v>
      </c>
      <c r="O144" s="63" t="n">
        <f aca="false">IF($B144&lt;=O$2,IF($C144&gt;=O$2,$D144,0),0)</f>
        <v>0</v>
      </c>
      <c r="P144" s="63" t="n">
        <f aca="false">IF($B144&lt;=P$2,IF($C144&gt;=P$2,$D144,0),0)</f>
        <v>0</v>
      </c>
      <c r="Q144" s="63" t="n">
        <f aca="false">IF($B144&lt;=Q$2,IF($C144&gt;=Q$2,$D144,0),0)</f>
        <v>0</v>
      </c>
      <c r="R144" s="63" t="n">
        <f aca="false">IF($B144&lt;=R$2,IF($C144&gt;=R$2,$D144,0),0)</f>
        <v>0</v>
      </c>
      <c r="S144" s="63" t="n">
        <f aca="false">IF($B144&lt;=S$2,IF($C144&gt;=S$2,$D144,0),0)</f>
        <v>0</v>
      </c>
      <c r="T144" s="63" t="n">
        <f aca="false">IF($B144&lt;=T$2,IF($C144&gt;=T$2,$D144,0),0)</f>
        <v>0</v>
      </c>
      <c r="U144" s="63" t="n">
        <f aca="false">IF($B144&lt;=U$2,IF($C144&gt;=U$2,$D144,0),0)</f>
        <v>0</v>
      </c>
      <c r="V144" s="63" t="n">
        <f aca="false">IF($B144&lt;=V$2,IF($C144&gt;=V$2,$D144,0),0)</f>
        <v>0</v>
      </c>
      <c r="W144" s="63" t="n">
        <f aca="false">IF($B144&lt;=W$2,IF($C144&gt;=W$2,$D144,0),0)</f>
        <v>0</v>
      </c>
      <c r="X144" s="63" t="n">
        <f aca="false">IF($B144&lt;=X$2,IF($C144&gt;=X$2,$D144,0),0)</f>
        <v>0</v>
      </c>
      <c r="Y144" s="63" t="n">
        <f aca="false">IF($B144&lt;=Y$2,IF($C144&gt;=Y$2,$D144,0),0)</f>
        <v>0</v>
      </c>
      <c r="Z144" s="63" t="n">
        <f aca="false">IF($B144&lt;=Z$2,IF($C144&gt;=Z$2,$D144,0),0)</f>
        <v>0</v>
      </c>
      <c r="AA144" s="63" t="n">
        <f aca="false">IF($B144&lt;=AA$2,IF($C144&gt;=AA$2,$D144,0),0)</f>
        <v>0</v>
      </c>
      <c r="AB144" s="63" t="n">
        <f aca="false">IF($B144&lt;=AB$2,IF($C144&gt;=AB$2,$D144,0),0)</f>
        <v>0</v>
      </c>
      <c r="AC144" s="63" t="n">
        <f aca="false">IF($B144&lt;=AC$2,IF($C144&gt;=AC$2,$D144,0),0)</f>
        <v>0</v>
      </c>
      <c r="AD144" s="63" t="n">
        <f aca="false">IF($B144&lt;=AD$2,IF($C144&gt;=AD$2,$D144,0),0)</f>
        <v>0</v>
      </c>
      <c r="AE144" s="63" t="n">
        <f aca="false">IF($B144&lt;=AE$2,IF($C144&gt;=AE$2,$D144,0),0)</f>
        <v>0</v>
      </c>
      <c r="AF144" s="63" t="n">
        <f aca="false">IF($B144&lt;=AF$2,IF($C144&gt;=AF$2,$D144,0),0)</f>
        <v>0</v>
      </c>
      <c r="AG144" s="63" t="n">
        <f aca="false">IF($B144&lt;=AG$2,IF($C144&gt;=AG$2,$D144,0),0)</f>
        <v>0</v>
      </c>
      <c r="AH144" s="63" t="n">
        <f aca="false">IF($B144&lt;=AH$2,IF($C144&gt;=AH$2,$D144,0),0)</f>
        <v>0</v>
      </c>
      <c r="AI144" s="63" t="n">
        <f aca="false">IF($B144&lt;=AI$2,IF($C144&gt;=AI$2,$D144,0),0)</f>
        <v>0</v>
      </c>
      <c r="AJ144" s="63" t="n">
        <f aca="false">IF($B144&lt;=AJ$2,IF($C144&gt;=AJ$2,$D144,0),0)</f>
        <v>0</v>
      </c>
      <c r="AK144" s="63" t="n">
        <f aca="false">IF($B144&lt;=AK$2,IF($C144&gt;=AK$2,$D144,0),0)</f>
        <v>0</v>
      </c>
      <c r="AL144" s="63" t="n">
        <f aca="false">IF($B144&lt;=AL$2,IF($C144&gt;=AL$2,$D144,0),0)</f>
        <v>0</v>
      </c>
      <c r="AM144" s="63" t="n">
        <f aca="false">IF($B144&lt;=AM$2,IF($C144&gt;=AM$2,$D144,0),0)</f>
        <v>0</v>
      </c>
      <c r="AN144" s="63" t="n">
        <f aca="false">IF($B144&lt;=AN$2,IF($C144&gt;=AN$2,$D144,0),0)</f>
        <v>0</v>
      </c>
      <c r="AO144" s="63" t="n">
        <f aca="false">IF($B144&lt;=AO$2,IF($C144&gt;=AO$2,$D144,0),0)</f>
        <v>0</v>
      </c>
      <c r="AP144" s="63" t="n">
        <f aca="false">IF($B144&lt;=AP$2,IF($C144&gt;=AP$2,$D144,0),0)</f>
        <v>0</v>
      </c>
      <c r="AQ144" s="63" t="n">
        <f aca="false">IF($B144&lt;=AQ$2,IF($C144&gt;=AQ$2,$D144,0),0)</f>
        <v>0</v>
      </c>
      <c r="AR144" s="63" t="n">
        <f aca="false">IF($B144&lt;=AR$2,IF($C144&gt;=AR$2,$D144,0),0)</f>
        <v>0</v>
      </c>
      <c r="AS144" s="63" t="n">
        <f aca="false">IF($B144&lt;=AS$2,IF($C144&gt;=AS$2,$D144,0),0)</f>
        <v>0</v>
      </c>
      <c r="AT144" s="63" t="n">
        <f aca="false">IF($B144&lt;=AT$2,IF($C144&gt;=AT$2,$D144,0),0)</f>
        <v>0</v>
      </c>
      <c r="AU144" s="63" t="n">
        <f aca="false">IF($B144&lt;=AU$2,IF($C144&gt;=AU$2,$D144,0),0)</f>
        <v>0</v>
      </c>
      <c r="AV144" s="63" t="n">
        <f aca="false">IF($B144&lt;=AV$2,IF($C144&gt;=AV$2,$D144,0),0)</f>
        <v>0</v>
      </c>
      <c r="AW144" s="63" t="n">
        <f aca="false">IF($B144&lt;=AW$2,IF($C144&gt;=AW$2,$D144,0),0)</f>
        <v>0</v>
      </c>
      <c r="AX144" s="63" t="n">
        <f aca="false">IF($B144&lt;=AX$2,IF($C144&gt;=AX$2,$D144,0),0)</f>
        <v>0</v>
      </c>
      <c r="AY144" s="63" t="n">
        <f aca="false">IF($B144&lt;=AY$2,IF($C144&gt;=AY$2,$D144,0),0)</f>
        <v>0</v>
      </c>
      <c r="AZ144" s="63" t="n">
        <f aca="false">IF($B144&lt;=AZ$2,IF($C144&gt;=AZ$2,$D144,0),0)</f>
        <v>0</v>
      </c>
      <c r="BA144" s="63" t="n">
        <f aca="false">IF($B144&lt;=BA$2,IF($C144&gt;=BA$2,$D144,0),0)</f>
        <v>0</v>
      </c>
      <c r="BB144" s="63" t="n">
        <f aca="false">IF($B144&lt;=BB$2,IF($C144&gt;=BB$2,$D144,0),0)</f>
        <v>0</v>
      </c>
      <c r="BC144" s="63" t="n">
        <f aca="false">IF($B144&lt;=BC$2,IF($C144&gt;=BC$2,$D144,0),0)</f>
        <v>0</v>
      </c>
      <c r="BD144" s="63" t="n">
        <f aca="false">IF($B144&lt;=BD$2,IF($C144&gt;=BD$2,$D144,0),0)</f>
        <v>0</v>
      </c>
      <c r="BE144" s="63" t="n">
        <f aca="false">IF($B144&lt;=BE$2,IF($C144&gt;=BE$2,$D144,0),0)</f>
        <v>0</v>
      </c>
      <c r="BF144" s="63" t="n">
        <f aca="false">IF($B144&lt;=BF$2,IF($C144&gt;=BF$2,$D144,0),0)</f>
        <v>0</v>
      </c>
      <c r="BG144" s="63" t="n">
        <f aca="false">IF($B144&lt;=BG$2,IF($C144&gt;=BG$2,$D144,0),0)</f>
        <v>0</v>
      </c>
      <c r="BH144" s="63" t="n">
        <f aca="false">IF($B144&lt;=BH$2,IF($C144&gt;=BH$2,$D144,0),0)</f>
        <v>0</v>
      </c>
      <c r="BI144" s="63" t="n">
        <f aca="false">IF($B144&lt;=BI$2,IF($C144&gt;=BI$2,$D144,0),0)</f>
        <v>0</v>
      </c>
      <c r="BJ144" s="63" t="n">
        <f aca="false">IF($B144&lt;=BJ$2,IF($C144&gt;=BJ$2,$D144,0),0)</f>
        <v>0</v>
      </c>
      <c r="BK144" s="63" t="n">
        <f aca="false">IF($B144&lt;=BK$2,IF($C144&gt;=BK$2,$D144,0),0)</f>
        <v>0</v>
      </c>
      <c r="BL144" s="63" t="n">
        <f aca="false">IF($B144&lt;=BL$2,IF($C144&gt;=BL$2,$D144,0),0)</f>
        <v>0</v>
      </c>
      <c r="BM144" s="63" t="n">
        <f aca="false">IF($B144&lt;=BM$2,IF($C144&gt;=BM$2,$D144,0),0)</f>
        <v>0</v>
      </c>
      <c r="BN144" s="63" t="n">
        <f aca="false">IF($B144&lt;=BN$2,IF($C144&gt;=BN$2,$D144,0),0)</f>
        <v>0</v>
      </c>
      <c r="BO144" s="63" t="n">
        <f aca="false">IF($B144&lt;=BO$2,IF($C144&gt;=BO$2,$D144,0),0)</f>
        <v>0</v>
      </c>
      <c r="BP144" s="63" t="n">
        <f aca="false">IF($B144&lt;=BP$2,IF($C144&gt;=BP$2,$D144,0),0)</f>
        <v>0</v>
      </c>
      <c r="BQ144" s="63" t="n">
        <f aca="false">IF($B144&lt;=BQ$2,IF($C144&gt;=BQ$2,$D144,0),0)</f>
        <v>0</v>
      </c>
      <c r="BR144" s="63" t="n">
        <f aca="false">IF($B144&lt;=BR$2,IF($C144&gt;=BR$2,$D144,0),0)</f>
        <v>0</v>
      </c>
      <c r="BS144" s="63" t="n">
        <f aca="false">IF($B144&lt;=BS$2,IF($C144&gt;=BS$2,$D144,0),0)</f>
        <v>0</v>
      </c>
      <c r="BT144" s="63" t="n">
        <f aca="false">IF($B144&lt;=BT$2,IF($C144&gt;=BT$2,$D144,0),0)</f>
        <v>0</v>
      </c>
      <c r="BU144" s="63" t="n">
        <f aca="false">IF($B144&lt;=BU$2,IF($C144&gt;=BU$2,$D144,0),0)</f>
        <v>0</v>
      </c>
      <c r="BV144" s="63" t="n">
        <f aca="false">IF($B144&lt;=BV$2,IF($C144&gt;=BV$2,$D144,0),0)</f>
        <v>0</v>
      </c>
    </row>
    <row r="145" customFormat="false" ht="12.75" hidden="false" customHeight="false" outlineLevel="0" collapsed="false">
      <c r="B145" s="59" t="n">
        <v>36678</v>
      </c>
      <c r="C145" s="59" t="n">
        <v>36707</v>
      </c>
      <c r="E145" s="61" t="n">
        <v>0.315</v>
      </c>
      <c r="F145" s="7" t="s">
        <v>139</v>
      </c>
      <c r="G145" s="7" t="s">
        <v>138</v>
      </c>
      <c r="H145" s="73" t="n">
        <f aca="false">((I145-E145)*SUM(M145:AV145)*10000)</f>
        <v>-0</v>
      </c>
      <c r="I145" s="61" t="n">
        <v>0.31</v>
      </c>
      <c r="K145" s="7" t="str">
        <f aca="false">IF(I145=1,0,G145)</f>
        <v>west</v>
      </c>
      <c r="L145" s="63" t="n">
        <f aca="false">IF($B145&lt;=L$2,IF($C145&gt;=L$2,$D145,0),0)</f>
        <v>0</v>
      </c>
      <c r="M145" s="63" t="n">
        <f aca="false">IF($B145&lt;=M$2,IF($C145&gt;=M$2,$D145,0),0)</f>
        <v>0</v>
      </c>
      <c r="N145" s="63" t="n">
        <f aca="false">IF($B145&lt;=N$2,IF($C145&gt;=N$2,$D145,0),0)</f>
        <v>0</v>
      </c>
      <c r="O145" s="63" t="n">
        <f aca="false">IF($B145&lt;=O$2,IF($C145&gt;=O$2,$D145,0),0)</f>
        <v>0</v>
      </c>
      <c r="P145" s="63" t="n">
        <f aca="false">IF($B145&lt;=P$2,IF($C145&gt;=P$2,$D145,0),0)</f>
        <v>0</v>
      </c>
      <c r="Q145" s="63" t="n">
        <f aca="false">IF($B145&lt;=Q$2,IF($C145&gt;=Q$2,$D145,0),0)</f>
        <v>0</v>
      </c>
      <c r="R145" s="63" t="n">
        <f aca="false">IF($B145&lt;=R$2,IF($C145&gt;=R$2,$D145,0),0)</f>
        <v>0</v>
      </c>
      <c r="S145" s="63" t="n">
        <f aca="false">IF($B145&lt;=S$2,IF($C145&gt;=S$2,$D145,0),0)</f>
        <v>0</v>
      </c>
      <c r="T145" s="63" t="n">
        <f aca="false">IF($B145&lt;=T$2,IF($C145&gt;=T$2,$D145,0),0)</f>
        <v>0</v>
      </c>
      <c r="U145" s="63" t="n">
        <f aca="false">IF($B145&lt;=U$2,IF($C145&gt;=U$2,$D145,0),0)</f>
        <v>0</v>
      </c>
      <c r="V145" s="63" t="n">
        <f aca="false">IF($B145&lt;=V$2,IF($C145&gt;=V$2,$D145,0),0)</f>
        <v>0</v>
      </c>
      <c r="W145" s="63" t="n">
        <f aca="false">IF($B145&lt;=W$2,IF($C145&gt;=W$2,$D145,0),0)</f>
        <v>0</v>
      </c>
      <c r="X145" s="63" t="n">
        <f aca="false">IF($B145&lt;=X$2,IF($C145&gt;=X$2,$D145,0),0)</f>
        <v>0</v>
      </c>
      <c r="Y145" s="63" t="n">
        <f aca="false">IF($B145&lt;=Y$2,IF($C145&gt;=Y$2,$D145,0),0)</f>
        <v>0</v>
      </c>
      <c r="Z145" s="63" t="n">
        <f aca="false">IF($B145&lt;=Z$2,IF($C145&gt;=Z$2,$D145,0),0)</f>
        <v>0</v>
      </c>
      <c r="AA145" s="63" t="n">
        <f aca="false">IF($B145&lt;=AA$2,IF($C145&gt;=AA$2,$D145,0),0)</f>
        <v>0</v>
      </c>
      <c r="AB145" s="63" t="n">
        <f aca="false">IF($B145&lt;=AB$2,IF($C145&gt;=AB$2,$D145,0),0)</f>
        <v>0</v>
      </c>
      <c r="AC145" s="63" t="n">
        <f aca="false">IF($B145&lt;=AC$2,IF($C145&gt;=AC$2,$D145,0),0)</f>
        <v>0</v>
      </c>
      <c r="AD145" s="63" t="n">
        <f aca="false">IF($B145&lt;=AD$2,IF($C145&gt;=AD$2,$D145,0),0)</f>
        <v>0</v>
      </c>
      <c r="AE145" s="63" t="n">
        <f aca="false">IF($B145&lt;=AE$2,IF($C145&gt;=AE$2,$D145,0),0)</f>
        <v>0</v>
      </c>
      <c r="AF145" s="63" t="n">
        <f aca="false">IF($B145&lt;=AF$2,IF($C145&gt;=AF$2,$D145,0),0)</f>
        <v>0</v>
      </c>
      <c r="AG145" s="63" t="n">
        <f aca="false">IF($B145&lt;=AG$2,IF($C145&gt;=AG$2,$D145,0),0)</f>
        <v>0</v>
      </c>
      <c r="AH145" s="63" t="n">
        <f aca="false">IF($B145&lt;=AH$2,IF($C145&gt;=AH$2,$D145,0),0)</f>
        <v>0</v>
      </c>
      <c r="AI145" s="63" t="n">
        <f aca="false">IF($B145&lt;=AI$2,IF($C145&gt;=AI$2,$D145,0),0)</f>
        <v>0</v>
      </c>
      <c r="AJ145" s="63" t="n">
        <f aca="false">IF($B145&lt;=AJ$2,IF($C145&gt;=AJ$2,$D145,0),0)</f>
        <v>0</v>
      </c>
      <c r="AK145" s="63" t="n">
        <f aca="false">IF($B145&lt;=AK$2,IF($C145&gt;=AK$2,$D145,0),0)</f>
        <v>0</v>
      </c>
      <c r="AL145" s="63" t="n">
        <f aca="false">IF($B145&lt;=AL$2,IF($C145&gt;=AL$2,$D145,0),0)</f>
        <v>0</v>
      </c>
      <c r="AM145" s="63" t="n">
        <f aca="false">IF($B145&lt;=AM$2,IF($C145&gt;=AM$2,$D145,0),0)</f>
        <v>0</v>
      </c>
      <c r="AN145" s="63" t="n">
        <f aca="false">IF($B145&lt;=AN$2,IF($C145&gt;=AN$2,$D145,0),0)</f>
        <v>0</v>
      </c>
      <c r="AO145" s="63" t="n">
        <f aca="false">IF($B145&lt;=AO$2,IF($C145&gt;=AO$2,$D145,0),0)</f>
        <v>0</v>
      </c>
      <c r="AP145" s="63" t="n">
        <f aca="false">IF($B145&lt;=AP$2,IF($C145&gt;=AP$2,$D145,0),0)</f>
        <v>0</v>
      </c>
      <c r="AQ145" s="63" t="n">
        <f aca="false">IF($B145&lt;=AQ$2,IF($C145&gt;=AQ$2,$D145,0),0)</f>
        <v>0</v>
      </c>
      <c r="AR145" s="63" t="n">
        <f aca="false">IF($B145&lt;=AR$2,IF($C145&gt;=AR$2,$D145,0),0)</f>
        <v>0</v>
      </c>
      <c r="AS145" s="63" t="n">
        <f aca="false">IF($B145&lt;=AS$2,IF($C145&gt;=AS$2,$D145,0),0)</f>
        <v>0</v>
      </c>
      <c r="AT145" s="63" t="n">
        <f aca="false">IF($B145&lt;=AT$2,IF($C145&gt;=AT$2,$D145,0),0)</f>
        <v>0</v>
      </c>
      <c r="AU145" s="63" t="n">
        <f aca="false">IF($B145&lt;=AU$2,IF($C145&gt;=AU$2,$D145,0),0)</f>
        <v>0</v>
      </c>
      <c r="AV145" s="63" t="n">
        <f aca="false">IF($B145&lt;=AV$2,IF($C145&gt;=AV$2,$D145,0),0)</f>
        <v>0</v>
      </c>
      <c r="AW145" s="63" t="n">
        <f aca="false">IF($B145&lt;=AW$2,IF($C145&gt;=AW$2,$D145,0),0)</f>
        <v>0</v>
      </c>
      <c r="AX145" s="63" t="n">
        <f aca="false">IF($B145&lt;=AX$2,IF($C145&gt;=AX$2,$D145,0),0)</f>
        <v>0</v>
      </c>
      <c r="AY145" s="63" t="n">
        <f aca="false">IF($B145&lt;=AY$2,IF($C145&gt;=AY$2,$D145,0),0)</f>
        <v>0</v>
      </c>
      <c r="AZ145" s="63" t="n">
        <f aca="false">IF($B145&lt;=AZ$2,IF($C145&gt;=AZ$2,$D145,0),0)</f>
        <v>0</v>
      </c>
      <c r="BA145" s="63" t="n">
        <f aca="false">IF($B145&lt;=BA$2,IF($C145&gt;=BA$2,$D145,0),0)</f>
        <v>0</v>
      </c>
      <c r="BB145" s="63" t="n">
        <f aca="false">IF($B145&lt;=BB$2,IF($C145&gt;=BB$2,$D145,0),0)</f>
        <v>0</v>
      </c>
      <c r="BC145" s="63" t="n">
        <f aca="false">IF($B145&lt;=BC$2,IF($C145&gt;=BC$2,$D145,0),0)</f>
        <v>0</v>
      </c>
      <c r="BD145" s="63" t="n">
        <f aca="false">IF($B145&lt;=BD$2,IF($C145&gt;=BD$2,$D145,0),0)</f>
        <v>0</v>
      </c>
      <c r="BE145" s="63" t="n">
        <f aca="false">IF($B145&lt;=BE$2,IF($C145&gt;=BE$2,$D145,0),0)</f>
        <v>0</v>
      </c>
      <c r="BF145" s="63" t="n">
        <f aca="false">IF($B145&lt;=BF$2,IF($C145&gt;=BF$2,$D145,0),0)</f>
        <v>0</v>
      </c>
      <c r="BG145" s="63" t="n">
        <f aca="false">IF($B145&lt;=BG$2,IF($C145&gt;=BG$2,$D145,0),0)</f>
        <v>0</v>
      </c>
      <c r="BH145" s="63" t="n">
        <f aca="false">IF($B145&lt;=BH$2,IF($C145&gt;=BH$2,$D145,0),0)</f>
        <v>0</v>
      </c>
      <c r="BI145" s="63" t="n">
        <f aca="false">IF($B145&lt;=BI$2,IF($C145&gt;=BI$2,$D145,0),0)</f>
        <v>0</v>
      </c>
      <c r="BJ145" s="63" t="n">
        <f aca="false">IF($B145&lt;=BJ$2,IF($C145&gt;=BJ$2,$D145,0),0)</f>
        <v>0</v>
      </c>
      <c r="BK145" s="63" t="n">
        <f aca="false">IF($B145&lt;=BK$2,IF($C145&gt;=BK$2,$D145,0),0)</f>
        <v>0</v>
      </c>
      <c r="BL145" s="63" t="n">
        <f aca="false">IF($B145&lt;=BL$2,IF($C145&gt;=BL$2,$D145,0),0)</f>
        <v>0</v>
      </c>
      <c r="BM145" s="63" t="n">
        <f aca="false">IF($B145&lt;=BM$2,IF($C145&gt;=BM$2,$D145,0),0)</f>
        <v>0</v>
      </c>
      <c r="BN145" s="63" t="n">
        <f aca="false">IF($B145&lt;=BN$2,IF($C145&gt;=BN$2,$D145,0),0)</f>
        <v>0</v>
      </c>
      <c r="BO145" s="63" t="n">
        <f aca="false">IF($B145&lt;=BO$2,IF($C145&gt;=BO$2,$D145,0),0)</f>
        <v>0</v>
      </c>
      <c r="BP145" s="63" t="n">
        <f aca="false">IF($B145&lt;=BP$2,IF($C145&gt;=BP$2,$D145,0),0)</f>
        <v>0</v>
      </c>
      <c r="BQ145" s="63" t="n">
        <f aca="false">IF($B145&lt;=BQ$2,IF($C145&gt;=BQ$2,$D145,0),0)</f>
        <v>0</v>
      </c>
      <c r="BR145" s="63" t="n">
        <f aca="false">IF($B145&lt;=BR$2,IF($C145&gt;=BR$2,$D145,0),0)</f>
        <v>0</v>
      </c>
      <c r="BS145" s="63" t="n">
        <f aca="false">IF($B145&lt;=BS$2,IF($C145&gt;=BS$2,$D145,0),0)</f>
        <v>0</v>
      </c>
      <c r="BT145" s="63" t="n">
        <f aca="false">IF($B145&lt;=BT$2,IF($C145&gt;=BT$2,$D145,0),0)</f>
        <v>0</v>
      </c>
      <c r="BU145" s="63" t="n">
        <f aca="false">IF($B145&lt;=BU$2,IF($C145&gt;=BU$2,$D145,0),0)</f>
        <v>0</v>
      </c>
      <c r="BV145" s="63" t="n">
        <f aca="false">IF($B145&lt;=BV$2,IF($C145&gt;=BV$2,$D145,0),0)</f>
        <v>0</v>
      </c>
    </row>
    <row r="146" customFormat="false" ht="12.75" hidden="false" customHeight="false" outlineLevel="0" collapsed="false">
      <c r="H146" s="7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</row>
    <row r="147" customFormat="false" ht="12.75" hidden="false" customHeight="false" outlineLevel="0" collapsed="false">
      <c r="H147" s="7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</row>
    <row r="148" customFormat="false" ht="12.75" hidden="false" customHeight="false" outlineLevel="0" collapsed="false">
      <c r="B148" s="59" t="n">
        <v>36678</v>
      </c>
      <c r="C148" s="59" t="n">
        <v>36800</v>
      </c>
      <c r="E148" s="61" t="n">
        <v>0.375</v>
      </c>
      <c r="F148" s="7" t="s">
        <v>139</v>
      </c>
      <c r="G148" s="7" t="s">
        <v>138</v>
      </c>
      <c r="H148" s="73" t="n">
        <f aca="false">((I148-E148)*SUM(M148:AV148)*10000)</f>
        <v>-0</v>
      </c>
      <c r="I148" s="7" t="n">
        <v>0.315</v>
      </c>
      <c r="K148" s="7" t="str">
        <f aca="false">IF(I148=1,0,G148)</f>
        <v>west</v>
      </c>
      <c r="L148" s="63" t="n">
        <f aca="false">IF($B148&lt;=L$2,IF($C148&gt;=L$2,$D148,0),0)</f>
        <v>0</v>
      </c>
      <c r="M148" s="63" t="n">
        <f aca="false">IF($B148&lt;=M$2,IF($C148&gt;=M$2,$D148,0),0)</f>
        <v>0</v>
      </c>
      <c r="N148" s="63" t="n">
        <f aca="false">IF($B148&lt;=N$2,IF($C148&gt;=N$2,$D148,0),0)</f>
        <v>0</v>
      </c>
      <c r="O148" s="63" t="n">
        <f aca="false">IF($B148&lt;=O$2,IF($C148&gt;=O$2,$D148,0),0)</f>
        <v>0</v>
      </c>
      <c r="P148" s="63" t="n">
        <f aca="false">IF($B148&lt;=P$2,IF($C148&gt;=P$2,$D148,0),0)</f>
        <v>0</v>
      </c>
      <c r="Q148" s="63" t="n">
        <f aca="false">IF($B148&lt;=Q$2,IF($C148&gt;=Q$2,$D148,0),0)</f>
        <v>0</v>
      </c>
      <c r="R148" s="63" t="n">
        <f aca="false">IF($B148&lt;=R$2,IF($C148&gt;=R$2,$D148,0),0)</f>
        <v>0</v>
      </c>
      <c r="S148" s="63" t="n">
        <f aca="false">IF($B148&lt;=S$2,IF($C148&gt;=S$2,$D148,0),0)</f>
        <v>0</v>
      </c>
      <c r="T148" s="63" t="n">
        <f aca="false">IF($B148&lt;=T$2,IF($C148&gt;=T$2,$D148,0),0)</f>
        <v>0</v>
      </c>
      <c r="U148" s="63" t="n">
        <f aca="false">IF($B148&lt;=U$2,IF($C148&gt;=U$2,$D148,0),0)</f>
        <v>0</v>
      </c>
      <c r="V148" s="63" t="n">
        <f aca="false">IF($B148&lt;=V$2,IF($C148&gt;=V$2,$D148,0),0)</f>
        <v>0</v>
      </c>
      <c r="W148" s="63" t="n">
        <f aca="false">IF($B148&lt;=W$2,IF($C148&gt;=W$2,$D148,0),0)</f>
        <v>0</v>
      </c>
      <c r="X148" s="63" t="n">
        <f aca="false">IF($B148&lt;=X$2,IF($C148&gt;=X$2,$D148,0),0)</f>
        <v>0</v>
      </c>
      <c r="Y148" s="63" t="n">
        <f aca="false">IF($B148&lt;=Y$2,IF($C148&gt;=Y$2,$D148,0),0)</f>
        <v>0</v>
      </c>
      <c r="Z148" s="63" t="n">
        <f aca="false">IF($B148&lt;=Z$2,IF($C148&gt;=Z$2,$D148,0),0)</f>
        <v>0</v>
      </c>
      <c r="AA148" s="63" t="n">
        <f aca="false">IF($B148&lt;=AA$2,IF($C148&gt;=AA$2,$D148,0),0)</f>
        <v>0</v>
      </c>
      <c r="AB148" s="63" t="n">
        <f aca="false">IF($B148&lt;=AB$2,IF($C148&gt;=AB$2,$D148,0),0)</f>
        <v>0</v>
      </c>
      <c r="AC148" s="63" t="n">
        <f aca="false">IF($B148&lt;=AC$2,IF($C148&gt;=AC$2,$D148,0),0)</f>
        <v>0</v>
      </c>
      <c r="AD148" s="63" t="n">
        <f aca="false">IF($B148&lt;=AD$2,IF($C148&gt;=AD$2,$D148,0),0)</f>
        <v>0</v>
      </c>
      <c r="AE148" s="63" t="n">
        <f aca="false">IF($B148&lt;=AE$2,IF($C148&gt;=AE$2,$D148,0),0)</f>
        <v>0</v>
      </c>
      <c r="AF148" s="63" t="n">
        <f aca="false">IF($B148&lt;=AF$2,IF($C148&gt;=AF$2,$D148,0),0)</f>
        <v>0</v>
      </c>
      <c r="AG148" s="63" t="n">
        <f aca="false">IF($B148&lt;=AG$2,IF($C148&gt;=AG$2,$D148,0),0)</f>
        <v>0</v>
      </c>
      <c r="AH148" s="63" t="n">
        <f aca="false">IF($B148&lt;=AH$2,IF($C148&gt;=AH$2,$D148,0),0)</f>
        <v>0</v>
      </c>
      <c r="AI148" s="63" t="n">
        <f aca="false">IF($B148&lt;=AI$2,IF($C148&gt;=AI$2,$D148,0),0)</f>
        <v>0</v>
      </c>
      <c r="AJ148" s="63" t="n">
        <f aca="false">IF($B148&lt;=AJ$2,IF($C148&gt;=AJ$2,$D148,0),0)</f>
        <v>0</v>
      </c>
      <c r="AK148" s="63" t="n">
        <f aca="false">IF($B148&lt;=AK$2,IF($C148&gt;=AK$2,$D148,0),0)</f>
        <v>0</v>
      </c>
      <c r="AL148" s="63" t="n">
        <f aca="false">IF($B148&lt;=AL$2,IF($C148&gt;=AL$2,$D148,0),0)</f>
        <v>0</v>
      </c>
      <c r="AM148" s="63" t="n">
        <f aca="false">IF($B148&lt;=AM$2,IF($C148&gt;=AM$2,$D148,0),0)</f>
        <v>0</v>
      </c>
      <c r="AN148" s="63" t="n">
        <f aca="false">IF($B148&lt;=AN$2,IF($C148&gt;=AN$2,$D148,0),0)</f>
        <v>0</v>
      </c>
      <c r="AO148" s="63" t="n">
        <f aca="false">IF($B148&lt;=AO$2,IF($C148&gt;=AO$2,$D148,0),0)</f>
        <v>0</v>
      </c>
      <c r="AP148" s="63" t="n">
        <f aca="false">IF($B148&lt;=AP$2,IF($C148&gt;=AP$2,$D148,0),0)</f>
        <v>0</v>
      </c>
      <c r="AQ148" s="63" t="n">
        <f aca="false">IF($B148&lt;=AQ$2,IF($C148&gt;=AQ$2,$D148,0),0)</f>
        <v>0</v>
      </c>
      <c r="AR148" s="63" t="n">
        <f aca="false">IF($B148&lt;=AR$2,IF($C148&gt;=AR$2,$D148,0),0)</f>
        <v>0</v>
      </c>
      <c r="AS148" s="63" t="n">
        <f aca="false">IF($B148&lt;=AS$2,IF($C148&gt;=AS$2,$D148,0),0)</f>
        <v>0</v>
      </c>
      <c r="AT148" s="63" t="n">
        <f aca="false">IF($B148&lt;=AT$2,IF($C148&gt;=AT$2,$D148,0),0)</f>
        <v>0</v>
      </c>
      <c r="AU148" s="63" t="n">
        <f aca="false">IF($B148&lt;=AU$2,IF($C148&gt;=AU$2,$D148,0),0)</f>
        <v>0</v>
      </c>
      <c r="AV148" s="63" t="n">
        <f aca="false">IF($B148&lt;=AV$2,IF($C148&gt;=AV$2,$D148,0),0)</f>
        <v>0</v>
      </c>
      <c r="AW148" s="63" t="n">
        <f aca="false">IF($B148&lt;=AW$2,IF($C148&gt;=AW$2,$D148,0),0)</f>
        <v>0</v>
      </c>
      <c r="AX148" s="63" t="n">
        <f aca="false">IF($B148&lt;=AX$2,IF($C148&gt;=AX$2,$D148,0),0)</f>
        <v>0</v>
      </c>
      <c r="AY148" s="63" t="n">
        <f aca="false">IF($B148&lt;=AY$2,IF($C148&gt;=AY$2,$D148,0),0)</f>
        <v>0</v>
      </c>
      <c r="AZ148" s="63" t="n">
        <f aca="false">IF($B148&lt;=AZ$2,IF($C148&gt;=AZ$2,$D148,0),0)</f>
        <v>0</v>
      </c>
      <c r="BA148" s="63" t="n">
        <f aca="false">IF($B148&lt;=BA$2,IF($C148&gt;=BA$2,$D148,0),0)</f>
        <v>0</v>
      </c>
      <c r="BB148" s="63" t="n">
        <f aca="false">IF($B148&lt;=BB$2,IF($C148&gt;=BB$2,$D148,0),0)</f>
        <v>0</v>
      </c>
      <c r="BC148" s="63" t="n">
        <f aca="false">IF($B148&lt;=BC$2,IF($C148&gt;=BC$2,$D148,0),0)</f>
        <v>0</v>
      </c>
      <c r="BD148" s="63" t="n">
        <f aca="false">IF($B148&lt;=BD$2,IF($C148&gt;=BD$2,$D148,0),0)</f>
        <v>0</v>
      </c>
      <c r="BE148" s="63" t="n">
        <f aca="false">IF($B148&lt;=BE$2,IF($C148&gt;=BE$2,$D148,0),0)</f>
        <v>0</v>
      </c>
      <c r="BF148" s="63" t="n">
        <f aca="false">IF($B148&lt;=BF$2,IF($C148&gt;=BF$2,$D148,0),0)</f>
        <v>0</v>
      </c>
      <c r="BG148" s="63" t="n">
        <f aca="false">IF($B148&lt;=BG$2,IF($C148&gt;=BG$2,$D148,0),0)</f>
        <v>0</v>
      </c>
      <c r="BH148" s="63" t="n">
        <f aca="false">IF($B148&lt;=BH$2,IF($C148&gt;=BH$2,$D148,0),0)</f>
        <v>0</v>
      </c>
      <c r="BI148" s="63" t="n">
        <f aca="false">IF($B148&lt;=BI$2,IF($C148&gt;=BI$2,$D148,0),0)</f>
        <v>0</v>
      </c>
      <c r="BJ148" s="63" t="n">
        <f aca="false">IF($B148&lt;=BJ$2,IF($C148&gt;=BJ$2,$D148,0),0)</f>
        <v>0</v>
      </c>
      <c r="BK148" s="63" t="n">
        <f aca="false">IF($B148&lt;=BK$2,IF($C148&gt;=BK$2,$D148,0),0)</f>
        <v>0</v>
      </c>
      <c r="BL148" s="63" t="n">
        <f aca="false">IF($B148&lt;=BL$2,IF($C148&gt;=BL$2,$D148,0),0)</f>
        <v>0</v>
      </c>
      <c r="BM148" s="63" t="n">
        <f aca="false">IF($B148&lt;=BM$2,IF($C148&gt;=BM$2,$D148,0),0)</f>
        <v>0</v>
      </c>
      <c r="BN148" s="63" t="n">
        <f aca="false">IF($B148&lt;=BN$2,IF($C148&gt;=BN$2,$D148,0),0)</f>
        <v>0</v>
      </c>
      <c r="BO148" s="63" t="n">
        <f aca="false">IF($B148&lt;=BO$2,IF($C148&gt;=BO$2,$D148,0),0)</f>
        <v>0</v>
      </c>
      <c r="BP148" s="63" t="n">
        <f aca="false">IF($B148&lt;=BP$2,IF($C148&gt;=BP$2,$D148,0),0)</f>
        <v>0</v>
      </c>
      <c r="BQ148" s="63" t="n">
        <f aca="false">IF($B148&lt;=BQ$2,IF($C148&gt;=BQ$2,$D148,0),0)</f>
        <v>0</v>
      </c>
      <c r="BR148" s="63" t="n">
        <f aca="false">IF($B148&lt;=BR$2,IF($C148&gt;=BR$2,$D148,0),0)</f>
        <v>0</v>
      </c>
      <c r="BS148" s="63" t="n">
        <f aca="false">IF($B148&lt;=BS$2,IF($C148&gt;=BS$2,$D148,0),0)</f>
        <v>0</v>
      </c>
      <c r="BT148" s="63" t="n">
        <f aca="false">IF($B148&lt;=BT$2,IF($C148&gt;=BT$2,$D148,0),0)</f>
        <v>0</v>
      </c>
      <c r="BU148" s="63" t="n">
        <f aca="false">IF($B148&lt;=BU$2,IF($C148&gt;=BU$2,$D148,0),0)</f>
        <v>0</v>
      </c>
      <c r="BV148" s="63" t="n">
        <f aca="false">IF($B148&lt;=BV$2,IF($C148&gt;=BV$2,$D148,0),0)</f>
        <v>0</v>
      </c>
    </row>
    <row r="149" customFormat="false" ht="12.75" hidden="false" customHeight="false" outlineLevel="0" collapsed="false">
      <c r="B149" s="59" t="n">
        <v>36678</v>
      </c>
      <c r="C149" s="59" t="n">
        <v>36800</v>
      </c>
      <c r="E149" s="61" t="n">
        <v>0.3725</v>
      </c>
      <c r="F149" s="7" t="s">
        <v>139</v>
      </c>
      <c r="G149" s="7" t="s">
        <v>138</v>
      </c>
      <c r="H149" s="73" t="n">
        <f aca="false">((I149-E149)*SUM(M149:AV149)*10000)</f>
        <v>-0</v>
      </c>
      <c r="I149" s="7" t="n">
        <f aca="false">I148</f>
        <v>0.315</v>
      </c>
      <c r="K149" s="7" t="str">
        <f aca="false">IF(I149=1,0,G149)</f>
        <v>west</v>
      </c>
      <c r="L149" s="63" t="n">
        <f aca="false">IF($B149&lt;=L$2,IF($C149&gt;=L$2,$D149,0),0)</f>
        <v>0</v>
      </c>
      <c r="M149" s="63" t="n">
        <f aca="false">IF($B149&lt;=M$2,IF($C149&gt;=M$2,$D149,0),0)</f>
        <v>0</v>
      </c>
      <c r="N149" s="63" t="n">
        <f aca="false">IF($B149&lt;=N$2,IF($C149&gt;=N$2,$D149,0),0)</f>
        <v>0</v>
      </c>
      <c r="O149" s="63" t="n">
        <f aca="false">IF($B149&lt;=O$2,IF($C149&gt;=O$2,$D149,0),0)</f>
        <v>0</v>
      </c>
      <c r="P149" s="63" t="n">
        <f aca="false">IF($B149&lt;=P$2,IF($C149&gt;=P$2,$D149,0),0)</f>
        <v>0</v>
      </c>
      <c r="Q149" s="63" t="n">
        <f aca="false">IF($B149&lt;=Q$2,IF($C149&gt;=Q$2,$D149,0),0)</f>
        <v>0</v>
      </c>
      <c r="R149" s="63" t="n">
        <f aca="false">IF($B149&lt;=R$2,IF($C149&gt;=R$2,$D149,0),0)</f>
        <v>0</v>
      </c>
      <c r="S149" s="63" t="n">
        <f aca="false">IF($B149&lt;=S$2,IF($C149&gt;=S$2,$D149,0),0)</f>
        <v>0</v>
      </c>
      <c r="T149" s="63" t="n">
        <f aca="false">IF($B149&lt;=T$2,IF($C149&gt;=T$2,$D149,0),0)</f>
        <v>0</v>
      </c>
      <c r="U149" s="63" t="n">
        <f aca="false">IF($B149&lt;=U$2,IF($C149&gt;=U$2,$D149,0),0)</f>
        <v>0</v>
      </c>
      <c r="V149" s="63" t="n">
        <f aca="false">IF($B149&lt;=V$2,IF($C149&gt;=V$2,$D149,0),0)</f>
        <v>0</v>
      </c>
      <c r="W149" s="63" t="n">
        <f aca="false">IF($B149&lt;=W$2,IF($C149&gt;=W$2,$D149,0),0)</f>
        <v>0</v>
      </c>
      <c r="X149" s="63" t="n">
        <f aca="false">IF($B149&lt;=X$2,IF($C149&gt;=X$2,$D149,0),0)</f>
        <v>0</v>
      </c>
      <c r="Y149" s="63" t="n">
        <f aca="false">IF($B149&lt;=Y$2,IF($C149&gt;=Y$2,$D149,0),0)</f>
        <v>0</v>
      </c>
      <c r="Z149" s="63" t="n">
        <f aca="false">IF($B149&lt;=Z$2,IF($C149&gt;=Z$2,$D149,0),0)</f>
        <v>0</v>
      </c>
      <c r="AA149" s="63" t="n">
        <f aca="false">IF($B149&lt;=AA$2,IF($C149&gt;=AA$2,$D149,0),0)</f>
        <v>0</v>
      </c>
      <c r="AB149" s="63" t="n">
        <f aca="false">IF($B149&lt;=AB$2,IF($C149&gt;=AB$2,$D149,0),0)</f>
        <v>0</v>
      </c>
      <c r="AC149" s="63" t="n">
        <f aca="false">IF($B149&lt;=AC$2,IF($C149&gt;=AC$2,$D149,0),0)</f>
        <v>0</v>
      </c>
      <c r="AD149" s="63" t="n">
        <f aca="false">IF($B149&lt;=AD$2,IF($C149&gt;=AD$2,$D149,0),0)</f>
        <v>0</v>
      </c>
      <c r="AE149" s="63" t="n">
        <f aca="false">IF($B149&lt;=AE$2,IF($C149&gt;=AE$2,$D149,0),0)</f>
        <v>0</v>
      </c>
      <c r="AF149" s="63" t="n">
        <f aca="false">IF($B149&lt;=AF$2,IF($C149&gt;=AF$2,$D149,0),0)</f>
        <v>0</v>
      </c>
      <c r="AG149" s="63" t="n">
        <f aca="false">IF($B149&lt;=AG$2,IF($C149&gt;=AG$2,$D149,0),0)</f>
        <v>0</v>
      </c>
      <c r="AH149" s="63" t="n">
        <f aca="false">IF($B149&lt;=AH$2,IF($C149&gt;=AH$2,$D149,0),0)</f>
        <v>0</v>
      </c>
      <c r="AI149" s="63" t="n">
        <f aca="false">IF($B149&lt;=AI$2,IF($C149&gt;=AI$2,$D149,0),0)</f>
        <v>0</v>
      </c>
      <c r="AJ149" s="63" t="n">
        <f aca="false">IF($B149&lt;=AJ$2,IF($C149&gt;=AJ$2,$D149,0),0)</f>
        <v>0</v>
      </c>
      <c r="AK149" s="63" t="n">
        <f aca="false">IF($B149&lt;=AK$2,IF($C149&gt;=AK$2,$D149,0),0)</f>
        <v>0</v>
      </c>
      <c r="AL149" s="63" t="n">
        <f aca="false">IF($B149&lt;=AL$2,IF($C149&gt;=AL$2,$D149,0),0)</f>
        <v>0</v>
      </c>
      <c r="AM149" s="63" t="n">
        <f aca="false">IF($B149&lt;=AM$2,IF($C149&gt;=AM$2,$D149,0),0)</f>
        <v>0</v>
      </c>
      <c r="AN149" s="63" t="n">
        <f aca="false">IF($B149&lt;=AN$2,IF($C149&gt;=AN$2,$D149,0),0)</f>
        <v>0</v>
      </c>
      <c r="AO149" s="63" t="n">
        <f aca="false">IF($B149&lt;=AO$2,IF($C149&gt;=AO$2,$D149,0),0)</f>
        <v>0</v>
      </c>
      <c r="AP149" s="63" t="n">
        <f aca="false">IF($B149&lt;=AP$2,IF($C149&gt;=AP$2,$D149,0),0)</f>
        <v>0</v>
      </c>
      <c r="AQ149" s="63" t="n">
        <f aca="false">IF($B149&lt;=AQ$2,IF($C149&gt;=AQ$2,$D149,0),0)</f>
        <v>0</v>
      </c>
      <c r="AR149" s="63" t="n">
        <f aca="false">IF($B149&lt;=AR$2,IF($C149&gt;=AR$2,$D149,0),0)</f>
        <v>0</v>
      </c>
      <c r="AS149" s="63" t="n">
        <f aca="false">IF($B149&lt;=AS$2,IF($C149&gt;=AS$2,$D149,0),0)</f>
        <v>0</v>
      </c>
      <c r="AT149" s="63" t="n">
        <f aca="false">IF($B149&lt;=AT$2,IF($C149&gt;=AT$2,$D149,0),0)</f>
        <v>0</v>
      </c>
      <c r="AU149" s="63" t="n">
        <f aca="false">IF($B149&lt;=AU$2,IF($C149&gt;=AU$2,$D149,0),0)</f>
        <v>0</v>
      </c>
      <c r="AV149" s="63" t="n">
        <f aca="false">IF($B149&lt;=AV$2,IF($C149&gt;=AV$2,$D149,0),0)</f>
        <v>0</v>
      </c>
      <c r="AW149" s="63" t="n">
        <f aca="false">IF($B149&lt;=AW$2,IF($C149&gt;=AW$2,$D149,0),0)</f>
        <v>0</v>
      </c>
      <c r="AX149" s="63" t="n">
        <f aca="false">IF($B149&lt;=AX$2,IF($C149&gt;=AX$2,$D149,0),0)</f>
        <v>0</v>
      </c>
      <c r="AY149" s="63" t="n">
        <f aca="false">IF($B149&lt;=AY$2,IF($C149&gt;=AY$2,$D149,0),0)</f>
        <v>0</v>
      </c>
      <c r="AZ149" s="63" t="n">
        <f aca="false">IF($B149&lt;=AZ$2,IF($C149&gt;=AZ$2,$D149,0),0)</f>
        <v>0</v>
      </c>
      <c r="BA149" s="63" t="n">
        <f aca="false">IF($B149&lt;=BA$2,IF($C149&gt;=BA$2,$D149,0),0)</f>
        <v>0</v>
      </c>
      <c r="BB149" s="63" t="n">
        <f aca="false">IF($B149&lt;=BB$2,IF($C149&gt;=BB$2,$D149,0),0)</f>
        <v>0</v>
      </c>
      <c r="BC149" s="63" t="n">
        <f aca="false">IF($B149&lt;=BC$2,IF($C149&gt;=BC$2,$D149,0),0)</f>
        <v>0</v>
      </c>
      <c r="BD149" s="63" t="n">
        <f aca="false">IF($B149&lt;=BD$2,IF($C149&gt;=BD$2,$D149,0),0)</f>
        <v>0</v>
      </c>
      <c r="BE149" s="63" t="n">
        <f aca="false">IF($B149&lt;=BE$2,IF($C149&gt;=BE$2,$D149,0),0)</f>
        <v>0</v>
      </c>
      <c r="BF149" s="63" t="n">
        <f aca="false">IF($B149&lt;=BF$2,IF($C149&gt;=BF$2,$D149,0),0)</f>
        <v>0</v>
      </c>
      <c r="BG149" s="63" t="n">
        <f aca="false">IF($B149&lt;=BG$2,IF($C149&gt;=BG$2,$D149,0),0)</f>
        <v>0</v>
      </c>
      <c r="BH149" s="63" t="n">
        <f aca="false">IF($B149&lt;=BH$2,IF($C149&gt;=BH$2,$D149,0),0)</f>
        <v>0</v>
      </c>
      <c r="BI149" s="63" t="n">
        <f aca="false">IF($B149&lt;=BI$2,IF($C149&gt;=BI$2,$D149,0),0)</f>
        <v>0</v>
      </c>
      <c r="BJ149" s="63" t="n">
        <f aca="false">IF($B149&lt;=BJ$2,IF($C149&gt;=BJ$2,$D149,0),0)</f>
        <v>0</v>
      </c>
      <c r="BK149" s="63" t="n">
        <f aca="false">IF($B149&lt;=BK$2,IF($C149&gt;=BK$2,$D149,0),0)</f>
        <v>0</v>
      </c>
      <c r="BL149" s="63" t="n">
        <f aca="false">IF($B149&lt;=BL$2,IF($C149&gt;=BL$2,$D149,0),0)</f>
        <v>0</v>
      </c>
      <c r="BM149" s="63" t="n">
        <f aca="false">IF($B149&lt;=BM$2,IF($C149&gt;=BM$2,$D149,0),0)</f>
        <v>0</v>
      </c>
      <c r="BN149" s="63" t="n">
        <f aca="false">IF($B149&lt;=BN$2,IF($C149&gt;=BN$2,$D149,0),0)</f>
        <v>0</v>
      </c>
      <c r="BO149" s="63" t="n">
        <f aca="false">IF($B149&lt;=BO$2,IF($C149&gt;=BO$2,$D149,0),0)</f>
        <v>0</v>
      </c>
      <c r="BP149" s="63" t="n">
        <f aca="false">IF($B149&lt;=BP$2,IF($C149&gt;=BP$2,$D149,0),0)</f>
        <v>0</v>
      </c>
      <c r="BQ149" s="63" t="n">
        <f aca="false">IF($B149&lt;=BQ$2,IF($C149&gt;=BQ$2,$D149,0),0)</f>
        <v>0</v>
      </c>
      <c r="BR149" s="63" t="n">
        <f aca="false">IF($B149&lt;=BR$2,IF($C149&gt;=BR$2,$D149,0),0)</f>
        <v>0</v>
      </c>
      <c r="BS149" s="63" t="n">
        <f aca="false">IF($B149&lt;=BS$2,IF($C149&gt;=BS$2,$D149,0),0)</f>
        <v>0</v>
      </c>
      <c r="BT149" s="63" t="n">
        <f aca="false">IF($B149&lt;=BT$2,IF($C149&gt;=BT$2,$D149,0),0)</f>
        <v>0</v>
      </c>
      <c r="BU149" s="63" t="n">
        <f aca="false">IF($B149&lt;=BU$2,IF($C149&gt;=BU$2,$D149,0),0)</f>
        <v>0</v>
      </c>
      <c r="BV149" s="63" t="n">
        <f aca="false">IF($B149&lt;=BV$2,IF($C149&gt;=BV$2,$D149,0),0)</f>
        <v>0</v>
      </c>
    </row>
    <row r="150" customFormat="false" ht="12.75" hidden="false" customHeight="false" outlineLevel="0" collapsed="false">
      <c r="B150" s="59" t="n">
        <v>36678</v>
      </c>
      <c r="C150" s="59" t="n">
        <v>36800</v>
      </c>
      <c r="E150" s="61" t="n">
        <v>0.375</v>
      </c>
      <c r="F150" s="7" t="s">
        <v>139</v>
      </c>
      <c r="G150" s="7" t="s">
        <v>138</v>
      </c>
      <c r="H150" s="73" t="n">
        <f aca="false">((I150-E150)*SUM(M150:AV150)*10000)</f>
        <v>-0</v>
      </c>
      <c r="I150" s="7" t="n">
        <f aca="false">I149</f>
        <v>0.315</v>
      </c>
      <c r="K150" s="7" t="str">
        <f aca="false">IF(I150=1,0,G150)</f>
        <v>west</v>
      </c>
      <c r="L150" s="63" t="n">
        <f aca="false">IF($B150&lt;=L$2,IF($C150&gt;=L$2,$D150,0),0)</f>
        <v>0</v>
      </c>
      <c r="M150" s="63" t="n">
        <f aca="false">IF($B150&lt;=M$2,IF($C150&gt;=M$2,$D150,0),0)</f>
        <v>0</v>
      </c>
      <c r="N150" s="63" t="n">
        <f aca="false">IF($B150&lt;=N$2,IF($C150&gt;=N$2,$D150,0),0)</f>
        <v>0</v>
      </c>
      <c r="O150" s="63" t="n">
        <f aca="false">IF($B150&lt;=O$2,IF($C150&gt;=O$2,$D150,0),0)</f>
        <v>0</v>
      </c>
      <c r="P150" s="63" t="n">
        <f aca="false">IF($B150&lt;=P$2,IF($C150&gt;=P$2,$D150,0),0)</f>
        <v>0</v>
      </c>
      <c r="Q150" s="63" t="n">
        <f aca="false">IF($B150&lt;=Q$2,IF($C150&gt;=Q$2,$D150,0),0)</f>
        <v>0</v>
      </c>
      <c r="R150" s="63" t="n">
        <f aca="false">IF($B150&lt;=R$2,IF($C150&gt;=R$2,$D150,0),0)</f>
        <v>0</v>
      </c>
      <c r="S150" s="63" t="n">
        <f aca="false">IF($B150&lt;=S$2,IF($C150&gt;=S$2,$D150,0),0)</f>
        <v>0</v>
      </c>
      <c r="T150" s="63" t="n">
        <f aca="false">IF($B150&lt;=T$2,IF($C150&gt;=T$2,$D150,0),0)</f>
        <v>0</v>
      </c>
      <c r="U150" s="63" t="n">
        <f aca="false">IF($B150&lt;=U$2,IF($C150&gt;=U$2,$D150,0),0)</f>
        <v>0</v>
      </c>
      <c r="V150" s="63" t="n">
        <f aca="false">IF($B150&lt;=V$2,IF($C150&gt;=V$2,$D150,0),0)</f>
        <v>0</v>
      </c>
      <c r="W150" s="63" t="n">
        <f aca="false">IF($B150&lt;=W$2,IF($C150&gt;=W$2,$D150,0),0)</f>
        <v>0</v>
      </c>
      <c r="X150" s="63" t="n">
        <f aca="false">IF($B150&lt;=X$2,IF($C150&gt;=X$2,$D150,0),0)</f>
        <v>0</v>
      </c>
      <c r="Y150" s="63" t="n">
        <f aca="false">IF($B150&lt;=Y$2,IF($C150&gt;=Y$2,$D150,0),0)</f>
        <v>0</v>
      </c>
      <c r="Z150" s="63" t="n">
        <f aca="false">IF($B150&lt;=Z$2,IF($C150&gt;=Z$2,$D150,0),0)</f>
        <v>0</v>
      </c>
      <c r="AA150" s="63" t="n">
        <f aca="false">IF($B150&lt;=AA$2,IF($C150&gt;=AA$2,$D150,0),0)</f>
        <v>0</v>
      </c>
      <c r="AB150" s="63" t="n">
        <f aca="false">IF($B150&lt;=AB$2,IF($C150&gt;=AB$2,$D150,0),0)</f>
        <v>0</v>
      </c>
      <c r="AC150" s="63" t="n">
        <f aca="false">IF($B150&lt;=AC$2,IF($C150&gt;=AC$2,$D150,0),0)</f>
        <v>0</v>
      </c>
      <c r="AD150" s="63" t="n">
        <f aca="false">IF($B150&lt;=AD$2,IF($C150&gt;=AD$2,$D150,0),0)</f>
        <v>0</v>
      </c>
      <c r="AE150" s="63" t="n">
        <f aca="false">IF($B150&lt;=AE$2,IF($C150&gt;=AE$2,$D150,0),0)</f>
        <v>0</v>
      </c>
      <c r="AF150" s="63" t="n">
        <f aca="false">IF($B150&lt;=AF$2,IF($C150&gt;=AF$2,$D150,0),0)</f>
        <v>0</v>
      </c>
      <c r="AG150" s="63" t="n">
        <f aca="false">IF($B150&lt;=AG$2,IF($C150&gt;=AG$2,$D150,0),0)</f>
        <v>0</v>
      </c>
      <c r="AH150" s="63" t="n">
        <f aca="false">IF($B150&lt;=AH$2,IF($C150&gt;=AH$2,$D150,0),0)</f>
        <v>0</v>
      </c>
      <c r="AI150" s="63" t="n">
        <f aca="false">IF($B150&lt;=AI$2,IF($C150&gt;=AI$2,$D150,0),0)</f>
        <v>0</v>
      </c>
      <c r="AJ150" s="63" t="n">
        <f aca="false">IF($B150&lt;=AJ$2,IF($C150&gt;=AJ$2,$D150,0),0)</f>
        <v>0</v>
      </c>
      <c r="AK150" s="63" t="n">
        <f aca="false">IF($B150&lt;=AK$2,IF($C150&gt;=AK$2,$D150,0),0)</f>
        <v>0</v>
      </c>
      <c r="AL150" s="63" t="n">
        <f aca="false">IF($B150&lt;=AL$2,IF($C150&gt;=AL$2,$D150,0),0)</f>
        <v>0</v>
      </c>
      <c r="AM150" s="63" t="n">
        <f aca="false">IF($B150&lt;=AM$2,IF($C150&gt;=AM$2,$D150,0),0)</f>
        <v>0</v>
      </c>
      <c r="AN150" s="63" t="n">
        <f aca="false">IF($B150&lt;=AN$2,IF($C150&gt;=AN$2,$D150,0),0)</f>
        <v>0</v>
      </c>
      <c r="AO150" s="63" t="n">
        <f aca="false">IF($B150&lt;=AO$2,IF($C150&gt;=AO$2,$D150,0),0)</f>
        <v>0</v>
      </c>
      <c r="AP150" s="63" t="n">
        <f aca="false">IF($B150&lt;=AP$2,IF($C150&gt;=AP$2,$D150,0),0)</f>
        <v>0</v>
      </c>
      <c r="AQ150" s="63" t="n">
        <f aca="false">IF($B150&lt;=AQ$2,IF($C150&gt;=AQ$2,$D150,0),0)</f>
        <v>0</v>
      </c>
      <c r="AR150" s="63" t="n">
        <f aca="false">IF($B150&lt;=AR$2,IF($C150&gt;=AR$2,$D150,0),0)</f>
        <v>0</v>
      </c>
      <c r="AS150" s="63" t="n">
        <f aca="false">IF($B150&lt;=AS$2,IF($C150&gt;=AS$2,$D150,0),0)</f>
        <v>0</v>
      </c>
      <c r="AT150" s="63" t="n">
        <f aca="false">IF($B150&lt;=AT$2,IF($C150&gt;=AT$2,$D150,0),0)</f>
        <v>0</v>
      </c>
      <c r="AU150" s="63" t="n">
        <f aca="false">IF($B150&lt;=AU$2,IF($C150&gt;=AU$2,$D150,0),0)</f>
        <v>0</v>
      </c>
      <c r="AV150" s="63" t="n">
        <f aca="false">IF($B150&lt;=AV$2,IF($C150&gt;=AV$2,$D150,0),0)</f>
        <v>0</v>
      </c>
      <c r="AW150" s="63" t="n">
        <f aca="false">IF($B150&lt;=AW$2,IF($C150&gt;=AW$2,$D150,0),0)</f>
        <v>0</v>
      </c>
      <c r="AX150" s="63" t="n">
        <f aca="false">IF($B150&lt;=AX$2,IF($C150&gt;=AX$2,$D150,0),0)</f>
        <v>0</v>
      </c>
      <c r="AY150" s="63" t="n">
        <f aca="false">IF($B150&lt;=AY$2,IF($C150&gt;=AY$2,$D150,0),0)</f>
        <v>0</v>
      </c>
      <c r="AZ150" s="63" t="n">
        <f aca="false">IF($B150&lt;=AZ$2,IF($C150&gt;=AZ$2,$D150,0),0)</f>
        <v>0</v>
      </c>
      <c r="BA150" s="63" t="n">
        <f aca="false">IF($B150&lt;=BA$2,IF($C150&gt;=BA$2,$D150,0),0)</f>
        <v>0</v>
      </c>
      <c r="BB150" s="63" t="n">
        <f aca="false">IF($B150&lt;=BB$2,IF($C150&gt;=BB$2,$D150,0),0)</f>
        <v>0</v>
      </c>
      <c r="BC150" s="63" t="n">
        <f aca="false">IF($B150&lt;=BC$2,IF($C150&gt;=BC$2,$D150,0),0)</f>
        <v>0</v>
      </c>
      <c r="BD150" s="63" t="n">
        <f aca="false">IF($B150&lt;=BD$2,IF($C150&gt;=BD$2,$D150,0),0)</f>
        <v>0</v>
      </c>
      <c r="BE150" s="63" t="n">
        <f aca="false">IF($B150&lt;=BE$2,IF($C150&gt;=BE$2,$D150,0),0)</f>
        <v>0</v>
      </c>
      <c r="BF150" s="63" t="n">
        <f aca="false">IF($B150&lt;=BF$2,IF($C150&gt;=BF$2,$D150,0),0)</f>
        <v>0</v>
      </c>
      <c r="BG150" s="63" t="n">
        <f aca="false">IF($B150&lt;=BG$2,IF($C150&gt;=BG$2,$D150,0),0)</f>
        <v>0</v>
      </c>
      <c r="BH150" s="63" t="n">
        <f aca="false">IF($B150&lt;=BH$2,IF($C150&gt;=BH$2,$D150,0),0)</f>
        <v>0</v>
      </c>
      <c r="BI150" s="63" t="n">
        <f aca="false">IF($B150&lt;=BI$2,IF($C150&gt;=BI$2,$D150,0),0)</f>
        <v>0</v>
      </c>
      <c r="BJ150" s="63" t="n">
        <f aca="false">IF($B150&lt;=BJ$2,IF($C150&gt;=BJ$2,$D150,0),0)</f>
        <v>0</v>
      </c>
      <c r="BK150" s="63" t="n">
        <f aca="false">IF($B150&lt;=BK$2,IF($C150&gt;=BK$2,$D150,0),0)</f>
        <v>0</v>
      </c>
      <c r="BL150" s="63" t="n">
        <f aca="false">IF($B150&lt;=BL$2,IF($C150&gt;=BL$2,$D150,0),0)</f>
        <v>0</v>
      </c>
      <c r="BM150" s="63" t="n">
        <f aca="false">IF($B150&lt;=BM$2,IF($C150&gt;=BM$2,$D150,0),0)</f>
        <v>0</v>
      </c>
      <c r="BN150" s="63" t="n">
        <f aca="false">IF($B150&lt;=BN$2,IF($C150&gt;=BN$2,$D150,0),0)</f>
        <v>0</v>
      </c>
      <c r="BO150" s="63" t="n">
        <f aca="false">IF($B150&lt;=BO$2,IF($C150&gt;=BO$2,$D150,0),0)</f>
        <v>0</v>
      </c>
      <c r="BP150" s="63" t="n">
        <f aca="false">IF($B150&lt;=BP$2,IF($C150&gt;=BP$2,$D150,0),0)</f>
        <v>0</v>
      </c>
      <c r="BQ150" s="63" t="n">
        <f aca="false">IF($B150&lt;=BQ$2,IF($C150&gt;=BQ$2,$D150,0),0)</f>
        <v>0</v>
      </c>
      <c r="BR150" s="63" t="n">
        <f aca="false">IF($B150&lt;=BR$2,IF($C150&gt;=BR$2,$D150,0),0)</f>
        <v>0</v>
      </c>
      <c r="BS150" s="63" t="n">
        <f aca="false">IF($B150&lt;=BS$2,IF($C150&gt;=BS$2,$D150,0),0)</f>
        <v>0</v>
      </c>
      <c r="BT150" s="63" t="n">
        <f aca="false">IF($B150&lt;=BT$2,IF($C150&gt;=BT$2,$D150,0),0)</f>
        <v>0</v>
      </c>
      <c r="BU150" s="63" t="n">
        <f aca="false">IF($B150&lt;=BU$2,IF($C150&gt;=BU$2,$D150,0),0)</f>
        <v>0</v>
      </c>
      <c r="BV150" s="63" t="n">
        <f aca="false">IF($B150&lt;=BV$2,IF($C150&gt;=BV$2,$D150,0),0)</f>
        <v>0</v>
      </c>
    </row>
    <row r="151" customFormat="false" ht="12.75" hidden="false" customHeight="false" outlineLevel="0" collapsed="false">
      <c r="B151" s="59" t="n">
        <v>36678</v>
      </c>
      <c r="C151" s="59" t="n">
        <v>36800</v>
      </c>
      <c r="E151" s="61" t="n">
        <v>0.325</v>
      </c>
      <c r="F151" s="7" t="s">
        <v>139</v>
      </c>
      <c r="G151" s="7" t="s">
        <v>138</v>
      </c>
      <c r="H151" s="73" t="n">
        <f aca="false">((I151-E151)*SUM(M151:AV151)*10000)</f>
        <v>-0</v>
      </c>
      <c r="I151" s="7" t="n">
        <f aca="false">I150</f>
        <v>0.315</v>
      </c>
      <c r="K151" s="7" t="str">
        <f aca="false">IF(I151=1,0,G151)</f>
        <v>west</v>
      </c>
      <c r="L151" s="63" t="n">
        <f aca="false">IF($B151&lt;=L$2,IF($C151&gt;=L$2,$D151,0),0)</f>
        <v>0</v>
      </c>
      <c r="M151" s="63" t="n">
        <f aca="false">IF($B151&lt;=M$2,IF($C151&gt;=M$2,$D151,0),0)</f>
        <v>0</v>
      </c>
      <c r="N151" s="63" t="n">
        <f aca="false">IF($B151&lt;=N$2,IF($C151&gt;=N$2,$D151,0),0)</f>
        <v>0</v>
      </c>
      <c r="O151" s="63" t="n">
        <f aca="false">IF($B151&lt;=O$2,IF($C151&gt;=O$2,$D151,0),0)</f>
        <v>0</v>
      </c>
      <c r="P151" s="63" t="n">
        <f aca="false">IF($B151&lt;=P$2,IF($C151&gt;=P$2,$D151,0),0)</f>
        <v>0</v>
      </c>
      <c r="Q151" s="63" t="n">
        <f aca="false">IF($B151&lt;=Q$2,IF($C151&gt;=Q$2,$D151,0),0)</f>
        <v>0</v>
      </c>
      <c r="R151" s="63" t="n">
        <f aca="false">IF($B151&lt;=R$2,IF($C151&gt;=R$2,$D151,0),0)</f>
        <v>0</v>
      </c>
      <c r="S151" s="63" t="n">
        <f aca="false">IF($B151&lt;=S$2,IF($C151&gt;=S$2,$D151,0),0)</f>
        <v>0</v>
      </c>
      <c r="T151" s="63" t="n">
        <f aca="false">IF($B151&lt;=T$2,IF($C151&gt;=T$2,$D151,0),0)</f>
        <v>0</v>
      </c>
      <c r="U151" s="63" t="n">
        <f aca="false">IF($B151&lt;=U$2,IF($C151&gt;=U$2,$D151,0),0)</f>
        <v>0</v>
      </c>
      <c r="V151" s="63" t="n">
        <f aca="false">IF($B151&lt;=V$2,IF($C151&gt;=V$2,$D151,0),0)</f>
        <v>0</v>
      </c>
      <c r="W151" s="63" t="n">
        <f aca="false">IF($B151&lt;=W$2,IF($C151&gt;=W$2,$D151,0),0)</f>
        <v>0</v>
      </c>
      <c r="X151" s="63" t="n">
        <f aca="false">IF($B151&lt;=X$2,IF($C151&gt;=X$2,$D151,0),0)</f>
        <v>0</v>
      </c>
      <c r="Y151" s="63" t="n">
        <f aca="false">IF($B151&lt;=Y$2,IF($C151&gt;=Y$2,$D151,0),0)</f>
        <v>0</v>
      </c>
      <c r="Z151" s="63" t="n">
        <f aca="false">IF($B151&lt;=Z$2,IF($C151&gt;=Z$2,$D151,0),0)</f>
        <v>0</v>
      </c>
      <c r="AA151" s="63" t="n">
        <f aca="false">IF($B151&lt;=AA$2,IF($C151&gt;=AA$2,$D151,0),0)</f>
        <v>0</v>
      </c>
      <c r="AB151" s="63" t="n">
        <f aca="false">IF($B151&lt;=AB$2,IF($C151&gt;=AB$2,$D151,0),0)</f>
        <v>0</v>
      </c>
      <c r="AC151" s="63" t="n">
        <f aca="false">IF($B151&lt;=AC$2,IF($C151&gt;=AC$2,$D151,0),0)</f>
        <v>0</v>
      </c>
      <c r="AD151" s="63" t="n">
        <f aca="false">IF($B151&lt;=AD$2,IF($C151&gt;=AD$2,$D151,0),0)</f>
        <v>0</v>
      </c>
      <c r="AE151" s="63" t="n">
        <f aca="false">IF($B151&lt;=AE$2,IF($C151&gt;=AE$2,$D151,0),0)</f>
        <v>0</v>
      </c>
      <c r="AF151" s="63" t="n">
        <f aca="false">IF($B151&lt;=AF$2,IF($C151&gt;=AF$2,$D151,0),0)</f>
        <v>0</v>
      </c>
      <c r="AG151" s="63" t="n">
        <f aca="false">IF($B151&lt;=AG$2,IF($C151&gt;=AG$2,$D151,0),0)</f>
        <v>0</v>
      </c>
      <c r="AH151" s="63" t="n">
        <f aca="false">IF($B151&lt;=AH$2,IF($C151&gt;=AH$2,$D151,0),0)</f>
        <v>0</v>
      </c>
      <c r="AI151" s="63" t="n">
        <f aca="false">IF($B151&lt;=AI$2,IF($C151&gt;=AI$2,$D151,0),0)</f>
        <v>0</v>
      </c>
      <c r="AJ151" s="63" t="n">
        <f aca="false">IF($B151&lt;=AJ$2,IF($C151&gt;=AJ$2,$D151,0),0)</f>
        <v>0</v>
      </c>
      <c r="AK151" s="63" t="n">
        <f aca="false">IF($B151&lt;=AK$2,IF($C151&gt;=AK$2,$D151,0),0)</f>
        <v>0</v>
      </c>
      <c r="AL151" s="63" t="n">
        <f aca="false">IF($B151&lt;=AL$2,IF($C151&gt;=AL$2,$D151,0),0)</f>
        <v>0</v>
      </c>
      <c r="AM151" s="63" t="n">
        <f aca="false">IF($B151&lt;=AM$2,IF($C151&gt;=AM$2,$D151,0),0)</f>
        <v>0</v>
      </c>
      <c r="AN151" s="63" t="n">
        <f aca="false">IF($B151&lt;=AN$2,IF($C151&gt;=AN$2,$D151,0),0)</f>
        <v>0</v>
      </c>
      <c r="AO151" s="63" t="n">
        <f aca="false">IF($B151&lt;=AO$2,IF($C151&gt;=AO$2,$D151,0),0)</f>
        <v>0</v>
      </c>
      <c r="AP151" s="63" t="n">
        <f aca="false">IF($B151&lt;=AP$2,IF($C151&gt;=AP$2,$D151,0),0)</f>
        <v>0</v>
      </c>
      <c r="AQ151" s="63" t="n">
        <f aca="false">IF($B151&lt;=AQ$2,IF($C151&gt;=AQ$2,$D151,0),0)</f>
        <v>0</v>
      </c>
      <c r="AR151" s="63" t="n">
        <f aca="false">IF($B151&lt;=AR$2,IF($C151&gt;=AR$2,$D151,0),0)</f>
        <v>0</v>
      </c>
      <c r="AS151" s="63" t="n">
        <f aca="false">IF($B151&lt;=AS$2,IF($C151&gt;=AS$2,$D151,0),0)</f>
        <v>0</v>
      </c>
      <c r="AT151" s="63" t="n">
        <f aca="false">IF($B151&lt;=AT$2,IF($C151&gt;=AT$2,$D151,0),0)</f>
        <v>0</v>
      </c>
      <c r="AU151" s="63" t="n">
        <f aca="false">IF($B151&lt;=AU$2,IF($C151&gt;=AU$2,$D151,0),0)</f>
        <v>0</v>
      </c>
      <c r="AV151" s="63" t="n">
        <f aca="false">IF($B151&lt;=AV$2,IF($C151&gt;=AV$2,$D151,0),0)</f>
        <v>0</v>
      </c>
      <c r="AW151" s="63" t="n">
        <f aca="false">IF($B151&lt;=AW$2,IF($C151&gt;=AW$2,$D151,0),0)</f>
        <v>0</v>
      </c>
      <c r="AX151" s="63" t="n">
        <f aca="false">IF($B151&lt;=AX$2,IF($C151&gt;=AX$2,$D151,0),0)</f>
        <v>0</v>
      </c>
      <c r="AY151" s="63" t="n">
        <f aca="false">IF($B151&lt;=AY$2,IF($C151&gt;=AY$2,$D151,0),0)</f>
        <v>0</v>
      </c>
      <c r="AZ151" s="63" t="n">
        <f aca="false">IF($B151&lt;=AZ$2,IF($C151&gt;=AZ$2,$D151,0),0)</f>
        <v>0</v>
      </c>
      <c r="BA151" s="63" t="n">
        <f aca="false">IF($B151&lt;=BA$2,IF($C151&gt;=BA$2,$D151,0),0)</f>
        <v>0</v>
      </c>
      <c r="BB151" s="63" t="n">
        <f aca="false">IF($B151&lt;=BB$2,IF($C151&gt;=BB$2,$D151,0),0)</f>
        <v>0</v>
      </c>
      <c r="BC151" s="63" t="n">
        <f aca="false">IF($B151&lt;=BC$2,IF($C151&gt;=BC$2,$D151,0),0)</f>
        <v>0</v>
      </c>
      <c r="BD151" s="63" t="n">
        <f aca="false">IF($B151&lt;=BD$2,IF($C151&gt;=BD$2,$D151,0),0)</f>
        <v>0</v>
      </c>
      <c r="BE151" s="63" t="n">
        <f aca="false">IF($B151&lt;=BE$2,IF($C151&gt;=BE$2,$D151,0),0)</f>
        <v>0</v>
      </c>
      <c r="BF151" s="63" t="n">
        <f aca="false">IF($B151&lt;=BF$2,IF($C151&gt;=BF$2,$D151,0),0)</f>
        <v>0</v>
      </c>
      <c r="BG151" s="63" t="n">
        <f aca="false">IF($B151&lt;=BG$2,IF($C151&gt;=BG$2,$D151,0),0)</f>
        <v>0</v>
      </c>
      <c r="BH151" s="63" t="n">
        <f aca="false">IF($B151&lt;=BH$2,IF($C151&gt;=BH$2,$D151,0),0)</f>
        <v>0</v>
      </c>
      <c r="BI151" s="63" t="n">
        <f aca="false">IF($B151&lt;=BI$2,IF($C151&gt;=BI$2,$D151,0),0)</f>
        <v>0</v>
      </c>
      <c r="BJ151" s="63" t="n">
        <f aca="false">IF($B151&lt;=BJ$2,IF($C151&gt;=BJ$2,$D151,0),0)</f>
        <v>0</v>
      </c>
      <c r="BK151" s="63" t="n">
        <f aca="false">IF($B151&lt;=BK$2,IF($C151&gt;=BK$2,$D151,0),0)</f>
        <v>0</v>
      </c>
      <c r="BL151" s="63" t="n">
        <f aca="false">IF($B151&lt;=BL$2,IF($C151&gt;=BL$2,$D151,0),0)</f>
        <v>0</v>
      </c>
      <c r="BM151" s="63" t="n">
        <f aca="false">IF($B151&lt;=BM$2,IF($C151&gt;=BM$2,$D151,0),0)</f>
        <v>0</v>
      </c>
      <c r="BN151" s="63" t="n">
        <f aca="false">IF($B151&lt;=BN$2,IF($C151&gt;=BN$2,$D151,0),0)</f>
        <v>0</v>
      </c>
      <c r="BO151" s="63" t="n">
        <f aca="false">IF($B151&lt;=BO$2,IF($C151&gt;=BO$2,$D151,0),0)</f>
        <v>0</v>
      </c>
      <c r="BP151" s="63" t="n">
        <f aca="false">IF($B151&lt;=BP$2,IF($C151&gt;=BP$2,$D151,0),0)</f>
        <v>0</v>
      </c>
      <c r="BQ151" s="63" t="n">
        <f aca="false">IF($B151&lt;=BQ$2,IF($C151&gt;=BQ$2,$D151,0),0)</f>
        <v>0</v>
      </c>
      <c r="BR151" s="63" t="n">
        <f aca="false">IF($B151&lt;=BR$2,IF($C151&gt;=BR$2,$D151,0),0)</f>
        <v>0</v>
      </c>
      <c r="BS151" s="63" t="n">
        <f aca="false">IF($B151&lt;=BS$2,IF($C151&gt;=BS$2,$D151,0),0)</f>
        <v>0</v>
      </c>
      <c r="BT151" s="63" t="n">
        <f aca="false">IF($B151&lt;=BT$2,IF($C151&gt;=BT$2,$D151,0),0)</f>
        <v>0</v>
      </c>
      <c r="BU151" s="63" t="n">
        <f aca="false">IF($B151&lt;=BU$2,IF($C151&gt;=BU$2,$D151,0),0)</f>
        <v>0</v>
      </c>
      <c r="BV151" s="63" t="n">
        <f aca="false">IF($B151&lt;=BV$2,IF($C151&gt;=BV$2,$D151,0),0)</f>
        <v>0</v>
      </c>
    </row>
    <row r="152" customFormat="false" ht="12.75" hidden="false" customHeight="false" outlineLevel="0" collapsed="false">
      <c r="B152" s="59" t="n">
        <v>36678</v>
      </c>
      <c r="C152" s="59" t="n">
        <v>36800</v>
      </c>
      <c r="E152" s="61" t="n">
        <v>0.335</v>
      </c>
      <c r="F152" s="7" t="s">
        <v>139</v>
      </c>
      <c r="G152" s="7" t="s">
        <v>138</v>
      </c>
      <c r="H152" s="73" t="n">
        <f aca="false">((I152-E152)*SUM(M152:AV152)*10000)</f>
        <v>-0</v>
      </c>
      <c r="I152" s="7" t="n">
        <f aca="false">I151</f>
        <v>0.315</v>
      </c>
      <c r="K152" s="7" t="str">
        <f aca="false">IF(I152=1,0,G152)</f>
        <v>west</v>
      </c>
      <c r="L152" s="63" t="n">
        <f aca="false">IF($B152&lt;=L$2,IF($C152&gt;=L$2,$D152,0),0)</f>
        <v>0</v>
      </c>
      <c r="M152" s="63" t="n">
        <f aca="false">IF($B152&lt;=M$2,IF($C152&gt;=M$2,$D152,0),0)</f>
        <v>0</v>
      </c>
      <c r="N152" s="63" t="n">
        <f aca="false">IF($B152&lt;=N$2,IF($C152&gt;=N$2,$D152,0),0)</f>
        <v>0</v>
      </c>
      <c r="O152" s="63" t="n">
        <f aca="false">IF($B152&lt;=O$2,IF($C152&gt;=O$2,$D152,0),0)</f>
        <v>0</v>
      </c>
      <c r="P152" s="63" t="n">
        <f aca="false">IF($B152&lt;=P$2,IF($C152&gt;=P$2,$D152,0),0)</f>
        <v>0</v>
      </c>
      <c r="Q152" s="63" t="n">
        <f aca="false">IF($B152&lt;=Q$2,IF($C152&gt;=Q$2,$D152,0),0)</f>
        <v>0</v>
      </c>
      <c r="R152" s="63" t="n">
        <f aca="false">IF($B152&lt;=R$2,IF($C152&gt;=R$2,$D152,0),0)</f>
        <v>0</v>
      </c>
      <c r="S152" s="63" t="n">
        <f aca="false">IF($B152&lt;=S$2,IF($C152&gt;=S$2,$D152,0),0)</f>
        <v>0</v>
      </c>
      <c r="T152" s="63" t="n">
        <f aca="false">IF($B152&lt;=T$2,IF($C152&gt;=T$2,$D152,0),0)</f>
        <v>0</v>
      </c>
      <c r="U152" s="63" t="n">
        <f aca="false">IF($B152&lt;=U$2,IF($C152&gt;=U$2,$D152,0),0)</f>
        <v>0</v>
      </c>
      <c r="V152" s="63" t="n">
        <f aca="false">IF($B152&lt;=V$2,IF($C152&gt;=V$2,$D152,0),0)</f>
        <v>0</v>
      </c>
      <c r="W152" s="63" t="n">
        <f aca="false">IF($B152&lt;=W$2,IF($C152&gt;=W$2,$D152,0),0)</f>
        <v>0</v>
      </c>
      <c r="X152" s="63" t="n">
        <f aca="false">IF($B152&lt;=X$2,IF($C152&gt;=X$2,$D152,0),0)</f>
        <v>0</v>
      </c>
      <c r="Y152" s="63" t="n">
        <f aca="false">IF($B152&lt;=Y$2,IF($C152&gt;=Y$2,$D152,0),0)</f>
        <v>0</v>
      </c>
      <c r="Z152" s="63" t="n">
        <f aca="false">IF($B152&lt;=Z$2,IF($C152&gt;=Z$2,$D152,0),0)</f>
        <v>0</v>
      </c>
      <c r="AA152" s="63" t="n">
        <f aca="false">IF($B152&lt;=AA$2,IF($C152&gt;=AA$2,$D152,0),0)</f>
        <v>0</v>
      </c>
      <c r="AB152" s="63" t="n">
        <f aca="false">IF($B152&lt;=AB$2,IF($C152&gt;=AB$2,$D152,0),0)</f>
        <v>0</v>
      </c>
      <c r="AC152" s="63" t="n">
        <f aca="false">IF($B152&lt;=AC$2,IF($C152&gt;=AC$2,$D152,0),0)</f>
        <v>0</v>
      </c>
      <c r="AD152" s="63" t="n">
        <f aca="false">IF($B152&lt;=AD$2,IF($C152&gt;=AD$2,$D152,0),0)</f>
        <v>0</v>
      </c>
      <c r="AE152" s="63" t="n">
        <f aca="false">IF($B152&lt;=AE$2,IF($C152&gt;=AE$2,$D152,0),0)</f>
        <v>0</v>
      </c>
      <c r="AF152" s="63" t="n">
        <f aca="false">IF($B152&lt;=AF$2,IF($C152&gt;=AF$2,$D152,0),0)</f>
        <v>0</v>
      </c>
      <c r="AG152" s="63" t="n">
        <f aca="false">IF($B152&lt;=AG$2,IF($C152&gt;=AG$2,$D152,0),0)</f>
        <v>0</v>
      </c>
      <c r="AH152" s="63" t="n">
        <f aca="false">IF($B152&lt;=AH$2,IF($C152&gt;=AH$2,$D152,0),0)</f>
        <v>0</v>
      </c>
      <c r="AI152" s="63" t="n">
        <f aca="false">IF($B152&lt;=AI$2,IF($C152&gt;=AI$2,$D152,0),0)</f>
        <v>0</v>
      </c>
      <c r="AJ152" s="63" t="n">
        <f aca="false">IF($B152&lt;=AJ$2,IF($C152&gt;=AJ$2,$D152,0),0)</f>
        <v>0</v>
      </c>
      <c r="AK152" s="63" t="n">
        <f aca="false">IF($B152&lt;=AK$2,IF($C152&gt;=AK$2,$D152,0),0)</f>
        <v>0</v>
      </c>
      <c r="AL152" s="63" t="n">
        <f aca="false">IF($B152&lt;=AL$2,IF($C152&gt;=AL$2,$D152,0),0)</f>
        <v>0</v>
      </c>
      <c r="AM152" s="63" t="n">
        <f aca="false">IF($B152&lt;=AM$2,IF($C152&gt;=AM$2,$D152,0),0)</f>
        <v>0</v>
      </c>
      <c r="AN152" s="63" t="n">
        <f aca="false">IF($B152&lt;=AN$2,IF($C152&gt;=AN$2,$D152,0),0)</f>
        <v>0</v>
      </c>
      <c r="AO152" s="63" t="n">
        <f aca="false">IF($B152&lt;=AO$2,IF($C152&gt;=AO$2,$D152,0),0)</f>
        <v>0</v>
      </c>
      <c r="AP152" s="63" t="n">
        <f aca="false">IF($B152&lt;=AP$2,IF($C152&gt;=AP$2,$D152,0),0)</f>
        <v>0</v>
      </c>
      <c r="AQ152" s="63" t="n">
        <f aca="false">IF($B152&lt;=AQ$2,IF($C152&gt;=AQ$2,$D152,0),0)</f>
        <v>0</v>
      </c>
      <c r="AR152" s="63" t="n">
        <f aca="false">IF($B152&lt;=AR$2,IF($C152&gt;=AR$2,$D152,0),0)</f>
        <v>0</v>
      </c>
      <c r="AS152" s="63" t="n">
        <f aca="false">IF($B152&lt;=AS$2,IF($C152&gt;=AS$2,$D152,0),0)</f>
        <v>0</v>
      </c>
      <c r="AT152" s="63" t="n">
        <f aca="false">IF($B152&lt;=AT$2,IF($C152&gt;=AT$2,$D152,0),0)</f>
        <v>0</v>
      </c>
      <c r="AU152" s="63" t="n">
        <f aca="false">IF($B152&lt;=AU$2,IF($C152&gt;=AU$2,$D152,0),0)</f>
        <v>0</v>
      </c>
      <c r="AV152" s="63" t="n">
        <f aca="false">IF($B152&lt;=AV$2,IF($C152&gt;=AV$2,$D152,0),0)</f>
        <v>0</v>
      </c>
      <c r="AW152" s="63" t="n">
        <f aca="false">IF($B152&lt;=AW$2,IF($C152&gt;=AW$2,$D152,0),0)</f>
        <v>0</v>
      </c>
      <c r="AX152" s="63" t="n">
        <f aca="false">IF($B152&lt;=AX$2,IF($C152&gt;=AX$2,$D152,0),0)</f>
        <v>0</v>
      </c>
      <c r="AY152" s="63" t="n">
        <f aca="false">IF($B152&lt;=AY$2,IF($C152&gt;=AY$2,$D152,0),0)</f>
        <v>0</v>
      </c>
      <c r="AZ152" s="63" t="n">
        <f aca="false">IF($B152&lt;=AZ$2,IF($C152&gt;=AZ$2,$D152,0),0)</f>
        <v>0</v>
      </c>
      <c r="BA152" s="63" t="n">
        <f aca="false">IF($B152&lt;=BA$2,IF($C152&gt;=BA$2,$D152,0),0)</f>
        <v>0</v>
      </c>
      <c r="BB152" s="63" t="n">
        <f aca="false">IF($B152&lt;=BB$2,IF($C152&gt;=BB$2,$D152,0),0)</f>
        <v>0</v>
      </c>
      <c r="BC152" s="63" t="n">
        <f aca="false">IF($B152&lt;=BC$2,IF($C152&gt;=BC$2,$D152,0),0)</f>
        <v>0</v>
      </c>
      <c r="BD152" s="63" t="n">
        <f aca="false">IF($B152&lt;=BD$2,IF($C152&gt;=BD$2,$D152,0),0)</f>
        <v>0</v>
      </c>
      <c r="BE152" s="63" t="n">
        <f aca="false">IF($B152&lt;=BE$2,IF($C152&gt;=BE$2,$D152,0),0)</f>
        <v>0</v>
      </c>
      <c r="BF152" s="63" t="n">
        <f aca="false">IF($B152&lt;=BF$2,IF($C152&gt;=BF$2,$D152,0),0)</f>
        <v>0</v>
      </c>
      <c r="BG152" s="63" t="n">
        <f aca="false">IF($B152&lt;=BG$2,IF($C152&gt;=BG$2,$D152,0),0)</f>
        <v>0</v>
      </c>
      <c r="BH152" s="63" t="n">
        <f aca="false">IF($B152&lt;=BH$2,IF($C152&gt;=BH$2,$D152,0),0)</f>
        <v>0</v>
      </c>
      <c r="BI152" s="63" t="n">
        <f aca="false">IF($B152&lt;=BI$2,IF($C152&gt;=BI$2,$D152,0),0)</f>
        <v>0</v>
      </c>
      <c r="BJ152" s="63" t="n">
        <f aca="false">IF($B152&lt;=BJ$2,IF($C152&gt;=BJ$2,$D152,0),0)</f>
        <v>0</v>
      </c>
      <c r="BK152" s="63" t="n">
        <f aca="false">IF($B152&lt;=BK$2,IF($C152&gt;=BK$2,$D152,0),0)</f>
        <v>0</v>
      </c>
      <c r="BL152" s="63" t="n">
        <f aca="false">IF($B152&lt;=BL$2,IF($C152&gt;=BL$2,$D152,0),0)</f>
        <v>0</v>
      </c>
      <c r="BM152" s="63" t="n">
        <f aca="false">IF($B152&lt;=BM$2,IF($C152&gt;=BM$2,$D152,0),0)</f>
        <v>0</v>
      </c>
      <c r="BN152" s="63" t="n">
        <f aca="false">IF($B152&lt;=BN$2,IF($C152&gt;=BN$2,$D152,0),0)</f>
        <v>0</v>
      </c>
      <c r="BO152" s="63" t="n">
        <f aca="false">IF($B152&lt;=BO$2,IF($C152&gt;=BO$2,$D152,0),0)</f>
        <v>0</v>
      </c>
      <c r="BP152" s="63" t="n">
        <f aca="false">IF($B152&lt;=BP$2,IF($C152&gt;=BP$2,$D152,0),0)</f>
        <v>0</v>
      </c>
      <c r="BQ152" s="63" t="n">
        <f aca="false">IF($B152&lt;=BQ$2,IF($C152&gt;=BQ$2,$D152,0),0)</f>
        <v>0</v>
      </c>
      <c r="BR152" s="63" t="n">
        <f aca="false">IF($B152&lt;=BR$2,IF($C152&gt;=BR$2,$D152,0),0)</f>
        <v>0</v>
      </c>
      <c r="BS152" s="63" t="n">
        <f aca="false">IF($B152&lt;=BS$2,IF($C152&gt;=BS$2,$D152,0),0)</f>
        <v>0</v>
      </c>
      <c r="BT152" s="63" t="n">
        <f aca="false">IF($B152&lt;=BT$2,IF($C152&gt;=BT$2,$D152,0),0)</f>
        <v>0</v>
      </c>
      <c r="BU152" s="63" t="n">
        <f aca="false">IF($B152&lt;=BU$2,IF($C152&gt;=BU$2,$D152,0),0)</f>
        <v>0</v>
      </c>
      <c r="BV152" s="63" t="n">
        <f aca="false">IF($B152&lt;=BV$2,IF($C152&gt;=BV$2,$D152,0),0)</f>
        <v>0</v>
      </c>
    </row>
    <row r="153" customFormat="false" ht="12.75" hidden="false" customHeight="false" outlineLevel="0" collapsed="false">
      <c r="B153" s="59" t="n">
        <v>36678</v>
      </c>
      <c r="C153" s="59" t="n">
        <v>36800</v>
      </c>
      <c r="E153" s="61" t="n">
        <v>0.325</v>
      </c>
      <c r="F153" s="7" t="s">
        <v>139</v>
      </c>
      <c r="G153" s="7" t="s">
        <v>138</v>
      </c>
      <c r="H153" s="73" t="n">
        <f aca="false">((I153-E153)*SUM(M153:AV153)*10000)</f>
        <v>-0</v>
      </c>
      <c r="I153" s="7" t="n">
        <f aca="false">I152</f>
        <v>0.315</v>
      </c>
      <c r="K153" s="7" t="str">
        <f aca="false">IF(I153=1,0,G153)</f>
        <v>west</v>
      </c>
      <c r="L153" s="63" t="n">
        <f aca="false">IF($B153&lt;=L$2,IF($C153&gt;=L$2,$D153,0),0)</f>
        <v>0</v>
      </c>
      <c r="M153" s="63" t="n">
        <f aca="false">IF($B153&lt;=M$2,IF($C153&gt;=M$2,$D153,0),0)</f>
        <v>0</v>
      </c>
      <c r="N153" s="63" t="n">
        <f aca="false">IF($B153&lt;=N$2,IF($C153&gt;=N$2,$D153,0),0)</f>
        <v>0</v>
      </c>
      <c r="O153" s="63" t="n">
        <f aca="false">IF($B153&lt;=O$2,IF($C153&gt;=O$2,$D153,0),0)</f>
        <v>0</v>
      </c>
      <c r="P153" s="63" t="n">
        <f aca="false">IF($B153&lt;=P$2,IF($C153&gt;=P$2,$D153,0),0)</f>
        <v>0</v>
      </c>
      <c r="Q153" s="63" t="n">
        <f aca="false">IF($B153&lt;=Q$2,IF($C153&gt;=Q$2,$D153,0),0)</f>
        <v>0</v>
      </c>
      <c r="R153" s="63" t="n">
        <f aca="false">IF($B153&lt;=R$2,IF($C153&gt;=R$2,$D153,0),0)</f>
        <v>0</v>
      </c>
      <c r="S153" s="63" t="n">
        <f aca="false">IF($B153&lt;=S$2,IF($C153&gt;=S$2,$D153,0),0)</f>
        <v>0</v>
      </c>
      <c r="T153" s="63" t="n">
        <f aca="false">IF($B153&lt;=T$2,IF($C153&gt;=T$2,$D153,0),0)</f>
        <v>0</v>
      </c>
      <c r="U153" s="63" t="n">
        <f aca="false">IF($B153&lt;=U$2,IF($C153&gt;=U$2,$D153,0),0)</f>
        <v>0</v>
      </c>
      <c r="V153" s="63" t="n">
        <f aca="false">IF($B153&lt;=V$2,IF($C153&gt;=V$2,$D153,0),0)</f>
        <v>0</v>
      </c>
      <c r="W153" s="63" t="n">
        <f aca="false">IF($B153&lt;=W$2,IF($C153&gt;=W$2,$D153,0),0)</f>
        <v>0</v>
      </c>
      <c r="X153" s="63" t="n">
        <f aca="false">IF($B153&lt;=X$2,IF($C153&gt;=X$2,$D153,0),0)</f>
        <v>0</v>
      </c>
      <c r="Y153" s="63" t="n">
        <f aca="false">IF($B153&lt;=Y$2,IF($C153&gt;=Y$2,$D153,0),0)</f>
        <v>0</v>
      </c>
      <c r="Z153" s="63" t="n">
        <f aca="false">IF($B153&lt;=Z$2,IF($C153&gt;=Z$2,$D153,0),0)</f>
        <v>0</v>
      </c>
      <c r="AA153" s="63" t="n">
        <f aca="false">IF($B153&lt;=AA$2,IF($C153&gt;=AA$2,$D153,0),0)</f>
        <v>0</v>
      </c>
      <c r="AB153" s="63" t="n">
        <f aca="false">IF($B153&lt;=AB$2,IF($C153&gt;=AB$2,$D153,0),0)</f>
        <v>0</v>
      </c>
      <c r="AC153" s="63" t="n">
        <f aca="false">IF($B153&lt;=AC$2,IF($C153&gt;=AC$2,$D153,0),0)</f>
        <v>0</v>
      </c>
      <c r="AD153" s="63" t="n">
        <f aca="false">IF($B153&lt;=AD$2,IF($C153&gt;=AD$2,$D153,0),0)</f>
        <v>0</v>
      </c>
      <c r="AE153" s="63" t="n">
        <f aca="false">IF($B153&lt;=AE$2,IF($C153&gt;=AE$2,$D153,0),0)</f>
        <v>0</v>
      </c>
      <c r="AF153" s="63" t="n">
        <f aca="false">IF($B153&lt;=AF$2,IF($C153&gt;=AF$2,$D153,0),0)</f>
        <v>0</v>
      </c>
      <c r="AG153" s="63" t="n">
        <f aca="false">IF($B153&lt;=AG$2,IF($C153&gt;=AG$2,$D153,0),0)</f>
        <v>0</v>
      </c>
      <c r="AH153" s="63" t="n">
        <f aca="false">IF($B153&lt;=AH$2,IF($C153&gt;=AH$2,$D153,0),0)</f>
        <v>0</v>
      </c>
      <c r="AI153" s="63" t="n">
        <f aca="false">IF($B153&lt;=AI$2,IF($C153&gt;=AI$2,$D153,0),0)</f>
        <v>0</v>
      </c>
      <c r="AJ153" s="63" t="n">
        <f aca="false">IF($B153&lt;=AJ$2,IF($C153&gt;=AJ$2,$D153,0),0)</f>
        <v>0</v>
      </c>
      <c r="AK153" s="63" t="n">
        <f aca="false">IF($B153&lt;=AK$2,IF($C153&gt;=AK$2,$D153,0),0)</f>
        <v>0</v>
      </c>
      <c r="AL153" s="63" t="n">
        <f aca="false">IF($B153&lt;=AL$2,IF($C153&gt;=AL$2,$D153,0),0)</f>
        <v>0</v>
      </c>
      <c r="AM153" s="63" t="n">
        <f aca="false">IF($B153&lt;=AM$2,IF($C153&gt;=AM$2,$D153,0),0)</f>
        <v>0</v>
      </c>
      <c r="AN153" s="63" t="n">
        <f aca="false">IF($B153&lt;=AN$2,IF($C153&gt;=AN$2,$D153,0),0)</f>
        <v>0</v>
      </c>
      <c r="AO153" s="63" t="n">
        <f aca="false">IF($B153&lt;=AO$2,IF($C153&gt;=AO$2,$D153,0),0)</f>
        <v>0</v>
      </c>
      <c r="AP153" s="63" t="n">
        <f aca="false">IF($B153&lt;=AP$2,IF($C153&gt;=AP$2,$D153,0),0)</f>
        <v>0</v>
      </c>
      <c r="AQ153" s="63" t="n">
        <f aca="false">IF($B153&lt;=AQ$2,IF($C153&gt;=AQ$2,$D153,0),0)</f>
        <v>0</v>
      </c>
      <c r="AR153" s="63" t="n">
        <f aca="false">IF($B153&lt;=AR$2,IF($C153&gt;=AR$2,$D153,0),0)</f>
        <v>0</v>
      </c>
      <c r="AS153" s="63" t="n">
        <f aca="false">IF($B153&lt;=AS$2,IF($C153&gt;=AS$2,$D153,0),0)</f>
        <v>0</v>
      </c>
      <c r="AT153" s="63" t="n">
        <f aca="false">IF($B153&lt;=AT$2,IF($C153&gt;=AT$2,$D153,0),0)</f>
        <v>0</v>
      </c>
      <c r="AU153" s="63" t="n">
        <f aca="false">IF($B153&lt;=AU$2,IF($C153&gt;=AU$2,$D153,0),0)</f>
        <v>0</v>
      </c>
      <c r="AV153" s="63" t="n">
        <f aca="false">IF($B153&lt;=AV$2,IF($C153&gt;=AV$2,$D153,0),0)</f>
        <v>0</v>
      </c>
      <c r="AW153" s="63" t="n">
        <f aca="false">IF($B153&lt;=AW$2,IF($C153&gt;=AW$2,$D153,0),0)</f>
        <v>0</v>
      </c>
      <c r="AX153" s="63" t="n">
        <f aca="false">IF($B153&lt;=AX$2,IF($C153&gt;=AX$2,$D153,0),0)</f>
        <v>0</v>
      </c>
      <c r="AY153" s="63" t="n">
        <f aca="false">IF($B153&lt;=AY$2,IF($C153&gt;=AY$2,$D153,0),0)</f>
        <v>0</v>
      </c>
      <c r="AZ153" s="63" t="n">
        <f aca="false">IF($B153&lt;=AZ$2,IF($C153&gt;=AZ$2,$D153,0),0)</f>
        <v>0</v>
      </c>
      <c r="BA153" s="63" t="n">
        <f aca="false">IF($B153&lt;=BA$2,IF($C153&gt;=BA$2,$D153,0),0)</f>
        <v>0</v>
      </c>
      <c r="BB153" s="63" t="n">
        <f aca="false">IF($B153&lt;=BB$2,IF($C153&gt;=BB$2,$D153,0),0)</f>
        <v>0</v>
      </c>
      <c r="BC153" s="63" t="n">
        <f aca="false">IF($B153&lt;=BC$2,IF($C153&gt;=BC$2,$D153,0),0)</f>
        <v>0</v>
      </c>
      <c r="BD153" s="63" t="n">
        <f aca="false">IF($B153&lt;=BD$2,IF($C153&gt;=BD$2,$D153,0),0)</f>
        <v>0</v>
      </c>
      <c r="BE153" s="63" t="n">
        <f aca="false">IF($B153&lt;=BE$2,IF($C153&gt;=BE$2,$D153,0),0)</f>
        <v>0</v>
      </c>
      <c r="BF153" s="63" t="n">
        <f aca="false">IF($B153&lt;=BF$2,IF($C153&gt;=BF$2,$D153,0),0)</f>
        <v>0</v>
      </c>
      <c r="BG153" s="63" t="n">
        <f aca="false">IF($B153&lt;=BG$2,IF($C153&gt;=BG$2,$D153,0),0)</f>
        <v>0</v>
      </c>
      <c r="BH153" s="63" t="n">
        <f aca="false">IF($B153&lt;=BH$2,IF($C153&gt;=BH$2,$D153,0),0)</f>
        <v>0</v>
      </c>
      <c r="BI153" s="63" t="n">
        <f aca="false">IF($B153&lt;=BI$2,IF($C153&gt;=BI$2,$D153,0),0)</f>
        <v>0</v>
      </c>
      <c r="BJ153" s="63" t="n">
        <f aca="false">IF($B153&lt;=BJ$2,IF($C153&gt;=BJ$2,$D153,0),0)</f>
        <v>0</v>
      </c>
      <c r="BK153" s="63" t="n">
        <f aca="false">IF($B153&lt;=BK$2,IF($C153&gt;=BK$2,$D153,0),0)</f>
        <v>0</v>
      </c>
      <c r="BL153" s="63" t="n">
        <f aca="false">IF($B153&lt;=BL$2,IF($C153&gt;=BL$2,$D153,0),0)</f>
        <v>0</v>
      </c>
      <c r="BM153" s="63" t="n">
        <f aca="false">IF($B153&lt;=BM$2,IF($C153&gt;=BM$2,$D153,0),0)</f>
        <v>0</v>
      </c>
      <c r="BN153" s="63" t="n">
        <f aca="false">IF($B153&lt;=BN$2,IF($C153&gt;=BN$2,$D153,0),0)</f>
        <v>0</v>
      </c>
      <c r="BO153" s="63" t="n">
        <f aca="false">IF($B153&lt;=BO$2,IF($C153&gt;=BO$2,$D153,0),0)</f>
        <v>0</v>
      </c>
      <c r="BP153" s="63" t="n">
        <f aca="false">IF($B153&lt;=BP$2,IF($C153&gt;=BP$2,$D153,0),0)</f>
        <v>0</v>
      </c>
      <c r="BQ153" s="63" t="n">
        <f aca="false">IF($B153&lt;=BQ$2,IF($C153&gt;=BQ$2,$D153,0),0)</f>
        <v>0</v>
      </c>
      <c r="BR153" s="63" t="n">
        <f aca="false">IF($B153&lt;=BR$2,IF($C153&gt;=BR$2,$D153,0),0)</f>
        <v>0</v>
      </c>
      <c r="BS153" s="63" t="n">
        <f aca="false">IF($B153&lt;=BS$2,IF($C153&gt;=BS$2,$D153,0),0)</f>
        <v>0</v>
      </c>
      <c r="BT153" s="63" t="n">
        <f aca="false">IF($B153&lt;=BT$2,IF($C153&gt;=BT$2,$D153,0),0)</f>
        <v>0</v>
      </c>
      <c r="BU153" s="63" t="n">
        <f aca="false">IF($B153&lt;=BU$2,IF($C153&gt;=BU$2,$D153,0),0)</f>
        <v>0</v>
      </c>
      <c r="BV153" s="63" t="n">
        <f aca="false">IF($B153&lt;=BV$2,IF($C153&gt;=BV$2,$D153,0),0)</f>
        <v>0</v>
      </c>
    </row>
    <row r="154" customFormat="false" ht="12.75" hidden="false" customHeight="false" outlineLevel="0" collapsed="false">
      <c r="B154" s="59" t="n">
        <v>36678</v>
      </c>
      <c r="C154" s="59" t="n">
        <v>36800</v>
      </c>
      <c r="E154" s="61" t="n">
        <v>0.315</v>
      </c>
      <c r="F154" s="7" t="s">
        <v>139</v>
      </c>
      <c r="G154" s="7" t="s">
        <v>138</v>
      </c>
      <c r="H154" s="73" t="n">
        <f aca="false">((I154-E154)*SUM(M154:AV154)*10000)</f>
        <v>0</v>
      </c>
      <c r="I154" s="7" t="n">
        <f aca="false">I153</f>
        <v>0.315</v>
      </c>
      <c r="K154" s="7" t="str">
        <f aca="false">IF(I154=1,0,G154)</f>
        <v>west</v>
      </c>
      <c r="L154" s="63" t="n">
        <f aca="false">IF($B154&lt;=L$2,IF($C154&gt;=L$2,$D154,0),0)</f>
        <v>0</v>
      </c>
      <c r="M154" s="63" t="n">
        <f aca="false">IF($B154&lt;=M$2,IF($C154&gt;=M$2,$D154,0),0)</f>
        <v>0</v>
      </c>
      <c r="N154" s="63" t="n">
        <f aca="false">IF($B154&lt;=N$2,IF($C154&gt;=N$2,$D154,0),0)</f>
        <v>0</v>
      </c>
      <c r="O154" s="63" t="n">
        <f aca="false">IF($B154&lt;=O$2,IF($C154&gt;=O$2,$D154,0),0)</f>
        <v>0</v>
      </c>
      <c r="P154" s="63" t="n">
        <f aca="false">IF($B154&lt;=P$2,IF($C154&gt;=P$2,$D154,0),0)</f>
        <v>0</v>
      </c>
      <c r="Q154" s="63" t="n">
        <f aca="false">IF($B154&lt;=Q$2,IF($C154&gt;=Q$2,$D154,0),0)</f>
        <v>0</v>
      </c>
      <c r="R154" s="63" t="n">
        <f aca="false">IF($B154&lt;=R$2,IF($C154&gt;=R$2,$D154,0),0)</f>
        <v>0</v>
      </c>
      <c r="S154" s="63" t="n">
        <f aca="false">IF($B154&lt;=S$2,IF($C154&gt;=S$2,$D154,0),0)</f>
        <v>0</v>
      </c>
      <c r="T154" s="63" t="n">
        <f aca="false">IF($B154&lt;=T$2,IF($C154&gt;=T$2,$D154,0),0)</f>
        <v>0</v>
      </c>
      <c r="U154" s="63" t="n">
        <f aca="false">IF($B154&lt;=U$2,IF($C154&gt;=U$2,$D154,0),0)</f>
        <v>0</v>
      </c>
      <c r="V154" s="63" t="n">
        <f aca="false">IF($B154&lt;=V$2,IF($C154&gt;=V$2,$D154,0),0)</f>
        <v>0</v>
      </c>
      <c r="W154" s="63" t="n">
        <f aca="false">IF($B154&lt;=W$2,IF($C154&gt;=W$2,$D154,0),0)</f>
        <v>0</v>
      </c>
      <c r="X154" s="63" t="n">
        <f aca="false">IF($B154&lt;=X$2,IF($C154&gt;=X$2,$D154,0),0)</f>
        <v>0</v>
      </c>
      <c r="Y154" s="63" t="n">
        <f aca="false">IF($B154&lt;=Y$2,IF($C154&gt;=Y$2,$D154,0),0)</f>
        <v>0</v>
      </c>
      <c r="Z154" s="63" t="n">
        <f aca="false">IF($B154&lt;=Z$2,IF($C154&gt;=Z$2,$D154,0),0)</f>
        <v>0</v>
      </c>
      <c r="AA154" s="63" t="n">
        <f aca="false">IF($B154&lt;=AA$2,IF($C154&gt;=AA$2,$D154,0),0)</f>
        <v>0</v>
      </c>
      <c r="AB154" s="63" t="n">
        <f aca="false">IF($B154&lt;=AB$2,IF($C154&gt;=AB$2,$D154,0),0)</f>
        <v>0</v>
      </c>
      <c r="AC154" s="63" t="n">
        <f aca="false">IF($B154&lt;=AC$2,IF($C154&gt;=AC$2,$D154,0),0)</f>
        <v>0</v>
      </c>
      <c r="AD154" s="63" t="n">
        <f aca="false">IF($B154&lt;=AD$2,IF($C154&gt;=AD$2,$D154,0),0)</f>
        <v>0</v>
      </c>
      <c r="AE154" s="63" t="n">
        <f aca="false">IF($B154&lt;=AE$2,IF($C154&gt;=AE$2,$D154,0),0)</f>
        <v>0</v>
      </c>
      <c r="AF154" s="63" t="n">
        <f aca="false">IF($B154&lt;=AF$2,IF($C154&gt;=AF$2,$D154,0),0)</f>
        <v>0</v>
      </c>
      <c r="AG154" s="63" t="n">
        <f aca="false">IF($B154&lt;=AG$2,IF($C154&gt;=AG$2,$D154,0),0)</f>
        <v>0</v>
      </c>
      <c r="AH154" s="63" t="n">
        <f aca="false">IF($B154&lt;=AH$2,IF($C154&gt;=AH$2,$D154,0),0)</f>
        <v>0</v>
      </c>
      <c r="AI154" s="63" t="n">
        <f aca="false">IF($B154&lt;=AI$2,IF($C154&gt;=AI$2,$D154,0),0)</f>
        <v>0</v>
      </c>
      <c r="AJ154" s="63" t="n">
        <f aca="false">IF($B154&lt;=AJ$2,IF($C154&gt;=AJ$2,$D154,0),0)</f>
        <v>0</v>
      </c>
      <c r="AK154" s="63" t="n">
        <f aca="false">IF($B154&lt;=AK$2,IF($C154&gt;=AK$2,$D154,0),0)</f>
        <v>0</v>
      </c>
      <c r="AL154" s="63" t="n">
        <f aca="false">IF($B154&lt;=AL$2,IF($C154&gt;=AL$2,$D154,0),0)</f>
        <v>0</v>
      </c>
      <c r="AM154" s="63" t="n">
        <f aca="false">IF($B154&lt;=AM$2,IF($C154&gt;=AM$2,$D154,0),0)</f>
        <v>0</v>
      </c>
      <c r="AN154" s="63" t="n">
        <f aca="false">IF($B154&lt;=AN$2,IF($C154&gt;=AN$2,$D154,0),0)</f>
        <v>0</v>
      </c>
      <c r="AO154" s="63" t="n">
        <f aca="false">IF($B154&lt;=AO$2,IF($C154&gt;=AO$2,$D154,0),0)</f>
        <v>0</v>
      </c>
      <c r="AP154" s="63" t="n">
        <f aca="false">IF($B154&lt;=AP$2,IF($C154&gt;=AP$2,$D154,0),0)</f>
        <v>0</v>
      </c>
      <c r="AQ154" s="63" t="n">
        <f aca="false">IF($B154&lt;=AQ$2,IF($C154&gt;=AQ$2,$D154,0),0)</f>
        <v>0</v>
      </c>
      <c r="AR154" s="63" t="n">
        <f aca="false">IF($B154&lt;=AR$2,IF($C154&gt;=AR$2,$D154,0),0)</f>
        <v>0</v>
      </c>
      <c r="AS154" s="63" t="n">
        <f aca="false">IF($B154&lt;=AS$2,IF($C154&gt;=AS$2,$D154,0),0)</f>
        <v>0</v>
      </c>
      <c r="AT154" s="63" t="n">
        <f aca="false">IF($B154&lt;=AT$2,IF($C154&gt;=AT$2,$D154,0),0)</f>
        <v>0</v>
      </c>
      <c r="AU154" s="63" t="n">
        <f aca="false">IF($B154&lt;=AU$2,IF($C154&gt;=AU$2,$D154,0),0)</f>
        <v>0</v>
      </c>
      <c r="AV154" s="63" t="n">
        <f aca="false">IF($B154&lt;=AV$2,IF($C154&gt;=AV$2,$D154,0),0)</f>
        <v>0</v>
      </c>
      <c r="AW154" s="63" t="n">
        <f aca="false">IF($B154&lt;=AW$2,IF($C154&gt;=AW$2,$D154,0),0)</f>
        <v>0</v>
      </c>
      <c r="AX154" s="63" t="n">
        <f aca="false">IF($B154&lt;=AX$2,IF($C154&gt;=AX$2,$D154,0),0)</f>
        <v>0</v>
      </c>
      <c r="AY154" s="63" t="n">
        <f aca="false">IF($B154&lt;=AY$2,IF($C154&gt;=AY$2,$D154,0),0)</f>
        <v>0</v>
      </c>
      <c r="AZ154" s="63" t="n">
        <f aca="false">IF($B154&lt;=AZ$2,IF($C154&gt;=AZ$2,$D154,0),0)</f>
        <v>0</v>
      </c>
      <c r="BA154" s="63" t="n">
        <f aca="false">IF($B154&lt;=BA$2,IF($C154&gt;=BA$2,$D154,0),0)</f>
        <v>0</v>
      </c>
      <c r="BB154" s="63" t="n">
        <f aca="false">IF($B154&lt;=BB$2,IF($C154&gt;=BB$2,$D154,0),0)</f>
        <v>0</v>
      </c>
      <c r="BC154" s="63" t="n">
        <f aca="false">IF($B154&lt;=BC$2,IF($C154&gt;=BC$2,$D154,0),0)</f>
        <v>0</v>
      </c>
      <c r="BD154" s="63" t="n">
        <f aca="false">IF($B154&lt;=BD$2,IF($C154&gt;=BD$2,$D154,0),0)</f>
        <v>0</v>
      </c>
      <c r="BE154" s="63" t="n">
        <f aca="false">IF($B154&lt;=BE$2,IF($C154&gt;=BE$2,$D154,0),0)</f>
        <v>0</v>
      </c>
      <c r="BF154" s="63" t="n">
        <f aca="false">IF($B154&lt;=BF$2,IF($C154&gt;=BF$2,$D154,0),0)</f>
        <v>0</v>
      </c>
      <c r="BG154" s="63" t="n">
        <f aca="false">IF($B154&lt;=BG$2,IF($C154&gt;=BG$2,$D154,0),0)</f>
        <v>0</v>
      </c>
      <c r="BH154" s="63" t="n">
        <f aca="false">IF($B154&lt;=BH$2,IF($C154&gt;=BH$2,$D154,0),0)</f>
        <v>0</v>
      </c>
      <c r="BI154" s="63" t="n">
        <f aca="false">IF($B154&lt;=BI$2,IF($C154&gt;=BI$2,$D154,0),0)</f>
        <v>0</v>
      </c>
      <c r="BJ154" s="63" t="n">
        <f aca="false">IF($B154&lt;=BJ$2,IF($C154&gt;=BJ$2,$D154,0),0)</f>
        <v>0</v>
      </c>
      <c r="BK154" s="63" t="n">
        <f aca="false">IF($B154&lt;=BK$2,IF($C154&gt;=BK$2,$D154,0),0)</f>
        <v>0</v>
      </c>
      <c r="BL154" s="63" t="n">
        <f aca="false">IF($B154&lt;=BL$2,IF($C154&gt;=BL$2,$D154,0),0)</f>
        <v>0</v>
      </c>
      <c r="BM154" s="63" t="n">
        <f aca="false">IF($B154&lt;=BM$2,IF($C154&gt;=BM$2,$D154,0),0)</f>
        <v>0</v>
      </c>
      <c r="BN154" s="63" t="n">
        <f aca="false">IF($B154&lt;=BN$2,IF($C154&gt;=BN$2,$D154,0),0)</f>
        <v>0</v>
      </c>
      <c r="BO154" s="63" t="n">
        <f aca="false">IF($B154&lt;=BO$2,IF($C154&gt;=BO$2,$D154,0),0)</f>
        <v>0</v>
      </c>
      <c r="BP154" s="63" t="n">
        <f aca="false">IF($B154&lt;=BP$2,IF($C154&gt;=BP$2,$D154,0),0)</f>
        <v>0</v>
      </c>
      <c r="BQ154" s="63" t="n">
        <f aca="false">IF($B154&lt;=BQ$2,IF($C154&gt;=BQ$2,$D154,0),0)</f>
        <v>0</v>
      </c>
      <c r="BR154" s="63" t="n">
        <f aca="false">IF($B154&lt;=BR$2,IF($C154&gt;=BR$2,$D154,0),0)</f>
        <v>0</v>
      </c>
      <c r="BS154" s="63" t="n">
        <f aca="false">IF($B154&lt;=BS$2,IF($C154&gt;=BS$2,$D154,0),0)</f>
        <v>0</v>
      </c>
      <c r="BT154" s="63" t="n">
        <f aca="false">IF($B154&lt;=BT$2,IF($C154&gt;=BT$2,$D154,0),0)</f>
        <v>0</v>
      </c>
      <c r="BU154" s="63" t="n">
        <f aca="false">IF($B154&lt;=BU$2,IF($C154&gt;=BU$2,$D154,0),0)</f>
        <v>0</v>
      </c>
      <c r="BV154" s="63" t="n">
        <f aca="false">IF($B154&lt;=BV$2,IF($C154&gt;=BV$2,$D154,0),0)</f>
        <v>0</v>
      </c>
    </row>
    <row r="155" customFormat="false" ht="12.75" hidden="false" customHeight="false" outlineLevel="0" collapsed="false">
      <c r="B155" s="59" t="n">
        <v>36678</v>
      </c>
      <c r="C155" s="59" t="n">
        <v>36800</v>
      </c>
      <c r="E155" s="61" t="n">
        <v>0.255</v>
      </c>
      <c r="F155" s="7" t="s">
        <v>139</v>
      </c>
      <c r="G155" s="7" t="s">
        <v>138</v>
      </c>
      <c r="H155" s="73" t="n">
        <f aca="false">((I155-E155)*SUM(M155:AV155)*10000)</f>
        <v>0</v>
      </c>
      <c r="I155" s="7" t="n">
        <f aca="false">I154</f>
        <v>0.315</v>
      </c>
      <c r="K155" s="7" t="str">
        <f aca="false">IF(I155=1,0,G155)</f>
        <v>west</v>
      </c>
      <c r="L155" s="63" t="n">
        <f aca="false">IF($B155&lt;=L$2,IF($C155&gt;=L$2,$D155,0),0)</f>
        <v>0</v>
      </c>
      <c r="M155" s="63" t="n">
        <f aca="false">IF($B155&lt;=M$2,IF($C155&gt;=M$2,$D155,0),0)</f>
        <v>0</v>
      </c>
      <c r="N155" s="63" t="n">
        <f aca="false">IF($B155&lt;=N$2,IF($C155&gt;=N$2,$D155,0),0)</f>
        <v>0</v>
      </c>
      <c r="O155" s="63" t="n">
        <f aca="false">IF($B155&lt;=O$2,IF($C155&gt;=O$2,$D155,0),0)</f>
        <v>0</v>
      </c>
      <c r="P155" s="63" t="n">
        <f aca="false">IF($B155&lt;=P$2,IF($C155&gt;=P$2,$D155,0),0)</f>
        <v>0</v>
      </c>
      <c r="Q155" s="63" t="n">
        <f aca="false">IF($B155&lt;=Q$2,IF($C155&gt;=Q$2,$D155,0),0)</f>
        <v>0</v>
      </c>
      <c r="R155" s="63" t="n">
        <f aca="false">IF($B155&lt;=R$2,IF($C155&gt;=R$2,$D155,0),0)</f>
        <v>0</v>
      </c>
      <c r="S155" s="63" t="n">
        <f aca="false">IF($B155&lt;=S$2,IF($C155&gt;=S$2,$D155,0),0)</f>
        <v>0</v>
      </c>
      <c r="T155" s="63" t="n">
        <f aca="false">IF($B155&lt;=T$2,IF($C155&gt;=T$2,$D155,0),0)</f>
        <v>0</v>
      </c>
      <c r="U155" s="63" t="n">
        <f aca="false">IF($B155&lt;=U$2,IF($C155&gt;=U$2,$D155,0),0)</f>
        <v>0</v>
      </c>
      <c r="V155" s="63" t="n">
        <f aca="false">IF($B155&lt;=V$2,IF($C155&gt;=V$2,$D155,0),0)</f>
        <v>0</v>
      </c>
      <c r="W155" s="63" t="n">
        <f aca="false">IF($B155&lt;=W$2,IF($C155&gt;=W$2,$D155,0),0)</f>
        <v>0</v>
      </c>
      <c r="X155" s="63" t="n">
        <f aca="false">IF($B155&lt;=X$2,IF($C155&gt;=X$2,$D155,0),0)</f>
        <v>0</v>
      </c>
      <c r="Y155" s="63" t="n">
        <f aca="false">IF($B155&lt;=Y$2,IF($C155&gt;=Y$2,$D155,0),0)</f>
        <v>0</v>
      </c>
      <c r="Z155" s="63" t="n">
        <f aca="false">IF($B155&lt;=Z$2,IF($C155&gt;=Z$2,$D155,0),0)</f>
        <v>0</v>
      </c>
      <c r="AA155" s="63" t="n">
        <f aca="false">IF($B155&lt;=AA$2,IF($C155&gt;=AA$2,$D155,0),0)</f>
        <v>0</v>
      </c>
      <c r="AB155" s="63" t="n">
        <f aca="false">IF($B155&lt;=AB$2,IF($C155&gt;=AB$2,$D155,0),0)</f>
        <v>0</v>
      </c>
      <c r="AC155" s="63" t="n">
        <f aca="false">IF($B155&lt;=AC$2,IF($C155&gt;=AC$2,$D155,0),0)</f>
        <v>0</v>
      </c>
      <c r="AD155" s="63" t="n">
        <f aca="false">IF($B155&lt;=AD$2,IF($C155&gt;=AD$2,$D155,0),0)</f>
        <v>0</v>
      </c>
      <c r="AE155" s="63" t="n">
        <f aca="false">IF($B155&lt;=AE$2,IF($C155&gt;=AE$2,$D155,0),0)</f>
        <v>0</v>
      </c>
      <c r="AF155" s="63" t="n">
        <f aca="false">IF($B155&lt;=AF$2,IF($C155&gt;=AF$2,$D155,0),0)</f>
        <v>0</v>
      </c>
      <c r="AG155" s="63" t="n">
        <f aca="false">IF($B155&lt;=AG$2,IF($C155&gt;=AG$2,$D155,0),0)</f>
        <v>0</v>
      </c>
      <c r="AH155" s="63" t="n">
        <f aca="false">IF($B155&lt;=AH$2,IF($C155&gt;=AH$2,$D155,0),0)</f>
        <v>0</v>
      </c>
      <c r="AI155" s="63" t="n">
        <f aca="false">IF($B155&lt;=AI$2,IF($C155&gt;=AI$2,$D155,0),0)</f>
        <v>0</v>
      </c>
      <c r="AJ155" s="63" t="n">
        <f aca="false">IF($B155&lt;=AJ$2,IF($C155&gt;=AJ$2,$D155,0),0)</f>
        <v>0</v>
      </c>
      <c r="AK155" s="63" t="n">
        <f aca="false">IF($B155&lt;=AK$2,IF($C155&gt;=AK$2,$D155,0),0)</f>
        <v>0</v>
      </c>
      <c r="AL155" s="63" t="n">
        <f aca="false">IF($B155&lt;=AL$2,IF($C155&gt;=AL$2,$D155,0),0)</f>
        <v>0</v>
      </c>
      <c r="AM155" s="63" t="n">
        <f aca="false">IF($B155&lt;=AM$2,IF($C155&gt;=AM$2,$D155,0),0)</f>
        <v>0</v>
      </c>
      <c r="AN155" s="63" t="n">
        <f aca="false">IF($B155&lt;=AN$2,IF($C155&gt;=AN$2,$D155,0),0)</f>
        <v>0</v>
      </c>
      <c r="AO155" s="63" t="n">
        <f aca="false">IF($B155&lt;=AO$2,IF($C155&gt;=AO$2,$D155,0),0)</f>
        <v>0</v>
      </c>
      <c r="AP155" s="63" t="n">
        <f aca="false">IF($B155&lt;=AP$2,IF($C155&gt;=AP$2,$D155,0),0)</f>
        <v>0</v>
      </c>
      <c r="AQ155" s="63" t="n">
        <f aca="false">IF($B155&lt;=AQ$2,IF($C155&gt;=AQ$2,$D155,0),0)</f>
        <v>0</v>
      </c>
      <c r="AR155" s="63" t="n">
        <f aca="false">IF($B155&lt;=AR$2,IF($C155&gt;=AR$2,$D155,0),0)</f>
        <v>0</v>
      </c>
      <c r="AS155" s="63" t="n">
        <f aca="false">IF($B155&lt;=AS$2,IF($C155&gt;=AS$2,$D155,0),0)</f>
        <v>0</v>
      </c>
      <c r="AT155" s="63" t="n">
        <f aca="false">IF($B155&lt;=AT$2,IF($C155&gt;=AT$2,$D155,0),0)</f>
        <v>0</v>
      </c>
      <c r="AU155" s="63" t="n">
        <f aca="false">IF($B155&lt;=AU$2,IF($C155&gt;=AU$2,$D155,0),0)</f>
        <v>0</v>
      </c>
      <c r="AV155" s="63" t="n">
        <f aca="false">IF($B155&lt;=AV$2,IF($C155&gt;=AV$2,$D155,0),0)</f>
        <v>0</v>
      </c>
      <c r="AW155" s="63" t="n">
        <f aca="false">IF($B155&lt;=AW$2,IF($C155&gt;=AW$2,$D155,0),0)</f>
        <v>0</v>
      </c>
      <c r="AX155" s="63" t="n">
        <f aca="false">IF($B155&lt;=AX$2,IF($C155&gt;=AX$2,$D155,0),0)</f>
        <v>0</v>
      </c>
      <c r="AY155" s="63" t="n">
        <f aca="false">IF($B155&lt;=AY$2,IF($C155&gt;=AY$2,$D155,0),0)</f>
        <v>0</v>
      </c>
      <c r="AZ155" s="63" t="n">
        <f aca="false">IF($B155&lt;=AZ$2,IF($C155&gt;=AZ$2,$D155,0),0)</f>
        <v>0</v>
      </c>
      <c r="BA155" s="63" t="n">
        <f aca="false">IF($B155&lt;=BA$2,IF($C155&gt;=BA$2,$D155,0),0)</f>
        <v>0</v>
      </c>
      <c r="BB155" s="63" t="n">
        <f aca="false">IF($B155&lt;=BB$2,IF($C155&gt;=BB$2,$D155,0),0)</f>
        <v>0</v>
      </c>
      <c r="BC155" s="63" t="n">
        <f aca="false">IF($B155&lt;=BC$2,IF($C155&gt;=BC$2,$D155,0),0)</f>
        <v>0</v>
      </c>
      <c r="BD155" s="63" t="n">
        <f aca="false">IF($B155&lt;=BD$2,IF($C155&gt;=BD$2,$D155,0),0)</f>
        <v>0</v>
      </c>
      <c r="BE155" s="63" t="n">
        <f aca="false">IF($B155&lt;=BE$2,IF($C155&gt;=BE$2,$D155,0),0)</f>
        <v>0</v>
      </c>
      <c r="BF155" s="63" t="n">
        <f aca="false">IF($B155&lt;=BF$2,IF($C155&gt;=BF$2,$D155,0),0)</f>
        <v>0</v>
      </c>
      <c r="BG155" s="63" t="n">
        <f aca="false">IF($B155&lt;=BG$2,IF($C155&gt;=BG$2,$D155,0),0)</f>
        <v>0</v>
      </c>
      <c r="BH155" s="63" t="n">
        <f aca="false">IF($B155&lt;=BH$2,IF($C155&gt;=BH$2,$D155,0),0)</f>
        <v>0</v>
      </c>
      <c r="BI155" s="63" t="n">
        <f aca="false">IF($B155&lt;=BI$2,IF($C155&gt;=BI$2,$D155,0),0)</f>
        <v>0</v>
      </c>
      <c r="BJ155" s="63" t="n">
        <f aca="false">IF($B155&lt;=BJ$2,IF($C155&gt;=BJ$2,$D155,0),0)</f>
        <v>0</v>
      </c>
      <c r="BK155" s="63" t="n">
        <f aca="false">IF($B155&lt;=BK$2,IF($C155&gt;=BK$2,$D155,0),0)</f>
        <v>0</v>
      </c>
      <c r="BL155" s="63" t="n">
        <f aca="false">IF($B155&lt;=BL$2,IF($C155&gt;=BL$2,$D155,0),0)</f>
        <v>0</v>
      </c>
      <c r="BM155" s="63" t="n">
        <f aca="false">IF($B155&lt;=BM$2,IF($C155&gt;=BM$2,$D155,0),0)</f>
        <v>0</v>
      </c>
      <c r="BN155" s="63" t="n">
        <f aca="false">IF($B155&lt;=BN$2,IF($C155&gt;=BN$2,$D155,0),0)</f>
        <v>0</v>
      </c>
      <c r="BO155" s="63" t="n">
        <f aca="false">IF($B155&lt;=BO$2,IF($C155&gt;=BO$2,$D155,0),0)</f>
        <v>0</v>
      </c>
      <c r="BP155" s="63" t="n">
        <f aca="false">IF($B155&lt;=BP$2,IF($C155&gt;=BP$2,$D155,0),0)</f>
        <v>0</v>
      </c>
      <c r="BQ155" s="63" t="n">
        <f aca="false">IF($B155&lt;=BQ$2,IF($C155&gt;=BQ$2,$D155,0),0)</f>
        <v>0</v>
      </c>
      <c r="BR155" s="63" t="n">
        <f aca="false">IF($B155&lt;=BR$2,IF($C155&gt;=BR$2,$D155,0),0)</f>
        <v>0</v>
      </c>
      <c r="BS155" s="63" t="n">
        <f aca="false">IF($B155&lt;=BS$2,IF($C155&gt;=BS$2,$D155,0),0)</f>
        <v>0</v>
      </c>
      <c r="BT155" s="63" t="n">
        <f aca="false">IF($B155&lt;=BT$2,IF($C155&gt;=BT$2,$D155,0),0)</f>
        <v>0</v>
      </c>
      <c r="BU155" s="63" t="n">
        <f aca="false">IF($B155&lt;=BU$2,IF($C155&gt;=BU$2,$D155,0),0)</f>
        <v>0</v>
      </c>
      <c r="BV155" s="63" t="n">
        <f aca="false">IF($B155&lt;=BV$2,IF($C155&gt;=BV$2,$D155,0),0)</f>
        <v>0</v>
      </c>
    </row>
    <row r="156" customFormat="false" ht="12.75" hidden="false" customHeight="false" outlineLevel="0" collapsed="false">
      <c r="B156" s="59" t="n">
        <v>36678</v>
      </c>
      <c r="C156" s="59" t="n">
        <v>36800</v>
      </c>
      <c r="E156" s="61" t="n">
        <v>0.285</v>
      </c>
      <c r="F156" s="7" t="s">
        <v>139</v>
      </c>
      <c r="G156" s="7" t="s">
        <v>138</v>
      </c>
      <c r="H156" s="73" t="n">
        <f aca="false">((I156-E156)*SUM(M156:AV156)*10000)</f>
        <v>0</v>
      </c>
      <c r="I156" s="7" t="n">
        <f aca="false">I155</f>
        <v>0.315</v>
      </c>
      <c r="K156" s="7" t="str">
        <f aca="false">IF(I156=1,0,G156)</f>
        <v>west</v>
      </c>
      <c r="L156" s="63" t="n">
        <f aca="false">IF($B156&lt;=L$2,IF($C156&gt;=L$2,$D156,0),0)</f>
        <v>0</v>
      </c>
      <c r="M156" s="63" t="n">
        <f aca="false">IF($B156&lt;=M$2,IF($C156&gt;=M$2,$D156,0),0)</f>
        <v>0</v>
      </c>
      <c r="N156" s="63" t="n">
        <f aca="false">IF($B156&lt;=N$2,IF($C156&gt;=N$2,$D156,0),0)</f>
        <v>0</v>
      </c>
      <c r="O156" s="63" t="n">
        <f aca="false">IF($B156&lt;=O$2,IF($C156&gt;=O$2,$D156,0),0)</f>
        <v>0</v>
      </c>
      <c r="P156" s="63" t="n">
        <f aca="false">IF($B156&lt;=P$2,IF($C156&gt;=P$2,$D156,0),0)</f>
        <v>0</v>
      </c>
      <c r="Q156" s="63" t="n">
        <f aca="false">IF($B156&lt;=Q$2,IF($C156&gt;=Q$2,$D156,0),0)</f>
        <v>0</v>
      </c>
      <c r="R156" s="63" t="n">
        <f aca="false">IF($B156&lt;=R$2,IF($C156&gt;=R$2,$D156,0),0)</f>
        <v>0</v>
      </c>
      <c r="S156" s="63" t="n">
        <f aca="false">IF($B156&lt;=S$2,IF($C156&gt;=S$2,$D156,0),0)</f>
        <v>0</v>
      </c>
      <c r="T156" s="63" t="n">
        <f aca="false">IF($B156&lt;=T$2,IF($C156&gt;=T$2,$D156,0),0)</f>
        <v>0</v>
      </c>
      <c r="U156" s="63" t="n">
        <f aca="false">IF($B156&lt;=U$2,IF($C156&gt;=U$2,$D156,0),0)</f>
        <v>0</v>
      </c>
      <c r="V156" s="63" t="n">
        <f aca="false">IF($B156&lt;=V$2,IF($C156&gt;=V$2,$D156,0),0)</f>
        <v>0</v>
      </c>
      <c r="W156" s="63" t="n">
        <f aca="false">IF($B156&lt;=W$2,IF($C156&gt;=W$2,$D156,0),0)</f>
        <v>0</v>
      </c>
      <c r="X156" s="63" t="n">
        <f aca="false">IF($B156&lt;=X$2,IF($C156&gt;=X$2,$D156,0),0)</f>
        <v>0</v>
      </c>
      <c r="Y156" s="63" t="n">
        <f aca="false">IF($B156&lt;=Y$2,IF($C156&gt;=Y$2,$D156,0),0)</f>
        <v>0</v>
      </c>
      <c r="Z156" s="63" t="n">
        <f aca="false">IF($B156&lt;=Z$2,IF($C156&gt;=Z$2,$D156,0),0)</f>
        <v>0</v>
      </c>
      <c r="AA156" s="63" t="n">
        <f aca="false">IF($B156&lt;=AA$2,IF($C156&gt;=AA$2,$D156,0),0)</f>
        <v>0</v>
      </c>
      <c r="AB156" s="63" t="n">
        <f aca="false">IF($B156&lt;=AB$2,IF($C156&gt;=AB$2,$D156,0),0)</f>
        <v>0</v>
      </c>
      <c r="AC156" s="63" t="n">
        <f aca="false">IF($B156&lt;=AC$2,IF($C156&gt;=AC$2,$D156,0),0)</f>
        <v>0</v>
      </c>
      <c r="AD156" s="63" t="n">
        <f aca="false">IF($B156&lt;=AD$2,IF($C156&gt;=AD$2,$D156,0),0)</f>
        <v>0</v>
      </c>
      <c r="AE156" s="63" t="n">
        <f aca="false">IF($B156&lt;=AE$2,IF($C156&gt;=AE$2,$D156,0),0)</f>
        <v>0</v>
      </c>
      <c r="AF156" s="63" t="n">
        <f aca="false">IF($B156&lt;=AF$2,IF($C156&gt;=AF$2,$D156,0),0)</f>
        <v>0</v>
      </c>
      <c r="AG156" s="63" t="n">
        <f aca="false">IF($B156&lt;=AG$2,IF($C156&gt;=AG$2,$D156,0),0)</f>
        <v>0</v>
      </c>
      <c r="AH156" s="63" t="n">
        <f aca="false">IF($B156&lt;=AH$2,IF($C156&gt;=AH$2,$D156,0),0)</f>
        <v>0</v>
      </c>
      <c r="AI156" s="63" t="n">
        <f aca="false">IF($B156&lt;=AI$2,IF($C156&gt;=AI$2,$D156,0),0)</f>
        <v>0</v>
      </c>
      <c r="AJ156" s="63" t="n">
        <f aca="false">IF($B156&lt;=AJ$2,IF($C156&gt;=AJ$2,$D156,0),0)</f>
        <v>0</v>
      </c>
      <c r="AK156" s="63" t="n">
        <f aca="false">IF($B156&lt;=AK$2,IF($C156&gt;=AK$2,$D156,0),0)</f>
        <v>0</v>
      </c>
      <c r="AL156" s="63" t="n">
        <f aca="false">IF($B156&lt;=AL$2,IF($C156&gt;=AL$2,$D156,0),0)</f>
        <v>0</v>
      </c>
      <c r="AM156" s="63" t="n">
        <f aca="false">IF($B156&lt;=AM$2,IF($C156&gt;=AM$2,$D156,0),0)</f>
        <v>0</v>
      </c>
      <c r="AN156" s="63" t="n">
        <f aca="false">IF($B156&lt;=AN$2,IF($C156&gt;=AN$2,$D156,0),0)</f>
        <v>0</v>
      </c>
      <c r="AO156" s="63" t="n">
        <f aca="false">IF($B156&lt;=AO$2,IF($C156&gt;=AO$2,$D156,0),0)</f>
        <v>0</v>
      </c>
      <c r="AP156" s="63" t="n">
        <f aca="false">IF($B156&lt;=AP$2,IF($C156&gt;=AP$2,$D156,0),0)</f>
        <v>0</v>
      </c>
      <c r="AQ156" s="63" t="n">
        <f aca="false">IF($B156&lt;=AQ$2,IF($C156&gt;=AQ$2,$D156,0),0)</f>
        <v>0</v>
      </c>
      <c r="AR156" s="63" t="n">
        <f aca="false">IF($B156&lt;=AR$2,IF($C156&gt;=AR$2,$D156,0),0)</f>
        <v>0</v>
      </c>
      <c r="AS156" s="63" t="n">
        <f aca="false">IF($B156&lt;=AS$2,IF($C156&gt;=AS$2,$D156,0),0)</f>
        <v>0</v>
      </c>
      <c r="AT156" s="63" t="n">
        <f aca="false">IF($B156&lt;=AT$2,IF($C156&gt;=AT$2,$D156,0),0)</f>
        <v>0</v>
      </c>
      <c r="AU156" s="63" t="n">
        <f aca="false">IF($B156&lt;=AU$2,IF($C156&gt;=AU$2,$D156,0),0)</f>
        <v>0</v>
      </c>
      <c r="AV156" s="63" t="n">
        <f aca="false">IF($B156&lt;=AV$2,IF($C156&gt;=AV$2,$D156,0),0)</f>
        <v>0</v>
      </c>
      <c r="AW156" s="63" t="n">
        <f aca="false">IF($B156&lt;=AW$2,IF($C156&gt;=AW$2,$D156,0),0)</f>
        <v>0</v>
      </c>
      <c r="AX156" s="63" t="n">
        <f aca="false">IF($B156&lt;=AX$2,IF($C156&gt;=AX$2,$D156,0),0)</f>
        <v>0</v>
      </c>
      <c r="AY156" s="63" t="n">
        <f aca="false">IF($B156&lt;=AY$2,IF($C156&gt;=AY$2,$D156,0),0)</f>
        <v>0</v>
      </c>
      <c r="AZ156" s="63" t="n">
        <f aca="false">IF($B156&lt;=AZ$2,IF($C156&gt;=AZ$2,$D156,0),0)</f>
        <v>0</v>
      </c>
      <c r="BA156" s="63" t="n">
        <f aca="false">IF($B156&lt;=BA$2,IF($C156&gt;=BA$2,$D156,0),0)</f>
        <v>0</v>
      </c>
      <c r="BB156" s="63" t="n">
        <f aca="false">IF($B156&lt;=BB$2,IF($C156&gt;=BB$2,$D156,0),0)</f>
        <v>0</v>
      </c>
      <c r="BC156" s="63" t="n">
        <f aca="false">IF($B156&lt;=BC$2,IF($C156&gt;=BC$2,$D156,0),0)</f>
        <v>0</v>
      </c>
      <c r="BD156" s="63" t="n">
        <f aca="false">IF($B156&lt;=BD$2,IF($C156&gt;=BD$2,$D156,0),0)</f>
        <v>0</v>
      </c>
      <c r="BE156" s="63" t="n">
        <f aca="false">IF($B156&lt;=BE$2,IF($C156&gt;=BE$2,$D156,0),0)</f>
        <v>0</v>
      </c>
      <c r="BF156" s="63" t="n">
        <f aca="false">IF($B156&lt;=BF$2,IF($C156&gt;=BF$2,$D156,0),0)</f>
        <v>0</v>
      </c>
      <c r="BG156" s="63" t="n">
        <f aca="false">IF($B156&lt;=BG$2,IF($C156&gt;=BG$2,$D156,0),0)</f>
        <v>0</v>
      </c>
      <c r="BH156" s="63" t="n">
        <f aca="false">IF($B156&lt;=BH$2,IF($C156&gt;=BH$2,$D156,0),0)</f>
        <v>0</v>
      </c>
      <c r="BI156" s="63" t="n">
        <f aca="false">IF($B156&lt;=BI$2,IF($C156&gt;=BI$2,$D156,0),0)</f>
        <v>0</v>
      </c>
      <c r="BJ156" s="63" t="n">
        <f aca="false">IF($B156&lt;=BJ$2,IF($C156&gt;=BJ$2,$D156,0),0)</f>
        <v>0</v>
      </c>
      <c r="BK156" s="63" t="n">
        <f aca="false">IF($B156&lt;=BK$2,IF($C156&gt;=BK$2,$D156,0),0)</f>
        <v>0</v>
      </c>
      <c r="BL156" s="63" t="n">
        <f aca="false">IF($B156&lt;=BL$2,IF($C156&gt;=BL$2,$D156,0),0)</f>
        <v>0</v>
      </c>
      <c r="BM156" s="63" t="n">
        <f aca="false">IF($B156&lt;=BM$2,IF($C156&gt;=BM$2,$D156,0),0)</f>
        <v>0</v>
      </c>
      <c r="BN156" s="63" t="n">
        <f aca="false">IF($B156&lt;=BN$2,IF($C156&gt;=BN$2,$D156,0),0)</f>
        <v>0</v>
      </c>
      <c r="BO156" s="63" t="n">
        <f aca="false">IF($B156&lt;=BO$2,IF($C156&gt;=BO$2,$D156,0),0)</f>
        <v>0</v>
      </c>
      <c r="BP156" s="63" t="n">
        <f aca="false">IF($B156&lt;=BP$2,IF($C156&gt;=BP$2,$D156,0),0)</f>
        <v>0</v>
      </c>
      <c r="BQ156" s="63" t="n">
        <f aca="false">IF($B156&lt;=BQ$2,IF($C156&gt;=BQ$2,$D156,0),0)</f>
        <v>0</v>
      </c>
      <c r="BR156" s="63" t="n">
        <f aca="false">IF($B156&lt;=BR$2,IF($C156&gt;=BR$2,$D156,0),0)</f>
        <v>0</v>
      </c>
      <c r="BS156" s="63" t="n">
        <f aca="false">IF($B156&lt;=BS$2,IF($C156&gt;=BS$2,$D156,0),0)</f>
        <v>0</v>
      </c>
      <c r="BT156" s="63" t="n">
        <f aca="false">IF($B156&lt;=BT$2,IF($C156&gt;=BT$2,$D156,0),0)</f>
        <v>0</v>
      </c>
      <c r="BU156" s="63" t="n">
        <f aca="false">IF($B156&lt;=BU$2,IF($C156&gt;=BU$2,$D156,0),0)</f>
        <v>0</v>
      </c>
      <c r="BV156" s="63" t="n">
        <f aca="false">IF($B156&lt;=BV$2,IF($C156&gt;=BV$2,$D156,0),0)</f>
        <v>0</v>
      </c>
    </row>
    <row r="157" customFormat="false" ht="12.75" hidden="false" customHeight="false" outlineLevel="0" collapsed="false">
      <c r="B157" s="59" t="n">
        <v>36678</v>
      </c>
      <c r="C157" s="59" t="n">
        <v>36800</v>
      </c>
      <c r="E157" s="61" t="n">
        <v>0.275</v>
      </c>
      <c r="F157" s="7" t="s">
        <v>139</v>
      </c>
      <c r="G157" s="7" t="s">
        <v>138</v>
      </c>
      <c r="H157" s="73" t="n">
        <f aca="false">((I157-E157)*SUM(M157:AV157)*10000)</f>
        <v>0</v>
      </c>
      <c r="I157" s="7" t="n">
        <f aca="false">I156</f>
        <v>0.315</v>
      </c>
      <c r="K157" s="7" t="str">
        <f aca="false">IF(I157=1,0,G157)</f>
        <v>west</v>
      </c>
      <c r="L157" s="63" t="n">
        <f aca="false">IF($B157&lt;=L$2,IF($C157&gt;=L$2,$D157,0),0)</f>
        <v>0</v>
      </c>
      <c r="M157" s="63" t="n">
        <f aca="false">IF($B157&lt;=M$2,IF($C157&gt;=M$2,$D157,0),0)</f>
        <v>0</v>
      </c>
      <c r="N157" s="63" t="n">
        <f aca="false">IF($B157&lt;=N$2,IF($C157&gt;=N$2,$D157,0),0)</f>
        <v>0</v>
      </c>
      <c r="O157" s="63" t="n">
        <f aca="false">IF($B157&lt;=O$2,IF($C157&gt;=O$2,$D157,0),0)</f>
        <v>0</v>
      </c>
      <c r="P157" s="63" t="n">
        <f aca="false">IF($B157&lt;=P$2,IF($C157&gt;=P$2,$D157,0),0)</f>
        <v>0</v>
      </c>
      <c r="Q157" s="63" t="n">
        <f aca="false">IF($B157&lt;=Q$2,IF($C157&gt;=Q$2,$D157,0),0)</f>
        <v>0</v>
      </c>
      <c r="R157" s="63" t="n">
        <f aca="false">IF($B157&lt;=R$2,IF($C157&gt;=R$2,$D157,0),0)</f>
        <v>0</v>
      </c>
      <c r="S157" s="63" t="n">
        <f aca="false">IF($B157&lt;=S$2,IF($C157&gt;=S$2,$D157,0),0)</f>
        <v>0</v>
      </c>
      <c r="T157" s="63" t="n">
        <f aca="false">IF($B157&lt;=T$2,IF($C157&gt;=T$2,$D157,0),0)</f>
        <v>0</v>
      </c>
      <c r="U157" s="63" t="n">
        <f aca="false">IF($B157&lt;=U$2,IF($C157&gt;=U$2,$D157,0),0)</f>
        <v>0</v>
      </c>
      <c r="V157" s="63" t="n">
        <f aca="false">IF($B157&lt;=V$2,IF($C157&gt;=V$2,$D157,0),0)</f>
        <v>0</v>
      </c>
      <c r="W157" s="63" t="n">
        <f aca="false">IF($B157&lt;=W$2,IF($C157&gt;=W$2,$D157,0),0)</f>
        <v>0</v>
      </c>
      <c r="X157" s="63" t="n">
        <f aca="false">IF($B157&lt;=X$2,IF($C157&gt;=X$2,$D157,0),0)</f>
        <v>0</v>
      </c>
      <c r="Y157" s="63" t="n">
        <f aca="false">IF($B157&lt;=Y$2,IF($C157&gt;=Y$2,$D157,0),0)</f>
        <v>0</v>
      </c>
      <c r="Z157" s="63" t="n">
        <f aca="false">IF($B157&lt;=Z$2,IF($C157&gt;=Z$2,$D157,0),0)</f>
        <v>0</v>
      </c>
      <c r="AA157" s="63" t="n">
        <f aca="false">IF($B157&lt;=AA$2,IF($C157&gt;=AA$2,$D157,0),0)</f>
        <v>0</v>
      </c>
      <c r="AB157" s="63" t="n">
        <f aca="false">IF($B157&lt;=AB$2,IF($C157&gt;=AB$2,$D157,0),0)</f>
        <v>0</v>
      </c>
      <c r="AC157" s="63" t="n">
        <f aca="false">IF($B157&lt;=AC$2,IF($C157&gt;=AC$2,$D157,0),0)</f>
        <v>0</v>
      </c>
      <c r="AD157" s="63" t="n">
        <f aca="false">IF($B157&lt;=AD$2,IF($C157&gt;=AD$2,$D157,0),0)</f>
        <v>0</v>
      </c>
      <c r="AE157" s="63" t="n">
        <f aca="false">IF($B157&lt;=AE$2,IF($C157&gt;=AE$2,$D157,0),0)</f>
        <v>0</v>
      </c>
      <c r="AF157" s="63" t="n">
        <f aca="false">IF($B157&lt;=AF$2,IF($C157&gt;=AF$2,$D157,0),0)</f>
        <v>0</v>
      </c>
      <c r="AG157" s="63" t="n">
        <f aca="false">IF($B157&lt;=AG$2,IF($C157&gt;=AG$2,$D157,0),0)</f>
        <v>0</v>
      </c>
      <c r="AH157" s="63" t="n">
        <f aca="false">IF($B157&lt;=AH$2,IF($C157&gt;=AH$2,$D157,0),0)</f>
        <v>0</v>
      </c>
      <c r="AI157" s="63" t="n">
        <f aca="false">IF($B157&lt;=AI$2,IF($C157&gt;=AI$2,$D157,0),0)</f>
        <v>0</v>
      </c>
      <c r="AJ157" s="63" t="n">
        <f aca="false">IF($B157&lt;=AJ$2,IF($C157&gt;=AJ$2,$D157,0),0)</f>
        <v>0</v>
      </c>
      <c r="AK157" s="63" t="n">
        <f aca="false">IF($B157&lt;=AK$2,IF($C157&gt;=AK$2,$D157,0),0)</f>
        <v>0</v>
      </c>
      <c r="AL157" s="63" t="n">
        <f aca="false">IF($B157&lt;=AL$2,IF($C157&gt;=AL$2,$D157,0),0)</f>
        <v>0</v>
      </c>
      <c r="AM157" s="63" t="n">
        <f aca="false">IF($B157&lt;=AM$2,IF($C157&gt;=AM$2,$D157,0),0)</f>
        <v>0</v>
      </c>
      <c r="AN157" s="63" t="n">
        <f aca="false">IF($B157&lt;=AN$2,IF($C157&gt;=AN$2,$D157,0),0)</f>
        <v>0</v>
      </c>
      <c r="AO157" s="63" t="n">
        <f aca="false">IF($B157&lt;=AO$2,IF($C157&gt;=AO$2,$D157,0),0)</f>
        <v>0</v>
      </c>
      <c r="AP157" s="63" t="n">
        <f aca="false">IF($B157&lt;=AP$2,IF($C157&gt;=AP$2,$D157,0),0)</f>
        <v>0</v>
      </c>
      <c r="AQ157" s="63" t="n">
        <f aca="false">IF($B157&lt;=AQ$2,IF($C157&gt;=AQ$2,$D157,0),0)</f>
        <v>0</v>
      </c>
      <c r="AR157" s="63" t="n">
        <f aca="false">IF($B157&lt;=AR$2,IF($C157&gt;=AR$2,$D157,0),0)</f>
        <v>0</v>
      </c>
      <c r="AS157" s="63" t="n">
        <f aca="false">IF($B157&lt;=AS$2,IF($C157&gt;=AS$2,$D157,0),0)</f>
        <v>0</v>
      </c>
      <c r="AT157" s="63" t="n">
        <f aca="false">IF($B157&lt;=AT$2,IF($C157&gt;=AT$2,$D157,0),0)</f>
        <v>0</v>
      </c>
      <c r="AU157" s="63" t="n">
        <f aca="false">IF($B157&lt;=AU$2,IF($C157&gt;=AU$2,$D157,0),0)</f>
        <v>0</v>
      </c>
      <c r="AV157" s="63" t="n">
        <f aca="false">IF($B157&lt;=AV$2,IF($C157&gt;=AV$2,$D157,0),0)</f>
        <v>0</v>
      </c>
      <c r="AW157" s="63" t="n">
        <f aca="false">IF($B157&lt;=AW$2,IF($C157&gt;=AW$2,$D157,0),0)</f>
        <v>0</v>
      </c>
      <c r="AX157" s="63" t="n">
        <f aca="false">IF($B157&lt;=AX$2,IF($C157&gt;=AX$2,$D157,0),0)</f>
        <v>0</v>
      </c>
      <c r="AY157" s="63" t="n">
        <f aca="false">IF($B157&lt;=AY$2,IF($C157&gt;=AY$2,$D157,0),0)</f>
        <v>0</v>
      </c>
      <c r="AZ157" s="63" t="n">
        <f aca="false">IF($B157&lt;=AZ$2,IF($C157&gt;=AZ$2,$D157,0),0)</f>
        <v>0</v>
      </c>
      <c r="BA157" s="63" t="n">
        <f aca="false">IF($B157&lt;=BA$2,IF($C157&gt;=BA$2,$D157,0),0)</f>
        <v>0</v>
      </c>
      <c r="BB157" s="63" t="n">
        <f aca="false">IF($B157&lt;=BB$2,IF($C157&gt;=BB$2,$D157,0),0)</f>
        <v>0</v>
      </c>
      <c r="BC157" s="63" t="n">
        <f aca="false">IF($B157&lt;=BC$2,IF($C157&gt;=BC$2,$D157,0),0)</f>
        <v>0</v>
      </c>
      <c r="BD157" s="63" t="n">
        <f aca="false">IF($B157&lt;=BD$2,IF($C157&gt;=BD$2,$D157,0),0)</f>
        <v>0</v>
      </c>
      <c r="BE157" s="63" t="n">
        <f aca="false">IF($B157&lt;=BE$2,IF($C157&gt;=BE$2,$D157,0),0)</f>
        <v>0</v>
      </c>
      <c r="BF157" s="63" t="n">
        <f aca="false">IF($B157&lt;=BF$2,IF($C157&gt;=BF$2,$D157,0),0)</f>
        <v>0</v>
      </c>
      <c r="BG157" s="63" t="n">
        <f aca="false">IF($B157&lt;=BG$2,IF($C157&gt;=BG$2,$D157,0),0)</f>
        <v>0</v>
      </c>
      <c r="BH157" s="63" t="n">
        <f aca="false">IF($B157&lt;=BH$2,IF($C157&gt;=BH$2,$D157,0),0)</f>
        <v>0</v>
      </c>
      <c r="BI157" s="63" t="n">
        <f aca="false">IF($B157&lt;=BI$2,IF($C157&gt;=BI$2,$D157,0),0)</f>
        <v>0</v>
      </c>
      <c r="BJ157" s="63" t="n">
        <f aca="false">IF($B157&lt;=BJ$2,IF($C157&gt;=BJ$2,$D157,0),0)</f>
        <v>0</v>
      </c>
      <c r="BK157" s="63" t="n">
        <f aca="false">IF($B157&lt;=BK$2,IF($C157&gt;=BK$2,$D157,0),0)</f>
        <v>0</v>
      </c>
      <c r="BL157" s="63" t="n">
        <f aca="false">IF($B157&lt;=BL$2,IF($C157&gt;=BL$2,$D157,0),0)</f>
        <v>0</v>
      </c>
      <c r="BM157" s="63" t="n">
        <f aca="false">IF($B157&lt;=BM$2,IF($C157&gt;=BM$2,$D157,0),0)</f>
        <v>0</v>
      </c>
      <c r="BN157" s="63" t="n">
        <f aca="false">IF($B157&lt;=BN$2,IF($C157&gt;=BN$2,$D157,0),0)</f>
        <v>0</v>
      </c>
      <c r="BO157" s="63" t="n">
        <f aca="false">IF($B157&lt;=BO$2,IF($C157&gt;=BO$2,$D157,0),0)</f>
        <v>0</v>
      </c>
      <c r="BP157" s="63" t="n">
        <f aca="false">IF($B157&lt;=BP$2,IF($C157&gt;=BP$2,$D157,0),0)</f>
        <v>0</v>
      </c>
      <c r="BQ157" s="63" t="n">
        <f aca="false">IF($B157&lt;=BQ$2,IF($C157&gt;=BQ$2,$D157,0),0)</f>
        <v>0</v>
      </c>
      <c r="BR157" s="63" t="n">
        <f aca="false">IF($B157&lt;=BR$2,IF($C157&gt;=BR$2,$D157,0),0)</f>
        <v>0</v>
      </c>
      <c r="BS157" s="63" t="n">
        <f aca="false">IF($B157&lt;=BS$2,IF($C157&gt;=BS$2,$D157,0),0)</f>
        <v>0</v>
      </c>
      <c r="BT157" s="63" t="n">
        <f aca="false">IF($B157&lt;=BT$2,IF($C157&gt;=BT$2,$D157,0),0)</f>
        <v>0</v>
      </c>
      <c r="BU157" s="63" t="n">
        <f aca="false">IF($B157&lt;=BU$2,IF($C157&gt;=BU$2,$D157,0),0)</f>
        <v>0</v>
      </c>
      <c r="BV157" s="63" t="n">
        <f aca="false">IF($B157&lt;=BV$2,IF($C157&gt;=BV$2,$D157,0),0)</f>
        <v>0</v>
      </c>
    </row>
    <row r="158" customFormat="false" ht="12.75" hidden="false" customHeight="false" outlineLevel="0" collapsed="false">
      <c r="B158" s="59" t="n">
        <v>36678</v>
      </c>
      <c r="C158" s="59" t="n">
        <v>36800</v>
      </c>
      <c r="E158" s="61" t="n">
        <v>0.315</v>
      </c>
      <c r="F158" s="7" t="s">
        <v>139</v>
      </c>
      <c r="G158" s="7" t="s">
        <v>138</v>
      </c>
      <c r="H158" s="73" t="n">
        <f aca="false">((I158-E158)*SUM(M158:AV158)*10000)</f>
        <v>0</v>
      </c>
      <c r="I158" s="7" t="n">
        <f aca="false">I157</f>
        <v>0.315</v>
      </c>
      <c r="K158" s="7" t="str">
        <f aca="false">IF(I158=1,0,G158)</f>
        <v>west</v>
      </c>
      <c r="L158" s="63" t="n">
        <f aca="false">IF($B158&lt;=L$2,IF($C158&gt;=L$2,$D158,0),0)</f>
        <v>0</v>
      </c>
      <c r="M158" s="63" t="n">
        <f aca="false">IF($B158&lt;=M$2,IF($C158&gt;=M$2,$D158,0),0)</f>
        <v>0</v>
      </c>
      <c r="N158" s="63" t="n">
        <f aca="false">IF($B158&lt;=N$2,IF($C158&gt;=N$2,$D158,0),0)</f>
        <v>0</v>
      </c>
      <c r="O158" s="63" t="n">
        <f aca="false">IF($B158&lt;=O$2,IF($C158&gt;=O$2,$D158,0),0)</f>
        <v>0</v>
      </c>
      <c r="P158" s="63" t="n">
        <f aca="false">IF($B158&lt;=P$2,IF($C158&gt;=P$2,$D158,0),0)</f>
        <v>0</v>
      </c>
      <c r="Q158" s="63" t="n">
        <f aca="false">IF($B158&lt;=Q$2,IF($C158&gt;=Q$2,$D158,0),0)</f>
        <v>0</v>
      </c>
      <c r="R158" s="63" t="n">
        <f aca="false">IF($B158&lt;=R$2,IF($C158&gt;=R$2,$D158,0),0)</f>
        <v>0</v>
      </c>
      <c r="S158" s="63" t="n">
        <f aca="false">IF($B158&lt;=S$2,IF($C158&gt;=S$2,$D158,0),0)</f>
        <v>0</v>
      </c>
      <c r="T158" s="63" t="n">
        <f aca="false">IF($B158&lt;=T$2,IF($C158&gt;=T$2,$D158,0),0)</f>
        <v>0</v>
      </c>
      <c r="U158" s="63" t="n">
        <f aca="false">IF($B158&lt;=U$2,IF($C158&gt;=U$2,$D158,0),0)</f>
        <v>0</v>
      </c>
      <c r="V158" s="63" t="n">
        <f aca="false">IF($B158&lt;=V$2,IF($C158&gt;=V$2,$D158,0),0)</f>
        <v>0</v>
      </c>
      <c r="W158" s="63" t="n">
        <f aca="false">IF($B158&lt;=W$2,IF($C158&gt;=W$2,$D158,0),0)</f>
        <v>0</v>
      </c>
      <c r="X158" s="63" t="n">
        <f aca="false">IF($B158&lt;=X$2,IF($C158&gt;=X$2,$D158,0),0)</f>
        <v>0</v>
      </c>
      <c r="Y158" s="63" t="n">
        <f aca="false">IF($B158&lt;=Y$2,IF($C158&gt;=Y$2,$D158,0),0)</f>
        <v>0</v>
      </c>
      <c r="Z158" s="63" t="n">
        <f aca="false">IF($B158&lt;=Z$2,IF($C158&gt;=Z$2,$D158,0),0)</f>
        <v>0</v>
      </c>
      <c r="AA158" s="63" t="n">
        <f aca="false">IF($B158&lt;=AA$2,IF($C158&gt;=AA$2,$D158,0),0)</f>
        <v>0</v>
      </c>
      <c r="AB158" s="63" t="n">
        <f aca="false">IF($B158&lt;=AB$2,IF($C158&gt;=AB$2,$D158,0),0)</f>
        <v>0</v>
      </c>
      <c r="AC158" s="63" t="n">
        <f aca="false">IF($B158&lt;=AC$2,IF($C158&gt;=AC$2,$D158,0),0)</f>
        <v>0</v>
      </c>
      <c r="AD158" s="63" t="n">
        <f aca="false">IF($B158&lt;=AD$2,IF($C158&gt;=AD$2,$D158,0),0)</f>
        <v>0</v>
      </c>
      <c r="AE158" s="63" t="n">
        <f aca="false">IF($B158&lt;=AE$2,IF($C158&gt;=AE$2,$D158,0),0)</f>
        <v>0</v>
      </c>
      <c r="AF158" s="63" t="n">
        <f aca="false">IF($B158&lt;=AF$2,IF($C158&gt;=AF$2,$D158,0),0)</f>
        <v>0</v>
      </c>
      <c r="AG158" s="63" t="n">
        <f aca="false">IF($B158&lt;=AG$2,IF($C158&gt;=AG$2,$D158,0),0)</f>
        <v>0</v>
      </c>
      <c r="AH158" s="63" t="n">
        <f aca="false">IF($B158&lt;=AH$2,IF($C158&gt;=AH$2,$D158,0),0)</f>
        <v>0</v>
      </c>
      <c r="AI158" s="63" t="n">
        <f aca="false">IF($B158&lt;=AI$2,IF($C158&gt;=AI$2,$D158,0),0)</f>
        <v>0</v>
      </c>
      <c r="AJ158" s="63" t="n">
        <f aca="false">IF($B158&lt;=AJ$2,IF($C158&gt;=AJ$2,$D158,0),0)</f>
        <v>0</v>
      </c>
      <c r="AK158" s="63" t="n">
        <f aca="false">IF($B158&lt;=AK$2,IF($C158&gt;=AK$2,$D158,0),0)</f>
        <v>0</v>
      </c>
      <c r="AL158" s="63" t="n">
        <f aca="false">IF($B158&lt;=AL$2,IF($C158&gt;=AL$2,$D158,0),0)</f>
        <v>0</v>
      </c>
      <c r="AM158" s="63" t="n">
        <f aca="false">IF($B158&lt;=AM$2,IF($C158&gt;=AM$2,$D158,0),0)</f>
        <v>0</v>
      </c>
      <c r="AN158" s="63" t="n">
        <f aca="false">IF($B158&lt;=AN$2,IF($C158&gt;=AN$2,$D158,0),0)</f>
        <v>0</v>
      </c>
      <c r="AO158" s="63" t="n">
        <f aca="false">IF($B158&lt;=AO$2,IF($C158&gt;=AO$2,$D158,0),0)</f>
        <v>0</v>
      </c>
      <c r="AP158" s="63" t="n">
        <f aca="false">IF($B158&lt;=AP$2,IF($C158&gt;=AP$2,$D158,0),0)</f>
        <v>0</v>
      </c>
      <c r="AQ158" s="63" t="n">
        <f aca="false">IF($B158&lt;=AQ$2,IF($C158&gt;=AQ$2,$D158,0),0)</f>
        <v>0</v>
      </c>
      <c r="AR158" s="63" t="n">
        <f aca="false">IF($B158&lt;=AR$2,IF($C158&gt;=AR$2,$D158,0),0)</f>
        <v>0</v>
      </c>
      <c r="AS158" s="63" t="n">
        <f aca="false">IF($B158&lt;=AS$2,IF($C158&gt;=AS$2,$D158,0),0)</f>
        <v>0</v>
      </c>
      <c r="AT158" s="63" t="n">
        <f aca="false">IF($B158&lt;=AT$2,IF($C158&gt;=AT$2,$D158,0),0)</f>
        <v>0</v>
      </c>
      <c r="AU158" s="63" t="n">
        <f aca="false">IF($B158&lt;=AU$2,IF($C158&gt;=AU$2,$D158,0),0)</f>
        <v>0</v>
      </c>
      <c r="AV158" s="63" t="n">
        <f aca="false">IF($B158&lt;=AV$2,IF($C158&gt;=AV$2,$D158,0),0)</f>
        <v>0</v>
      </c>
      <c r="AW158" s="63" t="n">
        <f aca="false">IF($B158&lt;=AW$2,IF($C158&gt;=AW$2,$D158,0),0)</f>
        <v>0</v>
      </c>
      <c r="AX158" s="63" t="n">
        <f aca="false">IF($B158&lt;=AX$2,IF($C158&gt;=AX$2,$D158,0),0)</f>
        <v>0</v>
      </c>
      <c r="AY158" s="63" t="n">
        <f aca="false">IF($B158&lt;=AY$2,IF($C158&gt;=AY$2,$D158,0),0)</f>
        <v>0</v>
      </c>
      <c r="AZ158" s="63" t="n">
        <f aca="false">IF($B158&lt;=AZ$2,IF($C158&gt;=AZ$2,$D158,0),0)</f>
        <v>0</v>
      </c>
      <c r="BA158" s="63" t="n">
        <f aca="false">IF($B158&lt;=BA$2,IF($C158&gt;=BA$2,$D158,0),0)</f>
        <v>0</v>
      </c>
      <c r="BB158" s="63" t="n">
        <f aca="false">IF($B158&lt;=BB$2,IF($C158&gt;=BB$2,$D158,0),0)</f>
        <v>0</v>
      </c>
      <c r="BC158" s="63" t="n">
        <f aca="false">IF($B158&lt;=BC$2,IF($C158&gt;=BC$2,$D158,0),0)</f>
        <v>0</v>
      </c>
      <c r="BD158" s="63" t="n">
        <f aca="false">IF($B158&lt;=BD$2,IF($C158&gt;=BD$2,$D158,0),0)</f>
        <v>0</v>
      </c>
      <c r="BE158" s="63" t="n">
        <f aca="false">IF($B158&lt;=BE$2,IF($C158&gt;=BE$2,$D158,0),0)</f>
        <v>0</v>
      </c>
      <c r="BF158" s="63" t="n">
        <f aca="false">IF($B158&lt;=BF$2,IF($C158&gt;=BF$2,$D158,0),0)</f>
        <v>0</v>
      </c>
      <c r="BG158" s="63" t="n">
        <f aca="false">IF($B158&lt;=BG$2,IF($C158&gt;=BG$2,$D158,0),0)</f>
        <v>0</v>
      </c>
      <c r="BH158" s="63" t="n">
        <f aca="false">IF($B158&lt;=BH$2,IF($C158&gt;=BH$2,$D158,0),0)</f>
        <v>0</v>
      </c>
      <c r="BI158" s="63" t="n">
        <f aca="false">IF($B158&lt;=BI$2,IF($C158&gt;=BI$2,$D158,0),0)</f>
        <v>0</v>
      </c>
      <c r="BJ158" s="63" t="n">
        <f aca="false">IF($B158&lt;=BJ$2,IF($C158&gt;=BJ$2,$D158,0),0)</f>
        <v>0</v>
      </c>
      <c r="BK158" s="63" t="n">
        <f aca="false">IF($B158&lt;=BK$2,IF($C158&gt;=BK$2,$D158,0),0)</f>
        <v>0</v>
      </c>
      <c r="BL158" s="63" t="n">
        <f aca="false">IF($B158&lt;=BL$2,IF($C158&gt;=BL$2,$D158,0),0)</f>
        <v>0</v>
      </c>
      <c r="BM158" s="63" t="n">
        <f aca="false">IF($B158&lt;=BM$2,IF($C158&gt;=BM$2,$D158,0),0)</f>
        <v>0</v>
      </c>
      <c r="BN158" s="63" t="n">
        <f aca="false">IF($B158&lt;=BN$2,IF($C158&gt;=BN$2,$D158,0),0)</f>
        <v>0</v>
      </c>
      <c r="BO158" s="63" t="n">
        <f aca="false">IF($B158&lt;=BO$2,IF($C158&gt;=BO$2,$D158,0),0)</f>
        <v>0</v>
      </c>
      <c r="BP158" s="63" t="n">
        <f aca="false">IF($B158&lt;=BP$2,IF($C158&gt;=BP$2,$D158,0),0)</f>
        <v>0</v>
      </c>
      <c r="BQ158" s="63" t="n">
        <f aca="false">IF($B158&lt;=BQ$2,IF($C158&gt;=BQ$2,$D158,0),0)</f>
        <v>0</v>
      </c>
      <c r="BR158" s="63" t="n">
        <f aca="false">IF($B158&lt;=BR$2,IF($C158&gt;=BR$2,$D158,0),0)</f>
        <v>0</v>
      </c>
      <c r="BS158" s="63" t="n">
        <f aca="false">IF($B158&lt;=BS$2,IF($C158&gt;=BS$2,$D158,0),0)</f>
        <v>0</v>
      </c>
      <c r="BT158" s="63" t="n">
        <f aca="false">IF($B158&lt;=BT$2,IF($C158&gt;=BT$2,$D158,0),0)</f>
        <v>0</v>
      </c>
      <c r="BU158" s="63" t="n">
        <f aca="false">IF($B158&lt;=BU$2,IF($C158&gt;=BU$2,$D158,0),0)</f>
        <v>0</v>
      </c>
      <c r="BV158" s="63" t="n">
        <f aca="false">IF($B158&lt;=BV$2,IF($C158&gt;=BV$2,$D158,0),0)</f>
        <v>0</v>
      </c>
    </row>
    <row r="159" customFormat="false" ht="12.75" hidden="false" customHeight="false" outlineLevel="0" collapsed="false">
      <c r="B159" s="59" t="n">
        <v>36678</v>
      </c>
      <c r="C159" s="59" t="n">
        <v>36800</v>
      </c>
      <c r="E159" s="61" t="n">
        <v>0.345</v>
      </c>
      <c r="F159" s="7" t="s">
        <v>139</v>
      </c>
      <c r="G159" s="7" t="s">
        <v>138</v>
      </c>
      <c r="H159" s="73" t="n">
        <f aca="false">((I159-E159)*SUM(M159:AV159)*10000)</f>
        <v>-0</v>
      </c>
      <c r="I159" s="7" t="n">
        <f aca="false">I158</f>
        <v>0.315</v>
      </c>
      <c r="K159" s="7" t="str">
        <f aca="false">IF(I159=1,0,G159)</f>
        <v>west</v>
      </c>
      <c r="L159" s="63" t="n">
        <f aca="false">IF($B159&lt;=L$2,IF($C159&gt;=L$2,$D159,0),0)</f>
        <v>0</v>
      </c>
      <c r="M159" s="63" t="n">
        <f aca="false">IF($B159&lt;=M$2,IF($C159&gt;=M$2,$D159,0),0)</f>
        <v>0</v>
      </c>
      <c r="N159" s="63" t="n">
        <f aca="false">IF($B159&lt;=N$2,IF($C159&gt;=N$2,$D159,0),0)</f>
        <v>0</v>
      </c>
      <c r="O159" s="63" t="n">
        <f aca="false">IF($B159&lt;=O$2,IF($C159&gt;=O$2,$D159,0),0)</f>
        <v>0</v>
      </c>
      <c r="P159" s="63" t="n">
        <f aca="false">IF($B159&lt;=P$2,IF($C159&gt;=P$2,$D159,0),0)</f>
        <v>0</v>
      </c>
      <c r="Q159" s="63" t="n">
        <f aca="false">IF($B159&lt;=Q$2,IF($C159&gt;=Q$2,$D159,0),0)</f>
        <v>0</v>
      </c>
      <c r="R159" s="63" t="n">
        <f aca="false">IF($B159&lt;=R$2,IF($C159&gt;=R$2,$D159,0),0)</f>
        <v>0</v>
      </c>
      <c r="S159" s="63" t="n">
        <f aca="false">IF($B159&lt;=S$2,IF($C159&gt;=S$2,$D159,0),0)</f>
        <v>0</v>
      </c>
      <c r="T159" s="63" t="n">
        <f aca="false">IF($B159&lt;=T$2,IF($C159&gt;=T$2,$D159,0),0)</f>
        <v>0</v>
      </c>
      <c r="U159" s="63" t="n">
        <f aca="false">IF($B159&lt;=U$2,IF($C159&gt;=U$2,$D159,0),0)</f>
        <v>0</v>
      </c>
      <c r="V159" s="63" t="n">
        <f aca="false">IF($B159&lt;=V$2,IF($C159&gt;=V$2,$D159,0),0)</f>
        <v>0</v>
      </c>
      <c r="W159" s="63" t="n">
        <f aca="false">IF($B159&lt;=W$2,IF($C159&gt;=W$2,$D159,0),0)</f>
        <v>0</v>
      </c>
      <c r="X159" s="63" t="n">
        <f aca="false">IF($B159&lt;=X$2,IF($C159&gt;=X$2,$D159,0),0)</f>
        <v>0</v>
      </c>
      <c r="Y159" s="63" t="n">
        <f aca="false">IF($B159&lt;=Y$2,IF($C159&gt;=Y$2,$D159,0),0)</f>
        <v>0</v>
      </c>
      <c r="Z159" s="63" t="n">
        <f aca="false">IF($B159&lt;=Z$2,IF($C159&gt;=Z$2,$D159,0),0)</f>
        <v>0</v>
      </c>
      <c r="AA159" s="63" t="n">
        <f aca="false">IF($B159&lt;=AA$2,IF($C159&gt;=AA$2,$D159,0),0)</f>
        <v>0</v>
      </c>
      <c r="AB159" s="63" t="n">
        <f aca="false">IF($B159&lt;=AB$2,IF($C159&gt;=AB$2,$D159,0),0)</f>
        <v>0</v>
      </c>
      <c r="AC159" s="63" t="n">
        <f aca="false">IF($B159&lt;=AC$2,IF($C159&gt;=AC$2,$D159,0),0)</f>
        <v>0</v>
      </c>
      <c r="AD159" s="63" t="n">
        <f aca="false">IF($B159&lt;=AD$2,IF($C159&gt;=AD$2,$D159,0),0)</f>
        <v>0</v>
      </c>
      <c r="AE159" s="63" t="n">
        <f aca="false">IF($B159&lt;=AE$2,IF($C159&gt;=AE$2,$D159,0),0)</f>
        <v>0</v>
      </c>
      <c r="AF159" s="63" t="n">
        <f aca="false">IF($B159&lt;=AF$2,IF($C159&gt;=AF$2,$D159,0),0)</f>
        <v>0</v>
      </c>
      <c r="AG159" s="63" t="n">
        <f aca="false">IF($B159&lt;=AG$2,IF($C159&gt;=AG$2,$D159,0),0)</f>
        <v>0</v>
      </c>
      <c r="AH159" s="63" t="n">
        <f aca="false">IF($B159&lt;=AH$2,IF($C159&gt;=AH$2,$D159,0),0)</f>
        <v>0</v>
      </c>
      <c r="AI159" s="63" t="n">
        <f aca="false">IF($B159&lt;=AI$2,IF($C159&gt;=AI$2,$D159,0),0)</f>
        <v>0</v>
      </c>
      <c r="AJ159" s="63" t="n">
        <f aca="false">IF($B159&lt;=AJ$2,IF($C159&gt;=AJ$2,$D159,0),0)</f>
        <v>0</v>
      </c>
      <c r="AK159" s="63" t="n">
        <f aca="false">IF($B159&lt;=AK$2,IF($C159&gt;=AK$2,$D159,0),0)</f>
        <v>0</v>
      </c>
      <c r="AL159" s="63" t="n">
        <f aca="false">IF($B159&lt;=AL$2,IF($C159&gt;=AL$2,$D159,0),0)</f>
        <v>0</v>
      </c>
      <c r="AM159" s="63" t="n">
        <f aca="false">IF($B159&lt;=AM$2,IF($C159&gt;=AM$2,$D159,0),0)</f>
        <v>0</v>
      </c>
      <c r="AN159" s="63" t="n">
        <f aca="false">IF($B159&lt;=AN$2,IF($C159&gt;=AN$2,$D159,0),0)</f>
        <v>0</v>
      </c>
      <c r="AO159" s="63" t="n">
        <f aca="false">IF($B159&lt;=AO$2,IF($C159&gt;=AO$2,$D159,0),0)</f>
        <v>0</v>
      </c>
      <c r="AP159" s="63" t="n">
        <f aca="false">IF($B159&lt;=AP$2,IF($C159&gt;=AP$2,$D159,0),0)</f>
        <v>0</v>
      </c>
      <c r="AQ159" s="63" t="n">
        <f aca="false">IF($B159&lt;=AQ$2,IF($C159&gt;=AQ$2,$D159,0),0)</f>
        <v>0</v>
      </c>
      <c r="AR159" s="63" t="n">
        <f aca="false">IF($B159&lt;=AR$2,IF($C159&gt;=AR$2,$D159,0),0)</f>
        <v>0</v>
      </c>
      <c r="AS159" s="63" t="n">
        <f aca="false">IF($B159&lt;=AS$2,IF($C159&gt;=AS$2,$D159,0),0)</f>
        <v>0</v>
      </c>
      <c r="AT159" s="63" t="n">
        <f aca="false">IF($B159&lt;=AT$2,IF($C159&gt;=AT$2,$D159,0),0)</f>
        <v>0</v>
      </c>
      <c r="AU159" s="63" t="n">
        <f aca="false">IF($B159&lt;=AU$2,IF($C159&gt;=AU$2,$D159,0),0)</f>
        <v>0</v>
      </c>
      <c r="AV159" s="63" t="n">
        <f aca="false">IF($B159&lt;=AV$2,IF($C159&gt;=AV$2,$D159,0),0)</f>
        <v>0</v>
      </c>
      <c r="AW159" s="63" t="n">
        <f aca="false">IF($B159&lt;=AW$2,IF($C159&gt;=AW$2,$D159,0),0)</f>
        <v>0</v>
      </c>
      <c r="AX159" s="63" t="n">
        <f aca="false">IF($B159&lt;=AX$2,IF($C159&gt;=AX$2,$D159,0),0)</f>
        <v>0</v>
      </c>
      <c r="AY159" s="63" t="n">
        <f aca="false">IF($B159&lt;=AY$2,IF($C159&gt;=AY$2,$D159,0),0)</f>
        <v>0</v>
      </c>
      <c r="AZ159" s="63" t="n">
        <f aca="false">IF($B159&lt;=AZ$2,IF($C159&gt;=AZ$2,$D159,0),0)</f>
        <v>0</v>
      </c>
      <c r="BA159" s="63" t="n">
        <f aca="false">IF($B159&lt;=BA$2,IF($C159&gt;=BA$2,$D159,0),0)</f>
        <v>0</v>
      </c>
      <c r="BB159" s="63" t="n">
        <f aca="false">IF($B159&lt;=BB$2,IF($C159&gt;=BB$2,$D159,0),0)</f>
        <v>0</v>
      </c>
      <c r="BC159" s="63" t="n">
        <f aca="false">IF($B159&lt;=BC$2,IF($C159&gt;=BC$2,$D159,0),0)</f>
        <v>0</v>
      </c>
      <c r="BD159" s="63" t="n">
        <f aca="false">IF($B159&lt;=BD$2,IF($C159&gt;=BD$2,$D159,0),0)</f>
        <v>0</v>
      </c>
      <c r="BE159" s="63" t="n">
        <f aca="false">IF($B159&lt;=BE$2,IF($C159&gt;=BE$2,$D159,0),0)</f>
        <v>0</v>
      </c>
      <c r="BF159" s="63" t="n">
        <f aca="false">IF($B159&lt;=BF$2,IF($C159&gt;=BF$2,$D159,0),0)</f>
        <v>0</v>
      </c>
      <c r="BG159" s="63" t="n">
        <f aca="false">IF($B159&lt;=BG$2,IF($C159&gt;=BG$2,$D159,0),0)</f>
        <v>0</v>
      </c>
      <c r="BH159" s="63" t="n">
        <f aca="false">IF($B159&lt;=BH$2,IF($C159&gt;=BH$2,$D159,0),0)</f>
        <v>0</v>
      </c>
      <c r="BI159" s="63" t="n">
        <f aca="false">IF($B159&lt;=BI$2,IF($C159&gt;=BI$2,$D159,0),0)</f>
        <v>0</v>
      </c>
      <c r="BJ159" s="63" t="n">
        <f aca="false">IF($B159&lt;=BJ$2,IF($C159&gt;=BJ$2,$D159,0),0)</f>
        <v>0</v>
      </c>
      <c r="BK159" s="63" t="n">
        <f aca="false">IF($B159&lt;=BK$2,IF($C159&gt;=BK$2,$D159,0),0)</f>
        <v>0</v>
      </c>
      <c r="BL159" s="63" t="n">
        <f aca="false">IF($B159&lt;=BL$2,IF($C159&gt;=BL$2,$D159,0),0)</f>
        <v>0</v>
      </c>
      <c r="BM159" s="63" t="n">
        <f aca="false">IF($B159&lt;=BM$2,IF($C159&gt;=BM$2,$D159,0),0)</f>
        <v>0</v>
      </c>
      <c r="BN159" s="63" t="n">
        <f aca="false">IF($B159&lt;=BN$2,IF($C159&gt;=BN$2,$D159,0),0)</f>
        <v>0</v>
      </c>
      <c r="BO159" s="63" t="n">
        <f aca="false">IF($B159&lt;=BO$2,IF($C159&gt;=BO$2,$D159,0),0)</f>
        <v>0</v>
      </c>
      <c r="BP159" s="63" t="n">
        <f aca="false">IF($B159&lt;=BP$2,IF($C159&gt;=BP$2,$D159,0),0)</f>
        <v>0</v>
      </c>
      <c r="BQ159" s="63" t="n">
        <f aca="false">IF($B159&lt;=BQ$2,IF($C159&gt;=BQ$2,$D159,0),0)</f>
        <v>0</v>
      </c>
      <c r="BR159" s="63" t="n">
        <f aca="false">IF($B159&lt;=BR$2,IF($C159&gt;=BR$2,$D159,0),0)</f>
        <v>0</v>
      </c>
      <c r="BS159" s="63" t="n">
        <f aca="false">IF($B159&lt;=BS$2,IF($C159&gt;=BS$2,$D159,0),0)</f>
        <v>0</v>
      </c>
      <c r="BT159" s="63" t="n">
        <f aca="false">IF($B159&lt;=BT$2,IF($C159&gt;=BT$2,$D159,0),0)</f>
        <v>0</v>
      </c>
      <c r="BU159" s="63" t="n">
        <f aca="false">IF($B159&lt;=BU$2,IF($C159&gt;=BU$2,$D159,0),0)</f>
        <v>0</v>
      </c>
      <c r="BV159" s="63" t="n">
        <f aca="false">IF($B159&lt;=BV$2,IF($C159&gt;=BV$2,$D159,0),0)</f>
        <v>0</v>
      </c>
    </row>
    <row r="160" customFormat="false" ht="12.75" hidden="false" customHeight="false" outlineLevel="0" collapsed="false">
      <c r="H160" s="7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</row>
    <row r="161" customFormat="false" ht="12.75" hidden="false" customHeight="false" outlineLevel="0" collapsed="false">
      <c r="B161" s="59" t="n">
        <v>36678</v>
      </c>
      <c r="C161" s="59" t="n">
        <v>36800</v>
      </c>
      <c r="E161" s="61" t="n">
        <v>0.395</v>
      </c>
      <c r="F161" s="7" t="s">
        <v>146</v>
      </c>
      <c r="G161" s="7" t="s">
        <v>3</v>
      </c>
      <c r="H161" s="73" t="n">
        <f aca="false">((I161-E161)*SUM(M161:AV161)*10000)</f>
        <v>-0</v>
      </c>
      <c r="I161" s="7" t="n">
        <v>0.285</v>
      </c>
      <c r="K161" s="7" t="str">
        <f aca="false">IF(I161=1,0,G161)</f>
        <v>NY</v>
      </c>
      <c r="L161" s="63" t="n">
        <f aca="false">IF($B161&lt;=L$2,IF($C161&gt;=L$2,$D161,0),0)</f>
        <v>0</v>
      </c>
      <c r="M161" s="63" t="n">
        <f aca="false">IF($B161&lt;=M$2,IF($C161&gt;=M$2,$D161,0),0)</f>
        <v>0</v>
      </c>
      <c r="N161" s="63" t="n">
        <f aca="false">IF($B161&lt;=N$2,IF($C161&gt;=N$2,$D161,0),0)</f>
        <v>0</v>
      </c>
      <c r="O161" s="63" t="n">
        <f aca="false">IF($B161&lt;=O$2,IF($C161&gt;=O$2,$D161,0),0)</f>
        <v>0</v>
      </c>
      <c r="P161" s="63" t="n">
        <f aca="false">IF($B161&lt;=P$2,IF($C161&gt;=P$2,$D161,0),0)</f>
        <v>0</v>
      </c>
      <c r="Q161" s="63" t="n">
        <f aca="false">IF($B161&lt;=Q$2,IF($C161&gt;=Q$2,$D161,0),0)</f>
        <v>0</v>
      </c>
      <c r="R161" s="63" t="n">
        <f aca="false">IF($B161&lt;=R$2,IF($C161&gt;=R$2,$D161,0),0)</f>
        <v>0</v>
      </c>
      <c r="S161" s="63" t="n">
        <f aca="false">IF($B161&lt;=S$2,IF($C161&gt;=S$2,$D161,0),0)</f>
        <v>0</v>
      </c>
      <c r="T161" s="63" t="n">
        <f aca="false">IF($B161&lt;=T$2,IF($C161&gt;=T$2,$D161,0),0)</f>
        <v>0</v>
      </c>
      <c r="U161" s="63" t="n">
        <f aca="false">IF($B161&lt;=U$2,IF($C161&gt;=U$2,$D161,0),0)</f>
        <v>0</v>
      </c>
      <c r="V161" s="63" t="n">
        <f aca="false">IF($B161&lt;=V$2,IF($C161&gt;=V$2,$D161,0),0)</f>
        <v>0</v>
      </c>
      <c r="W161" s="63" t="n">
        <f aca="false">IF($B161&lt;=W$2,IF($C161&gt;=W$2,$D161,0),0)</f>
        <v>0</v>
      </c>
      <c r="X161" s="63" t="n">
        <f aca="false">IF($B161&lt;=X$2,IF($C161&gt;=X$2,$D161,0),0)</f>
        <v>0</v>
      </c>
      <c r="Y161" s="63" t="n">
        <f aca="false">IF($B161&lt;=Y$2,IF($C161&gt;=Y$2,$D161,0),0)</f>
        <v>0</v>
      </c>
      <c r="Z161" s="63" t="n">
        <f aca="false">IF($B161&lt;=Z$2,IF($C161&gt;=Z$2,$D161,0),0)</f>
        <v>0</v>
      </c>
      <c r="AA161" s="63" t="n">
        <f aca="false">IF($B161&lt;=AA$2,IF($C161&gt;=AA$2,$D161,0),0)</f>
        <v>0</v>
      </c>
      <c r="AB161" s="63" t="n">
        <f aca="false">IF($B161&lt;=AB$2,IF($C161&gt;=AB$2,$D161,0),0)</f>
        <v>0</v>
      </c>
      <c r="AC161" s="63" t="n">
        <f aca="false">IF($B161&lt;=AC$2,IF($C161&gt;=AC$2,$D161,0),0)</f>
        <v>0</v>
      </c>
      <c r="AD161" s="63" t="n">
        <f aca="false">IF($B161&lt;=AD$2,IF($C161&gt;=AD$2,$D161,0),0)</f>
        <v>0</v>
      </c>
      <c r="AE161" s="63" t="n">
        <f aca="false">IF($B161&lt;=AE$2,IF($C161&gt;=AE$2,$D161,0),0)</f>
        <v>0</v>
      </c>
      <c r="AF161" s="63" t="n">
        <f aca="false">IF($B161&lt;=AF$2,IF($C161&gt;=AF$2,$D161,0),0)</f>
        <v>0</v>
      </c>
      <c r="AG161" s="63" t="n">
        <f aca="false">IF($B161&lt;=AG$2,IF($C161&gt;=AG$2,$D161,0),0)</f>
        <v>0</v>
      </c>
      <c r="AH161" s="63" t="n">
        <f aca="false">IF($B161&lt;=AH$2,IF($C161&gt;=AH$2,$D161,0),0)</f>
        <v>0</v>
      </c>
      <c r="AI161" s="63" t="n">
        <f aca="false">IF($B161&lt;=AI$2,IF($C161&gt;=AI$2,$D161,0),0)</f>
        <v>0</v>
      </c>
      <c r="AJ161" s="63" t="n">
        <f aca="false">IF($B161&lt;=AJ$2,IF($C161&gt;=AJ$2,$D161,0),0)</f>
        <v>0</v>
      </c>
      <c r="AK161" s="63" t="n">
        <f aca="false">IF($B161&lt;=AK$2,IF($C161&gt;=AK$2,$D161,0),0)</f>
        <v>0</v>
      </c>
      <c r="AL161" s="63" t="n">
        <f aca="false">IF($B161&lt;=AL$2,IF($C161&gt;=AL$2,$D161,0),0)</f>
        <v>0</v>
      </c>
      <c r="AM161" s="63" t="n">
        <f aca="false">IF($B161&lt;=AM$2,IF($C161&gt;=AM$2,$D161,0),0)</f>
        <v>0</v>
      </c>
      <c r="AN161" s="63" t="n">
        <f aca="false">IF($B161&lt;=AN$2,IF($C161&gt;=AN$2,$D161,0),0)</f>
        <v>0</v>
      </c>
      <c r="AO161" s="63" t="n">
        <f aca="false">IF($B161&lt;=AO$2,IF($C161&gt;=AO$2,$D161,0),0)</f>
        <v>0</v>
      </c>
      <c r="AP161" s="63" t="n">
        <f aca="false">IF($B161&lt;=AP$2,IF($C161&gt;=AP$2,$D161,0),0)</f>
        <v>0</v>
      </c>
      <c r="AQ161" s="63" t="n">
        <f aca="false">IF($B161&lt;=AQ$2,IF($C161&gt;=AQ$2,$D161,0),0)</f>
        <v>0</v>
      </c>
      <c r="AR161" s="63" t="n">
        <f aca="false">IF($B161&lt;=AR$2,IF($C161&gt;=AR$2,$D161,0),0)</f>
        <v>0</v>
      </c>
      <c r="AS161" s="63" t="n">
        <f aca="false">IF($B161&lt;=AS$2,IF($C161&gt;=AS$2,$D161,0),0)</f>
        <v>0</v>
      </c>
      <c r="AT161" s="63" t="n">
        <f aca="false">IF($B161&lt;=AT$2,IF($C161&gt;=AT$2,$D161,0),0)</f>
        <v>0</v>
      </c>
      <c r="AU161" s="63" t="n">
        <f aca="false">IF($B161&lt;=AU$2,IF($C161&gt;=AU$2,$D161,0),0)</f>
        <v>0</v>
      </c>
      <c r="AV161" s="63" t="n">
        <f aca="false">IF($B161&lt;=AV$2,IF($C161&gt;=AV$2,$D161,0),0)</f>
        <v>0</v>
      </c>
      <c r="AW161" s="63" t="n">
        <f aca="false">IF($B161&lt;=AW$2,IF($C161&gt;=AW$2,$D161,0),0)</f>
        <v>0</v>
      </c>
      <c r="AX161" s="63" t="n">
        <f aca="false">IF($B161&lt;=AX$2,IF($C161&gt;=AX$2,$D161,0),0)</f>
        <v>0</v>
      </c>
      <c r="AY161" s="63" t="n">
        <f aca="false">IF($B161&lt;=AY$2,IF($C161&gt;=AY$2,$D161,0),0)</f>
        <v>0</v>
      </c>
      <c r="AZ161" s="63" t="n">
        <f aca="false">IF($B161&lt;=AZ$2,IF($C161&gt;=AZ$2,$D161,0),0)</f>
        <v>0</v>
      </c>
      <c r="BA161" s="63" t="n">
        <f aca="false">IF($B161&lt;=BA$2,IF($C161&gt;=BA$2,$D161,0),0)</f>
        <v>0</v>
      </c>
      <c r="BB161" s="63" t="n">
        <f aca="false">IF($B161&lt;=BB$2,IF($C161&gt;=BB$2,$D161,0),0)</f>
        <v>0</v>
      </c>
      <c r="BC161" s="63" t="n">
        <f aca="false">IF($B161&lt;=BC$2,IF($C161&gt;=BC$2,$D161,0),0)</f>
        <v>0</v>
      </c>
      <c r="BD161" s="63" t="n">
        <f aca="false">IF($B161&lt;=BD$2,IF($C161&gt;=BD$2,$D161,0),0)</f>
        <v>0</v>
      </c>
      <c r="BE161" s="63" t="n">
        <f aca="false">IF($B161&lt;=BE$2,IF($C161&gt;=BE$2,$D161,0),0)</f>
        <v>0</v>
      </c>
      <c r="BF161" s="63" t="n">
        <f aca="false">IF($B161&lt;=BF$2,IF($C161&gt;=BF$2,$D161,0),0)</f>
        <v>0</v>
      </c>
      <c r="BG161" s="63" t="n">
        <f aca="false">IF($B161&lt;=BG$2,IF($C161&gt;=BG$2,$D161,0),0)</f>
        <v>0</v>
      </c>
      <c r="BH161" s="63" t="n">
        <f aca="false">IF($B161&lt;=BH$2,IF($C161&gt;=BH$2,$D161,0),0)</f>
        <v>0</v>
      </c>
      <c r="BI161" s="63" t="n">
        <f aca="false">IF($B161&lt;=BI$2,IF($C161&gt;=BI$2,$D161,0),0)</f>
        <v>0</v>
      </c>
      <c r="BJ161" s="63" t="n">
        <f aca="false">IF($B161&lt;=BJ$2,IF($C161&gt;=BJ$2,$D161,0),0)</f>
        <v>0</v>
      </c>
      <c r="BK161" s="63" t="n">
        <f aca="false">IF($B161&lt;=BK$2,IF($C161&gt;=BK$2,$D161,0),0)</f>
        <v>0</v>
      </c>
      <c r="BL161" s="63" t="n">
        <f aca="false">IF($B161&lt;=BL$2,IF($C161&gt;=BL$2,$D161,0),0)</f>
        <v>0</v>
      </c>
      <c r="BM161" s="63" t="n">
        <f aca="false">IF($B161&lt;=BM$2,IF($C161&gt;=BM$2,$D161,0),0)</f>
        <v>0</v>
      </c>
      <c r="BN161" s="63" t="n">
        <f aca="false">IF($B161&lt;=BN$2,IF($C161&gt;=BN$2,$D161,0),0)</f>
        <v>0</v>
      </c>
      <c r="BO161" s="63" t="n">
        <f aca="false">IF($B161&lt;=BO$2,IF($C161&gt;=BO$2,$D161,0),0)</f>
        <v>0</v>
      </c>
      <c r="BP161" s="63" t="n">
        <f aca="false">IF($B161&lt;=BP$2,IF($C161&gt;=BP$2,$D161,0),0)</f>
        <v>0</v>
      </c>
      <c r="BQ161" s="63" t="n">
        <f aca="false">IF($B161&lt;=BQ$2,IF($C161&gt;=BQ$2,$D161,0),0)</f>
        <v>0</v>
      </c>
      <c r="BR161" s="63" t="n">
        <f aca="false">IF($B161&lt;=BR$2,IF($C161&gt;=BR$2,$D161,0),0)</f>
        <v>0</v>
      </c>
      <c r="BS161" s="63" t="n">
        <f aca="false">IF($B161&lt;=BS$2,IF($C161&gt;=BS$2,$D161,0),0)</f>
        <v>0</v>
      </c>
      <c r="BT161" s="63" t="n">
        <f aca="false">IF($B161&lt;=BT$2,IF($C161&gt;=BT$2,$D161,0),0)</f>
        <v>0</v>
      </c>
      <c r="BU161" s="63" t="n">
        <f aca="false">IF($B161&lt;=BU$2,IF($C161&gt;=BU$2,$D161,0),0)</f>
        <v>0</v>
      </c>
      <c r="BV161" s="63" t="n">
        <f aca="false">IF($B161&lt;=BV$2,IF($C161&gt;=BV$2,$D161,0),0)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Z4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2" topLeftCell="C13" activePane="bottomRight" state="frozen"/>
      <selection pane="topLeft" activeCell="A1" activeCellId="0" sqref="A1"/>
      <selection pane="topRight" activeCell="C1" activeCellId="0" sqref="C1"/>
      <selection pane="bottomLeft" activeCell="A13" activeCellId="0" sqref="A13"/>
      <selection pane="bottomRight" activeCell="B4" activeCellId="0" sqref="B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13"/>
    <col collapsed="false" customWidth="true" hidden="false" outlineLevel="0" max="2" min="2" style="75" width="9.14"/>
    <col collapsed="false" customWidth="true" hidden="false" outlineLevel="0" max="11" min="3" style="75" width="17.28"/>
    <col collapsed="false" customWidth="true" hidden="false" outlineLevel="0" max="12" min="12" style="75" width="15.99"/>
    <col collapsed="false" customWidth="true" hidden="false" outlineLevel="0" max="13" min="13" style="75" width="17.99"/>
    <col collapsed="false" customWidth="true" hidden="false" outlineLevel="0" max="14" min="14" style="75" width="11.42"/>
    <col collapsed="false" customWidth="true" hidden="false" outlineLevel="0" max="15" min="15" style="75" width="12.56"/>
    <col collapsed="false" customWidth="true" hidden="false" outlineLevel="0" max="16" min="16" style="75" width="10.99"/>
    <col collapsed="false" customWidth="true" hidden="false" outlineLevel="0" max="17" min="17" style="75" width="12.85"/>
    <col collapsed="false" customWidth="true" hidden="false" outlineLevel="0" max="18" min="18" style="75" width="15.41"/>
    <col collapsed="false" customWidth="true" hidden="false" outlineLevel="0" max="19" min="19" style="75" width="18.41"/>
    <col collapsed="false" customWidth="true" hidden="false" outlineLevel="0" max="20" min="20" style="75" width="12.85"/>
    <col collapsed="false" customWidth="true" hidden="false" outlineLevel="0" max="21" min="21" style="75" width="16.56"/>
    <col collapsed="false" customWidth="true" hidden="false" outlineLevel="0" max="22" min="22" style="75" width="13.14"/>
    <col collapsed="false" customWidth="true" hidden="false" outlineLevel="0" max="23" min="23" style="75" width="11.99"/>
    <col collapsed="false" customWidth="true" hidden="false" outlineLevel="0" max="24" min="24" style="75" width="12.56"/>
    <col collapsed="false" customWidth="true" hidden="false" outlineLevel="0" max="25" min="25" style="75" width="13.85"/>
    <col collapsed="false" customWidth="true" hidden="false" outlineLevel="0" max="27" min="26" style="75" width="11.99"/>
    <col collapsed="false" customWidth="true" hidden="false" outlineLevel="0" max="28" min="28" style="75" width="17.7"/>
    <col collapsed="false" customWidth="true" hidden="false" outlineLevel="0" max="29" min="29" style="75" width="14.56"/>
    <col collapsed="false" customWidth="true" hidden="false" outlineLevel="0" max="33" min="30" style="75" width="9.14"/>
    <col collapsed="false" customWidth="true" hidden="false" outlineLevel="0" max="34" min="34" style="75" width="12.28"/>
    <col collapsed="false" customWidth="true" hidden="false" outlineLevel="0" max="35" min="35" style="75" width="10.85"/>
    <col collapsed="false" customWidth="true" hidden="false" outlineLevel="0" max="36" min="36" style="75" width="10.56"/>
    <col collapsed="false" customWidth="true" hidden="false" outlineLevel="0" max="37" min="37" style="75" width="9.14"/>
    <col collapsed="false" customWidth="true" hidden="false" outlineLevel="0" max="38" min="38" style="75" width="13.28"/>
    <col collapsed="false" customWidth="true" hidden="false" outlineLevel="0" max="40" min="39" style="75" width="13.85"/>
    <col collapsed="false" customWidth="true" hidden="false" outlineLevel="0" max="41" min="41" style="75" width="14.56"/>
    <col collapsed="false" customWidth="true" hidden="false" outlineLevel="0" max="42" min="42" style="75" width="12.85"/>
    <col collapsed="false" customWidth="true" hidden="false" outlineLevel="0" max="45" min="43" style="75" width="14.56"/>
    <col collapsed="false" customWidth="true" hidden="false" outlineLevel="0" max="46" min="46" style="75" width="16.28"/>
    <col collapsed="false" customWidth="true" hidden="false" outlineLevel="0" max="47" min="47" style="75" width="17.14"/>
    <col collapsed="false" customWidth="true" hidden="false" outlineLevel="0" max="48" min="48" style="75" width="10.85"/>
    <col collapsed="false" customWidth="true" hidden="false" outlineLevel="0" max="49" min="49" style="75" width="17.85"/>
    <col collapsed="false" customWidth="true" hidden="false" outlineLevel="0" max="50" min="50" style="75" width="18.7"/>
    <col collapsed="false" customWidth="true" hidden="false" outlineLevel="0" max="53" min="51" style="75" width="10.99"/>
    <col collapsed="false" customWidth="true" hidden="false" outlineLevel="0" max="54" min="54" style="75" width="17.85"/>
    <col collapsed="false" customWidth="true" hidden="false" outlineLevel="0" max="55" min="55" style="75" width="18.7"/>
    <col collapsed="false" customWidth="true" hidden="false" outlineLevel="0" max="56" min="56" style="75" width="10.99"/>
    <col collapsed="false" customWidth="true" hidden="false" outlineLevel="0" max="57" min="57" style="75" width="12.14"/>
    <col collapsed="false" customWidth="true" hidden="false" outlineLevel="0" max="58" min="58" style="75" width="9.14"/>
    <col collapsed="false" customWidth="true" hidden="false" outlineLevel="0" max="59" min="59" style="75" width="12.14"/>
    <col collapsed="false" customWidth="true" hidden="false" outlineLevel="0" max="62" min="60" style="75" width="9.14"/>
  </cols>
  <sheetData>
    <row r="1" customFormat="false" ht="13.5" hidden="false" customHeight="false" outlineLevel="0" collapsed="false">
      <c r="A1" s="76" t="n">
        <v>36863</v>
      </c>
      <c r="B1" s="31" t="s">
        <v>147</v>
      </c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</row>
    <row r="2" customFormat="false" ht="12.75" hidden="false" customHeight="false" outlineLevel="0" collapsed="false">
      <c r="A2" s="77"/>
      <c r="B2" s="31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</row>
    <row r="3" customFormat="false" ht="12.75" hidden="false" customHeight="false" outlineLevel="0" collapsed="false">
      <c r="A3" s="77"/>
      <c r="B3" s="31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</row>
    <row r="4" customFormat="false" ht="12.75" hidden="false" customHeight="false" outlineLevel="0" collapsed="false">
      <c r="A4" s="77"/>
      <c r="B4" s="31" t="s">
        <v>148</v>
      </c>
      <c r="C4" s="73" t="n">
        <v>439.535751704805</v>
      </c>
      <c r="D4" s="73" t="n">
        <v>333.709460358821</v>
      </c>
      <c r="E4" s="73" t="n">
        <v>46.9959109355448</v>
      </c>
      <c r="F4" s="73" t="n">
        <v>-82.378434649536</v>
      </c>
      <c r="G4" s="73" t="n">
        <v>-213.132021487711</v>
      </c>
      <c r="H4" s="73" t="n">
        <v>524.730666861924</v>
      </c>
      <c r="I4" s="73" t="n">
        <v>14.21329668</v>
      </c>
      <c r="J4" s="73" t="n">
        <v>-0.00067465</v>
      </c>
      <c r="K4" s="73" t="n">
        <v>29.42827787</v>
      </c>
      <c r="L4" s="73" t="n">
        <v>-3.3903063</v>
      </c>
      <c r="M4" s="73" t="n">
        <v>15.41048306</v>
      </c>
      <c r="N4" s="73" t="n">
        <v>7.86607383</v>
      </c>
      <c r="O4" s="73" t="n">
        <v>-0.99507037</v>
      </c>
      <c r="P4" s="73" t="n">
        <v>188.935624450428</v>
      </c>
      <c r="Q4" s="73" t="n">
        <v>0</v>
      </c>
      <c r="R4" s="73" t="n">
        <v>0.0364542600000002</v>
      </c>
      <c r="S4" s="73" t="n">
        <v>0</v>
      </c>
      <c r="T4" s="73" t="n">
        <v>25.0047098168796</v>
      </c>
      <c r="U4" s="73" t="n">
        <v>-9.19393031</v>
      </c>
      <c r="V4" s="73" t="n">
        <v>-1.98859961</v>
      </c>
      <c r="W4" s="73" t="n">
        <v>0</v>
      </c>
      <c r="X4" s="73" t="n">
        <v>-7.53166107000001</v>
      </c>
      <c r="Y4" s="73" t="n">
        <v>-14.5571103580104</v>
      </c>
      <c r="Z4" s="73" t="n">
        <v>196.298184405507</v>
      </c>
      <c r="AA4" s="73" t="n">
        <v>0</v>
      </c>
      <c r="AB4" s="73" t="n">
        <v>0</v>
      </c>
      <c r="AC4" s="73" t="n">
        <v>53.2092051356666</v>
      </c>
      <c r="AD4" s="73" t="n">
        <v>25.6726864531544</v>
      </c>
      <c r="AE4" s="73" t="n">
        <v>6.93176125</v>
      </c>
      <c r="AF4" s="73" t="n">
        <v>6.41647413</v>
      </c>
      <c r="AG4" s="73" t="n">
        <v>-2E-008</v>
      </c>
      <c r="AH4" s="73" t="n">
        <v>0.49711208</v>
      </c>
      <c r="AI4" s="73" t="n">
        <v>161.99745995</v>
      </c>
      <c r="AJ4" s="73" t="n">
        <v>3.98478292</v>
      </c>
      <c r="AK4" s="73" t="n">
        <v>12.34515116</v>
      </c>
      <c r="AL4" s="73" t="n">
        <v>7.11615723</v>
      </c>
      <c r="AM4" s="73" t="n">
        <v>9.94964336</v>
      </c>
      <c r="AN4" s="73" t="n">
        <v>6.16662114</v>
      </c>
      <c r="AO4" s="73" t="n">
        <v>0</v>
      </c>
      <c r="AP4" s="73" t="n">
        <v>-0.00443713</v>
      </c>
      <c r="AQ4" s="73" t="n">
        <v>0</v>
      </c>
      <c r="AR4" s="73" t="n">
        <v>0</v>
      </c>
      <c r="AS4" s="73" t="n">
        <v>0</v>
      </c>
      <c r="AT4" s="73" t="n">
        <v>0</v>
      </c>
      <c r="AU4" s="73" t="n">
        <v>39.4268427</v>
      </c>
      <c r="AV4" s="73" t="n">
        <v>0</v>
      </c>
      <c r="AW4" s="73" t="n">
        <v>46.9959109355448</v>
      </c>
      <c r="AX4" s="73" t="n">
        <v>5.44987233</v>
      </c>
      <c r="AY4" s="73" t="n">
        <v>13.901894540464</v>
      </c>
      <c r="AZ4" s="73" t="n">
        <v>-62.09041155</v>
      </c>
      <c r="BA4" s="73" t="n">
        <v>-12.75238588</v>
      </c>
      <c r="BB4" s="73" t="n">
        <v>-26.88740409</v>
      </c>
      <c r="BC4" s="73" t="n">
        <v>-143.45918856</v>
      </c>
      <c r="BD4" s="73" t="n">
        <v>-103.336757256378</v>
      </c>
      <c r="BE4" s="73" t="n">
        <v>-31.0819147637353</v>
      </c>
      <c r="BF4" s="73" t="n">
        <v>55.5672976746172</v>
      </c>
      <c r="BG4" s="73" t="n">
        <v>7.68813478</v>
      </c>
      <c r="BH4" s="73" t="n">
        <v>-1E-008</v>
      </c>
      <c r="BI4" s="73" t="n">
        <v>1.49040666778501</v>
      </c>
      <c r="BJ4" s="73" t="n">
        <v>0</v>
      </c>
      <c r="BK4" s="73" t="n">
        <v>-2.00000016548074E-008</v>
      </c>
    </row>
    <row r="5" customFormat="false" ht="12.75" hidden="false" customHeight="false" outlineLevel="0" collapsed="false">
      <c r="A5" s="77"/>
      <c r="B5" s="31" t="s">
        <v>149</v>
      </c>
      <c r="C5" s="73" t="n">
        <v>1082.34689454462</v>
      </c>
      <c r="D5" s="73" t="n">
        <v>719.007575958123</v>
      </c>
      <c r="E5" s="73" t="n">
        <v>170.935145694619</v>
      </c>
      <c r="F5" s="73" t="n">
        <v>29.813883049947</v>
      </c>
      <c r="G5" s="73" t="n">
        <v>-287.77943818367</v>
      </c>
      <c r="H5" s="73" t="n">
        <v>1714.32406106364</v>
      </c>
      <c r="I5" s="73" t="n">
        <v>14.21329668</v>
      </c>
      <c r="J5" s="73" t="n">
        <v>-0.05480205</v>
      </c>
      <c r="K5" s="73" t="n">
        <v>84.97684534</v>
      </c>
      <c r="L5" s="73" t="n">
        <v>-9.8047357</v>
      </c>
      <c r="M5" s="73" t="n">
        <v>44.49565206</v>
      </c>
      <c r="N5" s="73" t="n">
        <v>22.98798273</v>
      </c>
      <c r="O5" s="73" t="n">
        <v>-2.96505456</v>
      </c>
      <c r="P5" s="73" t="n">
        <v>516.242019597897</v>
      </c>
      <c r="Q5" s="73" t="n">
        <v>0</v>
      </c>
      <c r="R5" s="73" t="n">
        <v>11.06398911</v>
      </c>
      <c r="S5" s="73" t="n">
        <v>0</v>
      </c>
      <c r="T5" s="73" t="n">
        <v>376.072092684064</v>
      </c>
      <c r="U5" s="73" t="n">
        <v>-21.22515819</v>
      </c>
      <c r="V5" s="73" t="n">
        <v>-4.05530961</v>
      </c>
      <c r="W5" s="73" t="n">
        <v>10.03164651</v>
      </c>
      <c r="X5" s="73" t="n">
        <v>-111.86319146</v>
      </c>
      <c r="Y5" s="73" t="n">
        <v>-124.954576875752</v>
      </c>
      <c r="Z5" s="73" t="n">
        <v>277.186198278411</v>
      </c>
      <c r="AA5" s="73" t="n">
        <v>0</v>
      </c>
      <c r="AB5" s="73" t="n">
        <v>0</v>
      </c>
      <c r="AC5" s="73" t="n">
        <v>46.4267101964672</v>
      </c>
      <c r="AD5" s="73" t="n">
        <v>59.5937363516558</v>
      </c>
      <c r="AE5" s="73" t="n">
        <v>12.22390576</v>
      </c>
      <c r="AF5" s="73" t="n">
        <v>47.69170317</v>
      </c>
      <c r="AG5" s="73" t="n">
        <v>-0.00306501</v>
      </c>
      <c r="AH5" s="73" t="n">
        <v>1.46515572</v>
      </c>
      <c r="AI5" s="73" t="n">
        <v>328.53548296</v>
      </c>
      <c r="AJ5" s="73" t="n">
        <v>12.1698864</v>
      </c>
      <c r="AK5" s="73" t="n">
        <v>30.6331956</v>
      </c>
      <c r="AL5" s="73" t="n">
        <v>20.13831148</v>
      </c>
      <c r="AM5" s="73" t="n">
        <v>29.51235707</v>
      </c>
      <c r="AN5" s="73" t="n">
        <v>17.53793475</v>
      </c>
      <c r="AO5" s="73" t="n">
        <v>0</v>
      </c>
      <c r="AP5" s="73" t="n">
        <v>-0.42548868</v>
      </c>
      <c r="AQ5" s="73" t="n">
        <v>0</v>
      </c>
      <c r="AR5" s="73" t="n">
        <v>0</v>
      </c>
      <c r="AS5" s="73" t="n">
        <v>0</v>
      </c>
      <c r="AT5" s="73" t="n">
        <v>0</v>
      </c>
      <c r="AU5" s="73" t="n">
        <v>113.50775019</v>
      </c>
      <c r="AV5" s="73" t="n">
        <v>0</v>
      </c>
      <c r="AW5" s="73" t="n">
        <v>170.935145694619</v>
      </c>
      <c r="AX5" s="73" t="n">
        <v>20.68050482</v>
      </c>
      <c r="AY5" s="73" t="n">
        <v>243.092641469947</v>
      </c>
      <c r="AZ5" s="73" t="n">
        <v>-129.72110868</v>
      </c>
      <c r="BA5" s="73" t="n">
        <v>-26.76624782</v>
      </c>
      <c r="BB5" s="73" t="n">
        <v>-77.47190674</v>
      </c>
      <c r="BC5" s="73" t="n">
        <v>-411.33605809</v>
      </c>
      <c r="BD5" s="73" t="n">
        <v>-75.4719883277049</v>
      </c>
      <c r="BE5" s="73" t="n">
        <v>98.8121565840048</v>
      </c>
      <c r="BF5" s="73" t="n">
        <v>50.2576892055144</v>
      </c>
      <c r="BG5" s="73" t="n">
        <v>21.44927811</v>
      </c>
      <c r="BH5" s="73" t="n">
        <v>-2E-008</v>
      </c>
      <c r="BI5" s="73" t="n">
        <v>28.5094843945156</v>
      </c>
      <c r="BJ5" s="73" t="n">
        <v>0</v>
      </c>
      <c r="BK5" s="73" t="n">
        <v>-4.00000033096148E-008</v>
      </c>
    </row>
    <row r="6" customFormat="false" ht="12.75" hidden="false" customHeight="false" outlineLevel="0" collapsed="false">
      <c r="A6" s="77"/>
      <c r="B6" s="31" t="s">
        <v>150</v>
      </c>
      <c r="C6" s="73" t="n">
        <v>-201.54579144078</v>
      </c>
      <c r="D6" s="73" t="n">
        <v>927.06945652</v>
      </c>
      <c r="E6" s="73" t="n">
        <v>175.595211917723</v>
      </c>
      <c r="F6" s="73" t="n">
        <v>362.05650613</v>
      </c>
      <c r="G6" s="73" t="n">
        <v>-332.11492247469</v>
      </c>
      <c r="H6" s="73" t="n">
        <v>931.060460652255</v>
      </c>
      <c r="I6" s="73" t="n">
        <v>0</v>
      </c>
      <c r="J6" s="73" t="n">
        <v>0</v>
      </c>
      <c r="K6" s="73" t="n">
        <v>159.71642824</v>
      </c>
      <c r="L6" s="73" t="n">
        <v>79.87722295</v>
      </c>
      <c r="M6" s="73" t="n">
        <v>0</v>
      </c>
      <c r="N6" s="73" t="n">
        <v>31.68903353</v>
      </c>
      <c r="O6" s="73" t="n">
        <v>-1.94388434</v>
      </c>
      <c r="P6" s="73" t="n">
        <v>50.04791363</v>
      </c>
      <c r="Q6" s="73" t="n">
        <v>0</v>
      </c>
      <c r="R6" s="73" t="n">
        <v>0</v>
      </c>
      <c r="S6" s="73" t="n">
        <v>0</v>
      </c>
      <c r="T6" s="73" t="n">
        <v>-363.99023396</v>
      </c>
      <c r="U6" s="73" t="n">
        <v>-24.38714929</v>
      </c>
      <c r="V6" s="73" t="n">
        <v>0</v>
      </c>
      <c r="W6" s="73" t="n">
        <v>51.1852884</v>
      </c>
      <c r="X6" s="73" t="n">
        <v>-99.04561831</v>
      </c>
      <c r="Y6" s="73" t="n">
        <v>0</v>
      </c>
      <c r="Z6" s="73" t="n">
        <v>-90.0073778007796</v>
      </c>
      <c r="AA6" s="73" t="n">
        <v>0</v>
      </c>
      <c r="AB6" s="73" t="n">
        <v>5.31258551</v>
      </c>
      <c r="AC6" s="73" t="n">
        <v>-0.07279083</v>
      </c>
      <c r="AD6" s="73" t="n">
        <v>0</v>
      </c>
      <c r="AE6" s="73" t="n">
        <v>0</v>
      </c>
      <c r="AF6" s="73" t="n">
        <v>337.78096088</v>
      </c>
      <c r="AG6" s="73" t="n">
        <v>-0.07324525</v>
      </c>
      <c r="AH6" s="73" t="n">
        <v>2.96137846</v>
      </c>
      <c r="AI6" s="73" t="n">
        <v>215.31497156</v>
      </c>
      <c r="AJ6" s="73" t="n">
        <v>36.92245109</v>
      </c>
      <c r="AK6" s="73" t="n">
        <v>39.07974675</v>
      </c>
      <c r="AL6" s="73" t="n">
        <v>27.58887362</v>
      </c>
      <c r="AM6" s="73" t="n">
        <v>0</v>
      </c>
      <c r="AN6" s="73" t="n">
        <v>27.59428735</v>
      </c>
      <c r="AO6" s="73" t="n">
        <v>9.01329718</v>
      </c>
      <c r="AP6" s="73" t="n">
        <v>-5.12229979</v>
      </c>
      <c r="AQ6" s="73" t="n">
        <v>0</v>
      </c>
      <c r="AR6" s="73" t="n">
        <v>0</v>
      </c>
      <c r="AS6" s="73" t="n">
        <v>0</v>
      </c>
      <c r="AT6" s="73" t="n">
        <v>0</v>
      </c>
      <c r="AU6" s="73" t="n">
        <v>236.0818255</v>
      </c>
      <c r="AV6" s="73" t="n">
        <v>71.5795065363387</v>
      </c>
      <c r="AW6" s="73" t="n">
        <v>104.015705381385</v>
      </c>
      <c r="AX6" s="73" t="n">
        <v>6.10309571000001</v>
      </c>
      <c r="AY6" s="73" t="n">
        <v>345.98890811</v>
      </c>
      <c r="AZ6" s="73" t="n">
        <v>-5.22080654</v>
      </c>
      <c r="BA6" s="73" t="n">
        <v>-2.61873621</v>
      </c>
      <c r="BB6" s="73" t="n">
        <v>17.80404506</v>
      </c>
      <c r="BC6" s="73" t="n">
        <v>0</v>
      </c>
      <c r="BD6" s="73" t="n">
        <v>-6.81899675</v>
      </c>
      <c r="BE6" s="73" t="n">
        <v>0</v>
      </c>
      <c r="BF6" s="73" t="n">
        <v>-511.068721228756</v>
      </c>
      <c r="BG6" s="73" t="n">
        <v>18.2385627</v>
      </c>
      <c r="BH6" s="73" t="n">
        <v>0</v>
      </c>
      <c r="BI6" s="73" t="n">
        <v>167.534232804066</v>
      </c>
      <c r="BJ6" s="73" t="n">
        <v>0</v>
      </c>
      <c r="BK6" s="73" t="n">
        <v>0</v>
      </c>
    </row>
    <row r="7" customFormat="false" ht="12.75" hidden="false" customHeight="false" outlineLevel="0" collapsed="false">
      <c r="A7" s="77"/>
      <c r="B7" s="31" t="s">
        <v>151</v>
      </c>
      <c r="C7" s="73" t="n">
        <v>353.22417557</v>
      </c>
      <c r="D7" s="73" t="n">
        <v>626.1904959</v>
      </c>
      <c r="E7" s="73" t="n">
        <v>-3.42270791672983</v>
      </c>
      <c r="F7" s="73" t="n">
        <v>153.95832193</v>
      </c>
      <c r="G7" s="73" t="n">
        <v>-233.01221677</v>
      </c>
      <c r="H7" s="73" t="n">
        <v>896.93806871327</v>
      </c>
      <c r="I7" s="73" t="n">
        <v>0</v>
      </c>
      <c r="J7" s="73" t="n">
        <v>0</v>
      </c>
      <c r="K7" s="73" t="n">
        <v>40.92001626</v>
      </c>
      <c r="L7" s="73" t="n">
        <v>53.30300237</v>
      </c>
      <c r="M7" s="73" t="n">
        <v>0</v>
      </c>
      <c r="N7" s="73" t="n">
        <v>22.4110481</v>
      </c>
      <c r="O7" s="73" t="n">
        <v>0</v>
      </c>
      <c r="P7" s="73" t="n">
        <v>14.31482657</v>
      </c>
      <c r="Q7" s="73" t="n">
        <v>0</v>
      </c>
      <c r="R7" s="73" t="n">
        <v>0</v>
      </c>
      <c r="S7" s="73" t="n">
        <v>0</v>
      </c>
      <c r="T7" s="73" t="n">
        <v>44.47854437</v>
      </c>
      <c r="U7" s="73" t="n">
        <v>-22.84412439</v>
      </c>
      <c r="V7" s="73" t="n">
        <v>0</v>
      </c>
      <c r="W7" s="73" t="n">
        <v>20.28014768</v>
      </c>
      <c r="X7" s="73" t="n">
        <v>134.09335243</v>
      </c>
      <c r="Y7" s="73" t="n">
        <v>0</v>
      </c>
      <c r="Z7" s="73" t="n">
        <v>0</v>
      </c>
      <c r="AA7" s="73" t="n">
        <v>0</v>
      </c>
      <c r="AB7" s="73" t="n">
        <v>46.26736218</v>
      </c>
      <c r="AC7" s="73" t="n">
        <v>-0.05820883</v>
      </c>
      <c r="AD7" s="73" t="n">
        <v>0</v>
      </c>
      <c r="AE7" s="73" t="n">
        <v>0</v>
      </c>
      <c r="AF7" s="73" t="n">
        <v>283.67308057</v>
      </c>
      <c r="AG7" s="73" t="n">
        <v>-0.06169271</v>
      </c>
      <c r="AH7" s="73" t="n">
        <v>0.61811236</v>
      </c>
      <c r="AI7" s="73" t="n">
        <v>-31.73812502</v>
      </c>
      <c r="AJ7" s="73" t="n">
        <v>166.10521389</v>
      </c>
      <c r="AK7" s="73" t="n">
        <v>22.92548185</v>
      </c>
      <c r="AL7" s="73" t="n">
        <v>7.25976921</v>
      </c>
      <c r="AM7" s="73" t="n">
        <v>0</v>
      </c>
      <c r="AN7" s="73" t="n">
        <v>0</v>
      </c>
      <c r="AO7" s="73" t="n">
        <v>39.86795026</v>
      </c>
      <c r="AP7" s="73" t="n">
        <v>-1.86695453</v>
      </c>
      <c r="AQ7" s="73" t="n">
        <v>0</v>
      </c>
      <c r="AR7" s="73" t="n">
        <v>0</v>
      </c>
      <c r="AS7" s="73" t="n">
        <v>0</v>
      </c>
      <c r="AT7" s="73" t="n">
        <v>0</v>
      </c>
      <c r="AU7" s="73" t="n">
        <v>139.46586885</v>
      </c>
      <c r="AV7" s="73" t="n">
        <v>0</v>
      </c>
      <c r="AW7" s="73" t="n">
        <v>-3.42270791672983</v>
      </c>
      <c r="AX7" s="73" t="n">
        <v>120.55410799</v>
      </c>
      <c r="AY7" s="73" t="n">
        <v>33.40421394</v>
      </c>
      <c r="AZ7" s="73" t="n">
        <v>0</v>
      </c>
      <c r="BA7" s="73" t="n">
        <v>0</v>
      </c>
      <c r="BB7" s="73" t="n">
        <v>0</v>
      </c>
      <c r="BC7" s="73" t="n">
        <v>0</v>
      </c>
      <c r="BD7" s="73" t="n">
        <v>-5.30662148</v>
      </c>
      <c r="BE7" s="73" t="n">
        <v>0</v>
      </c>
      <c r="BF7" s="73" t="n">
        <v>-260.99954309</v>
      </c>
      <c r="BG7" s="73" t="n">
        <v>0</v>
      </c>
      <c r="BH7" s="73" t="n">
        <v>0</v>
      </c>
      <c r="BI7" s="73" t="n">
        <v>33.2939478</v>
      </c>
      <c r="BJ7" s="73" t="n">
        <v>0</v>
      </c>
      <c r="BK7" s="73" t="n">
        <v>0</v>
      </c>
    </row>
    <row r="8" customFormat="false" ht="12.75" hidden="false" customHeight="false" outlineLevel="0" collapsed="false">
      <c r="A8" s="77"/>
      <c r="B8" s="31" t="s">
        <v>152</v>
      </c>
      <c r="C8" s="73" t="n">
        <v>163.799313141229</v>
      </c>
      <c r="D8" s="73" t="n">
        <v>1120.42939923</v>
      </c>
      <c r="E8" s="73" t="n">
        <v>-68.85490097</v>
      </c>
      <c r="F8" s="73" t="n">
        <v>-13.33067787</v>
      </c>
      <c r="G8" s="73" t="n">
        <v>-57.62620954</v>
      </c>
      <c r="H8" s="73" t="n">
        <v>1144.41692399123</v>
      </c>
      <c r="I8" s="73" t="n">
        <v>0</v>
      </c>
      <c r="J8" s="73" t="n">
        <v>0</v>
      </c>
      <c r="K8" s="73" t="n">
        <v>0</v>
      </c>
      <c r="L8" s="73" t="n">
        <v>91.53072869</v>
      </c>
      <c r="M8" s="73" t="n">
        <v>0</v>
      </c>
      <c r="N8" s="73" t="n">
        <v>1.70004709</v>
      </c>
      <c r="O8" s="73" t="n">
        <v>0</v>
      </c>
      <c r="P8" s="73" t="n">
        <v>-3.54854047</v>
      </c>
      <c r="Q8" s="73" t="n">
        <v>0</v>
      </c>
      <c r="R8" s="73" t="n">
        <v>0</v>
      </c>
      <c r="S8" s="73" t="n">
        <v>0</v>
      </c>
      <c r="T8" s="73" t="n">
        <v>7.34819498</v>
      </c>
      <c r="U8" s="73" t="n">
        <v>-22.76422861</v>
      </c>
      <c r="V8" s="73" t="n">
        <v>0</v>
      </c>
      <c r="W8" s="73" t="n">
        <v>0</v>
      </c>
      <c r="X8" s="73" t="n">
        <v>16.36564773</v>
      </c>
      <c r="Y8" s="73" t="n">
        <v>0</v>
      </c>
      <c r="Z8" s="73" t="n">
        <v>-3.25739321877068</v>
      </c>
      <c r="AA8" s="73" t="n">
        <v>0</v>
      </c>
      <c r="AB8" s="73" t="n">
        <v>76.42485695</v>
      </c>
      <c r="AC8" s="73" t="n">
        <v>-0.11025777</v>
      </c>
      <c r="AD8" s="73" t="n">
        <v>0</v>
      </c>
      <c r="AE8" s="73" t="n">
        <v>0</v>
      </c>
      <c r="AF8" s="73" t="n">
        <v>593.17442254</v>
      </c>
      <c r="AG8" s="73" t="n">
        <v>0</v>
      </c>
      <c r="AH8" s="73" t="n">
        <v>0</v>
      </c>
      <c r="AI8" s="73" t="n">
        <v>-36.06319766</v>
      </c>
      <c r="AJ8" s="73" t="n">
        <v>243.25623635</v>
      </c>
      <c r="AK8" s="73" t="n">
        <v>39.42192239</v>
      </c>
      <c r="AL8" s="73" t="n">
        <v>0</v>
      </c>
      <c r="AM8" s="73" t="n">
        <v>0</v>
      </c>
      <c r="AN8" s="73" t="n">
        <v>0</v>
      </c>
      <c r="AO8" s="73" t="n">
        <v>54.02371428</v>
      </c>
      <c r="AP8" s="73" t="n">
        <v>0</v>
      </c>
      <c r="AQ8" s="73" t="n">
        <v>0</v>
      </c>
      <c r="AR8" s="73" t="n">
        <v>0</v>
      </c>
      <c r="AS8" s="73" t="n">
        <v>0</v>
      </c>
      <c r="AT8" s="73" t="n">
        <v>0</v>
      </c>
      <c r="AU8" s="73" t="n">
        <v>226.7265591</v>
      </c>
      <c r="AV8" s="73" t="n">
        <v>0</v>
      </c>
      <c r="AW8" s="73" t="n">
        <v>-68.85490097</v>
      </c>
      <c r="AX8" s="73" t="n">
        <v>23.54596245</v>
      </c>
      <c r="AY8" s="73" t="n">
        <v>-36.87664032</v>
      </c>
      <c r="AZ8" s="73" t="n">
        <v>0</v>
      </c>
      <c r="BA8" s="73" t="n">
        <v>0</v>
      </c>
      <c r="BB8" s="73" t="n">
        <v>0</v>
      </c>
      <c r="BC8" s="73" t="n">
        <v>0</v>
      </c>
      <c r="BD8" s="73" t="n">
        <v>-16.98421627</v>
      </c>
      <c r="BE8" s="73" t="n">
        <v>0</v>
      </c>
      <c r="BF8" s="73" t="n">
        <v>23.42935458</v>
      </c>
      <c r="BG8" s="73" t="n">
        <v>0</v>
      </c>
      <c r="BH8" s="73" t="n">
        <v>0</v>
      </c>
      <c r="BI8" s="73" t="n">
        <v>-64.07134785</v>
      </c>
      <c r="BJ8" s="73" t="n">
        <v>0</v>
      </c>
      <c r="BK8" s="73" t="n">
        <v>0</v>
      </c>
    </row>
    <row r="9" customFormat="false" ht="12.75" hidden="false" customHeight="false" outlineLevel="0" collapsed="false">
      <c r="A9" s="77"/>
      <c r="B9" s="31" t="s">
        <v>153</v>
      </c>
      <c r="C9" s="73" t="n">
        <v>273.740387584629</v>
      </c>
      <c r="D9" s="73" t="n">
        <v>893.78610489</v>
      </c>
      <c r="E9" s="73" t="n">
        <v>0</v>
      </c>
      <c r="F9" s="73" t="n">
        <v>-18.37437707</v>
      </c>
      <c r="G9" s="73" t="n">
        <v>-77.794033824302</v>
      </c>
      <c r="H9" s="73" t="n">
        <v>1071.35808158033</v>
      </c>
      <c r="I9" s="73" t="n">
        <v>0</v>
      </c>
      <c r="J9" s="73" t="n">
        <v>0</v>
      </c>
      <c r="K9" s="73" t="n">
        <v>0</v>
      </c>
      <c r="L9" s="73" t="n">
        <v>107.97357014</v>
      </c>
      <c r="M9" s="73" t="n">
        <v>0</v>
      </c>
      <c r="N9" s="73" t="n">
        <v>0</v>
      </c>
      <c r="O9" s="73" t="n">
        <v>0</v>
      </c>
      <c r="P9" s="73" t="n">
        <v>-3.65341691</v>
      </c>
      <c r="Q9" s="73" t="n">
        <v>0</v>
      </c>
      <c r="R9" s="73" t="n">
        <v>0</v>
      </c>
      <c r="S9" s="73" t="n">
        <v>0</v>
      </c>
      <c r="T9" s="73" t="n">
        <v>74.14272689</v>
      </c>
      <c r="U9" s="73" t="n">
        <v>-25.22846966</v>
      </c>
      <c r="V9" s="73" t="n">
        <v>0</v>
      </c>
      <c r="W9" s="73" t="n">
        <v>0</v>
      </c>
      <c r="X9" s="73" t="n">
        <v>30.02256654</v>
      </c>
      <c r="Y9" s="73" t="n">
        <v>0</v>
      </c>
      <c r="Z9" s="73" t="n">
        <v>-3.68255004537116</v>
      </c>
      <c r="AA9" s="73" t="n">
        <v>0</v>
      </c>
      <c r="AB9" s="73" t="n">
        <v>94.16596063</v>
      </c>
      <c r="AC9" s="73" t="n">
        <v>0.24974582</v>
      </c>
      <c r="AD9" s="73" t="n">
        <v>0</v>
      </c>
      <c r="AE9" s="73" t="n">
        <v>0</v>
      </c>
      <c r="AF9" s="73" t="n">
        <v>631.24569984</v>
      </c>
      <c r="AG9" s="73" t="n">
        <v>0</v>
      </c>
      <c r="AH9" s="73" t="n">
        <v>0</v>
      </c>
      <c r="AI9" s="73" t="n">
        <v>0</v>
      </c>
      <c r="AJ9" s="73" t="n">
        <v>222.68653752</v>
      </c>
      <c r="AK9" s="73" t="n">
        <v>0</v>
      </c>
      <c r="AL9" s="73" t="n">
        <v>0</v>
      </c>
      <c r="AM9" s="73" t="n">
        <v>0</v>
      </c>
      <c r="AN9" s="73" t="n">
        <v>0</v>
      </c>
      <c r="AO9" s="73" t="n">
        <v>39.60412171</v>
      </c>
      <c r="AP9" s="73" t="n">
        <v>0</v>
      </c>
      <c r="AQ9" s="73" t="n">
        <v>0</v>
      </c>
      <c r="AR9" s="73" t="n">
        <v>0</v>
      </c>
      <c r="AS9" s="73" t="n">
        <v>0</v>
      </c>
      <c r="AT9" s="73" t="n">
        <v>0</v>
      </c>
      <c r="AU9" s="73" t="n">
        <v>0</v>
      </c>
      <c r="AV9" s="73" t="n">
        <v>0</v>
      </c>
      <c r="AW9" s="73" t="n">
        <v>0</v>
      </c>
      <c r="AX9" s="73" t="n">
        <v>0</v>
      </c>
      <c r="AY9" s="73" t="n">
        <v>-18.37437707</v>
      </c>
      <c r="AZ9" s="73" t="n">
        <v>0</v>
      </c>
      <c r="BA9" s="73" t="n">
        <v>0</v>
      </c>
      <c r="BB9" s="73" t="n">
        <v>0</v>
      </c>
      <c r="BC9" s="73" t="n">
        <v>-46.69310323</v>
      </c>
      <c r="BD9" s="73" t="n">
        <v>-22.29970097</v>
      </c>
      <c r="BE9" s="73" t="n">
        <v>0</v>
      </c>
      <c r="BF9" s="73" t="n">
        <v>0</v>
      </c>
      <c r="BG9" s="73" t="n">
        <v>0</v>
      </c>
      <c r="BH9" s="73" t="n">
        <v>0</v>
      </c>
      <c r="BI9" s="73" t="n">
        <v>-8.801229624302</v>
      </c>
      <c r="BJ9" s="73" t="n">
        <v>0</v>
      </c>
      <c r="BK9" s="73" t="n">
        <v>0</v>
      </c>
    </row>
    <row r="10" customFormat="false" ht="13.5" hidden="false" customHeight="false" outlineLevel="0" collapsed="false">
      <c r="A10" s="77"/>
      <c r="B10" s="31"/>
      <c r="C10" s="0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</row>
    <row r="11" customFormat="false" ht="13.5" hidden="false" customHeight="false" outlineLevel="0" collapsed="false">
      <c r="B11" s="78"/>
      <c r="C11" s="79" t="s">
        <v>154</v>
      </c>
      <c r="D11" s="79"/>
      <c r="E11" s="79"/>
      <c r="F11" s="79"/>
      <c r="G11" s="80"/>
      <c r="H11" s="81" t="s">
        <v>155</v>
      </c>
      <c r="I11" s="82" t="s">
        <v>156</v>
      </c>
      <c r="J11" s="83" t="s">
        <v>156</v>
      </c>
      <c r="K11" s="83" t="s">
        <v>156</v>
      </c>
      <c r="L11" s="84" t="s">
        <v>156</v>
      </c>
      <c r="M11" s="84" t="s">
        <v>156</v>
      </c>
      <c r="N11" s="84" t="s">
        <v>156</v>
      </c>
      <c r="O11" s="84" t="s">
        <v>156</v>
      </c>
      <c r="P11" s="84" t="s">
        <v>156</v>
      </c>
      <c r="Q11" s="84" t="s">
        <v>156</v>
      </c>
      <c r="R11" s="84" t="s">
        <v>156</v>
      </c>
      <c r="S11" s="84" t="s">
        <v>156</v>
      </c>
      <c r="T11" s="84" t="s">
        <v>156</v>
      </c>
      <c r="U11" s="84" t="s">
        <v>156</v>
      </c>
      <c r="V11" s="84" t="s">
        <v>156</v>
      </c>
      <c r="W11" s="84" t="s">
        <v>156</v>
      </c>
      <c r="X11" s="84" t="s">
        <v>156</v>
      </c>
      <c r="Y11" s="84" t="s">
        <v>156</v>
      </c>
      <c r="Z11" s="84" t="s">
        <v>156</v>
      </c>
      <c r="AA11" s="84" t="s">
        <v>156</v>
      </c>
      <c r="AB11" s="84" t="s">
        <v>156</v>
      </c>
      <c r="AC11" s="84" t="s">
        <v>157</v>
      </c>
      <c r="AD11" s="84" t="s">
        <v>157</v>
      </c>
      <c r="AE11" s="84" t="s">
        <v>157</v>
      </c>
      <c r="AF11" s="84" t="s">
        <v>157</v>
      </c>
      <c r="AG11" s="84" t="s">
        <v>157</v>
      </c>
      <c r="AH11" s="84" t="s">
        <v>157</v>
      </c>
      <c r="AI11" s="84" t="s">
        <v>157</v>
      </c>
      <c r="AJ11" s="84" t="s">
        <v>157</v>
      </c>
      <c r="AK11" s="84" t="s">
        <v>157</v>
      </c>
      <c r="AL11" s="84" t="s">
        <v>157</v>
      </c>
      <c r="AM11" s="84" t="s">
        <v>157</v>
      </c>
      <c r="AN11" s="84" t="s">
        <v>157</v>
      </c>
      <c r="AO11" s="85" t="s">
        <v>157</v>
      </c>
      <c r="AP11" s="85" t="s">
        <v>157</v>
      </c>
      <c r="AQ11" s="85" t="s">
        <v>157</v>
      </c>
      <c r="AR11" s="85" t="s">
        <v>157</v>
      </c>
      <c r="AS11" s="85" t="s">
        <v>157</v>
      </c>
      <c r="AT11" s="85" t="s">
        <v>157</v>
      </c>
      <c r="AU11" s="85" t="s">
        <v>157</v>
      </c>
      <c r="AV11" s="85" t="s">
        <v>3</v>
      </c>
      <c r="AW11" s="85" t="s">
        <v>3</v>
      </c>
      <c r="AX11" s="86" t="s">
        <v>158</v>
      </c>
      <c r="AY11" s="86" t="s">
        <v>158</v>
      </c>
      <c r="AZ11" s="85" t="s">
        <v>158</v>
      </c>
      <c r="BA11" s="85" t="s">
        <v>158</v>
      </c>
      <c r="BB11" s="85" t="s">
        <v>158</v>
      </c>
      <c r="BC11" s="85" t="s">
        <v>159</v>
      </c>
      <c r="BD11" s="85" t="s">
        <v>159</v>
      </c>
      <c r="BE11" s="85" t="s">
        <v>159</v>
      </c>
      <c r="BF11" s="85" t="s">
        <v>159</v>
      </c>
      <c r="BG11" s="85" t="s">
        <v>159</v>
      </c>
      <c r="BH11" s="85" t="s">
        <v>159</v>
      </c>
      <c r="BI11" s="85" t="s">
        <v>159</v>
      </c>
      <c r="BJ11" s="85" t="s">
        <v>159</v>
      </c>
      <c r="BK11" s="87" t="s">
        <v>159</v>
      </c>
    </row>
    <row r="12" customFormat="false" ht="13.5" hidden="false" customHeight="false" outlineLevel="0" collapsed="false">
      <c r="B12" s="88"/>
      <c r="C12" s="89" t="s">
        <v>5</v>
      </c>
      <c r="D12" s="90" t="s">
        <v>4</v>
      </c>
      <c r="E12" s="90" t="s">
        <v>3</v>
      </c>
      <c r="F12" s="90" t="s">
        <v>7</v>
      </c>
      <c r="G12" s="91" t="s">
        <v>6</v>
      </c>
      <c r="H12" s="92" t="s">
        <v>160</v>
      </c>
      <c r="I12" s="93" t="s">
        <v>161</v>
      </c>
      <c r="J12" s="94" t="s">
        <v>162</v>
      </c>
      <c r="K12" s="94" t="s">
        <v>163</v>
      </c>
      <c r="L12" s="95" t="s">
        <v>164</v>
      </c>
      <c r="M12" s="95" t="s">
        <v>49</v>
      </c>
      <c r="N12" s="95" t="s">
        <v>165</v>
      </c>
      <c r="O12" s="95" t="s">
        <v>166</v>
      </c>
      <c r="P12" s="95" t="s">
        <v>40</v>
      </c>
      <c r="Q12" s="95" t="s">
        <v>167</v>
      </c>
      <c r="R12" s="95" t="s">
        <v>168</v>
      </c>
      <c r="S12" s="95" t="s">
        <v>169</v>
      </c>
      <c r="T12" s="95" t="s">
        <v>43</v>
      </c>
      <c r="U12" s="95" t="s">
        <v>170</v>
      </c>
      <c r="V12" s="95" t="s">
        <v>171</v>
      </c>
      <c r="W12" s="95" t="s">
        <v>172</v>
      </c>
      <c r="X12" s="95" t="s">
        <v>44</v>
      </c>
      <c r="Y12" s="95" t="s">
        <v>173</v>
      </c>
      <c r="Z12" s="95" t="s">
        <v>37</v>
      </c>
      <c r="AA12" s="95" t="s">
        <v>174</v>
      </c>
      <c r="AB12" s="95" t="s">
        <v>175</v>
      </c>
      <c r="AC12" s="95" t="s">
        <v>35</v>
      </c>
      <c r="AD12" s="95" t="s">
        <v>45</v>
      </c>
      <c r="AE12" s="95" t="s">
        <v>176</v>
      </c>
      <c r="AF12" s="95" t="s">
        <v>177</v>
      </c>
      <c r="AG12" s="95" t="s">
        <v>178</v>
      </c>
      <c r="AH12" s="95" t="s">
        <v>179</v>
      </c>
      <c r="AI12" s="95" t="s">
        <v>41</v>
      </c>
      <c r="AJ12" s="95" t="s">
        <v>180</v>
      </c>
      <c r="AK12" s="95" t="s">
        <v>181</v>
      </c>
      <c r="AL12" s="95" t="s">
        <v>182</v>
      </c>
      <c r="AM12" s="95" t="s">
        <v>183</v>
      </c>
      <c r="AN12" s="95" t="s">
        <v>184</v>
      </c>
      <c r="AO12" s="85" t="s">
        <v>185</v>
      </c>
      <c r="AP12" s="85" t="s">
        <v>186</v>
      </c>
      <c r="AQ12" s="85" t="s">
        <v>187</v>
      </c>
      <c r="AR12" s="85" t="s">
        <v>188</v>
      </c>
      <c r="AS12" s="85" t="s">
        <v>189</v>
      </c>
      <c r="AT12" s="85" t="s">
        <v>190</v>
      </c>
      <c r="AU12" s="85" t="s">
        <v>191</v>
      </c>
      <c r="AV12" s="85" t="s">
        <v>42</v>
      </c>
      <c r="AW12" s="85" t="s">
        <v>34</v>
      </c>
      <c r="AX12" s="85" t="s">
        <v>192</v>
      </c>
      <c r="AY12" s="85" t="s">
        <v>38</v>
      </c>
      <c r="AZ12" s="85" t="s">
        <v>193</v>
      </c>
      <c r="BA12" s="85" t="s">
        <v>194</v>
      </c>
      <c r="BB12" s="85" t="s">
        <v>195</v>
      </c>
      <c r="BC12" s="85" t="s">
        <v>47</v>
      </c>
      <c r="BD12" s="85" t="s">
        <v>48</v>
      </c>
      <c r="BE12" s="85" t="s">
        <v>46</v>
      </c>
      <c r="BF12" s="85" t="s">
        <v>36</v>
      </c>
      <c r="BG12" s="85" t="s">
        <v>196</v>
      </c>
      <c r="BH12" s="85" t="s">
        <v>197</v>
      </c>
      <c r="BI12" s="85" t="s">
        <v>39</v>
      </c>
      <c r="BJ12" s="85" t="s">
        <v>198</v>
      </c>
      <c r="BK12" s="87" t="s">
        <v>199</v>
      </c>
    </row>
    <row r="13" customFormat="false" ht="12.75" hidden="false" customHeight="false" outlineLevel="0" collapsed="false">
      <c r="B13" s="96" t="n">
        <v>36831</v>
      </c>
      <c r="C13" s="97" t="n">
        <v>0</v>
      </c>
      <c r="D13" s="97" t="n">
        <v>0</v>
      </c>
      <c r="E13" s="97" t="n">
        <v>0</v>
      </c>
      <c r="F13" s="97" t="n">
        <v>0</v>
      </c>
      <c r="G13" s="97" t="n">
        <v>0</v>
      </c>
      <c r="H13" s="98" t="n">
        <v>0</v>
      </c>
      <c r="I13" s="97" t="n">
        <v>0</v>
      </c>
      <c r="J13" s="97" t="n">
        <v>0</v>
      </c>
      <c r="K13" s="97" t="n">
        <v>0</v>
      </c>
      <c r="L13" s="97" t="n">
        <v>0</v>
      </c>
      <c r="M13" s="97" t="n">
        <v>0</v>
      </c>
      <c r="N13" s="97" t="n">
        <v>0</v>
      </c>
      <c r="O13" s="97" t="n">
        <v>0</v>
      </c>
      <c r="P13" s="97" t="n">
        <v>0</v>
      </c>
      <c r="Q13" s="97" t="n">
        <v>0</v>
      </c>
      <c r="R13" s="97" t="n">
        <v>0</v>
      </c>
      <c r="S13" s="97" t="n">
        <v>0</v>
      </c>
      <c r="T13" s="97" t="n">
        <v>0</v>
      </c>
      <c r="U13" s="97" t="n">
        <v>0</v>
      </c>
      <c r="V13" s="97" t="n">
        <v>0</v>
      </c>
      <c r="W13" s="97" t="n">
        <v>0</v>
      </c>
      <c r="X13" s="97" t="n">
        <v>0</v>
      </c>
      <c r="Y13" s="97" t="n">
        <v>0</v>
      </c>
      <c r="Z13" s="97" t="n">
        <v>0</v>
      </c>
      <c r="AA13" s="97" t="n">
        <v>0</v>
      </c>
      <c r="AB13" s="97" t="n">
        <v>0</v>
      </c>
      <c r="AC13" s="97" t="n">
        <v>0</v>
      </c>
      <c r="AD13" s="97" t="n">
        <v>0</v>
      </c>
      <c r="AE13" s="97" t="n">
        <v>0</v>
      </c>
      <c r="AF13" s="97" t="n">
        <v>0</v>
      </c>
      <c r="AG13" s="97" t="n">
        <v>0</v>
      </c>
      <c r="AH13" s="97" t="n">
        <v>0</v>
      </c>
      <c r="AI13" s="97" t="n">
        <v>0</v>
      </c>
      <c r="AJ13" s="97" t="n">
        <v>0</v>
      </c>
      <c r="AK13" s="97" t="n">
        <v>0</v>
      </c>
      <c r="AL13" s="97" t="n">
        <v>0</v>
      </c>
      <c r="AM13" s="97" t="n">
        <v>0</v>
      </c>
      <c r="AN13" s="97" t="n">
        <v>0</v>
      </c>
      <c r="AO13" s="97" t="n">
        <v>0</v>
      </c>
      <c r="AP13" s="97" t="n">
        <v>0</v>
      </c>
      <c r="AQ13" s="97" t="n">
        <v>0</v>
      </c>
      <c r="AR13" s="97" t="n">
        <v>0</v>
      </c>
      <c r="AS13" s="97" t="n">
        <v>0</v>
      </c>
      <c r="AT13" s="97" t="n">
        <v>0</v>
      </c>
      <c r="AU13" s="97" t="n">
        <v>0</v>
      </c>
      <c r="AV13" s="97" t="n">
        <v>0</v>
      </c>
      <c r="AW13" s="97" t="n">
        <v>0</v>
      </c>
      <c r="AX13" s="97" t="n">
        <v>0</v>
      </c>
      <c r="AY13" s="97" t="n">
        <v>0</v>
      </c>
      <c r="AZ13" s="97" t="n">
        <v>0</v>
      </c>
      <c r="BA13" s="97" t="n">
        <v>0</v>
      </c>
      <c r="BB13" s="97" t="n">
        <v>0</v>
      </c>
      <c r="BC13" s="97" t="n">
        <v>0</v>
      </c>
      <c r="BD13" s="97" t="n">
        <v>0</v>
      </c>
      <c r="BE13" s="97" t="n">
        <v>0</v>
      </c>
      <c r="BF13" s="97" t="n">
        <v>0</v>
      </c>
      <c r="BG13" s="97" t="n">
        <v>0</v>
      </c>
      <c r="BH13" s="97" t="n">
        <v>0</v>
      </c>
      <c r="BI13" s="97" t="n">
        <v>0</v>
      </c>
      <c r="BJ13" s="97" t="n">
        <v>0</v>
      </c>
      <c r="BK13" s="97" t="n">
        <v>0</v>
      </c>
    </row>
    <row r="14" customFormat="false" ht="12.75" hidden="false" customHeight="false" outlineLevel="0" collapsed="false">
      <c r="B14" s="99" t="n">
        <v>36861</v>
      </c>
      <c r="C14" s="97" t="n">
        <v>0</v>
      </c>
      <c r="D14" s="97" t="n">
        <v>0</v>
      </c>
      <c r="E14" s="97" t="n">
        <v>0</v>
      </c>
      <c r="F14" s="97" t="n">
        <v>0</v>
      </c>
      <c r="G14" s="97" t="n">
        <v>0</v>
      </c>
      <c r="H14" s="100" t="n">
        <v>0</v>
      </c>
      <c r="I14" s="97" t="n">
        <v>0</v>
      </c>
      <c r="J14" s="97" t="n">
        <v>0</v>
      </c>
      <c r="K14" s="97" t="n">
        <v>0</v>
      </c>
      <c r="L14" s="97" t="n">
        <v>0</v>
      </c>
      <c r="M14" s="97" t="n">
        <v>0</v>
      </c>
      <c r="N14" s="97" t="n">
        <v>0</v>
      </c>
      <c r="O14" s="97" t="n">
        <v>0</v>
      </c>
      <c r="P14" s="97" t="n">
        <v>0</v>
      </c>
      <c r="Q14" s="97" t="n">
        <v>0</v>
      </c>
      <c r="R14" s="97" t="n">
        <v>0</v>
      </c>
      <c r="S14" s="97" t="n">
        <v>0</v>
      </c>
      <c r="T14" s="97" t="n">
        <v>0</v>
      </c>
      <c r="U14" s="97" t="n">
        <v>0</v>
      </c>
      <c r="V14" s="97" t="n">
        <v>0</v>
      </c>
      <c r="W14" s="97" t="n">
        <v>0</v>
      </c>
      <c r="X14" s="97" t="n">
        <v>0</v>
      </c>
      <c r="Y14" s="97" t="n">
        <v>0</v>
      </c>
      <c r="Z14" s="97" t="n">
        <v>0</v>
      </c>
      <c r="AA14" s="97" t="n">
        <v>0</v>
      </c>
      <c r="AB14" s="97" t="n">
        <v>0</v>
      </c>
      <c r="AC14" s="97" t="n">
        <v>0</v>
      </c>
      <c r="AD14" s="97" t="n">
        <v>0</v>
      </c>
      <c r="AE14" s="97" t="n">
        <v>0</v>
      </c>
      <c r="AF14" s="97" t="n">
        <v>0</v>
      </c>
      <c r="AG14" s="97" t="n">
        <v>0</v>
      </c>
      <c r="AH14" s="97" t="n">
        <v>0</v>
      </c>
      <c r="AI14" s="97" t="n">
        <v>0</v>
      </c>
      <c r="AJ14" s="97" t="n">
        <v>0</v>
      </c>
      <c r="AK14" s="97" t="n">
        <v>0</v>
      </c>
      <c r="AL14" s="97" t="n">
        <v>0</v>
      </c>
      <c r="AM14" s="97" t="n">
        <v>0</v>
      </c>
      <c r="AN14" s="97" t="n">
        <v>0</v>
      </c>
      <c r="AO14" s="97" t="n">
        <v>0</v>
      </c>
      <c r="AP14" s="97" t="n">
        <v>0</v>
      </c>
      <c r="AQ14" s="97" t="n">
        <v>0</v>
      </c>
      <c r="AR14" s="97" t="n">
        <v>0</v>
      </c>
      <c r="AS14" s="97" t="n">
        <v>0</v>
      </c>
      <c r="AT14" s="97" t="n">
        <v>0</v>
      </c>
      <c r="AU14" s="97" t="n">
        <v>0</v>
      </c>
      <c r="AV14" s="97" t="n">
        <v>0</v>
      </c>
      <c r="AW14" s="97" t="n">
        <v>0</v>
      </c>
      <c r="AX14" s="97" t="n">
        <v>0</v>
      </c>
      <c r="AY14" s="97" t="n">
        <v>0</v>
      </c>
      <c r="AZ14" s="97" t="n">
        <v>0</v>
      </c>
      <c r="BA14" s="97" t="n">
        <v>0</v>
      </c>
      <c r="BB14" s="97" t="n">
        <v>0</v>
      </c>
      <c r="BC14" s="97" t="n">
        <v>0</v>
      </c>
      <c r="BD14" s="97" t="n">
        <v>0</v>
      </c>
      <c r="BE14" s="97" t="n">
        <v>0</v>
      </c>
      <c r="BF14" s="97" t="n">
        <v>0</v>
      </c>
      <c r="BG14" s="97" t="n">
        <v>0</v>
      </c>
      <c r="BH14" s="97" t="n">
        <v>0</v>
      </c>
      <c r="BI14" s="97" t="n">
        <v>0</v>
      </c>
      <c r="BJ14" s="97" t="n">
        <v>0</v>
      </c>
      <c r="BK14" s="97" t="n">
        <v>0</v>
      </c>
    </row>
    <row r="15" customFormat="false" ht="12.75" hidden="false" customHeight="false" outlineLevel="0" collapsed="false">
      <c r="B15" s="99" t="n">
        <v>36892</v>
      </c>
      <c r="C15" s="97" t="n">
        <v>439.535751704805</v>
      </c>
      <c r="D15" s="97" t="n">
        <v>333.709460358821</v>
      </c>
      <c r="E15" s="97" t="n">
        <v>46.9959109355448</v>
      </c>
      <c r="F15" s="97" t="n">
        <v>-82.378434649536</v>
      </c>
      <c r="G15" s="97" t="n">
        <v>-213.132021487711</v>
      </c>
      <c r="H15" s="100" t="n">
        <v>524.730666861924</v>
      </c>
      <c r="I15" s="97" t="n">
        <v>14.21329668</v>
      </c>
      <c r="J15" s="97" t="n">
        <v>-0.00067465</v>
      </c>
      <c r="K15" s="97" t="n">
        <v>29.42827787</v>
      </c>
      <c r="L15" s="97" t="n">
        <v>-3.3903063</v>
      </c>
      <c r="M15" s="97" t="n">
        <v>15.41048306</v>
      </c>
      <c r="N15" s="97" t="n">
        <v>7.86607383</v>
      </c>
      <c r="O15" s="97" t="n">
        <v>-0.99507037</v>
      </c>
      <c r="P15" s="97" t="n">
        <v>188.935624450428</v>
      </c>
      <c r="Q15" s="97" t="n">
        <v>0</v>
      </c>
      <c r="R15" s="97" t="n">
        <v>0.0364542600000002</v>
      </c>
      <c r="S15" s="97" t="n">
        <v>0</v>
      </c>
      <c r="T15" s="97" t="n">
        <v>25.0047098168796</v>
      </c>
      <c r="U15" s="97" t="n">
        <v>-9.19393031</v>
      </c>
      <c r="V15" s="97" t="n">
        <v>-1.98859961</v>
      </c>
      <c r="W15" s="97" t="n">
        <v>0</v>
      </c>
      <c r="X15" s="97" t="n">
        <v>-7.53166107000001</v>
      </c>
      <c r="Y15" s="97" t="n">
        <v>-14.5571103580104</v>
      </c>
      <c r="Z15" s="97" t="n">
        <v>196.298184405507</v>
      </c>
      <c r="AA15" s="97" t="n">
        <v>0</v>
      </c>
      <c r="AB15" s="97" t="n">
        <v>0</v>
      </c>
      <c r="AC15" s="97" t="n">
        <v>53.2092051356666</v>
      </c>
      <c r="AD15" s="97" t="n">
        <v>25.6726864531544</v>
      </c>
      <c r="AE15" s="97" t="n">
        <v>6.93176125</v>
      </c>
      <c r="AF15" s="97" t="n">
        <v>6.41647413</v>
      </c>
      <c r="AG15" s="97" t="n">
        <v>-2E-008</v>
      </c>
      <c r="AH15" s="97" t="n">
        <v>0.49711208</v>
      </c>
      <c r="AI15" s="97" t="n">
        <v>161.99745995</v>
      </c>
      <c r="AJ15" s="97" t="n">
        <v>3.98478292</v>
      </c>
      <c r="AK15" s="97" t="n">
        <v>12.34515116</v>
      </c>
      <c r="AL15" s="97" t="n">
        <v>7.11615723</v>
      </c>
      <c r="AM15" s="97" t="n">
        <v>9.94964336</v>
      </c>
      <c r="AN15" s="97" t="n">
        <v>6.16662114</v>
      </c>
      <c r="AO15" s="97" t="n">
        <v>0</v>
      </c>
      <c r="AP15" s="97" t="n">
        <v>-0.00443713</v>
      </c>
      <c r="AQ15" s="97" t="n">
        <v>0</v>
      </c>
      <c r="AR15" s="97" t="n">
        <v>0</v>
      </c>
      <c r="AS15" s="97" t="n">
        <v>0</v>
      </c>
      <c r="AT15" s="97" t="n">
        <v>0</v>
      </c>
      <c r="AU15" s="97" t="n">
        <v>39.4268427</v>
      </c>
      <c r="AV15" s="97" t="n">
        <v>0</v>
      </c>
      <c r="AW15" s="97" t="n">
        <v>46.9959109355448</v>
      </c>
      <c r="AX15" s="97" t="n">
        <v>5.44987233</v>
      </c>
      <c r="AY15" s="97" t="n">
        <v>13.901894540464</v>
      </c>
      <c r="AZ15" s="97" t="n">
        <v>-62.09041155</v>
      </c>
      <c r="BA15" s="97" t="n">
        <v>-12.75238588</v>
      </c>
      <c r="BB15" s="97" t="n">
        <v>-26.88740409</v>
      </c>
      <c r="BC15" s="97" t="n">
        <v>-143.45918856</v>
      </c>
      <c r="BD15" s="97" t="n">
        <v>-103.336757256378</v>
      </c>
      <c r="BE15" s="97" t="n">
        <v>-31.0819147637353</v>
      </c>
      <c r="BF15" s="97" t="n">
        <v>55.5672976746172</v>
      </c>
      <c r="BG15" s="97" t="n">
        <v>7.68813478</v>
      </c>
      <c r="BH15" s="97" t="n">
        <v>-1E-008</v>
      </c>
      <c r="BI15" s="97" t="n">
        <v>1.49040666778501</v>
      </c>
      <c r="BJ15" s="97" t="n">
        <v>0</v>
      </c>
      <c r="BK15" s="97" t="n">
        <v>-2.00000016548074E-008</v>
      </c>
    </row>
    <row r="16" customFormat="false" ht="12.75" hidden="false" customHeight="false" outlineLevel="0" collapsed="false">
      <c r="B16" s="99" t="n">
        <v>36923</v>
      </c>
      <c r="C16" s="97" t="n">
        <v>351.951411043259</v>
      </c>
      <c r="D16" s="97" t="n">
        <v>195.432764182629</v>
      </c>
      <c r="E16" s="97" t="n">
        <v>-51.9271020048083</v>
      </c>
      <c r="F16" s="97" t="n">
        <v>-23.851295991744</v>
      </c>
      <c r="G16" s="97" t="n">
        <v>-77.0716531270441</v>
      </c>
      <c r="H16" s="100" t="n">
        <v>394.534124102291</v>
      </c>
      <c r="I16" s="97" t="n">
        <v>0</v>
      </c>
      <c r="J16" s="97" t="n">
        <v>-0.0541274</v>
      </c>
      <c r="K16" s="97" t="n">
        <v>28.10044904</v>
      </c>
      <c r="L16" s="97" t="n">
        <v>-3.0457725</v>
      </c>
      <c r="M16" s="97" t="n">
        <v>13.84000634</v>
      </c>
      <c r="N16" s="97" t="n">
        <v>7.66166419</v>
      </c>
      <c r="O16" s="97" t="n">
        <v>-0.98858681</v>
      </c>
      <c r="P16" s="97" t="n">
        <v>168.720824971522</v>
      </c>
      <c r="Q16" s="97" t="n">
        <v>0</v>
      </c>
      <c r="R16" s="97" t="n">
        <v>3.54598182</v>
      </c>
      <c r="S16" s="97" t="n">
        <v>0</v>
      </c>
      <c r="T16" s="97" t="n">
        <v>173.47790869532</v>
      </c>
      <c r="U16" s="97" t="n">
        <v>-7.90997939</v>
      </c>
      <c r="V16" s="97" t="n">
        <v>0.64459281</v>
      </c>
      <c r="W16" s="97" t="n">
        <v>0</v>
      </c>
      <c r="X16" s="97" t="n">
        <v>-24.14736758</v>
      </c>
      <c r="Y16" s="97" t="n">
        <v>-54.1994845230414</v>
      </c>
      <c r="Z16" s="97" t="n">
        <v>46.3053013794594</v>
      </c>
      <c r="AA16" s="97" t="n">
        <v>0</v>
      </c>
      <c r="AB16" s="97" t="n">
        <v>0</v>
      </c>
      <c r="AC16" s="97" t="n">
        <v>2.66072952752459</v>
      </c>
      <c r="AD16" s="97" t="n">
        <v>15.1302781451039</v>
      </c>
      <c r="AE16" s="97" t="n">
        <v>5.29214451</v>
      </c>
      <c r="AF16" s="97" t="n">
        <v>16.30313281</v>
      </c>
      <c r="AG16" s="97" t="n">
        <v>-0.00025725</v>
      </c>
      <c r="AH16" s="97" t="n">
        <v>0.49249304</v>
      </c>
      <c r="AI16" s="97" t="n">
        <v>81.58517481</v>
      </c>
      <c r="AJ16" s="97" t="n">
        <v>3.9503665</v>
      </c>
      <c r="AK16" s="97" t="n">
        <v>12.89168859</v>
      </c>
      <c r="AL16" s="97" t="n">
        <v>6.31848442</v>
      </c>
      <c r="AM16" s="97" t="n">
        <v>9.8446879</v>
      </c>
      <c r="AN16" s="97" t="n">
        <v>5.4685253</v>
      </c>
      <c r="AO16" s="97" t="n">
        <v>0</v>
      </c>
      <c r="AP16" s="97" t="n">
        <v>-0.10547836</v>
      </c>
      <c r="AQ16" s="97" t="n">
        <v>0</v>
      </c>
      <c r="AR16" s="97" t="n">
        <v>0</v>
      </c>
      <c r="AS16" s="97" t="n">
        <v>0</v>
      </c>
      <c r="AT16" s="97" t="n">
        <v>0</v>
      </c>
      <c r="AU16" s="97" t="n">
        <v>35.60079424</v>
      </c>
      <c r="AV16" s="97" t="n">
        <v>0</v>
      </c>
      <c r="AW16" s="97" t="n">
        <v>-51.9271020048083</v>
      </c>
      <c r="AX16" s="97" t="n">
        <v>-2.59119376</v>
      </c>
      <c r="AY16" s="97" t="n">
        <v>80.401685958256</v>
      </c>
      <c r="AZ16" s="97" t="n">
        <v>-65.17860696</v>
      </c>
      <c r="BA16" s="97" t="n">
        <v>-12.635861</v>
      </c>
      <c r="BB16" s="97" t="n">
        <v>-23.84732023</v>
      </c>
      <c r="BC16" s="97" t="n">
        <v>-128.7760817</v>
      </c>
      <c r="BD16" s="97" t="n">
        <v>-20.3139191313274</v>
      </c>
      <c r="BE16" s="97" t="n">
        <v>73.6745022665754</v>
      </c>
      <c r="BF16" s="97" t="n">
        <v>-36.7741499660462</v>
      </c>
      <c r="BG16" s="97" t="n">
        <v>6.68681714</v>
      </c>
      <c r="BH16" s="97" t="n">
        <v>-1E-008</v>
      </c>
      <c r="BI16" s="97" t="n">
        <v>28.4311782937541</v>
      </c>
      <c r="BJ16" s="97" t="n">
        <v>0</v>
      </c>
      <c r="BK16" s="97" t="n">
        <v>-2.00000016548074E-008</v>
      </c>
    </row>
    <row r="17" customFormat="false" ht="12.75" hidden="false" customHeight="false" outlineLevel="0" collapsed="false">
      <c r="B17" s="99" t="n">
        <v>36951</v>
      </c>
      <c r="C17" s="97" t="n">
        <v>290.859731796555</v>
      </c>
      <c r="D17" s="97" t="n">
        <v>189.865351416674</v>
      </c>
      <c r="E17" s="97" t="n">
        <v>175.866336763882</v>
      </c>
      <c r="F17" s="97" t="n">
        <v>136.043613691227</v>
      </c>
      <c r="G17" s="97" t="n">
        <v>2.42423643108469</v>
      </c>
      <c r="H17" s="100" t="n">
        <v>795.059270099423</v>
      </c>
      <c r="I17" s="97" t="n">
        <v>0</v>
      </c>
      <c r="J17" s="97" t="n">
        <v>0</v>
      </c>
      <c r="K17" s="97" t="n">
        <v>27.44811843</v>
      </c>
      <c r="L17" s="97" t="n">
        <v>-3.3686569</v>
      </c>
      <c r="M17" s="97" t="n">
        <v>15.24516266</v>
      </c>
      <c r="N17" s="97" t="n">
        <v>7.46024471</v>
      </c>
      <c r="O17" s="97" t="n">
        <v>-0.98139738</v>
      </c>
      <c r="P17" s="97" t="n">
        <v>158.585570175947</v>
      </c>
      <c r="Q17" s="97" t="n">
        <v>0</v>
      </c>
      <c r="R17" s="97" t="n">
        <v>7.48155303</v>
      </c>
      <c r="S17" s="97" t="n">
        <v>0</v>
      </c>
      <c r="T17" s="97" t="n">
        <v>177.589474171864</v>
      </c>
      <c r="U17" s="97" t="n">
        <v>-4.12124849</v>
      </c>
      <c r="V17" s="97" t="n">
        <v>-2.71130281</v>
      </c>
      <c r="W17" s="97" t="n">
        <v>10.03164651</v>
      </c>
      <c r="X17" s="97" t="n">
        <v>-80.18416281</v>
      </c>
      <c r="Y17" s="97" t="n">
        <v>-56.1979819947003</v>
      </c>
      <c r="Z17" s="97" t="n">
        <v>34.5827124934441</v>
      </c>
      <c r="AA17" s="97" t="n">
        <v>0</v>
      </c>
      <c r="AB17" s="97" t="n">
        <v>0</v>
      </c>
      <c r="AC17" s="97" t="n">
        <v>-9.44322446672394</v>
      </c>
      <c r="AD17" s="97" t="n">
        <v>18.7907717533975</v>
      </c>
      <c r="AE17" s="97" t="n">
        <v>0</v>
      </c>
      <c r="AF17" s="97" t="n">
        <v>24.97209623</v>
      </c>
      <c r="AG17" s="97" t="n">
        <v>-0.00280774</v>
      </c>
      <c r="AH17" s="97" t="n">
        <v>0.4755506</v>
      </c>
      <c r="AI17" s="97" t="n">
        <v>84.9528482</v>
      </c>
      <c r="AJ17" s="97" t="n">
        <v>4.23473698</v>
      </c>
      <c r="AK17" s="97" t="n">
        <v>5.39635585</v>
      </c>
      <c r="AL17" s="97" t="n">
        <v>6.70366983</v>
      </c>
      <c r="AM17" s="97" t="n">
        <v>9.71802581</v>
      </c>
      <c r="AN17" s="97" t="n">
        <v>5.90278831</v>
      </c>
      <c r="AO17" s="97" t="n">
        <v>0</v>
      </c>
      <c r="AP17" s="97" t="n">
        <v>-0.31557319</v>
      </c>
      <c r="AQ17" s="97" t="n">
        <v>0</v>
      </c>
      <c r="AR17" s="97" t="n">
        <v>0</v>
      </c>
      <c r="AS17" s="97" t="n">
        <v>0</v>
      </c>
      <c r="AT17" s="97" t="n">
        <v>0</v>
      </c>
      <c r="AU17" s="97" t="n">
        <v>38.48011325</v>
      </c>
      <c r="AV17" s="97" t="n">
        <v>0</v>
      </c>
      <c r="AW17" s="97" t="n">
        <v>175.866336763882</v>
      </c>
      <c r="AX17" s="97" t="n">
        <v>17.82182625</v>
      </c>
      <c r="AY17" s="97" t="n">
        <v>148.789060971227</v>
      </c>
      <c r="AZ17" s="97" t="n">
        <v>-2.45209017</v>
      </c>
      <c r="BA17" s="97" t="n">
        <v>-1.37800094</v>
      </c>
      <c r="BB17" s="97" t="n">
        <v>-26.73718242</v>
      </c>
      <c r="BC17" s="97" t="n">
        <v>-139.10078783</v>
      </c>
      <c r="BD17" s="97" t="n">
        <v>48.17868806</v>
      </c>
      <c r="BE17" s="97" t="n">
        <v>56.2195690811647</v>
      </c>
      <c r="BF17" s="97" t="n">
        <v>31.4645414969435</v>
      </c>
      <c r="BG17" s="97" t="n">
        <v>7.07432619</v>
      </c>
      <c r="BH17" s="97" t="n">
        <v>0</v>
      </c>
      <c r="BI17" s="97" t="n">
        <v>-1.41210056702352</v>
      </c>
      <c r="BJ17" s="97" t="n">
        <v>0</v>
      </c>
      <c r="BK17" s="97" t="n">
        <v>0</v>
      </c>
    </row>
    <row r="18" customFormat="false" ht="12.75" hidden="false" customHeight="false" outlineLevel="0" collapsed="false">
      <c r="B18" s="99" t="n">
        <v>36982</v>
      </c>
      <c r="C18" s="97" t="n">
        <v>-25.7145955090945</v>
      </c>
      <c r="D18" s="97" t="n">
        <v>140.29757685</v>
      </c>
      <c r="E18" s="97" t="n">
        <v>19.914135179261</v>
      </c>
      <c r="F18" s="97" t="n">
        <v>90.06209575</v>
      </c>
      <c r="G18" s="97" t="n">
        <v>-120.739114118221</v>
      </c>
      <c r="H18" s="100" t="n">
        <v>103.820098151946</v>
      </c>
      <c r="I18" s="97" t="n">
        <v>0</v>
      </c>
      <c r="J18" s="97" t="n">
        <v>0</v>
      </c>
      <c r="K18" s="97" t="n">
        <v>26.06049911</v>
      </c>
      <c r="L18" s="97" t="n">
        <v>11.42330235</v>
      </c>
      <c r="M18" s="97" t="n">
        <v>0</v>
      </c>
      <c r="N18" s="97" t="n">
        <v>4.57045717</v>
      </c>
      <c r="O18" s="97" t="n">
        <v>-0.97446392</v>
      </c>
      <c r="P18" s="97" t="n">
        <v>7.42650921</v>
      </c>
      <c r="Q18" s="97" t="n">
        <v>0</v>
      </c>
      <c r="R18" s="97" t="n">
        <v>0</v>
      </c>
      <c r="S18" s="97" t="n">
        <v>0</v>
      </c>
      <c r="T18" s="97" t="n">
        <v>-50.48634944</v>
      </c>
      <c r="U18" s="97" t="n">
        <v>-3.75857828</v>
      </c>
      <c r="V18" s="97" t="n">
        <v>0</v>
      </c>
      <c r="W18" s="97" t="n">
        <v>6.88853759</v>
      </c>
      <c r="X18" s="97" t="n">
        <v>-14.35266903</v>
      </c>
      <c r="Y18" s="97" t="n">
        <v>0</v>
      </c>
      <c r="Z18" s="97" t="n">
        <v>-12.5118402690945</v>
      </c>
      <c r="AA18" s="97" t="n">
        <v>0</v>
      </c>
      <c r="AB18" s="97" t="n">
        <v>0</v>
      </c>
      <c r="AC18" s="97" t="n">
        <v>-0.01056356</v>
      </c>
      <c r="AD18" s="97" t="n">
        <v>0</v>
      </c>
      <c r="AE18" s="97" t="n">
        <v>0</v>
      </c>
      <c r="AF18" s="97" t="n">
        <v>48.46448189</v>
      </c>
      <c r="AG18" s="97" t="n">
        <v>-0.00376662</v>
      </c>
      <c r="AH18" s="97" t="n">
        <v>0.46640489</v>
      </c>
      <c r="AI18" s="97" t="n">
        <v>36.51642239</v>
      </c>
      <c r="AJ18" s="97" t="n">
        <v>0</v>
      </c>
      <c r="AK18" s="97" t="n">
        <v>7.67277109</v>
      </c>
      <c r="AL18" s="97" t="n">
        <v>5.7778838</v>
      </c>
      <c r="AM18" s="97" t="n">
        <v>0</v>
      </c>
      <c r="AN18" s="97" t="n">
        <v>5.56231129</v>
      </c>
      <c r="AO18" s="97" t="n">
        <v>0</v>
      </c>
      <c r="AP18" s="97" t="n">
        <v>-0.49329229</v>
      </c>
      <c r="AQ18" s="97" t="n">
        <v>0</v>
      </c>
      <c r="AR18" s="97" t="n">
        <v>0</v>
      </c>
      <c r="AS18" s="97" t="n">
        <v>0</v>
      </c>
      <c r="AT18" s="97" t="n">
        <v>0</v>
      </c>
      <c r="AU18" s="97" t="n">
        <v>36.34492397</v>
      </c>
      <c r="AV18" s="97" t="n">
        <v>8.53099862677069</v>
      </c>
      <c r="AW18" s="97" t="n">
        <v>11.3831365524903</v>
      </c>
      <c r="AX18" s="97" t="n">
        <v>2.39843026000001</v>
      </c>
      <c r="AY18" s="97" t="n">
        <v>87.11120039</v>
      </c>
      <c r="AZ18" s="97" t="n">
        <v>-1.76174925</v>
      </c>
      <c r="BA18" s="97" t="n">
        <v>-1.32734789</v>
      </c>
      <c r="BB18" s="97" t="n">
        <v>3.64156224</v>
      </c>
      <c r="BC18" s="97" t="n">
        <v>0</v>
      </c>
      <c r="BD18" s="97" t="n">
        <v>-0.87341038</v>
      </c>
      <c r="BE18" s="97" t="n">
        <v>0</v>
      </c>
      <c r="BF18" s="97" t="n">
        <v>-153.679787745509</v>
      </c>
      <c r="BG18" s="97" t="n">
        <v>6.25409475</v>
      </c>
      <c r="BH18" s="97" t="n">
        <v>0</v>
      </c>
      <c r="BI18" s="97" t="n">
        <v>27.5599892572881</v>
      </c>
      <c r="BJ18" s="97" t="n">
        <v>0</v>
      </c>
      <c r="BK18" s="97" t="n">
        <v>0</v>
      </c>
    </row>
    <row r="19" customFormat="false" ht="12.75" hidden="false" customHeight="false" outlineLevel="0" collapsed="false">
      <c r="B19" s="99" t="n">
        <v>37012</v>
      </c>
      <c r="C19" s="97" t="n">
        <v>-30.7632006890872</v>
      </c>
      <c r="D19" s="97" t="n">
        <v>144.32294842</v>
      </c>
      <c r="E19" s="97" t="n">
        <v>12.2924597819022</v>
      </c>
      <c r="F19" s="97" t="n">
        <v>87.23827841</v>
      </c>
      <c r="G19" s="97" t="n">
        <v>-60.2613434969127</v>
      </c>
      <c r="H19" s="100" t="n">
        <v>152.829142425902</v>
      </c>
      <c r="I19" s="97" t="n">
        <v>0</v>
      </c>
      <c r="J19" s="97" t="n">
        <v>0</v>
      </c>
      <c r="K19" s="97" t="n">
        <v>25.4120811</v>
      </c>
      <c r="L19" s="97" t="n">
        <v>11.74572131</v>
      </c>
      <c r="M19" s="97" t="n">
        <v>0</v>
      </c>
      <c r="N19" s="97" t="n">
        <v>4.48515631</v>
      </c>
      <c r="O19" s="97" t="n">
        <v>-0.96942042</v>
      </c>
      <c r="P19" s="97" t="n">
        <v>7.1323738</v>
      </c>
      <c r="Q19" s="97" t="n">
        <v>0</v>
      </c>
      <c r="R19" s="97" t="n">
        <v>0</v>
      </c>
      <c r="S19" s="97" t="n">
        <v>0</v>
      </c>
      <c r="T19" s="97" t="n">
        <v>-52.78801397</v>
      </c>
      <c r="U19" s="97" t="n">
        <v>-3.67203144</v>
      </c>
      <c r="V19" s="97" t="n">
        <v>0</v>
      </c>
      <c r="W19" s="97" t="n">
        <v>5.93425314</v>
      </c>
      <c r="X19" s="97" t="n">
        <v>-14.74413165</v>
      </c>
      <c r="Y19" s="97" t="n">
        <v>0</v>
      </c>
      <c r="Z19" s="97" t="n">
        <v>-13.2991888690872</v>
      </c>
      <c r="AA19" s="97" t="n">
        <v>0</v>
      </c>
      <c r="AB19" s="97" t="n">
        <v>0</v>
      </c>
      <c r="AC19" s="97" t="n">
        <v>-0.01050793</v>
      </c>
      <c r="AD19" s="97" t="n">
        <v>0</v>
      </c>
      <c r="AE19" s="97" t="n">
        <v>0</v>
      </c>
      <c r="AF19" s="97" t="n">
        <v>51.35340552</v>
      </c>
      <c r="AG19" s="97" t="n">
        <v>-0.00345296</v>
      </c>
      <c r="AH19" s="97" t="n">
        <v>0.4655269</v>
      </c>
      <c r="AI19" s="97" t="n">
        <v>37.87512697</v>
      </c>
      <c r="AJ19" s="97" t="n">
        <v>0.09729561</v>
      </c>
      <c r="AK19" s="97" t="n">
        <v>7.69385365</v>
      </c>
      <c r="AL19" s="97" t="n">
        <v>5.53001302</v>
      </c>
      <c r="AM19" s="97" t="n">
        <v>0</v>
      </c>
      <c r="AN19" s="97" t="n">
        <v>5.64918882</v>
      </c>
      <c r="AO19" s="97" t="n">
        <v>0</v>
      </c>
      <c r="AP19" s="97" t="n">
        <v>-0.60450137</v>
      </c>
      <c r="AQ19" s="97" t="n">
        <v>0</v>
      </c>
      <c r="AR19" s="97" t="n">
        <v>0</v>
      </c>
      <c r="AS19" s="97" t="n">
        <v>0</v>
      </c>
      <c r="AT19" s="97" t="n">
        <v>0</v>
      </c>
      <c r="AU19" s="97" t="n">
        <v>36.27700019</v>
      </c>
      <c r="AV19" s="97" t="n">
        <v>10.8893960126886</v>
      </c>
      <c r="AW19" s="97" t="n">
        <v>1.4030637692136</v>
      </c>
      <c r="AX19" s="97" t="n">
        <v>2.49410861</v>
      </c>
      <c r="AY19" s="97" t="n">
        <v>84.19745477</v>
      </c>
      <c r="AZ19" s="97" t="n">
        <v>-1.72309655</v>
      </c>
      <c r="BA19" s="97" t="n">
        <v>-1.29138832</v>
      </c>
      <c r="BB19" s="97" t="n">
        <v>3.5611999</v>
      </c>
      <c r="BC19" s="97" t="n">
        <v>0</v>
      </c>
      <c r="BD19" s="97" t="n">
        <v>-0.99188986</v>
      </c>
      <c r="BE19" s="97" t="n">
        <v>0</v>
      </c>
      <c r="BF19" s="97" t="n">
        <v>-96.4091857725063</v>
      </c>
      <c r="BG19" s="97" t="n">
        <v>6.13279745</v>
      </c>
      <c r="BH19" s="97" t="n">
        <v>0</v>
      </c>
      <c r="BI19" s="97" t="n">
        <v>31.0069346855935</v>
      </c>
      <c r="BJ19" s="97" t="n">
        <v>0</v>
      </c>
      <c r="BK19" s="97" t="n">
        <v>0</v>
      </c>
    </row>
    <row r="20" customFormat="false" ht="12.75" hidden="false" customHeight="false" outlineLevel="0" collapsed="false">
      <c r="B20" s="99" t="n">
        <v>37043</v>
      </c>
      <c r="C20" s="97" t="n">
        <v>-27.3617465505131</v>
      </c>
      <c r="D20" s="97" t="n">
        <v>133.06444758</v>
      </c>
      <c r="E20" s="97" t="n">
        <v>3.70459946542228</v>
      </c>
      <c r="F20" s="97" t="n">
        <v>58.08270995</v>
      </c>
      <c r="G20" s="97" t="n">
        <v>-62.2364453950786</v>
      </c>
      <c r="H20" s="100" t="n">
        <v>105.253565049831</v>
      </c>
      <c r="I20" s="97" t="n">
        <v>0</v>
      </c>
      <c r="J20" s="97" t="n">
        <v>0</v>
      </c>
      <c r="K20" s="97" t="n">
        <v>25.00529982</v>
      </c>
      <c r="L20" s="97" t="n">
        <v>11.30203122</v>
      </c>
      <c r="M20" s="97" t="n">
        <v>0</v>
      </c>
      <c r="N20" s="97" t="n">
        <v>4.452408</v>
      </c>
      <c r="O20" s="97" t="n">
        <v>0</v>
      </c>
      <c r="P20" s="97" t="n">
        <v>7.11130308</v>
      </c>
      <c r="Q20" s="97" t="n">
        <v>0</v>
      </c>
      <c r="R20" s="97" t="n">
        <v>0</v>
      </c>
      <c r="S20" s="97" t="n">
        <v>0</v>
      </c>
      <c r="T20" s="97" t="n">
        <v>-50.69358037</v>
      </c>
      <c r="U20" s="97" t="n">
        <v>-3.4785424</v>
      </c>
      <c r="V20" s="97" t="n">
        <v>0</v>
      </c>
      <c r="W20" s="97" t="n">
        <v>5.90228273</v>
      </c>
      <c r="X20" s="97" t="n">
        <v>-14.14526145</v>
      </c>
      <c r="Y20" s="97" t="n">
        <v>0</v>
      </c>
      <c r="Z20" s="97" t="n">
        <v>-12.8176871805131</v>
      </c>
      <c r="AA20" s="97" t="n">
        <v>0</v>
      </c>
      <c r="AB20" s="97" t="n">
        <v>0</v>
      </c>
      <c r="AC20" s="97" t="n">
        <v>-0.01045167</v>
      </c>
      <c r="AD20" s="97" t="n">
        <v>0</v>
      </c>
      <c r="AE20" s="97" t="n">
        <v>0</v>
      </c>
      <c r="AF20" s="97" t="n">
        <v>49.2453397</v>
      </c>
      <c r="AG20" s="97" t="n">
        <v>-0.00402219</v>
      </c>
      <c r="AH20" s="97" t="n">
        <v>0.45905924</v>
      </c>
      <c r="AI20" s="97" t="n">
        <v>36.43300611</v>
      </c>
      <c r="AJ20" s="97" t="n">
        <v>-1E-008</v>
      </c>
      <c r="AK20" s="97" t="n">
        <v>4.81229508</v>
      </c>
      <c r="AL20" s="97" t="n">
        <v>2.92464917</v>
      </c>
      <c r="AM20" s="97" t="n">
        <v>0</v>
      </c>
      <c r="AN20" s="97" t="n">
        <v>5.41245066</v>
      </c>
      <c r="AO20" s="97" t="n">
        <v>0</v>
      </c>
      <c r="AP20" s="97" t="n">
        <v>-0.62280347</v>
      </c>
      <c r="AQ20" s="97" t="n">
        <v>0</v>
      </c>
      <c r="AR20" s="97" t="n">
        <v>0</v>
      </c>
      <c r="AS20" s="97" t="n">
        <v>0</v>
      </c>
      <c r="AT20" s="97" t="n">
        <v>0</v>
      </c>
      <c r="AU20" s="97" t="n">
        <v>34.41492496</v>
      </c>
      <c r="AV20" s="97" t="n">
        <v>9.28537933149412</v>
      </c>
      <c r="AW20" s="97" t="n">
        <v>-5.58077986607184</v>
      </c>
      <c r="AX20" s="97" t="n">
        <v>2.34451551</v>
      </c>
      <c r="AY20" s="97" t="n">
        <v>52.63361406</v>
      </c>
      <c r="AZ20" s="97" t="n">
        <v>-0.43738718</v>
      </c>
      <c r="BA20" s="97" t="n">
        <v>0</v>
      </c>
      <c r="BB20" s="97" t="n">
        <v>3.54196756</v>
      </c>
      <c r="BC20" s="97" t="n">
        <v>0</v>
      </c>
      <c r="BD20" s="97" t="n">
        <v>-0.99141743</v>
      </c>
      <c r="BE20" s="97" t="n">
        <v>0</v>
      </c>
      <c r="BF20" s="97" t="n">
        <v>-93.3735027591345</v>
      </c>
      <c r="BG20" s="97" t="n">
        <v>5.8516705</v>
      </c>
      <c r="BH20" s="97" t="n">
        <v>0</v>
      </c>
      <c r="BI20" s="97" t="n">
        <v>26.2768042940559</v>
      </c>
      <c r="BJ20" s="97" t="n">
        <v>0</v>
      </c>
      <c r="BK20" s="97" t="n">
        <v>0</v>
      </c>
    </row>
    <row r="21" customFormat="false" ht="12.75" hidden="false" customHeight="false" outlineLevel="0" collapsed="false">
      <c r="B21" s="99" t="n">
        <v>37073</v>
      </c>
      <c r="C21" s="97" t="n">
        <v>-32.0854903522336</v>
      </c>
      <c r="D21" s="97" t="n">
        <v>131.49913172</v>
      </c>
      <c r="E21" s="97" t="n">
        <v>55.8466517938242</v>
      </c>
      <c r="F21" s="97" t="n">
        <v>35.52938874</v>
      </c>
      <c r="G21" s="97" t="n">
        <v>-22.6541661048293</v>
      </c>
      <c r="H21" s="100" t="n">
        <v>168.135515796761</v>
      </c>
      <c r="I21" s="97" t="n">
        <v>0</v>
      </c>
      <c r="J21" s="97" t="n">
        <v>0</v>
      </c>
      <c r="K21" s="97" t="n">
        <v>21.19772464</v>
      </c>
      <c r="L21" s="97" t="n">
        <v>11.59857775</v>
      </c>
      <c r="M21" s="97" t="n">
        <v>0</v>
      </c>
      <c r="N21" s="97" t="n">
        <v>4.42926491</v>
      </c>
      <c r="O21" s="97" t="n">
        <v>0</v>
      </c>
      <c r="P21" s="97" t="n">
        <v>7.07064635</v>
      </c>
      <c r="Q21" s="97" t="n">
        <v>0</v>
      </c>
      <c r="R21" s="97" t="n">
        <v>0</v>
      </c>
      <c r="S21" s="97" t="n">
        <v>0</v>
      </c>
      <c r="T21" s="97" t="n">
        <v>-51.51874944</v>
      </c>
      <c r="U21" s="97" t="n">
        <v>-3.52940416</v>
      </c>
      <c r="V21" s="97" t="n">
        <v>0</v>
      </c>
      <c r="W21" s="97" t="n">
        <v>6.92787428</v>
      </c>
      <c r="X21" s="97" t="n">
        <v>-14.41485695</v>
      </c>
      <c r="Y21" s="97" t="n">
        <v>0</v>
      </c>
      <c r="Z21" s="97" t="n">
        <v>-13.8465677322336</v>
      </c>
      <c r="AA21" s="97" t="n">
        <v>0</v>
      </c>
      <c r="AB21" s="97" t="n">
        <v>0</v>
      </c>
      <c r="AC21" s="97" t="n">
        <v>-0.01039806</v>
      </c>
      <c r="AD21" s="97" t="n">
        <v>0</v>
      </c>
      <c r="AE21" s="97" t="n">
        <v>0</v>
      </c>
      <c r="AF21" s="97" t="n">
        <v>50.10044859</v>
      </c>
      <c r="AG21" s="97" t="n">
        <v>-0.00724653</v>
      </c>
      <c r="AH21" s="97" t="n">
        <v>0.43952891</v>
      </c>
      <c r="AI21" s="97" t="n">
        <v>33.83999873</v>
      </c>
      <c r="AJ21" s="97" t="n">
        <v>0.09627835</v>
      </c>
      <c r="AK21" s="97" t="n">
        <v>4.77870403</v>
      </c>
      <c r="AL21" s="97" t="n">
        <v>3.16857504</v>
      </c>
      <c r="AM21" s="97" t="n">
        <v>0</v>
      </c>
      <c r="AN21" s="97" t="n">
        <v>5.52016019</v>
      </c>
      <c r="AO21" s="97" t="n">
        <v>0</v>
      </c>
      <c r="AP21" s="97" t="n">
        <v>-0.73215983</v>
      </c>
      <c r="AQ21" s="97" t="n">
        <v>0</v>
      </c>
      <c r="AR21" s="97" t="n">
        <v>0</v>
      </c>
      <c r="AS21" s="97" t="n">
        <v>0</v>
      </c>
      <c r="AT21" s="97" t="n">
        <v>0</v>
      </c>
      <c r="AU21" s="97" t="n">
        <v>34.3052423</v>
      </c>
      <c r="AV21" s="97" t="n">
        <v>12.7208529384413</v>
      </c>
      <c r="AW21" s="97" t="n">
        <v>43.1257988553829</v>
      </c>
      <c r="AX21" s="97" t="n">
        <v>2.42486748</v>
      </c>
      <c r="AY21" s="97" t="n">
        <v>30.00620956</v>
      </c>
      <c r="AZ21" s="97" t="n">
        <v>-0.43514415</v>
      </c>
      <c r="BA21" s="97" t="n">
        <v>0</v>
      </c>
      <c r="BB21" s="97" t="n">
        <v>3.53345585</v>
      </c>
      <c r="BC21" s="97" t="n">
        <v>0</v>
      </c>
      <c r="BD21" s="97" t="n">
        <v>-0.9911471</v>
      </c>
      <c r="BE21" s="97" t="n">
        <v>0</v>
      </c>
      <c r="BF21" s="97" t="n">
        <v>-40.9794139828116</v>
      </c>
      <c r="BG21" s="97" t="n">
        <v>0</v>
      </c>
      <c r="BH21" s="97" t="n">
        <v>0</v>
      </c>
      <c r="BI21" s="97" t="n">
        <v>19.3163949779822</v>
      </c>
      <c r="BJ21" s="97" t="n">
        <v>0</v>
      </c>
      <c r="BK21" s="97" t="n">
        <v>0</v>
      </c>
    </row>
    <row r="22" customFormat="false" ht="12.75" hidden="false" customHeight="false" outlineLevel="0" collapsed="false">
      <c r="B22" s="99" t="n">
        <v>37104</v>
      </c>
      <c r="C22" s="97" t="n">
        <v>-33.2771705480186</v>
      </c>
      <c r="D22" s="97" t="n">
        <v>130.42646434</v>
      </c>
      <c r="E22" s="97" t="n">
        <v>51.1940380659176</v>
      </c>
      <c r="F22" s="97" t="n">
        <v>32.00206674</v>
      </c>
      <c r="G22" s="97" t="n">
        <v>-19.501025141504</v>
      </c>
      <c r="H22" s="100" t="n">
        <v>160.844373456395</v>
      </c>
      <c r="I22" s="97" t="n">
        <v>0</v>
      </c>
      <c r="J22" s="97" t="n">
        <v>0</v>
      </c>
      <c r="K22" s="97" t="n">
        <v>20.8966239</v>
      </c>
      <c r="L22" s="97" t="n">
        <v>11.50180601</v>
      </c>
      <c r="M22" s="97" t="n">
        <v>0</v>
      </c>
      <c r="N22" s="97" t="n">
        <v>4.40605571</v>
      </c>
      <c r="O22" s="97" t="n">
        <v>0</v>
      </c>
      <c r="P22" s="97" t="n">
        <v>7.13219273</v>
      </c>
      <c r="Q22" s="97" t="n">
        <v>0</v>
      </c>
      <c r="R22" s="97" t="n">
        <v>0</v>
      </c>
      <c r="S22" s="97" t="n">
        <v>0</v>
      </c>
      <c r="T22" s="97" t="n">
        <v>-54.19590187</v>
      </c>
      <c r="U22" s="97" t="n">
        <v>-3.45451944</v>
      </c>
      <c r="V22" s="97" t="n">
        <v>0</v>
      </c>
      <c r="W22" s="97" t="n">
        <v>7.81700303</v>
      </c>
      <c r="X22" s="97" t="n">
        <v>-14.17144642</v>
      </c>
      <c r="Y22" s="97" t="n">
        <v>0</v>
      </c>
      <c r="Z22" s="97" t="n">
        <v>-13.2089841980186</v>
      </c>
      <c r="AA22" s="97" t="n">
        <v>0</v>
      </c>
      <c r="AB22" s="97" t="n">
        <v>0</v>
      </c>
      <c r="AC22" s="97" t="n">
        <v>-0.01034311</v>
      </c>
      <c r="AD22" s="97" t="n">
        <v>0</v>
      </c>
      <c r="AE22" s="97" t="n">
        <v>0</v>
      </c>
      <c r="AF22" s="97" t="n">
        <v>48.83379939</v>
      </c>
      <c r="AG22" s="97" t="n">
        <v>-0.01210612</v>
      </c>
      <c r="AH22" s="97" t="n">
        <v>0.41135012</v>
      </c>
      <c r="AI22" s="97" t="n">
        <v>35.45330002</v>
      </c>
      <c r="AJ22" s="97" t="n">
        <v>0.09576959</v>
      </c>
      <c r="AK22" s="97" t="n">
        <v>4.74285321</v>
      </c>
      <c r="AL22" s="97" t="n">
        <v>3.31444708</v>
      </c>
      <c r="AM22" s="97" t="n">
        <v>0</v>
      </c>
      <c r="AN22" s="97" t="n">
        <v>5.45017639</v>
      </c>
      <c r="AO22" s="97" t="n">
        <v>0</v>
      </c>
      <c r="AP22" s="97" t="n">
        <v>-0.82486754</v>
      </c>
      <c r="AQ22" s="97" t="n">
        <v>0</v>
      </c>
      <c r="AR22" s="97" t="n">
        <v>0</v>
      </c>
      <c r="AS22" s="97" t="n">
        <v>0</v>
      </c>
      <c r="AT22" s="97" t="n">
        <v>0</v>
      </c>
      <c r="AU22" s="97" t="n">
        <v>32.97208531</v>
      </c>
      <c r="AV22" s="97" t="n">
        <v>11.8044795718216</v>
      </c>
      <c r="AW22" s="97" t="n">
        <v>39.3895584940961</v>
      </c>
      <c r="AX22" s="97" t="n">
        <v>-1.18398332</v>
      </c>
      <c r="AY22" s="97" t="n">
        <v>30.09303528</v>
      </c>
      <c r="AZ22" s="97" t="n">
        <v>-0.43284473</v>
      </c>
      <c r="BA22" s="97" t="n">
        <v>0</v>
      </c>
      <c r="BB22" s="97" t="n">
        <v>3.52585951</v>
      </c>
      <c r="BC22" s="97" t="n">
        <v>0</v>
      </c>
      <c r="BD22" s="97" t="n">
        <v>-0.99069809</v>
      </c>
      <c r="BE22" s="97" t="n">
        <v>0</v>
      </c>
      <c r="BF22" s="97" t="n">
        <v>-37.1183215656657</v>
      </c>
      <c r="BG22" s="97" t="n">
        <v>0</v>
      </c>
      <c r="BH22" s="97" t="n">
        <v>0</v>
      </c>
      <c r="BI22" s="97" t="n">
        <v>18.6079945141617</v>
      </c>
      <c r="BJ22" s="97" t="n">
        <v>0</v>
      </c>
      <c r="BK22" s="97" t="n">
        <v>0</v>
      </c>
    </row>
    <row r="23" customFormat="false" ht="12.75" hidden="false" customHeight="false" outlineLevel="0" collapsed="false">
      <c r="B23" s="99" t="n">
        <v>37135</v>
      </c>
      <c r="C23" s="97" t="n">
        <v>-29.19825981385</v>
      </c>
      <c r="D23" s="97" t="n">
        <v>118.86937359</v>
      </c>
      <c r="E23" s="97" t="n">
        <v>11.9759966752266</v>
      </c>
      <c r="F23" s="97" t="n">
        <v>29.20276289</v>
      </c>
      <c r="G23" s="97" t="n">
        <v>-24.511206485502</v>
      </c>
      <c r="H23" s="100" t="n">
        <v>106.338666855875</v>
      </c>
      <c r="I23" s="97" t="n">
        <v>0</v>
      </c>
      <c r="J23" s="97" t="n">
        <v>0</v>
      </c>
      <c r="K23" s="97" t="n">
        <v>20.65370759</v>
      </c>
      <c r="L23" s="97" t="n">
        <v>11.02358909</v>
      </c>
      <c r="M23" s="97" t="n">
        <v>0</v>
      </c>
      <c r="N23" s="97" t="n">
        <v>4.38278187</v>
      </c>
      <c r="O23" s="97" t="n">
        <v>0</v>
      </c>
      <c r="P23" s="97" t="n">
        <v>6.95271375</v>
      </c>
      <c r="Q23" s="97" t="n">
        <v>0</v>
      </c>
      <c r="R23" s="97" t="n">
        <v>0</v>
      </c>
      <c r="S23" s="97" t="n">
        <v>0</v>
      </c>
      <c r="T23" s="97" t="n">
        <v>-51.63474754</v>
      </c>
      <c r="U23" s="97" t="n">
        <v>-3.26896287</v>
      </c>
      <c r="V23" s="97" t="n">
        <v>0</v>
      </c>
      <c r="W23" s="97" t="n">
        <v>8.39428261</v>
      </c>
      <c r="X23" s="97" t="n">
        <v>-13.47513</v>
      </c>
      <c r="Y23" s="97" t="n">
        <v>0</v>
      </c>
      <c r="Z23" s="97" t="n">
        <v>-12.22649431385</v>
      </c>
      <c r="AA23" s="97" t="n">
        <v>0</v>
      </c>
      <c r="AB23" s="97" t="n">
        <v>0</v>
      </c>
      <c r="AC23" s="97" t="n">
        <v>-0.01028911</v>
      </c>
      <c r="AD23" s="97" t="n">
        <v>0</v>
      </c>
      <c r="AE23" s="97" t="n">
        <v>0</v>
      </c>
      <c r="AF23" s="97" t="n">
        <v>45.28191766</v>
      </c>
      <c r="AG23" s="97" t="n">
        <v>-0.01795074</v>
      </c>
      <c r="AH23" s="97" t="n">
        <v>0.37658973</v>
      </c>
      <c r="AI23" s="97" t="n">
        <v>35.19711734</v>
      </c>
      <c r="AJ23" s="97" t="n">
        <v>1E-008</v>
      </c>
      <c r="AK23" s="97" t="n">
        <v>4.70497342</v>
      </c>
      <c r="AL23" s="97" t="n">
        <v>3.33463208</v>
      </c>
      <c r="AM23" s="97" t="n">
        <v>0</v>
      </c>
      <c r="AN23" s="97" t="n">
        <v>0</v>
      </c>
      <c r="AO23" s="97" t="n">
        <v>0</v>
      </c>
      <c r="AP23" s="97" t="n">
        <v>-0.87839851</v>
      </c>
      <c r="AQ23" s="97" t="n">
        <v>0</v>
      </c>
      <c r="AR23" s="97" t="n">
        <v>0</v>
      </c>
      <c r="AS23" s="97" t="n">
        <v>0</v>
      </c>
      <c r="AT23" s="97" t="n">
        <v>0</v>
      </c>
      <c r="AU23" s="97" t="n">
        <v>30.88078171</v>
      </c>
      <c r="AV23" s="97" t="n">
        <v>8.44081542097251</v>
      </c>
      <c r="AW23" s="97" t="n">
        <v>3.53518125425414</v>
      </c>
      <c r="AX23" s="97" t="n">
        <v>-1.18679799</v>
      </c>
      <c r="AY23" s="97" t="n">
        <v>30.82014556</v>
      </c>
      <c r="AZ23" s="97" t="n">
        <v>-0.43058468</v>
      </c>
      <c r="BA23" s="97" t="n">
        <v>0</v>
      </c>
      <c r="BB23" s="97" t="n">
        <v>0</v>
      </c>
      <c r="BC23" s="97" t="n">
        <v>0</v>
      </c>
      <c r="BD23" s="97" t="n">
        <v>-0.99028876</v>
      </c>
      <c r="BE23" s="97" t="n">
        <v>0</v>
      </c>
      <c r="BF23" s="97" t="n">
        <v>-40.4167202770589</v>
      </c>
      <c r="BG23" s="97" t="n">
        <v>0</v>
      </c>
      <c r="BH23" s="97" t="n">
        <v>0</v>
      </c>
      <c r="BI23" s="97" t="n">
        <v>16.8958025515569</v>
      </c>
      <c r="BJ23" s="97" t="n">
        <v>0</v>
      </c>
      <c r="BK23" s="97" t="n">
        <v>0</v>
      </c>
    </row>
    <row r="24" customFormat="false" ht="12.75" hidden="false" customHeight="false" outlineLevel="0" collapsed="false">
      <c r="B24" s="99" t="n">
        <v>37165</v>
      </c>
      <c r="C24" s="97" t="n">
        <v>-23.1453279779825</v>
      </c>
      <c r="D24" s="97" t="n">
        <v>128.58951402</v>
      </c>
      <c r="E24" s="97" t="n">
        <v>20.6673309561695</v>
      </c>
      <c r="F24" s="97" t="n">
        <v>29.93920365</v>
      </c>
      <c r="G24" s="97" t="n">
        <v>-22.2116217326418</v>
      </c>
      <c r="H24" s="100" t="n">
        <v>133.839098915545</v>
      </c>
      <c r="I24" s="97" t="n">
        <v>0</v>
      </c>
      <c r="J24" s="97" t="n">
        <v>0</v>
      </c>
      <c r="K24" s="97" t="n">
        <v>20.49049208</v>
      </c>
      <c r="L24" s="97" t="n">
        <v>11.28219522</v>
      </c>
      <c r="M24" s="97" t="n">
        <v>0</v>
      </c>
      <c r="N24" s="97" t="n">
        <v>4.96290956</v>
      </c>
      <c r="O24" s="97" t="n">
        <v>0</v>
      </c>
      <c r="P24" s="97" t="n">
        <v>7.22217471</v>
      </c>
      <c r="Q24" s="97" t="n">
        <v>0</v>
      </c>
      <c r="R24" s="97" t="n">
        <v>0</v>
      </c>
      <c r="S24" s="97" t="n">
        <v>0</v>
      </c>
      <c r="T24" s="97" t="n">
        <v>-52.67289133</v>
      </c>
      <c r="U24" s="97" t="n">
        <v>-3.2251107</v>
      </c>
      <c r="V24" s="97" t="n">
        <v>0</v>
      </c>
      <c r="W24" s="97" t="n">
        <v>9.32105502</v>
      </c>
      <c r="X24" s="97" t="n">
        <v>-13.74212281</v>
      </c>
      <c r="Y24" s="97" t="n">
        <v>0</v>
      </c>
      <c r="Z24" s="97" t="n">
        <v>-12.0966152379825</v>
      </c>
      <c r="AA24" s="97" t="n">
        <v>0</v>
      </c>
      <c r="AB24" s="97" t="n">
        <v>5.31258551</v>
      </c>
      <c r="AC24" s="97" t="n">
        <v>-0.01023739</v>
      </c>
      <c r="AD24" s="97" t="n">
        <v>0</v>
      </c>
      <c r="AE24" s="97" t="n">
        <v>0</v>
      </c>
      <c r="AF24" s="97" t="n">
        <v>44.50156813</v>
      </c>
      <c r="AG24" s="97" t="n">
        <v>-0.02470009</v>
      </c>
      <c r="AH24" s="97" t="n">
        <v>0.34291867</v>
      </c>
      <c r="AI24" s="97" t="n">
        <v>0</v>
      </c>
      <c r="AJ24" s="97" t="n">
        <v>36.63310754</v>
      </c>
      <c r="AK24" s="97" t="n">
        <v>4.67429627</v>
      </c>
      <c r="AL24" s="97" t="n">
        <v>3.53867343</v>
      </c>
      <c r="AM24" s="97" t="n">
        <v>0</v>
      </c>
      <c r="AN24" s="97" t="n">
        <v>0</v>
      </c>
      <c r="AO24" s="97" t="n">
        <v>9.01329718</v>
      </c>
      <c r="AP24" s="97" t="n">
        <v>-0.96627678</v>
      </c>
      <c r="AQ24" s="97" t="n">
        <v>0</v>
      </c>
      <c r="AR24" s="97" t="n">
        <v>0</v>
      </c>
      <c r="AS24" s="97" t="n">
        <v>0</v>
      </c>
      <c r="AT24" s="97" t="n">
        <v>0</v>
      </c>
      <c r="AU24" s="97" t="n">
        <v>30.88686706</v>
      </c>
      <c r="AV24" s="97" t="n">
        <v>9.90758463414988</v>
      </c>
      <c r="AW24" s="97" t="n">
        <v>10.7597463220196</v>
      </c>
      <c r="AX24" s="97" t="n">
        <v>-1.18804484</v>
      </c>
      <c r="AY24" s="97" t="n">
        <v>31.12724849</v>
      </c>
      <c r="AZ24" s="97" t="n">
        <v>0</v>
      </c>
      <c r="BA24" s="97" t="n">
        <v>0</v>
      </c>
      <c r="BB24" s="97" t="n">
        <v>0</v>
      </c>
      <c r="BC24" s="97" t="n">
        <v>0</v>
      </c>
      <c r="BD24" s="97" t="n">
        <v>-0.99014513</v>
      </c>
      <c r="BE24" s="97" t="n">
        <v>0</v>
      </c>
      <c r="BF24" s="97" t="n">
        <v>-49.0917891260698</v>
      </c>
      <c r="BG24" s="97" t="n">
        <v>0</v>
      </c>
      <c r="BH24" s="97" t="n">
        <v>0</v>
      </c>
      <c r="BI24" s="97" t="n">
        <v>27.870312523428</v>
      </c>
      <c r="BJ24" s="97" t="n">
        <v>0</v>
      </c>
      <c r="BK24" s="97" t="n">
        <v>0</v>
      </c>
    </row>
    <row r="25" customFormat="false" ht="12.75" hidden="false" customHeight="false" outlineLevel="0" collapsed="false">
      <c r="B25" s="99" t="n">
        <v>37196</v>
      </c>
      <c r="C25" s="97" t="n">
        <v>107.94449565</v>
      </c>
      <c r="D25" s="97" t="n">
        <v>141.16516376</v>
      </c>
      <c r="E25" s="97" t="n">
        <v>-4.44625602431135</v>
      </c>
      <c r="F25" s="97" t="n">
        <v>92.57593077</v>
      </c>
      <c r="G25" s="97" t="n">
        <v>-84.31371855</v>
      </c>
      <c r="H25" s="100" t="n">
        <v>252.925615605689</v>
      </c>
      <c r="I25" s="97" t="n">
        <v>0</v>
      </c>
      <c r="J25" s="97" t="n">
        <v>0</v>
      </c>
      <c r="K25" s="97" t="n">
        <v>20.45472867</v>
      </c>
      <c r="L25" s="97" t="n">
        <v>10.81602503</v>
      </c>
      <c r="M25" s="97" t="n">
        <v>0</v>
      </c>
      <c r="N25" s="97" t="n">
        <v>4.96522259</v>
      </c>
      <c r="O25" s="97" t="n">
        <v>0</v>
      </c>
      <c r="P25" s="97" t="n">
        <v>7.26189921</v>
      </c>
      <c r="Q25" s="97" t="n">
        <v>0</v>
      </c>
      <c r="R25" s="97" t="n">
        <v>0</v>
      </c>
      <c r="S25" s="97" t="n">
        <v>0</v>
      </c>
      <c r="T25" s="97" t="n">
        <v>20.41647463</v>
      </c>
      <c r="U25" s="97" t="n">
        <v>-3.10923065</v>
      </c>
      <c r="V25" s="97" t="n">
        <v>0</v>
      </c>
      <c r="W25" s="97" t="n">
        <v>9.68333514</v>
      </c>
      <c r="X25" s="97" t="n">
        <v>28.58342643</v>
      </c>
      <c r="Y25" s="97" t="n">
        <v>0</v>
      </c>
      <c r="Z25" s="97" t="n">
        <v>0</v>
      </c>
      <c r="AA25" s="97" t="n">
        <v>0</v>
      </c>
      <c r="AB25" s="97" t="n">
        <v>8.8726146</v>
      </c>
      <c r="AC25" s="97" t="n">
        <v>-0.01018417</v>
      </c>
      <c r="AD25" s="97" t="n">
        <v>0</v>
      </c>
      <c r="AE25" s="97" t="n">
        <v>0</v>
      </c>
      <c r="AF25" s="97" t="n">
        <v>59.74590022</v>
      </c>
      <c r="AG25" s="97" t="n">
        <v>-0.02861031</v>
      </c>
      <c r="AH25" s="97" t="n">
        <v>0.31880656</v>
      </c>
      <c r="AI25" s="97" t="n">
        <v>0</v>
      </c>
      <c r="AJ25" s="97" t="n">
        <v>35.25223452</v>
      </c>
      <c r="AK25" s="97" t="n">
        <v>4.6454064</v>
      </c>
      <c r="AL25" s="97" t="n">
        <v>3.52758239</v>
      </c>
      <c r="AM25" s="97" t="n">
        <v>0</v>
      </c>
      <c r="AN25" s="97" t="n">
        <v>0</v>
      </c>
      <c r="AO25" s="97" t="n">
        <v>8.49756564</v>
      </c>
      <c r="AP25" s="97" t="n">
        <v>-0.92540042</v>
      </c>
      <c r="AQ25" s="97" t="n">
        <v>0</v>
      </c>
      <c r="AR25" s="97" t="n">
        <v>0</v>
      </c>
      <c r="AS25" s="97" t="n">
        <v>0</v>
      </c>
      <c r="AT25" s="97" t="n">
        <v>0</v>
      </c>
      <c r="AU25" s="97" t="n">
        <v>30.14186293</v>
      </c>
      <c r="AV25" s="97" t="n">
        <v>0</v>
      </c>
      <c r="AW25" s="97" t="n">
        <v>-4.44625602431135</v>
      </c>
      <c r="AX25" s="97" t="n">
        <v>55.3941659</v>
      </c>
      <c r="AY25" s="97" t="n">
        <v>37.18176487</v>
      </c>
      <c r="AZ25" s="97" t="n">
        <v>0</v>
      </c>
      <c r="BA25" s="97" t="n">
        <v>0</v>
      </c>
      <c r="BB25" s="97" t="n">
        <v>0</v>
      </c>
      <c r="BC25" s="97" t="n">
        <v>0</v>
      </c>
      <c r="BD25" s="97" t="n">
        <v>-0.75217642</v>
      </c>
      <c r="BE25" s="97" t="n">
        <v>0</v>
      </c>
      <c r="BF25" s="97" t="n">
        <v>-97.87805824</v>
      </c>
      <c r="BG25" s="97" t="n">
        <v>0</v>
      </c>
      <c r="BH25" s="97" t="n">
        <v>0</v>
      </c>
      <c r="BI25" s="97" t="n">
        <v>14.31651611</v>
      </c>
      <c r="BJ25" s="97" t="n">
        <v>0</v>
      </c>
      <c r="BK25" s="97" t="n">
        <v>0</v>
      </c>
    </row>
    <row r="26" customFormat="false" ht="12.75" hidden="false" customHeight="false" outlineLevel="0" collapsed="false">
      <c r="B26" s="99" t="n">
        <v>37226</v>
      </c>
      <c r="C26" s="97" t="n">
        <v>106.64394058</v>
      </c>
      <c r="D26" s="97" t="n">
        <v>132.54565359</v>
      </c>
      <c r="E26" s="97" t="n">
        <v>-11.0585931357982</v>
      </c>
      <c r="F26" s="97" t="n">
        <v>85.95826117</v>
      </c>
      <c r="G26" s="97" t="n">
        <v>-87.22638364</v>
      </c>
      <c r="H26" s="100" t="n">
        <v>226.862878564202</v>
      </c>
      <c r="I26" s="97" t="n">
        <v>0</v>
      </c>
      <c r="J26" s="97" t="n">
        <v>0</v>
      </c>
      <c r="K26" s="97" t="n">
        <v>20.46528759</v>
      </c>
      <c r="L26" s="97" t="n">
        <v>11.08382644</v>
      </c>
      <c r="M26" s="97" t="n">
        <v>0</v>
      </c>
      <c r="N26" s="97" t="n">
        <v>4.97471976</v>
      </c>
      <c r="O26" s="97" t="n">
        <v>0</v>
      </c>
      <c r="P26" s="97" t="n">
        <v>7.62639334</v>
      </c>
      <c r="Q26" s="97" t="n">
        <v>0</v>
      </c>
      <c r="R26" s="97" t="n">
        <v>0</v>
      </c>
      <c r="S26" s="97" t="n">
        <v>0</v>
      </c>
      <c r="T26" s="97" t="n">
        <v>21.34539355</v>
      </c>
      <c r="U26" s="97" t="n">
        <v>-6.14598821</v>
      </c>
      <c r="V26" s="97" t="n">
        <v>0</v>
      </c>
      <c r="W26" s="97" t="n">
        <v>10.59681254</v>
      </c>
      <c r="X26" s="97" t="n">
        <v>29.95336727</v>
      </c>
      <c r="Y26" s="97" t="n">
        <v>0</v>
      </c>
      <c r="Z26" s="97" t="n">
        <v>0</v>
      </c>
      <c r="AA26" s="97" t="n">
        <v>0</v>
      </c>
      <c r="AB26" s="97" t="n">
        <v>6.7441283</v>
      </c>
      <c r="AC26" s="97" t="n">
        <v>-0.01013337</v>
      </c>
      <c r="AD26" s="97" t="n">
        <v>0</v>
      </c>
      <c r="AE26" s="97" t="n">
        <v>0</v>
      </c>
      <c r="AF26" s="97" t="n">
        <v>51.41512725</v>
      </c>
      <c r="AG26" s="97" t="n">
        <v>-0.0330824</v>
      </c>
      <c r="AH26" s="97" t="n">
        <v>0.2993058</v>
      </c>
      <c r="AI26" s="97" t="n">
        <v>0</v>
      </c>
      <c r="AJ26" s="97" t="n">
        <v>36.36172947</v>
      </c>
      <c r="AK26" s="97" t="n">
        <v>4.62059289</v>
      </c>
      <c r="AL26" s="97" t="n">
        <v>3.73218682</v>
      </c>
      <c r="AM26" s="97" t="n">
        <v>0</v>
      </c>
      <c r="AN26" s="97" t="n">
        <v>0</v>
      </c>
      <c r="AO26" s="97" t="n">
        <v>8.61846755</v>
      </c>
      <c r="AP26" s="97" t="n">
        <v>-0.94155411</v>
      </c>
      <c r="AQ26" s="97" t="n">
        <v>0</v>
      </c>
      <c r="AR26" s="97" t="n">
        <v>0</v>
      </c>
      <c r="AS26" s="97" t="n">
        <v>0</v>
      </c>
      <c r="AT26" s="97" t="n">
        <v>0</v>
      </c>
      <c r="AU26" s="97" t="n">
        <v>28.48301369</v>
      </c>
      <c r="AV26" s="97" t="n">
        <v>0</v>
      </c>
      <c r="AW26" s="97" t="n">
        <v>-11.0585931357982</v>
      </c>
      <c r="AX26" s="97" t="n">
        <v>56.99335054</v>
      </c>
      <c r="AY26" s="97" t="n">
        <v>28.96491063</v>
      </c>
      <c r="AZ26" s="97" t="n">
        <v>0</v>
      </c>
      <c r="BA26" s="97" t="n">
        <v>0</v>
      </c>
      <c r="BB26" s="97" t="n">
        <v>0</v>
      </c>
      <c r="BC26" s="97" t="n">
        <v>0</v>
      </c>
      <c r="BD26" s="97" t="n">
        <v>-1.10862783</v>
      </c>
      <c r="BE26" s="97" t="n">
        <v>0</v>
      </c>
      <c r="BF26" s="97" t="n">
        <v>-100.83817923</v>
      </c>
      <c r="BG26" s="97" t="n">
        <v>0</v>
      </c>
      <c r="BH26" s="97" t="n">
        <v>0</v>
      </c>
      <c r="BI26" s="97" t="n">
        <v>14.72042342</v>
      </c>
      <c r="BJ26" s="97" t="n">
        <v>0</v>
      </c>
      <c r="BK26" s="97" t="n">
        <v>0</v>
      </c>
    </row>
    <row r="27" customFormat="false" ht="12.75" hidden="false" customHeight="false" outlineLevel="0" collapsed="false">
      <c r="B27" s="99" t="n">
        <v>37257</v>
      </c>
      <c r="C27" s="97" t="n">
        <v>47.50202115</v>
      </c>
      <c r="D27" s="97" t="n">
        <v>116.41341119</v>
      </c>
      <c r="E27" s="97" t="n">
        <v>10.1379669832477</v>
      </c>
      <c r="F27" s="97" t="n">
        <v>-8.12818382</v>
      </c>
      <c r="G27" s="97" t="n">
        <v>-21.70156011</v>
      </c>
      <c r="H27" s="100" t="n">
        <v>144.223655393248</v>
      </c>
      <c r="I27" s="97" t="n">
        <v>0</v>
      </c>
      <c r="J27" s="97" t="n">
        <v>0</v>
      </c>
      <c r="K27" s="97" t="n">
        <v>0</v>
      </c>
      <c r="L27" s="97" t="n">
        <v>10.96615708</v>
      </c>
      <c r="M27" s="97" t="n">
        <v>0</v>
      </c>
      <c r="N27" s="97" t="n">
        <v>4.22981292</v>
      </c>
      <c r="O27" s="97" t="n">
        <v>0</v>
      </c>
      <c r="P27" s="97" t="n">
        <v>-0.23171274</v>
      </c>
      <c r="Q27" s="97" t="n">
        <v>0</v>
      </c>
      <c r="R27" s="97" t="n">
        <v>0</v>
      </c>
      <c r="S27" s="97" t="n">
        <v>0</v>
      </c>
      <c r="T27" s="97" t="n">
        <v>0.96704585</v>
      </c>
      <c r="U27" s="97" t="n">
        <v>-5.83436766</v>
      </c>
      <c r="V27" s="97" t="n">
        <v>0</v>
      </c>
      <c r="W27" s="97" t="n">
        <v>0</v>
      </c>
      <c r="X27" s="97" t="n">
        <v>30.0611008</v>
      </c>
      <c r="Y27" s="97" t="n">
        <v>0</v>
      </c>
      <c r="Z27" s="97" t="n">
        <v>0</v>
      </c>
      <c r="AA27" s="97" t="n">
        <v>0</v>
      </c>
      <c r="AB27" s="97" t="n">
        <v>7.3439849</v>
      </c>
      <c r="AC27" s="97" t="n">
        <v>-0.01269453</v>
      </c>
      <c r="AD27" s="97" t="n">
        <v>0</v>
      </c>
      <c r="AE27" s="97" t="n">
        <v>0</v>
      </c>
      <c r="AF27" s="97" t="n">
        <v>52.70056311</v>
      </c>
      <c r="AG27" s="97" t="n">
        <v>0</v>
      </c>
      <c r="AH27" s="97" t="n">
        <v>0</v>
      </c>
      <c r="AI27" s="97" t="n">
        <v>-12.78809466</v>
      </c>
      <c r="AJ27" s="97" t="n">
        <v>35.59430854</v>
      </c>
      <c r="AK27" s="97" t="n">
        <v>4.59304588</v>
      </c>
      <c r="AL27" s="97" t="n">
        <v>0</v>
      </c>
      <c r="AM27" s="97" t="n">
        <v>0</v>
      </c>
      <c r="AN27" s="97" t="n">
        <v>0</v>
      </c>
      <c r="AO27" s="97" t="n">
        <v>8.33896869</v>
      </c>
      <c r="AP27" s="97" t="n">
        <v>0</v>
      </c>
      <c r="AQ27" s="97" t="n">
        <v>0</v>
      </c>
      <c r="AR27" s="97" t="n">
        <v>0</v>
      </c>
      <c r="AS27" s="97" t="n">
        <v>0</v>
      </c>
      <c r="AT27" s="97" t="n">
        <v>0</v>
      </c>
      <c r="AU27" s="97" t="n">
        <v>27.98731416</v>
      </c>
      <c r="AV27" s="97" t="n">
        <v>0</v>
      </c>
      <c r="AW27" s="97" t="n">
        <v>10.1379669832477</v>
      </c>
      <c r="AX27" s="97" t="n">
        <v>2.74625599</v>
      </c>
      <c r="AY27" s="97" t="n">
        <v>-10.87443981</v>
      </c>
      <c r="AZ27" s="97" t="n">
        <v>0</v>
      </c>
      <c r="BA27" s="97" t="n">
        <v>0</v>
      </c>
      <c r="BB27" s="97" t="n">
        <v>0</v>
      </c>
      <c r="BC27" s="97" t="n">
        <v>0</v>
      </c>
      <c r="BD27" s="97" t="n">
        <v>-0.83186467</v>
      </c>
      <c r="BE27" s="97" t="n">
        <v>0</v>
      </c>
      <c r="BF27" s="97" t="n">
        <v>-22.1703071</v>
      </c>
      <c r="BG27" s="97" t="n">
        <v>0</v>
      </c>
      <c r="BH27" s="97" t="n">
        <v>0</v>
      </c>
      <c r="BI27" s="97" t="n">
        <v>1.30061166</v>
      </c>
      <c r="BJ27" s="97" t="n">
        <v>0</v>
      </c>
      <c r="BK27" s="97" t="n">
        <v>0</v>
      </c>
    </row>
    <row r="28" customFormat="false" ht="12.75" hidden="false" customHeight="false" outlineLevel="0" collapsed="false">
      <c r="B28" s="99" t="n">
        <v>37288</v>
      </c>
      <c r="C28" s="97" t="n">
        <v>51.95306943</v>
      </c>
      <c r="D28" s="97" t="n">
        <v>109.41079591</v>
      </c>
      <c r="E28" s="97" t="n">
        <v>-3.17649486148014</v>
      </c>
      <c r="F28" s="97" t="n">
        <v>-8.16150424</v>
      </c>
      <c r="G28" s="97" t="n">
        <v>-23.68149328</v>
      </c>
      <c r="H28" s="100" t="n">
        <v>126.34437295852</v>
      </c>
      <c r="I28" s="97" t="n">
        <v>0</v>
      </c>
      <c r="J28" s="97" t="n">
        <v>0</v>
      </c>
      <c r="K28" s="97" t="n">
        <v>0</v>
      </c>
      <c r="L28" s="97" t="n">
        <v>9.73749961</v>
      </c>
      <c r="M28" s="97" t="n">
        <v>0</v>
      </c>
      <c r="N28" s="97" t="n">
        <v>4.16420006</v>
      </c>
      <c r="O28" s="97" t="n">
        <v>0</v>
      </c>
      <c r="P28" s="97" t="n">
        <v>-0.11002068</v>
      </c>
      <c r="Q28" s="97" t="n">
        <v>0</v>
      </c>
      <c r="R28" s="97" t="n">
        <v>0</v>
      </c>
      <c r="S28" s="97" t="n">
        <v>0</v>
      </c>
      <c r="T28" s="97" t="n">
        <v>0.85522697</v>
      </c>
      <c r="U28" s="97" t="n">
        <v>-5.07313076</v>
      </c>
      <c r="V28" s="97" t="n">
        <v>0</v>
      </c>
      <c r="W28" s="97" t="n">
        <v>0</v>
      </c>
      <c r="X28" s="97" t="n">
        <v>26.7900107</v>
      </c>
      <c r="Y28" s="97" t="n">
        <v>0</v>
      </c>
      <c r="Z28" s="97" t="n">
        <v>0</v>
      </c>
      <c r="AA28" s="97" t="n">
        <v>0</v>
      </c>
      <c r="AB28" s="97" t="n">
        <v>15.58928353</v>
      </c>
      <c r="AC28" s="97" t="n">
        <v>-0.01262811</v>
      </c>
      <c r="AD28" s="97" t="n">
        <v>0</v>
      </c>
      <c r="AE28" s="97" t="n">
        <v>0</v>
      </c>
      <c r="AF28" s="97" t="n">
        <v>54.60470813</v>
      </c>
      <c r="AG28" s="97" t="n">
        <v>0</v>
      </c>
      <c r="AH28" s="97" t="n">
        <v>0</v>
      </c>
      <c r="AI28" s="97" t="n">
        <v>-11.42358205</v>
      </c>
      <c r="AJ28" s="97" t="n">
        <v>29.50037668</v>
      </c>
      <c r="AK28" s="97" t="n">
        <v>4.55057549</v>
      </c>
      <c r="AL28" s="97" t="n">
        <v>0</v>
      </c>
      <c r="AM28" s="97" t="n">
        <v>0</v>
      </c>
      <c r="AN28" s="97" t="n">
        <v>0</v>
      </c>
      <c r="AO28" s="97" t="n">
        <v>7.08834923</v>
      </c>
      <c r="AP28" s="97" t="n">
        <v>0</v>
      </c>
      <c r="AQ28" s="97" t="n">
        <v>0</v>
      </c>
      <c r="AR28" s="97" t="n">
        <v>0</v>
      </c>
      <c r="AS28" s="97" t="n">
        <v>0</v>
      </c>
      <c r="AT28" s="97" t="n">
        <v>0</v>
      </c>
      <c r="AU28" s="97" t="n">
        <v>25.10299654</v>
      </c>
      <c r="AV28" s="97" t="n">
        <v>0</v>
      </c>
      <c r="AW28" s="97" t="n">
        <v>-3.17649486148014</v>
      </c>
      <c r="AX28" s="97" t="n">
        <v>2.72138731</v>
      </c>
      <c r="AY28" s="97" t="n">
        <v>-10.88289155</v>
      </c>
      <c r="AZ28" s="97" t="n">
        <v>0</v>
      </c>
      <c r="BA28" s="97" t="n">
        <v>0</v>
      </c>
      <c r="BB28" s="97" t="n">
        <v>0</v>
      </c>
      <c r="BC28" s="97" t="n">
        <v>0</v>
      </c>
      <c r="BD28" s="97" t="n">
        <v>-1.06921055</v>
      </c>
      <c r="BE28" s="97" t="n">
        <v>0</v>
      </c>
      <c r="BF28" s="97" t="n">
        <v>-21.66095326</v>
      </c>
      <c r="BG28" s="97" t="n">
        <v>0</v>
      </c>
      <c r="BH28" s="97" t="n">
        <v>0</v>
      </c>
      <c r="BI28" s="97" t="n">
        <v>-0.951329470000001</v>
      </c>
      <c r="BJ28" s="97" t="n">
        <v>0</v>
      </c>
      <c r="BK28" s="97" t="n">
        <v>0</v>
      </c>
    </row>
    <row r="29" customFormat="false" ht="12.75" hidden="false" customHeight="false" outlineLevel="0" collapsed="false">
      <c r="B29" s="99" t="n">
        <v>37316</v>
      </c>
      <c r="C29" s="97" t="n">
        <v>39.18064876</v>
      </c>
      <c r="D29" s="97" t="n">
        <v>126.65547145</v>
      </c>
      <c r="E29" s="97" t="n">
        <v>5.12066912161217</v>
      </c>
      <c r="F29" s="97" t="n">
        <v>-8.28618195</v>
      </c>
      <c r="G29" s="97" t="n">
        <v>-16.08906119</v>
      </c>
      <c r="H29" s="100" t="n">
        <v>146.581546191612</v>
      </c>
      <c r="I29" s="97" t="n">
        <v>0</v>
      </c>
      <c r="J29" s="97" t="n">
        <v>0</v>
      </c>
      <c r="K29" s="97" t="n">
        <v>0</v>
      </c>
      <c r="L29" s="97" t="n">
        <v>10.69949421</v>
      </c>
      <c r="M29" s="97" t="n">
        <v>0</v>
      </c>
      <c r="N29" s="97" t="n">
        <v>4.07709277</v>
      </c>
      <c r="O29" s="97" t="n">
        <v>0</v>
      </c>
      <c r="P29" s="97" t="n">
        <v>-0.23173256</v>
      </c>
      <c r="Q29" s="97" t="n">
        <v>0</v>
      </c>
      <c r="R29" s="97" t="n">
        <v>0</v>
      </c>
      <c r="S29" s="97" t="n">
        <v>0</v>
      </c>
      <c r="T29" s="97" t="n">
        <v>0.89440337</v>
      </c>
      <c r="U29" s="97" t="n">
        <v>-2.68140711</v>
      </c>
      <c r="V29" s="97" t="n">
        <v>0</v>
      </c>
      <c r="W29" s="97" t="n">
        <v>0</v>
      </c>
      <c r="X29" s="97" t="n">
        <v>18.70544723</v>
      </c>
      <c r="Y29" s="97" t="n">
        <v>0</v>
      </c>
      <c r="Z29" s="97" t="n">
        <v>0</v>
      </c>
      <c r="AA29" s="97" t="n">
        <v>0</v>
      </c>
      <c r="AB29" s="97" t="n">
        <v>7.71735085</v>
      </c>
      <c r="AC29" s="97" t="n">
        <v>-0.01256865</v>
      </c>
      <c r="AD29" s="97" t="n">
        <v>0</v>
      </c>
      <c r="AE29" s="97" t="n">
        <v>0</v>
      </c>
      <c r="AF29" s="97" t="n">
        <v>65.20678186</v>
      </c>
      <c r="AG29" s="97" t="n">
        <v>0</v>
      </c>
      <c r="AH29" s="97" t="n">
        <v>0</v>
      </c>
      <c r="AI29" s="97" t="n">
        <v>-7.52644831</v>
      </c>
      <c r="AJ29" s="97" t="n">
        <v>29.39656468</v>
      </c>
      <c r="AK29" s="97" t="n">
        <v>4.51586119</v>
      </c>
      <c r="AL29" s="97" t="n">
        <v>0</v>
      </c>
      <c r="AM29" s="97" t="n">
        <v>0</v>
      </c>
      <c r="AN29" s="97" t="n">
        <v>0</v>
      </c>
      <c r="AO29" s="97" t="n">
        <v>7.32459915</v>
      </c>
      <c r="AP29" s="97" t="n">
        <v>0</v>
      </c>
      <c r="AQ29" s="97" t="n">
        <v>0</v>
      </c>
      <c r="AR29" s="97" t="n">
        <v>0</v>
      </c>
      <c r="AS29" s="97" t="n">
        <v>0</v>
      </c>
      <c r="AT29" s="97" t="n">
        <v>0</v>
      </c>
      <c r="AU29" s="97" t="n">
        <v>27.75068153</v>
      </c>
      <c r="AV29" s="97" t="n">
        <v>0</v>
      </c>
      <c r="AW29" s="97" t="n">
        <v>5.12066912161217</v>
      </c>
      <c r="AX29" s="97" t="n">
        <v>2.69894825</v>
      </c>
      <c r="AY29" s="97" t="n">
        <v>-10.9851302</v>
      </c>
      <c r="AZ29" s="97" t="n">
        <v>0</v>
      </c>
      <c r="BA29" s="97" t="n">
        <v>0</v>
      </c>
      <c r="BB29" s="97" t="n">
        <v>0</v>
      </c>
      <c r="BC29" s="97" t="n">
        <v>0</v>
      </c>
      <c r="BD29" s="97" t="n">
        <v>-1.54474201</v>
      </c>
      <c r="BE29" s="97" t="n">
        <v>0</v>
      </c>
      <c r="BF29" s="97" t="n">
        <v>-18.45204526</v>
      </c>
      <c r="BG29" s="97" t="n">
        <v>0</v>
      </c>
      <c r="BH29" s="97" t="n">
        <v>0</v>
      </c>
      <c r="BI29" s="97" t="n">
        <v>3.90772608</v>
      </c>
      <c r="BJ29" s="97" t="n">
        <v>0</v>
      </c>
      <c r="BK29" s="97" t="n">
        <v>0</v>
      </c>
    </row>
    <row r="30" customFormat="false" ht="12.75" hidden="false" customHeight="false" outlineLevel="0" collapsed="false">
      <c r="B30" s="99" t="n">
        <v>37347</v>
      </c>
      <c r="C30" s="97" t="n">
        <v>21.71750973</v>
      </c>
      <c r="D30" s="97" t="n">
        <v>131.377825</v>
      </c>
      <c r="E30" s="97" t="n">
        <v>-10.19115866</v>
      </c>
      <c r="F30" s="97" t="n">
        <v>-0.35861664</v>
      </c>
      <c r="G30" s="97" t="n">
        <v>-6.45234151</v>
      </c>
      <c r="H30" s="100" t="n">
        <v>136.09321792</v>
      </c>
      <c r="I30" s="97" t="n">
        <v>0</v>
      </c>
      <c r="J30" s="97" t="n">
        <v>0</v>
      </c>
      <c r="K30" s="97" t="n">
        <v>0</v>
      </c>
      <c r="L30" s="97" t="n">
        <v>10.33276259</v>
      </c>
      <c r="M30" s="97" t="n">
        <v>0</v>
      </c>
      <c r="N30" s="97" t="n">
        <v>1.70004709</v>
      </c>
      <c r="O30" s="97" t="n">
        <v>0</v>
      </c>
      <c r="P30" s="97" t="n">
        <v>-0.46351873</v>
      </c>
      <c r="Q30" s="97" t="n">
        <v>0</v>
      </c>
      <c r="R30" s="97" t="n">
        <v>0</v>
      </c>
      <c r="S30" s="97" t="n">
        <v>0</v>
      </c>
      <c r="T30" s="97" t="n">
        <v>0.79655056</v>
      </c>
      <c r="U30" s="97" t="n">
        <v>-2.35541943</v>
      </c>
      <c r="V30" s="97" t="n">
        <v>0</v>
      </c>
      <c r="W30" s="97" t="n">
        <v>0</v>
      </c>
      <c r="X30" s="97" t="n">
        <v>1.64458947</v>
      </c>
      <c r="Y30" s="97" t="n">
        <v>0</v>
      </c>
      <c r="Z30" s="97" t="n">
        <v>0</v>
      </c>
      <c r="AA30" s="97" t="n">
        <v>0</v>
      </c>
      <c r="AB30" s="97" t="n">
        <v>10.06249818</v>
      </c>
      <c r="AC30" s="97" t="n">
        <v>-0.01250335</v>
      </c>
      <c r="AD30" s="97" t="n">
        <v>0</v>
      </c>
      <c r="AE30" s="97" t="n">
        <v>0</v>
      </c>
      <c r="AF30" s="97" t="n">
        <v>70.49066535</v>
      </c>
      <c r="AG30" s="97" t="n">
        <v>0</v>
      </c>
      <c r="AH30" s="97" t="n">
        <v>0</v>
      </c>
      <c r="AI30" s="97" t="n">
        <v>-2.05288273</v>
      </c>
      <c r="AJ30" s="97" t="n">
        <v>25.10159903</v>
      </c>
      <c r="AK30" s="97" t="n">
        <v>4.48349002</v>
      </c>
      <c r="AL30" s="97" t="n">
        <v>0</v>
      </c>
      <c r="AM30" s="97" t="n">
        <v>0</v>
      </c>
      <c r="AN30" s="97" t="n">
        <v>0</v>
      </c>
      <c r="AO30" s="97" t="n">
        <v>6.60437042</v>
      </c>
      <c r="AP30" s="97" t="n">
        <v>0</v>
      </c>
      <c r="AQ30" s="97" t="n">
        <v>0</v>
      </c>
      <c r="AR30" s="97" t="n">
        <v>0</v>
      </c>
      <c r="AS30" s="97" t="n">
        <v>0</v>
      </c>
      <c r="AT30" s="97" t="n">
        <v>0</v>
      </c>
      <c r="AU30" s="97" t="n">
        <v>26.76308626</v>
      </c>
      <c r="AV30" s="97" t="n">
        <v>0</v>
      </c>
      <c r="AW30" s="97" t="n">
        <v>-10.19115866</v>
      </c>
      <c r="AX30" s="97" t="n">
        <v>2.67544947</v>
      </c>
      <c r="AY30" s="97" t="n">
        <v>-3.03406611</v>
      </c>
      <c r="AZ30" s="97" t="n">
        <v>0</v>
      </c>
      <c r="BA30" s="97" t="n">
        <v>0</v>
      </c>
      <c r="BB30" s="97" t="n">
        <v>0</v>
      </c>
      <c r="BC30" s="97" t="n">
        <v>0</v>
      </c>
      <c r="BD30" s="97" t="n">
        <v>-1.90087814</v>
      </c>
      <c r="BE30" s="97" t="n">
        <v>0</v>
      </c>
      <c r="BF30" s="97" t="n">
        <v>3.78741355</v>
      </c>
      <c r="BG30" s="97" t="n">
        <v>0</v>
      </c>
      <c r="BH30" s="97" t="n">
        <v>0</v>
      </c>
      <c r="BI30" s="97" t="n">
        <v>-8.33887692</v>
      </c>
      <c r="BJ30" s="97" t="n">
        <v>0</v>
      </c>
      <c r="BK30" s="97" t="n">
        <v>0</v>
      </c>
    </row>
    <row r="31" customFormat="false" ht="12.75" hidden="false" customHeight="false" outlineLevel="0" collapsed="false">
      <c r="B31" s="99" t="n">
        <v>37377</v>
      </c>
      <c r="C31" s="97" t="n">
        <v>18.27660637</v>
      </c>
      <c r="D31" s="97" t="n">
        <v>136.38276829</v>
      </c>
      <c r="E31" s="97" t="n">
        <v>-10.12614226</v>
      </c>
      <c r="F31" s="97" t="n">
        <v>0.46267133</v>
      </c>
      <c r="G31" s="97" t="n">
        <v>-4.62233848</v>
      </c>
      <c r="H31" s="100" t="n">
        <v>140.37356525</v>
      </c>
      <c r="I31" s="97" t="n">
        <v>0</v>
      </c>
      <c r="J31" s="97" t="n">
        <v>0</v>
      </c>
      <c r="K31" s="97" t="n">
        <v>0</v>
      </c>
      <c r="L31" s="97" t="n">
        <v>10.6519244</v>
      </c>
      <c r="M31" s="97" t="n">
        <v>0</v>
      </c>
      <c r="N31" s="97" t="n">
        <v>0</v>
      </c>
      <c r="O31" s="97" t="n">
        <v>0</v>
      </c>
      <c r="P31" s="97" t="n">
        <v>-0.46057721</v>
      </c>
      <c r="Q31" s="97" t="n">
        <v>0</v>
      </c>
      <c r="R31" s="97" t="n">
        <v>0</v>
      </c>
      <c r="S31" s="97" t="n">
        <v>0</v>
      </c>
      <c r="T31" s="97" t="n">
        <v>0.79750765</v>
      </c>
      <c r="U31" s="97" t="n">
        <v>-2.35917726</v>
      </c>
      <c r="V31" s="97" t="n">
        <v>0</v>
      </c>
      <c r="W31" s="97" t="n">
        <v>0</v>
      </c>
      <c r="X31" s="97" t="n">
        <v>1.63467287</v>
      </c>
      <c r="Y31" s="97" t="n">
        <v>0</v>
      </c>
      <c r="Z31" s="97" t="n">
        <v>0</v>
      </c>
      <c r="AA31" s="97" t="n">
        <v>0</v>
      </c>
      <c r="AB31" s="97" t="n">
        <v>8.01225592</v>
      </c>
      <c r="AC31" s="97" t="n">
        <v>-0.01244071</v>
      </c>
      <c r="AD31" s="97" t="n">
        <v>0</v>
      </c>
      <c r="AE31" s="97" t="n">
        <v>0</v>
      </c>
      <c r="AF31" s="97" t="n">
        <v>73.94661219</v>
      </c>
      <c r="AG31" s="97" t="n">
        <v>0</v>
      </c>
      <c r="AH31" s="97" t="n">
        <v>0</v>
      </c>
      <c r="AI31" s="97" t="n">
        <v>-0.30631183</v>
      </c>
      <c r="AJ31" s="97" t="n">
        <v>24.55124003</v>
      </c>
      <c r="AK31" s="97" t="n">
        <v>4.45835356</v>
      </c>
      <c r="AL31" s="97" t="n">
        <v>0</v>
      </c>
      <c r="AM31" s="97" t="n">
        <v>0</v>
      </c>
      <c r="AN31" s="97" t="n">
        <v>0</v>
      </c>
      <c r="AO31" s="97" t="n">
        <v>6.5616055</v>
      </c>
      <c r="AP31" s="97" t="n">
        <v>0</v>
      </c>
      <c r="AQ31" s="97" t="n">
        <v>0</v>
      </c>
      <c r="AR31" s="97" t="n">
        <v>0</v>
      </c>
      <c r="AS31" s="97" t="n">
        <v>0</v>
      </c>
      <c r="AT31" s="97" t="n">
        <v>0</v>
      </c>
      <c r="AU31" s="97" t="n">
        <v>27.18370955</v>
      </c>
      <c r="AV31" s="97" t="n">
        <v>0</v>
      </c>
      <c r="AW31" s="97" t="n">
        <v>-10.12614226</v>
      </c>
      <c r="AX31" s="97" t="n">
        <v>2.65890553</v>
      </c>
      <c r="AY31" s="97" t="n">
        <v>-2.1962342</v>
      </c>
      <c r="AZ31" s="97" t="n">
        <v>0</v>
      </c>
      <c r="BA31" s="97" t="n">
        <v>0</v>
      </c>
      <c r="BB31" s="97" t="n">
        <v>0</v>
      </c>
      <c r="BC31" s="97" t="n">
        <v>0</v>
      </c>
      <c r="BD31" s="97" t="n">
        <v>-2.13842851</v>
      </c>
      <c r="BE31" s="97" t="n">
        <v>0</v>
      </c>
      <c r="BF31" s="97" t="n">
        <v>4.63537841</v>
      </c>
      <c r="BG31" s="97" t="n">
        <v>0</v>
      </c>
      <c r="BH31" s="97" t="n">
        <v>0</v>
      </c>
      <c r="BI31" s="97" t="n">
        <v>-7.11928838</v>
      </c>
      <c r="BJ31" s="97" t="n">
        <v>0</v>
      </c>
      <c r="BK31" s="97" t="n">
        <v>0</v>
      </c>
    </row>
    <row r="32" customFormat="false" ht="12.75" hidden="false" customHeight="false" outlineLevel="0" collapsed="false">
      <c r="B32" s="99" t="n">
        <v>37408</v>
      </c>
      <c r="C32" s="97" t="n">
        <v>20.70995887</v>
      </c>
      <c r="D32" s="97" t="n">
        <v>128.63484844</v>
      </c>
      <c r="E32" s="97" t="n">
        <v>-9.9697172</v>
      </c>
      <c r="F32" s="97" t="n">
        <v>0.01308599</v>
      </c>
      <c r="G32" s="97" t="n">
        <v>-6.01278115</v>
      </c>
      <c r="H32" s="100" t="n">
        <v>133.37539495</v>
      </c>
      <c r="I32" s="97" t="n">
        <v>0</v>
      </c>
      <c r="J32" s="97" t="n">
        <v>0</v>
      </c>
      <c r="K32" s="97" t="n">
        <v>0</v>
      </c>
      <c r="L32" s="97" t="n">
        <v>10.19555806</v>
      </c>
      <c r="M32" s="97" t="n">
        <v>0</v>
      </c>
      <c r="N32" s="97" t="n">
        <v>0</v>
      </c>
      <c r="O32" s="97" t="n">
        <v>0</v>
      </c>
      <c r="P32" s="97" t="n">
        <v>-0.46328409</v>
      </c>
      <c r="Q32" s="97" t="n">
        <v>0</v>
      </c>
      <c r="R32" s="97" t="n">
        <v>0</v>
      </c>
      <c r="S32" s="97" t="n">
        <v>0</v>
      </c>
      <c r="T32" s="97" t="n">
        <v>0.7785925</v>
      </c>
      <c r="U32" s="97" t="n">
        <v>-2.24950697</v>
      </c>
      <c r="V32" s="97" t="n">
        <v>0</v>
      </c>
      <c r="W32" s="97" t="n">
        <v>0</v>
      </c>
      <c r="X32" s="97" t="n">
        <v>1.72893893</v>
      </c>
      <c r="Y32" s="97" t="n">
        <v>0</v>
      </c>
      <c r="Z32" s="97" t="n">
        <v>0</v>
      </c>
      <c r="AA32" s="97" t="n">
        <v>0</v>
      </c>
      <c r="AB32" s="97" t="n">
        <v>10.71966044</v>
      </c>
      <c r="AC32" s="97" t="n">
        <v>-0.01237653</v>
      </c>
      <c r="AD32" s="97" t="n">
        <v>0</v>
      </c>
      <c r="AE32" s="97" t="n">
        <v>0</v>
      </c>
      <c r="AF32" s="97" t="n">
        <v>70.57051355</v>
      </c>
      <c r="AG32" s="97" t="n">
        <v>0</v>
      </c>
      <c r="AH32" s="97" t="n">
        <v>0</v>
      </c>
      <c r="AI32" s="97" t="n">
        <v>-1.29030054</v>
      </c>
      <c r="AJ32" s="97" t="n">
        <v>22.99242558</v>
      </c>
      <c r="AK32" s="97" t="n">
        <v>4.42779918</v>
      </c>
      <c r="AL32" s="97" t="n">
        <v>0</v>
      </c>
      <c r="AM32" s="97" t="n">
        <v>0</v>
      </c>
      <c r="AN32" s="97" t="n">
        <v>0</v>
      </c>
      <c r="AO32" s="97" t="n">
        <v>6.1651694</v>
      </c>
      <c r="AP32" s="97" t="n">
        <v>0</v>
      </c>
      <c r="AQ32" s="97" t="n">
        <v>0</v>
      </c>
      <c r="AR32" s="97" t="n">
        <v>0</v>
      </c>
      <c r="AS32" s="97" t="n">
        <v>0</v>
      </c>
      <c r="AT32" s="97" t="n">
        <v>0</v>
      </c>
      <c r="AU32" s="97" t="n">
        <v>25.7816178</v>
      </c>
      <c r="AV32" s="97" t="n">
        <v>0</v>
      </c>
      <c r="AW32" s="97" t="n">
        <v>-9.9697172</v>
      </c>
      <c r="AX32" s="97" t="n">
        <v>2.6418879</v>
      </c>
      <c r="AY32" s="97" t="n">
        <v>-2.62880191</v>
      </c>
      <c r="AZ32" s="97" t="n">
        <v>0</v>
      </c>
      <c r="BA32" s="97" t="n">
        <v>0</v>
      </c>
      <c r="BB32" s="97" t="n">
        <v>0</v>
      </c>
      <c r="BC32" s="97" t="n">
        <v>0</v>
      </c>
      <c r="BD32" s="97" t="n">
        <v>-2.13813781</v>
      </c>
      <c r="BE32" s="97" t="n">
        <v>0</v>
      </c>
      <c r="BF32" s="97" t="n">
        <v>3.7622404</v>
      </c>
      <c r="BG32" s="97" t="n">
        <v>0</v>
      </c>
      <c r="BH32" s="97" t="n">
        <v>0</v>
      </c>
      <c r="BI32" s="97" t="n">
        <v>-7.63688374</v>
      </c>
      <c r="BJ32" s="97" t="n">
        <v>0</v>
      </c>
      <c r="BK32" s="97" t="n">
        <v>0</v>
      </c>
    </row>
    <row r="33" customFormat="false" ht="12.75" hidden="false" customHeight="false" outlineLevel="0" collapsed="false">
      <c r="B33" s="99" t="n">
        <v>37438</v>
      </c>
      <c r="C33" s="97" t="n">
        <v>19.18667512</v>
      </c>
      <c r="D33" s="97" t="n">
        <v>129.56113118</v>
      </c>
      <c r="E33" s="97" t="n">
        <v>-9.89535374</v>
      </c>
      <c r="F33" s="97" t="n">
        <v>-0.74448993</v>
      </c>
      <c r="G33" s="97" t="n">
        <v>-5.75075057</v>
      </c>
      <c r="H33" s="100" t="n">
        <v>132.35721206</v>
      </c>
      <c r="I33" s="97" t="n">
        <v>0</v>
      </c>
      <c r="J33" s="97" t="n">
        <v>0</v>
      </c>
      <c r="K33" s="97" t="n">
        <v>0</v>
      </c>
      <c r="L33" s="97" t="n">
        <v>10.42450306</v>
      </c>
      <c r="M33" s="97" t="n">
        <v>0</v>
      </c>
      <c r="N33" s="97" t="n">
        <v>0</v>
      </c>
      <c r="O33" s="97" t="n">
        <v>0</v>
      </c>
      <c r="P33" s="97" t="n">
        <v>-0.46203508</v>
      </c>
      <c r="Q33" s="97" t="n">
        <v>0</v>
      </c>
      <c r="R33" s="97" t="n">
        <v>0</v>
      </c>
      <c r="S33" s="97" t="n">
        <v>0</v>
      </c>
      <c r="T33" s="97" t="n">
        <v>0.81477268</v>
      </c>
      <c r="U33" s="97" t="n">
        <v>-2.33745866</v>
      </c>
      <c r="V33" s="97" t="n">
        <v>0</v>
      </c>
      <c r="W33" s="97" t="n">
        <v>0</v>
      </c>
      <c r="X33" s="97" t="n">
        <v>1.82631515</v>
      </c>
      <c r="Y33" s="97" t="n">
        <v>0</v>
      </c>
      <c r="Z33" s="97" t="n">
        <v>0</v>
      </c>
      <c r="AA33" s="97" t="n">
        <v>0</v>
      </c>
      <c r="AB33" s="97" t="n">
        <v>8.92057797</v>
      </c>
      <c r="AC33" s="97" t="n">
        <v>-0.01231456</v>
      </c>
      <c r="AD33" s="97" t="n">
        <v>0</v>
      </c>
      <c r="AE33" s="97" t="n">
        <v>0</v>
      </c>
      <c r="AF33" s="97" t="n">
        <v>71.7744631</v>
      </c>
      <c r="AG33" s="97" t="n">
        <v>0</v>
      </c>
      <c r="AH33" s="97" t="n">
        <v>0</v>
      </c>
      <c r="AI33" s="97" t="n">
        <v>-2.51340096</v>
      </c>
      <c r="AJ33" s="97" t="n">
        <v>23.3186617</v>
      </c>
      <c r="AK33" s="97" t="n">
        <v>4.4033202</v>
      </c>
      <c r="AL33" s="97" t="n">
        <v>0</v>
      </c>
      <c r="AM33" s="97" t="n">
        <v>0</v>
      </c>
      <c r="AN33" s="97" t="n">
        <v>0</v>
      </c>
      <c r="AO33" s="97" t="n">
        <v>6.22531972</v>
      </c>
      <c r="AP33" s="97" t="n">
        <v>0</v>
      </c>
      <c r="AQ33" s="97" t="n">
        <v>0</v>
      </c>
      <c r="AR33" s="97" t="n">
        <v>0</v>
      </c>
      <c r="AS33" s="97" t="n">
        <v>0</v>
      </c>
      <c r="AT33" s="97" t="n">
        <v>0</v>
      </c>
      <c r="AU33" s="97" t="n">
        <v>26.36508198</v>
      </c>
      <c r="AV33" s="97" t="n">
        <v>0</v>
      </c>
      <c r="AW33" s="97" t="n">
        <v>-9.89535374</v>
      </c>
      <c r="AX33" s="97" t="n">
        <v>2.62863171</v>
      </c>
      <c r="AY33" s="97" t="n">
        <v>-3.37312164</v>
      </c>
      <c r="AZ33" s="97" t="n">
        <v>0</v>
      </c>
      <c r="BA33" s="97" t="n">
        <v>0</v>
      </c>
      <c r="BB33" s="97" t="n">
        <v>0</v>
      </c>
      <c r="BC33" s="97" t="n">
        <v>0</v>
      </c>
      <c r="BD33" s="97" t="n">
        <v>-2.01940682</v>
      </c>
      <c r="BE33" s="97" t="n">
        <v>0</v>
      </c>
      <c r="BF33" s="97" t="n">
        <v>3.24917321</v>
      </c>
      <c r="BG33" s="97" t="n">
        <v>0</v>
      </c>
      <c r="BH33" s="97" t="n">
        <v>0</v>
      </c>
      <c r="BI33" s="97" t="n">
        <v>-6.98051696</v>
      </c>
      <c r="BJ33" s="97" t="n">
        <v>0</v>
      </c>
      <c r="BK33" s="97" t="n">
        <v>0</v>
      </c>
    </row>
    <row r="34" customFormat="false" ht="12.75" hidden="false" customHeight="false" outlineLevel="0" collapsed="false">
      <c r="B34" s="99" t="n">
        <v>37469</v>
      </c>
      <c r="C34" s="97" t="n">
        <v>19.63178166</v>
      </c>
      <c r="D34" s="97" t="n">
        <v>125.85999022</v>
      </c>
      <c r="E34" s="97" t="n">
        <v>-9.73578066</v>
      </c>
      <c r="F34" s="97" t="n">
        <v>-1.45291578</v>
      </c>
      <c r="G34" s="97" t="n">
        <v>-6.49197201</v>
      </c>
      <c r="H34" s="100" t="n">
        <v>127.81110343</v>
      </c>
      <c r="I34" s="97" t="n">
        <v>0</v>
      </c>
      <c r="J34" s="97" t="n">
        <v>0</v>
      </c>
      <c r="K34" s="97" t="n">
        <v>0</v>
      </c>
      <c r="L34" s="97" t="n">
        <v>10.30103202</v>
      </c>
      <c r="M34" s="97" t="n">
        <v>0</v>
      </c>
      <c r="N34" s="97" t="n">
        <v>0</v>
      </c>
      <c r="O34" s="97" t="n">
        <v>0</v>
      </c>
      <c r="P34" s="97" t="n">
        <v>-0.46060203</v>
      </c>
      <c r="Q34" s="97" t="n">
        <v>0</v>
      </c>
      <c r="R34" s="97" t="n">
        <v>0</v>
      </c>
      <c r="S34" s="97" t="n">
        <v>0</v>
      </c>
      <c r="T34" s="97" t="n">
        <v>0.82550799</v>
      </c>
      <c r="U34" s="97" t="n">
        <v>-2.33768515</v>
      </c>
      <c r="V34" s="97" t="n">
        <v>0</v>
      </c>
      <c r="W34" s="97" t="n">
        <v>0</v>
      </c>
      <c r="X34" s="97" t="n">
        <v>1.92082267</v>
      </c>
      <c r="Y34" s="97" t="n">
        <v>0</v>
      </c>
      <c r="Z34" s="97" t="n">
        <v>0</v>
      </c>
      <c r="AA34" s="97" t="n">
        <v>0</v>
      </c>
      <c r="AB34" s="97" t="n">
        <v>9.38270616</v>
      </c>
      <c r="AC34" s="97" t="n">
        <v>-0.01225028</v>
      </c>
      <c r="AD34" s="97" t="n">
        <v>0</v>
      </c>
      <c r="AE34" s="97" t="n">
        <v>0</v>
      </c>
      <c r="AF34" s="97" t="n">
        <v>70.37462263</v>
      </c>
      <c r="AG34" s="97" t="n">
        <v>0</v>
      </c>
      <c r="AH34" s="97" t="n">
        <v>0</v>
      </c>
      <c r="AI34" s="97" t="n">
        <v>-3.80435923</v>
      </c>
      <c r="AJ34" s="97" t="n">
        <v>22.84283168</v>
      </c>
      <c r="AK34" s="97" t="n">
        <v>4.3748356</v>
      </c>
      <c r="AL34" s="97" t="n">
        <v>0</v>
      </c>
      <c r="AM34" s="97" t="n">
        <v>0</v>
      </c>
      <c r="AN34" s="97" t="n">
        <v>0</v>
      </c>
      <c r="AO34" s="97" t="n">
        <v>6.0987382</v>
      </c>
      <c r="AP34" s="97" t="n">
        <v>0</v>
      </c>
      <c r="AQ34" s="97" t="n">
        <v>0</v>
      </c>
      <c r="AR34" s="97" t="n">
        <v>0</v>
      </c>
      <c r="AS34" s="97" t="n">
        <v>0</v>
      </c>
      <c r="AT34" s="97" t="n">
        <v>0</v>
      </c>
      <c r="AU34" s="97" t="n">
        <v>25.98557162</v>
      </c>
      <c r="AV34" s="97" t="n">
        <v>0</v>
      </c>
      <c r="AW34" s="97" t="n">
        <v>-9.73578066</v>
      </c>
      <c r="AX34" s="97" t="n">
        <v>2.61313244</v>
      </c>
      <c r="AY34" s="97" t="n">
        <v>-4.06604822</v>
      </c>
      <c r="AZ34" s="97" t="n">
        <v>0</v>
      </c>
      <c r="BA34" s="97" t="n">
        <v>0</v>
      </c>
      <c r="BB34" s="97" t="n">
        <v>0</v>
      </c>
      <c r="BC34" s="97" t="n">
        <v>0</v>
      </c>
      <c r="BD34" s="97" t="n">
        <v>-2.01904562</v>
      </c>
      <c r="BE34" s="97" t="n">
        <v>0</v>
      </c>
      <c r="BF34" s="97" t="n">
        <v>2.52228449</v>
      </c>
      <c r="BG34" s="97" t="n">
        <v>0</v>
      </c>
      <c r="BH34" s="97" t="n">
        <v>0</v>
      </c>
      <c r="BI34" s="97" t="n">
        <v>-6.99521088</v>
      </c>
      <c r="BJ34" s="97" t="n">
        <v>0</v>
      </c>
      <c r="BK34" s="97" t="n">
        <v>0</v>
      </c>
    </row>
    <row r="35" customFormat="false" ht="12.75" hidden="false" customHeight="false" outlineLevel="0" collapsed="false">
      <c r="B35" s="99" t="n">
        <v>37500</v>
      </c>
      <c r="C35" s="97" t="n">
        <v>21.98413269</v>
      </c>
      <c r="D35" s="97" t="n">
        <v>117.99365661</v>
      </c>
      <c r="E35" s="97" t="n">
        <v>-9.52791514</v>
      </c>
      <c r="F35" s="97" t="n">
        <v>-2.05058236</v>
      </c>
      <c r="G35" s="97" t="n">
        <v>-7.86763792</v>
      </c>
      <c r="H35" s="100" t="n">
        <v>120.53165388</v>
      </c>
      <c r="I35" s="97" t="n">
        <v>0</v>
      </c>
      <c r="J35" s="97" t="n">
        <v>0</v>
      </c>
      <c r="K35" s="97" t="n">
        <v>0</v>
      </c>
      <c r="L35" s="97" t="n">
        <v>9.85119134</v>
      </c>
      <c r="M35" s="97" t="n">
        <v>0</v>
      </c>
      <c r="N35" s="97" t="n">
        <v>0</v>
      </c>
      <c r="O35" s="97" t="n">
        <v>0</v>
      </c>
      <c r="P35" s="97" t="n">
        <v>-0.45818627</v>
      </c>
      <c r="Q35" s="97" t="n">
        <v>0</v>
      </c>
      <c r="R35" s="97" t="n">
        <v>0</v>
      </c>
      <c r="S35" s="97" t="n">
        <v>0</v>
      </c>
      <c r="T35" s="97" t="n">
        <v>0.80701426</v>
      </c>
      <c r="U35" s="97" t="n">
        <v>-2.24121822</v>
      </c>
      <c r="V35" s="97" t="n">
        <v>0</v>
      </c>
      <c r="W35" s="97" t="n">
        <v>0</v>
      </c>
      <c r="X35" s="97" t="n">
        <v>1.98366081</v>
      </c>
      <c r="Y35" s="97" t="n">
        <v>0</v>
      </c>
      <c r="Z35" s="97" t="n">
        <v>0</v>
      </c>
      <c r="AA35" s="97" t="n">
        <v>0</v>
      </c>
      <c r="AB35" s="97" t="n">
        <v>12.04167077</v>
      </c>
      <c r="AC35" s="97" t="n">
        <v>-0.01218648</v>
      </c>
      <c r="AD35" s="97" t="n">
        <v>0</v>
      </c>
      <c r="AE35" s="97" t="n">
        <v>0</v>
      </c>
      <c r="AF35" s="97" t="n">
        <v>66.42398512</v>
      </c>
      <c r="AG35" s="97" t="n">
        <v>0</v>
      </c>
      <c r="AH35" s="97" t="n">
        <v>0</v>
      </c>
      <c r="AI35" s="97" t="n">
        <v>-4.86763598</v>
      </c>
      <c r="AJ35" s="97" t="n">
        <v>21.6131743</v>
      </c>
      <c r="AK35" s="97" t="n">
        <v>4.34906138</v>
      </c>
      <c r="AL35" s="97" t="n">
        <v>0</v>
      </c>
      <c r="AM35" s="97" t="n">
        <v>0</v>
      </c>
      <c r="AN35" s="97" t="n">
        <v>0</v>
      </c>
      <c r="AO35" s="97" t="n">
        <v>5.74407387</v>
      </c>
      <c r="AP35" s="97" t="n">
        <v>0</v>
      </c>
      <c r="AQ35" s="97" t="n">
        <v>0</v>
      </c>
      <c r="AR35" s="97" t="n">
        <v>0</v>
      </c>
      <c r="AS35" s="97" t="n">
        <v>0</v>
      </c>
      <c r="AT35" s="97" t="n">
        <v>0</v>
      </c>
      <c r="AU35" s="97" t="n">
        <v>24.7431844</v>
      </c>
      <c r="AV35" s="97" t="n">
        <v>0</v>
      </c>
      <c r="AW35" s="97" t="n">
        <v>-9.52791514</v>
      </c>
      <c r="AX35" s="97" t="n">
        <v>2.59904814</v>
      </c>
      <c r="AY35" s="97" t="n">
        <v>-4.6496305</v>
      </c>
      <c r="AZ35" s="97" t="n">
        <v>0</v>
      </c>
      <c r="BA35" s="97" t="n">
        <v>0</v>
      </c>
      <c r="BB35" s="97" t="n">
        <v>0</v>
      </c>
      <c r="BC35" s="97" t="n">
        <v>0</v>
      </c>
      <c r="BD35" s="97" t="n">
        <v>-1.89992554</v>
      </c>
      <c r="BE35" s="97" t="n">
        <v>0</v>
      </c>
      <c r="BF35" s="97" t="n">
        <v>1.68715079</v>
      </c>
      <c r="BG35" s="97" t="n">
        <v>0</v>
      </c>
      <c r="BH35" s="97" t="n">
        <v>0</v>
      </c>
      <c r="BI35" s="97" t="n">
        <v>-7.65486317</v>
      </c>
      <c r="BJ35" s="97" t="n">
        <v>0</v>
      </c>
      <c r="BK35" s="97" t="n">
        <v>0</v>
      </c>
    </row>
    <row r="36" customFormat="false" ht="12.75" hidden="false" customHeight="false" outlineLevel="0" collapsed="false">
      <c r="B36" s="99" t="n">
        <v>37530</v>
      </c>
      <c r="C36" s="97" t="n">
        <v>14.78725119</v>
      </c>
      <c r="D36" s="97" t="n">
        <v>129.91147117</v>
      </c>
      <c r="E36" s="97" t="n">
        <v>-9.40883331</v>
      </c>
      <c r="F36" s="97" t="n">
        <v>-2.4331582</v>
      </c>
      <c r="G36" s="97" t="n">
        <v>-7.5543747</v>
      </c>
      <c r="H36" s="100" t="n">
        <v>125.30235615</v>
      </c>
      <c r="I36" s="97" t="n">
        <v>0</v>
      </c>
      <c r="J36" s="97" t="n">
        <v>0</v>
      </c>
      <c r="K36" s="97" t="n">
        <v>0</v>
      </c>
      <c r="L36" s="97" t="n">
        <v>10.07370729</v>
      </c>
      <c r="M36" s="97" t="n">
        <v>0</v>
      </c>
      <c r="N36" s="97" t="n">
        <v>0</v>
      </c>
      <c r="O36" s="97" t="n">
        <v>0</v>
      </c>
      <c r="P36" s="97" t="n">
        <v>-0.3377949</v>
      </c>
      <c r="Q36" s="97" t="n">
        <v>0</v>
      </c>
      <c r="R36" s="97" t="n">
        <v>0</v>
      </c>
      <c r="S36" s="97" t="n">
        <v>0</v>
      </c>
      <c r="T36" s="97" t="n">
        <v>0.83784691</v>
      </c>
      <c r="U36" s="97" t="n">
        <v>-2.30881197</v>
      </c>
      <c r="V36" s="97" t="n">
        <v>0</v>
      </c>
      <c r="W36" s="97" t="n">
        <v>0</v>
      </c>
      <c r="X36" s="97" t="n">
        <v>2.0296828</v>
      </c>
      <c r="Y36" s="97" t="n">
        <v>0</v>
      </c>
      <c r="Z36" s="97" t="n">
        <v>0</v>
      </c>
      <c r="AA36" s="97" t="n">
        <v>0</v>
      </c>
      <c r="AB36" s="97" t="n">
        <v>4.49262106</v>
      </c>
      <c r="AC36" s="97" t="n">
        <v>-0.01212486</v>
      </c>
      <c r="AD36" s="97" t="n">
        <v>0</v>
      </c>
      <c r="AE36" s="97" t="n">
        <v>0</v>
      </c>
      <c r="AF36" s="97" t="n">
        <v>66.46918282</v>
      </c>
      <c r="AG36" s="97" t="n">
        <v>0</v>
      </c>
      <c r="AH36" s="97" t="n">
        <v>0</v>
      </c>
      <c r="AI36" s="97" t="n">
        <v>-5.58920122</v>
      </c>
      <c r="AJ36" s="97" t="n">
        <v>34.03704159</v>
      </c>
      <c r="AK36" s="97" t="n">
        <v>4.32462839</v>
      </c>
      <c r="AL36" s="97" t="n">
        <v>0</v>
      </c>
      <c r="AM36" s="97" t="n">
        <v>0</v>
      </c>
      <c r="AN36" s="97" t="n">
        <v>0</v>
      </c>
      <c r="AO36" s="97" t="n">
        <v>5.64788917</v>
      </c>
      <c r="AP36" s="97" t="n">
        <v>0</v>
      </c>
      <c r="AQ36" s="97" t="n">
        <v>0</v>
      </c>
      <c r="AR36" s="97" t="n">
        <v>0</v>
      </c>
      <c r="AS36" s="97" t="n">
        <v>0</v>
      </c>
      <c r="AT36" s="97" t="n">
        <v>0</v>
      </c>
      <c r="AU36" s="97" t="n">
        <v>25.03405528</v>
      </c>
      <c r="AV36" s="97" t="n">
        <v>0</v>
      </c>
      <c r="AW36" s="97" t="n">
        <v>-9.40883331</v>
      </c>
      <c r="AX36" s="97" t="n">
        <v>2.58537117</v>
      </c>
      <c r="AY36" s="97" t="n">
        <v>-5.01852937</v>
      </c>
      <c r="AZ36" s="97" t="n">
        <v>0</v>
      </c>
      <c r="BA36" s="97" t="n">
        <v>0</v>
      </c>
      <c r="BB36" s="97" t="n">
        <v>0</v>
      </c>
      <c r="BC36" s="97" t="n">
        <v>0</v>
      </c>
      <c r="BD36" s="97" t="n">
        <v>-2.01878859</v>
      </c>
      <c r="BE36" s="97" t="n">
        <v>0</v>
      </c>
      <c r="BF36" s="97" t="n">
        <v>1.38531428</v>
      </c>
      <c r="BG36" s="97" t="n">
        <v>0</v>
      </c>
      <c r="BH36" s="97" t="n">
        <v>0</v>
      </c>
      <c r="BI36" s="97" t="n">
        <v>-6.92090039</v>
      </c>
      <c r="BJ36" s="97" t="n">
        <v>0</v>
      </c>
      <c r="BK36" s="97" t="n">
        <v>0</v>
      </c>
    </row>
    <row r="37" customFormat="false" ht="12.75" hidden="false" customHeight="false" outlineLevel="0" collapsed="false">
      <c r="B37" s="99" t="n">
        <v>37561</v>
      </c>
      <c r="C37" s="97" t="n">
        <v>15.3114957836291</v>
      </c>
      <c r="D37" s="97" t="n">
        <v>114.05580247</v>
      </c>
      <c r="E37" s="97" t="n">
        <v>0</v>
      </c>
      <c r="F37" s="97" t="n">
        <v>-3.0508274</v>
      </c>
      <c r="G37" s="97" t="n">
        <v>-6.34854692</v>
      </c>
      <c r="H37" s="100" t="n">
        <v>119.967923933629</v>
      </c>
      <c r="I37" s="97" t="n">
        <v>0</v>
      </c>
      <c r="J37" s="97" t="n">
        <v>0</v>
      </c>
      <c r="K37" s="97" t="n">
        <v>0</v>
      </c>
      <c r="L37" s="97" t="n">
        <v>9.71266493</v>
      </c>
      <c r="M37" s="97" t="n">
        <v>0</v>
      </c>
      <c r="N37" s="97" t="n">
        <v>0</v>
      </c>
      <c r="O37" s="97" t="n">
        <v>0</v>
      </c>
      <c r="P37" s="97" t="n">
        <v>-0.220883</v>
      </c>
      <c r="Q37" s="97" t="n">
        <v>0</v>
      </c>
      <c r="R37" s="97" t="n">
        <v>0</v>
      </c>
      <c r="S37" s="97" t="n">
        <v>0</v>
      </c>
      <c r="T37" s="97" t="n">
        <v>0.82412955</v>
      </c>
      <c r="U37" s="97" t="n">
        <v>-2.16786798</v>
      </c>
      <c r="V37" s="97" t="n">
        <v>0</v>
      </c>
      <c r="W37" s="97" t="n">
        <v>0</v>
      </c>
      <c r="X37" s="97" t="n">
        <v>1.838705</v>
      </c>
      <c r="Y37" s="97" t="n">
        <v>0</v>
      </c>
      <c r="Z37" s="97" t="n">
        <v>-1.85969909637087</v>
      </c>
      <c r="AA37" s="97" t="n">
        <v>0</v>
      </c>
      <c r="AB37" s="97" t="n">
        <v>7.18444638</v>
      </c>
      <c r="AC37" s="97" t="n">
        <v>-0.01206114</v>
      </c>
      <c r="AD37" s="97" t="n">
        <v>0</v>
      </c>
      <c r="AE37" s="97" t="n">
        <v>0</v>
      </c>
      <c r="AF37" s="97" t="n">
        <v>54.92409691</v>
      </c>
      <c r="AG37" s="97" t="n">
        <v>0</v>
      </c>
      <c r="AH37" s="97" t="n">
        <v>0</v>
      </c>
      <c r="AI37" s="97" t="n">
        <v>-7.02327255</v>
      </c>
      <c r="AJ37" s="97" t="n">
        <v>33.55046613</v>
      </c>
      <c r="AK37" s="97" t="n">
        <v>4.30778882</v>
      </c>
      <c r="AL37" s="97" t="n">
        <v>0</v>
      </c>
      <c r="AM37" s="97" t="n">
        <v>0</v>
      </c>
      <c r="AN37" s="97" t="n">
        <v>0</v>
      </c>
      <c r="AO37" s="97" t="n">
        <v>5.41325432</v>
      </c>
      <c r="AP37" s="97" t="n">
        <v>0</v>
      </c>
      <c r="AQ37" s="97" t="n">
        <v>0</v>
      </c>
      <c r="AR37" s="97" t="n">
        <v>0</v>
      </c>
      <c r="AS37" s="97" t="n">
        <v>0</v>
      </c>
      <c r="AT37" s="97" t="n">
        <v>0</v>
      </c>
      <c r="AU37" s="97" t="n">
        <v>22.89552998</v>
      </c>
      <c r="AV37" s="97" t="n">
        <v>0</v>
      </c>
      <c r="AW37" s="97" t="n">
        <v>0</v>
      </c>
      <c r="AX37" s="97" t="n">
        <v>2.57588804</v>
      </c>
      <c r="AY37" s="97" t="n">
        <v>-5.62671544</v>
      </c>
      <c r="AZ37" s="97" t="n">
        <v>0</v>
      </c>
      <c r="BA37" s="97" t="n">
        <v>0</v>
      </c>
      <c r="BB37" s="97" t="n">
        <v>0</v>
      </c>
      <c r="BC37" s="97" t="n">
        <v>0</v>
      </c>
      <c r="BD37" s="97" t="n">
        <v>-1.54347241</v>
      </c>
      <c r="BE37" s="97" t="n">
        <v>0</v>
      </c>
      <c r="BF37" s="97" t="n">
        <v>1.38263602</v>
      </c>
      <c r="BG37" s="97" t="n">
        <v>0</v>
      </c>
      <c r="BH37" s="97" t="n">
        <v>0</v>
      </c>
      <c r="BI37" s="97" t="n">
        <v>-6.18771053</v>
      </c>
      <c r="BJ37" s="97" t="n">
        <v>0</v>
      </c>
      <c r="BK37" s="97" t="n">
        <v>0</v>
      </c>
    </row>
    <row r="38" customFormat="false" ht="12.75" hidden="false" customHeight="false" outlineLevel="0" collapsed="false">
      <c r="B38" s="99" t="n">
        <v>37591</v>
      </c>
      <c r="C38" s="97" t="n">
        <v>12.1939017276002</v>
      </c>
      <c r="D38" s="97" t="n">
        <v>106.65190585</v>
      </c>
      <c r="E38" s="97" t="n">
        <v>0</v>
      </c>
      <c r="F38" s="97" t="n">
        <v>-3.71584488</v>
      </c>
      <c r="G38" s="97" t="n">
        <v>-6.52546628</v>
      </c>
      <c r="H38" s="100" t="n">
        <v>108.6044964176</v>
      </c>
      <c r="I38" s="97" t="n">
        <v>0</v>
      </c>
      <c r="J38" s="97" t="n">
        <v>0</v>
      </c>
      <c r="K38" s="97" t="n">
        <v>0</v>
      </c>
      <c r="L38" s="97" t="n">
        <v>9.987385</v>
      </c>
      <c r="M38" s="97" t="n">
        <v>0</v>
      </c>
      <c r="N38" s="97" t="n">
        <v>0</v>
      </c>
      <c r="O38" s="97" t="n">
        <v>0</v>
      </c>
      <c r="P38" s="97" t="n">
        <v>-0.22165916</v>
      </c>
      <c r="Q38" s="97" t="n">
        <v>0</v>
      </c>
      <c r="R38" s="97" t="n">
        <v>0</v>
      </c>
      <c r="S38" s="97" t="n">
        <v>0</v>
      </c>
      <c r="T38" s="97" t="n">
        <v>0.86627288</v>
      </c>
      <c r="U38" s="97" t="n">
        <v>-4.40708297</v>
      </c>
      <c r="V38" s="97" t="n">
        <v>0</v>
      </c>
      <c r="W38" s="97" t="n">
        <v>0</v>
      </c>
      <c r="X38" s="97" t="n">
        <v>1.75826003</v>
      </c>
      <c r="Y38" s="97" t="n">
        <v>0</v>
      </c>
      <c r="Z38" s="97" t="n">
        <v>-1.39769412239981</v>
      </c>
      <c r="AA38" s="97" t="n">
        <v>0</v>
      </c>
      <c r="AB38" s="97" t="n">
        <v>5.60842007</v>
      </c>
      <c r="AC38" s="97" t="n">
        <v>-0.01199986</v>
      </c>
      <c r="AD38" s="97" t="n">
        <v>0</v>
      </c>
      <c r="AE38" s="97" t="n">
        <v>0</v>
      </c>
      <c r="AF38" s="97" t="n">
        <v>48.20028087</v>
      </c>
      <c r="AG38" s="97" t="n">
        <v>0</v>
      </c>
      <c r="AH38" s="97" t="n">
        <v>0</v>
      </c>
      <c r="AI38" s="97" t="n">
        <v>-8.61583262</v>
      </c>
      <c r="AJ38" s="97" t="n">
        <v>35.24879631</v>
      </c>
      <c r="AK38" s="97" t="n">
        <v>4.29264524</v>
      </c>
      <c r="AL38" s="97" t="n">
        <v>0</v>
      </c>
      <c r="AM38" s="97" t="n">
        <v>0</v>
      </c>
      <c r="AN38" s="97" t="n">
        <v>0</v>
      </c>
      <c r="AO38" s="97" t="n">
        <v>5.56329368</v>
      </c>
      <c r="AP38" s="97" t="n">
        <v>0</v>
      </c>
      <c r="AQ38" s="97" t="n">
        <v>0</v>
      </c>
      <c r="AR38" s="97" t="n">
        <v>0</v>
      </c>
      <c r="AS38" s="97" t="n">
        <v>0</v>
      </c>
      <c r="AT38" s="97" t="n">
        <v>0</v>
      </c>
      <c r="AU38" s="97" t="n">
        <v>21.97472223</v>
      </c>
      <c r="AV38" s="97" t="n">
        <v>0</v>
      </c>
      <c r="AW38" s="97" t="n">
        <v>0</v>
      </c>
      <c r="AX38" s="97" t="n">
        <v>2.56764805</v>
      </c>
      <c r="AY38" s="97" t="n">
        <v>-6.28349293</v>
      </c>
      <c r="AZ38" s="97" t="n">
        <v>0</v>
      </c>
      <c r="BA38" s="97" t="n">
        <v>0</v>
      </c>
      <c r="BB38" s="97" t="n">
        <v>0</v>
      </c>
      <c r="BC38" s="97" t="n">
        <v>0</v>
      </c>
      <c r="BD38" s="97" t="n">
        <v>-1.30613283</v>
      </c>
      <c r="BE38" s="97" t="n">
        <v>0</v>
      </c>
      <c r="BF38" s="97" t="n">
        <v>1.01776343</v>
      </c>
      <c r="BG38" s="97" t="n">
        <v>0</v>
      </c>
      <c r="BH38" s="97" t="n">
        <v>0</v>
      </c>
      <c r="BI38" s="97" t="n">
        <v>-6.23709688</v>
      </c>
      <c r="BJ38" s="97" t="n">
        <v>0</v>
      </c>
      <c r="BK38" s="97" t="n">
        <v>0</v>
      </c>
    </row>
    <row r="39" customFormat="false" ht="12.75" hidden="false" customHeight="false" outlineLevel="0" collapsed="false">
      <c r="B39" s="99" t="n">
        <v>37622</v>
      </c>
      <c r="C39" s="97" t="n">
        <v>21.9476294579719</v>
      </c>
      <c r="D39" s="97" t="n">
        <v>82.59745719</v>
      </c>
      <c r="E39" s="97" t="n">
        <v>0</v>
      </c>
      <c r="F39" s="97" t="n">
        <v>-3.82921044</v>
      </c>
      <c r="G39" s="97" t="n">
        <v>-8.84144345750007</v>
      </c>
      <c r="H39" s="100" t="n">
        <v>91.8744327504718</v>
      </c>
      <c r="I39" s="97" t="n">
        <v>0</v>
      </c>
      <c r="J39" s="97" t="n">
        <v>0</v>
      </c>
      <c r="K39" s="97" t="n">
        <v>0</v>
      </c>
      <c r="L39" s="97" t="n">
        <v>9.86307608</v>
      </c>
      <c r="M39" s="97" t="n">
        <v>0</v>
      </c>
      <c r="N39" s="97" t="n">
        <v>0</v>
      </c>
      <c r="O39" s="97" t="n">
        <v>0</v>
      </c>
      <c r="P39" s="97" t="n">
        <v>-0.22153675</v>
      </c>
      <c r="Q39" s="97" t="n">
        <v>0</v>
      </c>
      <c r="R39" s="97" t="n">
        <v>0</v>
      </c>
      <c r="S39" s="97" t="n">
        <v>0</v>
      </c>
      <c r="T39" s="97" t="n">
        <v>6.68439779</v>
      </c>
      <c r="U39" s="97" t="n">
        <v>-3.98647391</v>
      </c>
      <c r="V39" s="97" t="n">
        <v>0</v>
      </c>
      <c r="W39" s="97" t="n">
        <v>0</v>
      </c>
      <c r="X39" s="97" t="n">
        <v>1.7955761</v>
      </c>
      <c r="Y39" s="97" t="n">
        <v>0</v>
      </c>
      <c r="Z39" s="97" t="n">
        <v>-0.926331572028118</v>
      </c>
      <c r="AA39" s="97" t="n">
        <v>0</v>
      </c>
      <c r="AB39" s="97" t="n">
        <v>8.73892172</v>
      </c>
      <c r="AC39" s="97" t="n">
        <v>0.02141531</v>
      </c>
      <c r="AD39" s="97" t="n">
        <v>0</v>
      </c>
      <c r="AE39" s="97" t="n">
        <v>0</v>
      </c>
      <c r="AF39" s="97" t="n">
        <v>45.01900725</v>
      </c>
      <c r="AG39" s="97" t="n">
        <v>0</v>
      </c>
      <c r="AH39" s="97" t="n">
        <v>0</v>
      </c>
      <c r="AI39" s="97" t="n">
        <v>0</v>
      </c>
      <c r="AJ39" s="97" t="n">
        <v>32.13289177</v>
      </c>
      <c r="AK39" s="97" t="n">
        <v>0</v>
      </c>
      <c r="AL39" s="97" t="n">
        <v>0</v>
      </c>
      <c r="AM39" s="97" t="n">
        <v>0</v>
      </c>
      <c r="AN39" s="97" t="n">
        <v>0</v>
      </c>
      <c r="AO39" s="97" t="n">
        <v>5.42414286</v>
      </c>
      <c r="AP39" s="97" t="n">
        <v>0</v>
      </c>
      <c r="AQ39" s="97" t="n">
        <v>0</v>
      </c>
      <c r="AR39" s="97" t="n">
        <v>0</v>
      </c>
      <c r="AS39" s="97" t="n">
        <v>0</v>
      </c>
      <c r="AT39" s="97" t="n">
        <v>0</v>
      </c>
      <c r="AU39" s="97" t="n">
        <v>0</v>
      </c>
      <c r="AV39" s="97" t="n">
        <v>0</v>
      </c>
      <c r="AW39" s="97" t="n">
        <v>0</v>
      </c>
      <c r="AX39" s="97" t="n">
        <v>0</v>
      </c>
      <c r="AY39" s="97" t="n">
        <v>-3.82921044</v>
      </c>
      <c r="AZ39" s="97" t="n">
        <v>0</v>
      </c>
      <c r="BA39" s="97" t="n">
        <v>0</v>
      </c>
      <c r="BB39" s="97" t="n">
        <v>0</v>
      </c>
      <c r="BC39" s="97" t="n">
        <v>-4.08119824</v>
      </c>
      <c r="BD39" s="97" t="n">
        <v>-1.06848403</v>
      </c>
      <c r="BE39" s="97" t="n">
        <v>0</v>
      </c>
      <c r="BF39" s="97" t="n">
        <v>0</v>
      </c>
      <c r="BG39" s="97" t="n">
        <v>0</v>
      </c>
      <c r="BH39" s="97" t="n">
        <v>0</v>
      </c>
      <c r="BI39" s="97" t="n">
        <v>-3.69176118750007</v>
      </c>
      <c r="BJ39" s="97" t="n">
        <v>0</v>
      </c>
      <c r="BK39" s="97" t="n">
        <v>0</v>
      </c>
    </row>
    <row r="40" customFormat="false" ht="12.75" hidden="false" customHeight="false" outlineLevel="0" collapsed="false">
      <c r="B40" s="99" t="n">
        <v>37653</v>
      </c>
      <c r="C40" s="97" t="n">
        <v>27.1219873231992</v>
      </c>
      <c r="D40" s="97" t="n">
        <v>77.65444895</v>
      </c>
      <c r="E40" s="97" t="n">
        <v>0</v>
      </c>
      <c r="F40" s="97" t="n">
        <v>-3.85214984</v>
      </c>
      <c r="G40" s="97" t="n">
        <v>-12.9543214908666</v>
      </c>
      <c r="H40" s="100" t="n">
        <v>87.9699649423326</v>
      </c>
      <c r="I40" s="97" t="n">
        <v>0</v>
      </c>
      <c r="J40" s="97" t="n">
        <v>0</v>
      </c>
      <c r="K40" s="97" t="n">
        <v>0</v>
      </c>
      <c r="L40" s="97" t="n">
        <v>8.72747817</v>
      </c>
      <c r="M40" s="97" t="n">
        <v>0</v>
      </c>
      <c r="N40" s="97" t="n">
        <v>0</v>
      </c>
      <c r="O40" s="97" t="n">
        <v>0</v>
      </c>
      <c r="P40" s="97" t="n">
        <v>-0.09943926</v>
      </c>
      <c r="Q40" s="97" t="n">
        <v>0</v>
      </c>
      <c r="R40" s="97" t="n">
        <v>0</v>
      </c>
      <c r="S40" s="97" t="n">
        <v>0</v>
      </c>
      <c r="T40" s="97" t="n">
        <v>6.36366232</v>
      </c>
      <c r="U40" s="97" t="n">
        <v>-3.47324855</v>
      </c>
      <c r="V40" s="97" t="n">
        <v>0</v>
      </c>
      <c r="W40" s="97" t="n">
        <v>0</v>
      </c>
      <c r="X40" s="97" t="n">
        <v>2.05011511</v>
      </c>
      <c r="Y40" s="97" t="n">
        <v>0</v>
      </c>
      <c r="Z40" s="97" t="n">
        <v>-1.12798899680084</v>
      </c>
      <c r="AA40" s="97" t="n">
        <v>0</v>
      </c>
      <c r="AB40" s="97" t="n">
        <v>14.68140853</v>
      </c>
      <c r="AC40" s="97" t="n">
        <v>0.02130092</v>
      </c>
      <c r="AD40" s="97" t="n">
        <v>0</v>
      </c>
      <c r="AE40" s="97" t="n">
        <v>0</v>
      </c>
      <c r="AF40" s="97" t="n">
        <v>46.23991587</v>
      </c>
      <c r="AG40" s="97" t="n">
        <v>0</v>
      </c>
      <c r="AH40" s="97" t="n">
        <v>0</v>
      </c>
      <c r="AI40" s="97" t="n">
        <v>0</v>
      </c>
      <c r="AJ40" s="97" t="n">
        <v>26.79852778</v>
      </c>
      <c r="AK40" s="97" t="n">
        <v>0</v>
      </c>
      <c r="AL40" s="97" t="n">
        <v>0</v>
      </c>
      <c r="AM40" s="97" t="n">
        <v>0</v>
      </c>
      <c r="AN40" s="97" t="n">
        <v>0</v>
      </c>
      <c r="AO40" s="97" t="n">
        <v>4.59470438</v>
      </c>
      <c r="AP40" s="97" t="n">
        <v>0</v>
      </c>
      <c r="AQ40" s="97" t="n">
        <v>0</v>
      </c>
      <c r="AR40" s="97" t="n">
        <v>0</v>
      </c>
      <c r="AS40" s="97" t="n">
        <v>0</v>
      </c>
      <c r="AT40" s="97" t="n">
        <v>0</v>
      </c>
      <c r="AU40" s="97" t="n">
        <v>0</v>
      </c>
      <c r="AV40" s="97" t="n">
        <v>0</v>
      </c>
      <c r="AW40" s="97" t="n">
        <v>0</v>
      </c>
      <c r="AX40" s="97" t="n">
        <v>0</v>
      </c>
      <c r="AY40" s="97" t="n">
        <v>-3.85214984</v>
      </c>
      <c r="AZ40" s="97" t="n">
        <v>0</v>
      </c>
      <c r="BA40" s="97" t="n">
        <v>0</v>
      </c>
      <c r="BB40" s="97" t="n">
        <v>0</v>
      </c>
      <c r="BC40" s="97" t="n">
        <v>-3.66655095</v>
      </c>
      <c r="BD40" s="97" t="n">
        <v>-1.30546674</v>
      </c>
      <c r="BE40" s="97" t="n">
        <v>0</v>
      </c>
      <c r="BF40" s="97" t="n">
        <v>0</v>
      </c>
      <c r="BG40" s="97" t="n">
        <v>0</v>
      </c>
      <c r="BH40" s="97" t="n">
        <v>0</v>
      </c>
      <c r="BI40" s="97" t="n">
        <v>-7.9823038008666</v>
      </c>
      <c r="BJ40" s="97" t="n">
        <v>0</v>
      </c>
      <c r="BK40" s="97" t="n">
        <v>0</v>
      </c>
    </row>
    <row r="41" customFormat="false" ht="12.75" hidden="false" customHeight="false" outlineLevel="0" collapsed="false">
      <c r="B41" s="99" t="n">
        <v>37681</v>
      </c>
      <c r="C41" s="97" t="n">
        <v>23.3191702234578</v>
      </c>
      <c r="D41" s="97" t="n">
        <v>85.95320915</v>
      </c>
      <c r="E41" s="97" t="n">
        <v>0</v>
      </c>
      <c r="F41" s="97" t="n">
        <v>-4.63104775</v>
      </c>
      <c r="G41" s="97" t="n">
        <v>-7.51159413598841</v>
      </c>
      <c r="H41" s="100" t="n">
        <v>97.1297374874694</v>
      </c>
      <c r="I41" s="97" t="n">
        <v>0</v>
      </c>
      <c r="J41" s="97" t="n">
        <v>0</v>
      </c>
      <c r="K41" s="97" t="n">
        <v>0</v>
      </c>
      <c r="L41" s="97" t="n">
        <v>9.48041022</v>
      </c>
      <c r="M41" s="97" t="n">
        <v>0</v>
      </c>
      <c r="N41" s="97" t="n">
        <v>0</v>
      </c>
      <c r="O41" s="97" t="n">
        <v>0</v>
      </c>
      <c r="P41" s="97" t="n">
        <v>-0.222883</v>
      </c>
      <c r="Q41" s="97" t="n">
        <v>0</v>
      </c>
      <c r="R41" s="97" t="n">
        <v>0</v>
      </c>
      <c r="S41" s="97" t="n">
        <v>0</v>
      </c>
      <c r="T41" s="97" t="n">
        <v>6.28139721</v>
      </c>
      <c r="U41" s="97" t="n">
        <v>-1.70979476</v>
      </c>
      <c r="V41" s="97" t="n">
        <v>0</v>
      </c>
      <c r="W41" s="97" t="n">
        <v>0</v>
      </c>
      <c r="X41" s="97" t="n">
        <v>2.30033225</v>
      </c>
      <c r="Y41" s="97" t="n">
        <v>0</v>
      </c>
      <c r="Z41" s="97" t="n">
        <v>-1.6282294765422</v>
      </c>
      <c r="AA41" s="97" t="n">
        <v>0</v>
      </c>
      <c r="AB41" s="97" t="n">
        <v>8.81793778</v>
      </c>
      <c r="AC41" s="97" t="n">
        <v>0.02119806</v>
      </c>
      <c r="AD41" s="97" t="n">
        <v>0</v>
      </c>
      <c r="AE41" s="97" t="n">
        <v>0</v>
      </c>
      <c r="AF41" s="97" t="n">
        <v>54.16634545</v>
      </c>
      <c r="AG41" s="97" t="n">
        <v>0</v>
      </c>
      <c r="AH41" s="97" t="n">
        <v>0</v>
      </c>
      <c r="AI41" s="97" t="n">
        <v>0</v>
      </c>
      <c r="AJ41" s="97" t="n">
        <v>27.01417489</v>
      </c>
      <c r="AK41" s="97" t="n">
        <v>0</v>
      </c>
      <c r="AL41" s="97" t="n">
        <v>0</v>
      </c>
      <c r="AM41" s="97" t="n">
        <v>0</v>
      </c>
      <c r="AN41" s="97" t="n">
        <v>0</v>
      </c>
      <c r="AO41" s="97" t="n">
        <v>4.75149075</v>
      </c>
      <c r="AP41" s="97" t="n">
        <v>0</v>
      </c>
      <c r="AQ41" s="97" t="n">
        <v>0</v>
      </c>
      <c r="AR41" s="97" t="n">
        <v>0</v>
      </c>
      <c r="AS41" s="97" t="n">
        <v>0</v>
      </c>
      <c r="AT41" s="97" t="n">
        <v>0</v>
      </c>
      <c r="AU41" s="97" t="n">
        <v>0</v>
      </c>
      <c r="AV41" s="97" t="n">
        <v>0</v>
      </c>
      <c r="AW41" s="97" t="n">
        <v>0</v>
      </c>
      <c r="AX41" s="97" t="n">
        <v>0</v>
      </c>
      <c r="AY41" s="97" t="n">
        <v>-4.63104775</v>
      </c>
      <c r="AZ41" s="97" t="n">
        <v>0</v>
      </c>
      <c r="BA41" s="97" t="n">
        <v>0</v>
      </c>
      <c r="BB41" s="97" t="n">
        <v>0</v>
      </c>
      <c r="BC41" s="97" t="n">
        <v>-4.03979193</v>
      </c>
      <c r="BD41" s="97" t="n">
        <v>-1.78046228</v>
      </c>
      <c r="BE41" s="97" t="n">
        <v>0</v>
      </c>
      <c r="BF41" s="97" t="n">
        <v>0</v>
      </c>
      <c r="BG41" s="97" t="n">
        <v>0</v>
      </c>
      <c r="BH41" s="97" t="n">
        <v>0</v>
      </c>
      <c r="BI41" s="97" t="n">
        <v>-1.69133992598841</v>
      </c>
      <c r="BJ41" s="97" t="n">
        <v>0</v>
      </c>
      <c r="BK41" s="97" t="n">
        <v>0</v>
      </c>
    </row>
    <row r="42" customFormat="false" ht="12.75" hidden="false" customHeight="false" outlineLevel="0" collapsed="false">
      <c r="B42" s="99" t="n">
        <v>37712</v>
      </c>
      <c r="C42" s="97" t="n">
        <v>26.12397592</v>
      </c>
      <c r="D42" s="97" t="n">
        <v>85.69624818</v>
      </c>
      <c r="E42" s="97" t="n">
        <v>0</v>
      </c>
      <c r="F42" s="97" t="n">
        <v>-0.79431678</v>
      </c>
      <c r="G42" s="97" t="n">
        <v>-8.41575511370847</v>
      </c>
      <c r="H42" s="100" t="n">
        <v>102.610152206292</v>
      </c>
      <c r="I42" s="97" t="n">
        <v>0</v>
      </c>
      <c r="J42" s="97" t="n">
        <v>0</v>
      </c>
      <c r="K42" s="97" t="n">
        <v>0</v>
      </c>
      <c r="L42" s="97" t="n">
        <v>9.03656226</v>
      </c>
      <c r="M42" s="97" t="n">
        <v>0</v>
      </c>
      <c r="N42" s="97" t="n">
        <v>0</v>
      </c>
      <c r="O42" s="97" t="n">
        <v>0</v>
      </c>
      <c r="P42" s="97" t="n">
        <v>-0.32154205</v>
      </c>
      <c r="Q42" s="97" t="n">
        <v>0</v>
      </c>
      <c r="R42" s="97" t="n">
        <v>0</v>
      </c>
      <c r="S42" s="97" t="n">
        <v>0</v>
      </c>
      <c r="T42" s="97" t="n">
        <v>5.92892348</v>
      </c>
      <c r="U42" s="97" t="n">
        <v>-1.57394187</v>
      </c>
      <c r="V42" s="97" t="n">
        <v>0</v>
      </c>
      <c r="W42" s="97" t="n">
        <v>0</v>
      </c>
      <c r="X42" s="97" t="n">
        <v>2.61557074</v>
      </c>
      <c r="Y42" s="97" t="n">
        <v>0</v>
      </c>
      <c r="Z42" s="97" t="n">
        <v>0</v>
      </c>
      <c r="AA42" s="97" t="n">
        <v>0</v>
      </c>
      <c r="AB42" s="97" t="n">
        <v>10.43840336</v>
      </c>
      <c r="AC42" s="97" t="n">
        <v>0.02108499</v>
      </c>
      <c r="AD42" s="97" t="n">
        <v>0</v>
      </c>
      <c r="AE42" s="97" t="n">
        <v>0</v>
      </c>
      <c r="AF42" s="97" t="n">
        <v>57.83422406</v>
      </c>
      <c r="AG42" s="97" t="n">
        <v>0</v>
      </c>
      <c r="AH42" s="97" t="n">
        <v>0</v>
      </c>
      <c r="AI42" s="97" t="n">
        <v>0</v>
      </c>
      <c r="AJ42" s="97" t="n">
        <v>23.53967431</v>
      </c>
      <c r="AK42" s="97" t="n">
        <v>0</v>
      </c>
      <c r="AL42" s="97" t="n">
        <v>0</v>
      </c>
      <c r="AM42" s="97" t="n">
        <v>0</v>
      </c>
      <c r="AN42" s="97" t="n">
        <v>0</v>
      </c>
      <c r="AO42" s="97" t="n">
        <v>4.30126482</v>
      </c>
      <c r="AP42" s="97" t="n">
        <v>0</v>
      </c>
      <c r="AQ42" s="97" t="n">
        <v>0</v>
      </c>
      <c r="AR42" s="97" t="n">
        <v>0</v>
      </c>
      <c r="AS42" s="97" t="n">
        <v>0</v>
      </c>
      <c r="AT42" s="97" t="n">
        <v>0</v>
      </c>
      <c r="AU42" s="97" t="n">
        <v>0</v>
      </c>
      <c r="AV42" s="97" t="n">
        <v>0</v>
      </c>
      <c r="AW42" s="97" t="n">
        <v>0</v>
      </c>
      <c r="AX42" s="97" t="n">
        <v>0</v>
      </c>
      <c r="AY42" s="97" t="n">
        <v>-0.79431678</v>
      </c>
      <c r="AZ42" s="97" t="n">
        <v>0</v>
      </c>
      <c r="BA42" s="97" t="n">
        <v>0</v>
      </c>
      <c r="BB42" s="97" t="n">
        <v>0</v>
      </c>
      <c r="BC42" s="97" t="n">
        <v>-3.88862639</v>
      </c>
      <c r="BD42" s="97" t="n">
        <v>-2.13589286</v>
      </c>
      <c r="BE42" s="97" t="n">
        <v>0</v>
      </c>
      <c r="BF42" s="97" t="n">
        <v>0</v>
      </c>
      <c r="BG42" s="97" t="n">
        <v>0</v>
      </c>
      <c r="BH42" s="97" t="n">
        <v>0</v>
      </c>
      <c r="BI42" s="97" t="n">
        <v>-2.39123586370847</v>
      </c>
      <c r="BJ42" s="97" t="n">
        <v>0</v>
      </c>
      <c r="BK42" s="97" t="n">
        <v>0</v>
      </c>
    </row>
    <row r="43" customFormat="false" ht="12.75" hidden="false" customHeight="false" outlineLevel="0" collapsed="false">
      <c r="B43" s="99" t="n">
        <v>37742</v>
      </c>
      <c r="C43" s="97" t="n">
        <v>24.80351019</v>
      </c>
      <c r="D43" s="97" t="n">
        <v>87.79150595</v>
      </c>
      <c r="E43" s="97" t="n">
        <v>0</v>
      </c>
      <c r="F43" s="97" t="n">
        <v>-0.82135342</v>
      </c>
      <c r="G43" s="97" t="n">
        <v>-6.78151421658807</v>
      </c>
      <c r="H43" s="100" t="n">
        <v>104.992148503412</v>
      </c>
      <c r="I43" s="97" t="n">
        <v>0</v>
      </c>
      <c r="J43" s="97" t="n">
        <v>0</v>
      </c>
      <c r="K43" s="97" t="n">
        <v>0</v>
      </c>
      <c r="L43" s="97" t="n">
        <v>9.2319614</v>
      </c>
      <c r="M43" s="97" t="n">
        <v>0</v>
      </c>
      <c r="N43" s="97" t="n">
        <v>0</v>
      </c>
      <c r="O43" s="97" t="n">
        <v>0</v>
      </c>
      <c r="P43" s="97" t="n">
        <v>-0.42619839</v>
      </c>
      <c r="Q43" s="97" t="n">
        <v>0</v>
      </c>
      <c r="R43" s="97" t="n">
        <v>0</v>
      </c>
      <c r="S43" s="97" t="n">
        <v>0</v>
      </c>
      <c r="T43" s="97" t="n">
        <v>5.94907055</v>
      </c>
      <c r="U43" s="97" t="n">
        <v>-1.59309788</v>
      </c>
      <c r="V43" s="97" t="n">
        <v>0</v>
      </c>
      <c r="W43" s="97" t="n">
        <v>0</v>
      </c>
      <c r="X43" s="97" t="n">
        <v>2.70655591</v>
      </c>
      <c r="Y43" s="97" t="n">
        <v>0</v>
      </c>
      <c r="Z43" s="97" t="n">
        <v>0</v>
      </c>
      <c r="AA43" s="97" t="n">
        <v>0</v>
      </c>
      <c r="AB43" s="97" t="n">
        <v>8.9352186</v>
      </c>
      <c r="AC43" s="97" t="n">
        <v>0.02097658</v>
      </c>
      <c r="AD43" s="97" t="n">
        <v>0</v>
      </c>
      <c r="AE43" s="97" t="n">
        <v>0</v>
      </c>
      <c r="AF43" s="97" t="n">
        <v>60.03847904</v>
      </c>
      <c r="AG43" s="97" t="n">
        <v>0</v>
      </c>
      <c r="AH43" s="97" t="n">
        <v>0</v>
      </c>
      <c r="AI43" s="97" t="n">
        <v>0</v>
      </c>
      <c r="AJ43" s="97" t="n">
        <v>23.42431698</v>
      </c>
      <c r="AK43" s="97" t="n">
        <v>0</v>
      </c>
      <c r="AL43" s="97" t="n">
        <v>0</v>
      </c>
      <c r="AM43" s="97" t="n">
        <v>0</v>
      </c>
      <c r="AN43" s="97" t="n">
        <v>0</v>
      </c>
      <c r="AO43" s="97" t="n">
        <v>4.30773335</v>
      </c>
      <c r="AP43" s="97" t="n">
        <v>0</v>
      </c>
      <c r="AQ43" s="97" t="n">
        <v>0</v>
      </c>
      <c r="AR43" s="97" t="n">
        <v>0</v>
      </c>
      <c r="AS43" s="97" t="n">
        <v>0</v>
      </c>
      <c r="AT43" s="97" t="n">
        <v>0</v>
      </c>
      <c r="AU43" s="97" t="n">
        <v>0</v>
      </c>
      <c r="AV43" s="97" t="n">
        <v>0</v>
      </c>
      <c r="AW43" s="97" t="n">
        <v>0</v>
      </c>
      <c r="AX43" s="97" t="n">
        <v>0</v>
      </c>
      <c r="AY43" s="97" t="n">
        <v>-0.82135342</v>
      </c>
      <c r="AZ43" s="97" t="n">
        <v>0</v>
      </c>
      <c r="BA43" s="97" t="n">
        <v>0</v>
      </c>
      <c r="BB43" s="97" t="n">
        <v>0</v>
      </c>
      <c r="BC43" s="97" t="n">
        <v>-3.9975856</v>
      </c>
      <c r="BD43" s="97" t="n">
        <v>-2.3730184</v>
      </c>
      <c r="BE43" s="97" t="n">
        <v>0</v>
      </c>
      <c r="BF43" s="97" t="n">
        <v>0</v>
      </c>
      <c r="BG43" s="97" t="n">
        <v>0</v>
      </c>
      <c r="BH43" s="97" t="n">
        <v>0</v>
      </c>
      <c r="BI43" s="97" t="n">
        <v>-0.410910216588071</v>
      </c>
      <c r="BJ43" s="97" t="n">
        <v>0</v>
      </c>
      <c r="BK43" s="97" t="n">
        <v>0</v>
      </c>
    </row>
    <row r="44" customFormat="false" ht="12.75" hidden="false" customHeight="false" outlineLevel="0" collapsed="false">
      <c r="B44" s="99" t="n">
        <v>37773</v>
      </c>
      <c r="C44" s="97" t="n">
        <v>26.49477169</v>
      </c>
      <c r="D44" s="97" t="n">
        <v>84.24436159</v>
      </c>
      <c r="E44" s="97" t="n">
        <v>0</v>
      </c>
      <c r="F44" s="97" t="n">
        <v>-0.74165244</v>
      </c>
      <c r="G44" s="97" t="n">
        <v>-8.29115333957285</v>
      </c>
      <c r="H44" s="100" t="n">
        <v>101.706327500427</v>
      </c>
      <c r="I44" s="97" t="n">
        <v>0</v>
      </c>
      <c r="J44" s="97" t="n">
        <v>0</v>
      </c>
      <c r="K44" s="97" t="n">
        <v>0</v>
      </c>
      <c r="L44" s="97" t="n">
        <v>8.86903299</v>
      </c>
      <c r="M44" s="97" t="n">
        <v>0</v>
      </c>
      <c r="N44" s="97" t="n">
        <v>0</v>
      </c>
      <c r="O44" s="97" t="n">
        <v>0</v>
      </c>
      <c r="P44" s="97" t="n">
        <v>-0.44006654</v>
      </c>
      <c r="Q44" s="97" t="n">
        <v>0</v>
      </c>
      <c r="R44" s="97" t="n">
        <v>0</v>
      </c>
      <c r="S44" s="97" t="n">
        <v>0</v>
      </c>
      <c r="T44" s="97" t="n">
        <v>5.92721405</v>
      </c>
      <c r="U44" s="97" t="n">
        <v>-1.55138055</v>
      </c>
      <c r="V44" s="97" t="n">
        <v>0</v>
      </c>
      <c r="W44" s="97" t="n">
        <v>0</v>
      </c>
      <c r="X44" s="97" t="n">
        <v>2.70713993</v>
      </c>
      <c r="Y44" s="97" t="n">
        <v>0</v>
      </c>
      <c r="Z44" s="97" t="n">
        <v>0</v>
      </c>
      <c r="AA44" s="97" t="n">
        <v>0</v>
      </c>
      <c r="AB44" s="97" t="n">
        <v>10.98283181</v>
      </c>
      <c r="AC44" s="97" t="n">
        <v>0.02086512</v>
      </c>
      <c r="AD44" s="97" t="n">
        <v>0</v>
      </c>
      <c r="AE44" s="97" t="n">
        <v>0</v>
      </c>
      <c r="AF44" s="97" t="n">
        <v>57.63187911</v>
      </c>
      <c r="AG44" s="97" t="n">
        <v>0</v>
      </c>
      <c r="AH44" s="97" t="n">
        <v>0</v>
      </c>
      <c r="AI44" s="97" t="n">
        <v>0</v>
      </c>
      <c r="AJ44" s="97" t="n">
        <v>22.49039658</v>
      </c>
      <c r="AK44" s="97" t="n">
        <v>0</v>
      </c>
      <c r="AL44" s="97" t="n">
        <v>0</v>
      </c>
      <c r="AM44" s="97" t="n">
        <v>0</v>
      </c>
      <c r="AN44" s="97" t="n">
        <v>0</v>
      </c>
      <c r="AO44" s="97" t="n">
        <v>4.10122078</v>
      </c>
      <c r="AP44" s="97" t="n">
        <v>0</v>
      </c>
      <c r="AQ44" s="97" t="n">
        <v>0</v>
      </c>
      <c r="AR44" s="97" t="n">
        <v>0</v>
      </c>
      <c r="AS44" s="97" t="n">
        <v>0</v>
      </c>
      <c r="AT44" s="97" t="n">
        <v>0</v>
      </c>
      <c r="AU44" s="97" t="n">
        <v>0</v>
      </c>
      <c r="AV44" s="97" t="n">
        <v>0</v>
      </c>
      <c r="AW44" s="97" t="n">
        <v>0</v>
      </c>
      <c r="AX44" s="97" t="n">
        <v>0</v>
      </c>
      <c r="AY44" s="97" t="n">
        <v>-0.74165244</v>
      </c>
      <c r="AZ44" s="97" t="n">
        <v>0</v>
      </c>
      <c r="BA44" s="97" t="n">
        <v>0</v>
      </c>
      <c r="BB44" s="97" t="n">
        <v>0</v>
      </c>
      <c r="BC44" s="97" t="n">
        <v>-3.84807548</v>
      </c>
      <c r="BD44" s="97" t="n">
        <v>-2.25386057</v>
      </c>
      <c r="BE44" s="97" t="n">
        <v>0</v>
      </c>
      <c r="BF44" s="97" t="n">
        <v>0</v>
      </c>
      <c r="BG44" s="97" t="n">
        <v>0</v>
      </c>
      <c r="BH44" s="97" t="n">
        <v>0</v>
      </c>
      <c r="BI44" s="97" t="n">
        <v>-2.18921728957285</v>
      </c>
      <c r="BJ44" s="97" t="n">
        <v>0</v>
      </c>
      <c r="BK44" s="97" t="n">
        <v>0</v>
      </c>
    </row>
    <row r="45" customFormat="false" ht="12.75" hidden="false" customHeight="false" outlineLevel="0" collapsed="false">
      <c r="B45" s="99" t="n">
        <v>37803</v>
      </c>
      <c r="C45" s="97" t="n">
        <v>25.43073458</v>
      </c>
      <c r="D45" s="97" t="n">
        <v>85.75325783</v>
      </c>
      <c r="E45" s="97" t="n">
        <v>0</v>
      </c>
      <c r="F45" s="97" t="n">
        <v>-0.7669245</v>
      </c>
      <c r="G45" s="97" t="n">
        <v>-6.73516633701892</v>
      </c>
      <c r="H45" s="100" t="n">
        <v>103.681901572981</v>
      </c>
      <c r="I45" s="97" t="n">
        <v>0</v>
      </c>
      <c r="J45" s="97" t="n">
        <v>0</v>
      </c>
      <c r="K45" s="97" t="n">
        <v>0</v>
      </c>
      <c r="L45" s="97" t="n">
        <v>9.06733622</v>
      </c>
      <c r="M45" s="97" t="n">
        <v>0</v>
      </c>
      <c r="N45" s="97" t="n">
        <v>0</v>
      </c>
      <c r="O45" s="97" t="n">
        <v>0</v>
      </c>
      <c r="P45" s="97" t="n">
        <v>-0.43936961</v>
      </c>
      <c r="Q45" s="97" t="n">
        <v>0</v>
      </c>
      <c r="R45" s="97" t="n">
        <v>0</v>
      </c>
      <c r="S45" s="97" t="n">
        <v>0</v>
      </c>
      <c r="T45" s="97" t="n">
        <v>6.02826158</v>
      </c>
      <c r="U45" s="97" t="n">
        <v>-1.62671129</v>
      </c>
      <c r="V45" s="97" t="n">
        <v>0</v>
      </c>
      <c r="W45" s="97" t="n">
        <v>0</v>
      </c>
      <c r="X45" s="97" t="n">
        <v>2.74122165</v>
      </c>
      <c r="Y45" s="97" t="n">
        <v>0</v>
      </c>
      <c r="Z45" s="97" t="n">
        <v>0</v>
      </c>
      <c r="AA45" s="97" t="n">
        <v>0</v>
      </c>
      <c r="AB45" s="97" t="n">
        <v>9.65999603</v>
      </c>
      <c r="AC45" s="97" t="n">
        <v>0.02075758</v>
      </c>
      <c r="AD45" s="97" t="n">
        <v>0</v>
      </c>
      <c r="AE45" s="97" t="n">
        <v>0</v>
      </c>
      <c r="AF45" s="97" t="n">
        <v>58.59500848</v>
      </c>
      <c r="AG45" s="97" t="n">
        <v>0</v>
      </c>
      <c r="AH45" s="97" t="n">
        <v>0</v>
      </c>
      <c r="AI45" s="97" t="n">
        <v>0</v>
      </c>
      <c r="AJ45" s="97" t="n">
        <v>22.98843617</v>
      </c>
      <c r="AK45" s="97" t="n">
        <v>0</v>
      </c>
      <c r="AL45" s="97" t="n">
        <v>0</v>
      </c>
      <c r="AM45" s="97" t="n">
        <v>0</v>
      </c>
      <c r="AN45" s="97" t="n">
        <v>0</v>
      </c>
      <c r="AO45" s="97" t="n">
        <v>4.1490556</v>
      </c>
      <c r="AP45" s="97" t="n">
        <v>0</v>
      </c>
      <c r="AQ45" s="97" t="n">
        <v>0</v>
      </c>
      <c r="AR45" s="97" t="n">
        <v>0</v>
      </c>
      <c r="AS45" s="97" t="n">
        <v>0</v>
      </c>
      <c r="AT45" s="97" t="n">
        <v>0</v>
      </c>
      <c r="AU45" s="97" t="n">
        <v>0</v>
      </c>
      <c r="AV45" s="97" t="n">
        <v>0</v>
      </c>
      <c r="AW45" s="97" t="n">
        <v>0</v>
      </c>
      <c r="AX45" s="97" t="n">
        <v>0</v>
      </c>
      <c r="AY45" s="97" t="n">
        <v>-0.7669245</v>
      </c>
      <c r="AZ45" s="97" t="n">
        <v>0</v>
      </c>
      <c r="BA45" s="97" t="n">
        <v>0</v>
      </c>
      <c r="BB45" s="97" t="n">
        <v>0</v>
      </c>
      <c r="BC45" s="97" t="n">
        <v>-3.95585007</v>
      </c>
      <c r="BD45" s="97" t="n">
        <v>-2.25372861</v>
      </c>
      <c r="BE45" s="97" t="n">
        <v>0</v>
      </c>
      <c r="BF45" s="97" t="n">
        <v>0</v>
      </c>
      <c r="BG45" s="97" t="n">
        <v>0</v>
      </c>
      <c r="BH45" s="97" t="n">
        <v>0</v>
      </c>
      <c r="BI45" s="97" t="n">
        <v>-0.525587657018921</v>
      </c>
      <c r="BJ45" s="97" t="n">
        <v>0</v>
      </c>
      <c r="BK45" s="97" t="n">
        <v>0</v>
      </c>
    </row>
    <row r="46" customFormat="false" ht="12.75" hidden="false" customHeight="false" outlineLevel="0" collapsed="false">
      <c r="B46" s="99" t="n">
        <v>37834</v>
      </c>
      <c r="C46" s="97" t="n">
        <v>25.69653982</v>
      </c>
      <c r="D46" s="97" t="n">
        <v>84.12990959</v>
      </c>
      <c r="E46" s="97" t="n">
        <v>0</v>
      </c>
      <c r="F46" s="97" t="n">
        <v>-0.7399799</v>
      </c>
      <c r="G46" s="97" t="n">
        <v>-6.6730932794871</v>
      </c>
      <c r="H46" s="100" t="n">
        <v>102.413376230513</v>
      </c>
      <c r="I46" s="97" t="n">
        <v>0</v>
      </c>
      <c r="J46" s="97" t="n">
        <v>0</v>
      </c>
      <c r="K46" s="97" t="n">
        <v>0</v>
      </c>
      <c r="L46" s="97" t="n">
        <v>8.94808659</v>
      </c>
      <c r="M46" s="97" t="n">
        <v>0</v>
      </c>
      <c r="N46" s="97" t="n">
        <v>0</v>
      </c>
      <c r="O46" s="97" t="n">
        <v>0</v>
      </c>
      <c r="P46" s="97" t="n">
        <v>-0.43852519</v>
      </c>
      <c r="Q46" s="97" t="n">
        <v>0</v>
      </c>
      <c r="R46" s="97" t="n">
        <v>0</v>
      </c>
      <c r="S46" s="97" t="n">
        <v>0</v>
      </c>
      <c r="T46" s="97" t="n">
        <v>6.08266956</v>
      </c>
      <c r="U46" s="97" t="n">
        <v>-1.63341097</v>
      </c>
      <c r="V46" s="97" t="n">
        <v>0</v>
      </c>
      <c r="W46" s="97" t="n">
        <v>0</v>
      </c>
      <c r="X46" s="97" t="n">
        <v>2.7845358</v>
      </c>
      <c r="Y46" s="97" t="n">
        <v>0</v>
      </c>
      <c r="Z46" s="97" t="n">
        <v>0</v>
      </c>
      <c r="AA46" s="97" t="n">
        <v>0</v>
      </c>
      <c r="AB46" s="97" t="n">
        <v>9.95318403</v>
      </c>
      <c r="AC46" s="97" t="n">
        <v>0.02064666</v>
      </c>
      <c r="AD46" s="97" t="n">
        <v>0</v>
      </c>
      <c r="AE46" s="97" t="n">
        <v>0</v>
      </c>
      <c r="AF46" s="97" t="n">
        <v>57.42356634</v>
      </c>
      <c r="AG46" s="97" t="n">
        <v>0</v>
      </c>
      <c r="AH46" s="97" t="n">
        <v>0</v>
      </c>
      <c r="AI46" s="97" t="n">
        <v>0</v>
      </c>
      <c r="AJ46" s="97" t="n">
        <v>22.59378105</v>
      </c>
      <c r="AK46" s="97" t="n">
        <v>0</v>
      </c>
      <c r="AL46" s="97" t="n">
        <v>0</v>
      </c>
      <c r="AM46" s="97" t="n">
        <v>0</v>
      </c>
      <c r="AN46" s="97" t="n">
        <v>0</v>
      </c>
      <c r="AO46" s="97" t="n">
        <v>4.09191554</v>
      </c>
      <c r="AP46" s="97" t="n">
        <v>0</v>
      </c>
      <c r="AQ46" s="97" t="n">
        <v>0</v>
      </c>
      <c r="AR46" s="97" t="n">
        <v>0</v>
      </c>
      <c r="AS46" s="97" t="n">
        <v>0</v>
      </c>
      <c r="AT46" s="97" t="n">
        <v>0</v>
      </c>
      <c r="AU46" s="97" t="n">
        <v>0</v>
      </c>
      <c r="AV46" s="97" t="n">
        <v>0</v>
      </c>
      <c r="AW46" s="97" t="n">
        <v>0</v>
      </c>
      <c r="AX46" s="97" t="n">
        <v>0</v>
      </c>
      <c r="AY46" s="97" t="n">
        <v>-0.7399799</v>
      </c>
      <c r="AZ46" s="97" t="n">
        <v>0</v>
      </c>
      <c r="BA46" s="97" t="n">
        <v>0</v>
      </c>
      <c r="BB46" s="97" t="n">
        <v>0</v>
      </c>
      <c r="BC46" s="97" t="n">
        <v>-3.93471293</v>
      </c>
      <c r="BD46" s="97" t="n">
        <v>-2.25319432</v>
      </c>
      <c r="BE46" s="97" t="n">
        <v>0</v>
      </c>
      <c r="BF46" s="97" t="n">
        <v>0</v>
      </c>
      <c r="BG46" s="97" t="n">
        <v>0</v>
      </c>
      <c r="BH46" s="97" t="n">
        <v>0</v>
      </c>
      <c r="BI46" s="97" t="n">
        <v>-0.485186029487103</v>
      </c>
      <c r="BJ46" s="97" t="n">
        <v>0</v>
      </c>
      <c r="BK46" s="97" t="n">
        <v>0</v>
      </c>
    </row>
    <row r="47" customFormat="false" ht="12.75" hidden="false" customHeight="false" outlineLevel="0" collapsed="false">
      <c r="B47" s="99" t="n">
        <v>37865</v>
      </c>
      <c r="C47" s="97" t="n">
        <v>27.50085415</v>
      </c>
      <c r="D47" s="97" t="n">
        <v>80.07490441</v>
      </c>
      <c r="E47" s="97" t="n">
        <v>0</v>
      </c>
      <c r="F47" s="97" t="n">
        <v>-0.78181009</v>
      </c>
      <c r="G47" s="97" t="n">
        <v>-8.18789903555327</v>
      </c>
      <c r="H47" s="100" t="n">
        <v>98.6060494344467</v>
      </c>
      <c r="I47" s="97" t="n">
        <v>0</v>
      </c>
      <c r="J47" s="97" t="n">
        <v>0</v>
      </c>
      <c r="K47" s="97" t="n">
        <v>0</v>
      </c>
      <c r="L47" s="97" t="n">
        <v>8.5772251</v>
      </c>
      <c r="M47" s="97" t="n">
        <v>0</v>
      </c>
      <c r="N47" s="97" t="n">
        <v>0</v>
      </c>
      <c r="O47" s="97" t="n">
        <v>0</v>
      </c>
      <c r="P47" s="97" t="n">
        <v>-0.31748248</v>
      </c>
      <c r="Q47" s="97" t="n">
        <v>0</v>
      </c>
      <c r="R47" s="97" t="n">
        <v>0</v>
      </c>
      <c r="S47" s="97" t="n">
        <v>0</v>
      </c>
      <c r="T47" s="97" t="n">
        <v>6.08314206</v>
      </c>
      <c r="U47" s="97" t="n">
        <v>-1.58820176</v>
      </c>
      <c r="V47" s="97" t="n">
        <v>0</v>
      </c>
      <c r="W47" s="97" t="n">
        <v>0</v>
      </c>
      <c r="X47" s="97" t="n">
        <v>2.78811246</v>
      </c>
      <c r="Y47" s="97" t="n">
        <v>0</v>
      </c>
      <c r="Z47" s="97" t="n">
        <v>0</v>
      </c>
      <c r="AA47" s="97" t="n">
        <v>0</v>
      </c>
      <c r="AB47" s="97" t="n">
        <v>11.95805877</v>
      </c>
      <c r="AC47" s="97" t="n">
        <v>0.0205363</v>
      </c>
      <c r="AD47" s="97" t="n">
        <v>0</v>
      </c>
      <c r="AE47" s="97" t="n">
        <v>0</v>
      </c>
      <c r="AF47" s="97" t="n">
        <v>54.46743649</v>
      </c>
      <c r="AG47" s="97" t="n">
        <v>0</v>
      </c>
      <c r="AH47" s="97" t="n">
        <v>0</v>
      </c>
      <c r="AI47" s="97" t="n">
        <v>0</v>
      </c>
      <c r="AJ47" s="97" t="n">
        <v>21.70433799</v>
      </c>
      <c r="AK47" s="97" t="n">
        <v>0</v>
      </c>
      <c r="AL47" s="97" t="n">
        <v>0</v>
      </c>
      <c r="AM47" s="97" t="n">
        <v>0</v>
      </c>
      <c r="AN47" s="97" t="n">
        <v>0</v>
      </c>
      <c r="AO47" s="97" t="n">
        <v>3.88259363</v>
      </c>
      <c r="AP47" s="97" t="n">
        <v>0</v>
      </c>
      <c r="AQ47" s="97" t="n">
        <v>0</v>
      </c>
      <c r="AR47" s="97" t="n">
        <v>0</v>
      </c>
      <c r="AS47" s="97" t="n">
        <v>0</v>
      </c>
      <c r="AT47" s="97" t="n">
        <v>0</v>
      </c>
      <c r="AU47" s="97" t="n">
        <v>0</v>
      </c>
      <c r="AV47" s="97" t="n">
        <v>0</v>
      </c>
      <c r="AW47" s="97" t="n">
        <v>0</v>
      </c>
      <c r="AX47" s="97" t="n">
        <v>0</v>
      </c>
      <c r="AY47" s="97" t="n">
        <v>-0.78181009</v>
      </c>
      <c r="AZ47" s="97" t="n">
        <v>0</v>
      </c>
      <c r="BA47" s="97" t="n">
        <v>0</v>
      </c>
      <c r="BB47" s="97" t="n">
        <v>0</v>
      </c>
      <c r="BC47" s="97" t="n">
        <v>-3.78743174</v>
      </c>
      <c r="BD47" s="97" t="n">
        <v>-2.13409154</v>
      </c>
      <c r="BE47" s="97" t="n">
        <v>0</v>
      </c>
      <c r="BF47" s="97" t="n">
        <v>0</v>
      </c>
      <c r="BG47" s="97" t="n">
        <v>0</v>
      </c>
      <c r="BH47" s="97" t="n">
        <v>0</v>
      </c>
      <c r="BI47" s="97" t="n">
        <v>-2.26637575555327</v>
      </c>
      <c r="BJ47" s="97" t="n">
        <v>0</v>
      </c>
      <c r="BK47" s="97" t="n">
        <v>0</v>
      </c>
    </row>
    <row r="48" customFormat="false" ht="12.75" hidden="false" customHeight="false" outlineLevel="0" collapsed="false">
      <c r="B48" s="99" t="n">
        <v>37895</v>
      </c>
      <c r="C48" s="97" t="n">
        <v>15.73791771</v>
      </c>
      <c r="D48" s="97" t="n">
        <v>54.51375688</v>
      </c>
      <c r="E48" s="97" t="n">
        <v>0</v>
      </c>
      <c r="F48" s="97" t="n">
        <v>-0.68615741</v>
      </c>
      <c r="G48" s="97" t="n">
        <v>-6.65996128248115</v>
      </c>
      <c r="H48" s="100" t="n">
        <v>62.9055558975188</v>
      </c>
      <c r="I48" s="97" t="n">
        <v>0</v>
      </c>
      <c r="J48" s="97" t="n">
        <v>0</v>
      </c>
      <c r="K48" s="97" t="n">
        <v>0</v>
      </c>
      <c r="L48" s="97" t="n">
        <v>8.77711041</v>
      </c>
      <c r="M48" s="97" t="n">
        <v>0</v>
      </c>
      <c r="N48" s="97" t="n">
        <v>0</v>
      </c>
      <c r="O48" s="97" t="n">
        <v>0</v>
      </c>
      <c r="P48" s="97" t="n">
        <v>-0.31642007</v>
      </c>
      <c r="Q48" s="97" t="n">
        <v>0</v>
      </c>
      <c r="R48" s="97" t="n">
        <v>0</v>
      </c>
      <c r="S48" s="97" t="n">
        <v>0</v>
      </c>
      <c r="T48" s="97" t="n">
        <v>6.17654008</v>
      </c>
      <c r="U48" s="97" t="n">
        <v>-1.66102364</v>
      </c>
      <c r="V48" s="97" t="n">
        <v>0</v>
      </c>
      <c r="W48" s="97" t="n">
        <v>0</v>
      </c>
      <c r="X48" s="97" t="n">
        <v>2.76171093</v>
      </c>
      <c r="Y48" s="97" t="n">
        <v>0</v>
      </c>
      <c r="Z48" s="97" t="n">
        <v>0</v>
      </c>
      <c r="AA48" s="97" t="n">
        <v>0</v>
      </c>
      <c r="AB48" s="97" t="n">
        <v>0</v>
      </c>
      <c r="AC48" s="97" t="n">
        <v>0.02042982</v>
      </c>
      <c r="AD48" s="97" t="n">
        <v>0</v>
      </c>
      <c r="AE48" s="97" t="n">
        <v>0</v>
      </c>
      <c r="AF48" s="97" t="n">
        <v>54.49332706</v>
      </c>
      <c r="AG48" s="97" t="n">
        <v>0</v>
      </c>
      <c r="AH48" s="97" t="n">
        <v>0</v>
      </c>
      <c r="AI48" s="97" t="n">
        <v>0</v>
      </c>
      <c r="AJ48" s="97" t="n">
        <v>0</v>
      </c>
      <c r="AK48" s="97" t="n">
        <v>0</v>
      </c>
      <c r="AL48" s="97" t="n">
        <v>0</v>
      </c>
      <c r="AM48" s="97" t="n">
        <v>0</v>
      </c>
      <c r="AN48" s="97" t="n">
        <v>0</v>
      </c>
      <c r="AO48" s="97" t="n">
        <v>0</v>
      </c>
      <c r="AP48" s="97" t="n">
        <v>0</v>
      </c>
      <c r="AQ48" s="97" t="n">
        <v>0</v>
      </c>
      <c r="AR48" s="97" t="n">
        <v>0</v>
      </c>
      <c r="AS48" s="97" t="n">
        <v>0</v>
      </c>
      <c r="AT48" s="97" t="n">
        <v>0</v>
      </c>
      <c r="AU48" s="97" t="n">
        <v>0</v>
      </c>
      <c r="AV48" s="97" t="n">
        <v>0</v>
      </c>
      <c r="AW48" s="97" t="n">
        <v>0</v>
      </c>
      <c r="AX48" s="97" t="n">
        <v>0</v>
      </c>
      <c r="AY48" s="97" t="n">
        <v>-0.68615741</v>
      </c>
      <c r="AZ48" s="97" t="n">
        <v>0</v>
      </c>
      <c r="BA48" s="97" t="n">
        <v>0</v>
      </c>
      <c r="BB48" s="97" t="n">
        <v>0</v>
      </c>
      <c r="BC48" s="97" t="n">
        <v>-3.89338856</v>
      </c>
      <c r="BD48" s="97" t="n">
        <v>-2.13391184</v>
      </c>
      <c r="BE48" s="97" t="n">
        <v>0</v>
      </c>
      <c r="BF48" s="97" t="n">
        <v>0</v>
      </c>
      <c r="BG48" s="97" t="n">
        <v>0</v>
      </c>
      <c r="BH48" s="97" t="n">
        <v>0</v>
      </c>
      <c r="BI48" s="97" t="n">
        <v>-0.632660882481147</v>
      </c>
      <c r="BJ48" s="97" t="n">
        <v>0</v>
      </c>
      <c r="BK48" s="97" t="n">
        <v>0</v>
      </c>
    </row>
    <row r="49" customFormat="false" ht="12.75" hidden="false" customHeight="false" outlineLevel="0" collapsed="false">
      <c r="B49" s="99" t="n">
        <v>37926</v>
      </c>
      <c r="C49" s="97" t="n">
        <v>15.45671969</v>
      </c>
      <c r="D49" s="97" t="n">
        <v>45.46457094</v>
      </c>
      <c r="E49" s="97" t="n">
        <v>0</v>
      </c>
      <c r="F49" s="97" t="n">
        <v>-0.7297745</v>
      </c>
      <c r="G49" s="97" t="n">
        <v>1.00395442282482</v>
      </c>
      <c r="H49" s="100" t="n">
        <v>61.1954705528248</v>
      </c>
      <c r="I49" s="97" t="n">
        <v>0</v>
      </c>
      <c r="J49" s="97" t="n">
        <v>0</v>
      </c>
      <c r="K49" s="97" t="n">
        <v>0</v>
      </c>
      <c r="L49" s="97" t="n">
        <v>8.56139611</v>
      </c>
      <c r="M49" s="97" t="n">
        <v>0</v>
      </c>
      <c r="N49" s="97" t="n">
        <v>0</v>
      </c>
      <c r="O49" s="97" t="n">
        <v>0</v>
      </c>
      <c r="P49" s="97" t="n">
        <v>-0.20384981</v>
      </c>
      <c r="Q49" s="97" t="n">
        <v>0</v>
      </c>
      <c r="R49" s="97" t="n">
        <v>0</v>
      </c>
      <c r="S49" s="97" t="n">
        <v>0</v>
      </c>
      <c r="T49" s="97" t="n">
        <v>6.21328052</v>
      </c>
      <c r="U49" s="97" t="n">
        <v>-1.57997592</v>
      </c>
      <c r="V49" s="97" t="n">
        <v>0</v>
      </c>
      <c r="W49" s="97" t="n">
        <v>0</v>
      </c>
      <c r="X49" s="97" t="n">
        <v>2.46586879</v>
      </c>
      <c r="Y49" s="97" t="n">
        <v>0</v>
      </c>
      <c r="Z49" s="97" t="n">
        <v>0</v>
      </c>
      <c r="AA49" s="97" t="n">
        <v>0</v>
      </c>
      <c r="AB49" s="97" t="n">
        <v>0</v>
      </c>
      <c r="AC49" s="97" t="n">
        <v>0.02032009</v>
      </c>
      <c r="AD49" s="97" t="n">
        <v>0</v>
      </c>
      <c r="AE49" s="97" t="n">
        <v>0</v>
      </c>
      <c r="AF49" s="97" t="n">
        <v>45.44425085</v>
      </c>
      <c r="AG49" s="97" t="n">
        <v>0</v>
      </c>
      <c r="AH49" s="97" t="n">
        <v>0</v>
      </c>
      <c r="AI49" s="97" t="n">
        <v>0</v>
      </c>
      <c r="AJ49" s="97" t="n">
        <v>0</v>
      </c>
      <c r="AK49" s="97" t="n">
        <v>0</v>
      </c>
      <c r="AL49" s="97" t="n">
        <v>0</v>
      </c>
      <c r="AM49" s="97" t="n">
        <v>0</v>
      </c>
      <c r="AN49" s="97" t="n">
        <v>0</v>
      </c>
      <c r="AO49" s="97" t="n">
        <v>0</v>
      </c>
      <c r="AP49" s="97" t="n">
        <v>0</v>
      </c>
      <c r="AQ49" s="97" t="n">
        <v>0</v>
      </c>
      <c r="AR49" s="97" t="n">
        <v>0</v>
      </c>
      <c r="AS49" s="97" t="n">
        <v>0</v>
      </c>
      <c r="AT49" s="97" t="n">
        <v>0</v>
      </c>
      <c r="AU49" s="97" t="n">
        <v>0</v>
      </c>
      <c r="AV49" s="97" t="n">
        <v>0</v>
      </c>
      <c r="AW49" s="97" t="n">
        <v>0</v>
      </c>
      <c r="AX49" s="97" t="n">
        <v>0</v>
      </c>
      <c r="AY49" s="97" t="n">
        <v>-0.7297745</v>
      </c>
      <c r="AZ49" s="97" t="n">
        <v>0</v>
      </c>
      <c r="BA49" s="97" t="n">
        <v>0</v>
      </c>
      <c r="BB49" s="97" t="n">
        <v>0</v>
      </c>
      <c r="BC49" s="97" t="n">
        <v>-3.74755809</v>
      </c>
      <c r="BD49" s="97" t="n">
        <v>-1.65941872</v>
      </c>
      <c r="BE49" s="97" t="n">
        <v>0</v>
      </c>
      <c r="BF49" s="97" t="n">
        <v>0</v>
      </c>
      <c r="BG49" s="97" t="n">
        <v>0</v>
      </c>
      <c r="BH49" s="97" t="n">
        <v>0</v>
      </c>
      <c r="BI49" s="97" t="n">
        <v>6.41093123282482</v>
      </c>
      <c r="BJ49" s="97" t="n">
        <v>0</v>
      </c>
      <c r="BK49" s="97" t="n">
        <v>0</v>
      </c>
    </row>
    <row r="50" customFormat="false" ht="12.75" hidden="false" customHeight="false" outlineLevel="0" collapsed="false">
      <c r="B50" s="99" t="n">
        <v>37956</v>
      </c>
      <c r="C50" s="97" t="n">
        <v>14.10657683</v>
      </c>
      <c r="D50" s="97" t="n">
        <v>39.91247423</v>
      </c>
      <c r="E50" s="97" t="n">
        <v>0</v>
      </c>
      <c r="F50" s="97" t="n">
        <v>0</v>
      </c>
      <c r="G50" s="97" t="n">
        <v>2.2539134416381</v>
      </c>
      <c r="H50" s="100" t="n">
        <v>56.2729645016381</v>
      </c>
      <c r="I50" s="97" t="n">
        <v>0</v>
      </c>
      <c r="J50" s="97" t="n">
        <v>0</v>
      </c>
      <c r="K50" s="97" t="n">
        <v>0</v>
      </c>
      <c r="L50" s="97" t="n">
        <v>8.83389459</v>
      </c>
      <c r="M50" s="97" t="n">
        <v>0</v>
      </c>
      <c r="N50" s="97" t="n">
        <v>0</v>
      </c>
      <c r="O50" s="97" t="n">
        <v>0</v>
      </c>
      <c r="P50" s="97" t="n">
        <v>-0.20610376</v>
      </c>
      <c r="Q50" s="97" t="n">
        <v>0</v>
      </c>
      <c r="R50" s="97" t="n">
        <v>0</v>
      </c>
      <c r="S50" s="97" t="n">
        <v>0</v>
      </c>
      <c r="T50" s="97" t="n">
        <v>6.42416769</v>
      </c>
      <c r="U50" s="97" t="n">
        <v>-3.25120856</v>
      </c>
      <c r="V50" s="97" t="n">
        <v>0</v>
      </c>
      <c r="W50" s="97" t="n">
        <v>0</v>
      </c>
      <c r="X50" s="97" t="n">
        <v>2.30582687</v>
      </c>
      <c r="Y50" s="97" t="n">
        <v>0</v>
      </c>
      <c r="Z50" s="97" t="n">
        <v>0</v>
      </c>
      <c r="AA50" s="97" t="n">
        <v>0</v>
      </c>
      <c r="AB50" s="97" t="n">
        <v>0</v>
      </c>
      <c r="AC50" s="97" t="n">
        <v>0.02021439</v>
      </c>
      <c r="AD50" s="97" t="n">
        <v>0</v>
      </c>
      <c r="AE50" s="97" t="n">
        <v>0</v>
      </c>
      <c r="AF50" s="97" t="n">
        <v>39.89225984</v>
      </c>
      <c r="AG50" s="97" t="n">
        <v>0</v>
      </c>
      <c r="AH50" s="97" t="n">
        <v>0</v>
      </c>
      <c r="AI50" s="97" t="n">
        <v>0</v>
      </c>
      <c r="AJ50" s="97" t="n">
        <v>0</v>
      </c>
      <c r="AK50" s="97" t="n">
        <v>0</v>
      </c>
      <c r="AL50" s="97" t="n">
        <v>0</v>
      </c>
      <c r="AM50" s="97" t="n">
        <v>0</v>
      </c>
      <c r="AN50" s="97" t="n">
        <v>0</v>
      </c>
      <c r="AO50" s="97" t="n">
        <v>0</v>
      </c>
      <c r="AP50" s="97" t="n">
        <v>0</v>
      </c>
      <c r="AQ50" s="97" t="n">
        <v>0</v>
      </c>
      <c r="AR50" s="97" t="n">
        <v>0</v>
      </c>
      <c r="AS50" s="97" t="n">
        <v>0</v>
      </c>
      <c r="AT50" s="97" t="n">
        <v>0</v>
      </c>
      <c r="AU50" s="97" t="n">
        <v>0</v>
      </c>
      <c r="AV50" s="97" t="n">
        <v>0</v>
      </c>
      <c r="AW50" s="97" t="n">
        <v>0</v>
      </c>
      <c r="AX50" s="97" t="n">
        <v>0</v>
      </c>
      <c r="AY50" s="97" t="n">
        <v>0</v>
      </c>
      <c r="AZ50" s="97" t="n">
        <v>0</v>
      </c>
      <c r="BA50" s="97" t="n">
        <v>0</v>
      </c>
      <c r="BB50" s="97" t="n">
        <v>0</v>
      </c>
      <c r="BC50" s="97" t="n">
        <v>-3.85233325</v>
      </c>
      <c r="BD50" s="97" t="n">
        <v>-0.94817106</v>
      </c>
      <c r="BE50" s="97" t="n">
        <v>0</v>
      </c>
      <c r="BF50" s="97" t="n">
        <v>0</v>
      </c>
      <c r="BG50" s="97" t="n">
        <v>0</v>
      </c>
      <c r="BH50" s="97" t="n">
        <v>0</v>
      </c>
      <c r="BI50" s="97" t="n">
        <v>7.0544177516381</v>
      </c>
      <c r="BJ50" s="97" t="n">
        <v>0</v>
      </c>
      <c r="BK50" s="97" t="n">
        <v>0</v>
      </c>
    </row>
    <row r="51" customFormat="false" ht="12.75" hidden="false" customHeight="false" outlineLevel="0" collapsed="false">
      <c r="B51" s="99" t="n">
        <v>37987</v>
      </c>
      <c r="C51" s="97" t="n">
        <v>7.50459907</v>
      </c>
      <c r="D51" s="97" t="n">
        <v>37.72561983</v>
      </c>
      <c r="E51" s="97" t="n">
        <v>0</v>
      </c>
      <c r="F51" s="97" t="n">
        <v>0</v>
      </c>
      <c r="G51" s="97" t="n">
        <v>-4.66098769</v>
      </c>
      <c r="H51" s="100" t="n">
        <v>40.56923121</v>
      </c>
      <c r="I51" s="97" t="n">
        <v>0</v>
      </c>
      <c r="J51" s="97" t="n">
        <v>0</v>
      </c>
      <c r="K51" s="97" t="n">
        <v>0</v>
      </c>
      <c r="L51" s="97" t="n">
        <v>8.83537703</v>
      </c>
      <c r="M51" s="97" t="n">
        <v>0</v>
      </c>
      <c r="N51" s="97" t="n">
        <v>0</v>
      </c>
      <c r="O51" s="97" t="n">
        <v>0</v>
      </c>
      <c r="P51" s="97" t="n">
        <v>-0.21059097</v>
      </c>
      <c r="Q51" s="97" t="n">
        <v>0</v>
      </c>
      <c r="R51" s="97" t="n">
        <v>0</v>
      </c>
      <c r="S51" s="97" t="n">
        <v>0</v>
      </c>
      <c r="T51" s="97" t="n">
        <v>0</v>
      </c>
      <c r="U51" s="97" t="n">
        <v>-3.28604442</v>
      </c>
      <c r="V51" s="97" t="n">
        <v>0</v>
      </c>
      <c r="W51" s="97" t="n">
        <v>0</v>
      </c>
      <c r="X51" s="97" t="n">
        <v>2.16585743</v>
      </c>
      <c r="Y51" s="97" t="n">
        <v>0</v>
      </c>
      <c r="Z51" s="97" t="n">
        <v>0</v>
      </c>
      <c r="AA51" s="97" t="n">
        <v>0</v>
      </c>
      <c r="AB51" s="97" t="n">
        <v>0</v>
      </c>
      <c r="AC51" s="97" t="n">
        <v>0</v>
      </c>
      <c r="AD51" s="97" t="n">
        <v>0</v>
      </c>
      <c r="AE51" s="97" t="n">
        <v>0</v>
      </c>
      <c r="AF51" s="97" t="n">
        <v>37.72561983</v>
      </c>
      <c r="AG51" s="97" t="n">
        <v>0</v>
      </c>
      <c r="AH51" s="97" t="n">
        <v>0</v>
      </c>
      <c r="AI51" s="97" t="n">
        <v>0</v>
      </c>
      <c r="AJ51" s="97" t="n">
        <v>0</v>
      </c>
      <c r="AK51" s="97" t="n">
        <v>0</v>
      </c>
      <c r="AL51" s="97" t="n">
        <v>0</v>
      </c>
      <c r="AM51" s="97" t="n">
        <v>0</v>
      </c>
      <c r="AN51" s="97" t="n">
        <v>0</v>
      </c>
      <c r="AO51" s="97" t="n">
        <v>0</v>
      </c>
      <c r="AP51" s="97" t="n">
        <v>0</v>
      </c>
      <c r="AQ51" s="97" t="n">
        <v>0</v>
      </c>
      <c r="AR51" s="97" t="n">
        <v>0</v>
      </c>
      <c r="AS51" s="97" t="n">
        <v>0</v>
      </c>
      <c r="AT51" s="97" t="n">
        <v>0</v>
      </c>
      <c r="AU51" s="97" t="n">
        <v>0</v>
      </c>
      <c r="AV51" s="97" t="n">
        <v>0</v>
      </c>
      <c r="AW51" s="97" t="n">
        <v>0</v>
      </c>
      <c r="AX51" s="97" t="n">
        <v>0</v>
      </c>
      <c r="AY51" s="97" t="n">
        <v>0</v>
      </c>
      <c r="AZ51" s="97" t="n">
        <v>0</v>
      </c>
      <c r="BA51" s="97" t="n">
        <v>0</v>
      </c>
      <c r="BB51" s="97" t="n">
        <v>0</v>
      </c>
      <c r="BC51" s="97" t="n">
        <v>-3.83149058</v>
      </c>
      <c r="BD51" s="97" t="n">
        <v>-0.82949711</v>
      </c>
      <c r="BE51" s="97" t="n">
        <v>0</v>
      </c>
      <c r="BF51" s="97" t="n">
        <v>0</v>
      </c>
      <c r="BG51" s="97" t="n">
        <v>0</v>
      </c>
      <c r="BH51" s="97" t="n">
        <v>0</v>
      </c>
      <c r="BI51" s="97" t="n">
        <v>0</v>
      </c>
      <c r="BJ51" s="97" t="n">
        <v>0</v>
      </c>
      <c r="BK51" s="97" t="n">
        <v>0</v>
      </c>
    </row>
    <row r="52" customFormat="false" ht="12.75" hidden="false" customHeight="false" outlineLevel="0" collapsed="false">
      <c r="B52" s="99" t="n">
        <v>38018</v>
      </c>
      <c r="C52" s="97" t="n">
        <v>7.31571656</v>
      </c>
      <c r="D52" s="97" t="n">
        <v>40.16668275</v>
      </c>
      <c r="E52" s="97" t="n">
        <v>0</v>
      </c>
      <c r="F52" s="97" t="n">
        <v>0</v>
      </c>
      <c r="G52" s="97" t="n">
        <v>-4.63082706</v>
      </c>
      <c r="H52" s="100" t="n">
        <v>42.85157225</v>
      </c>
      <c r="I52" s="97" t="n">
        <v>0</v>
      </c>
      <c r="J52" s="97" t="n">
        <v>0</v>
      </c>
      <c r="K52" s="97" t="n">
        <v>0</v>
      </c>
      <c r="L52" s="97" t="n">
        <v>8.08155448</v>
      </c>
      <c r="M52" s="97" t="n">
        <v>0</v>
      </c>
      <c r="N52" s="97" t="n">
        <v>0</v>
      </c>
      <c r="O52" s="97" t="n">
        <v>0</v>
      </c>
      <c r="P52" s="97" t="n">
        <v>-0.20707867</v>
      </c>
      <c r="Q52" s="97" t="n">
        <v>0</v>
      </c>
      <c r="R52" s="97" t="n">
        <v>0</v>
      </c>
      <c r="S52" s="97" t="n">
        <v>0</v>
      </c>
      <c r="T52" s="97" t="n">
        <v>0</v>
      </c>
      <c r="U52" s="97" t="n">
        <v>-2.93350414</v>
      </c>
      <c r="V52" s="97" t="n">
        <v>0</v>
      </c>
      <c r="W52" s="97" t="n">
        <v>0</v>
      </c>
      <c r="X52" s="97" t="n">
        <v>2.37474489</v>
      </c>
      <c r="Y52" s="97" t="n">
        <v>0</v>
      </c>
      <c r="Z52" s="97" t="n">
        <v>0</v>
      </c>
      <c r="AA52" s="97" t="n">
        <v>0</v>
      </c>
      <c r="AB52" s="97" t="n">
        <v>0</v>
      </c>
      <c r="AC52" s="97" t="n">
        <v>0</v>
      </c>
      <c r="AD52" s="97" t="n">
        <v>0</v>
      </c>
      <c r="AE52" s="97" t="n">
        <v>0</v>
      </c>
      <c r="AF52" s="97" t="n">
        <v>40.16668275</v>
      </c>
      <c r="AG52" s="97" t="n">
        <v>0</v>
      </c>
      <c r="AH52" s="97" t="n">
        <v>0</v>
      </c>
      <c r="AI52" s="97" t="n">
        <v>0</v>
      </c>
      <c r="AJ52" s="97" t="n">
        <v>0</v>
      </c>
      <c r="AK52" s="97" t="n">
        <v>0</v>
      </c>
      <c r="AL52" s="97" t="n">
        <v>0</v>
      </c>
      <c r="AM52" s="97" t="n">
        <v>0</v>
      </c>
      <c r="AN52" s="97" t="n">
        <v>0</v>
      </c>
      <c r="AO52" s="97" t="n">
        <v>0</v>
      </c>
      <c r="AP52" s="97" t="n">
        <v>0</v>
      </c>
      <c r="AQ52" s="97" t="n">
        <v>0</v>
      </c>
      <c r="AR52" s="97" t="n">
        <v>0</v>
      </c>
      <c r="AS52" s="97" t="n">
        <v>0</v>
      </c>
      <c r="AT52" s="97" t="n">
        <v>0</v>
      </c>
      <c r="AU52" s="97" t="n">
        <v>0</v>
      </c>
      <c r="AV52" s="97" t="n">
        <v>0</v>
      </c>
      <c r="AW52" s="97" t="n">
        <v>0</v>
      </c>
      <c r="AX52" s="97" t="n">
        <v>0</v>
      </c>
      <c r="AY52" s="97" t="n">
        <v>0</v>
      </c>
      <c r="AZ52" s="97" t="n">
        <v>0</v>
      </c>
      <c r="BA52" s="97" t="n">
        <v>0</v>
      </c>
      <c r="BB52" s="97" t="n">
        <v>0</v>
      </c>
      <c r="BC52" s="97" t="n">
        <v>-3.56475919</v>
      </c>
      <c r="BD52" s="97" t="n">
        <v>-1.06606787</v>
      </c>
      <c r="BE52" s="97" t="n">
        <v>0</v>
      </c>
      <c r="BF52" s="97" t="n">
        <v>0</v>
      </c>
      <c r="BG52" s="97" t="n">
        <v>0</v>
      </c>
      <c r="BH52" s="97" t="n">
        <v>0</v>
      </c>
      <c r="BI52" s="97" t="n">
        <v>0</v>
      </c>
      <c r="BJ52" s="97" t="n">
        <v>0</v>
      </c>
      <c r="BK52" s="97" t="n">
        <v>0</v>
      </c>
    </row>
    <row r="53" customFormat="false" ht="12.75" hidden="false" customHeight="false" outlineLevel="0" collapsed="false">
      <c r="B53" s="99" t="n">
        <v>38047</v>
      </c>
      <c r="C53" s="97" t="n">
        <v>9.23599817</v>
      </c>
      <c r="D53" s="97" t="n">
        <v>45.15441663</v>
      </c>
      <c r="E53" s="97" t="n">
        <v>0</v>
      </c>
      <c r="F53" s="97" t="n">
        <v>0</v>
      </c>
      <c r="G53" s="97" t="n">
        <v>-5.09407506</v>
      </c>
      <c r="H53" s="100" t="n">
        <v>49.29633974</v>
      </c>
      <c r="I53" s="97" t="n">
        <v>0</v>
      </c>
      <c r="J53" s="97" t="n">
        <v>0</v>
      </c>
      <c r="K53" s="97" t="n">
        <v>0</v>
      </c>
      <c r="L53" s="97" t="n">
        <v>8.41477728</v>
      </c>
      <c r="M53" s="97" t="n">
        <v>0</v>
      </c>
      <c r="N53" s="97" t="n">
        <v>0</v>
      </c>
      <c r="O53" s="97" t="n">
        <v>0</v>
      </c>
      <c r="P53" s="97" t="n">
        <v>-0.21425491</v>
      </c>
      <c r="Q53" s="97" t="n">
        <v>0</v>
      </c>
      <c r="R53" s="97" t="n">
        <v>0</v>
      </c>
      <c r="S53" s="97" t="n">
        <v>0</v>
      </c>
      <c r="T53" s="97" t="n">
        <v>0</v>
      </c>
      <c r="U53" s="97" t="n">
        <v>-1.55692784</v>
      </c>
      <c r="V53" s="97" t="n">
        <v>0</v>
      </c>
      <c r="W53" s="97" t="n">
        <v>0</v>
      </c>
      <c r="X53" s="97" t="n">
        <v>2.59240364</v>
      </c>
      <c r="Y53" s="97" t="n">
        <v>0</v>
      </c>
      <c r="Z53" s="97" t="n">
        <v>0</v>
      </c>
      <c r="AA53" s="97" t="n">
        <v>0</v>
      </c>
      <c r="AB53" s="97" t="n">
        <v>0</v>
      </c>
      <c r="AC53" s="97" t="n">
        <v>0</v>
      </c>
      <c r="AD53" s="97" t="n">
        <v>0</v>
      </c>
      <c r="AE53" s="97" t="n">
        <v>0</v>
      </c>
      <c r="AF53" s="97" t="n">
        <v>45.15441663</v>
      </c>
      <c r="AG53" s="97" t="n">
        <v>0</v>
      </c>
      <c r="AH53" s="97" t="n">
        <v>0</v>
      </c>
      <c r="AI53" s="97" t="n">
        <v>0</v>
      </c>
      <c r="AJ53" s="97" t="n">
        <v>0</v>
      </c>
      <c r="AK53" s="97" t="n">
        <v>0</v>
      </c>
      <c r="AL53" s="97" t="n">
        <v>0</v>
      </c>
      <c r="AM53" s="97" t="n">
        <v>0</v>
      </c>
      <c r="AN53" s="97" t="n">
        <v>0</v>
      </c>
      <c r="AO53" s="97" t="n">
        <v>0</v>
      </c>
      <c r="AP53" s="97" t="n">
        <v>0</v>
      </c>
      <c r="AQ53" s="97" t="n">
        <v>0</v>
      </c>
      <c r="AR53" s="97" t="n">
        <v>0</v>
      </c>
      <c r="AS53" s="97" t="n">
        <v>0</v>
      </c>
      <c r="AT53" s="97" t="n">
        <v>0</v>
      </c>
      <c r="AU53" s="97" t="n">
        <v>0</v>
      </c>
      <c r="AV53" s="97" t="n">
        <v>0</v>
      </c>
      <c r="AW53" s="97" t="n">
        <v>0</v>
      </c>
      <c r="AX53" s="97" t="n">
        <v>0</v>
      </c>
      <c r="AY53" s="97" t="n">
        <v>0</v>
      </c>
      <c r="AZ53" s="97" t="n">
        <v>0</v>
      </c>
      <c r="BA53" s="97" t="n">
        <v>0</v>
      </c>
      <c r="BB53" s="97" t="n">
        <v>0</v>
      </c>
      <c r="BC53" s="97" t="n">
        <v>-3.79114435</v>
      </c>
      <c r="BD53" s="97" t="n">
        <v>-1.30293071</v>
      </c>
      <c r="BE53" s="97" t="n">
        <v>0</v>
      </c>
      <c r="BF53" s="97" t="n">
        <v>0</v>
      </c>
      <c r="BG53" s="97" t="n">
        <v>0</v>
      </c>
      <c r="BH53" s="97" t="n">
        <v>0</v>
      </c>
      <c r="BI53" s="97" t="n">
        <v>0</v>
      </c>
      <c r="BJ53" s="97" t="n">
        <v>0</v>
      </c>
      <c r="BK53" s="97" t="n">
        <v>0</v>
      </c>
    </row>
    <row r="54" customFormat="false" ht="12.75" hidden="false" customHeight="false" outlineLevel="0" collapsed="false">
      <c r="A54" s="101"/>
      <c r="B54" s="99" t="n">
        <v>38078</v>
      </c>
      <c r="C54" s="97" t="n">
        <v>1.18130914</v>
      </c>
      <c r="D54" s="97" t="n">
        <v>48.80199845</v>
      </c>
      <c r="E54" s="97" t="n">
        <v>0</v>
      </c>
      <c r="F54" s="97" t="n">
        <v>0</v>
      </c>
      <c r="G54" s="97" t="n">
        <v>-5.18814212</v>
      </c>
      <c r="H54" s="100" t="n">
        <v>44.79516547</v>
      </c>
      <c r="I54" s="97" t="n">
        <v>0</v>
      </c>
      <c r="J54" s="97" t="n">
        <v>0</v>
      </c>
      <c r="K54" s="97" t="n">
        <v>0</v>
      </c>
      <c r="L54" s="97" t="n">
        <v>0</v>
      </c>
      <c r="M54" s="97" t="n">
        <v>0</v>
      </c>
      <c r="N54" s="97" t="n">
        <v>0</v>
      </c>
      <c r="O54" s="97" t="n">
        <v>0</v>
      </c>
      <c r="P54" s="97" t="n">
        <v>-0.30612869</v>
      </c>
      <c r="Q54" s="97" t="n">
        <v>0</v>
      </c>
      <c r="R54" s="97" t="n">
        <v>0</v>
      </c>
      <c r="S54" s="97" t="n">
        <v>0</v>
      </c>
      <c r="T54" s="97" t="n">
        <v>0</v>
      </c>
      <c r="U54" s="97" t="n">
        <v>-1.34705387</v>
      </c>
      <c r="V54" s="97" t="n">
        <v>0</v>
      </c>
      <c r="W54" s="97" t="n">
        <v>0</v>
      </c>
      <c r="X54" s="97" t="n">
        <v>2.8344917</v>
      </c>
      <c r="Y54" s="97" t="n">
        <v>0</v>
      </c>
      <c r="Z54" s="97" t="n">
        <v>0</v>
      </c>
      <c r="AA54" s="97" t="n">
        <v>0</v>
      </c>
      <c r="AB54" s="97" t="n">
        <v>0</v>
      </c>
      <c r="AC54" s="97" t="n">
        <v>0</v>
      </c>
      <c r="AD54" s="97" t="n">
        <v>0</v>
      </c>
      <c r="AE54" s="97" t="n">
        <v>0</v>
      </c>
      <c r="AF54" s="97" t="n">
        <v>48.80199845</v>
      </c>
      <c r="AG54" s="97" t="n">
        <v>0</v>
      </c>
      <c r="AH54" s="97" t="n">
        <v>0</v>
      </c>
      <c r="AI54" s="97" t="n">
        <v>0</v>
      </c>
      <c r="AJ54" s="97" t="n">
        <v>0</v>
      </c>
      <c r="AK54" s="97" t="n">
        <v>0</v>
      </c>
      <c r="AL54" s="97" t="n">
        <v>0</v>
      </c>
      <c r="AM54" s="97" t="n">
        <v>0</v>
      </c>
      <c r="AN54" s="97" t="n">
        <v>0</v>
      </c>
      <c r="AO54" s="97" t="n">
        <v>0</v>
      </c>
      <c r="AP54" s="97" t="n">
        <v>0</v>
      </c>
      <c r="AQ54" s="97" t="n">
        <v>0</v>
      </c>
      <c r="AR54" s="97" t="n">
        <v>0</v>
      </c>
      <c r="AS54" s="97" t="n">
        <v>0</v>
      </c>
      <c r="AT54" s="97" t="n">
        <v>0</v>
      </c>
      <c r="AU54" s="97" t="n">
        <v>0</v>
      </c>
      <c r="AV54" s="97" t="n">
        <v>0</v>
      </c>
      <c r="AW54" s="97" t="n">
        <v>0</v>
      </c>
      <c r="AX54" s="97" t="n">
        <v>0</v>
      </c>
      <c r="AY54" s="97" t="n">
        <v>0</v>
      </c>
      <c r="AZ54" s="97" t="n">
        <v>0</v>
      </c>
      <c r="BA54" s="97" t="n">
        <v>0</v>
      </c>
      <c r="BB54" s="97" t="n">
        <v>0</v>
      </c>
      <c r="BC54" s="97" t="n">
        <v>-3.64888166</v>
      </c>
      <c r="BD54" s="97" t="n">
        <v>-1.53926046</v>
      </c>
      <c r="BE54" s="97" t="n">
        <v>0</v>
      </c>
      <c r="BF54" s="97" t="n">
        <v>0</v>
      </c>
      <c r="BG54" s="97" t="n">
        <v>0</v>
      </c>
      <c r="BH54" s="97" t="n">
        <v>0</v>
      </c>
      <c r="BI54" s="97" t="n">
        <v>0</v>
      </c>
      <c r="BJ54" s="97" t="n">
        <v>0</v>
      </c>
      <c r="BK54" s="97" t="n">
        <v>0</v>
      </c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</row>
    <row r="55" customFormat="false" ht="12.75" hidden="false" customHeight="false" outlineLevel="0" collapsed="false">
      <c r="B55" s="99" t="n">
        <v>38108</v>
      </c>
      <c r="C55" s="97" t="n">
        <v>1.10633114</v>
      </c>
      <c r="D55" s="97" t="n">
        <v>51.04817365</v>
      </c>
      <c r="E55" s="97" t="n">
        <v>0</v>
      </c>
      <c r="F55" s="97" t="n">
        <v>0</v>
      </c>
      <c r="G55" s="97" t="n">
        <v>-5.40821362</v>
      </c>
      <c r="H55" s="100" t="n">
        <v>46.74629117</v>
      </c>
      <c r="I55" s="97" t="n">
        <v>0</v>
      </c>
      <c r="J55" s="97" t="n">
        <v>0</v>
      </c>
      <c r="K55" s="97" t="n">
        <v>0</v>
      </c>
      <c r="L55" s="97" t="n">
        <v>0</v>
      </c>
      <c r="M55" s="97" t="n">
        <v>0</v>
      </c>
      <c r="N55" s="97" t="n">
        <v>0</v>
      </c>
      <c r="O55" s="97" t="n">
        <v>0</v>
      </c>
      <c r="P55" s="97" t="n">
        <v>-0.40803122</v>
      </c>
      <c r="Q55" s="97" t="n">
        <v>0</v>
      </c>
      <c r="R55" s="97" t="n">
        <v>0</v>
      </c>
      <c r="S55" s="97" t="n">
        <v>0</v>
      </c>
      <c r="T55" s="97" t="n">
        <v>0</v>
      </c>
      <c r="U55" s="97" t="n">
        <v>-1.34984633</v>
      </c>
      <c r="V55" s="97" t="n">
        <v>0</v>
      </c>
      <c r="W55" s="97" t="n">
        <v>0</v>
      </c>
      <c r="X55" s="97" t="n">
        <v>2.86420869</v>
      </c>
      <c r="Y55" s="97" t="n">
        <v>0</v>
      </c>
      <c r="Z55" s="97" t="n">
        <v>0</v>
      </c>
      <c r="AA55" s="97" t="n">
        <v>0</v>
      </c>
      <c r="AB55" s="97" t="n">
        <v>0</v>
      </c>
      <c r="AC55" s="97" t="n">
        <v>0</v>
      </c>
      <c r="AD55" s="97" t="n">
        <v>0</v>
      </c>
      <c r="AE55" s="97" t="n">
        <v>0</v>
      </c>
      <c r="AF55" s="97" t="n">
        <v>51.04817365</v>
      </c>
      <c r="AG55" s="97" t="n">
        <v>0</v>
      </c>
      <c r="AH55" s="97" t="n">
        <v>0</v>
      </c>
      <c r="AI55" s="97" t="n">
        <v>0</v>
      </c>
      <c r="AJ55" s="97" t="n">
        <v>0</v>
      </c>
      <c r="AK55" s="97" t="n">
        <v>0</v>
      </c>
      <c r="AL55" s="97" t="n">
        <v>0</v>
      </c>
      <c r="AM55" s="97" t="n">
        <v>0</v>
      </c>
      <c r="AN55" s="97" t="n">
        <v>0</v>
      </c>
      <c r="AO55" s="97" t="n">
        <v>0</v>
      </c>
      <c r="AP55" s="97" t="n">
        <v>0</v>
      </c>
      <c r="AQ55" s="97" t="n">
        <v>0</v>
      </c>
      <c r="AR55" s="97" t="n">
        <v>0</v>
      </c>
      <c r="AS55" s="97" t="n">
        <v>0</v>
      </c>
      <c r="AT55" s="97" t="n">
        <v>0</v>
      </c>
      <c r="AU55" s="97" t="n">
        <v>0</v>
      </c>
      <c r="AV55" s="97" t="n">
        <v>0</v>
      </c>
      <c r="AW55" s="97" t="n">
        <v>0</v>
      </c>
      <c r="AX55" s="97" t="n">
        <v>0</v>
      </c>
      <c r="AY55" s="97" t="n">
        <v>0</v>
      </c>
      <c r="AZ55" s="97" t="n">
        <v>0</v>
      </c>
      <c r="BA55" s="97" t="n">
        <v>0</v>
      </c>
      <c r="BB55" s="97" t="n">
        <v>0</v>
      </c>
      <c r="BC55" s="97" t="n">
        <v>-3.75071863</v>
      </c>
      <c r="BD55" s="97" t="n">
        <v>-1.65749499</v>
      </c>
      <c r="BE55" s="97" t="n">
        <v>0</v>
      </c>
      <c r="BF55" s="97" t="n">
        <v>0</v>
      </c>
      <c r="BG55" s="97" t="n">
        <v>0</v>
      </c>
      <c r="BH55" s="97" t="n">
        <v>0</v>
      </c>
      <c r="BI55" s="97" t="n">
        <v>0</v>
      </c>
      <c r="BJ55" s="97" t="n">
        <v>0</v>
      </c>
      <c r="BK55" s="97" t="n">
        <v>0</v>
      </c>
    </row>
    <row r="56" customFormat="false" ht="13.5" hidden="false" customHeight="false" outlineLevel="0" collapsed="false">
      <c r="B56" s="99" t="n">
        <v>38139</v>
      </c>
      <c r="C56" s="97" t="n">
        <v>1.0743687</v>
      </c>
      <c r="D56" s="97" t="n">
        <v>49.22391488</v>
      </c>
      <c r="E56" s="97" t="n">
        <v>0</v>
      </c>
      <c r="F56" s="97" t="n">
        <v>0</v>
      </c>
      <c r="G56" s="97" t="n">
        <v>-5.26702445</v>
      </c>
      <c r="H56" s="103" t="n">
        <v>45.03125913</v>
      </c>
      <c r="I56" s="97" t="n">
        <v>0</v>
      </c>
      <c r="J56" s="97" t="n">
        <v>0</v>
      </c>
      <c r="K56" s="97" t="n">
        <v>0</v>
      </c>
      <c r="L56" s="97" t="n">
        <v>0</v>
      </c>
      <c r="M56" s="97" t="n">
        <v>0</v>
      </c>
      <c r="N56" s="97" t="n">
        <v>0</v>
      </c>
      <c r="O56" s="97" t="n">
        <v>0</v>
      </c>
      <c r="P56" s="97" t="n">
        <v>-0.42868102</v>
      </c>
      <c r="Q56" s="97" t="n">
        <v>0</v>
      </c>
      <c r="R56" s="97" t="n">
        <v>0</v>
      </c>
      <c r="S56" s="97" t="n">
        <v>0</v>
      </c>
      <c r="T56" s="97" t="n">
        <v>0</v>
      </c>
      <c r="U56" s="97" t="n">
        <v>-1.31157787</v>
      </c>
      <c r="V56" s="97" t="n">
        <v>0</v>
      </c>
      <c r="W56" s="97" t="n">
        <v>0</v>
      </c>
      <c r="X56" s="97" t="n">
        <v>2.81462759</v>
      </c>
      <c r="Y56" s="97" t="n">
        <v>0</v>
      </c>
      <c r="Z56" s="97" t="n">
        <v>0</v>
      </c>
      <c r="AA56" s="97" t="n">
        <v>0</v>
      </c>
      <c r="AB56" s="97" t="n">
        <v>0</v>
      </c>
      <c r="AC56" s="97" t="n">
        <v>0</v>
      </c>
      <c r="AD56" s="97" t="n">
        <v>0</v>
      </c>
      <c r="AE56" s="97" t="n">
        <v>0</v>
      </c>
      <c r="AF56" s="97" t="n">
        <v>49.22391488</v>
      </c>
      <c r="AG56" s="97" t="n">
        <v>0</v>
      </c>
      <c r="AH56" s="97" t="n">
        <v>0</v>
      </c>
      <c r="AI56" s="97" t="n">
        <v>0</v>
      </c>
      <c r="AJ56" s="97" t="n">
        <v>0</v>
      </c>
      <c r="AK56" s="97" t="n">
        <v>0</v>
      </c>
      <c r="AL56" s="97" t="n">
        <v>0</v>
      </c>
      <c r="AM56" s="97" t="n">
        <v>0</v>
      </c>
      <c r="AN56" s="97" t="n">
        <v>0</v>
      </c>
      <c r="AO56" s="97" t="n">
        <v>0</v>
      </c>
      <c r="AP56" s="97" t="n">
        <v>0</v>
      </c>
      <c r="AQ56" s="97" t="n">
        <v>0</v>
      </c>
      <c r="AR56" s="97" t="n">
        <v>0</v>
      </c>
      <c r="AS56" s="97" t="n">
        <v>0</v>
      </c>
      <c r="AT56" s="97" t="n">
        <v>0</v>
      </c>
      <c r="AU56" s="97" t="n">
        <v>0</v>
      </c>
      <c r="AV56" s="97" t="n">
        <v>0</v>
      </c>
      <c r="AW56" s="97" t="n">
        <v>0</v>
      </c>
      <c r="AX56" s="97" t="n">
        <v>0</v>
      </c>
      <c r="AY56" s="97" t="n">
        <v>0</v>
      </c>
      <c r="AZ56" s="97" t="n">
        <v>0</v>
      </c>
      <c r="BA56" s="97" t="n">
        <v>0</v>
      </c>
      <c r="BB56" s="97" t="n">
        <v>0</v>
      </c>
      <c r="BC56" s="97" t="n">
        <v>-3.61002361</v>
      </c>
      <c r="BD56" s="97" t="n">
        <v>-1.65700084</v>
      </c>
      <c r="BE56" s="97" t="n">
        <v>0</v>
      </c>
      <c r="BF56" s="97" t="n">
        <v>0</v>
      </c>
      <c r="BG56" s="97" t="n">
        <v>0</v>
      </c>
      <c r="BH56" s="97" t="n">
        <v>0</v>
      </c>
      <c r="BI56" s="97" t="n">
        <v>0</v>
      </c>
      <c r="BJ56" s="97" t="n">
        <v>0</v>
      </c>
      <c r="BK56" s="97" t="n">
        <v>0</v>
      </c>
    </row>
    <row r="57" customFormat="false" ht="12.75" hidden="false" customHeight="false" outlineLevel="0" collapsed="false">
      <c r="B57" s="104"/>
      <c r="C57" s="105"/>
      <c r="D57" s="105"/>
      <c r="E57" s="105"/>
      <c r="F57" s="105"/>
      <c r="G57" s="105"/>
      <c r="H57" s="105"/>
      <c r="I57" s="105"/>
      <c r="J57" s="105"/>
      <c r="K57" s="105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75"/>
    </row>
    <row r="58" customFormat="false" ht="12.75" hidden="false" customHeight="false" outlineLevel="0" collapsed="false">
      <c r="B58" s="104"/>
      <c r="C58" s="105"/>
      <c r="D58" s="105"/>
      <c r="E58" s="105"/>
      <c r="F58" s="105"/>
      <c r="G58" s="105"/>
      <c r="H58" s="105"/>
      <c r="I58" s="105"/>
      <c r="J58" s="105"/>
      <c r="K58" s="105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75"/>
    </row>
    <row r="59" customFormat="false" ht="12.75" hidden="false" customHeight="false" outlineLevel="0" collapsed="false">
      <c r="B59" s="104"/>
      <c r="C59" s="105"/>
      <c r="D59" s="105"/>
      <c r="E59" s="105"/>
      <c r="F59" s="105"/>
      <c r="G59" s="105"/>
      <c r="H59" s="105"/>
      <c r="I59" s="105"/>
      <c r="J59" s="105"/>
      <c r="K59" s="105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75"/>
    </row>
    <row r="60" customFormat="false" ht="12.75" hidden="false" customHeight="false" outlineLevel="0" collapsed="false">
      <c r="B60" s="104"/>
      <c r="C60" s="105"/>
      <c r="D60" s="105"/>
      <c r="E60" s="105"/>
      <c r="F60" s="105"/>
      <c r="G60" s="105"/>
      <c r="H60" s="105"/>
      <c r="I60" s="105"/>
      <c r="J60" s="105"/>
      <c r="K60" s="105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75"/>
    </row>
    <row r="61" customFormat="false" ht="12.75" hidden="false" customHeight="false" outlineLevel="0" collapsed="false">
      <c r="B61" s="104"/>
      <c r="C61" s="105"/>
      <c r="D61" s="105"/>
      <c r="E61" s="105"/>
      <c r="F61" s="105"/>
      <c r="G61" s="105"/>
      <c r="H61" s="105"/>
      <c r="I61" s="105"/>
      <c r="J61" s="105"/>
      <c r="K61" s="105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75"/>
    </row>
    <row r="62" customFormat="false" ht="12.75" hidden="false" customHeight="false" outlineLevel="0" collapsed="false">
      <c r="B62" s="104"/>
      <c r="C62" s="105"/>
      <c r="D62" s="105"/>
      <c r="E62" s="105"/>
      <c r="F62" s="105"/>
      <c r="G62" s="105"/>
      <c r="H62" s="105"/>
      <c r="I62" s="105"/>
      <c r="J62" s="105"/>
      <c r="K62" s="105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75"/>
    </row>
    <row r="63" customFormat="false" ht="12.75" hidden="false" customHeight="false" outlineLevel="0" collapsed="false">
      <c r="B63" s="104"/>
      <c r="C63" s="105"/>
      <c r="D63" s="105"/>
      <c r="E63" s="105"/>
      <c r="F63" s="105"/>
      <c r="G63" s="105"/>
      <c r="H63" s="105"/>
      <c r="I63" s="105"/>
      <c r="J63" s="105"/>
      <c r="K63" s="105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75"/>
    </row>
    <row r="64" customFormat="false" ht="12.75" hidden="false" customHeight="false" outlineLevel="0" collapsed="false">
      <c r="B64" s="104"/>
      <c r="C64" s="105"/>
      <c r="D64" s="105"/>
      <c r="E64" s="105"/>
      <c r="F64" s="105"/>
      <c r="G64" s="105"/>
      <c r="H64" s="105"/>
      <c r="I64" s="105"/>
      <c r="J64" s="105"/>
      <c r="K64" s="105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75"/>
    </row>
    <row r="65" customFormat="false" ht="12.75" hidden="false" customHeight="false" outlineLevel="0" collapsed="false">
      <c r="B65" s="104"/>
      <c r="C65" s="105"/>
      <c r="D65" s="105"/>
      <c r="E65" s="105"/>
      <c r="F65" s="105"/>
      <c r="G65" s="105"/>
      <c r="H65" s="105"/>
      <c r="I65" s="105"/>
      <c r="J65" s="105"/>
      <c r="K65" s="105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75"/>
    </row>
    <row r="66" customFormat="false" ht="12.75" hidden="false" customHeight="false" outlineLevel="0" collapsed="false">
      <c r="B66" s="104"/>
      <c r="C66" s="105"/>
      <c r="D66" s="105"/>
      <c r="E66" s="105"/>
      <c r="F66" s="105"/>
      <c r="G66" s="105"/>
      <c r="H66" s="105"/>
      <c r="I66" s="105"/>
      <c r="J66" s="105"/>
      <c r="K66" s="105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75"/>
    </row>
    <row r="67" customFormat="false" ht="12.75" hidden="false" customHeight="false" outlineLevel="0" collapsed="false">
      <c r="B67" s="104"/>
      <c r="C67" s="105"/>
      <c r="D67" s="105"/>
      <c r="E67" s="105"/>
      <c r="F67" s="105"/>
      <c r="G67" s="105"/>
      <c r="H67" s="105"/>
      <c r="I67" s="105"/>
      <c r="J67" s="105"/>
      <c r="K67" s="105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75"/>
    </row>
    <row r="68" customFormat="false" ht="12.75" hidden="false" customHeight="false" outlineLevel="0" collapsed="false">
      <c r="B68" s="104"/>
      <c r="C68" s="105"/>
      <c r="D68" s="105"/>
      <c r="E68" s="105"/>
      <c r="F68" s="105"/>
      <c r="G68" s="105"/>
      <c r="H68" s="105"/>
      <c r="I68" s="105"/>
      <c r="J68" s="105"/>
      <c r="K68" s="105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75"/>
    </row>
    <row r="69" customFormat="false" ht="12.75" hidden="false" customHeight="false" outlineLevel="0" collapsed="false">
      <c r="B69" s="104"/>
      <c r="C69" s="105"/>
      <c r="D69" s="105"/>
      <c r="E69" s="105"/>
      <c r="F69" s="105"/>
      <c r="G69" s="105"/>
      <c r="H69" s="105"/>
      <c r="I69" s="105"/>
      <c r="J69" s="105"/>
      <c r="K69" s="105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75"/>
    </row>
    <row r="70" customFormat="false" ht="12.75" hidden="false" customHeight="false" outlineLevel="0" collapsed="false">
      <c r="B70" s="104"/>
      <c r="C70" s="105"/>
      <c r="D70" s="105"/>
      <c r="E70" s="105"/>
      <c r="F70" s="105"/>
      <c r="G70" s="105"/>
      <c r="H70" s="105"/>
      <c r="I70" s="105"/>
      <c r="J70" s="105"/>
      <c r="K70" s="105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75"/>
    </row>
    <row r="71" customFormat="false" ht="12.75" hidden="false" customHeight="false" outlineLevel="0" collapsed="false">
      <c r="B71" s="104"/>
      <c r="C71" s="105"/>
      <c r="D71" s="105"/>
      <c r="E71" s="105"/>
      <c r="F71" s="105"/>
      <c r="G71" s="105"/>
      <c r="H71" s="105"/>
      <c r="I71" s="105"/>
      <c r="J71" s="105"/>
      <c r="K71" s="105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75"/>
    </row>
    <row r="72" customFormat="false" ht="12.75" hidden="false" customHeight="false" outlineLevel="0" collapsed="false">
      <c r="B72" s="104"/>
      <c r="C72" s="105"/>
      <c r="D72" s="105"/>
      <c r="E72" s="105"/>
      <c r="F72" s="105"/>
      <c r="G72" s="105"/>
      <c r="H72" s="105"/>
      <c r="I72" s="105"/>
      <c r="J72" s="105"/>
      <c r="K72" s="105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75"/>
    </row>
    <row r="73" customFormat="false" ht="12.75" hidden="false" customHeight="false" outlineLevel="0" collapsed="false">
      <c r="B73" s="104"/>
      <c r="C73" s="105"/>
      <c r="D73" s="105"/>
      <c r="E73" s="105"/>
      <c r="F73" s="105"/>
      <c r="G73" s="105"/>
      <c r="H73" s="105"/>
      <c r="I73" s="105"/>
      <c r="J73" s="105"/>
      <c r="K73" s="105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75"/>
    </row>
    <row r="74" customFormat="false" ht="12.75" hidden="false" customHeight="false" outlineLevel="0" collapsed="false">
      <c r="B74" s="104"/>
      <c r="C74" s="105"/>
      <c r="D74" s="105"/>
      <c r="E74" s="105"/>
      <c r="F74" s="105"/>
      <c r="G74" s="105"/>
      <c r="H74" s="105"/>
      <c r="I74" s="105"/>
      <c r="J74" s="105"/>
      <c r="K74" s="105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75"/>
    </row>
    <row r="75" customFormat="false" ht="12.75" hidden="false" customHeight="false" outlineLevel="0" collapsed="false">
      <c r="B75" s="104"/>
      <c r="C75" s="105"/>
      <c r="D75" s="105"/>
      <c r="E75" s="105"/>
      <c r="F75" s="105"/>
      <c r="G75" s="105"/>
      <c r="H75" s="105"/>
      <c r="I75" s="105"/>
      <c r="J75" s="105"/>
      <c r="K75" s="105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75"/>
    </row>
    <row r="76" customFormat="false" ht="12.75" hidden="false" customHeight="false" outlineLevel="0" collapsed="false">
      <c r="B76" s="104"/>
      <c r="C76" s="105"/>
      <c r="D76" s="105"/>
      <c r="E76" s="105"/>
      <c r="F76" s="105"/>
      <c r="G76" s="105"/>
      <c r="H76" s="105"/>
      <c r="I76" s="105"/>
      <c r="J76" s="105"/>
      <c r="K76" s="105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75"/>
    </row>
    <row r="77" customFormat="false" ht="12.75" hidden="false" customHeight="false" outlineLevel="0" collapsed="false">
      <c r="B77" s="104"/>
      <c r="C77" s="105"/>
      <c r="D77" s="105"/>
      <c r="E77" s="105"/>
      <c r="F77" s="105"/>
      <c r="G77" s="105"/>
      <c r="H77" s="105"/>
      <c r="I77" s="105"/>
      <c r="J77" s="105"/>
      <c r="K77" s="105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75"/>
    </row>
    <row r="78" customFormat="false" ht="12.75" hidden="false" customHeight="false" outlineLevel="0" collapsed="false">
      <c r="B78" s="104"/>
      <c r="C78" s="105"/>
      <c r="D78" s="105"/>
      <c r="E78" s="105"/>
      <c r="F78" s="105"/>
      <c r="G78" s="105"/>
      <c r="H78" s="105"/>
      <c r="I78" s="105"/>
      <c r="J78" s="105"/>
      <c r="K78" s="105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75"/>
    </row>
    <row r="79" customFormat="false" ht="12.75" hidden="false" customHeight="false" outlineLevel="0" collapsed="false">
      <c r="B79" s="104"/>
      <c r="C79" s="105"/>
      <c r="D79" s="105"/>
      <c r="E79" s="105"/>
      <c r="F79" s="105"/>
      <c r="G79" s="105"/>
      <c r="H79" s="105"/>
      <c r="I79" s="105"/>
      <c r="J79" s="105"/>
      <c r="K79" s="105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75"/>
    </row>
    <row r="80" customFormat="false" ht="12.75" hidden="false" customHeight="false" outlineLevel="0" collapsed="false">
      <c r="B80" s="104"/>
      <c r="C80" s="105"/>
      <c r="D80" s="105"/>
      <c r="E80" s="105"/>
      <c r="F80" s="105"/>
      <c r="G80" s="105"/>
      <c r="H80" s="105"/>
      <c r="I80" s="105"/>
      <c r="J80" s="105"/>
      <c r="K80" s="105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75"/>
    </row>
    <row r="81" customFormat="false" ht="12.75" hidden="false" customHeight="false" outlineLevel="0" collapsed="false">
      <c r="B81" s="104"/>
      <c r="C81" s="105"/>
      <c r="D81" s="105"/>
      <c r="E81" s="105"/>
      <c r="F81" s="105"/>
      <c r="G81" s="105"/>
      <c r="H81" s="105"/>
      <c r="I81" s="105"/>
      <c r="J81" s="105"/>
      <c r="K81" s="105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75"/>
    </row>
    <row r="82" customFormat="false" ht="12.75" hidden="false" customHeight="false" outlineLevel="0" collapsed="false">
      <c r="B82" s="104"/>
      <c r="C82" s="105"/>
      <c r="D82" s="105"/>
      <c r="E82" s="105"/>
      <c r="F82" s="105"/>
      <c r="G82" s="105"/>
      <c r="H82" s="105"/>
      <c r="I82" s="105"/>
      <c r="J82" s="105"/>
      <c r="K82" s="105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75"/>
    </row>
    <row r="83" customFormat="false" ht="12.75" hidden="false" customHeight="false" outlineLevel="0" collapsed="false">
      <c r="B83" s="104"/>
      <c r="C83" s="105"/>
      <c r="D83" s="105"/>
      <c r="E83" s="105"/>
      <c r="F83" s="105"/>
      <c r="G83" s="105"/>
      <c r="H83" s="105"/>
      <c r="I83" s="105"/>
      <c r="J83" s="105"/>
      <c r="K83" s="105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75"/>
    </row>
    <row r="84" customFormat="false" ht="12.75" hidden="false" customHeight="false" outlineLevel="0" collapsed="false">
      <c r="B84" s="104"/>
      <c r="C84" s="105"/>
      <c r="D84" s="105"/>
      <c r="E84" s="105"/>
      <c r="F84" s="105"/>
      <c r="G84" s="105"/>
      <c r="H84" s="105"/>
      <c r="I84" s="105"/>
      <c r="J84" s="105"/>
      <c r="K84" s="105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75"/>
    </row>
    <row r="85" customFormat="false" ht="12.75" hidden="false" customHeight="false" outlineLevel="0" collapsed="false">
      <c r="B85" s="104"/>
      <c r="C85" s="105"/>
      <c r="D85" s="105"/>
      <c r="E85" s="105"/>
      <c r="F85" s="105"/>
      <c r="G85" s="105"/>
      <c r="H85" s="105"/>
      <c r="I85" s="105"/>
      <c r="J85" s="105"/>
      <c r="K85" s="105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75"/>
    </row>
    <row r="86" customFormat="false" ht="12.75" hidden="false" customHeight="false" outlineLevel="0" collapsed="false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75"/>
    </row>
    <row r="87" customFormat="false" ht="12.75" hidden="false" customHeight="false" outlineLevel="0" collapsed="false">
      <c r="B87" s="104"/>
      <c r="C87" s="105"/>
      <c r="D87" s="105"/>
      <c r="E87" s="105"/>
      <c r="F87" s="105"/>
      <c r="G87" s="105"/>
      <c r="H87" s="105"/>
      <c r="I87" s="105"/>
      <c r="J87" s="105"/>
      <c r="K87" s="105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75"/>
    </row>
    <row r="88" customFormat="false" ht="12.75" hidden="false" customHeight="false" outlineLevel="0" collapsed="false">
      <c r="B88" s="104"/>
      <c r="C88" s="105"/>
      <c r="D88" s="105"/>
      <c r="E88" s="105"/>
      <c r="F88" s="105"/>
      <c r="G88" s="105"/>
      <c r="H88" s="105"/>
      <c r="I88" s="105"/>
      <c r="J88" s="105"/>
      <c r="K88" s="105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75"/>
    </row>
    <row r="89" customFormat="false" ht="12.75" hidden="false" customHeight="false" outlineLevel="0" collapsed="false">
      <c r="B89" s="104"/>
      <c r="C89" s="105"/>
      <c r="D89" s="105"/>
      <c r="E89" s="105"/>
      <c r="F89" s="105"/>
      <c r="G89" s="105"/>
      <c r="H89" s="105"/>
      <c r="I89" s="105"/>
      <c r="J89" s="105"/>
      <c r="K89" s="105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75"/>
    </row>
    <row r="90" customFormat="false" ht="12.75" hidden="false" customHeight="false" outlineLevel="0" collapsed="false">
      <c r="B90" s="104"/>
      <c r="C90" s="105"/>
      <c r="D90" s="105"/>
      <c r="E90" s="105"/>
      <c r="F90" s="105"/>
      <c r="G90" s="105"/>
      <c r="H90" s="105"/>
      <c r="I90" s="105"/>
      <c r="J90" s="105"/>
      <c r="K90" s="105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75"/>
    </row>
    <row r="91" customFormat="false" ht="12.75" hidden="false" customHeight="false" outlineLevel="0" collapsed="false">
      <c r="B91" s="104"/>
      <c r="C91" s="105"/>
      <c r="D91" s="105"/>
      <c r="E91" s="105"/>
      <c r="F91" s="105"/>
      <c r="G91" s="105"/>
      <c r="H91" s="105"/>
      <c r="I91" s="105"/>
      <c r="J91" s="105"/>
      <c r="K91" s="105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75"/>
    </row>
    <row r="92" customFormat="false" ht="12.75" hidden="false" customHeight="false" outlineLevel="0" collapsed="false">
      <c r="B92" s="104"/>
      <c r="C92" s="105"/>
      <c r="D92" s="105"/>
      <c r="E92" s="105"/>
      <c r="F92" s="105"/>
      <c r="G92" s="105"/>
      <c r="H92" s="105"/>
      <c r="I92" s="105"/>
      <c r="J92" s="105"/>
      <c r="K92" s="105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75"/>
    </row>
    <row r="93" customFormat="false" ht="12.75" hidden="false" customHeight="false" outlineLevel="0" collapsed="false">
      <c r="B93" s="104"/>
      <c r="C93" s="105"/>
      <c r="D93" s="105"/>
      <c r="E93" s="105"/>
      <c r="F93" s="105"/>
      <c r="G93" s="105"/>
      <c r="H93" s="105"/>
      <c r="I93" s="105"/>
      <c r="J93" s="105"/>
      <c r="K93" s="105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75"/>
    </row>
    <row r="94" customFormat="false" ht="12.75" hidden="false" customHeight="false" outlineLevel="0" collapsed="false">
      <c r="B94" s="104"/>
      <c r="C94" s="105"/>
      <c r="D94" s="105"/>
      <c r="E94" s="105"/>
      <c r="F94" s="105"/>
      <c r="G94" s="105"/>
      <c r="H94" s="105"/>
      <c r="I94" s="105"/>
      <c r="J94" s="105"/>
      <c r="K94" s="105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75"/>
    </row>
    <row r="95" customFormat="false" ht="12.75" hidden="false" customHeight="false" outlineLevel="0" collapsed="false">
      <c r="B95" s="104"/>
      <c r="C95" s="105"/>
      <c r="D95" s="105"/>
      <c r="E95" s="105"/>
      <c r="F95" s="105"/>
      <c r="G95" s="105"/>
      <c r="H95" s="105"/>
      <c r="I95" s="105"/>
      <c r="J95" s="105"/>
      <c r="K95" s="105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75"/>
    </row>
    <row r="96" customFormat="false" ht="12.75" hidden="false" customHeight="false" outlineLevel="0" collapsed="false">
      <c r="B96" s="104"/>
      <c r="C96" s="105"/>
      <c r="D96" s="105"/>
      <c r="E96" s="105"/>
      <c r="F96" s="105"/>
      <c r="G96" s="105"/>
      <c r="H96" s="105"/>
      <c r="I96" s="105"/>
      <c r="J96" s="105"/>
      <c r="K96" s="105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75"/>
    </row>
    <row r="97" customFormat="false" ht="12.75" hidden="false" customHeight="false" outlineLevel="0" collapsed="false">
      <c r="B97" s="104"/>
      <c r="C97" s="105"/>
      <c r="D97" s="105"/>
      <c r="E97" s="105"/>
      <c r="F97" s="105"/>
      <c r="G97" s="105"/>
      <c r="H97" s="105"/>
      <c r="I97" s="105"/>
      <c r="J97" s="105"/>
      <c r="K97" s="105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</row>
    <row r="98" customFormat="false" ht="12.75" hidden="false" customHeight="false" outlineLevel="0" collapsed="false">
      <c r="B98" s="104"/>
      <c r="C98" s="105"/>
      <c r="D98" s="105"/>
      <c r="E98" s="105"/>
      <c r="F98" s="105"/>
      <c r="G98" s="105"/>
      <c r="H98" s="105"/>
      <c r="I98" s="105"/>
      <c r="J98" s="105"/>
      <c r="K98" s="105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</row>
    <row r="99" customFormat="false" ht="12.75" hidden="false" customHeight="false" outlineLevel="0" collapsed="false">
      <c r="B99" s="104"/>
      <c r="C99" s="105"/>
      <c r="D99" s="105"/>
      <c r="E99" s="105"/>
      <c r="F99" s="105"/>
      <c r="G99" s="105"/>
      <c r="H99" s="105"/>
      <c r="I99" s="105"/>
      <c r="J99" s="105"/>
      <c r="K99" s="105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</row>
    <row r="100" customFormat="false" ht="12.75" hidden="false" customHeight="false" outlineLevel="0" collapsed="false">
      <c r="B100" s="104"/>
      <c r="C100" s="105"/>
      <c r="D100" s="105"/>
      <c r="E100" s="105"/>
      <c r="F100" s="105"/>
      <c r="G100" s="105"/>
      <c r="H100" s="105"/>
      <c r="I100" s="105"/>
      <c r="J100" s="105"/>
      <c r="K100" s="105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</row>
    <row r="101" customFormat="false" ht="12.75" hidden="false" customHeight="false" outlineLevel="0" collapsed="false">
      <c r="B101" s="104"/>
      <c r="C101" s="105"/>
      <c r="D101" s="105"/>
      <c r="E101" s="105"/>
      <c r="F101" s="105"/>
      <c r="G101" s="105"/>
      <c r="H101" s="105"/>
      <c r="I101" s="105"/>
      <c r="J101" s="105"/>
      <c r="K101" s="105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</row>
    <row r="102" customFormat="false" ht="12.75" hidden="false" customHeight="false" outlineLevel="0" collapsed="false">
      <c r="B102" s="104"/>
      <c r="C102" s="105"/>
      <c r="D102" s="105"/>
      <c r="E102" s="105"/>
      <c r="F102" s="105"/>
      <c r="G102" s="105"/>
      <c r="H102" s="105"/>
      <c r="I102" s="105"/>
      <c r="J102" s="105"/>
      <c r="K102" s="105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</row>
    <row r="103" customFormat="false" ht="12.75" hidden="false" customHeight="false" outlineLevel="0" collapsed="false">
      <c r="B103" s="104"/>
      <c r="C103" s="105"/>
      <c r="D103" s="105"/>
      <c r="E103" s="105"/>
      <c r="F103" s="105"/>
      <c r="G103" s="105"/>
      <c r="H103" s="105"/>
      <c r="I103" s="105"/>
      <c r="J103" s="105"/>
      <c r="K103" s="105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</row>
    <row r="104" customFormat="false" ht="12.75" hidden="false" customHeight="false" outlineLevel="0" collapsed="false">
      <c r="B104" s="104"/>
      <c r="C104" s="105"/>
      <c r="D104" s="105"/>
      <c r="E104" s="105"/>
      <c r="F104" s="105"/>
      <c r="G104" s="105"/>
      <c r="H104" s="105"/>
      <c r="I104" s="105"/>
      <c r="J104" s="105"/>
      <c r="K104" s="105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</row>
    <row r="105" customFormat="false" ht="12.75" hidden="false" customHeight="false" outlineLevel="0" collapsed="false">
      <c r="B105" s="104"/>
      <c r="C105" s="105"/>
      <c r="D105" s="105"/>
      <c r="E105" s="105"/>
      <c r="F105" s="105"/>
      <c r="G105" s="105"/>
      <c r="H105" s="105"/>
      <c r="I105" s="105"/>
      <c r="J105" s="105"/>
      <c r="K105" s="105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</row>
    <row r="106" customFormat="false" ht="12.75" hidden="false" customHeight="false" outlineLevel="0" collapsed="false">
      <c r="B106" s="104"/>
      <c r="C106" s="105"/>
      <c r="D106" s="105"/>
      <c r="E106" s="105"/>
      <c r="F106" s="105"/>
      <c r="G106" s="105"/>
      <c r="H106" s="105"/>
      <c r="I106" s="105"/>
      <c r="J106" s="105"/>
      <c r="K106" s="105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</row>
    <row r="107" customFormat="false" ht="12.75" hidden="false" customHeight="false" outlineLevel="0" collapsed="false">
      <c r="B107" s="104"/>
      <c r="C107" s="105"/>
      <c r="D107" s="105"/>
      <c r="E107" s="105"/>
      <c r="F107" s="105"/>
      <c r="G107" s="105"/>
      <c r="H107" s="105"/>
      <c r="I107" s="105"/>
      <c r="J107" s="105"/>
      <c r="K107" s="105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customFormat="false" ht="12.75" hidden="false" customHeight="false" outlineLevel="0" collapsed="false">
      <c r="B108" s="104"/>
      <c r="C108" s="105"/>
      <c r="D108" s="105"/>
      <c r="E108" s="105"/>
      <c r="F108" s="105"/>
      <c r="G108" s="105"/>
      <c r="H108" s="105"/>
      <c r="I108" s="105"/>
      <c r="J108" s="105"/>
      <c r="K108" s="105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customFormat="false" ht="12.75" hidden="false" customHeight="false" outlineLevel="0" collapsed="false">
      <c r="B109" s="104"/>
      <c r="C109" s="105"/>
      <c r="D109" s="105"/>
      <c r="E109" s="105"/>
      <c r="F109" s="105"/>
      <c r="G109" s="105"/>
      <c r="H109" s="105"/>
      <c r="I109" s="105"/>
      <c r="J109" s="105"/>
      <c r="K109" s="105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customFormat="false" ht="12.75" hidden="false" customHeight="false" outlineLevel="0" collapsed="false">
      <c r="B110" s="104"/>
      <c r="C110" s="105"/>
      <c r="D110" s="105"/>
      <c r="E110" s="105"/>
      <c r="F110" s="105"/>
      <c r="G110" s="105"/>
      <c r="H110" s="105"/>
      <c r="I110" s="105"/>
      <c r="J110" s="105"/>
      <c r="K110" s="105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customFormat="false" ht="12.75" hidden="false" customHeight="false" outlineLevel="0" collapsed="false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</row>
    <row r="112" customFormat="false" ht="12.75" hidden="false" customHeight="false" outlineLevel="0" collapsed="false">
      <c r="B112" s="104"/>
      <c r="C112" s="105"/>
      <c r="D112" s="105"/>
      <c r="E112" s="105"/>
      <c r="F112" s="105"/>
      <c r="G112" s="105"/>
      <c r="H112" s="105"/>
      <c r="I112" s="105"/>
      <c r="J112" s="105"/>
      <c r="K112" s="105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customFormat="false" ht="12.75" hidden="false" customHeight="false" outlineLevel="0" collapsed="false">
      <c r="B113" s="104"/>
      <c r="C113" s="105"/>
      <c r="D113" s="105"/>
      <c r="E113" s="105"/>
      <c r="F113" s="105"/>
      <c r="G113" s="105"/>
      <c r="H113" s="105"/>
      <c r="I113" s="105"/>
      <c r="J113" s="105"/>
      <c r="K113" s="105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</row>
    <row r="114" customFormat="false" ht="12.75" hidden="false" customHeight="false" outlineLevel="0" collapsed="false">
      <c r="B114" s="104"/>
      <c r="C114" s="105"/>
      <c r="D114" s="105"/>
      <c r="E114" s="105"/>
      <c r="F114" s="105"/>
      <c r="G114" s="105"/>
      <c r="H114" s="105"/>
      <c r="I114" s="105"/>
      <c r="J114" s="105"/>
      <c r="K114" s="105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customFormat="false" ht="12.75" hidden="false" customHeight="false" outlineLevel="0" collapsed="false">
      <c r="B115" s="104"/>
      <c r="C115" s="105"/>
      <c r="D115" s="105"/>
      <c r="E115" s="105"/>
      <c r="F115" s="105"/>
      <c r="G115" s="105"/>
      <c r="H115" s="105"/>
      <c r="I115" s="105"/>
      <c r="J115" s="105"/>
      <c r="K115" s="105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customFormat="false" ht="12.75" hidden="false" customHeight="false" outlineLevel="0" collapsed="false">
      <c r="B116" s="104"/>
      <c r="C116" s="105"/>
      <c r="D116" s="105"/>
      <c r="E116" s="105"/>
      <c r="F116" s="105"/>
      <c r="G116" s="105"/>
      <c r="H116" s="105"/>
      <c r="I116" s="105"/>
      <c r="J116" s="105"/>
      <c r="K116" s="105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customFormat="false" ht="12.75" hidden="false" customHeight="false" outlineLevel="0" collapsed="false">
      <c r="B117" s="104"/>
      <c r="C117" s="105"/>
      <c r="D117" s="105"/>
      <c r="E117" s="105"/>
      <c r="F117" s="105"/>
      <c r="G117" s="105"/>
      <c r="H117" s="105"/>
      <c r="I117" s="105"/>
      <c r="J117" s="105"/>
      <c r="K117" s="105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</row>
    <row r="118" customFormat="false" ht="12.75" hidden="false" customHeight="false" outlineLevel="0" collapsed="false">
      <c r="B118" s="104"/>
      <c r="C118" s="105"/>
      <c r="D118" s="105"/>
      <c r="E118" s="105"/>
      <c r="F118" s="105"/>
      <c r="G118" s="105"/>
      <c r="H118" s="105"/>
      <c r="I118" s="105"/>
      <c r="J118" s="105"/>
      <c r="K118" s="105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</row>
    <row r="119" customFormat="false" ht="12.75" hidden="false" customHeight="false" outlineLevel="0" collapsed="false">
      <c r="B119" s="104"/>
      <c r="C119" s="105"/>
      <c r="D119" s="105"/>
      <c r="E119" s="105"/>
      <c r="F119" s="105"/>
      <c r="G119" s="105"/>
      <c r="H119" s="105"/>
      <c r="I119" s="105"/>
      <c r="J119" s="105"/>
      <c r="K119" s="105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</row>
    <row r="120" customFormat="false" ht="12.75" hidden="false" customHeight="false" outlineLevel="0" collapsed="false">
      <c r="B120" s="104"/>
      <c r="C120" s="105"/>
      <c r="D120" s="105"/>
      <c r="E120" s="105"/>
      <c r="F120" s="105"/>
      <c r="G120" s="105"/>
      <c r="H120" s="105"/>
      <c r="I120" s="105"/>
      <c r="J120" s="105"/>
      <c r="K120" s="105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</row>
    <row r="121" customFormat="false" ht="12.75" hidden="false" customHeight="false" outlineLevel="0" collapsed="false">
      <c r="B121" s="104"/>
      <c r="C121" s="105"/>
      <c r="D121" s="105"/>
      <c r="E121" s="105"/>
      <c r="F121" s="105"/>
      <c r="G121" s="105"/>
      <c r="H121" s="105"/>
      <c r="I121" s="105"/>
      <c r="J121" s="105"/>
      <c r="K121" s="105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</row>
    <row r="122" customFormat="false" ht="12.75" hidden="false" customHeight="false" outlineLevel="0" collapsed="false">
      <c r="B122" s="104"/>
      <c r="C122" s="105"/>
      <c r="D122" s="105"/>
      <c r="E122" s="105"/>
      <c r="F122" s="105"/>
      <c r="G122" s="105"/>
      <c r="H122" s="105"/>
      <c r="I122" s="105"/>
      <c r="J122" s="105"/>
      <c r="K122" s="105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</row>
    <row r="123" customFormat="false" ht="12.75" hidden="false" customHeight="false" outlineLevel="0" collapsed="false">
      <c r="B123" s="104"/>
      <c r="C123" s="105"/>
      <c r="D123" s="105"/>
      <c r="E123" s="105"/>
      <c r="F123" s="105"/>
      <c r="G123" s="105"/>
      <c r="H123" s="105"/>
      <c r="I123" s="105"/>
      <c r="J123" s="105"/>
      <c r="K123" s="105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</row>
    <row r="124" customFormat="false" ht="12.75" hidden="false" customHeight="false" outlineLevel="0" collapsed="false">
      <c r="B124" s="104"/>
      <c r="C124" s="105"/>
      <c r="D124" s="105"/>
      <c r="E124" s="105"/>
      <c r="F124" s="105"/>
      <c r="G124" s="105"/>
      <c r="H124" s="105"/>
      <c r="I124" s="105"/>
      <c r="J124" s="105"/>
      <c r="K124" s="105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</row>
    <row r="125" customFormat="false" ht="12.75" hidden="false" customHeight="false" outlineLevel="0" collapsed="false">
      <c r="B125" s="104"/>
      <c r="C125" s="105"/>
      <c r="D125" s="105"/>
      <c r="E125" s="105"/>
      <c r="F125" s="105"/>
      <c r="G125" s="105"/>
      <c r="H125" s="105"/>
      <c r="I125" s="105"/>
      <c r="J125" s="105"/>
      <c r="K125" s="105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</row>
    <row r="126" customFormat="false" ht="12.75" hidden="false" customHeight="false" outlineLevel="0" collapsed="false">
      <c r="B126" s="104"/>
      <c r="C126" s="105"/>
      <c r="D126" s="105"/>
      <c r="E126" s="105"/>
      <c r="F126" s="105"/>
      <c r="G126" s="105"/>
      <c r="H126" s="105"/>
      <c r="I126" s="105"/>
      <c r="J126" s="105"/>
      <c r="K126" s="105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</row>
    <row r="127" customFormat="false" ht="12.75" hidden="false" customHeight="false" outlineLevel="0" collapsed="false">
      <c r="B127" s="104"/>
      <c r="C127" s="105"/>
      <c r="D127" s="105"/>
      <c r="E127" s="105"/>
      <c r="F127" s="105"/>
      <c r="G127" s="105"/>
      <c r="H127" s="105"/>
      <c r="I127" s="105"/>
      <c r="J127" s="105"/>
      <c r="K127" s="105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</row>
    <row r="128" customFormat="false" ht="12.75" hidden="false" customHeight="false" outlineLevel="0" collapsed="false">
      <c r="B128" s="104"/>
      <c r="C128" s="105"/>
      <c r="D128" s="105"/>
      <c r="E128" s="105"/>
      <c r="F128" s="105"/>
      <c r="G128" s="105"/>
      <c r="H128" s="105"/>
      <c r="I128" s="105"/>
      <c r="J128" s="105"/>
      <c r="K128" s="105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</row>
    <row r="129" customFormat="false" ht="12.75" hidden="false" customHeight="false" outlineLevel="0" collapsed="false">
      <c r="B129" s="104"/>
      <c r="C129" s="105"/>
      <c r="D129" s="105"/>
      <c r="E129" s="105"/>
      <c r="F129" s="105"/>
      <c r="G129" s="105"/>
      <c r="H129" s="105"/>
      <c r="I129" s="105"/>
      <c r="J129" s="105"/>
      <c r="K129" s="105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</row>
    <row r="130" customFormat="false" ht="12.75" hidden="false" customHeight="false" outlineLevel="0" collapsed="false">
      <c r="B130" s="104"/>
      <c r="C130" s="105"/>
      <c r="D130" s="105"/>
      <c r="E130" s="105"/>
      <c r="F130" s="105"/>
      <c r="G130" s="105"/>
      <c r="H130" s="105"/>
      <c r="I130" s="105"/>
      <c r="J130" s="105"/>
      <c r="K130" s="105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</row>
    <row r="131" customFormat="false" ht="12.75" hidden="false" customHeight="false" outlineLevel="0" collapsed="false">
      <c r="B131" s="104"/>
      <c r="C131" s="105"/>
      <c r="D131" s="105"/>
      <c r="E131" s="105"/>
      <c r="F131" s="105"/>
      <c r="G131" s="105"/>
      <c r="H131" s="105"/>
      <c r="I131" s="105"/>
      <c r="J131" s="105"/>
      <c r="K131" s="105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</row>
    <row r="132" customFormat="false" ht="12.75" hidden="false" customHeight="false" outlineLevel="0" collapsed="false">
      <c r="B132" s="104"/>
      <c r="C132" s="105"/>
      <c r="D132" s="105"/>
      <c r="E132" s="105"/>
      <c r="F132" s="105"/>
      <c r="G132" s="105"/>
      <c r="H132" s="105"/>
      <c r="I132" s="105"/>
      <c r="J132" s="105"/>
      <c r="K132" s="105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</row>
    <row r="133" customFormat="false" ht="12.75" hidden="false" customHeight="false" outlineLevel="0" collapsed="false">
      <c r="B133" s="104"/>
      <c r="C133" s="105"/>
      <c r="D133" s="105"/>
      <c r="E133" s="105"/>
      <c r="F133" s="105"/>
      <c r="G133" s="105"/>
      <c r="H133" s="105"/>
      <c r="I133" s="105"/>
      <c r="J133" s="105"/>
      <c r="K133" s="105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</row>
    <row r="134" customFormat="false" ht="12.75" hidden="false" customHeight="false" outlineLevel="0" collapsed="false">
      <c r="B134" s="104"/>
      <c r="C134" s="105"/>
      <c r="D134" s="105"/>
      <c r="E134" s="105"/>
      <c r="F134" s="105"/>
      <c r="G134" s="105"/>
      <c r="H134" s="105"/>
      <c r="I134" s="105"/>
      <c r="J134" s="105"/>
      <c r="K134" s="105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</row>
    <row r="135" customFormat="false" ht="12.75" hidden="false" customHeight="false" outlineLevel="0" collapsed="false">
      <c r="B135" s="104"/>
      <c r="C135" s="105"/>
      <c r="D135" s="105"/>
      <c r="E135" s="105"/>
      <c r="F135" s="105"/>
      <c r="G135" s="105"/>
      <c r="H135" s="105"/>
      <c r="I135" s="105"/>
      <c r="J135" s="105"/>
      <c r="K135" s="105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</row>
    <row r="136" customFormat="false" ht="12.75" hidden="false" customHeight="false" outlineLevel="0" collapsed="false">
      <c r="B136" s="104"/>
      <c r="C136" s="105"/>
      <c r="D136" s="105"/>
      <c r="E136" s="105"/>
      <c r="F136" s="105"/>
      <c r="G136" s="105"/>
      <c r="H136" s="105"/>
      <c r="I136" s="105"/>
      <c r="J136" s="105"/>
      <c r="K136" s="105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</row>
    <row r="137" customFormat="false" ht="12.75" hidden="false" customHeight="false" outlineLevel="0" collapsed="false">
      <c r="B137" s="104"/>
      <c r="C137" s="105"/>
      <c r="D137" s="105"/>
      <c r="E137" s="105"/>
      <c r="F137" s="105"/>
      <c r="G137" s="105"/>
      <c r="H137" s="105"/>
      <c r="I137" s="105"/>
      <c r="J137" s="105"/>
      <c r="K137" s="105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</row>
    <row r="138" customFormat="false" ht="12.75" hidden="false" customHeight="false" outlineLevel="0" collapsed="false">
      <c r="B138" s="104"/>
      <c r="C138" s="105"/>
      <c r="D138" s="105"/>
      <c r="E138" s="105"/>
      <c r="F138" s="105"/>
      <c r="G138" s="105"/>
      <c r="H138" s="105"/>
      <c r="I138" s="105"/>
      <c r="J138" s="105"/>
      <c r="K138" s="105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</row>
    <row r="139" customFormat="false" ht="12.75" hidden="false" customHeight="false" outlineLevel="0" collapsed="false">
      <c r="B139" s="104"/>
      <c r="C139" s="105"/>
      <c r="D139" s="105"/>
      <c r="E139" s="105"/>
      <c r="F139" s="105"/>
      <c r="G139" s="105"/>
      <c r="H139" s="105"/>
      <c r="I139" s="105"/>
      <c r="J139" s="105"/>
      <c r="K139" s="105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</row>
    <row r="140" customFormat="false" ht="12.75" hidden="false" customHeight="false" outlineLevel="0" collapsed="false">
      <c r="B140" s="104"/>
      <c r="C140" s="105"/>
      <c r="D140" s="105"/>
      <c r="E140" s="105"/>
      <c r="F140" s="105"/>
      <c r="G140" s="105"/>
      <c r="H140" s="105"/>
      <c r="I140" s="105"/>
      <c r="J140" s="105"/>
      <c r="K140" s="105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</row>
    <row r="141" customFormat="false" ht="12.75" hidden="false" customHeight="false" outlineLevel="0" collapsed="false">
      <c r="B141" s="104"/>
      <c r="C141" s="105"/>
      <c r="D141" s="105"/>
      <c r="E141" s="105"/>
      <c r="F141" s="105"/>
      <c r="G141" s="105"/>
      <c r="H141" s="105"/>
      <c r="I141" s="105"/>
      <c r="J141" s="105"/>
      <c r="K141" s="105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</row>
    <row r="142" customFormat="false" ht="12.75" hidden="false" customHeight="false" outlineLevel="0" collapsed="false">
      <c r="B142" s="104"/>
      <c r="C142" s="105"/>
      <c r="D142" s="105"/>
      <c r="E142" s="105"/>
      <c r="F142" s="105"/>
      <c r="G142" s="105"/>
      <c r="H142" s="105"/>
      <c r="I142" s="105"/>
      <c r="J142" s="105"/>
      <c r="K142" s="105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customFormat="false" ht="12.75" hidden="false" customHeight="false" outlineLevel="0" collapsed="false">
      <c r="B143" s="104"/>
      <c r="C143" s="105"/>
      <c r="D143" s="105"/>
      <c r="E143" s="105"/>
      <c r="F143" s="105"/>
      <c r="G143" s="105"/>
      <c r="H143" s="105"/>
      <c r="I143" s="105"/>
      <c r="J143" s="105"/>
      <c r="K143" s="105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customFormat="false" ht="12.75" hidden="false" customHeight="false" outlineLevel="0" collapsed="false">
      <c r="B144" s="104"/>
      <c r="C144" s="105"/>
      <c r="D144" s="105"/>
      <c r="E144" s="105"/>
      <c r="F144" s="105"/>
      <c r="G144" s="105"/>
      <c r="H144" s="105"/>
      <c r="I144" s="105"/>
      <c r="J144" s="105"/>
      <c r="K144" s="105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customFormat="false" ht="12.75" hidden="false" customHeight="false" outlineLevel="0" collapsed="false">
      <c r="B145" s="104"/>
      <c r="C145" s="105"/>
      <c r="D145" s="105"/>
      <c r="E145" s="105"/>
      <c r="F145" s="105"/>
      <c r="G145" s="105"/>
      <c r="H145" s="105"/>
      <c r="I145" s="105"/>
      <c r="J145" s="105"/>
      <c r="K145" s="105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customFormat="false" ht="12.75" hidden="false" customHeight="false" outlineLevel="0" collapsed="false">
      <c r="B146" s="104"/>
      <c r="C146" s="105"/>
      <c r="D146" s="105"/>
      <c r="E146" s="105"/>
      <c r="F146" s="105"/>
      <c r="G146" s="105"/>
      <c r="H146" s="105"/>
      <c r="I146" s="105"/>
      <c r="J146" s="105"/>
      <c r="K146" s="105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customFormat="false" ht="12.75" hidden="false" customHeight="false" outlineLevel="0" collapsed="false">
      <c r="B147" s="104"/>
      <c r="C147" s="105"/>
      <c r="D147" s="105"/>
      <c r="E147" s="105"/>
      <c r="F147" s="105"/>
      <c r="G147" s="105"/>
      <c r="H147" s="105"/>
      <c r="I147" s="105"/>
      <c r="J147" s="105"/>
      <c r="K147" s="105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</row>
    <row r="148" customFormat="false" ht="12.75" hidden="false" customHeight="false" outlineLevel="0" collapsed="false">
      <c r="B148" s="104"/>
      <c r="C148" s="105"/>
      <c r="D148" s="105"/>
      <c r="E148" s="105"/>
      <c r="F148" s="105"/>
      <c r="G148" s="105"/>
      <c r="H148" s="105"/>
      <c r="I148" s="105"/>
      <c r="J148" s="105"/>
      <c r="K148" s="105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customFormat="false" ht="12.75" hidden="false" customHeight="false" outlineLevel="0" collapsed="false">
      <c r="B149" s="104"/>
      <c r="C149" s="105"/>
      <c r="D149" s="105"/>
      <c r="E149" s="105"/>
      <c r="F149" s="105"/>
      <c r="G149" s="105"/>
      <c r="H149" s="105"/>
      <c r="I149" s="105"/>
      <c r="J149" s="105"/>
      <c r="K149" s="105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customFormat="false" ht="12.75" hidden="false" customHeight="false" outlineLevel="0" collapsed="false">
      <c r="B150" s="104"/>
      <c r="C150" s="105"/>
      <c r="D150" s="105"/>
      <c r="E150" s="105"/>
      <c r="F150" s="105"/>
      <c r="G150" s="105"/>
      <c r="H150" s="105"/>
      <c r="I150" s="105"/>
      <c r="J150" s="105"/>
      <c r="K150" s="105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customFormat="false" ht="12.75" hidden="false" customHeight="false" outlineLevel="0" collapsed="false">
      <c r="B151" s="104"/>
      <c r="C151" s="105"/>
      <c r="D151" s="105"/>
      <c r="E151" s="105"/>
      <c r="F151" s="105"/>
      <c r="G151" s="105"/>
      <c r="H151" s="105"/>
      <c r="I151" s="105"/>
      <c r="J151" s="105"/>
      <c r="K151" s="105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customFormat="false" ht="12.75" hidden="false" customHeight="false" outlineLevel="0" collapsed="false">
      <c r="B152" s="104"/>
      <c r="C152" s="105"/>
      <c r="D152" s="105"/>
      <c r="E152" s="105"/>
      <c r="F152" s="105"/>
      <c r="G152" s="105"/>
      <c r="H152" s="105"/>
      <c r="I152" s="105"/>
      <c r="J152" s="105"/>
      <c r="K152" s="105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</row>
    <row r="153" customFormat="false" ht="12.75" hidden="false" customHeight="false" outlineLevel="0" collapsed="false">
      <c r="B153" s="104"/>
      <c r="C153" s="105"/>
      <c r="D153" s="105"/>
      <c r="E153" s="105"/>
      <c r="F153" s="105"/>
      <c r="G153" s="105"/>
      <c r="H153" s="105"/>
      <c r="I153" s="105"/>
      <c r="J153" s="105"/>
      <c r="K153" s="105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customFormat="false" ht="12.75" hidden="false" customHeight="false" outlineLevel="0" collapsed="false">
      <c r="B154" s="104"/>
      <c r="C154" s="105"/>
      <c r="D154" s="105"/>
      <c r="E154" s="105"/>
      <c r="F154" s="105"/>
      <c r="G154" s="105"/>
      <c r="H154" s="105"/>
      <c r="I154" s="105"/>
      <c r="J154" s="105"/>
      <c r="K154" s="105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customFormat="false" ht="12.75" hidden="false" customHeight="false" outlineLevel="0" collapsed="false">
      <c r="B155" s="104"/>
      <c r="C155" s="105"/>
      <c r="D155" s="105"/>
      <c r="E155" s="105"/>
      <c r="F155" s="105"/>
      <c r="G155" s="105"/>
      <c r="H155" s="105"/>
      <c r="I155" s="105"/>
      <c r="J155" s="105"/>
      <c r="K155" s="105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customFormat="false" ht="12.75" hidden="false" customHeight="false" outlineLevel="0" collapsed="false">
      <c r="B156" s="104"/>
      <c r="C156" s="105"/>
      <c r="D156" s="105"/>
      <c r="E156" s="105"/>
      <c r="F156" s="105"/>
      <c r="G156" s="105"/>
      <c r="H156" s="105"/>
      <c r="I156" s="105"/>
      <c r="J156" s="105"/>
      <c r="K156" s="105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customFormat="false" ht="12.75" hidden="false" customHeight="false" outlineLevel="0" collapsed="false">
      <c r="B157" s="104"/>
      <c r="C157" s="105"/>
      <c r="D157" s="105"/>
      <c r="E157" s="105"/>
      <c r="F157" s="105"/>
      <c r="G157" s="105"/>
      <c r="H157" s="105"/>
      <c r="I157" s="105"/>
      <c r="J157" s="105"/>
      <c r="K157" s="105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customFormat="false" ht="12.75" hidden="false" customHeight="false" outlineLevel="0" collapsed="false">
      <c r="B158" s="104"/>
      <c r="C158" s="105"/>
      <c r="D158" s="105"/>
      <c r="E158" s="105"/>
      <c r="F158" s="105"/>
      <c r="G158" s="105"/>
      <c r="H158" s="105"/>
      <c r="I158" s="105"/>
      <c r="J158" s="105"/>
      <c r="K158" s="105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customFormat="false" ht="12.75" hidden="false" customHeight="false" outlineLevel="0" collapsed="false">
      <c r="B159" s="104"/>
      <c r="C159" s="105"/>
      <c r="D159" s="105"/>
      <c r="E159" s="105"/>
      <c r="F159" s="105"/>
      <c r="G159" s="105"/>
      <c r="H159" s="105"/>
      <c r="I159" s="105"/>
      <c r="J159" s="105"/>
      <c r="K159" s="105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customFormat="false" ht="12.75" hidden="false" customHeight="false" outlineLevel="0" collapsed="false">
      <c r="B160" s="104"/>
      <c r="C160" s="105"/>
      <c r="D160" s="105"/>
      <c r="E160" s="105"/>
      <c r="F160" s="105"/>
      <c r="G160" s="105"/>
      <c r="H160" s="105"/>
      <c r="I160" s="105"/>
      <c r="J160" s="105"/>
      <c r="K160" s="105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customFormat="false" ht="12.75" hidden="false" customHeight="false" outlineLevel="0" collapsed="false">
      <c r="B161" s="104"/>
      <c r="C161" s="105"/>
      <c r="D161" s="105"/>
      <c r="E161" s="105"/>
      <c r="F161" s="105"/>
      <c r="G161" s="105"/>
      <c r="H161" s="105"/>
      <c r="I161" s="105"/>
      <c r="J161" s="105"/>
      <c r="K161" s="105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customFormat="false" ht="12.75" hidden="false" customHeight="false" outlineLevel="0" collapsed="false">
      <c r="B162" s="104"/>
      <c r="C162" s="105"/>
      <c r="D162" s="105"/>
      <c r="E162" s="105"/>
      <c r="F162" s="105"/>
      <c r="G162" s="105"/>
      <c r="H162" s="105"/>
      <c r="I162" s="105"/>
      <c r="J162" s="105"/>
      <c r="K162" s="105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</row>
    <row r="163" customFormat="false" ht="12.75" hidden="false" customHeight="false" outlineLevel="0" collapsed="false">
      <c r="B163" s="104"/>
      <c r="C163" s="105"/>
      <c r="D163" s="105"/>
      <c r="E163" s="105"/>
      <c r="F163" s="105"/>
      <c r="G163" s="105"/>
      <c r="H163" s="105"/>
      <c r="I163" s="105"/>
      <c r="J163" s="105"/>
      <c r="K163" s="105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</row>
    <row r="164" customFormat="false" ht="12.75" hidden="false" customHeight="false" outlineLevel="0" collapsed="false">
      <c r="B164" s="104"/>
      <c r="C164" s="105"/>
      <c r="D164" s="105"/>
      <c r="E164" s="105"/>
      <c r="F164" s="105"/>
      <c r="G164" s="105"/>
      <c r="H164" s="105"/>
      <c r="I164" s="105"/>
      <c r="J164" s="105"/>
      <c r="K164" s="105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</row>
    <row r="165" customFormat="false" ht="12.75" hidden="false" customHeight="false" outlineLevel="0" collapsed="false">
      <c r="B165" s="104"/>
      <c r="C165" s="105"/>
      <c r="D165" s="105"/>
      <c r="E165" s="105"/>
      <c r="F165" s="105"/>
      <c r="G165" s="105"/>
      <c r="H165" s="105"/>
      <c r="I165" s="105"/>
      <c r="J165" s="105"/>
      <c r="K165" s="105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</row>
    <row r="166" customFormat="false" ht="12.75" hidden="false" customHeight="false" outlineLevel="0" collapsed="false">
      <c r="B166" s="104"/>
      <c r="C166" s="105"/>
      <c r="D166" s="105"/>
      <c r="E166" s="105"/>
      <c r="F166" s="105"/>
      <c r="G166" s="105"/>
      <c r="H166" s="105"/>
      <c r="I166" s="105"/>
      <c r="J166" s="105"/>
      <c r="K166" s="105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customFormat="false" ht="12.75" hidden="false" customHeight="false" outlineLevel="0" collapsed="false">
      <c r="B167" s="104"/>
      <c r="C167" s="105"/>
      <c r="D167" s="105"/>
      <c r="E167" s="105"/>
      <c r="F167" s="105"/>
      <c r="G167" s="105"/>
      <c r="H167" s="105"/>
      <c r="I167" s="105"/>
      <c r="J167" s="105"/>
      <c r="K167" s="105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customFormat="false" ht="12.75" hidden="false" customHeight="false" outlineLevel="0" collapsed="false">
      <c r="B168" s="104"/>
      <c r="C168" s="105"/>
      <c r="D168" s="105"/>
      <c r="E168" s="105"/>
      <c r="F168" s="105"/>
      <c r="G168" s="105"/>
      <c r="H168" s="105"/>
      <c r="I168" s="105"/>
      <c r="J168" s="105"/>
      <c r="K168" s="105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customFormat="false" ht="12.75" hidden="false" customHeight="false" outlineLevel="0" collapsed="false">
      <c r="B169" s="104"/>
      <c r="C169" s="105"/>
      <c r="D169" s="105"/>
      <c r="E169" s="105"/>
      <c r="F169" s="105"/>
      <c r="G169" s="105"/>
      <c r="H169" s="105"/>
      <c r="I169" s="105"/>
      <c r="J169" s="105"/>
      <c r="K169" s="105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customFormat="false" ht="12.75" hidden="false" customHeight="false" outlineLevel="0" collapsed="false">
      <c r="B170" s="104"/>
      <c r="C170" s="105"/>
      <c r="D170" s="105"/>
      <c r="E170" s="105"/>
      <c r="F170" s="105"/>
      <c r="G170" s="105"/>
      <c r="H170" s="105"/>
      <c r="I170" s="105"/>
      <c r="J170" s="105"/>
      <c r="K170" s="105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customFormat="false" ht="12.75" hidden="false" customHeight="false" outlineLevel="0" collapsed="false">
      <c r="B171" s="104"/>
      <c r="C171" s="105"/>
      <c r="D171" s="105"/>
      <c r="E171" s="105"/>
      <c r="F171" s="105"/>
      <c r="G171" s="105"/>
      <c r="H171" s="105"/>
      <c r="I171" s="105"/>
      <c r="J171" s="105"/>
      <c r="K171" s="105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customFormat="false" ht="12.75" hidden="false" customHeight="false" outlineLevel="0" collapsed="false">
      <c r="B172" s="104"/>
      <c r="C172" s="105"/>
      <c r="D172" s="105"/>
      <c r="E172" s="105"/>
      <c r="F172" s="105"/>
      <c r="G172" s="105"/>
      <c r="H172" s="105"/>
      <c r="I172" s="105"/>
      <c r="J172" s="105"/>
      <c r="K172" s="105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customFormat="false" ht="12.75" hidden="false" customHeight="false" outlineLevel="0" collapsed="false">
      <c r="B173" s="104"/>
      <c r="C173" s="105"/>
      <c r="D173" s="105"/>
      <c r="E173" s="105"/>
      <c r="F173" s="105"/>
      <c r="G173" s="105"/>
      <c r="H173" s="105"/>
      <c r="I173" s="105"/>
      <c r="J173" s="105"/>
      <c r="K173" s="105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customFormat="false" ht="12.75" hidden="false" customHeight="false" outlineLevel="0" collapsed="false">
      <c r="B174" s="104"/>
      <c r="C174" s="105"/>
      <c r="D174" s="105"/>
      <c r="E174" s="105"/>
      <c r="F174" s="105"/>
      <c r="G174" s="105"/>
      <c r="H174" s="105"/>
      <c r="I174" s="105"/>
      <c r="J174" s="105"/>
      <c r="K174" s="105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customFormat="false" ht="12.75" hidden="false" customHeight="false" outlineLevel="0" collapsed="false">
      <c r="B175" s="104"/>
      <c r="C175" s="105"/>
      <c r="D175" s="105"/>
      <c r="E175" s="105"/>
      <c r="F175" s="105"/>
      <c r="G175" s="105"/>
      <c r="H175" s="105"/>
      <c r="I175" s="105"/>
      <c r="J175" s="105"/>
      <c r="K175" s="105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customFormat="false" ht="12.75" hidden="false" customHeight="false" outlineLevel="0" collapsed="false">
      <c r="B176" s="104"/>
      <c r="C176" s="105"/>
      <c r="D176" s="105"/>
      <c r="E176" s="105"/>
      <c r="F176" s="105"/>
      <c r="G176" s="105"/>
      <c r="H176" s="105"/>
      <c r="I176" s="105"/>
      <c r="J176" s="105"/>
      <c r="K176" s="105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customFormat="false" ht="12.75" hidden="false" customHeight="false" outlineLevel="0" collapsed="false">
      <c r="B177" s="104"/>
      <c r="C177" s="105"/>
      <c r="D177" s="105"/>
      <c r="E177" s="105"/>
      <c r="F177" s="105"/>
      <c r="G177" s="105"/>
      <c r="H177" s="105"/>
      <c r="I177" s="105"/>
      <c r="J177" s="105"/>
      <c r="K177" s="105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customFormat="false" ht="12.75" hidden="false" customHeight="false" outlineLevel="0" collapsed="false">
      <c r="B178" s="104"/>
      <c r="C178" s="105"/>
      <c r="D178" s="105"/>
      <c r="E178" s="105"/>
      <c r="F178" s="105"/>
      <c r="G178" s="105"/>
      <c r="H178" s="105"/>
      <c r="I178" s="105"/>
      <c r="J178" s="105"/>
      <c r="K178" s="105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customFormat="false" ht="12.75" hidden="false" customHeight="false" outlineLevel="0" collapsed="false">
      <c r="B179" s="104"/>
      <c r="C179" s="105"/>
      <c r="D179" s="105"/>
      <c r="E179" s="105"/>
      <c r="F179" s="105"/>
      <c r="G179" s="105"/>
      <c r="H179" s="105"/>
      <c r="I179" s="105"/>
      <c r="J179" s="105"/>
      <c r="K179" s="105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customFormat="false" ht="12.75" hidden="false" customHeight="false" outlineLevel="0" collapsed="false">
      <c r="B180" s="104"/>
      <c r="C180" s="105"/>
      <c r="D180" s="105"/>
      <c r="E180" s="105"/>
      <c r="F180" s="105"/>
      <c r="G180" s="105"/>
      <c r="H180" s="105"/>
      <c r="I180" s="105"/>
      <c r="J180" s="105"/>
      <c r="K180" s="105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customFormat="false" ht="12.75" hidden="false" customHeight="false" outlineLevel="0" collapsed="false">
      <c r="B181" s="104"/>
      <c r="C181" s="105"/>
      <c r="D181" s="105"/>
      <c r="E181" s="105"/>
      <c r="F181" s="105"/>
      <c r="G181" s="105"/>
      <c r="H181" s="105"/>
      <c r="I181" s="105"/>
      <c r="J181" s="105"/>
      <c r="K181" s="105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customFormat="false" ht="12.75" hidden="false" customHeight="false" outlineLevel="0" collapsed="false">
      <c r="B182" s="104"/>
      <c r="C182" s="105"/>
      <c r="D182" s="105"/>
      <c r="E182" s="105"/>
      <c r="F182" s="105"/>
      <c r="G182" s="105"/>
      <c r="H182" s="105"/>
      <c r="I182" s="105"/>
      <c r="J182" s="105"/>
      <c r="K182" s="105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customFormat="false" ht="12.75" hidden="false" customHeight="false" outlineLevel="0" collapsed="false">
      <c r="B183" s="104"/>
      <c r="C183" s="105"/>
      <c r="D183" s="105"/>
      <c r="E183" s="105"/>
      <c r="F183" s="105"/>
      <c r="G183" s="105"/>
      <c r="H183" s="105"/>
      <c r="I183" s="105"/>
      <c r="J183" s="105"/>
      <c r="K183" s="105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customFormat="false" ht="12.75" hidden="false" customHeight="false" outlineLevel="0" collapsed="false">
      <c r="B184" s="104"/>
      <c r="C184" s="105"/>
      <c r="D184" s="105"/>
      <c r="E184" s="105"/>
      <c r="F184" s="105"/>
      <c r="G184" s="105"/>
      <c r="H184" s="105"/>
      <c r="I184" s="105"/>
      <c r="J184" s="105"/>
      <c r="K184" s="105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customFormat="false" ht="12.75" hidden="false" customHeight="false" outlineLevel="0" collapsed="false">
      <c r="B185" s="104"/>
      <c r="C185" s="105"/>
      <c r="D185" s="105"/>
      <c r="E185" s="105"/>
      <c r="F185" s="105"/>
      <c r="G185" s="105"/>
      <c r="H185" s="105"/>
      <c r="I185" s="105"/>
      <c r="J185" s="105"/>
      <c r="K185" s="105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customFormat="false" ht="12.75" hidden="false" customHeight="false" outlineLevel="0" collapsed="false">
      <c r="B186" s="104"/>
      <c r="C186" s="105"/>
      <c r="D186" s="105"/>
      <c r="E186" s="105"/>
      <c r="F186" s="105"/>
      <c r="G186" s="105"/>
      <c r="H186" s="105"/>
      <c r="I186" s="105"/>
      <c r="J186" s="105"/>
      <c r="K186" s="105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customFormat="false" ht="12.75" hidden="false" customHeight="false" outlineLevel="0" collapsed="false">
      <c r="B187" s="104"/>
      <c r="C187" s="105"/>
      <c r="D187" s="105"/>
      <c r="E187" s="105"/>
      <c r="F187" s="105"/>
      <c r="G187" s="105"/>
      <c r="H187" s="105"/>
      <c r="I187" s="105"/>
      <c r="J187" s="105"/>
      <c r="K187" s="105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customFormat="false" ht="12.75" hidden="false" customHeight="false" outlineLevel="0" collapsed="false">
      <c r="B188" s="104"/>
      <c r="C188" s="105"/>
      <c r="D188" s="105"/>
      <c r="E188" s="105"/>
      <c r="F188" s="105"/>
      <c r="G188" s="105"/>
      <c r="H188" s="105"/>
      <c r="I188" s="105"/>
      <c r="J188" s="105"/>
      <c r="K188" s="105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customFormat="false" ht="12.75" hidden="false" customHeight="false" outlineLevel="0" collapsed="false">
      <c r="B189" s="104"/>
      <c r="C189" s="105"/>
      <c r="D189" s="105"/>
      <c r="E189" s="105"/>
      <c r="F189" s="105"/>
      <c r="G189" s="105"/>
      <c r="H189" s="105"/>
      <c r="I189" s="105"/>
      <c r="J189" s="105"/>
      <c r="K189" s="105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customFormat="false" ht="12.75" hidden="false" customHeight="false" outlineLevel="0" collapsed="false">
      <c r="B190" s="104"/>
      <c r="C190" s="105"/>
      <c r="D190" s="105"/>
      <c r="E190" s="105"/>
      <c r="F190" s="105"/>
      <c r="G190" s="105"/>
      <c r="H190" s="105"/>
      <c r="I190" s="105"/>
      <c r="J190" s="105"/>
      <c r="K190" s="105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customFormat="false" ht="12.75" hidden="false" customHeight="false" outlineLevel="0" collapsed="false">
      <c r="B191" s="104"/>
      <c r="C191" s="105"/>
      <c r="D191" s="105"/>
      <c r="E191" s="105"/>
      <c r="F191" s="105"/>
      <c r="G191" s="105"/>
      <c r="H191" s="105"/>
      <c r="I191" s="105"/>
      <c r="J191" s="105"/>
      <c r="K191" s="105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customFormat="false" ht="12.75" hidden="false" customHeight="false" outlineLevel="0" collapsed="false">
      <c r="B192" s="104"/>
      <c r="C192" s="105"/>
      <c r="D192" s="105"/>
      <c r="E192" s="105"/>
      <c r="F192" s="105"/>
      <c r="G192" s="105"/>
      <c r="H192" s="105"/>
      <c r="I192" s="105"/>
      <c r="J192" s="105"/>
      <c r="K192" s="105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customFormat="false" ht="12.75" hidden="false" customHeight="false" outlineLevel="0" collapsed="false">
      <c r="B193" s="104"/>
      <c r="C193" s="105"/>
      <c r="D193" s="105"/>
      <c r="E193" s="105"/>
      <c r="F193" s="105"/>
      <c r="G193" s="105"/>
      <c r="H193" s="105"/>
      <c r="I193" s="105"/>
      <c r="J193" s="105"/>
      <c r="K193" s="105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customFormat="false" ht="12.75" hidden="false" customHeight="false" outlineLevel="0" collapsed="false">
      <c r="B194" s="104"/>
      <c r="C194" s="105"/>
      <c r="D194" s="105"/>
      <c r="E194" s="105"/>
      <c r="F194" s="105"/>
      <c r="G194" s="105"/>
      <c r="H194" s="105"/>
      <c r="I194" s="105"/>
      <c r="J194" s="105"/>
      <c r="K194" s="105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customFormat="false" ht="12.75" hidden="false" customHeight="false" outlineLevel="0" collapsed="false">
      <c r="B195" s="104"/>
      <c r="C195" s="105"/>
      <c r="D195" s="105"/>
      <c r="E195" s="105"/>
      <c r="F195" s="105"/>
      <c r="G195" s="105"/>
      <c r="H195" s="105"/>
      <c r="I195" s="105"/>
      <c r="J195" s="105"/>
      <c r="K195" s="105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customFormat="false" ht="12.75" hidden="false" customHeight="false" outlineLevel="0" collapsed="false">
      <c r="B196" s="104"/>
      <c r="C196" s="105"/>
      <c r="D196" s="105"/>
      <c r="E196" s="105"/>
      <c r="F196" s="105"/>
      <c r="G196" s="105"/>
      <c r="H196" s="105"/>
      <c r="I196" s="105"/>
      <c r="J196" s="105"/>
      <c r="K196" s="105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customFormat="false" ht="12.75" hidden="false" customHeight="false" outlineLevel="0" collapsed="false">
      <c r="B197" s="104"/>
      <c r="C197" s="105"/>
      <c r="D197" s="105"/>
      <c r="E197" s="105"/>
      <c r="F197" s="105"/>
      <c r="G197" s="105"/>
      <c r="H197" s="105"/>
      <c r="I197" s="105"/>
      <c r="J197" s="105"/>
      <c r="K197" s="105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customFormat="false" ht="12.75" hidden="false" customHeight="false" outlineLevel="0" collapsed="false">
      <c r="B198" s="104"/>
      <c r="C198" s="105"/>
      <c r="D198" s="105"/>
      <c r="E198" s="105"/>
      <c r="F198" s="105"/>
      <c r="G198" s="105"/>
      <c r="H198" s="105"/>
      <c r="I198" s="105"/>
      <c r="J198" s="105"/>
      <c r="K198" s="105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customFormat="false" ht="12.75" hidden="false" customHeight="false" outlineLevel="0" collapsed="false">
      <c r="B199" s="104"/>
      <c r="C199" s="105"/>
      <c r="D199" s="105"/>
      <c r="E199" s="105"/>
      <c r="F199" s="105"/>
      <c r="G199" s="105"/>
      <c r="H199" s="105"/>
      <c r="I199" s="105"/>
      <c r="J199" s="105"/>
      <c r="K199" s="105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customFormat="false" ht="12.75" hidden="false" customHeight="false" outlineLevel="0" collapsed="false">
      <c r="B200" s="104"/>
      <c r="C200" s="105"/>
      <c r="D200" s="105"/>
      <c r="E200" s="105"/>
      <c r="F200" s="105"/>
      <c r="G200" s="105"/>
      <c r="H200" s="105"/>
      <c r="I200" s="105"/>
      <c r="J200" s="105"/>
      <c r="K200" s="105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customFormat="false" ht="12.75" hidden="false" customHeight="false" outlineLevel="0" collapsed="false">
      <c r="B201" s="104"/>
      <c r="C201" s="105"/>
      <c r="D201" s="105"/>
      <c r="E201" s="105"/>
      <c r="F201" s="105"/>
      <c r="G201" s="105"/>
      <c r="H201" s="105"/>
      <c r="I201" s="105"/>
      <c r="J201" s="105"/>
      <c r="K201" s="105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customFormat="false" ht="12.75" hidden="false" customHeight="false" outlineLevel="0" collapsed="false">
      <c r="B202" s="104"/>
      <c r="C202" s="105"/>
      <c r="D202" s="105"/>
      <c r="E202" s="105"/>
      <c r="F202" s="105"/>
      <c r="G202" s="105"/>
      <c r="H202" s="105"/>
      <c r="I202" s="105"/>
      <c r="J202" s="105"/>
      <c r="K202" s="105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customFormat="false" ht="12.75" hidden="false" customHeight="false" outlineLevel="0" collapsed="false">
      <c r="B203" s="104"/>
      <c r="C203" s="105"/>
      <c r="D203" s="105"/>
      <c r="E203" s="105"/>
      <c r="F203" s="105"/>
      <c r="G203" s="105"/>
      <c r="H203" s="105"/>
      <c r="I203" s="105"/>
      <c r="J203" s="105"/>
      <c r="K203" s="105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customFormat="false" ht="12.75" hidden="false" customHeight="false" outlineLevel="0" collapsed="false">
      <c r="B204" s="104"/>
      <c r="C204" s="105"/>
      <c r="D204" s="105"/>
      <c r="E204" s="105"/>
      <c r="F204" s="105"/>
      <c r="G204" s="105"/>
      <c r="H204" s="105"/>
      <c r="I204" s="105"/>
      <c r="J204" s="105"/>
      <c r="K204" s="105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customFormat="false" ht="12.75" hidden="false" customHeight="false" outlineLevel="0" collapsed="false">
      <c r="B205" s="104"/>
      <c r="C205" s="105"/>
      <c r="D205" s="105"/>
      <c r="E205" s="105"/>
      <c r="F205" s="105"/>
      <c r="G205" s="105"/>
      <c r="H205" s="105"/>
      <c r="I205" s="105"/>
      <c r="J205" s="105"/>
      <c r="K205" s="105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customFormat="false" ht="12.75" hidden="false" customHeight="false" outlineLevel="0" collapsed="false">
      <c r="B206" s="104"/>
      <c r="C206" s="105"/>
      <c r="D206" s="105"/>
      <c r="E206" s="105"/>
      <c r="F206" s="105"/>
      <c r="G206" s="105"/>
      <c r="H206" s="105"/>
      <c r="I206" s="105"/>
      <c r="J206" s="105"/>
      <c r="K206" s="105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customFormat="false" ht="12.75" hidden="false" customHeight="false" outlineLevel="0" collapsed="false">
      <c r="B207" s="104"/>
      <c r="C207" s="105"/>
      <c r="D207" s="105"/>
      <c r="E207" s="105"/>
      <c r="F207" s="105"/>
      <c r="G207" s="105"/>
      <c r="H207" s="105"/>
      <c r="I207" s="105"/>
      <c r="J207" s="105"/>
      <c r="K207" s="105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customFormat="false" ht="12.75" hidden="false" customHeight="false" outlineLevel="0" collapsed="false">
      <c r="B208" s="104"/>
      <c r="C208" s="105"/>
      <c r="D208" s="105"/>
      <c r="E208" s="105"/>
      <c r="F208" s="105"/>
      <c r="G208" s="105"/>
      <c r="H208" s="105"/>
      <c r="I208" s="105"/>
      <c r="J208" s="105"/>
      <c r="K208" s="105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customFormat="false" ht="12.75" hidden="false" customHeight="false" outlineLevel="0" collapsed="false">
      <c r="B209" s="104"/>
      <c r="C209" s="105"/>
      <c r="D209" s="105"/>
      <c r="E209" s="105"/>
      <c r="F209" s="105"/>
      <c r="G209" s="105"/>
      <c r="H209" s="105"/>
      <c r="I209" s="105"/>
      <c r="J209" s="105"/>
      <c r="K209" s="105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customFormat="false" ht="12.75" hidden="false" customHeight="false" outlineLevel="0" collapsed="false">
      <c r="B210" s="104"/>
      <c r="C210" s="105"/>
      <c r="D210" s="105"/>
      <c r="E210" s="105"/>
      <c r="F210" s="105"/>
      <c r="G210" s="105"/>
      <c r="H210" s="105"/>
      <c r="I210" s="105"/>
      <c r="J210" s="105"/>
      <c r="K210" s="105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customFormat="false" ht="12.75" hidden="false" customHeight="false" outlineLevel="0" collapsed="false">
      <c r="B211" s="104"/>
      <c r="C211" s="105"/>
      <c r="D211" s="105"/>
      <c r="E211" s="105"/>
      <c r="F211" s="105"/>
      <c r="G211" s="105"/>
      <c r="H211" s="105"/>
      <c r="I211" s="105"/>
      <c r="J211" s="105"/>
      <c r="K211" s="105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customFormat="false" ht="12.75" hidden="false" customHeight="false" outlineLevel="0" collapsed="false">
      <c r="B212" s="104"/>
      <c r="C212" s="105"/>
      <c r="D212" s="105"/>
      <c r="E212" s="105"/>
      <c r="F212" s="105"/>
      <c r="G212" s="105"/>
      <c r="H212" s="105"/>
      <c r="I212" s="105"/>
      <c r="J212" s="105"/>
      <c r="K212" s="105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customFormat="false" ht="12.75" hidden="false" customHeight="false" outlineLevel="0" collapsed="false">
      <c r="B213" s="104"/>
      <c r="C213" s="105"/>
      <c r="D213" s="105"/>
      <c r="E213" s="105"/>
      <c r="F213" s="105"/>
      <c r="G213" s="105"/>
      <c r="H213" s="105"/>
      <c r="I213" s="105"/>
      <c r="J213" s="105"/>
      <c r="K213" s="105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customFormat="false" ht="12.75" hidden="false" customHeight="false" outlineLevel="0" collapsed="false">
      <c r="B214" s="104"/>
      <c r="C214" s="105"/>
      <c r="D214" s="105"/>
      <c r="E214" s="105"/>
      <c r="F214" s="105"/>
      <c r="G214" s="105"/>
      <c r="H214" s="105"/>
      <c r="I214" s="105"/>
      <c r="J214" s="105"/>
      <c r="K214" s="105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customFormat="false" ht="12.75" hidden="false" customHeight="false" outlineLevel="0" collapsed="false">
      <c r="B215" s="104"/>
      <c r="C215" s="105"/>
      <c r="D215" s="105"/>
      <c r="E215" s="105"/>
      <c r="F215" s="105"/>
      <c r="G215" s="105"/>
      <c r="H215" s="105"/>
      <c r="I215" s="105"/>
      <c r="J215" s="105"/>
      <c r="K215" s="105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customFormat="false" ht="12.75" hidden="false" customHeight="false" outlineLevel="0" collapsed="false">
      <c r="B216" s="104"/>
      <c r="C216" s="105"/>
      <c r="D216" s="105"/>
      <c r="E216" s="105"/>
      <c r="F216" s="105"/>
      <c r="G216" s="105"/>
      <c r="H216" s="105"/>
      <c r="I216" s="105"/>
      <c r="J216" s="105"/>
      <c r="K216" s="105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customFormat="false" ht="12.75" hidden="false" customHeight="false" outlineLevel="0" collapsed="false">
      <c r="B217" s="104"/>
      <c r="C217" s="105"/>
      <c r="D217" s="105"/>
      <c r="E217" s="105"/>
      <c r="F217" s="105"/>
      <c r="G217" s="105"/>
      <c r="H217" s="105"/>
      <c r="I217" s="105"/>
      <c r="J217" s="105"/>
      <c r="K217" s="105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customFormat="false" ht="12.75" hidden="false" customHeight="false" outlineLevel="0" collapsed="false">
      <c r="B218" s="104"/>
      <c r="C218" s="105"/>
      <c r="D218" s="105"/>
      <c r="E218" s="105"/>
      <c r="F218" s="105"/>
      <c r="G218" s="105"/>
      <c r="H218" s="105"/>
      <c r="I218" s="105"/>
      <c r="J218" s="105"/>
      <c r="K218" s="105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customFormat="false" ht="12.75" hidden="false" customHeight="false" outlineLevel="0" collapsed="false">
      <c r="B219" s="104"/>
      <c r="C219" s="105"/>
      <c r="D219" s="105"/>
      <c r="E219" s="105"/>
      <c r="F219" s="105"/>
      <c r="G219" s="105"/>
      <c r="H219" s="105"/>
      <c r="I219" s="105"/>
      <c r="J219" s="105"/>
      <c r="K219" s="105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customFormat="false" ht="12.75" hidden="false" customHeight="false" outlineLevel="0" collapsed="false">
      <c r="B220" s="104"/>
      <c r="C220" s="105"/>
      <c r="D220" s="105"/>
      <c r="E220" s="105"/>
      <c r="F220" s="105"/>
      <c r="G220" s="105"/>
      <c r="H220" s="105"/>
      <c r="I220" s="105"/>
      <c r="J220" s="105"/>
      <c r="K220" s="105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customFormat="false" ht="12.75" hidden="false" customHeight="false" outlineLevel="0" collapsed="false">
      <c r="B221" s="104"/>
      <c r="C221" s="105"/>
      <c r="D221" s="105"/>
      <c r="E221" s="105"/>
      <c r="F221" s="105"/>
      <c r="G221" s="105"/>
      <c r="H221" s="105"/>
      <c r="I221" s="105"/>
      <c r="J221" s="105"/>
      <c r="K221" s="105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customFormat="false" ht="12.75" hidden="false" customHeight="false" outlineLevel="0" collapsed="false">
      <c r="B222" s="104"/>
      <c r="C222" s="105"/>
      <c r="D222" s="105"/>
      <c r="E222" s="105"/>
      <c r="F222" s="105"/>
      <c r="G222" s="105"/>
      <c r="H222" s="105"/>
      <c r="I222" s="105"/>
      <c r="J222" s="105"/>
      <c r="K222" s="105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customFormat="false" ht="12.75" hidden="false" customHeight="false" outlineLevel="0" collapsed="false">
      <c r="B223" s="104"/>
      <c r="C223" s="105"/>
      <c r="D223" s="105"/>
      <c r="E223" s="105"/>
      <c r="F223" s="105"/>
      <c r="G223" s="105"/>
      <c r="H223" s="105"/>
      <c r="I223" s="105"/>
      <c r="J223" s="105"/>
      <c r="K223" s="105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customFormat="false" ht="12.75" hidden="false" customHeight="false" outlineLevel="0" collapsed="false">
      <c r="B224" s="104"/>
      <c r="C224" s="105"/>
      <c r="D224" s="105"/>
      <c r="E224" s="105"/>
      <c r="F224" s="105"/>
      <c r="G224" s="105"/>
      <c r="H224" s="105"/>
      <c r="I224" s="105"/>
      <c r="J224" s="105"/>
      <c r="K224" s="105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customFormat="false" ht="12.75" hidden="false" customHeight="false" outlineLevel="0" collapsed="false">
      <c r="B225" s="104"/>
      <c r="C225" s="105"/>
      <c r="D225" s="105"/>
      <c r="E225" s="105"/>
      <c r="F225" s="105"/>
      <c r="G225" s="105"/>
      <c r="H225" s="105"/>
      <c r="I225" s="105"/>
      <c r="J225" s="105"/>
      <c r="K225" s="105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customFormat="false" ht="12.75" hidden="false" customHeight="false" outlineLevel="0" collapsed="false">
      <c r="B226" s="104"/>
      <c r="C226" s="105"/>
      <c r="D226" s="105"/>
      <c r="E226" s="105"/>
      <c r="F226" s="105"/>
      <c r="G226" s="105"/>
      <c r="H226" s="105"/>
      <c r="I226" s="105"/>
      <c r="J226" s="105"/>
      <c r="K226" s="105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customFormat="false" ht="12.75" hidden="false" customHeight="false" outlineLevel="0" collapsed="false">
      <c r="B227" s="104"/>
      <c r="C227" s="105"/>
      <c r="D227" s="105"/>
      <c r="E227" s="105"/>
      <c r="F227" s="105"/>
      <c r="G227" s="105"/>
      <c r="H227" s="105"/>
      <c r="I227" s="105"/>
      <c r="J227" s="105"/>
      <c r="K227" s="105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customFormat="false" ht="12.75" hidden="false" customHeight="false" outlineLevel="0" collapsed="false">
      <c r="B228" s="104"/>
      <c r="C228" s="105"/>
      <c r="D228" s="105"/>
      <c r="E228" s="105"/>
      <c r="F228" s="105"/>
      <c r="G228" s="105"/>
      <c r="H228" s="105"/>
      <c r="I228" s="105"/>
      <c r="J228" s="105"/>
      <c r="K228" s="105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customFormat="false" ht="12.75" hidden="false" customHeight="false" outlineLevel="0" collapsed="false">
      <c r="B229" s="104"/>
      <c r="C229" s="105"/>
      <c r="D229" s="105"/>
      <c r="E229" s="105"/>
      <c r="F229" s="105"/>
      <c r="G229" s="105"/>
      <c r="H229" s="105"/>
      <c r="I229" s="105"/>
      <c r="J229" s="105"/>
      <c r="K229" s="105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customFormat="false" ht="12.75" hidden="false" customHeight="false" outlineLevel="0" collapsed="false">
      <c r="B230" s="104"/>
      <c r="C230" s="105"/>
      <c r="D230" s="105"/>
      <c r="E230" s="105"/>
      <c r="F230" s="105"/>
      <c r="G230" s="105"/>
      <c r="H230" s="105"/>
      <c r="I230" s="105"/>
      <c r="J230" s="105"/>
      <c r="K230" s="105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customFormat="false" ht="12.75" hidden="false" customHeight="false" outlineLevel="0" collapsed="false">
      <c r="B231" s="104"/>
      <c r="C231" s="105"/>
      <c r="D231" s="105"/>
      <c r="E231" s="105"/>
      <c r="F231" s="105"/>
      <c r="G231" s="105"/>
      <c r="H231" s="105"/>
      <c r="I231" s="105"/>
      <c r="J231" s="105"/>
      <c r="K231" s="105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customFormat="false" ht="12.75" hidden="false" customHeight="false" outlineLevel="0" collapsed="false">
      <c r="B232" s="104"/>
      <c r="C232" s="105"/>
      <c r="D232" s="105"/>
      <c r="E232" s="105"/>
      <c r="F232" s="105"/>
      <c r="G232" s="105"/>
      <c r="H232" s="105"/>
      <c r="I232" s="105"/>
      <c r="J232" s="105"/>
      <c r="K232" s="105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customFormat="false" ht="12.75" hidden="false" customHeight="false" outlineLevel="0" collapsed="false">
      <c r="B233" s="104"/>
      <c r="C233" s="105"/>
      <c r="D233" s="105"/>
      <c r="E233" s="105"/>
      <c r="F233" s="105"/>
      <c r="G233" s="105"/>
      <c r="H233" s="105"/>
      <c r="I233" s="105"/>
      <c r="J233" s="105"/>
      <c r="K233" s="105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customFormat="false" ht="12.75" hidden="false" customHeight="false" outlineLevel="0" collapsed="false">
      <c r="B234" s="104"/>
      <c r="C234" s="105"/>
      <c r="D234" s="105"/>
      <c r="E234" s="105"/>
      <c r="F234" s="105"/>
      <c r="G234" s="105"/>
      <c r="H234" s="105"/>
      <c r="I234" s="105"/>
      <c r="J234" s="105"/>
      <c r="K234" s="105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customFormat="false" ht="12.75" hidden="false" customHeight="false" outlineLevel="0" collapsed="false">
      <c r="B235" s="104"/>
      <c r="C235" s="105"/>
      <c r="D235" s="105"/>
      <c r="E235" s="105"/>
      <c r="F235" s="105"/>
      <c r="G235" s="105"/>
      <c r="H235" s="105"/>
      <c r="I235" s="105"/>
      <c r="J235" s="105"/>
      <c r="K235" s="105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customFormat="false" ht="12.75" hidden="false" customHeight="false" outlineLevel="0" collapsed="false">
      <c r="B236" s="104"/>
      <c r="C236" s="105"/>
      <c r="D236" s="105"/>
      <c r="E236" s="105"/>
      <c r="F236" s="105"/>
      <c r="G236" s="105"/>
      <c r="H236" s="105"/>
      <c r="I236" s="105"/>
      <c r="J236" s="105"/>
      <c r="K236" s="105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customFormat="false" ht="12.75" hidden="false" customHeight="false" outlineLevel="0" collapsed="false">
      <c r="B237" s="104"/>
      <c r="C237" s="105"/>
      <c r="D237" s="105"/>
      <c r="E237" s="105"/>
      <c r="F237" s="105"/>
      <c r="G237" s="105"/>
      <c r="H237" s="105"/>
      <c r="I237" s="105"/>
      <c r="J237" s="105"/>
      <c r="K237" s="105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customFormat="false" ht="12.75" hidden="false" customHeight="false" outlineLevel="0" collapsed="false">
      <c r="B238" s="104"/>
      <c r="C238" s="105"/>
      <c r="D238" s="105"/>
      <c r="E238" s="105"/>
      <c r="F238" s="105"/>
      <c r="G238" s="105"/>
      <c r="H238" s="105"/>
      <c r="I238" s="105"/>
      <c r="J238" s="105"/>
      <c r="K238" s="105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customFormat="false" ht="12.75" hidden="false" customHeight="false" outlineLevel="0" collapsed="false">
      <c r="B239" s="104"/>
      <c r="C239" s="105"/>
      <c r="D239" s="105"/>
      <c r="E239" s="105"/>
      <c r="F239" s="105"/>
      <c r="G239" s="105"/>
      <c r="H239" s="105"/>
      <c r="I239" s="105"/>
      <c r="J239" s="105"/>
      <c r="K239" s="105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customFormat="false" ht="12.75" hidden="false" customHeight="false" outlineLevel="0" collapsed="false">
      <c r="B240" s="104"/>
      <c r="C240" s="105"/>
      <c r="D240" s="105"/>
      <c r="E240" s="105"/>
      <c r="F240" s="105"/>
      <c r="G240" s="105"/>
      <c r="H240" s="105"/>
      <c r="I240" s="105"/>
      <c r="J240" s="105"/>
      <c r="K240" s="105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customFormat="false" ht="12.75" hidden="false" customHeight="false" outlineLevel="0" collapsed="false">
      <c r="B241" s="104"/>
      <c r="C241" s="105"/>
      <c r="D241" s="105"/>
      <c r="E241" s="105"/>
      <c r="F241" s="105"/>
      <c r="G241" s="105"/>
      <c r="H241" s="105"/>
      <c r="I241" s="105"/>
      <c r="J241" s="105"/>
      <c r="K241" s="105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customFormat="false" ht="12.75" hidden="false" customHeight="false" outlineLevel="0" collapsed="false">
      <c r="B242" s="104"/>
      <c r="C242" s="105"/>
      <c r="D242" s="105"/>
      <c r="E242" s="105"/>
      <c r="F242" s="105"/>
      <c r="G242" s="105"/>
      <c r="H242" s="105"/>
      <c r="I242" s="105"/>
      <c r="J242" s="105"/>
      <c r="K242" s="105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customFormat="false" ht="12.75" hidden="false" customHeight="false" outlineLevel="0" collapsed="false">
      <c r="B243" s="104"/>
      <c r="C243" s="105"/>
      <c r="D243" s="105"/>
      <c r="E243" s="105"/>
      <c r="F243" s="105"/>
      <c r="G243" s="105"/>
      <c r="H243" s="105"/>
      <c r="I243" s="105"/>
      <c r="J243" s="105"/>
      <c r="K243" s="105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customFormat="false" ht="12.75" hidden="false" customHeight="false" outlineLevel="0" collapsed="false">
      <c r="B244" s="104"/>
      <c r="C244" s="105"/>
      <c r="D244" s="105"/>
      <c r="E244" s="105"/>
      <c r="F244" s="105"/>
      <c r="G244" s="105"/>
      <c r="H244" s="105"/>
      <c r="I244" s="105"/>
      <c r="J244" s="105"/>
      <c r="K244" s="105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customFormat="false" ht="12.75" hidden="false" customHeight="false" outlineLevel="0" collapsed="false">
      <c r="B245" s="104"/>
      <c r="C245" s="105"/>
      <c r="D245" s="105"/>
      <c r="E245" s="105"/>
      <c r="F245" s="105"/>
      <c r="G245" s="105"/>
      <c r="H245" s="105"/>
      <c r="I245" s="105"/>
      <c r="J245" s="105"/>
      <c r="K245" s="105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customFormat="false" ht="12.75" hidden="false" customHeight="false" outlineLevel="0" collapsed="false">
      <c r="B246" s="104"/>
      <c r="C246" s="105"/>
      <c r="D246" s="105"/>
      <c r="E246" s="105"/>
      <c r="F246" s="105"/>
      <c r="G246" s="105"/>
      <c r="H246" s="105"/>
      <c r="I246" s="105"/>
      <c r="J246" s="105"/>
      <c r="K246" s="105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customFormat="false" ht="12.75" hidden="false" customHeight="false" outlineLevel="0" collapsed="false">
      <c r="B247" s="104"/>
      <c r="C247" s="105"/>
      <c r="D247" s="105"/>
      <c r="E247" s="105"/>
      <c r="F247" s="105"/>
      <c r="G247" s="105"/>
      <c r="H247" s="105"/>
      <c r="I247" s="105"/>
      <c r="J247" s="105"/>
      <c r="K247" s="105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customFormat="false" ht="12.75" hidden="false" customHeight="false" outlineLevel="0" collapsed="false">
      <c r="B248" s="104"/>
      <c r="C248" s="105"/>
      <c r="D248" s="105"/>
      <c r="E248" s="105"/>
      <c r="F248" s="105"/>
      <c r="G248" s="105"/>
      <c r="H248" s="105"/>
      <c r="I248" s="105"/>
      <c r="J248" s="105"/>
      <c r="K248" s="105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customFormat="false" ht="12.75" hidden="false" customHeight="false" outlineLevel="0" collapsed="false">
      <c r="B249" s="104"/>
      <c r="C249" s="105"/>
      <c r="D249" s="105"/>
      <c r="E249" s="105"/>
      <c r="F249" s="105"/>
      <c r="G249" s="105"/>
      <c r="H249" s="105"/>
      <c r="I249" s="105"/>
      <c r="J249" s="105"/>
      <c r="K249" s="105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customFormat="false" ht="12.75" hidden="false" customHeight="false" outlineLevel="0" collapsed="false">
      <c r="B250" s="104"/>
      <c r="C250" s="105"/>
      <c r="D250" s="105"/>
      <c r="E250" s="105"/>
      <c r="F250" s="105"/>
      <c r="G250" s="105"/>
      <c r="H250" s="105"/>
      <c r="I250" s="105"/>
      <c r="J250" s="105"/>
      <c r="K250" s="105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customFormat="false" ht="12.75" hidden="false" customHeight="false" outlineLevel="0" collapsed="false">
      <c r="B251" s="104"/>
      <c r="C251" s="105"/>
      <c r="D251" s="105"/>
      <c r="E251" s="105"/>
      <c r="F251" s="105"/>
      <c r="G251" s="105"/>
      <c r="H251" s="105"/>
      <c r="I251" s="105"/>
      <c r="J251" s="105"/>
      <c r="K251" s="105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customFormat="false" ht="12.75" hidden="false" customHeight="false" outlineLevel="0" collapsed="false">
      <c r="B252" s="104"/>
      <c r="C252" s="105"/>
      <c r="D252" s="105"/>
      <c r="E252" s="105"/>
      <c r="F252" s="105"/>
      <c r="G252" s="105"/>
      <c r="H252" s="105"/>
      <c r="I252" s="105"/>
      <c r="J252" s="105"/>
      <c r="K252" s="105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customFormat="false" ht="12.75" hidden="false" customHeight="false" outlineLevel="0" collapsed="false">
      <c r="B253" s="104"/>
      <c r="C253" s="105"/>
      <c r="D253" s="105"/>
      <c r="E253" s="105"/>
      <c r="F253" s="105"/>
      <c r="G253" s="105"/>
      <c r="H253" s="105"/>
      <c r="I253" s="105"/>
      <c r="J253" s="105"/>
      <c r="K253" s="105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customFormat="false" ht="12.75" hidden="false" customHeight="false" outlineLevel="0" collapsed="false">
      <c r="B254" s="104"/>
      <c r="C254" s="105"/>
      <c r="D254" s="105"/>
      <c r="E254" s="105"/>
      <c r="F254" s="105"/>
      <c r="G254" s="105"/>
      <c r="H254" s="105"/>
      <c r="I254" s="105"/>
      <c r="J254" s="105"/>
      <c r="K254" s="105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customFormat="false" ht="12.75" hidden="false" customHeight="false" outlineLevel="0" collapsed="false">
      <c r="B255" s="104"/>
      <c r="C255" s="105"/>
      <c r="D255" s="105"/>
      <c r="E255" s="105"/>
      <c r="F255" s="105"/>
      <c r="G255" s="105"/>
      <c r="H255" s="105"/>
      <c r="I255" s="105"/>
      <c r="J255" s="105"/>
      <c r="K255" s="105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customFormat="false" ht="12.75" hidden="false" customHeight="false" outlineLevel="0" collapsed="false">
      <c r="B256" s="104"/>
      <c r="C256" s="105"/>
      <c r="D256" s="105"/>
      <c r="E256" s="105"/>
      <c r="F256" s="105"/>
      <c r="G256" s="105"/>
      <c r="H256" s="105"/>
      <c r="I256" s="105"/>
      <c r="J256" s="105"/>
      <c r="K256" s="105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customFormat="false" ht="12.75" hidden="false" customHeight="false" outlineLevel="0" collapsed="false">
      <c r="B257" s="104"/>
      <c r="C257" s="105"/>
      <c r="D257" s="105"/>
      <c r="E257" s="105"/>
      <c r="F257" s="105"/>
      <c r="G257" s="105"/>
      <c r="H257" s="105"/>
      <c r="I257" s="105"/>
      <c r="J257" s="105"/>
      <c r="K257" s="105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customFormat="false" ht="12.75" hidden="false" customHeight="false" outlineLevel="0" collapsed="false">
      <c r="B258" s="104"/>
      <c r="C258" s="105"/>
      <c r="D258" s="105"/>
      <c r="E258" s="105"/>
      <c r="F258" s="105"/>
      <c r="G258" s="105"/>
      <c r="H258" s="105"/>
      <c r="I258" s="105"/>
      <c r="J258" s="105"/>
      <c r="K258" s="105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customFormat="false" ht="12.75" hidden="false" customHeight="false" outlineLevel="0" collapsed="false">
      <c r="B259" s="104"/>
      <c r="C259" s="105"/>
      <c r="D259" s="105"/>
      <c r="E259" s="105"/>
      <c r="F259" s="105"/>
      <c r="G259" s="105"/>
      <c r="H259" s="105"/>
      <c r="I259" s="105"/>
      <c r="J259" s="105"/>
      <c r="K259" s="105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customFormat="false" ht="12.75" hidden="false" customHeight="false" outlineLevel="0" collapsed="false">
      <c r="B260" s="104"/>
      <c r="C260" s="105"/>
      <c r="D260" s="105"/>
      <c r="E260" s="105"/>
      <c r="F260" s="105"/>
      <c r="G260" s="105"/>
      <c r="H260" s="105"/>
      <c r="I260" s="105"/>
      <c r="J260" s="105"/>
      <c r="K260" s="105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customFormat="false" ht="12.75" hidden="false" customHeight="false" outlineLevel="0" collapsed="false">
      <c r="B261" s="104"/>
      <c r="C261" s="105"/>
      <c r="D261" s="105"/>
      <c r="E261" s="105"/>
      <c r="F261" s="105"/>
      <c r="G261" s="105"/>
      <c r="H261" s="105"/>
      <c r="I261" s="105"/>
      <c r="J261" s="105"/>
      <c r="K261" s="105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customFormat="false" ht="12.75" hidden="false" customHeight="false" outlineLevel="0" collapsed="false">
      <c r="B262" s="104"/>
      <c r="C262" s="105"/>
      <c r="D262" s="105"/>
      <c r="E262" s="105"/>
      <c r="F262" s="105"/>
      <c r="G262" s="105"/>
      <c r="H262" s="105"/>
      <c r="I262" s="105"/>
      <c r="J262" s="105"/>
      <c r="K262" s="105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customFormat="false" ht="12.75" hidden="false" customHeight="false" outlineLevel="0" collapsed="false">
      <c r="B263" s="104"/>
      <c r="C263" s="105"/>
      <c r="D263" s="105"/>
      <c r="E263" s="105"/>
      <c r="F263" s="105"/>
      <c r="G263" s="105"/>
      <c r="H263" s="105"/>
      <c r="I263" s="105"/>
      <c r="J263" s="105"/>
      <c r="K263" s="105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customFormat="false" ht="12.75" hidden="false" customHeight="false" outlineLevel="0" collapsed="false">
      <c r="B264" s="104"/>
      <c r="C264" s="105"/>
      <c r="D264" s="105"/>
      <c r="E264" s="105"/>
      <c r="F264" s="105"/>
      <c r="G264" s="105"/>
      <c r="H264" s="105"/>
      <c r="I264" s="105"/>
      <c r="J264" s="105"/>
      <c r="K264" s="105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customFormat="false" ht="12.75" hidden="false" customHeight="false" outlineLevel="0" collapsed="false">
      <c r="B265" s="104"/>
      <c r="C265" s="105"/>
      <c r="D265" s="105"/>
      <c r="E265" s="105"/>
      <c r="F265" s="105"/>
      <c r="G265" s="105"/>
      <c r="H265" s="105"/>
      <c r="I265" s="105"/>
      <c r="J265" s="105"/>
      <c r="K265" s="105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customFormat="false" ht="12.75" hidden="false" customHeight="false" outlineLevel="0" collapsed="false">
      <c r="B266" s="104"/>
      <c r="C266" s="105"/>
      <c r="D266" s="105"/>
      <c r="E266" s="105"/>
      <c r="F266" s="105"/>
      <c r="G266" s="105"/>
      <c r="H266" s="105"/>
      <c r="I266" s="105"/>
      <c r="J266" s="105"/>
      <c r="K266" s="105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customFormat="false" ht="12.75" hidden="false" customHeight="false" outlineLevel="0" collapsed="false">
      <c r="B267" s="104"/>
      <c r="C267" s="105"/>
      <c r="D267" s="105"/>
      <c r="E267" s="105"/>
      <c r="F267" s="105"/>
      <c r="G267" s="105"/>
      <c r="H267" s="105"/>
      <c r="I267" s="105"/>
      <c r="J267" s="105"/>
      <c r="K267" s="105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customFormat="false" ht="12.75" hidden="false" customHeight="false" outlineLevel="0" collapsed="false">
      <c r="B268" s="104"/>
      <c r="C268" s="105"/>
      <c r="D268" s="105"/>
      <c r="E268" s="105"/>
      <c r="F268" s="105"/>
      <c r="G268" s="105"/>
      <c r="H268" s="105"/>
      <c r="I268" s="105"/>
      <c r="J268" s="105"/>
      <c r="K268" s="105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customFormat="false" ht="12.75" hidden="false" customHeight="false" outlineLevel="0" collapsed="false">
      <c r="B269" s="104"/>
      <c r="C269" s="105"/>
      <c r="D269" s="105"/>
      <c r="E269" s="105"/>
      <c r="F269" s="105"/>
      <c r="G269" s="105"/>
      <c r="H269" s="105"/>
      <c r="I269" s="105"/>
      <c r="J269" s="105"/>
      <c r="K269" s="105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customFormat="false" ht="12.75" hidden="false" customHeight="false" outlineLevel="0" collapsed="false">
      <c r="B270" s="104"/>
      <c r="C270" s="105"/>
      <c r="D270" s="105"/>
      <c r="E270" s="105"/>
      <c r="F270" s="105"/>
      <c r="G270" s="105"/>
      <c r="H270" s="105"/>
      <c r="I270" s="105"/>
      <c r="J270" s="105"/>
      <c r="K270" s="105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customFormat="false" ht="12.75" hidden="false" customHeight="false" outlineLevel="0" collapsed="false">
      <c r="B271" s="104"/>
      <c r="C271" s="105"/>
      <c r="D271" s="105"/>
      <c r="E271" s="105"/>
      <c r="F271" s="105"/>
      <c r="G271" s="105"/>
      <c r="H271" s="105"/>
      <c r="I271" s="105"/>
      <c r="J271" s="105"/>
      <c r="K271" s="105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customFormat="false" ht="12.75" hidden="false" customHeight="false" outlineLevel="0" collapsed="false">
      <c r="B272" s="104"/>
      <c r="C272" s="105"/>
      <c r="D272" s="105"/>
      <c r="E272" s="105"/>
      <c r="F272" s="105"/>
      <c r="G272" s="105"/>
      <c r="H272" s="105"/>
      <c r="I272" s="105"/>
      <c r="J272" s="105"/>
      <c r="K272" s="105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customFormat="false" ht="12.75" hidden="false" customHeight="false" outlineLevel="0" collapsed="false">
      <c r="B273" s="104"/>
      <c r="C273" s="105"/>
      <c r="D273" s="105"/>
      <c r="E273" s="105"/>
      <c r="F273" s="105"/>
      <c r="G273" s="105"/>
      <c r="H273" s="105"/>
      <c r="I273" s="105"/>
      <c r="J273" s="105"/>
      <c r="K273" s="105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customFormat="false" ht="12.75" hidden="false" customHeight="false" outlineLevel="0" collapsed="false">
      <c r="B274" s="104"/>
      <c r="C274" s="105"/>
      <c r="D274" s="105"/>
      <c r="E274" s="105"/>
      <c r="F274" s="105"/>
      <c r="G274" s="105"/>
      <c r="H274" s="105"/>
      <c r="I274" s="105"/>
      <c r="J274" s="105"/>
      <c r="K274" s="105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customFormat="false" ht="12.75" hidden="false" customHeight="false" outlineLevel="0" collapsed="false">
      <c r="B275" s="104"/>
      <c r="C275" s="105"/>
      <c r="D275" s="105"/>
      <c r="E275" s="105"/>
      <c r="F275" s="105"/>
      <c r="G275" s="105"/>
      <c r="H275" s="105"/>
      <c r="I275" s="105"/>
      <c r="J275" s="105"/>
      <c r="K275" s="105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customFormat="false" ht="12.75" hidden="false" customHeight="false" outlineLevel="0" collapsed="false">
      <c r="B276" s="104"/>
      <c r="C276" s="105"/>
      <c r="D276" s="105"/>
      <c r="E276" s="105"/>
      <c r="F276" s="105"/>
      <c r="G276" s="105"/>
      <c r="H276" s="105"/>
      <c r="I276" s="105"/>
      <c r="J276" s="105"/>
      <c r="K276" s="105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customFormat="false" ht="12.75" hidden="false" customHeight="false" outlineLevel="0" collapsed="false">
      <c r="B277" s="104"/>
      <c r="C277" s="105"/>
      <c r="D277" s="105"/>
      <c r="E277" s="105"/>
      <c r="F277" s="105"/>
      <c r="G277" s="105"/>
      <c r="H277" s="105"/>
      <c r="I277" s="105"/>
      <c r="J277" s="105"/>
      <c r="K277" s="105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customFormat="false" ht="12.75" hidden="false" customHeight="false" outlineLevel="0" collapsed="false">
      <c r="B278" s="104"/>
      <c r="C278" s="105"/>
      <c r="D278" s="105"/>
      <c r="E278" s="105"/>
      <c r="F278" s="105"/>
      <c r="G278" s="105"/>
      <c r="H278" s="105"/>
      <c r="I278" s="105"/>
      <c r="J278" s="105"/>
      <c r="K278" s="105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customFormat="false" ht="12.75" hidden="false" customHeight="false" outlineLevel="0" collapsed="false">
      <c r="B279" s="104"/>
      <c r="C279" s="105"/>
      <c r="D279" s="105"/>
      <c r="E279" s="105"/>
      <c r="F279" s="105"/>
      <c r="G279" s="105"/>
      <c r="H279" s="105"/>
      <c r="I279" s="105"/>
      <c r="J279" s="105"/>
      <c r="K279" s="105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customFormat="false" ht="12.75" hidden="false" customHeight="false" outlineLevel="0" collapsed="false">
      <c r="B280" s="104"/>
      <c r="C280" s="105"/>
      <c r="D280" s="105"/>
      <c r="E280" s="105"/>
      <c r="F280" s="105"/>
      <c r="G280" s="105"/>
      <c r="H280" s="105"/>
      <c r="I280" s="105"/>
      <c r="J280" s="105"/>
      <c r="K280" s="105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customFormat="false" ht="12.75" hidden="false" customHeight="false" outlineLevel="0" collapsed="false">
      <c r="B281" s="104"/>
      <c r="C281" s="105"/>
      <c r="D281" s="105"/>
      <c r="E281" s="105"/>
      <c r="F281" s="105"/>
      <c r="G281" s="105"/>
      <c r="H281" s="105"/>
      <c r="I281" s="105"/>
      <c r="J281" s="105"/>
      <c r="K281" s="105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customFormat="false" ht="12.75" hidden="false" customHeight="false" outlineLevel="0" collapsed="false">
      <c r="B282" s="104"/>
      <c r="C282" s="105"/>
      <c r="D282" s="105"/>
      <c r="E282" s="105"/>
      <c r="F282" s="105"/>
      <c r="G282" s="105"/>
      <c r="H282" s="105"/>
      <c r="I282" s="105"/>
      <c r="J282" s="105"/>
      <c r="K282" s="105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customFormat="false" ht="12.75" hidden="false" customHeight="false" outlineLevel="0" collapsed="false">
      <c r="B283" s="104"/>
      <c r="C283" s="105"/>
      <c r="D283" s="105"/>
      <c r="E283" s="105"/>
      <c r="F283" s="105"/>
      <c r="G283" s="105"/>
      <c r="H283" s="105"/>
      <c r="I283" s="105"/>
      <c r="J283" s="105"/>
      <c r="K283" s="105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customFormat="false" ht="12.75" hidden="false" customHeight="false" outlineLevel="0" collapsed="false">
      <c r="B284" s="104"/>
      <c r="C284" s="105"/>
      <c r="D284" s="105"/>
      <c r="E284" s="105"/>
      <c r="F284" s="105"/>
      <c r="G284" s="105"/>
      <c r="H284" s="105"/>
      <c r="I284" s="105"/>
      <c r="J284" s="105"/>
      <c r="K284" s="105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customFormat="false" ht="12.75" hidden="false" customHeight="false" outlineLevel="0" collapsed="false">
      <c r="B285" s="104"/>
      <c r="C285" s="105"/>
      <c r="D285" s="105"/>
      <c r="E285" s="105"/>
      <c r="F285" s="105"/>
      <c r="G285" s="105"/>
      <c r="H285" s="105"/>
      <c r="I285" s="105"/>
      <c r="J285" s="105"/>
      <c r="K285" s="105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customFormat="false" ht="12.75" hidden="false" customHeight="false" outlineLevel="0" collapsed="false">
      <c r="B286" s="104"/>
      <c r="C286" s="105"/>
      <c r="D286" s="105"/>
      <c r="E286" s="105"/>
      <c r="F286" s="105"/>
      <c r="G286" s="105"/>
      <c r="H286" s="105"/>
      <c r="I286" s="105"/>
      <c r="J286" s="105"/>
      <c r="K286" s="105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customFormat="false" ht="12.75" hidden="false" customHeight="false" outlineLevel="0" collapsed="false">
      <c r="B287" s="104"/>
      <c r="C287" s="105"/>
      <c r="D287" s="105"/>
      <c r="E287" s="105"/>
      <c r="F287" s="105"/>
      <c r="G287" s="105"/>
      <c r="H287" s="105"/>
      <c r="I287" s="105"/>
      <c r="J287" s="105"/>
      <c r="K287" s="105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customFormat="false" ht="12.75" hidden="false" customHeight="false" outlineLevel="0" collapsed="false">
      <c r="B288" s="104"/>
      <c r="C288" s="105"/>
      <c r="D288" s="105"/>
      <c r="E288" s="105"/>
      <c r="F288" s="105"/>
      <c r="G288" s="105"/>
      <c r="H288" s="105"/>
      <c r="I288" s="105"/>
      <c r="J288" s="105"/>
      <c r="K288" s="105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customFormat="false" ht="12.75" hidden="false" customHeight="false" outlineLevel="0" collapsed="false">
      <c r="B289" s="104"/>
      <c r="C289" s="105"/>
      <c r="D289" s="105"/>
      <c r="E289" s="105"/>
      <c r="F289" s="105"/>
      <c r="G289" s="105"/>
      <c r="H289" s="105"/>
      <c r="I289" s="105"/>
      <c r="J289" s="105"/>
      <c r="K289" s="105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customFormat="false" ht="12.75" hidden="false" customHeight="false" outlineLevel="0" collapsed="false">
      <c r="B290" s="104"/>
      <c r="C290" s="105"/>
      <c r="D290" s="105"/>
      <c r="E290" s="105"/>
      <c r="F290" s="105"/>
      <c r="G290" s="105"/>
      <c r="H290" s="105"/>
      <c r="I290" s="105"/>
      <c r="J290" s="105"/>
      <c r="K290" s="105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customFormat="false" ht="12.75" hidden="false" customHeight="false" outlineLevel="0" collapsed="false">
      <c r="B291" s="104"/>
      <c r="C291" s="105"/>
      <c r="D291" s="105"/>
      <c r="E291" s="105"/>
      <c r="F291" s="105"/>
      <c r="G291" s="105"/>
      <c r="H291" s="105"/>
      <c r="I291" s="105"/>
      <c r="J291" s="105"/>
      <c r="K291" s="105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customFormat="false" ht="12.75" hidden="false" customHeight="false" outlineLevel="0" collapsed="false">
      <c r="B292" s="104"/>
      <c r="C292" s="105"/>
      <c r="D292" s="105"/>
      <c r="E292" s="105"/>
      <c r="F292" s="105"/>
      <c r="G292" s="105"/>
      <c r="H292" s="105"/>
      <c r="I292" s="105"/>
      <c r="J292" s="105"/>
      <c r="K292" s="105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customFormat="false" ht="12.75" hidden="false" customHeight="false" outlineLevel="0" collapsed="false">
      <c r="B293" s="104"/>
      <c r="C293" s="105"/>
      <c r="D293" s="105"/>
      <c r="E293" s="105"/>
      <c r="F293" s="105"/>
      <c r="G293" s="105"/>
      <c r="H293" s="105"/>
      <c r="I293" s="105"/>
      <c r="J293" s="105"/>
      <c r="K293" s="105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customFormat="false" ht="12.75" hidden="false" customHeight="false" outlineLevel="0" collapsed="false">
      <c r="B294" s="104"/>
      <c r="C294" s="105"/>
      <c r="D294" s="105"/>
      <c r="E294" s="105"/>
      <c r="F294" s="105"/>
      <c r="G294" s="105"/>
      <c r="H294" s="105"/>
      <c r="I294" s="105"/>
      <c r="J294" s="105"/>
      <c r="K294" s="105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customFormat="false" ht="12.75" hidden="false" customHeight="false" outlineLevel="0" collapsed="false">
      <c r="B295" s="104"/>
      <c r="C295" s="105"/>
      <c r="D295" s="105"/>
      <c r="E295" s="105"/>
      <c r="F295" s="105"/>
      <c r="G295" s="105"/>
      <c r="H295" s="105"/>
      <c r="I295" s="105"/>
      <c r="J295" s="105"/>
      <c r="K295" s="105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customFormat="false" ht="12.75" hidden="false" customHeight="false" outlineLevel="0" collapsed="false">
      <c r="B296" s="104"/>
      <c r="C296" s="105"/>
      <c r="D296" s="105"/>
      <c r="E296" s="105"/>
      <c r="F296" s="105"/>
      <c r="G296" s="105"/>
      <c r="H296" s="105"/>
      <c r="I296" s="105"/>
      <c r="J296" s="105"/>
      <c r="K296" s="105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customFormat="false" ht="12.75" hidden="false" customHeight="false" outlineLevel="0" collapsed="false">
      <c r="B297" s="104"/>
      <c r="C297" s="105"/>
      <c r="D297" s="105"/>
      <c r="E297" s="105"/>
      <c r="F297" s="105"/>
      <c r="G297" s="105"/>
      <c r="H297" s="105"/>
      <c r="I297" s="105"/>
      <c r="J297" s="105"/>
      <c r="K297" s="105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customFormat="false" ht="12.75" hidden="false" customHeight="false" outlineLevel="0" collapsed="false">
      <c r="B298" s="104"/>
      <c r="C298" s="105"/>
      <c r="D298" s="105"/>
      <c r="E298" s="105"/>
      <c r="F298" s="105"/>
      <c r="G298" s="105"/>
      <c r="H298" s="105"/>
      <c r="I298" s="105"/>
      <c r="J298" s="105"/>
      <c r="K298" s="105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customFormat="false" ht="12.75" hidden="false" customHeight="false" outlineLevel="0" collapsed="false">
      <c r="B299" s="104"/>
      <c r="C299" s="105"/>
      <c r="D299" s="105"/>
      <c r="E299" s="105"/>
      <c r="F299" s="105"/>
      <c r="G299" s="105"/>
      <c r="H299" s="105"/>
      <c r="I299" s="105"/>
      <c r="J299" s="105"/>
      <c r="K299" s="105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customFormat="false" ht="12.75" hidden="false" customHeight="false" outlineLevel="0" collapsed="false">
      <c r="B300" s="104"/>
      <c r="C300" s="105"/>
      <c r="D300" s="105"/>
      <c r="E300" s="105"/>
      <c r="F300" s="105"/>
      <c r="G300" s="105"/>
      <c r="H300" s="105"/>
      <c r="I300" s="105"/>
      <c r="J300" s="105"/>
      <c r="K300" s="105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customFormat="false" ht="12.75" hidden="false" customHeight="false" outlineLevel="0" collapsed="false">
      <c r="B301" s="104"/>
      <c r="C301" s="105"/>
      <c r="D301" s="105"/>
      <c r="E301" s="105"/>
      <c r="F301" s="105"/>
      <c r="G301" s="105"/>
      <c r="H301" s="105"/>
      <c r="I301" s="105"/>
      <c r="J301" s="105"/>
      <c r="K301" s="105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customFormat="false" ht="12.75" hidden="false" customHeight="false" outlineLevel="0" collapsed="false">
      <c r="B302" s="104"/>
      <c r="C302" s="105"/>
      <c r="D302" s="105"/>
      <c r="E302" s="105"/>
      <c r="F302" s="105"/>
      <c r="G302" s="105"/>
      <c r="H302" s="105"/>
      <c r="I302" s="105"/>
      <c r="J302" s="105"/>
      <c r="K302" s="105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customFormat="false" ht="12.75" hidden="false" customHeight="false" outlineLevel="0" collapsed="false">
      <c r="B303" s="104"/>
      <c r="C303" s="105"/>
      <c r="D303" s="105"/>
      <c r="E303" s="105"/>
      <c r="F303" s="105"/>
      <c r="G303" s="105"/>
      <c r="H303" s="105"/>
      <c r="I303" s="105"/>
      <c r="J303" s="105"/>
      <c r="K303" s="105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customFormat="false" ht="12.75" hidden="false" customHeight="false" outlineLevel="0" collapsed="false">
      <c r="B304" s="104"/>
      <c r="C304" s="105"/>
      <c r="D304" s="105"/>
      <c r="E304" s="105"/>
      <c r="F304" s="105"/>
      <c r="G304" s="105"/>
      <c r="H304" s="105"/>
      <c r="I304" s="105"/>
      <c r="J304" s="105"/>
      <c r="K304" s="105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customFormat="false" ht="12.75" hidden="false" customHeight="false" outlineLevel="0" collapsed="false">
      <c r="B305" s="104"/>
      <c r="C305" s="105"/>
      <c r="D305" s="105"/>
      <c r="E305" s="105"/>
      <c r="F305" s="105"/>
      <c r="G305" s="105"/>
      <c r="H305" s="105"/>
      <c r="I305" s="105"/>
      <c r="J305" s="105"/>
      <c r="K305" s="105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customFormat="false" ht="12.75" hidden="false" customHeight="false" outlineLevel="0" collapsed="false">
      <c r="B306" s="104"/>
      <c r="C306" s="105"/>
      <c r="D306" s="105"/>
      <c r="E306" s="105"/>
      <c r="F306" s="105"/>
      <c r="G306" s="105"/>
      <c r="H306" s="105"/>
      <c r="I306" s="105"/>
      <c r="J306" s="105"/>
      <c r="K306" s="105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customFormat="false" ht="12.75" hidden="false" customHeight="false" outlineLevel="0" collapsed="false">
      <c r="B307" s="104"/>
      <c r="C307" s="105"/>
      <c r="D307" s="105"/>
      <c r="E307" s="105"/>
      <c r="F307" s="105"/>
      <c r="G307" s="105"/>
      <c r="H307" s="105"/>
      <c r="I307" s="105"/>
      <c r="J307" s="105"/>
      <c r="K307" s="105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customFormat="false" ht="12.75" hidden="false" customHeight="false" outlineLevel="0" collapsed="false">
      <c r="B308" s="104"/>
      <c r="C308" s="105"/>
      <c r="D308" s="105"/>
      <c r="E308" s="105"/>
      <c r="F308" s="105"/>
      <c r="G308" s="105"/>
      <c r="H308" s="105"/>
      <c r="I308" s="105"/>
      <c r="J308" s="105"/>
      <c r="K308" s="105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customFormat="false" ht="12.75" hidden="false" customHeight="false" outlineLevel="0" collapsed="false">
      <c r="B309" s="104"/>
      <c r="C309" s="105"/>
      <c r="D309" s="105"/>
      <c r="E309" s="105"/>
      <c r="F309" s="105"/>
      <c r="G309" s="105"/>
      <c r="H309" s="105"/>
      <c r="I309" s="105"/>
      <c r="J309" s="105"/>
      <c r="K309" s="105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customFormat="false" ht="12.75" hidden="false" customHeight="false" outlineLevel="0" collapsed="false">
      <c r="B310" s="104"/>
      <c r="C310" s="105"/>
      <c r="D310" s="105"/>
      <c r="E310" s="105"/>
      <c r="F310" s="105"/>
      <c r="G310" s="105"/>
      <c r="H310" s="105"/>
      <c r="I310" s="105"/>
      <c r="J310" s="105"/>
      <c r="K310" s="105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customFormat="false" ht="12.75" hidden="false" customHeight="false" outlineLevel="0" collapsed="false">
      <c r="B311" s="104"/>
      <c r="C311" s="105"/>
      <c r="D311" s="105"/>
      <c r="E311" s="105"/>
      <c r="F311" s="105"/>
      <c r="G311" s="105"/>
      <c r="H311" s="105"/>
      <c r="I311" s="105"/>
      <c r="J311" s="105"/>
      <c r="K311" s="105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customFormat="false" ht="12.75" hidden="false" customHeight="false" outlineLevel="0" collapsed="false">
      <c r="B312" s="104"/>
      <c r="C312" s="105"/>
      <c r="D312" s="105"/>
      <c r="E312" s="105"/>
      <c r="F312" s="105"/>
      <c r="G312" s="105"/>
      <c r="H312" s="105"/>
      <c r="I312" s="105"/>
      <c r="J312" s="105"/>
      <c r="K312" s="105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customFormat="false" ht="12.75" hidden="false" customHeight="false" outlineLevel="0" collapsed="false">
      <c r="B313" s="104"/>
      <c r="C313" s="105"/>
      <c r="D313" s="105"/>
      <c r="E313" s="105"/>
      <c r="F313" s="105"/>
      <c r="G313" s="105"/>
      <c r="H313" s="105"/>
      <c r="I313" s="105"/>
      <c r="J313" s="105"/>
      <c r="K313" s="105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customFormat="false" ht="12.75" hidden="false" customHeight="false" outlineLevel="0" collapsed="false">
      <c r="B314" s="104"/>
      <c r="C314" s="105"/>
      <c r="D314" s="105"/>
      <c r="E314" s="105"/>
      <c r="F314" s="105"/>
      <c r="G314" s="105"/>
      <c r="H314" s="105"/>
      <c r="I314" s="105"/>
      <c r="J314" s="105"/>
      <c r="K314" s="105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customFormat="false" ht="12.75" hidden="false" customHeight="false" outlineLevel="0" collapsed="false">
      <c r="B315" s="104"/>
      <c r="C315" s="105"/>
      <c r="D315" s="105"/>
      <c r="E315" s="105"/>
      <c r="F315" s="105"/>
      <c r="G315" s="105"/>
      <c r="H315" s="105"/>
      <c r="I315" s="105"/>
      <c r="J315" s="105"/>
      <c r="K315" s="105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customFormat="false" ht="12.75" hidden="false" customHeight="false" outlineLevel="0" collapsed="false">
      <c r="B316" s="104"/>
      <c r="C316" s="105"/>
      <c r="D316" s="105"/>
      <c r="E316" s="105"/>
      <c r="F316" s="105"/>
      <c r="G316" s="105"/>
      <c r="H316" s="105"/>
      <c r="I316" s="105"/>
      <c r="J316" s="105"/>
      <c r="K316" s="105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customFormat="false" ht="12.75" hidden="false" customHeight="false" outlineLevel="0" collapsed="false">
      <c r="B317" s="104"/>
      <c r="C317" s="105"/>
      <c r="D317" s="105"/>
      <c r="E317" s="105"/>
      <c r="F317" s="105"/>
      <c r="G317" s="105"/>
      <c r="H317" s="105"/>
      <c r="I317" s="105"/>
      <c r="J317" s="105"/>
      <c r="K317" s="105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customFormat="false" ht="12.75" hidden="false" customHeight="false" outlineLevel="0" collapsed="false">
      <c r="B318" s="104"/>
      <c r="C318" s="105"/>
      <c r="D318" s="105"/>
      <c r="E318" s="105"/>
      <c r="F318" s="105"/>
      <c r="G318" s="105"/>
      <c r="H318" s="105"/>
      <c r="I318" s="105"/>
      <c r="J318" s="105"/>
      <c r="K318" s="105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customFormat="false" ht="12.75" hidden="false" customHeight="false" outlineLevel="0" collapsed="false">
      <c r="B319" s="104"/>
      <c r="C319" s="105"/>
      <c r="D319" s="105"/>
      <c r="E319" s="105"/>
      <c r="F319" s="105"/>
      <c r="G319" s="105"/>
      <c r="H319" s="105"/>
      <c r="I319" s="105"/>
      <c r="J319" s="105"/>
      <c r="K319" s="105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customFormat="false" ht="12.75" hidden="false" customHeight="false" outlineLevel="0" collapsed="false">
      <c r="B320" s="104"/>
      <c r="C320" s="105"/>
      <c r="D320" s="105"/>
      <c r="E320" s="105"/>
      <c r="F320" s="105"/>
      <c r="G320" s="105"/>
      <c r="H320" s="105"/>
      <c r="I320" s="105"/>
      <c r="J320" s="105"/>
      <c r="K320" s="105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customFormat="false" ht="12.75" hidden="false" customHeight="false" outlineLevel="0" collapsed="false">
      <c r="B321" s="104"/>
      <c r="C321" s="105"/>
      <c r="D321" s="105"/>
      <c r="E321" s="105"/>
      <c r="F321" s="105"/>
      <c r="G321" s="105"/>
      <c r="H321" s="105"/>
      <c r="I321" s="105"/>
      <c r="J321" s="105"/>
      <c r="K321" s="105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customFormat="false" ht="12.75" hidden="false" customHeight="false" outlineLevel="0" collapsed="false">
      <c r="B322" s="104"/>
      <c r="C322" s="105"/>
      <c r="D322" s="105"/>
      <c r="E322" s="105"/>
      <c r="F322" s="105"/>
      <c r="G322" s="105"/>
      <c r="H322" s="105"/>
      <c r="I322" s="105"/>
      <c r="J322" s="105"/>
      <c r="K322" s="105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customFormat="false" ht="12.75" hidden="false" customHeight="false" outlineLevel="0" collapsed="false">
      <c r="B323" s="104"/>
      <c r="C323" s="105"/>
      <c r="D323" s="105"/>
      <c r="E323" s="105"/>
      <c r="F323" s="105"/>
      <c r="G323" s="105"/>
      <c r="H323" s="105"/>
      <c r="I323" s="105"/>
      <c r="J323" s="105"/>
      <c r="K323" s="105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customFormat="false" ht="12.75" hidden="false" customHeight="false" outlineLevel="0" collapsed="false">
      <c r="B324" s="104"/>
      <c r="C324" s="105"/>
      <c r="D324" s="105"/>
      <c r="E324" s="105"/>
      <c r="F324" s="105"/>
      <c r="G324" s="105"/>
      <c r="H324" s="105"/>
      <c r="I324" s="105"/>
      <c r="J324" s="105"/>
      <c r="K324" s="105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customFormat="false" ht="12.75" hidden="false" customHeight="false" outlineLevel="0" collapsed="false">
      <c r="B325" s="104"/>
      <c r="C325" s="105"/>
      <c r="D325" s="105"/>
      <c r="E325" s="105"/>
      <c r="F325" s="105"/>
      <c r="G325" s="105"/>
      <c r="H325" s="105"/>
      <c r="I325" s="105"/>
      <c r="J325" s="105"/>
      <c r="K325" s="105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customFormat="false" ht="12.75" hidden="false" customHeight="false" outlineLevel="0" collapsed="false">
      <c r="B326" s="104"/>
      <c r="C326" s="105"/>
      <c r="D326" s="105"/>
      <c r="E326" s="105"/>
      <c r="F326" s="105"/>
      <c r="G326" s="105"/>
      <c r="H326" s="105"/>
      <c r="I326" s="105"/>
      <c r="J326" s="105"/>
      <c r="K326" s="105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customFormat="false" ht="12.75" hidden="false" customHeight="false" outlineLevel="0" collapsed="false">
      <c r="B327" s="104"/>
      <c r="C327" s="105"/>
      <c r="D327" s="105"/>
      <c r="E327" s="105"/>
      <c r="F327" s="105"/>
      <c r="G327" s="105"/>
      <c r="H327" s="105"/>
      <c r="I327" s="105"/>
      <c r="J327" s="105"/>
      <c r="K327" s="105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customFormat="false" ht="12.75" hidden="false" customHeight="false" outlineLevel="0" collapsed="false">
      <c r="B328" s="104"/>
      <c r="C328" s="105"/>
      <c r="D328" s="105"/>
      <c r="E328" s="105"/>
      <c r="F328" s="105"/>
      <c r="G328" s="105"/>
      <c r="H328" s="105"/>
      <c r="I328" s="105"/>
      <c r="J328" s="105"/>
      <c r="K328" s="105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customFormat="false" ht="12.75" hidden="false" customHeight="false" outlineLevel="0" collapsed="false">
      <c r="B329" s="104"/>
      <c r="C329" s="105"/>
      <c r="D329" s="105"/>
      <c r="E329" s="105"/>
      <c r="F329" s="105"/>
      <c r="G329" s="105"/>
      <c r="H329" s="105"/>
      <c r="I329" s="105"/>
      <c r="J329" s="105"/>
      <c r="K329" s="105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customFormat="false" ht="12.75" hidden="false" customHeight="false" outlineLevel="0" collapsed="false">
      <c r="B330" s="104"/>
      <c r="C330" s="105"/>
      <c r="D330" s="105"/>
      <c r="E330" s="105"/>
      <c r="F330" s="105"/>
      <c r="G330" s="105"/>
      <c r="H330" s="105"/>
      <c r="I330" s="105"/>
      <c r="J330" s="105"/>
      <c r="K330" s="105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customFormat="false" ht="12.75" hidden="false" customHeight="false" outlineLevel="0" collapsed="false">
      <c r="B331" s="104"/>
      <c r="C331" s="105"/>
      <c r="D331" s="105"/>
      <c r="E331" s="105"/>
      <c r="F331" s="105"/>
      <c r="G331" s="105"/>
      <c r="H331" s="105"/>
      <c r="I331" s="105"/>
      <c r="J331" s="105"/>
      <c r="K331" s="105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customFormat="false" ht="12.75" hidden="false" customHeight="false" outlineLevel="0" collapsed="false">
      <c r="B332" s="104"/>
      <c r="C332" s="105"/>
      <c r="D332" s="105"/>
      <c r="E332" s="105"/>
      <c r="F332" s="105"/>
      <c r="G332" s="105"/>
      <c r="H332" s="105"/>
      <c r="I332" s="105"/>
      <c r="J332" s="105"/>
      <c r="K332" s="105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customFormat="false" ht="12.75" hidden="false" customHeight="false" outlineLevel="0" collapsed="false">
      <c r="B333" s="104"/>
      <c r="C333" s="105"/>
      <c r="D333" s="105"/>
      <c r="E333" s="105"/>
      <c r="F333" s="105"/>
      <c r="G333" s="105"/>
      <c r="H333" s="105"/>
      <c r="I333" s="105"/>
      <c r="J333" s="105"/>
      <c r="K333" s="105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customFormat="false" ht="12.75" hidden="false" customHeight="false" outlineLevel="0" collapsed="false">
      <c r="B334" s="104"/>
      <c r="C334" s="105"/>
      <c r="D334" s="105"/>
      <c r="E334" s="105"/>
      <c r="F334" s="105"/>
      <c r="G334" s="105"/>
      <c r="H334" s="105"/>
      <c r="I334" s="105"/>
      <c r="J334" s="105"/>
      <c r="K334" s="105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customFormat="false" ht="12.75" hidden="false" customHeight="false" outlineLevel="0" collapsed="false">
      <c r="B335" s="104"/>
      <c r="C335" s="105"/>
      <c r="D335" s="105"/>
      <c r="E335" s="105"/>
      <c r="F335" s="105"/>
      <c r="G335" s="105"/>
      <c r="H335" s="105"/>
      <c r="I335" s="105"/>
      <c r="J335" s="105"/>
      <c r="K335" s="105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customFormat="false" ht="12.75" hidden="false" customHeight="false" outlineLevel="0" collapsed="false">
      <c r="B336" s="104"/>
      <c r="C336" s="105"/>
      <c r="D336" s="105"/>
      <c r="E336" s="105"/>
      <c r="F336" s="105"/>
      <c r="G336" s="105"/>
      <c r="H336" s="105"/>
      <c r="I336" s="105"/>
      <c r="J336" s="105"/>
      <c r="K336" s="105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customFormat="false" ht="12.75" hidden="false" customHeight="false" outlineLevel="0" collapsed="false">
      <c r="B337" s="104"/>
      <c r="C337" s="105"/>
      <c r="D337" s="105"/>
      <c r="E337" s="105"/>
      <c r="F337" s="105"/>
      <c r="G337" s="105"/>
      <c r="H337" s="105"/>
      <c r="I337" s="105"/>
      <c r="J337" s="105"/>
      <c r="K337" s="105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customFormat="false" ht="12.75" hidden="false" customHeight="false" outlineLevel="0" collapsed="false">
      <c r="B338" s="104"/>
      <c r="C338" s="105"/>
      <c r="D338" s="105"/>
      <c r="E338" s="105"/>
      <c r="F338" s="105"/>
      <c r="G338" s="105"/>
      <c r="H338" s="105"/>
      <c r="I338" s="105"/>
      <c r="J338" s="105"/>
      <c r="K338" s="105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customFormat="false" ht="12.75" hidden="false" customHeight="false" outlineLevel="0" collapsed="false">
      <c r="B339" s="104"/>
      <c r="C339" s="105"/>
      <c r="D339" s="105"/>
      <c r="E339" s="105"/>
      <c r="F339" s="105"/>
      <c r="G339" s="105"/>
      <c r="H339" s="105"/>
      <c r="I339" s="105"/>
      <c r="J339" s="105"/>
      <c r="K339" s="105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customFormat="false" ht="12.75" hidden="false" customHeight="false" outlineLevel="0" collapsed="false">
      <c r="B340" s="104"/>
      <c r="C340" s="105"/>
      <c r="D340" s="105"/>
      <c r="E340" s="105"/>
      <c r="F340" s="105"/>
      <c r="G340" s="105"/>
      <c r="H340" s="105"/>
      <c r="I340" s="105"/>
      <c r="J340" s="105"/>
      <c r="K340" s="105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customFormat="false" ht="12.75" hidden="false" customHeight="false" outlineLevel="0" collapsed="false">
      <c r="B341" s="104"/>
      <c r="C341" s="105"/>
      <c r="D341" s="105"/>
      <c r="E341" s="105"/>
      <c r="F341" s="105"/>
      <c r="G341" s="105"/>
      <c r="H341" s="105"/>
      <c r="I341" s="105"/>
      <c r="J341" s="105"/>
      <c r="K341" s="105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customFormat="false" ht="12.75" hidden="false" customHeight="false" outlineLevel="0" collapsed="false">
      <c r="B342" s="104"/>
      <c r="C342" s="105"/>
      <c r="D342" s="105"/>
      <c r="E342" s="105"/>
      <c r="F342" s="105"/>
      <c r="G342" s="105"/>
      <c r="H342" s="105"/>
      <c r="I342" s="105"/>
      <c r="J342" s="105"/>
      <c r="K342" s="105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customFormat="false" ht="12.75" hidden="false" customHeight="false" outlineLevel="0" collapsed="false">
      <c r="B343" s="104"/>
      <c r="C343" s="105"/>
      <c r="D343" s="105"/>
      <c r="E343" s="105"/>
      <c r="F343" s="105"/>
      <c r="G343" s="105"/>
      <c r="H343" s="105"/>
      <c r="I343" s="105"/>
      <c r="J343" s="105"/>
      <c r="K343" s="105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customFormat="false" ht="12.75" hidden="false" customHeight="false" outlineLevel="0" collapsed="false">
      <c r="B344" s="104"/>
      <c r="C344" s="105"/>
      <c r="D344" s="105"/>
      <c r="E344" s="105"/>
      <c r="F344" s="105"/>
      <c r="G344" s="105"/>
      <c r="H344" s="105"/>
      <c r="I344" s="105"/>
      <c r="J344" s="105"/>
      <c r="K344" s="105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customFormat="false" ht="12.75" hidden="false" customHeight="false" outlineLevel="0" collapsed="false">
      <c r="B345" s="104"/>
      <c r="C345" s="105"/>
      <c r="D345" s="105"/>
      <c r="E345" s="105"/>
      <c r="F345" s="105"/>
      <c r="G345" s="105"/>
      <c r="H345" s="105"/>
      <c r="I345" s="105"/>
      <c r="J345" s="105"/>
      <c r="K345" s="105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customFormat="false" ht="12.75" hidden="false" customHeight="false" outlineLevel="0" collapsed="false">
      <c r="B346" s="104"/>
      <c r="C346" s="105"/>
      <c r="D346" s="105"/>
      <c r="E346" s="105"/>
      <c r="F346" s="105"/>
      <c r="G346" s="105"/>
      <c r="H346" s="105"/>
      <c r="I346" s="105"/>
      <c r="J346" s="105"/>
      <c r="K346" s="105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customFormat="false" ht="12.75" hidden="false" customHeight="false" outlineLevel="0" collapsed="false">
      <c r="B347" s="104"/>
      <c r="C347" s="105"/>
      <c r="D347" s="105"/>
      <c r="E347" s="105"/>
      <c r="F347" s="105"/>
      <c r="G347" s="105"/>
      <c r="H347" s="105"/>
      <c r="I347" s="105"/>
      <c r="J347" s="105"/>
      <c r="K347" s="105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customFormat="false" ht="12.75" hidden="false" customHeight="false" outlineLevel="0" collapsed="false">
      <c r="B348" s="104"/>
      <c r="C348" s="105"/>
      <c r="D348" s="105"/>
      <c r="E348" s="105"/>
      <c r="F348" s="105"/>
      <c r="G348" s="105"/>
      <c r="H348" s="105"/>
      <c r="I348" s="105"/>
      <c r="J348" s="105"/>
      <c r="K348" s="105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customFormat="false" ht="12.75" hidden="false" customHeight="false" outlineLevel="0" collapsed="false">
      <c r="B349" s="104"/>
      <c r="C349" s="105"/>
      <c r="D349" s="105"/>
      <c r="E349" s="105"/>
      <c r="F349" s="105"/>
      <c r="G349" s="105"/>
      <c r="H349" s="105"/>
      <c r="I349" s="105"/>
      <c r="J349" s="105"/>
      <c r="K349" s="105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customFormat="false" ht="12.75" hidden="false" customHeight="false" outlineLevel="0" collapsed="false">
      <c r="B350" s="104"/>
      <c r="C350" s="105"/>
      <c r="D350" s="105"/>
      <c r="E350" s="105"/>
      <c r="F350" s="105"/>
      <c r="G350" s="105"/>
      <c r="H350" s="105"/>
      <c r="I350" s="105"/>
      <c r="J350" s="105"/>
      <c r="K350" s="105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customFormat="false" ht="12.75" hidden="false" customHeight="false" outlineLevel="0" collapsed="false">
      <c r="B351" s="104"/>
      <c r="C351" s="105"/>
      <c r="D351" s="105"/>
      <c r="E351" s="105"/>
      <c r="F351" s="105"/>
      <c r="G351" s="105"/>
      <c r="H351" s="105"/>
      <c r="I351" s="105"/>
      <c r="J351" s="105"/>
      <c r="K351" s="105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customFormat="false" ht="12.75" hidden="false" customHeight="false" outlineLevel="0" collapsed="false">
      <c r="B352" s="104"/>
      <c r="C352" s="105"/>
      <c r="D352" s="105"/>
      <c r="E352" s="105"/>
      <c r="F352" s="105"/>
      <c r="G352" s="105"/>
      <c r="H352" s="105"/>
      <c r="I352" s="105"/>
      <c r="J352" s="105"/>
      <c r="K352" s="105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customFormat="false" ht="12.75" hidden="false" customHeight="false" outlineLevel="0" collapsed="false">
      <c r="B353" s="104"/>
      <c r="C353" s="105"/>
      <c r="D353" s="105"/>
      <c r="E353" s="105"/>
      <c r="F353" s="105"/>
      <c r="G353" s="105"/>
      <c r="H353" s="105"/>
      <c r="I353" s="105"/>
      <c r="J353" s="105"/>
      <c r="K353" s="105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customFormat="false" ht="12.75" hidden="false" customHeight="false" outlineLevel="0" collapsed="false">
      <c r="B354" s="104"/>
      <c r="C354" s="105"/>
      <c r="D354" s="105"/>
      <c r="E354" s="105"/>
      <c r="F354" s="105"/>
      <c r="G354" s="105"/>
      <c r="H354" s="105"/>
      <c r="I354" s="105"/>
      <c r="J354" s="105"/>
      <c r="K354" s="105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customFormat="false" ht="12.75" hidden="false" customHeight="false" outlineLevel="0" collapsed="false">
      <c r="B355" s="104"/>
      <c r="C355" s="105"/>
      <c r="D355" s="105"/>
      <c r="E355" s="105"/>
      <c r="F355" s="105"/>
      <c r="G355" s="105"/>
      <c r="H355" s="105"/>
      <c r="I355" s="105"/>
      <c r="J355" s="105"/>
      <c r="K355" s="105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customFormat="false" ht="12.75" hidden="false" customHeight="false" outlineLevel="0" collapsed="false">
      <c r="B356" s="104"/>
      <c r="C356" s="105"/>
      <c r="D356" s="105"/>
      <c r="E356" s="105"/>
      <c r="F356" s="105"/>
      <c r="G356" s="105"/>
      <c r="H356" s="105"/>
      <c r="I356" s="105"/>
      <c r="J356" s="105"/>
      <c r="K356" s="105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customFormat="false" ht="12.75" hidden="false" customHeight="false" outlineLevel="0" collapsed="false">
      <c r="B357" s="104"/>
      <c r="C357" s="105"/>
      <c r="D357" s="105"/>
      <c r="E357" s="105"/>
      <c r="F357" s="105"/>
      <c r="G357" s="105"/>
      <c r="H357" s="105"/>
      <c r="I357" s="105"/>
      <c r="J357" s="105"/>
      <c r="K357" s="105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customFormat="false" ht="12.75" hidden="false" customHeight="false" outlineLevel="0" collapsed="false">
      <c r="B358" s="104"/>
      <c r="C358" s="105"/>
      <c r="D358" s="105"/>
      <c r="E358" s="105"/>
      <c r="F358" s="105"/>
      <c r="G358" s="105"/>
      <c r="H358" s="105"/>
      <c r="I358" s="105"/>
      <c r="J358" s="105"/>
      <c r="K358" s="105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customFormat="false" ht="12.75" hidden="false" customHeight="false" outlineLevel="0" collapsed="false">
      <c r="B359" s="104"/>
      <c r="C359" s="105"/>
      <c r="D359" s="105"/>
      <c r="E359" s="105"/>
      <c r="F359" s="105"/>
      <c r="G359" s="105"/>
      <c r="H359" s="105"/>
      <c r="I359" s="105"/>
      <c r="J359" s="105"/>
      <c r="K359" s="105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customFormat="false" ht="12.75" hidden="false" customHeight="false" outlineLevel="0" collapsed="false">
      <c r="B360" s="104"/>
      <c r="C360" s="105"/>
      <c r="D360" s="105"/>
      <c r="E360" s="105"/>
      <c r="F360" s="105"/>
      <c r="G360" s="105"/>
      <c r="H360" s="105"/>
      <c r="I360" s="105"/>
      <c r="J360" s="105"/>
      <c r="K360" s="105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customFormat="false" ht="12.75" hidden="false" customHeight="false" outlineLevel="0" collapsed="false">
      <c r="B361" s="104"/>
      <c r="C361" s="105"/>
      <c r="D361" s="105"/>
      <c r="E361" s="105"/>
      <c r="F361" s="105"/>
      <c r="G361" s="105"/>
      <c r="H361" s="105"/>
      <c r="I361" s="105"/>
      <c r="J361" s="105"/>
      <c r="K361" s="105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customFormat="false" ht="12.75" hidden="false" customHeight="false" outlineLevel="0" collapsed="false">
      <c r="B362" s="104"/>
      <c r="C362" s="105"/>
      <c r="D362" s="105"/>
      <c r="E362" s="105"/>
      <c r="F362" s="105"/>
      <c r="G362" s="105"/>
      <c r="H362" s="105"/>
      <c r="I362" s="105"/>
      <c r="J362" s="105"/>
      <c r="K362" s="105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customFormat="false" ht="12.75" hidden="false" customHeight="false" outlineLevel="0" collapsed="false">
      <c r="B363" s="104"/>
      <c r="C363" s="105"/>
      <c r="D363" s="105"/>
      <c r="E363" s="105"/>
      <c r="F363" s="105"/>
      <c r="G363" s="105"/>
      <c r="H363" s="105"/>
      <c r="I363" s="105"/>
      <c r="J363" s="105"/>
      <c r="K363" s="105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customFormat="false" ht="12.75" hidden="false" customHeight="false" outlineLevel="0" collapsed="false">
      <c r="B364" s="104"/>
      <c r="C364" s="105"/>
      <c r="D364" s="105"/>
      <c r="E364" s="105"/>
      <c r="F364" s="105"/>
      <c r="G364" s="105"/>
      <c r="H364" s="105"/>
      <c r="I364" s="105"/>
      <c r="J364" s="105"/>
      <c r="K364" s="105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customFormat="false" ht="12.75" hidden="false" customHeight="false" outlineLevel="0" collapsed="false">
      <c r="B365" s="104"/>
      <c r="C365" s="105"/>
      <c r="D365" s="105"/>
      <c r="E365" s="105"/>
      <c r="F365" s="105"/>
      <c r="G365" s="105"/>
      <c r="H365" s="105"/>
      <c r="I365" s="105"/>
      <c r="J365" s="105"/>
      <c r="K365" s="105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customFormat="false" ht="12.75" hidden="false" customHeight="false" outlineLevel="0" collapsed="false">
      <c r="B366" s="104"/>
      <c r="C366" s="105"/>
      <c r="D366" s="105"/>
      <c r="E366" s="105"/>
      <c r="F366" s="105"/>
      <c r="G366" s="105"/>
      <c r="H366" s="105"/>
      <c r="I366" s="105"/>
      <c r="J366" s="105"/>
      <c r="K366" s="105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customFormat="false" ht="12.75" hidden="false" customHeight="false" outlineLevel="0" collapsed="false">
      <c r="B367" s="104"/>
      <c r="C367" s="105"/>
      <c r="D367" s="105"/>
      <c r="E367" s="105"/>
      <c r="F367" s="105"/>
      <c r="G367" s="105"/>
      <c r="H367" s="105"/>
      <c r="I367" s="105"/>
      <c r="J367" s="105"/>
      <c r="K367" s="105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customFormat="false" ht="12.75" hidden="false" customHeight="false" outlineLevel="0" collapsed="false">
      <c r="B368" s="104"/>
      <c r="C368" s="105"/>
      <c r="D368" s="105"/>
      <c r="E368" s="105"/>
      <c r="F368" s="105"/>
      <c r="G368" s="105"/>
      <c r="H368" s="105"/>
      <c r="I368" s="105"/>
      <c r="J368" s="105"/>
      <c r="K368" s="105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customFormat="false" ht="12.75" hidden="false" customHeight="false" outlineLevel="0" collapsed="false">
      <c r="B369" s="104"/>
      <c r="C369" s="105"/>
      <c r="D369" s="105"/>
      <c r="E369" s="105"/>
      <c r="F369" s="105"/>
      <c r="G369" s="105"/>
      <c r="H369" s="105"/>
      <c r="I369" s="105"/>
      <c r="J369" s="105"/>
      <c r="K369" s="105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customFormat="false" ht="12.75" hidden="false" customHeight="false" outlineLevel="0" collapsed="false">
      <c r="B370" s="104"/>
      <c r="C370" s="105"/>
      <c r="D370" s="105"/>
      <c r="E370" s="105"/>
      <c r="F370" s="105"/>
      <c r="G370" s="105"/>
      <c r="H370" s="105"/>
      <c r="I370" s="105"/>
      <c r="J370" s="105"/>
      <c r="K370" s="105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customFormat="false" ht="12.75" hidden="false" customHeight="false" outlineLevel="0" collapsed="false">
      <c r="B371" s="104"/>
      <c r="C371" s="105"/>
      <c r="D371" s="105"/>
      <c r="E371" s="105"/>
      <c r="F371" s="105"/>
      <c r="G371" s="105"/>
      <c r="H371" s="105"/>
      <c r="I371" s="105"/>
      <c r="J371" s="105"/>
      <c r="K371" s="105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customFormat="false" ht="12.75" hidden="false" customHeight="false" outlineLevel="0" collapsed="false">
      <c r="B372" s="104"/>
      <c r="C372" s="105"/>
      <c r="D372" s="105"/>
      <c r="E372" s="105"/>
      <c r="F372" s="105"/>
      <c r="G372" s="105"/>
      <c r="H372" s="105"/>
      <c r="I372" s="105"/>
      <c r="J372" s="105"/>
      <c r="K372" s="105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customFormat="false" ht="12.75" hidden="false" customHeight="false" outlineLevel="0" collapsed="false">
      <c r="B373" s="104"/>
      <c r="C373" s="105"/>
      <c r="D373" s="105"/>
      <c r="E373" s="105"/>
      <c r="F373" s="105"/>
      <c r="G373" s="105"/>
      <c r="H373" s="105"/>
      <c r="I373" s="105"/>
      <c r="J373" s="105"/>
      <c r="K373" s="105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customFormat="false" ht="12.75" hidden="false" customHeight="false" outlineLevel="0" collapsed="false">
      <c r="B374" s="104"/>
      <c r="C374" s="105"/>
      <c r="D374" s="105"/>
      <c r="E374" s="105"/>
      <c r="F374" s="105"/>
      <c r="G374" s="105"/>
      <c r="H374" s="105"/>
      <c r="I374" s="105"/>
      <c r="J374" s="105"/>
      <c r="K374" s="105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customFormat="false" ht="12.75" hidden="false" customHeight="false" outlineLevel="0" collapsed="false">
      <c r="B375" s="104"/>
      <c r="C375" s="105"/>
      <c r="D375" s="105"/>
      <c r="E375" s="105"/>
      <c r="F375" s="105"/>
      <c r="G375" s="105"/>
      <c r="H375" s="105"/>
      <c r="I375" s="105"/>
      <c r="J375" s="105"/>
      <c r="K375" s="105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customFormat="false" ht="12.75" hidden="false" customHeight="false" outlineLevel="0" collapsed="false">
      <c r="B376" s="104"/>
      <c r="C376" s="105"/>
      <c r="D376" s="105"/>
      <c r="E376" s="105"/>
      <c r="F376" s="105"/>
      <c r="G376" s="105"/>
      <c r="H376" s="105"/>
      <c r="I376" s="105"/>
      <c r="J376" s="105"/>
      <c r="K376" s="105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customFormat="false" ht="12.75" hidden="false" customHeight="false" outlineLevel="0" collapsed="false">
      <c r="B377" s="104"/>
      <c r="C377" s="105"/>
      <c r="D377" s="105"/>
      <c r="E377" s="105"/>
      <c r="F377" s="105"/>
      <c r="G377" s="105"/>
      <c r="H377" s="105"/>
      <c r="I377" s="105"/>
      <c r="J377" s="105"/>
      <c r="K377" s="105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customFormat="false" ht="12.75" hidden="false" customHeight="false" outlineLevel="0" collapsed="false">
      <c r="B378" s="104"/>
      <c r="C378" s="105"/>
      <c r="D378" s="105"/>
      <c r="E378" s="105"/>
      <c r="F378" s="105"/>
      <c r="G378" s="105"/>
      <c r="H378" s="105"/>
      <c r="I378" s="105"/>
      <c r="J378" s="105"/>
      <c r="K378" s="105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customFormat="false" ht="12.75" hidden="false" customHeight="false" outlineLevel="0" collapsed="false">
      <c r="B379" s="104"/>
      <c r="C379" s="105"/>
      <c r="D379" s="105"/>
      <c r="E379" s="105"/>
      <c r="F379" s="105"/>
      <c r="G379" s="105"/>
      <c r="H379" s="105"/>
      <c r="I379" s="105"/>
      <c r="J379" s="105"/>
      <c r="K379" s="105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</row>
    <row r="380" customFormat="false" ht="12.75" hidden="false" customHeight="false" outlineLevel="0" collapsed="false">
      <c r="B380" s="104"/>
      <c r="C380" s="105"/>
      <c r="D380" s="105"/>
      <c r="E380" s="105"/>
      <c r="F380" s="105"/>
      <c r="G380" s="105"/>
      <c r="H380" s="105"/>
      <c r="I380" s="105"/>
      <c r="J380" s="105"/>
      <c r="K380" s="105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</row>
    <row r="381" customFormat="false" ht="12.75" hidden="false" customHeight="false" outlineLevel="0" collapsed="false">
      <c r="B381" s="104"/>
      <c r="C381" s="105"/>
      <c r="D381" s="105"/>
      <c r="E381" s="105"/>
      <c r="F381" s="105"/>
      <c r="G381" s="105"/>
      <c r="H381" s="105"/>
      <c r="I381" s="105"/>
      <c r="J381" s="105"/>
      <c r="K381" s="105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</row>
    <row r="382" customFormat="false" ht="12.75" hidden="false" customHeight="false" outlineLevel="0" collapsed="false">
      <c r="B382" s="104"/>
      <c r="C382" s="105"/>
      <c r="D382" s="105"/>
      <c r="E382" s="105"/>
      <c r="F382" s="105"/>
      <c r="G382" s="105"/>
      <c r="H382" s="105"/>
      <c r="I382" s="105"/>
      <c r="J382" s="105"/>
      <c r="K382" s="105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</row>
    <row r="383" customFormat="false" ht="12.75" hidden="false" customHeight="false" outlineLevel="0" collapsed="false">
      <c r="B383" s="104"/>
      <c r="C383" s="105"/>
      <c r="D383" s="105"/>
      <c r="E383" s="105"/>
      <c r="F383" s="105"/>
      <c r="G383" s="105"/>
      <c r="H383" s="105"/>
      <c r="I383" s="105"/>
      <c r="J383" s="105"/>
      <c r="K383" s="105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</row>
    <row r="384" customFormat="false" ht="12.75" hidden="false" customHeight="false" outlineLevel="0" collapsed="false">
      <c r="B384" s="104"/>
      <c r="C384" s="105"/>
      <c r="D384" s="105"/>
      <c r="E384" s="105"/>
      <c r="F384" s="105"/>
      <c r="G384" s="105"/>
      <c r="H384" s="105"/>
      <c r="I384" s="105"/>
      <c r="J384" s="105"/>
      <c r="K384" s="105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</row>
    <row r="385" customFormat="false" ht="12.75" hidden="false" customHeight="false" outlineLevel="0" collapsed="false">
      <c r="B385" s="104"/>
      <c r="C385" s="105"/>
      <c r="D385" s="105"/>
      <c r="E385" s="105"/>
      <c r="F385" s="105"/>
      <c r="G385" s="105"/>
      <c r="H385" s="105"/>
      <c r="I385" s="105"/>
      <c r="J385" s="105"/>
      <c r="K385" s="105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</row>
    <row r="386" customFormat="false" ht="12.75" hidden="false" customHeight="false" outlineLevel="0" collapsed="false">
      <c r="B386" s="104"/>
      <c r="C386" s="105"/>
      <c r="D386" s="105"/>
      <c r="E386" s="105"/>
      <c r="F386" s="105"/>
      <c r="G386" s="105"/>
      <c r="H386" s="105"/>
      <c r="I386" s="105"/>
      <c r="J386" s="105"/>
      <c r="K386" s="105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</row>
    <row r="387" customFormat="false" ht="12.75" hidden="false" customHeight="false" outlineLevel="0" collapsed="false">
      <c r="B387" s="104"/>
      <c r="C387" s="105"/>
      <c r="D387" s="105"/>
      <c r="E387" s="105"/>
      <c r="F387" s="105"/>
      <c r="G387" s="105"/>
      <c r="H387" s="105"/>
      <c r="I387" s="105"/>
      <c r="J387" s="105"/>
      <c r="K387" s="105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</row>
    <row r="388" customFormat="false" ht="12.75" hidden="false" customHeight="false" outlineLevel="0" collapsed="false">
      <c r="B388" s="104"/>
      <c r="C388" s="105"/>
      <c r="D388" s="105"/>
      <c r="E388" s="105"/>
      <c r="F388" s="105"/>
      <c r="G388" s="105"/>
      <c r="H388" s="105"/>
      <c r="I388" s="105"/>
      <c r="J388" s="105"/>
      <c r="K388" s="105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</row>
    <row r="389" customFormat="false" ht="12.75" hidden="false" customHeight="false" outlineLevel="0" collapsed="false">
      <c r="B389" s="104"/>
      <c r="C389" s="105"/>
      <c r="D389" s="105"/>
      <c r="E389" s="105"/>
      <c r="F389" s="105"/>
      <c r="G389" s="105"/>
      <c r="H389" s="105"/>
      <c r="I389" s="105"/>
      <c r="J389" s="105"/>
      <c r="K389" s="105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</row>
    <row r="390" customFormat="false" ht="12.75" hidden="false" customHeight="false" outlineLevel="0" collapsed="false">
      <c r="B390" s="104"/>
      <c r="C390" s="105"/>
      <c r="D390" s="105"/>
      <c r="E390" s="105"/>
      <c r="F390" s="105"/>
      <c r="G390" s="105"/>
      <c r="H390" s="105"/>
      <c r="I390" s="105"/>
      <c r="J390" s="105"/>
      <c r="K390" s="105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</row>
    <row r="391" customFormat="false" ht="12.75" hidden="false" customHeight="false" outlineLevel="0" collapsed="false">
      <c r="B391" s="104"/>
      <c r="C391" s="105"/>
      <c r="D391" s="105"/>
      <c r="E391" s="105"/>
      <c r="F391" s="105"/>
      <c r="G391" s="105"/>
      <c r="H391" s="105"/>
      <c r="I391" s="105"/>
      <c r="J391" s="105"/>
      <c r="K391" s="105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</row>
    <row r="392" customFormat="false" ht="12.75" hidden="false" customHeight="false" outlineLevel="0" collapsed="false">
      <c r="B392" s="104"/>
      <c r="C392" s="105"/>
      <c r="D392" s="105"/>
      <c r="E392" s="105"/>
      <c r="F392" s="105"/>
      <c r="G392" s="105"/>
      <c r="H392" s="105"/>
      <c r="I392" s="105"/>
      <c r="J392" s="105"/>
      <c r="K392" s="105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</row>
    <row r="393" customFormat="false" ht="12.75" hidden="false" customHeight="false" outlineLevel="0" collapsed="false">
      <c r="B393" s="104"/>
      <c r="C393" s="105"/>
      <c r="D393" s="105"/>
      <c r="E393" s="105"/>
      <c r="F393" s="105"/>
      <c r="G393" s="105"/>
      <c r="H393" s="105"/>
      <c r="I393" s="105"/>
      <c r="J393" s="105"/>
      <c r="K393" s="105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</row>
    <row r="394" customFormat="false" ht="12.75" hidden="false" customHeight="false" outlineLevel="0" collapsed="false">
      <c r="B394" s="104"/>
      <c r="C394" s="105"/>
      <c r="D394" s="105"/>
      <c r="E394" s="105"/>
      <c r="F394" s="105"/>
      <c r="G394" s="105"/>
      <c r="H394" s="105"/>
      <c r="I394" s="105"/>
      <c r="J394" s="105"/>
      <c r="K394" s="105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</row>
    <row r="395" customFormat="false" ht="12.75" hidden="false" customHeight="false" outlineLevel="0" collapsed="false">
      <c r="B395" s="104"/>
      <c r="C395" s="105"/>
      <c r="D395" s="105"/>
      <c r="E395" s="105"/>
      <c r="F395" s="105"/>
      <c r="G395" s="105"/>
      <c r="H395" s="105"/>
      <c r="I395" s="105"/>
      <c r="J395" s="105"/>
      <c r="K395" s="105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</row>
    <row r="396" customFormat="false" ht="12.75" hidden="false" customHeight="false" outlineLevel="0" collapsed="false">
      <c r="B396" s="104"/>
      <c r="C396" s="105"/>
      <c r="D396" s="105"/>
      <c r="E396" s="105"/>
      <c r="F396" s="105"/>
      <c r="G396" s="105"/>
      <c r="H396" s="105"/>
      <c r="I396" s="105"/>
      <c r="J396" s="105"/>
      <c r="K396" s="105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</row>
    <row r="397" customFormat="false" ht="12.75" hidden="false" customHeight="false" outlineLevel="0" collapsed="false">
      <c r="B397" s="104"/>
      <c r="C397" s="105"/>
      <c r="D397" s="105"/>
      <c r="E397" s="105"/>
      <c r="F397" s="105"/>
      <c r="G397" s="105"/>
      <c r="H397" s="105"/>
      <c r="I397" s="105"/>
      <c r="J397" s="105"/>
      <c r="K397" s="105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</row>
    <row r="398" customFormat="false" ht="12.75" hidden="false" customHeight="false" outlineLevel="0" collapsed="false">
      <c r="B398" s="104"/>
      <c r="C398" s="105"/>
      <c r="D398" s="105"/>
      <c r="E398" s="105"/>
      <c r="F398" s="105"/>
      <c r="G398" s="105"/>
      <c r="H398" s="105"/>
      <c r="I398" s="105"/>
      <c r="J398" s="105"/>
      <c r="K398" s="105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</row>
    <row r="399" customFormat="false" ht="12.75" hidden="false" customHeight="false" outlineLevel="0" collapsed="false">
      <c r="B399" s="104"/>
      <c r="C399" s="105"/>
      <c r="D399" s="105"/>
      <c r="E399" s="105"/>
      <c r="F399" s="105"/>
      <c r="G399" s="105"/>
      <c r="H399" s="105"/>
      <c r="I399" s="105"/>
      <c r="J399" s="105"/>
      <c r="K399" s="105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</row>
    <row r="400" customFormat="false" ht="12.75" hidden="false" customHeight="false" outlineLevel="0" collapsed="false">
      <c r="B400" s="104"/>
      <c r="C400" s="105"/>
      <c r="D400" s="105"/>
      <c r="E400" s="105"/>
      <c r="F400" s="105"/>
      <c r="G400" s="105"/>
      <c r="H400" s="105"/>
      <c r="I400" s="105"/>
      <c r="J400" s="105"/>
      <c r="K400" s="105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</row>
    <row r="401" customFormat="false" ht="12.75" hidden="false" customHeight="false" outlineLevel="0" collapsed="false">
      <c r="B401" s="104"/>
      <c r="C401" s="105"/>
      <c r="D401" s="105"/>
      <c r="E401" s="105"/>
      <c r="F401" s="105"/>
      <c r="G401" s="105"/>
      <c r="H401" s="105"/>
      <c r="I401" s="105"/>
      <c r="J401" s="105"/>
      <c r="K401" s="105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</row>
    <row r="402" customFormat="false" ht="12.75" hidden="false" customHeight="false" outlineLevel="0" collapsed="false">
      <c r="B402" s="104"/>
      <c r="C402" s="105"/>
      <c r="D402" s="105"/>
      <c r="E402" s="105"/>
      <c r="F402" s="105"/>
      <c r="G402" s="105"/>
      <c r="H402" s="105"/>
      <c r="I402" s="105"/>
      <c r="J402" s="105"/>
      <c r="K402" s="105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</row>
    <row r="403" customFormat="false" ht="12.75" hidden="false" customHeight="false" outlineLevel="0" collapsed="false">
      <c r="B403" s="104"/>
      <c r="C403" s="105"/>
      <c r="D403" s="105"/>
      <c r="E403" s="105"/>
      <c r="F403" s="105"/>
      <c r="G403" s="105"/>
      <c r="H403" s="105"/>
      <c r="I403" s="105"/>
      <c r="J403" s="105"/>
      <c r="K403" s="105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</row>
    <row r="404" customFormat="false" ht="12.75" hidden="false" customHeight="false" outlineLevel="0" collapsed="false">
      <c r="B404" s="104"/>
      <c r="C404" s="105"/>
      <c r="D404" s="105"/>
      <c r="E404" s="105"/>
      <c r="F404" s="105"/>
      <c r="G404" s="105"/>
      <c r="H404" s="105"/>
      <c r="I404" s="105"/>
      <c r="J404" s="105"/>
      <c r="K404" s="105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</row>
    <row r="405" customFormat="false" ht="12.75" hidden="false" customHeight="false" outlineLevel="0" collapsed="false">
      <c r="B405" s="104"/>
      <c r="C405" s="105"/>
      <c r="D405" s="105"/>
      <c r="E405" s="105"/>
      <c r="F405" s="105"/>
      <c r="G405" s="105"/>
      <c r="H405" s="105"/>
      <c r="I405" s="105"/>
      <c r="J405" s="105"/>
      <c r="K405" s="105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</row>
    <row r="406" customFormat="false" ht="12.75" hidden="false" customHeight="false" outlineLevel="0" collapsed="false">
      <c r="B406" s="104"/>
      <c r="C406" s="105"/>
      <c r="D406" s="105"/>
      <c r="E406" s="105"/>
      <c r="F406" s="105"/>
      <c r="G406" s="105"/>
      <c r="H406" s="105"/>
      <c r="I406" s="105"/>
      <c r="J406" s="105"/>
      <c r="K406" s="105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</row>
    <row r="407" customFormat="false" ht="12.75" hidden="false" customHeight="false" outlineLevel="0" collapsed="false">
      <c r="B407" s="104"/>
      <c r="C407" s="105"/>
      <c r="D407" s="105"/>
      <c r="E407" s="105"/>
      <c r="F407" s="105"/>
      <c r="G407" s="105"/>
      <c r="H407" s="105"/>
      <c r="I407" s="105"/>
      <c r="J407" s="105"/>
      <c r="K407" s="105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</row>
    <row r="408" customFormat="false" ht="12.75" hidden="false" customHeight="false" outlineLevel="0" collapsed="false">
      <c r="B408" s="104"/>
      <c r="C408" s="105"/>
      <c r="D408" s="105"/>
      <c r="E408" s="105"/>
      <c r="F408" s="105"/>
      <c r="G408" s="105"/>
      <c r="H408" s="105"/>
      <c r="I408" s="105"/>
      <c r="J408" s="105"/>
      <c r="K408" s="105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</row>
    <row r="409" customFormat="false" ht="12.75" hidden="false" customHeight="false" outlineLevel="0" collapsed="false">
      <c r="B409" s="104"/>
      <c r="C409" s="105"/>
      <c r="D409" s="105"/>
      <c r="E409" s="105"/>
      <c r="F409" s="105"/>
      <c r="G409" s="105"/>
      <c r="H409" s="105"/>
      <c r="I409" s="105"/>
      <c r="J409" s="105"/>
      <c r="K409" s="105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</row>
    <row r="410" customFormat="false" ht="12.75" hidden="false" customHeight="false" outlineLevel="0" collapsed="false">
      <c r="B410" s="104"/>
      <c r="C410" s="105"/>
      <c r="D410" s="105"/>
      <c r="E410" s="105"/>
      <c r="F410" s="105"/>
      <c r="G410" s="105"/>
      <c r="H410" s="105"/>
      <c r="I410" s="105"/>
      <c r="J410" s="105"/>
      <c r="K410" s="105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</row>
    <row r="411" customFormat="false" ht="12.75" hidden="false" customHeight="false" outlineLevel="0" collapsed="false">
      <c r="B411" s="104"/>
      <c r="C411" s="105"/>
      <c r="D411" s="105"/>
      <c r="E411" s="105"/>
      <c r="F411" s="105"/>
      <c r="G411" s="105"/>
      <c r="H411" s="105"/>
      <c r="I411" s="105"/>
      <c r="J411" s="105"/>
      <c r="K411" s="105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</row>
    <row r="412" customFormat="false" ht="12.75" hidden="false" customHeight="false" outlineLevel="0" collapsed="false">
      <c r="B412" s="104"/>
      <c r="C412" s="105"/>
      <c r="D412" s="105"/>
      <c r="E412" s="105"/>
      <c r="F412" s="105"/>
      <c r="G412" s="105"/>
      <c r="H412" s="105"/>
      <c r="I412" s="105"/>
      <c r="J412" s="105"/>
      <c r="K412" s="105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</row>
  </sheetData>
  <printOptions headings="false" gridLines="false" gridLinesSet="true" horizontalCentered="false" verticalCentered="false"/>
  <pageMargins left="0.170138888888889" right="0.1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G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6" activeCellId="0" sqref="E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85"/>
  </cols>
  <sheetData>
    <row r="2" customFormat="false" ht="12.75" hidden="false" customHeight="false" outlineLevel="0" collapsed="false">
      <c r="C2" s="0" t="s">
        <v>200</v>
      </c>
      <c r="E2" s="0" t="s">
        <v>142</v>
      </c>
      <c r="G2" s="0" t="s">
        <v>146</v>
      </c>
    </row>
    <row r="3" customFormat="false" ht="12.75" hidden="false" customHeight="false" outlineLevel="0" collapsed="false">
      <c r="A3" s="0" t="s">
        <v>201</v>
      </c>
      <c r="C3" s="0" t="n">
        <v>5.45</v>
      </c>
      <c r="E3" s="0" t="n">
        <v>4.65</v>
      </c>
      <c r="G3" s="0" t="n">
        <v>5.58</v>
      </c>
    </row>
    <row r="4" customFormat="false" ht="12.75" hidden="false" customHeight="false" outlineLevel="0" collapsed="false">
      <c r="A4" s="0" t="s">
        <v>202</v>
      </c>
      <c r="C4" s="0" t="n">
        <v>5.45</v>
      </c>
      <c r="E4" s="0" t="n">
        <v>4.65</v>
      </c>
      <c r="G4" s="0" t="n">
        <v>5.72</v>
      </c>
    </row>
    <row r="5" customFormat="false" ht="12.75" hidden="false" customHeight="false" outlineLevel="0" collapsed="false">
      <c r="A5" s="0" t="s">
        <v>203</v>
      </c>
      <c r="C5" s="0" t="n">
        <f aca="false">(C4-C3)+C4</f>
        <v>5.45</v>
      </c>
      <c r="E5" s="0" t="n">
        <f aca="false">(E4-E3)+E4</f>
        <v>4.65</v>
      </c>
      <c r="G5" s="0" t="n">
        <f aca="false">(G4-G3)+G4</f>
        <v>5.86</v>
      </c>
    </row>
    <row r="6" customFormat="false" ht="12.75" hidden="false" customHeight="false" outlineLevel="0" collapsed="false">
      <c r="A6" s="0" t="s">
        <v>204</v>
      </c>
      <c r="E6" s="0" t="n">
        <f aca="false">E5-$C5</f>
        <v>-0.8</v>
      </c>
      <c r="G6" s="0" t="n">
        <f aca="false">G5-$C5</f>
        <v>0.409999999999999</v>
      </c>
    </row>
    <row r="7" customFormat="false" ht="12.75" hidden="false" customHeight="false" outlineLevel="0" collapsed="false">
      <c r="A7" s="0" t="s">
        <v>205</v>
      </c>
      <c r="C7" s="0" t="n">
        <v>5.55</v>
      </c>
    </row>
    <row r="20" customFormat="false" ht="12.75" hidden="false" customHeight="false" outlineLevel="0" collapsed="false">
      <c r="B20" s="0" t="n">
        <v>38260.0612689714</v>
      </c>
    </row>
    <row r="21" customFormat="false" ht="12.75" hidden="false" customHeight="false" outlineLevel="0" collapsed="false">
      <c r="B21" s="0" t="n">
        <v>5182.30945357505</v>
      </c>
    </row>
    <row r="22" customFormat="false" ht="12.75" hidden="false" customHeight="false" outlineLevel="0" collapsed="false">
      <c r="B22" s="0" t="n">
        <v>-30156.1057275401</v>
      </c>
    </row>
    <row r="23" customFormat="false" ht="12.75" hidden="false" customHeight="false" outlineLevel="0" collapsed="false">
      <c r="B23" s="0" t="n">
        <v>-31863.0630997961</v>
      </c>
    </row>
    <row r="24" customFormat="false" ht="12.75" hidden="false" customHeight="false" outlineLevel="0" collapsed="false">
      <c r="B24" s="0" t="n">
        <v>114455.766980167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98"/>
  <sheetViews>
    <sheetView showFormulas="false" showGridLines="true" showRowColHeaders="true" showZeros="true" rightToLeft="false" tabSelected="false" showOutlineSymbols="true" defaultGridColor="true" view="normal" topLeftCell="H1" colorId="64" zoomScale="100" zoomScaleNormal="100" zoomScalePageLayoutView="100" workbookViewId="0">
      <selection pane="topLeft" activeCell="L12" activeCellId="0" sqref="L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1" style="7" width="9.14"/>
  </cols>
  <sheetData>
    <row r="1" customFormat="false" ht="12.75" hidden="false" customHeight="false" outlineLevel="0" collapsed="false">
      <c r="AI1" s="107"/>
    </row>
    <row r="2" customFormat="false" ht="12.75" hidden="false" customHeight="false" outlineLevel="0" collapsed="false">
      <c r="AI2" s="107"/>
    </row>
    <row r="3" customFormat="false" ht="12.75" hidden="false" customHeight="false" outlineLevel="0" collapsed="false">
      <c r="K3" s="107" t="n">
        <f aca="false">K12</f>
        <v>-119.646639256378</v>
      </c>
      <c r="L3" s="107" t="n">
        <f aca="false">L12</f>
        <v>-74.9557868053828</v>
      </c>
      <c r="M3" s="107" t="n">
        <f aca="false">M12</f>
        <v>26.872577067785</v>
      </c>
      <c r="N3" s="107" t="n">
        <f aca="false">N12</f>
        <v>-46.4206434837353</v>
      </c>
      <c r="O3" s="107" t="n">
        <f aca="false">O12</f>
        <v>-2.00000016548074E-008</v>
      </c>
      <c r="Q3" s="107" t="n">
        <f aca="false">Q12</f>
        <v>46.9959109355448</v>
      </c>
      <c r="AI3" s="107"/>
    </row>
    <row r="4" customFormat="false" ht="12.75" hidden="false" customHeight="false" outlineLevel="0" collapsed="false">
      <c r="B4" s="73"/>
      <c r="C4" s="73"/>
      <c r="D4" s="73"/>
      <c r="E4" s="73"/>
      <c r="F4" s="73"/>
      <c r="G4" s="73"/>
      <c r="K4" s="107" t="n">
        <f aca="false">SUM(K12:K15)</f>
        <v>-189.389229527705</v>
      </c>
      <c r="L4" s="107" t="n">
        <f aca="false">SUM(L12:L15)</f>
        <v>-505.286795629995</v>
      </c>
      <c r="M4" s="107" t="n">
        <f aca="false">SUM(M12:M15)</f>
        <v>85.9945946918037</v>
      </c>
      <c r="N4" s="107" t="n">
        <f aca="false">SUM(N12:N15)</f>
        <v>61.1031727640048</v>
      </c>
      <c r="O4" s="107" t="n">
        <f aca="false">SUM(O12:O15)</f>
        <v>-4.00000033096148E-008</v>
      </c>
      <c r="Q4" s="107" t="n">
        <f aca="false">SUM(Q12:Q15)</f>
        <v>182.318282247109</v>
      </c>
      <c r="AI4" s="107"/>
    </row>
    <row r="5" customFormat="false" ht="12.75" hidden="false" customHeight="false" outlineLevel="0" collapsed="false">
      <c r="A5" s="7" t="s">
        <v>206</v>
      </c>
      <c r="B5" s="73" t="n">
        <f aca="false">SUM(B12:B15)</f>
        <v>0</v>
      </c>
      <c r="C5" s="73" t="n">
        <f aca="false">SUM(C12:C15)</f>
        <v>-115.925033100928</v>
      </c>
      <c r="D5" s="73" t="n">
        <f aca="false">SUM(D12:D15)</f>
        <v>549.18410457</v>
      </c>
      <c r="E5" s="73" t="n">
        <f aca="false">SUM(E12:E15)</f>
        <v>91.7578462204096</v>
      </c>
      <c r="F5" s="73" t="n">
        <f aca="false">SUM(F12:F15)</f>
        <v>270.91247285</v>
      </c>
      <c r="G5" s="73" t="n">
        <f aca="false">SUM(G12:G15)</f>
        <v>-484.706041849042</v>
      </c>
      <c r="K5" s="107" t="n">
        <f aca="false">SUM(K16:K22)</f>
        <v>-6.69776279</v>
      </c>
      <c r="L5" s="107" t="n">
        <f aca="false">SUM(L16:L22)</f>
        <v>-441.961781603247</v>
      </c>
      <c r="M5" s="107" t="n">
        <f aca="false">SUM(M16:M22)</f>
        <v>147.405807766778</v>
      </c>
      <c r="N5" s="107" t="n">
        <f aca="false">SUM(N16:N22)</f>
        <v>0</v>
      </c>
      <c r="O5" s="107" t="n">
        <f aca="false">SUM(O16:O22)</f>
        <v>0</v>
      </c>
      <c r="Q5" s="107" t="n">
        <f aca="false">SUM(Q16:Q22)</f>
        <v>88.1863128045831</v>
      </c>
      <c r="AI5" s="107"/>
    </row>
    <row r="6" customFormat="false" ht="12.75" hidden="false" customHeight="false" outlineLevel="0" collapsed="false">
      <c r="A6" s="7" t="s">
        <v>207</v>
      </c>
      <c r="B6" s="73" t="n">
        <f aca="false">SUM(B16:B22)</f>
        <v>0</v>
      </c>
      <c r="C6" s="73" t="n">
        <f aca="false">SUM(C16:C22)</f>
        <v>228.422768470149</v>
      </c>
      <c r="D6" s="73" t="n">
        <f aca="false">SUM(D16:D22)</f>
        <v>877.4203764</v>
      </c>
      <c r="E6" s="73" t="n">
        <f aca="false">SUM(E16:E22)</f>
        <v>75.2939886589718</v>
      </c>
      <c r="F6" s="73" t="n">
        <f aca="false">SUM(F16:F22)</f>
        <v>253.38853716</v>
      </c>
      <c r="G6" s="73" t="n">
        <f aca="false">SUM(G16:G22)</f>
        <v>-293.313738623648</v>
      </c>
      <c r="S6" s="0" t="s">
        <v>208</v>
      </c>
    </row>
    <row r="7" customFormat="false" ht="12.75" hidden="false" customHeight="false" outlineLevel="0" collapsed="false">
      <c r="AL7" s="0" t="s">
        <v>209</v>
      </c>
      <c r="AP7" s="0" t="s">
        <v>210</v>
      </c>
    </row>
    <row r="8" customFormat="false" ht="12.75" hidden="false" customHeight="false" outlineLevel="0" collapsed="false">
      <c r="B8" s="7" t="s">
        <v>211</v>
      </c>
      <c r="C8" s="7" t="s">
        <v>60</v>
      </c>
      <c r="D8" s="7" t="s">
        <v>60</v>
      </c>
      <c r="E8" s="7" t="s">
        <v>60</v>
      </c>
      <c r="F8" s="7" t="s">
        <v>60</v>
      </c>
      <c r="G8" s="7" t="s">
        <v>60</v>
      </c>
      <c r="K8" s="0" t="s">
        <v>59</v>
      </c>
      <c r="L8" s="0" t="s">
        <v>59</v>
      </c>
      <c r="M8" s="0" t="s">
        <v>59</v>
      </c>
      <c r="N8" s="0" t="s">
        <v>59</v>
      </c>
      <c r="O8" s="0" t="s">
        <v>59</v>
      </c>
      <c r="Q8" s="0" t="s">
        <v>59</v>
      </c>
      <c r="U8" s="0" t="s">
        <v>212</v>
      </c>
    </row>
    <row r="9" customFormat="false" ht="12.75" hidden="false" customHeight="false" outlineLevel="0" collapsed="false">
      <c r="B9" s="7" t="s">
        <v>211</v>
      </c>
      <c r="C9" s="7" t="s">
        <v>5</v>
      </c>
      <c r="D9" s="7" t="s">
        <v>4</v>
      </c>
      <c r="E9" s="7" t="s">
        <v>3</v>
      </c>
      <c r="F9" s="7" t="s">
        <v>7</v>
      </c>
      <c r="G9" s="7" t="s">
        <v>6</v>
      </c>
      <c r="I9" s="0" t="s">
        <v>213</v>
      </c>
      <c r="K9" s="0" t="s">
        <v>214</v>
      </c>
      <c r="L9" s="0" t="s">
        <v>142</v>
      </c>
      <c r="M9" s="0" t="s">
        <v>139</v>
      </c>
      <c r="N9" s="0" t="s">
        <v>140</v>
      </c>
      <c r="O9" s="0" t="s">
        <v>215</v>
      </c>
      <c r="Q9" s="0" t="s">
        <v>144</v>
      </c>
      <c r="S9" s="0" t="s">
        <v>214</v>
      </c>
      <c r="T9" s="0" t="s">
        <v>142</v>
      </c>
      <c r="U9" s="0" t="s">
        <v>139</v>
      </c>
      <c r="V9" s="0" t="s">
        <v>140</v>
      </c>
      <c r="Z9" s="0" t="s">
        <v>214</v>
      </c>
      <c r="AA9" s="0" t="s">
        <v>142</v>
      </c>
      <c r="AB9" s="0" t="s">
        <v>216</v>
      </c>
      <c r="AC9" s="0" t="s">
        <v>140</v>
      </c>
      <c r="AD9" s="0" t="s">
        <v>141</v>
      </c>
      <c r="AE9" s="0" t="s">
        <v>144</v>
      </c>
      <c r="AJ9" s="0" t="s">
        <v>214</v>
      </c>
      <c r="AK9" s="0" t="s">
        <v>142</v>
      </c>
      <c r="AL9" s="0" t="s">
        <v>216</v>
      </c>
      <c r="AN9" s="0" t="s">
        <v>214</v>
      </c>
      <c r="AO9" s="0" t="s">
        <v>142</v>
      </c>
      <c r="AP9" s="0" t="s">
        <v>216</v>
      </c>
      <c r="AQ9" s="0" t="s">
        <v>140</v>
      </c>
    </row>
    <row r="10" customFormat="false" ht="12.75" hidden="false" customHeight="false" outlineLevel="0" collapsed="false">
      <c r="B10" s="73"/>
      <c r="C10" s="73"/>
      <c r="D10" s="73"/>
      <c r="E10" s="73"/>
      <c r="F10" s="73"/>
      <c r="G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AQ10" s="73" t="n">
        <f aca="false">'WEST GAMMA BREAKDOWN'!X$8*'basis opt'!P3*100</f>
        <v>0</v>
      </c>
    </row>
    <row r="11" customFormat="false" ht="13.5" hidden="false" customHeight="false" outlineLevel="0" collapsed="false">
      <c r="A11" s="70" t="s">
        <v>64</v>
      </c>
      <c r="B11" s="73" t="n">
        <f aca="false">DSUM(SWAPTRADES,$A11,B$8:B$9)</f>
        <v>0</v>
      </c>
      <c r="C11" s="73"/>
      <c r="D11" s="73"/>
      <c r="E11" s="73"/>
      <c r="F11" s="73"/>
      <c r="G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W11" s="73"/>
      <c r="X11" s="73"/>
    </row>
    <row r="12" customFormat="false" ht="13.5" hidden="false" customHeight="false" outlineLevel="0" collapsed="false">
      <c r="A12" s="7" t="s">
        <v>67</v>
      </c>
      <c r="B12" s="73" t="n">
        <f aca="false">DSUM(SWAPTRADES,$A12,B$8:B$9)</f>
        <v>0</v>
      </c>
      <c r="C12" s="73" t="n">
        <f aca="false">DSUM(SWAPTRADES,$A12,C$8:C$9)</f>
        <v>-25.7145955090945</v>
      </c>
      <c r="D12" s="73" t="n">
        <f aca="false">DSUM(SWAPTRADES,$A12,D$8:D$9)</f>
        <v>140.29757685</v>
      </c>
      <c r="E12" s="73" t="n">
        <f aca="false">DSUM(SWAPTRADES,$A12,E$8:E$9)</f>
        <v>19.914135179261</v>
      </c>
      <c r="F12" s="73" t="n">
        <f aca="false">DSUM(SWAPTRADES,$A12,F$8:F$9)</f>
        <v>90.06209575</v>
      </c>
      <c r="G12" s="73" t="n">
        <f aca="false">DSUM(SWAPTRADES,$A12,G$8:G$9)+'RISK PAGE'!AP11</f>
        <v>-136.425194146221</v>
      </c>
      <c r="I12" s="73" t="n">
        <f aca="false">'RISK PAGE'!AP11</f>
        <v>-15.686080028</v>
      </c>
      <c r="K12" s="73" t="n">
        <f aca="false">DSUM(SWAPTRADES,$A12,K$8:K$9)+Z12+AJ12+AN12+S12</f>
        <v>-119.646639256378</v>
      </c>
      <c r="L12" s="73" t="n">
        <f aca="false">DSUM(SWAPTRADES,$A12,L$8:L$9)+AA12+AK12+AO12+T12</f>
        <v>-74.9557868053828</v>
      </c>
      <c r="M12" s="73" t="n">
        <f aca="false">DSUM(SWAPTRADES,$A12,M$8:M$9)+AB12+AL12+AP12+U12</f>
        <v>26.872577067785</v>
      </c>
      <c r="N12" s="73" t="n">
        <f aca="false">DSUM(SWAPTRADES,$A12,N$8:N$9)+AC12+AQ12+V12</f>
        <v>-46.4206434837353</v>
      </c>
      <c r="O12" s="73" t="n">
        <f aca="false">DSUM(SWAPTRADES,$A12,O$8:O$9)+AD12</f>
        <v>-2.00000016548074E-008</v>
      </c>
      <c r="P12" s="73"/>
      <c r="Q12" s="73" t="n">
        <f aca="false">DSUM(SWAPTRADES,$A12,Q$8:Q$9)+AE12</f>
        <v>46.9959109355448</v>
      </c>
      <c r="R12" s="73"/>
      <c r="S12" s="73" t="n">
        <v>6.47584796</v>
      </c>
      <c r="T12" s="73" t="n">
        <v>6.3792757</v>
      </c>
      <c r="U12" s="73" t="n">
        <v>25.4389733</v>
      </c>
      <c r="V12" s="73" t="n">
        <v>-15.33872872</v>
      </c>
      <c r="W12" s="73"/>
      <c r="Z12" s="73" t="n">
        <f aca="false">'BASIS GRID'!BD15</f>
        <v>-103.336757256378</v>
      </c>
      <c r="AA12" s="73" t="n">
        <f aca="false">'BASIS GRID'!BC15+'BASIS GRID'!BF15+'BASIS GRID'!BG15</f>
        <v>-80.2037561053828</v>
      </c>
      <c r="AB12" s="73" t="n">
        <f aca="false">'BASIS GRID'!BI15</f>
        <v>1.49040666778501</v>
      </c>
      <c r="AC12" s="73" t="n">
        <f aca="false">'BASIS GRID'!BE15</f>
        <v>-31.0819147637353</v>
      </c>
      <c r="AD12" s="73" t="n">
        <f aca="false">'BASIS GRID'!BK15</f>
        <v>-2.00000016548074E-008</v>
      </c>
      <c r="AE12" s="73" t="n">
        <f aca="false">'BASIS GRID'!AW15</f>
        <v>46.9959109355448</v>
      </c>
      <c r="AF12" s="73"/>
      <c r="AG12" s="73"/>
      <c r="AH12" s="73"/>
      <c r="AI12" s="72"/>
      <c r="AJ12" s="73" t="n">
        <f aca="false">'WEST GAMMA BREAKDOWN'!C14*('RISK PAGE'!$T11+'WEST GAMMA BREAKDOWN'!AC14)*100</f>
        <v>-22.78572996</v>
      </c>
      <c r="AK12" s="73" t="n">
        <f aca="false">'WEST GAMMA BREAKDOWN'!D14*('RISK PAGE'!$T11+'WEST GAMMA BREAKDOWN'!AD14)*100</f>
        <v>-1.1313064</v>
      </c>
      <c r="AL12" s="73" t="n">
        <f aca="false">'WEST GAMMA BREAKDOWN'!E14*('RISK PAGE'!$T11+'WEST GAMMA BREAKDOWN'!AE14)*100</f>
        <v>-0.0568029</v>
      </c>
      <c r="AN12" s="73" t="n">
        <f aca="false">'WEST GAMMA BREAKDOWN'!U7*'basis opt'!R5*100</f>
        <v>-0</v>
      </c>
      <c r="AO12" s="73" t="n">
        <f aca="false">'WEST GAMMA BREAKDOWN'!V7*'basis opt'!F5*100</f>
        <v>0</v>
      </c>
      <c r="AP12" s="73" t="n">
        <f aca="false">'WEST GAMMA BREAKDOWN'!W7*'basis opt'!I5*100</f>
        <v>0</v>
      </c>
      <c r="AQ12" s="73" t="n">
        <v>0</v>
      </c>
    </row>
    <row r="13" customFormat="false" ht="12.75" hidden="false" customHeight="false" outlineLevel="0" collapsed="false">
      <c r="A13" s="7" t="s">
        <v>68</v>
      </c>
      <c r="B13" s="73" t="n">
        <f aca="false">DSUM(SWAPTRADES,$A13,B$8:B$9)</f>
        <v>0</v>
      </c>
      <c r="C13" s="73" t="n">
        <f aca="false">DSUM(SWAPTRADES,$A13,C$8:C$9)</f>
        <v>-30.7632006890872</v>
      </c>
      <c r="D13" s="73" t="n">
        <f aca="false">DSUM(SWAPTRADES,$A13,D$8:D$9)</f>
        <v>144.32294842</v>
      </c>
      <c r="E13" s="73" t="n">
        <f aca="false">DSUM(SWAPTRADES,$A13,E$8:E$9)</f>
        <v>12.2924597819022</v>
      </c>
      <c r="F13" s="73" t="n">
        <f aca="false">DSUM(SWAPTRADES,$A13,F$8:F$9)</f>
        <v>87.23827841</v>
      </c>
      <c r="G13" s="73" t="n">
        <f aca="false">DSUM(SWAPTRADES,$A13,G$8:G$9)+'RISK PAGE'!AP12</f>
        <v>-127.703108716913</v>
      </c>
      <c r="I13" s="73" t="n">
        <f aca="false">'RISK PAGE'!AP12</f>
        <v>-67.4417652200001</v>
      </c>
      <c r="K13" s="73" t="n">
        <f aca="false">DSUM(SWAPTRADES,$A13,K$8:K$9)+Z13+AJ13+AN13+S13</f>
        <v>-78.9302240713274</v>
      </c>
      <c r="L13" s="73" t="n">
        <f aca="false">DSUM(SWAPTRADES,$A13,L$8:L$9)+AA13+AK13+AO13+T13</f>
        <v>-161.226068536046</v>
      </c>
      <c r="M13" s="73" t="n">
        <f aca="false">DSUM(SWAPTRADES,$A13,M$8:M$9)+AB13+AL13+AP13+U13</f>
        <v>39.6714855037541</v>
      </c>
      <c r="N13" s="73" t="n">
        <f aca="false">DSUM(SWAPTRADES,$A13,N$8:N$9)+AC13+AQ13+V13</f>
        <v>60.5852161765754</v>
      </c>
      <c r="O13" s="73" t="n">
        <f aca="false">DSUM(SWAPTRADES,$A13,O$8:O$9)+AD13</f>
        <v>-2.00000016548074E-008</v>
      </c>
      <c r="P13" s="73"/>
      <c r="Q13" s="73" t="n">
        <f aca="false">DSUM(SWAPTRADES,$A13,Q$8:Q$9)+AE13</f>
        <v>-51.9271020048083</v>
      </c>
      <c r="R13" s="73"/>
      <c r="S13" s="73" t="n">
        <v>5.39785306</v>
      </c>
      <c r="T13" s="73" t="n">
        <v>5.28459149</v>
      </c>
      <c r="U13" s="73" t="n">
        <v>17.95857271</v>
      </c>
      <c r="V13" s="73" t="n">
        <v>-13.08928609</v>
      </c>
      <c r="W13" s="73"/>
      <c r="Z13" s="73" t="n">
        <f aca="false">'BASIS GRID'!BD16</f>
        <v>-20.3139191313274</v>
      </c>
      <c r="AA13" s="73" t="n">
        <f aca="false">'BASIS GRID'!BC16+'BASIS GRID'!BF16+'BASIS GRID'!BG16</f>
        <v>-158.863414526046</v>
      </c>
      <c r="AB13" s="73" t="n">
        <f aca="false">'BASIS GRID'!BI16</f>
        <v>28.4311782937541</v>
      </c>
      <c r="AC13" s="73" t="n">
        <f aca="false">'BASIS GRID'!BE16</f>
        <v>73.6745022665754</v>
      </c>
      <c r="AD13" s="73" t="n">
        <f aca="false">'BASIS GRID'!BK16</f>
        <v>-2.00000016548074E-008</v>
      </c>
      <c r="AE13" s="73" t="n">
        <f aca="false">'BASIS GRID'!AW16</f>
        <v>-51.9271020048083</v>
      </c>
      <c r="AF13" s="73"/>
      <c r="AG13" s="73"/>
      <c r="AH13" s="73"/>
      <c r="AJ13" s="73" t="n">
        <f aca="false">'WEST GAMMA BREAKDOWN'!C15*('RISK PAGE'!$T12+'WEST GAMMA BREAKDOWN'!AC15)*100</f>
        <v>-64.014158</v>
      </c>
      <c r="AK13" s="73" t="n">
        <f aca="false">'WEST GAMMA BREAKDOWN'!D15*('RISK PAGE'!$T12+'WEST GAMMA BREAKDOWN'!AD15)*100</f>
        <v>-7.6472455</v>
      </c>
      <c r="AL13" s="73" t="n">
        <f aca="false">'WEST GAMMA BREAKDOWN'!E15*('RISK PAGE'!$T12+'WEST GAMMA BREAKDOWN'!AE15)*100</f>
        <v>-6.7182655</v>
      </c>
      <c r="AN13" s="73" t="n">
        <f aca="false">'WEST GAMMA BREAKDOWN'!U$8*'basis opt'!R6*100</f>
        <v>-0</v>
      </c>
      <c r="AO13" s="73" t="n">
        <f aca="false">'WEST GAMMA BREAKDOWN'!V$8*'basis opt'!F6*100</f>
        <v>0</v>
      </c>
      <c r="AP13" s="73" t="n">
        <f aca="false">'WEST GAMMA BREAKDOWN'!W$8*'basis opt'!I6*100</f>
        <v>0</v>
      </c>
      <c r="AQ13" s="73" t="n">
        <f aca="false">'WEST GAMMA BREAKDOWN'!X$8*'basis opt'!P6*100</f>
        <v>0</v>
      </c>
    </row>
    <row r="14" customFormat="false" ht="12.75" hidden="false" customHeight="false" outlineLevel="0" collapsed="false">
      <c r="A14" s="108" t="s">
        <v>69</v>
      </c>
      <c r="B14" s="73" t="n">
        <f aca="false">DSUM(SWAPTRADES,$A14,B$8:B$9)</f>
        <v>0</v>
      </c>
      <c r="C14" s="73" t="n">
        <f aca="false">DSUM(SWAPTRADES,$A14,C$8:C$9)</f>
        <v>-27.3617465505131</v>
      </c>
      <c r="D14" s="73" t="n">
        <f aca="false">DSUM(SWAPTRADES,$A14,D$8:D$9)</f>
        <v>133.06444758</v>
      </c>
      <c r="E14" s="73" t="n">
        <f aca="false">DSUM(SWAPTRADES,$A14,E$8:E$9)</f>
        <v>3.70459946542228</v>
      </c>
      <c r="F14" s="73" t="n">
        <f aca="false">DSUM(SWAPTRADES,$A14,F$8:F$9)</f>
        <v>58.08270995</v>
      </c>
      <c r="G14" s="73" t="n">
        <f aca="false">DSUM(SWAPTRADES,$A14,G$8:G$9)+'RISK PAGE'!AP13</f>
        <v>-138.339666375079</v>
      </c>
      <c r="I14" s="73" t="n">
        <f aca="false">'RISK PAGE'!AP13</f>
        <v>-76.10322098</v>
      </c>
      <c r="K14" s="73" t="n">
        <f aca="false">DSUM(SWAPTRADES,$A14,K$8:K$9)+Z14+AJ14+AN14+S14</f>
        <v>24.14824181</v>
      </c>
      <c r="L14" s="73" t="n">
        <f aca="false">DSUM(SWAPTRADES,$A14,L$8:L$9)+AA14+AK14+AO14+T14</f>
        <v>-111.517260363057</v>
      </c>
      <c r="M14" s="73" t="n">
        <f aca="false">DSUM(SWAPTRADES,$A14,M$8:M$9)+AB14+AL14+AP14+U14</f>
        <v>0.638156052976486</v>
      </c>
      <c r="N14" s="73" t="n">
        <f aca="false">DSUM(SWAPTRADES,$A14,N$8:N$9)+AC14+AQ14+V14</f>
        <v>46.9386000711647</v>
      </c>
      <c r="O14" s="73" t="n">
        <f aca="false">DSUM(SWAPTRADES,$A14,O$8:O$9)+AD14</f>
        <v>0</v>
      </c>
      <c r="P14" s="73"/>
      <c r="Q14" s="73" t="n">
        <f aca="false">DSUM(SWAPTRADES,$A14,Q$8:Q$9)+AE14</f>
        <v>175.866336763882</v>
      </c>
      <c r="R14" s="73"/>
      <c r="S14" s="73" t="n">
        <v>5.29431002</v>
      </c>
      <c r="T14" s="73" t="n">
        <v>5.48393055</v>
      </c>
      <c r="U14" s="73" t="n">
        <v>14.92093261</v>
      </c>
      <c r="V14" s="73" t="n">
        <v>-9.28096901</v>
      </c>
      <c r="W14" s="73"/>
      <c r="Z14" s="73" t="n">
        <f aca="false">'BASIS GRID'!BD17</f>
        <v>48.17868806</v>
      </c>
      <c r="AA14" s="73" t="n">
        <f aca="false">'BASIS GRID'!BC17+'BASIS GRID'!BF17+'BASIS GRID'!BG17</f>
        <v>-100.561920143057</v>
      </c>
      <c r="AB14" s="73" t="n">
        <f aca="false">'BASIS GRID'!BI17</f>
        <v>-1.41210056702352</v>
      </c>
      <c r="AC14" s="73" t="n">
        <f aca="false">'BASIS GRID'!BE17</f>
        <v>56.2195690811647</v>
      </c>
      <c r="AD14" s="73" t="n">
        <f aca="false">'BASIS GRID'!BK17</f>
        <v>0</v>
      </c>
      <c r="AE14" s="73" t="n">
        <f aca="false">'BASIS GRID'!AW17</f>
        <v>175.866336763882</v>
      </c>
      <c r="AF14" s="73"/>
      <c r="AG14" s="73"/>
      <c r="AH14" s="73"/>
      <c r="AJ14" s="73" t="n">
        <f aca="false">'WEST GAMMA BREAKDOWN'!C16*('RISK PAGE'!$T13+'WEST GAMMA BREAKDOWN'!AC16)*100</f>
        <v>-29.32475627</v>
      </c>
      <c r="AK14" s="73" t="n">
        <f aca="false">'WEST GAMMA BREAKDOWN'!D16*('RISK PAGE'!$T13+'WEST GAMMA BREAKDOWN'!AD16)*100</f>
        <v>-16.43927077</v>
      </c>
      <c r="AL14" s="73" t="n">
        <f aca="false">'WEST GAMMA BREAKDOWN'!E16*('RISK PAGE'!$T13+'WEST GAMMA BREAKDOWN'!AE16)*100</f>
        <v>-12.87067599</v>
      </c>
      <c r="AN14" s="73" t="n">
        <f aca="false">'WEST GAMMA BREAKDOWN'!U$8*'basis opt'!R7*100</f>
        <v>0</v>
      </c>
      <c r="AO14" s="73" t="n">
        <f aca="false">'WEST GAMMA BREAKDOWN'!V$8*'basis opt'!F7*100</f>
        <v>0</v>
      </c>
      <c r="AP14" s="73" t="n">
        <f aca="false">'WEST GAMMA BREAKDOWN'!W$8*'basis opt'!I7*100</f>
        <v>0</v>
      </c>
      <c r="AQ14" s="73" t="n">
        <f aca="false">'WEST GAMMA BREAKDOWN'!X$8*'basis opt'!P7*100</f>
        <v>0</v>
      </c>
    </row>
    <row r="15" customFormat="false" ht="12.75" hidden="false" customHeight="false" outlineLevel="0" collapsed="false">
      <c r="A15" s="7" t="s">
        <v>70</v>
      </c>
      <c r="B15" s="73" t="n">
        <f aca="false">DSUM(SWAPTRADES,$A15,B$8:B$9)</f>
        <v>0</v>
      </c>
      <c r="C15" s="73" t="n">
        <f aca="false">DSUM(SWAPTRADES,$A15,C$8:C$9)</f>
        <v>-32.0854903522336</v>
      </c>
      <c r="D15" s="73" t="n">
        <f aca="false">DSUM(SWAPTRADES,$A15,D$8:D$9)</f>
        <v>131.49913172</v>
      </c>
      <c r="E15" s="73" t="n">
        <f aca="false">DSUM(SWAPTRADES,$A15,E$8:E$9)</f>
        <v>55.8466517938242</v>
      </c>
      <c r="F15" s="73" t="n">
        <f aca="false">DSUM(SWAPTRADES,$A15,F$8:F$9)</f>
        <v>35.52938874</v>
      </c>
      <c r="G15" s="73" t="n">
        <f aca="false">DSUM(SWAPTRADES,$A15,G$8:G$9)+'RISK PAGE'!AP14</f>
        <v>-82.2380726108293</v>
      </c>
      <c r="I15" s="73" t="n">
        <f aca="false">'RISK PAGE'!AP14</f>
        <v>-59.583906506</v>
      </c>
      <c r="K15" s="73" t="n">
        <f aca="false">DSUM(SWAPTRADES,$A15,K$8:K$9)+Z15+AJ15+AN15+S15</f>
        <v>-14.96060801</v>
      </c>
      <c r="L15" s="73" t="n">
        <f aca="false">DSUM(SWAPTRADES,$A15,L$8:L$9)+AA15+AK15+AO15+T15</f>
        <v>-157.587679925509</v>
      </c>
      <c r="M15" s="73" t="n">
        <f aca="false">DSUM(SWAPTRADES,$A15,M$8:M$9)+AB15+AL15+AP15+U15</f>
        <v>18.8123760672881</v>
      </c>
      <c r="N15" s="73" t="n">
        <f aca="false">DSUM(SWAPTRADES,$A15,N$8:N$9)+AC15+AQ15+V15</f>
        <v>0</v>
      </c>
      <c r="O15" s="73" t="n">
        <f aca="false">DSUM(SWAPTRADES,$A15,O$8:O$9)+AD15</f>
        <v>0</v>
      </c>
      <c r="P15" s="73"/>
      <c r="Q15" s="73" t="n">
        <f aca="false">DSUM(SWAPTRADES,$A15,Q$8:Q$9)+AE15</f>
        <v>11.3831365524903</v>
      </c>
      <c r="R15" s="73"/>
      <c r="S15" s="73"/>
      <c r="T15" s="73"/>
      <c r="U15" s="73" t="n">
        <v>-0.37273627</v>
      </c>
      <c r="V15" s="73"/>
      <c r="W15" s="73"/>
      <c r="Z15" s="73" t="n">
        <f aca="false">'BASIS GRID'!BD18</f>
        <v>-0.87341038</v>
      </c>
      <c r="AA15" s="73" t="n">
        <f aca="false">'BASIS GRID'!BC18+'BASIS GRID'!BF18+'BASIS GRID'!BG18</f>
        <v>-147.425692995509</v>
      </c>
      <c r="AB15" s="73" t="n">
        <f aca="false">'BASIS GRID'!BI18</f>
        <v>27.5599892572881</v>
      </c>
      <c r="AC15" s="73" t="n">
        <f aca="false">'BASIS GRID'!BE18</f>
        <v>0</v>
      </c>
      <c r="AD15" s="73" t="n">
        <f aca="false">'BASIS GRID'!BK18</f>
        <v>0</v>
      </c>
      <c r="AE15" s="73" t="n">
        <f aca="false">'BASIS GRID'!AW18</f>
        <v>11.3831365524903</v>
      </c>
      <c r="AF15" s="73"/>
      <c r="AG15" s="73"/>
      <c r="AH15" s="73"/>
      <c r="AJ15" s="73" t="n">
        <f aca="false">'WEST GAMMA BREAKDOWN'!C17*('RISK PAGE'!$T14+'WEST GAMMA BREAKDOWN'!AC17)*100</f>
        <v>-14.08719763</v>
      </c>
      <c r="AK15" s="73" t="n">
        <f aca="false">'WEST GAMMA BREAKDOWN'!D17*('RISK PAGE'!$T14+'WEST GAMMA BREAKDOWN'!AD17)*100</f>
        <v>-10.16198693</v>
      </c>
      <c r="AL15" s="73" t="n">
        <f aca="false">'WEST GAMMA BREAKDOWN'!E17*('RISK PAGE'!$T14+'WEST GAMMA BREAKDOWN'!AE17)*100</f>
        <v>-8.37487692</v>
      </c>
      <c r="AN15" s="73" t="n">
        <f aca="false">'WEST GAMMA BREAKDOWN'!U$8*'basis opt'!R8*100</f>
        <v>0</v>
      </c>
      <c r="AO15" s="73" t="n">
        <f aca="false">'WEST GAMMA BREAKDOWN'!V$8*'basis opt'!F8*100</f>
        <v>-0</v>
      </c>
      <c r="AP15" s="73" t="n">
        <f aca="false">'WEST GAMMA BREAKDOWN'!W$8*'basis opt'!I8*100</f>
        <v>-0</v>
      </c>
      <c r="AQ15" s="73" t="n">
        <f aca="false">'WEST GAMMA BREAKDOWN'!X$8*'basis opt'!P8*100</f>
        <v>0</v>
      </c>
    </row>
    <row r="16" customFormat="false" ht="12.75" hidden="false" customHeight="false" outlineLevel="0" collapsed="false">
      <c r="A16" s="7" t="s">
        <v>71</v>
      </c>
      <c r="B16" s="73" t="n">
        <f aca="false">DSUM(SWAPTRADES,$A16,B$8:B$9)</f>
        <v>0</v>
      </c>
      <c r="C16" s="73" t="n">
        <f aca="false">DSUM(SWAPTRADES,$A16,C$8:C$9)</f>
        <v>-33.2771705480186</v>
      </c>
      <c r="D16" s="73" t="n">
        <f aca="false">DSUM(SWAPTRADES,$A16,D$8:D$9)</f>
        <v>130.42646434</v>
      </c>
      <c r="E16" s="73" t="n">
        <f aca="false">DSUM(SWAPTRADES,$A16,E$8:E$9)</f>
        <v>51.1940380659176</v>
      </c>
      <c r="F16" s="73" t="n">
        <f aca="false">DSUM(SWAPTRADES,$A16,F$8:F$9)</f>
        <v>32.00206674</v>
      </c>
      <c r="G16" s="73" t="n">
        <f aca="false">DSUM(SWAPTRADES,$A16,G$8:G$9)+'RISK PAGE'!AP15</f>
        <v>-27.620588213504</v>
      </c>
      <c r="I16" s="73" t="n">
        <f aca="false">'RISK PAGE'!AP15</f>
        <v>-8.119563072</v>
      </c>
      <c r="K16" s="73" t="n">
        <f aca="false">DSUM(SWAPTRADES,$A16,K$8:K$9)+Z16+AJ16+AN16+S16</f>
        <v>-0.99188986</v>
      </c>
      <c r="L16" s="73" t="n">
        <f aca="false">DSUM(SWAPTRADES,$A16,L$8:L$9)+AA16+AK16+AO16+T16</f>
        <v>-90.7172212425063</v>
      </c>
      <c r="M16" s="73" t="n">
        <f aca="false">DSUM(SWAPTRADES,$A16,M$8:M$9)+AB16+AL16+AP16+U16</f>
        <v>30.2022264755935</v>
      </c>
      <c r="N16" s="73" t="n">
        <f aca="false">DSUM(SWAPTRADES,$A16,N$8:N$9)+AC16+AQ16+V16</f>
        <v>0</v>
      </c>
      <c r="O16" s="73" t="n">
        <f aca="false">DSUM(SWAPTRADES,$A16,O$8:O$9)+AD16</f>
        <v>0</v>
      </c>
      <c r="P16" s="73"/>
      <c r="Q16" s="73" t="n">
        <f aca="false">DSUM(SWAPTRADES,$A16,Q$8:Q$9)+AE16</f>
        <v>1.4030637692136</v>
      </c>
      <c r="R16" s="73"/>
      <c r="S16" s="73"/>
      <c r="T16" s="73"/>
      <c r="U16" s="73" t="n">
        <v>-0.80470821</v>
      </c>
      <c r="V16" s="73"/>
      <c r="W16" s="73"/>
      <c r="X16" s="73"/>
      <c r="Z16" s="73" t="n">
        <f aca="false">'BASIS GRID'!BD19</f>
        <v>-0.99188986</v>
      </c>
      <c r="AA16" s="73" t="n">
        <f aca="false">'BASIS GRID'!BC19+'BASIS GRID'!BF19+'BASIS GRID'!BG19</f>
        <v>-90.2763883225063</v>
      </c>
      <c r="AB16" s="73" t="n">
        <f aca="false">'BASIS GRID'!BI19</f>
        <v>31.0069346855935</v>
      </c>
      <c r="AC16" s="73" t="n">
        <f aca="false">'BASIS GRID'!BE19</f>
        <v>0</v>
      </c>
      <c r="AD16" s="73" t="n">
        <f aca="false">'BASIS GRID'!BK19</f>
        <v>0</v>
      </c>
      <c r="AE16" s="73" t="n">
        <f aca="false">'BASIS GRID'!AW19</f>
        <v>1.4030637692136</v>
      </c>
      <c r="AF16" s="73"/>
      <c r="AG16" s="73"/>
      <c r="AH16" s="73"/>
      <c r="AJ16" s="73" t="n">
        <f aca="false">'WEST GAMMA BREAKDOWN'!C18*('RISK PAGE'!$T15+'WEST GAMMA BREAKDOWN'!AC18)*100</f>
        <v>0</v>
      </c>
      <c r="AK16" s="73" t="n">
        <f aca="false">'WEST GAMMA BREAKDOWN'!D18*('RISK PAGE'!$T15+'WEST GAMMA BREAKDOWN'!AD18)*100</f>
        <v>-0.44083292</v>
      </c>
      <c r="AL16" s="73" t="n">
        <f aca="false">'WEST GAMMA BREAKDOWN'!E18*('RISK PAGE'!$T15+'WEST GAMMA BREAKDOWN'!AE18)*100</f>
        <v>0</v>
      </c>
    </row>
    <row r="17" customFormat="false" ht="12.75" hidden="false" customHeight="false" outlineLevel="0" collapsed="false">
      <c r="A17" s="7" t="s">
        <v>72</v>
      </c>
      <c r="B17" s="73" t="n">
        <f aca="false">DSUM(SWAPTRADES,$A17,B$8:B$9)</f>
        <v>0</v>
      </c>
      <c r="C17" s="73" t="n">
        <f aca="false">DSUM(SWAPTRADES,$A17,C$8:C$9)</f>
        <v>-29.19825981385</v>
      </c>
      <c r="D17" s="73" t="n">
        <f aca="false">DSUM(SWAPTRADES,$A17,D$8:D$9)</f>
        <v>118.86937359</v>
      </c>
      <c r="E17" s="73" t="n">
        <f aca="false">DSUM(SWAPTRADES,$A17,E$8:E$9)</f>
        <v>11.9759966752266</v>
      </c>
      <c r="F17" s="73" t="n">
        <f aca="false">DSUM(SWAPTRADES,$A17,F$8:F$9)</f>
        <v>29.20276289</v>
      </c>
      <c r="G17" s="73" t="n">
        <f aca="false">DSUM(SWAPTRADES,$A17,G$8:G$9)+'RISK PAGE'!AP16</f>
        <v>-26.579501193502</v>
      </c>
      <c r="I17" s="73" t="n">
        <f aca="false">'RISK PAGE'!AP16</f>
        <v>-2.068294708</v>
      </c>
      <c r="K17" s="73" t="n">
        <f aca="false">DSUM(SWAPTRADES,$A17,K$8:K$9)+Z17+AJ17+AN17+S17</f>
        <v>-0.99141743</v>
      </c>
      <c r="L17" s="73" t="n">
        <f aca="false">DSUM(SWAPTRADES,$A17,L$8:L$9)+AA17+AK17+AO17+T17</f>
        <v>-87.6645092591345</v>
      </c>
      <c r="M17" s="73" t="n">
        <f aca="false">DSUM(SWAPTRADES,$A17,M$8:M$9)+AB17+AL17+AP17+U17</f>
        <v>25.4084768940559</v>
      </c>
      <c r="N17" s="73" t="n">
        <f aca="false">DSUM(SWAPTRADES,$A17,N$8:N$9)+AC17+AQ17+V17</f>
        <v>0</v>
      </c>
      <c r="O17" s="73" t="n">
        <f aca="false">DSUM(SWAPTRADES,$A17,O$8:O$9)+AD17</f>
        <v>0</v>
      </c>
      <c r="P17" s="73"/>
      <c r="Q17" s="73" t="n">
        <f aca="false">DSUM(SWAPTRADES,$A17,Q$8:Q$9)+AE17</f>
        <v>-5.58077986607184</v>
      </c>
      <c r="R17" s="73"/>
      <c r="S17" s="73"/>
      <c r="T17" s="73"/>
      <c r="U17" s="73" t="n">
        <v>-0.8683274</v>
      </c>
      <c r="V17" s="73"/>
      <c r="W17" s="73"/>
      <c r="X17" s="73"/>
      <c r="Z17" s="73" t="n">
        <f aca="false">'BASIS GRID'!BD20</f>
        <v>-0.99141743</v>
      </c>
      <c r="AA17" s="73" t="n">
        <f aca="false">'BASIS GRID'!BC20+'BASIS GRID'!BF20+'BASIS GRID'!BG20</f>
        <v>-87.5218322591345</v>
      </c>
      <c r="AB17" s="73" t="n">
        <f aca="false">'BASIS GRID'!BI20</f>
        <v>26.2768042940559</v>
      </c>
      <c r="AC17" s="73" t="n">
        <f aca="false">'BASIS GRID'!BE20</f>
        <v>0</v>
      </c>
      <c r="AD17" s="73" t="n">
        <f aca="false">'BASIS GRID'!BK20</f>
        <v>0</v>
      </c>
      <c r="AE17" s="73" t="n">
        <f aca="false">'BASIS GRID'!AW20</f>
        <v>-5.58077986607184</v>
      </c>
      <c r="AF17" s="73"/>
      <c r="AG17" s="73"/>
      <c r="AH17" s="73"/>
      <c r="AJ17" s="73" t="n">
        <f aca="false">'WEST GAMMA BREAKDOWN'!C19*('RISK PAGE'!$T16+'WEST GAMMA BREAKDOWN'!AC19)*100</f>
        <v>0</v>
      </c>
      <c r="AK17" s="73" t="n">
        <f aca="false">'WEST GAMMA BREAKDOWN'!D19*('RISK PAGE'!$T16+'WEST GAMMA BREAKDOWN'!AD19)*100</f>
        <v>-0.142677</v>
      </c>
      <c r="AL17" s="73" t="n">
        <f aca="false">'WEST GAMMA BREAKDOWN'!E19*('RISK PAGE'!$T16+'WEST GAMMA BREAKDOWN'!AE19)*100</f>
        <v>0</v>
      </c>
    </row>
    <row r="18" customFormat="false" ht="12.75" hidden="false" customHeight="false" outlineLevel="0" collapsed="false">
      <c r="A18" s="7" t="s">
        <v>73</v>
      </c>
      <c r="B18" s="73" t="n">
        <f aca="false">DSUM(SWAPTRADES,$A18,B$8:B$9)</f>
        <v>0</v>
      </c>
      <c r="C18" s="73" t="n">
        <f aca="false">DSUM(SWAPTRADES,$A18,C$8:C$9)</f>
        <v>-23.1453279779825</v>
      </c>
      <c r="D18" s="73" t="n">
        <f aca="false">DSUM(SWAPTRADES,$A18,D$8:D$9)</f>
        <v>128.58951402</v>
      </c>
      <c r="E18" s="73" t="n">
        <f aca="false">DSUM(SWAPTRADES,$A18,E$8:E$9)</f>
        <v>20.6673309561695</v>
      </c>
      <c r="F18" s="73" t="n">
        <f aca="false">DSUM(SWAPTRADES,$A18,F$8:F$9)</f>
        <v>29.93920365</v>
      </c>
      <c r="G18" s="73" t="n">
        <f aca="false">DSUM(SWAPTRADES,$A18,G$8:G$9)+'RISK PAGE'!AP17</f>
        <v>-26.0950390726418</v>
      </c>
      <c r="I18" s="73" t="n">
        <f aca="false">'RISK PAGE'!AP17</f>
        <v>-3.88341734</v>
      </c>
      <c r="K18" s="73" t="n">
        <f aca="false">DSUM(SWAPTRADES,$A18,K$8:K$9)+Z18+AJ18+AN18+S18</f>
        <v>-0.9911471</v>
      </c>
      <c r="L18" s="73" t="n">
        <f aca="false">DSUM(SWAPTRADES,$A18,L$8:L$9)+AA18+AK18+AO18+T18</f>
        <v>-41.2603236028116</v>
      </c>
      <c r="M18" s="73" t="n">
        <f aca="false">DSUM(SWAPTRADES,$A18,M$8:M$9)+AB18+AL18+AP18+U18</f>
        <v>19.3163949679822</v>
      </c>
      <c r="N18" s="73" t="n">
        <f aca="false">DSUM(SWAPTRADES,$A18,N$8:N$9)+AC18+AQ18+V18</f>
        <v>0</v>
      </c>
      <c r="O18" s="73" t="n">
        <f aca="false">DSUM(SWAPTRADES,$A18,O$8:O$9)+AD18</f>
        <v>0</v>
      </c>
      <c r="P18" s="73"/>
      <c r="Q18" s="73" t="n">
        <f aca="false">DSUM(SWAPTRADES,$A18,Q$8:Q$9)+AE18</f>
        <v>43.1257988553829</v>
      </c>
      <c r="R18" s="73"/>
      <c r="S18" s="73"/>
      <c r="T18" s="73"/>
      <c r="U18" s="73" t="n">
        <v>-1E-008</v>
      </c>
      <c r="V18" s="73"/>
      <c r="W18" s="73"/>
      <c r="X18" s="73"/>
      <c r="Z18" s="73" t="n">
        <f aca="false">'BASIS GRID'!BD21</f>
        <v>-0.9911471</v>
      </c>
      <c r="AA18" s="73" t="n">
        <f aca="false">'BASIS GRID'!BC21+'BASIS GRID'!BF21+'BASIS GRID'!BG21</f>
        <v>-40.9794139828116</v>
      </c>
      <c r="AB18" s="73" t="n">
        <f aca="false">'BASIS GRID'!BI21</f>
        <v>19.3163949779822</v>
      </c>
      <c r="AC18" s="73" t="n">
        <f aca="false">'BASIS GRID'!BE21</f>
        <v>0</v>
      </c>
      <c r="AD18" s="73" t="n">
        <f aca="false">'BASIS GRID'!BK21</f>
        <v>0</v>
      </c>
      <c r="AE18" s="73" t="n">
        <f aca="false">'BASIS GRID'!AW21</f>
        <v>43.1257988553829</v>
      </c>
      <c r="AF18" s="73"/>
      <c r="AG18" s="73"/>
      <c r="AH18" s="73"/>
      <c r="AJ18" s="73" t="n">
        <f aca="false">'WEST GAMMA BREAKDOWN'!C20*('RISK PAGE'!$T17+'WEST GAMMA BREAKDOWN'!AC20)*100</f>
        <v>0</v>
      </c>
      <c r="AK18" s="73" t="n">
        <f aca="false">'WEST GAMMA BREAKDOWN'!D20*('RISK PAGE'!$T17+'WEST GAMMA BREAKDOWN'!AD20)*100</f>
        <v>-0.28090962</v>
      </c>
      <c r="AL18" s="73" t="n">
        <f aca="false">'WEST GAMMA BREAKDOWN'!E20*('RISK PAGE'!$T17+'WEST GAMMA BREAKDOWN'!AE20)*100</f>
        <v>0</v>
      </c>
    </row>
    <row r="19" customFormat="false" ht="12.75" hidden="false" customHeight="false" outlineLevel="0" collapsed="false">
      <c r="A19" s="7" t="s">
        <v>74</v>
      </c>
      <c r="B19" s="73" t="n">
        <f aca="false">DSUM(SWAPTRADES,$A19,B$8:B$9)</f>
        <v>0</v>
      </c>
      <c r="C19" s="73" t="n">
        <f aca="false">DSUM(SWAPTRADES,$A19,C$8:C$9)</f>
        <v>107.94449565</v>
      </c>
      <c r="D19" s="73" t="n">
        <f aca="false">DSUM(SWAPTRADES,$A19,D$8:D$9)</f>
        <v>141.16516376</v>
      </c>
      <c r="E19" s="73" t="n">
        <f aca="false">DSUM(SWAPTRADES,$A19,E$8:E$9)</f>
        <v>-4.44625602431135</v>
      </c>
      <c r="F19" s="73" t="n">
        <f aca="false">DSUM(SWAPTRADES,$A19,F$8:F$9)</f>
        <v>92.57593077</v>
      </c>
      <c r="G19" s="73" t="n">
        <f aca="false">DSUM(SWAPTRADES,$A19,G$8:G$9)+'RISK PAGE'!AP18</f>
        <v>-84.31371855</v>
      </c>
      <c r="I19" s="73" t="n">
        <f aca="false">'RISK PAGE'!AP18</f>
        <v>0</v>
      </c>
      <c r="K19" s="73" t="n">
        <f aca="false">DSUM(SWAPTRADES,$A19,K$8:K$9)+Z19+AJ19+AN19+S19</f>
        <v>-0.99069809</v>
      </c>
      <c r="L19" s="73" t="n">
        <f aca="false">DSUM(SWAPTRADES,$A19,L$8:L$9)+AA19+AK19+AO19+T19</f>
        <v>-37.1183215656657</v>
      </c>
      <c r="M19" s="73" t="n">
        <f aca="false">DSUM(SWAPTRADES,$A19,M$8:M$9)+AB19+AL19+AP19+U19</f>
        <v>18.6079944941617</v>
      </c>
      <c r="N19" s="73" t="n">
        <f aca="false">DSUM(SWAPTRADES,$A19,N$8:N$9)+AC19+AQ19+V19</f>
        <v>0</v>
      </c>
      <c r="O19" s="73" t="n">
        <f aca="false">DSUM(SWAPTRADES,$A19,O$8:O$9)+AD19</f>
        <v>0</v>
      </c>
      <c r="P19" s="73"/>
      <c r="Q19" s="73" t="n">
        <f aca="false">DSUM(SWAPTRADES,$A19,Q$8:Q$9)+AE19</f>
        <v>39.3895584940961</v>
      </c>
      <c r="R19" s="73"/>
      <c r="S19" s="73"/>
      <c r="T19" s="73"/>
      <c r="U19" s="73" t="n">
        <v>-2E-008</v>
      </c>
      <c r="V19" s="73"/>
      <c r="W19" s="73"/>
      <c r="X19" s="73"/>
      <c r="Z19" s="73" t="n">
        <f aca="false">'BASIS GRID'!BD22</f>
        <v>-0.99069809</v>
      </c>
      <c r="AA19" s="73" t="n">
        <f aca="false">'BASIS GRID'!BC22+'BASIS GRID'!BF22+'BASIS GRID'!BG22</f>
        <v>-37.1183215656657</v>
      </c>
      <c r="AB19" s="73" t="n">
        <f aca="false">'BASIS GRID'!BI22</f>
        <v>18.6079945141617</v>
      </c>
      <c r="AC19" s="73" t="n">
        <f aca="false">'BASIS GRID'!BE22</f>
        <v>0</v>
      </c>
      <c r="AD19" s="73" t="n">
        <f aca="false">'BASIS GRID'!BK22</f>
        <v>0</v>
      </c>
      <c r="AE19" s="73" t="n">
        <f aca="false">'BASIS GRID'!AW22</f>
        <v>39.3895584940961</v>
      </c>
      <c r="AF19" s="73"/>
      <c r="AG19" s="73"/>
      <c r="AH19" s="73"/>
      <c r="AJ19" s="73" t="n">
        <f aca="false">'WEST GAMMA BREAKDOWN'!C21*('RISK PAGE'!$T18+'WEST GAMMA BREAKDOWN'!AC21)*100</f>
        <v>0</v>
      </c>
      <c r="AK19" s="73" t="n">
        <f aca="false">'WEST GAMMA BREAKDOWN'!D21*('RISK PAGE'!$T18+'WEST GAMMA BREAKDOWN'!AD21)*100</f>
        <v>-0</v>
      </c>
      <c r="AL19" s="73" t="n">
        <f aca="false">'WEST GAMMA BREAKDOWN'!E21*('RISK PAGE'!$T18+'WEST GAMMA BREAKDOWN'!AE21)*100</f>
        <v>0</v>
      </c>
    </row>
    <row r="20" customFormat="false" ht="12.75" hidden="false" customHeight="false" outlineLevel="0" collapsed="false">
      <c r="A20" s="7" t="s">
        <v>75</v>
      </c>
      <c r="B20" s="73" t="n">
        <f aca="false">DSUM(SWAPTRADES,$A20,B$8:B$9)</f>
        <v>0</v>
      </c>
      <c r="C20" s="73" t="n">
        <f aca="false">DSUM(SWAPTRADES,$A20,C$8:C$9)</f>
        <v>106.64394058</v>
      </c>
      <c r="D20" s="73" t="n">
        <f aca="false">DSUM(SWAPTRADES,$A20,D$8:D$9)</f>
        <v>132.54565359</v>
      </c>
      <c r="E20" s="73" t="n">
        <f aca="false">DSUM(SWAPTRADES,$A20,E$8:E$9)</f>
        <v>-11.0585931357982</v>
      </c>
      <c r="F20" s="73" t="n">
        <f aca="false">DSUM(SWAPTRADES,$A20,F$8:F$9)</f>
        <v>85.95826117</v>
      </c>
      <c r="G20" s="73" t="n">
        <f aca="false">DSUM(SWAPTRADES,$A20,G$8:G$9)+'RISK PAGE'!AP19</f>
        <v>-87.22638364</v>
      </c>
      <c r="I20" s="73" t="n">
        <f aca="false">'RISK PAGE'!AP19</f>
        <v>0</v>
      </c>
      <c r="K20" s="73" t="n">
        <f aca="false">DSUM(SWAPTRADES,$A20,K$8:K$9)+Z20+AJ20+AN20+S20</f>
        <v>-0.99028876</v>
      </c>
      <c r="L20" s="73" t="n">
        <f aca="false">DSUM(SWAPTRADES,$A20,L$8:L$9)+AA20+AK20+AO20+T20</f>
        <v>-40.4167202770589</v>
      </c>
      <c r="M20" s="73" t="n">
        <f aca="false">DSUM(SWAPTRADES,$A20,M$8:M$9)+AB20+AL20+AP20+U20</f>
        <v>15.6737148515569</v>
      </c>
      <c r="N20" s="73" t="n">
        <f aca="false">DSUM(SWAPTRADES,$A20,N$8:N$9)+AC20+AQ20+V20</f>
        <v>0</v>
      </c>
      <c r="O20" s="73" t="n">
        <f aca="false">DSUM(SWAPTRADES,$A20,O$8:O$9)+AD20</f>
        <v>0</v>
      </c>
      <c r="P20" s="73"/>
      <c r="Q20" s="73" t="n">
        <f aca="false">DSUM(SWAPTRADES,$A20,Q$8:Q$9)+AE20</f>
        <v>3.53518125425414</v>
      </c>
      <c r="R20" s="73"/>
      <c r="S20" s="73"/>
      <c r="T20" s="73"/>
      <c r="U20" s="73" t="n">
        <v>-1.2220877</v>
      </c>
      <c r="V20" s="73"/>
      <c r="W20" s="73"/>
      <c r="X20" s="73"/>
      <c r="Z20" s="73" t="n">
        <f aca="false">'BASIS GRID'!BD23</f>
        <v>-0.99028876</v>
      </c>
      <c r="AA20" s="73" t="n">
        <f aca="false">'BASIS GRID'!BC23+'BASIS GRID'!BF23+'BASIS GRID'!BG23</f>
        <v>-40.4167202770589</v>
      </c>
      <c r="AB20" s="73" t="n">
        <f aca="false">'BASIS GRID'!BI23</f>
        <v>16.8958025515569</v>
      </c>
      <c r="AC20" s="73" t="n">
        <f aca="false">'BASIS GRID'!BE23</f>
        <v>0</v>
      </c>
      <c r="AD20" s="73" t="n">
        <f aca="false">'BASIS GRID'!BK23</f>
        <v>0</v>
      </c>
      <c r="AE20" s="73" t="n">
        <f aca="false">'BASIS GRID'!AW23</f>
        <v>3.53518125425414</v>
      </c>
      <c r="AF20" s="73"/>
      <c r="AG20" s="73"/>
      <c r="AH20" s="73"/>
      <c r="AJ20" s="73" t="n">
        <f aca="false">'WEST GAMMA BREAKDOWN'!C22*('RISK PAGE'!$T19+'WEST GAMMA BREAKDOWN'!AC22)*100</f>
        <v>0</v>
      </c>
      <c r="AK20" s="73" t="n">
        <f aca="false">'WEST GAMMA BREAKDOWN'!D22*('RISK PAGE'!$T19+'WEST GAMMA BREAKDOWN'!AD22)*100</f>
        <v>-0</v>
      </c>
      <c r="AL20" s="73" t="n">
        <f aca="false">'WEST GAMMA BREAKDOWN'!E22*('RISK PAGE'!$T19+'WEST GAMMA BREAKDOWN'!AE22)*100</f>
        <v>0</v>
      </c>
    </row>
    <row r="21" customFormat="false" ht="12.75" hidden="false" customHeight="false" outlineLevel="0" collapsed="false">
      <c r="A21" s="7" t="s">
        <v>76</v>
      </c>
      <c r="B21" s="73" t="n">
        <f aca="false">DSUM(SWAPTRADES,$A21,B$8:B$9)</f>
        <v>0</v>
      </c>
      <c r="C21" s="73" t="n">
        <f aca="false">DSUM(SWAPTRADES,$A21,C$8:C$9)</f>
        <v>47.50202115</v>
      </c>
      <c r="D21" s="73" t="n">
        <f aca="false">DSUM(SWAPTRADES,$A21,D$8:D$9)</f>
        <v>116.41341119</v>
      </c>
      <c r="E21" s="73" t="n">
        <f aca="false">DSUM(SWAPTRADES,$A21,E$8:E$9)</f>
        <v>10.1379669832477</v>
      </c>
      <c r="F21" s="73" t="n">
        <f aca="false">DSUM(SWAPTRADES,$A21,F$8:F$9)</f>
        <v>-8.12818382</v>
      </c>
      <c r="G21" s="73" t="n">
        <f aca="false">DSUM(SWAPTRADES,$A21,G$8:G$9)+'RISK PAGE'!AP20</f>
        <v>-20.07909546</v>
      </c>
      <c r="I21" s="73" t="n">
        <f aca="false">'RISK PAGE'!AP20</f>
        <v>1.62246465</v>
      </c>
      <c r="K21" s="73" t="n">
        <f aca="false">DSUM(SWAPTRADES,$A21,K$8:K$9)+Z21+AJ21+AN21+S21</f>
        <v>-0.99014513</v>
      </c>
      <c r="L21" s="73" t="n">
        <f aca="false">DSUM(SWAPTRADES,$A21,L$8:L$9)+AA21+AK21+AO21+T21</f>
        <v>-48.2316615360698</v>
      </c>
      <c r="M21" s="73" t="n">
        <f aca="false">DSUM(SWAPTRADES,$A21,M$8:M$9)+AB21+AL21+AP21+U21</f>
        <v>25.863091193428</v>
      </c>
      <c r="N21" s="73" t="n">
        <f aca="false">DSUM(SWAPTRADES,$A21,N$8:N$9)+AC21+AQ21+V21</f>
        <v>0</v>
      </c>
      <c r="O21" s="73" t="n">
        <f aca="false">DSUM(SWAPTRADES,$A21,O$8:O$9)+AD21</f>
        <v>0</v>
      </c>
      <c r="P21" s="73"/>
      <c r="Q21" s="73" t="n">
        <f aca="false">DSUM(SWAPTRADES,$A21,Q$8:Q$9)+AE21</f>
        <v>10.7597463220196</v>
      </c>
      <c r="R21" s="73"/>
      <c r="S21" s="73"/>
      <c r="T21" s="73"/>
      <c r="U21" s="73" t="n">
        <v>-2.00722133</v>
      </c>
      <c r="V21" s="73"/>
      <c r="W21" s="73"/>
      <c r="X21" s="73"/>
      <c r="Z21" s="73" t="n">
        <f aca="false">'BASIS GRID'!BD24</f>
        <v>-0.99014513</v>
      </c>
      <c r="AA21" s="73" t="n">
        <f aca="false">'BASIS GRID'!BC24+'BASIS GRID'!BF24+'BASIS GRID'!BG24</f>
        <v>-49.0917891260698</v>
      </c>
      <c r="AB21" s="73" t="n">
        <f aca="false">'BASIS GRID'!BI24</f>
        <v>27.870312523428</v>
      </c>
      <c r="AC21" s="73" t="n">
        <f aca="false">'BASIS GRID'!BE24</f>
        <v>0</v>
      </c>
      <c r="AD21" s="73" t="n">
        <f aca="false">'BASIS GRID'!BK24</f>
        <v>0</v>
      </c>
      <c r="AE21" s="73" t="n">
        <f aca="false">'BASIS GRID'!AW24</f>
        <v>10.7597463220196</v>
      </c>
      <c r="AF21" s="73"/>
      <c r="AG21" s="73"/>
      <c r="AH21" s="73"/>
      <c r="AJ21" s="73" t="n">
        <f aca="false">'WEST GAMMA BREAKDOWN'!C23*('RISK PAGE'!$T20+'WEST GAMMA BREAKDOWN'!AC23)*100</f>
        <v>-0</v>
      </c>
      <c r="AK21" s="73" t="n">
        <f aca="false">'WEST GAMMA BREAKDOWN'!D23*('RISK PAGE'!$T20+'WEST GAMMA BREAKDOWN'!AD23)*100</f>
        <v>0.86012759</v>
      </c>
      <c r="AL21" s="73" t="n">
        <f aca="false">'WEST GAMMA BREAKDOWN'!E23*('RISK PAGE'!$T20+'WEST GAMMA BREAKDOWN'!AE23)*100</f>
        <v>-0</v>
      </c>
    </row>
    <row r="22" customFormat="false" ht="12.75" hidden="false" customHeight="false" outlineLevel="0" collapsed="false">
      <c r="A22" s="7" t="s">
        <v>77</v>
      </c>
      <c r="B22" s="73" t="n">
        <f aca="false">DSUM(SWAPTRADES,$A22,B$8:B$9)</f>
        <v>0</v>
      </c>
      <c r="C22" s="73" t="n">
        <f aca="false">DSUM(SWAPTRADES,$A22,C$8:C$9)</f>
        <v>51.95306943</v>
      </c>
      <c r="D22" s="73" t="n">
        <f aca="false">DSUM(SWAPTRADES,$A22,D$8:D$9)</f>
        <v>109.41079591</v>
      </c>
      <c r="E22" s="73" t="n">
        <f aca="false">DSUM(SWAPTRADES,$A22,E$8:E$9)</f>
        <v>-3.17649486148014</v>
      </c>
      <c r="F22" s="73" t="n">
        <f aca="false">DSUM(SWAPTRADES,$A22,F$8:F$9)</f>
        <v>-8.16150424</v>
      </c>
      <c r="G22" s="73" t="n">
        <f aca="false">DSUM(SWAPTRADES,$A22,G$8:G$9)+'RISK PAGE'!AP21</f>
        <v>-21.399412494</v>
      </c>
      <c r="I22" s="73" t="n">
        <f aca="false">'RISK PAGE'!AP21</f>
        <v>2.282080786</v>
      </c>
      <c r="K22" s="73" t="n">
        <f aca="false">DSUM(SWAPTRADES,$A22,K$8:K$9)+Z22+AJ22+AN22+S22</f>
        <v>-0.75217642</v>
      </c>
      <c r="L22" s="73" t="n">
        <f aca="false">DSUM(SWAPTRADES,$A22,L$8:L$9)+AA22+AK22+AO22+T22</f>
        <v>-96.55302412</v>
      </c>
      <c r="M22" s="73" t="n">
        <f aca="false">DSUM(SWAPTRADES,$A22,M$8:M$9)+AB22+AL22+AP22+U22</f>
        <v>12.33390889</v>
      </c>
      <c r="N22" s="73" t="n">
        <f aca="false">DSUM(SWAPTRADES,$A22,N$8:N$9)+AC22+AQ22+V22</f>
        <v>0</v>
      </c>
      <c r="O22" s="73" t="n">
        <f aca="false">DSUM(SWAPTRADES,$A22,O$8:O$9)+AD22</f>
        <v>0</v>
      </c>
      <c r="P22" s="73"/>
      <c r="Q22" s="73" t="n">
        <f aca="false">DSUM(SWAPTRADES,$A22,Q$8:Q$9)+AE22</f>
        <v>-4.44625602431135</v>
      </c>
      <c r="R22" s="73"/>
      <c r="S22" s="73"/>
      <c r="T22" s="73"/>
      <c r="U22" s="73" t="n">
        <v>-1.98260722</v>
      </c>
      <c r="V22" s="73"/>
      <c r="W22" s="73"/>
      <c r="X22" s="73"/>
      <c r="Z22" s="73" t="n">
        <f aca="false">'BASIS GRID'!BD25</f>
        <v>-0.75217642</v>
      </c>
      <c r="AA22" s="73" t="n">
        <f aca="false">'BASIS GRID'!BC25+'BASIS GRID'!BF25+'BASIS GRID'!BG25</f>
        <v>-97.87805824</v>
      </c>
      <c r="AB22" s="73" t="n">
        <f aca="false">'BASIS GRID'!BI25</f>
        <v>14.31651611</v>
      </c>
      <c r="AC22" s="73" t="n">
        <f aca="false">'BASIS GRID'!BE25</f>
        <v>0</v>
      </c>
      <c r="AD22" s="73" t="n">
        <f aca="false">'BASIS GRID'!BK25</f>
        <v>0</v>
      </c>
      <c r="AE22" s="73" t="n">
        <f aca="false">'BASIS GRID'!AW25</f>
        <v>-4.44625602431135</v>
      </c>
      <c r="AF22" s="73"/>
      <c r="AG22" s="73"/>
      <c r="AH22" s="73"/>
      <c r="AJ22" s="73" t="n">
        <f aca="false">'WEST GAMMA BREAKDOWN'!C24*('RISK PAGE'!$T21+'WEST GAMMA BREAKDOWN'!AC24)*100</f>
        <v>-0</v>
      </c>
      <c r="AK22" s="73" t="n">
        <f aca="false">'WEST GAMMA BREAKDOWN'!D24*('RISK PAGE'!$T21+'WEST GAMMA BREAKDOWN'!AD24)*100</f>
        <v>1.32503412</v>
      </c>
      <c r="AL22" s="73" t="n">
        <f aca="false">'WEST GAMMA BREAKDOWN'!E24*('RISK PAGE'!$T21+'WEST GAMMA BREAKDOWN'!AE24)*100</f>
        <v>-0</v>
      </c>
    </row>
    <row r="23" customFormat="false" ht="12.75" hidden="false" customHeight="false" outlineLevel="0" collapsed="false">
      <c r="A23" s="7" t="s">
        <v>78</v>
      </c>
      <c r="B23" s="73" t="n">
        <f aca="false">DSUM(SWAPTRADES,$A23,B$8:B$9)</f>
        <v>0</v>
      </c>
      <c r="C23" s="73" t="n">
        <f aca="false">DSUM(SWAPTRADES,$A23,C$8:C$9)</f>
        <v>39.18064876</v>
      </c>
      <c r="D23" s="73" t="n">
        <f aca="false">DSUM(SWAPTRADES,$A23,D$8:D$9)</f>
        <v>126.65547145</v>
      </c>
      <c r="E23" s="73" t="n">
        <f aca="false">DSUM(SWAPTRADES,$A23,E$8:E$9)</f>
        <v>5.12066912161217</v>
      </c>
      <c r="F23" s="73" t="n">
        <f aca="false">DSUM(SWAPTRADES,$A23,F$8:F$9)</f>
        <v>-8.28618195</v>
      </c>
      <c r="G23" s="73" t="n">
        <f aca="false">DSUM(SWAPTRADES,$A23,G$8:G$9)+'RISK PAGE'!AP22</f>
        <v>-15.51255106</v>
      </c>
      <c r="I23" s="73" t="n">
        <f aca="false">'RISK PAGE'!AP22</f>
        <v>0.57651013</v>
      </c>
      <c r="K23" s="73" t="n">
        <f aca="false">DSUM(SWAPTRADES,$A23,K$8:K$9)+Z23+AJ23+AN23+S23</f>
        <v>-1.10862783</v>
      </c>
      <c r="L23" s="73" t="n">
        <f aca="false">DSUM(SWAPTRADES,$A23,L$8:L$9)+AA23+AK23+AO23+T23</f>
        <v>-100.25683491</v>
      </c>
      <c r="M23" s="73" t="n">
        <f aca="false">DSUM(SWAPTRADES,$A23,M$8:M$9)+AB23+AL23+AP23+U23</f>
        <v>12.22419937</v>
      </c>
      <c r="N23" s="73" t="n">
        <f aca="false">DSUM(SWAPTRADES,$A23,N$8:N$9)+AC23+AQ23+V23</f>
        <v>0</v>
      </c>
      <c r="O23" s="73" t="n">
        <f aca="false">DSUM(SWAPTRADES,$A23,O$8:O$9)+AD23</f>
        <v>0</v>
      </c>
      <c r="P23" s="73"/>
      <c r="Q23" s="73" t="n">
        <f aca="false">DSUM(SWAPTRADES,$A23,Q$8:Q$9)+AE23</f>
        <v>-11.0585931357982</v>
      </c>
      <c r="R23" s="73"/>
      <c r="S23" s="73"/>
      <c r="T23" s="73"/>
      <c r="U23" s="73" t="n">
        <v>-2.50767313</v>
      </c>
      <c r="V23" s="73"/>
      <c r="W23" s="73"/>
      <c r="X23" s="73"/>
      <c r="Z23" s="73" t="n">
        <f aca="false">'BASIS GRID'!BD26</f>
        <v>-1.10862783</v>
      </c>
      <c r="AA23" s="73" t="n">
        <f aca="false">'BASIS GRID'!BC26+'BASIS GRID'!BF26+'BASIS GRID'!BG26</f>
        <v>-100.83817923</v>
      </c>
      <c r="AB23" s="73" t="n">
        <f aca="false">'BASIS GRID'!BI26</f>
        <v>14.72042342</v>
      </c>
      <c r="AC23" s="73" t="n">
        <f aca="false">'BASIS GRID'!BE26</f>
        <v>0</v>
      </c>
      <c r="AD23" s="73" t="n">
        <f aca="false">'BASIS GRID'!BK26</f>
        <v>0</v>
      </c>
      <c r="AE23" s="73" t="n">
        <f aca="false">'BASIS GRID'!AW26</f>
        <v>-11.0585931357982</v>
      </c>
      <c r="AF23" s="73"/>
      <c r="AG23" s="73"/>
      <c r="AH23" s="73"/>
      <c r="AJ23" s="73" t="n">
        <f aca="false">'WEST GAMMA BREAKDOWN'!C25*('RISK PAGE'!$T22+'WEST GAMMA BREAKDOWN'!AC25)*100</f>
        <v>-0</v>
      </c>
      <c r="AK23" s="73" t="n">
        <f aca="false">'WEST GAMMA BREAKDOWN'!D25*('RISK PAGE'!$T22+'WEST GAMMA BREAKDOWN'!AD25)*100</f>
        <v>0.58134432</v>
      </c>
      <c r="AL23" s="73" t="n">
        <f aca="false">'WEST GAMMA BREAKDOWN'!E25*('RISK PAGE'!$T22+'WEST GAMMA BREAKDOWN'!AE25)*100</f>
        <v>0.01144908</v>
      </c>
    </row>
    <row r="24" customFormat="false" ht="12.75" hidden="false" customHeight="false" outlineLevel="0" collapsed="false">
      <c r="A24" s="7" t="s">
        <v>79</v>
      </c>
      <c r="B24" s="73" t="n">
        <f aca="false">DSUM(SWAPTRADES,$A24,B$8:B$9)</f>
        <v>0</v>
      </c>
      <c r="C24" s="73" t="n">
        <f aca="false">DSUM(SWAPTRADES,$A24,C$8:C$9)</f>
        <v>21.71750973</v>
      </c>
      <c r="D24" s="73" t="n">
        <f aca="false">DSUM(SWAPTRADES,$A24,D$8:D$9)</f>
        <v>131.377825</v>
      </c>
      <c r="E24" s="73" t="n">
        <f aca="false">DSUM(SWAPTRADES,$A24,E$8:E$9)</f>
        <v>-10.19115866</v>
      </c>
      <c r="F24" s="73" t="n">
        <f aca="false">DSUM(SWAPTRADES,$A24,F$8:F$9)</f>
        <v>-0.35861664</v>
      </c>
      <c r="G24" s="73" t="n">
        <f aca="false">DSUM(SWAPTRADES,$A24,G$8:G$9)+'RISK PAGE'!AP23</f>
        <v>-8.311676272</v>
      </c>
      <c r="I24" s="73" t="n">
        <f aca="false">'RISK PAGE'!AP23</f>
        <v>-1.859334762</v>
      </c>
      <c r="K24" s="73" t="n">
        <f aca="false">DSUM(SWAPTRADES,$A24,K$8:K$9)+Z24+AJ24+AN24+S24</f>
        <v>-0.83186467</v>
      </c>
      <c r="L24" s="73" t="n">
        <f aca="false">DSUM(SWAPTRADES,$A24,L$8:L$9)+AA24+AK24+AO24+T24</f>
        <v>-24.26433206</v>
      </c>
      <c r="M24" s="73" t="n">
        <f aca="false">DSUM(SWAPTRADES,$A24,M$8:M$9)+AB24+AL24+AP24+U24</f>
        <v>1.25851038</v>
      </c>
      <c r="N24" s="73" t="n">
        <f aca="false">DSUM(SWAPTRADES,$A24,N$8:N$9)+AC24+AQ24+V24</f>
        <v>0</v>
      </c>
      <c r="O24" s="73" t="n">
        <f aca="false">DSUM(SWAPTRADES,$A24,O$8:O$9)+AD24</f>
        <v>0</v>
      </c>
      <c r="P24" s="73"/>
      <c r="Q24" s="73" t="n">
        <f aca="false">DSUM(SWAPTRADES,$A24,Q$8:Q$9)+AE24</f>
        <v>10.1379669832477</v>
      </c>
      <c r="R24" s="73"/>
      <c r="S24" s="73"/>
      <c r="T24" s="73"/>
      <c r="U24" s="73"/>
      <c r="V24" s="73"/>
      <c r="W24" s="73"/>
      <c r="X24" s="73"/>
      <c r="Z24" s="73" t="n">
        <f aca="false">'BASIS GRID'!BD27</f>
        <v>-0.83186467</v>
      </c>
      <c r="AA24" s="73" t="n">
        <f aca="false">'BASIS GRID'!BC27+'BASIS GRID'!BF27+'BASIS GRID'!BG27</f>
        <v>-22.1703071</v>
      </c>
      <c r="AB24" s="73" t="n">
        <f aca="false">'BASIS GRID'!BI27</f>
        <v>1.30061166</v>
      </c>
      <c r="AC24" s="73" t="n">
        <f aca="false">'BASIS GRID'!BE27</f>
        <v>0</v>
      </c>
      <c r="AD24" s="73" t="n">
        <f aca="false">'BASIS GRID'!BK27</f>
        <v>0</v>
      </c>
      <c r="AE24" s="73" t="n">
        <f aca="false">'BASIS GRID'!AW27</f>
        <v>10.1379669832477</v>
      </c>
      <c r="AF24" s="73"/>
      <c r="AG24" s="73"/>
      <c r="AH24" s="73"/>
      <c r="AJ24" s="73" t="n">
        <f aca="false">'WEST GAMMA BREAKDOWN'!C26*('RISK PAGE'!$T23+'WEST GAMMA BREAKDOWN'!AC26)*100</f>
        <v>0</v>
      </c>
      <c r="AK24" s="73" t="n">
        <f aca="false">'WEST GAMMA BREAKDOWN'!D26*('RISK PAGE'!$T23+'WEST GAMMA BREAKDOWN'!AD26)*100</f>
        <v>-2.09402496</v>
      </c>
      <c r="AL24" s="73" t="n">
        <f aca="false">'WEST GAMMA BREAKDOWN'!E26*('RISK PAGE'!$T23+'WEST GAMMA BREAKDOWN'!AE26)*100</f>
        <v>-0.04210128</v>
      </c>
    </row>
    <row r="25" customFormat="false" ht="12.75" hidden="false" customHeight="false" outlineLevel="0" collapsed="false">
      <c r="A25" s="7" t="s">
        <v>80</v>
      </c>
      <c r="B25" s="73" t="n">
        <f aca="false">DSUM(SWAPTRADES,$A25,B$8:B$9)</f>
        <v>0</v>
      </c>
      <c r="C25" s="73" t="n">
        <f aca="false">DSUM(SWAPTRADES,$A25,C$8:C$9)</f>
        <v>18.27660637</v>
      </c>
      <c r="D25" s="73" t="n">
        <f aca="false">DSUM(SWAPTRADES,$A25,D$8:D$9)</f>
        <v>136.38276829</v>
      </c>
      <c r="E25" s="73" t="n">
        <f aca="false">DSUM(SWAPTRADES,$A25,E$8:E$9)</f>
        <v>-10.12614226</v>
      </c>
      <c r="F25" s="73" t="n">
        <f aca="false">DSUM(SWAPTRADES,$A25,F$8:F$9)</f>
        <v>0.46267133</v>
      </c>
      <c r="G25" s="73" t="n">
        <f aca="false">DSUM(SWAPTRADES,$A25,G$8:G$9)+'RISK PAGE'!AP24</f>
        <v>-7.024055678</v>
      </c>
      <c r="I25" s="73" t="n">
        <f aca="false">'RISK PAGE'!AP24</f>
        <v>-2.401717198</v>
      </c>
      <c r="K25" s="73" t="n">
        <f aca="false">DSUM(SWAPTRADES,$A25,K$8:K$9)+Z25+AJ25+AN25+S25</f>
        <v>-1.06921055</v>
      </c>
      <c r="L25" s="73" t="n">
        <f aca="false">DSUM(SWAPTRADES,$A25,L$8:L$9)+AA25+AK25+AO25+T25</f>
        <v>-22.69290444</v>
      </c>
      <c r="M25" s="73" t="n">
        <f aca="false">DSUM(SWAPTRADES,$A25,M$8:M$9)+AB25+AL25+AP25+U25</f>
        <v>-2.44971754</v>
      </c>
      <c r="N25" s="73" t="n">
        <f aca="false">DSUM(SWAPTRADES,$A25,N$8:N$9)+AC25+AQ25+V25</f>
        <v>0</v>
      </c>
      <c r="O25" s="73" t="n">
        <f aca="false">DSUM(SWAPTRADES,$A25,O$8:O$9)+AD25</f>
        <v>0</v>
      </c>
      <c r="P25" s="73"/>
      <c r="Q25" s="73" t="n">
        <f aca="false">DSUM(SWAPTRADES,$A25,Q$8:Q$9)+AE25</f>
        <v>-3.17649486148014</v>
      </c>
      <c r="R25" s="73"/>
      <c r="S25" s="73"/>
      <c r="T25" s="73"/>
      <c r="U25" s="73"/>
      <c r="V25" s="73"/>
      <c r="W25" s="73"/>
      <c r="X25" s="73"/>
      <c r="Z25" s="73" t="n">
        <f aca="false">'BASIS GRID'!BD28</f>
        <v>-1.06921055</v>
      </c>
      <c r="AA25" s="73" t="n">
        <f aca="false">'BASIS GRID'!BC28+'BASIS GRID'!BF28+'BASIS GRID'!BG28</f>
        <v>-21.66095326</v>
      </c>
      <c r="AB25" s="73" t="n">
        <f aca="false">'BASIS GRID'!BI28</f>
        <v>-0.951329470000001</v>
      </c>
      <c r="AC25" s="73" t="n">
        <f aca="false">'BASIS GRID'!BE28</f>
        <v>0</v>
      </c>
      <c r="AD25" s="73" t="n">
        <f aca="false">'BASIS GRID'!BK28</f>
        <v>0</v>
      </c>
      <c r="AE25" s="73" t="n">
        <f aca="false">'BASIS GRID'!AW28</f>
        <v>-3.17649486148014</v>
      </c>
      <c r="AF25" s="73"/>
      <c r="AG25" s="73"/>
      <c r="AH25" s="73"/>
      <c r="AJ25" s="73" t="n">
        <f aca="false">'WEST GAMMA BREAKDOWN'!C27*('RISK PAGE'!$T24+'WEST GAMMA BREAKDOWN'!AC27)*100</f>
        <v>0</v>
      </c>
      <c r="AK25" s="73" t="n">
        <f aca="false">'WEST GAMMA BREAKDOWN'!D27*('RISK PAGE'!$T24+'WEST GAMMA BREAKDOWN'!AD27)*100</f>
        <v>-1.03195118</v>
      </c>
      <c r="AL25" s="73" t="n">
        <f aca="false">'WEST GAMMA BREAKDOWN'!E27*('RISK PAGE'!$T24+'WEST GAMMA BREAKDOWN'!AE27)*100</f>
        <v>-1.49838807</v>
      </c>
    </row>
    <row r="26" customFormat="false" ht="12.75" hidden="false" customHeight="false" outlineLevel="0" collapsed="false">
      <c r="A26" s="108" t="s">
        <v>81</v>
      </c>
      <c r="B26" s="73" t="n">
        <f aca="false">DSUM(SWAPTRADES,$A26,B$8:B$9)</f>
        <v>0</v>
      </c>
      <c r="C26" s="73" t="n">
        <f aca="false">DSUM(SWAPTRADES,$A26,C$8:C$9)</f>
        <v>20.70995887</v>
      </c>
      <c r="D26" s="73" t="n">
        <f aca="false">DSUM(SWAPTRADES,$A26,D$8:D$9)</f>
        <v>128.63484844</v>
      </c>
      <c r="E26" s="73" t="n">
        <f aca="false">DSUM(SWAPTRADES,$A26,E$8:E$9)</f>
        <v>-9.9697172</v>
      </c>
      <c r="F26" s="73" t="n">
        <f aca="false">DSUM(SWAPTRADES,$A26,F$8:F$9)</f>
        <v>0.01308599</v>
      </c>
      <c r="G26" s="73" t="n">
        <f aca="false">DSUM(SWAPTRADES,$A26,G$8:G$9)+'RISK PAGE'!AP25</f>
        <v>-7.014043387</v>
      </c>
      <c r="I26" s="73" t="n">
        <f aca="false">'RISK PAGE'!AP25</f>
        <v>-1.001262237</v>
      </c>
      <c r="K26" s="73" t="n">
        <f aca="false">DSUM(SWAPTRADES,$A26,K$8:K$9)+Z26+AJ26+AN26+S26</f>
        <v>-1.54474201</v>
      </c>
      <c r="L26" s="73" t="n">
        <f aca="false">DSUM(SWAPTRADES,$A26,L$8:L$9)+AA26+AK26+AO26+T26</f>
        <v>-19.49528307</v>
      </c>
      <c r="M26" s="73" t="n">
        <f aca="false">DSUM(SWAPTRADES,$A26,M$8:M$9)+AB26+AL26+AP26+U26</f>
        <v>2.52177541</v>
      </c>
      <c r="N26" s="73" t="n">
        <f aca="false">DSUM(SWAPTRADES,$A26,N$8:N$9)+AC26+AQ26+V26</f>
        <v>0</v>
      </c>
      <c r="O26" s="73" t="n">
        <f aca="false">DSUM(SWAPTRADES,$A26,O$8:O$9)+AD26</f>
        <v>0</v>
      </c>
      <c r="P26" s="73"/>
      <c r="Q26" s="73" t="n">
        <f aca="false">DSUM(SWAPTRADES,$A26,Q$8:Q$9)+AE26</f>
        <v>5.12066912161217</v>
      </c>
      <c r="R26" s="73"/>
      <c r="S26" s="73"/>
      <c r="T26" s="73"/>
      <c r="U26" s="73"/>
      <c r="V26" s="73"/>
      <c r="W26" s="73"/>
      <c r="X26" s="73"/>
      <c r="Z26" s="73" t="n">
        <f aca="false">'BASIS GRID'!BD29</f>
        <v>-1.54474201</v>
      </c>
      <c r="AA26" s="73" t="n">
        <f aca="false">'BASIS GRID'!BC29+'BASIS GRID'!BF29+'BASIS GRID'!BG29</f>
        <v>-18.45204526</v>
      </c>
      <c r="AB26" s="73" t="n">
        <f aca="false">'BASIS GRID'!BI29</f>
        <v>3.90772608</v>
      </c>
      <c r="AC26" s="73" t="n">
        <f aca="false">'BASIS GRID'!BE29</f>
        <v>0</v>
      </c>
      <c r="AD26" s="73" t="n">
        <f aca="false">'BASIS GRID'!BK29</f>
        <v>0</v>
      </c>
      <c r="AE26" s="73" t="n">
        <f aca="false">'BASIS GRID'!AW29</f>
        <v>5.12066912161217</v>
      </c>
      <c r="AF26" s="73"/>
      <c r="AG26" s="73"/>
      <c r="AH26" s="73"/>
      <c r="AJ26" s="73" t="n">
        <f aca="false">'WEST GAMMA BREAKDOWN'!C28*('RISK PAGE'!$T25+'WEST GAMMA BREAKDOWN'!AC28)*100</f>
        <v>0</v>
      </c>
      <c r="AK26" s="73" t="n">
        <f aca="false">'WEST GAMMA BREAKDOWN'!D28*('RISK PAGE'!$T25+'WEST GAMMA BREAKDOWN'!AD28)*100</f>
        <v>-1.04323781</v>
      </c>
      <c r="AL26" s="73" t="n">
        <f aca="false">'WEST GAMMA BREAKDOWN'!E28*('RISK PAGE'!$T25+'WEST GAMMA BREAKDOWN'!AE28)*100</f>
        <v>-1.38595067</v>
      </c>
    </row>
    <row r="27" customFormat="false" ht="12.75" hidden="false" customHeight="false" outlineLevel="0" collapsed="false">
      <c r="A27" s="7" t="s">
        <v>82</v>
      </c>
      <c r="B27" s="73" t="n">
        <f aca="false">DSUM(SWAPTRADES,$A27,B$8:B$9)</f>
        <v>0</v>
      </c>
      <c r="C27" s="73" t="n">
        <f aca="false">DSUM(SWAPTRADES,$A27,C$8:C$9)</f>
        <v>19.18667512</v>
      </c>
      <c r="D27" s="73" t="n">
        <f aca="false">DSUM(SWAPTRADES,$A27,D$8:D$9)</f>
        <v>129.56113118</v>
      </c>
      <c r="E27" s="73" t="n">
        <f aca="false">DSUM(SWAPTRADES,$A27,E$8:E$9)</f>
        <v>-9.89535374</v>
      </c>
      <c r="F27" s="73" t="n">
        <f aca="false">DSUM(SWAPTRADES,$A27,F$8:F$9)</f>
        <v>-0.74448993</v>
      </c>
      <c r="G27" s="73" t="n">
        <f aca="false">DSUM(SWAPTRADES,$A27,G$8:G$9)+'RISK PAGE'!AP26</f>
        <v>-5.800760388</v>
      </c>
      <c r="I27" s="73" t="n">
        <f aca="false">'RISK PAGE'!AP26</f>
        <v>-0.050009818</v>
      </c>
    </row>
    <row r="28" customFormat="false" ht="12.75" hidden="false" customHeight="false" outlineLevel="0" collapsed="false">
      <c r="A28" s="7" t="s">
        <v>83</v>
      </c>
      <c r="B28" s="73" t="n">
        <f aca="false">DSUM(SWAPTRADES,$A28,B$8:B$9)</f>
        <v>0</v>
      </c>
      <c r="C28" s="73" t="n">
        <f aca="false">DSUM(SWAPTRADES,$A28,C$8:C$9)</f>
        <v>19.63178166</v>
      </c>
      <c r="D28" s="73" t="n">
        <f aca="false">DSUM(SWAPTRADES,$A28,D$8:D$9)</f>
        <v>125.85999022</v>
      </c>
      <c r="E28" s="73" t="n">
        <f aca="false">DSUM(SWAPTRADES,$A28,E$8:E$9)</f>
        <v>-9.73578066</v>
      </c>
      <c r="F28" s="73" t="n">
        <f aca="false">DSUM(SWAPTRADES,$A28,F$8:F$9)</f>
        <v>-1.45291578</v>
      </c>
      <c r="G28" s="73" t="n">
        <f aca="false">DSUM(SWAPTRADES,$A28,G$8:G$9)+'RISK PAGE'!AP27</f>
        <v>-6.49197201</v>
      </c>
      <c r="I28" s="73" t="n">
        <f aca="false">'RISK PAGE'!AP27</f>
        <v>0</v>
      </c>
    </row>
    <row r="29" customFormat="false" ht="12.75" hidden="false" customHeight="false" outlineLevel="0" collapsed="false">
      <c r="A29" s="7" t="s">
        <v>84</v>
      </c>
      <c r="B29" s="73" t="n">
        <f aca="false">DSUM(SWAPTRADES,$A29,B$8:B$9)</f>
        <v>0</v>
      </c>
      <c r="C29" s="73" t="n">
        <f aca="false">DSUM(SWAPTRADES,$A29,C$8:C$9)</f>
        <v>21.98413269</v>
      </c>
      <c r="D29" s="73" t="n">
        <f aca="false">DSUM(SWAPTRADES,$A29,D$8:D$9)</f>
        <v>117.99365661</v>
      </c>
      <c r="E29" s="73" t="n">
        <f aca="false">DSUM(SWAPTRADES,$A29,E$8:E$9)</f>
        <v>-9.52791514</v>
      </c>
      <c r="F29" s="73" t="n">
        <f aca="false">DSUM(SWAPTRADES,$A29,F$8:F$9)</f>
        <v>-2.05058236</v>
      </c>
      <c r="G29" s="73" t="n">
        <f aca="false">DSUM(SWAPTRADES,$A29,G$8:G$9)+'RISK PAGE'!AP28</f>
        <v>-7.86763792</v>
      </c>
      <c r="I29" s="73" t="n">
        <f aca="false">'RISK PAGE'!AP28</f>
        <v>0</v>
      </c>
    </row>
    <row r="30" customFormat="false" ht="12.75" hidden="false" customHeight="false" outlineLevel="0" collapsed="false">
      <c r="A30" s="7" t="s">
        <v>85</v>
      </c>
      <c r="B30" s="73" t="n">
        <f aca="false">DSUM(SWAPTRADES,$A30,B$8:B$9)</f>
        <v>0</v>
      </c>
      <c r="C30" s="73" t="n">
        <f aca="false">DSUM(SWAPTRADES,$A30,C$8:C$9)</f>
        <v>14.78725119</v>
      </c>
      <c r="D30" s="73" t="n">
        <f aca="false">DSUM(SWAPTRADES,$A30,D$8:D$9)</f>
        <v>129.91147117</v>
      </c>
      <c r="E30" s="73" t="n">
        <f aca="false">DSUM(SWAPTRADES,$A30,E$8:E$9)</f>
        <v>-9.40883331</v>
      </c>
      <c r="F30" s="73" t="n">
        <f aca="false">DSUM(SWAPTRADES,$A30,F$8:F$9)</f>
        <v>-2.4331582</v>
      </c>
      <c r="G30" s="73" t="n">
        <f aca="false">DSUM(SWAPTRADES,$A30,G$8:G$9)+'RISK PAGE'!AP29</f>
        <v>-7.37727641</v>
      </c>
      <c r="I30" s="73" t="n">
        <f aca="false">'RISK PAGE'!AP29</f>
        <v>0.17709829</v>
      </c>
    </row>
    <row r="31" customFormat="false" ht="12.75" hidden="false" customHeight="false" outlineLevel="0" collapsed="false">
      <c r="A31" s="7" t="s">
        <v>86</v>
      </c>
      <c r="B31" s="73" t="n">
        <f aca="false">DSUM(SWAPTRADES,$A31,B$8:B$9)</f>
        <v>0</v>
      </c>
      <c r="C31" s="73" t="n">
        <f aca="false">DSUM(SWAPTRADES,$A31,C$8:C$9)</f>
        <v>15.3114957836291</v>
      </c>
      <c r="D31" s="73" t="n">
        <f aca="false">DSUM(SWAPTRADES,$A31,D$8:D$9)</f>
        <v>114.05580247</v>
      </c>
      <c r="E31" s="73" t="n">
        <f aca="false">DSUM(SWAPTRADES,$A31,E$8:E$9)</f>
        <v>0</v>
      </c>
      <c r="F31" s="73" t="n">
        <f aca="false">DSUM(SWAPTRADES,$A31,F$8:F$9)</f>
        <v>-3.0508274</v>
      </c>
      <c r="G31" s="73" t="n">
        <f aca="false">DSUM(SWAPTRADES,$A31,G$8:G$9)+'RISK PAGE'!AP30</f>
        <v>-6.34854692</v>
      </c>
      <c r="I31" s="73" t="n">
        <f aca="false">'RISK PAGE'!AP30</f>
        <v>0</v>
      </c>
    </row>
    <row r="32" customFormat="false" ht="12.75" hidden="false" customHeight="false" outlineLevel="0" collapsed="false">
      <c r="A32" s="7" t="s">
        <v>87</v>
      </c>
      <c r="B32" s="73" t="n">
        <f aca="false">DSUM(SWAPTRADES,$A32,B$8:B$9)</f>
        <v>0</v>
      </c>
      <c r="C32" s="73" t="n">
        <f aca="false">DSUM(SWAPTRADES,$A32,C$8:C$9)</f>
        <v>12.1939017276002</v>
      </c>
      <c r="D32" s="73" t="n">
        <f aca="false">DSUM(SWAPTRADES,$A32,D$8:D$9)</f>
        <v>106.65190585</v>
      </c>
      <c r="E32" s="73" t="n">
        <f aca="false">DSUM(SWAPTRADES,$A32,E$8:E$9)</f>
        <v>0</v>
      </c>
      <c r="F32" s="73" t="n">
        <f aca="false">DSUM(SWAPTRADES,$A32,F$8:F$9)</f>
        <v>-3.71584488</v>
      </c>
      <c r="G32" s="73" t="n">
        <f aca="false">DSUM(SWAPTRADES,$A32,G$8:G$9)+'RISK PAGE'!AP31</f>
        <v>-6.52546628</v>
      </c>
      <c r="I32" s="73" t="n">
        <f aca="false">'RISK PAGE'!AP31</f>
        <v>0</v>
      </c>
    </row>
    <row r="33" customFormat="false" ht="12.75" hidden="false" customHeight="false" outlineLevel="0" collapsed="false">
      <c r="A33" s="7" t="s">
        <v>88</v>
      </c>
      <c r="B33" s="73" t="n">
        <f aca="false">DSUM(SWAPTRADES,$A33,B$8:B$9)</f>
        <v>0</v>
      </c>
      <c r="C33" s="73" t="n">
        <f aca="false">DSUM(SWAPTRADES,$A33,C$8:C$9)</f>
        <v>21.9476294579719</v>
      </c>
      <c r="D33" s="73" t="n">
        <f aca="false">DSUM(SWAPTRADES,$A33,D$8:D$9)</f>
        <v>82.59745719</v>
      </c>
      <c r="E33" s="73" t="n">
        <f aca="false">DSUM(SWAPTRADES,$A33,E$8:E$9)</f>
        <v>0</v>
      </c>
      <c r="F33" s="73" t="n">
        <f aca="false">DSUM(SWAPTRADES,$A33,F$8:F$9)</f>
        <v>-3.82921044</v>
      </c>
      <c r="G33" s="73" t="n">
        <f aca="false">DSUM(SWAPTRADES,$A33,G$8:G$9)+'RISK PAGE'!AP32</f>
        <v>-8.84144345750007</v>
      </c>
      <c r="I33" s="73" t="n">
        <f aca="false">'RISK PAGE'!AP32</f>
        <v>0</v>
      </c>
    </row>
    <row r="34" customFormat="false" ht="12.75" hidden="false" customHeight="false" outlineLevel="0" collapsed="false">
      <c r="A34" s="7" t="s">
        <v>89</v>
      </c>
      <c r="B34" s="73" t="n">
        <f aca="false">DSUM(SWAPTRADES,$A34,B$8:B$9)</f>
        <v>0</v>
      </c>
      <c r="C34" s="73" t="n">
        <f aca="false">DSUM(SWAPTRADES,$A34,C$8:C$9)</f>
        <v>27.1219873231992</v>
      </c>
      <c r="D34" s="73" t="n">
        <f aca="false">DSUM(SWAPTRADES,$A34,D$8:D$9)</f>
        <v>77.65444895</v>
      </c>
      <c r="E34" s="73" t="n">
        <f aca="false">DSUM(SWAPTRADES,$A34,E$8:E$9)</f>
        <v>0</v>
      </c>
      <c r="F34" s="73" t="n">
        <f aca="false">DSUM(SWAPTRADES,$A34,F$8:F$9)</f>
        <v>-3.85214984</v>
      </c>
      <c r="G34" s="73" t="n">
        <f aca="false">DSUM(SWAPTRADES,$A34,G$8:G$9)+'RISK PAGE'!AP33</f>
        <v>-12.9543214908666</v>
      </c>
      <c r="I34" s="73" t="n">
        <f aca="false">'RISK PAGE'!AP33</f>
        <v>0</v>
      </c>
    </row>
    <row r="35" customFormat="false" ht="12.75" hidden="false" customHeight="false" outlineLevel="0" collapsed="false">
      <c r="A35" s="7" t="s">
        <v>90</v>
      </c>
      <c r="B35" s="73" t="n">
        <f aca="false">DSUM(SWAPTRADES,$A35,B$8:B$9)</f>
        <v>0</v>
      </c>
      <c r="C35" s="73" t="n">
        <f aca="false">DSUM(SWAPTRADES,$A35,C$8:C$9)</f>
        <v>23.3191702234578</v>
      </c>
      <c r="D35" s="73" t="n">
        <f aca="false">DSUM(SWAPTRADES,$A35,D$8:D$9)</f>
        <v>85.95320915</v>
      </c>
      <c r="E35" s="73" t="n">
        <f aca="false">DSUM(SWAPTRADES,$A35,E$8:E$9)</f>
        <v>0</v>
      </c>
      <c r="F35" s="73" t="n">
        <f aca="false">DSUM(SWAPTRADES,$A35,F$8:F$9)</f>
        <v>-4.63104775</v>
      </c>
      <c r="G35" s="73" t="n">
        <f aca="false">DSUM(SWAPTRADES,$A35,G$8:G$9)+'RISK PAGE'!AP34</f>
        <v>-7.04431508798841</v>
      </c>
      <c r="I35" s="73" t="n">
        <f aca="false">'RISK PAGE'!AP34</f>
        <v>0.467279048</v>
      </c>
    </row>
    <row r="36" customFormat="false" ht="12.75" hidden="false" customHeight="false" outlineLevel="0" collapsed="false">
      <c r="A36" s="7" t="s">
        <v>91</v>
      </c>
      <c r="B36" s="73" t="n">
        <f aca="false">DSUM(SWAPTRADES,$A36,B$8:B$9)</f>
        <v>0</v>
      </c>
      <c r="C36" s="73" t="n">
        <f aca="false">DSUM(SWAPTRADES,$A36,C$8:C$9)</f>
        <v>26.12397592</v>
      </c>
      <c r="D36" s="73" t="n">
        <f aca="false">DSUM(SWAPTRADES,$A36,D$8:D$9)</f>
        <v>85.69624818</v>
      </c>
      <c r="E36" s="73" t="n">
        <f aca="false">DSUM(SWAPTRADES,$A36,E$8:E$9)</f>
        <v>0</v>
      </c>
      <c r="F36" s="73" t="n">
        <f aca="false">DSUM(SWAPTRADES,$A36,F$8:F$9)</f>
        <v>-0.79431678</v>
      </c>
      <c r="G36" s="73" t="n">
        <f aca="false">DSUM(SWAPTRADES,$A36,G$8:G$9)+'RISK PAGE'!AP35</f>
        <v>-9.36296957970847</v>
      </c>
      <c r="I36" s="73" t="n">
        <f aca="false">'RISK PAGE'!AP35</f>
        <v>-0.947214466</v>
      </c>
    </row>
    <row r="37" customFormat="false" ht="12.75" hidden="false" customHeight="false" outlineLevel="0" collapsed="false">
      <c r="A37" s="7" t="s">
        <v>92</v>
      </c>
      <c r="B37" s="73" t="n">
        <f aca="false">DSUM(SWAPTRADES,$A37,B$8:B$9)</f>
        <v>0</v>
      </c>
      <c r="C37" s="73" t="n">
        <f aca="false">DSUM(SWAPTRADES,$A37,C$8:C$9)</f>
        <v>24.80351019</v>
      </c>
      <c r="D37" s="73" t="n">
        <f aca="false">DSUM(SWAPTRADES,$A37,D$8:D$9)</f>
        <v>87.79150595</v>
      </c>
      <c r="E37" s="73" t="n">
        <f aca="false">DSUM(SWAPTRADES,$A37,E$8:E$9)</f>
        <v>0</v>
      </c>
      <c r="F37" s="73" t="n">
        <f aca="false">DSUM(SWAPTRADES,$A37,F$8:F$9)</f>
        <v>-0.82135342</v>
      </c>
      <c r="G37" s="73" t="n">
        <f aca="false">DSUM(SWAPTRADES,$A37,G$8:G$9)+'RISK PAGE'!AP36</f>
        <v>-6.78151421658807</v>
      </c>
      <c r="I37" s="73" t="n">
        <f aca="false">'RISK PAGE'!AP36</f>
        <v>0</v>
      </c>
    </row>
    <row r="38" customFormat="false" ht="12.75" hidden="false" customHeight="false" outlineLevel="0" collapsed="false">
      <c r="A38" s="108" t="s">
        <v>93</v>
      </c>
      <c r="B38" s="73" t="n">
        <f aca="false">DSUM(SWAPTRADES,$A38,B$8:B$9)</f>
        <v>0</v>
      </c>
      <c r="C38" s="73" t="n">
        <f aca="false">DSUM(SWAPTRADES,$A38,C$8:C$9)</f>
        <v>26.49477169</v>
      </c>
      <c r="D38" s="73" t="n">
        <f aca="false">DSUM(SWAPTRADES,$A38,D$8:D$9)</f>
        <v>84.24436159</v>
      </c>
      <c r="E38" s="73" t="n">
        <f aca="false">DSUM(SWAPTRADES,$A38,E$8:E$9)</f>
        <v>0</v>
      </c>
      <c r="F38" s="73" t="n">
        <f aca="false">DSUM(SWAPTRADES,$A38,F$8:F$9)</f>
        <v>-0.74165244</v>
      </c>
      <c r="G38" s="73" t="n">
        <f aca="false">DSUM(SWAPTRADES,$A38,G$8:G$9)+'RISK PAGE'!AP37</f>
        <v>-8.29115333957285</v>
      </c>
      <c r="I38" s="73" t="n">
        <f aca="false">'RISK PAGE'!AP37</f>
        <v>0</v>
      </c>
    </row>
    <row r="39" customFormat="false" ht="12.75" hidden="false" customHeight="false" outlineLevel="0" collapsed="false">
      <c r="A39" s="7" t="s">
        <v>94</v>
      </c>
      <c r="B39" s="73" t="n">
        <f aca="false">DSUM(SWAPTRADES,$A39,B$8:B$9)</f>
        <v>0</v>
      </c>
      <c r="C39" s="73" t="n">
        <f aca="false">DSUM(SWAPTRADES,$A39,C$8:C$9)</f>
        <v>25.43073458</v>
      </c>
      <c r="D39" s="73" t="n">
        <f aca="false">DSUM(SWAPTRADES,$A39,D$8:D$9)</f>
        <v>85.75325783</v>
      </c>
      <c r="E39" s="73" t="n">
        <f aca="false">DSUM(SWAPTRADES,$A39,E$8:E$9)</f>
        <v>0</v>
      </c>
      <c r="F39" s="73" t="n">
        <f aca="false">DSUM(SWAPTRADES,$A39,F$8:F$9)</f>
        <v>-0.7669245</v>
      </c>
      <c r="G39" s="73" t="n">
        <f aca="false">DSUM(SWAPTRADES,$A39,G$8:G$9)+'RISK PAGE'!AP38</f>
        <v>-6.73516633701892</v>
      </c>
      <c r="I39" s="73" t="n">
        <f aca="false">'RISK PAGE'!AP38</f>
        <v>0</v>
      </c>
    </row>
    <row r="40" customFormat="false" ht="12.75" hidden="false" customHeight="false" outlineLevel="0" collapsed="false">
      <c r="A40" s="7" t="s">
        <v>95</v>
      </c>
      <c r="B40" s="73" t="n">
        <f aca="false">DSUM(SWAPTRADES,$A40,B$8:B$9)</f>
        <v>0</v>
      </c>
      <c r="C40" s="73" t="n">
        <f aca="false">DSUM(SWAPTRADES,$A40,C$8:C$9)</f>
        <v>25.69653982</v>
      </c>
      <c r="D40" s="73" t="n">
        <f aca="false">DSUM(SWAPTRADES,$A40,D$8:D$9)</f>
        <v>84.12990959</v>
      </c>
      <c r="E40" s="73" t="n">
        <f aca="false">DSUM(SWAPTRADES,$A40,E$8:E$9)</f>
        <v>0</v>
      </c>
      <c r="F40" s="73" t="n">
        <f aca="false">DSUM(SWAPTRADES,$A40,F$8:F$9)</f>
        <v>-0.7399799</v>
      </c>
      <c r="G40" s="73" t="n">
        <f aca="false">DSUM(SWAPTRADES,$A40,G$8:G$9)+'RISK PAGE'!AP39</f>
        <v>-6.6730932794871</v>
      </c>
      <c r="I40" s="73" t="n">
        <f aca="false">'RISK PAGE'!AP39</f>
        <v>0</v>
      </c>
    </row>
    <row r="41" customFormat="false" ht="12.75" hidden="false" customHeight="false" outlineLevel="0" collapsed="false">
      <c r="A41" s="7" t="s">
        <v>96</v>
      </c>
      <c r="B41" s="73" t="n">
        <f aca="false">DSUM(SWAPTRADES,$A41,B$8:B$9)</f>
        <v>0</v>
      </c>
      <c r="C41" s="73" t="n">
        <f aca="false">DSUM(SWAPTRADES,$A41,C$8:C$9)</f>
        <v>27.50085415</v>
      </c>
      <c r="D41" s="73" t="n">
        <f aca="false">DSUM(SWAPTRADES,$A41,D$8:D$9)</f>
        <v>80.07490441</v>
      </c>
      <c r="E41" s="73" t="n">
        <f aca="false">DSUM(SWAPTRADES,$A41,E$8:E$9)</f>
        <v>0</v>
      </c>
      <c r="F41" s="73" t="n">
        <f aca="false">DSUM(SWAPTRADES,$A41,F$8:F$9)</f>
        <v>-0.78181009</v>
      </c>
      <c r="G41" s="73" t="n">
        <f aca="false">DSUM(SWAPTRADES,$A41,G$8:G$9)+'RISK PAGE'!AP40</f>
        <v>-8.18789903555327</v>
      </c>
      <c r="I41" s="73" t="n">
        <f aca="false">'RISK PAGE'!AP40</f>
        <v>0</v>
      </c>
    </row>
    <row r="42" customFormat="false" ht="12.75" hidden="false" customHeight="false" outlineLevel="0" collapsed="false">
      <c r="A42" s="7" t="s">
        <v>97</v>
      </c>
      <c r="B42" s="73" t="n">
        <f aca="false">DSUM(SWAPTRADES,$A42,B$8:B$9)</f>
        <v>0</v>
      </c>
      <c r="C42" s="73" t="n">
        <f aca="false">DSUM(SWAPTRADES,$A42,C$8:C$9)</f>
        <v>15.73791771</v>
      </c>
      <c r="D42" s="73" t="n">
        <f aca="false">DSUM(SWAPTRADES,$A42,D$8:D$9)</f>
        <v>54.51375688</v>
      </c>
      <c r="E42" s="73" t="n">
        <f aca="false">DSUM(SWAPTRADES,$A42,E$8:E$9)</f>
        <v>0</v>
      </c>
      <c r="F42" s="73" t="n">
        <f aca="false">DSUM(SWAPTRADES,$A42,F$8:F$9)</f>
        <v>-0.68615741</v>
      </c>
      <c r="G42" s="73" t="n">
        <f aca="false">DSUM(SWAPTRADES,$A42,G$8:G$9)+'RISK PAGE'!AP41</f>
        <v>-6.65996128248115</v>
      </c>
      <c r="I42" s="73" t="n">
        <f aca="false">'RISK PAGE'!AP41</f>
        <v>0</v>
      </c>
    </row>
    <row r="43" customFormat="false" ht="12.75" hidden="false" customHeight="false" outlineLevel="0" collapsed="false">
      <c r="A43" s="7" t="s">
        <v>98</v>
      </c>
      <c r="B43" s="73" t="n">
        <f aca="false">DSUM(SWAPTRADES,$A43,B$8:B$9)</f>
        <v>0</v>
      </c>
      <c r="C43" s="73" t="n">
        <f aca="false">DSUM(SWAPTRADES,$A43,C$8:C$9)</f>
        <v>15.45671969</v>
      </c>
      <c r="D43" s="73" t="n">
        <f aca="false">DSUM(SWAPTRADES,$A43,D$8:D$9)</f>
        <v>45.46457094</v>
      </c>
      <c r="E43" s="73" t="n">
        <f aca="false">DSUM(SWAPTRADES,$A43,E$8:E$9)</f>
        <v>0</v>
      </c>
      <c r="F43" s="73" t="n">
        <f aca="false">DSUM(SWAPTRADES,$A43,F$8:F$9)</f>
        <v>-0.7297745</v>
      </c>
      <c r="G43" s="73" t="n">
        <f aca="false">DSUM(SWAPTRADES,$A43,G$8:G$9)+'RISK PAGE'!AP42</f>
        <v>1.00395442282482</v>
      </c>
      <c r="I43" s="73" t="n">
        <f aca="false">'RISK PAGE'!AP42</f>
        <v>0</v>
      </c>
    </row>
    <row r="44" customFormat="false" ht="12.75" hidden="false" customHeight="false" outlineLevel="0" collapsed="false">
      <c r="A44" s="7" t="s">
        <v>99</v>
      </c>
      <c r="B44" s="73" t="n">
        <f aca="false">DSUM(SWAPTRADES,$A44,B$8:B$9)</f>
        <v>0</v>
      </c>
      <c r="C44" s="73" t="n">
        <f aca="false">DSUM(SWAPTRADES,$A44,C$8:C$9)</f>
        <v>14.10657683</v>
      </c>
      <c r="D44" s="73" t="n">
        <f aca="false">DSUM(SWAPTRADES,$A44,D$8:D$9)</f>
        <v>39.91247423</v>
      </c>
      <c r="E44" s="73" t="n">
        <f aca="false">DSUM(SWAPTRADES,$A44,E$8:E$9)</f>
        <v>0</v>
      </c>
      <c r="F44" s="73" t="n">
        <f aca="false">DSUM(SWAPTRADES,$A44,F$8:F$9)</f>
        <v>0</v>
      </c>
      <c r="G44" s="73" t="n">
        <f aca="false">DSUM(SWAPTRADES,$A44,G$8:G$9)+'RISK PAGE'!AP43</f>
        <v>2.2539134416381</v>
      </c>
      <c r="I44" s="73" t="n">
        <f aca="false">'RISK PAGE'!AP43</f>
        <v>0</v>
      </c>
    </row>
    <row r="45" customFormat="false" ht="12.75" hidden="false" customHeight="false" outlineLevel="0" collapsed="false">
      <c r="A45" s="7" t="s">
        <v>100</v>
      </c>
      <c r="B45" s="73" t="n">
        <f aca="false">DSUM(SWAPTRADES,$A45,B$8:B$9)</f>
        <v>0</v>
      </c>
      <c r="C45" s="73" t="n">
        <f aca="false">DSUM(SWAPTRADES,$A45,C$8:C$9)</f>
        <v>7.50459907</v>
      </c>
      <c r="D45" s="73" t="n">
        <f aca="false">DSUM(SWAPTRADES,$A45,D$8:D$9)</f>
        <v>37.72561983</v>
      </c>
      <c r="E45" s="73" t="n">
        <f aca="false">DSUM(SWAPTRADES,$A45,E$8:E$9)</f>
        <v>0</v>
      </c>
      <c r="F45" s="73" t="n">
        <f aca="false">DSUM(SWAPTRADES,$A45,F$8:F$9)</f>
        <v>0</v>
      </c>
      <c r="G45" s="73" t="n">
        <f aca="false">DSUM(SWAPTRADES,$A45,G$8:G$9)+'RISK PAGE'!AP44</f>
        <v>-4.66098769</v>
      </c>
      <c r="I45" s="73" t="n">
        <f aca="false">'RISK PAGE'!AP44</f>
        <v>0</v>
      </c>
    </row>
    <row r="46" customFormat="false" ht="12.75" hidden="false" customHeight="false" outlineLevel="0" collapsed="false">
      <c r="A46" s="7" t="s">
        <v>101</v>
      </c>
      <c r="B46" s="73" t="n">
        <f aca="false">DSUM(SWAPTRADES,$A46,B$8:B$9)</f>
        <v>0</v>
      </c>
      <c r="C46" s="73" t="n">
        <f aca="false">DSUM(SWAPTRADES,$A46,C$8:C$9)</f>
        <v>7.31571656</v>
      </c>
      <c r="D46" s="73" t="n">
        <f aca="false">DSUM(SWAPTRADES,$A46,D$8:D$9)</f>
        <v>40.16668275</v>
      </c>
      <c r="E46" s="73" t="n">
        <f aca="false">DSUM(SWAPTRADES,$A46,E$8:E$9)</f>
        <v>0</v>
      </c>
      <c r="F46" s="73" t="n">
        <f aca="false">DSUM(SWAPTRADES,$A46,F$8:F$9)</f>
        <v>0</v>
      </c>
      <c r="G46" s="73" t="n">
        <f aca="false">DSUM(SWAPTRADES,$A46,G$8:G$9)+'RISK PAGE'!AP45</f>
        <v>-4.63082706</v>
      </c>
      <c r="I46" s="73" t="n">
        <f aca="false">'RISK PAGE'!AP45</f>
        <v>0</v>
      </c>
    </row>
    <row r="47" customFormat="false" ht="12.75" hidden="false" customHeight="false" outlineLevel="0" collapsed="false">
      <c r="A47" s="7" t="s">
        <v>102</v>
      </c>
      <c r="B47" s="73" t="n">
        <f aca="false">DSUM(SWAPTRADES,$A47,B$8:B$9)</f>
        <v>0</v>
      </c>
      <c r="C47" s="73" t="n">
        <f aca="false">DSUM(SWAPTRADES,$A47,C$8:C$9)</f>
        <v>9.23599817</v>
      </c>
      <c r="D47" s="73" t="n">
        <f aca="false">DSUM(SWAPTRADES,$A47,D$8:D$9)</f>
        <v>45.15441663</v>
      </c>
      <c r="E47" s="73" t="n">
        <f aca="false">DSUM(SWAPTRADES,$A47,E$8:E$9)</f>
        <v>0</v>
      </c>
      <c r="F47" s="73" t="n">
        <f aca="false">DSUM(SWAPTRADES,$A47,F$8:F$9)</f>
        <v>0</v>
      </c>
      <c r="G47" s="73" t="n">
        <f aca="false">DSUM(SWAPTRADES,$A47,G$8:G$9)+'RISK PAGE'!AP46</f>
        <v>-5.09407506</v>
      </c>
      <c r="I47" s="73" t="n">
        <f aca="false">'RISK PAGE'!AP46</f>
        <v>0</v>
      </c>
    </row>
    <row r="48" customFormat="false" ht="12.75" hidden="false" customHeight="false" outlineLevel="0" collapsed="false">
      <c r="A48" s="7" t="s">
        <v>103</v>
      </c>
      <c r="B48" s="73" t="n">
        <f aca="false">DSUM(SWAPTRADES,$A48,B$8:B$9)</f>
        <v>0</v>
      </c>
      <c r="C48" s="73" t="n">
        <f aca="false">DSUM(SWAPTRADES,$A48,C$8:C$9)</f>
        <v>1.18130914</v>
      </c>
      <c r="D48" s="73" t="n">
        <f aca="false">DSUM(SWAPTRADES,$A48,D$8:D$9)</f>
        <v>48.80199845</v>
      </c>
      <c r="E48" s="73" t="n">
        <f aca="false">DSUM(SWAPTRADES,$A48,E$8:E$9)</f>
        <v>0</v>
      </c>
      <c r="F48" s="73" t="n">
        <f aca="false">DSUM(SWAPTRADES,$A48,F$8:F$9)</f>
        <v>0</v>
      </c>
      <c r="G48" s="73" t="n">
        <f aca="false">DSUM(SWAPTRADES,$A48,G$8:G$9)+'RISK PAGE'!AP47</f>
        <v>-5.18814212</v>
      </c>
      <c r="I48" s="73" t="n">
        <f aca="false">'RISK PAGE'!AP47</f>
        <v>0</v>
      </c>
    </row>
    <row r="49" customFormat="false" ht="12.75" hidden="false" customHeight="false" outlineLevel="0" collapsed="false">
      <c r="A49" s="7" t="s">
        <v>104</v>
      </c>
      <c r="B49" s="73" t="n">
        <f aca="false">DSUM(SWAPTRADES,$A49,B$8:B$9)</f>
        <v>0</v>
      </c>
      <c r="C49" s="73" t="n">
        <f aca="false">DSUM(SWAPTRADES,$A49,C$8:C$9)</f>
        <v>1.10633114</v>
      </c>
      <c r="D49" s="73" t="n">
        <f aca="false">DSUM(SWAPTRADES,$A49,D$8:D$9)</f>
        <v>51.04817365</v>
      </c>
      <c r="E49" s="73" t="n">
        <f aca="false">DSUM(SWAPTRADES,$A49,E$8:E$9)</f>
        <v>0</v>
      </c>
      <c r="F49" s="73" t="n">
        <f aca="false">DSUM(SWAPTRADES,$A49,F$8:F$9)</f>
        <v>0</v>
      </c>
      <c r="G49" s="73" t="n">
        <f aca="false">DSUM(SWAPTRADES,$A49,G$8:G$9)+'RISK PAGE'!AP48</f>
        <v>-5.40821362</v>
      </c>
      <c r="I49" s="73" t="n">
        <f aca="false">'RISK PAGE'!AP48</f>
        <v>0</v>
      </c>
    </row>
    <row r="50" customFormat="false" ht="12.75" hidden="false" customHeight="false" outlineLevel="0" collapsed="false">
      <c r="A50" s="108" t="s">
        <v>105</v>
      </c>
      <c r="B50" s="73" t="n">
        <f aca="false">DSUM(SWAPTRADES,$A50,B$8:B$9)</f>
        <v>0</v>
      </c>
      <c r="C50" s="73" t="n">
        <f aca="false">DSUM(SWAPTRADES,$A50,C$8:C$9)</f>
        <v>1.0743687</v>
      </c>
      <c r="D50" s="73" t="n">
        <f aca="false">DSUM(SWAPTRADES,$A50,D$8:D$9)</f>
        <v>49.22391488</v>
      </c>
      <c r="E50" s="73" t="n">
        <f aca="false">DSUM(SWAPTRADES,$A50,E$8:E$9)</f>
        <v>0</v>
      </c>
      <c r="F50" s="73" t="n">
        <f aca="false">DSUM(SWAPTRADES,$A50,F$8:F$9)</f>
        <v>0</v>
      </c>
      <c r="G50" s="73" t="n">
        <f aca="false">DSUM(SWAPTRADES,$A50,G$8:G$9)+'RISK PAGE'!AP49</f>
        <v>-5.26702445</v>
      </c>
      <c r="I50" s="73" t="n">
        <f aca="false">'RISK PAGE'!AP49</f>
        <v>0</v>
      </c>
    </row>
    <row r="51" customFormat="false" ht="12.75" hidden="false" customHeight="false" outlineLevel="0" collapsed="false">
      <c r="A51" s="7" t="s">
        <v>106</v>
      </c>
      <c r="B51" s="73" t="n">
        <f aca="false">DSUM(SWAPTRADES,$A51,B$8:B$9)</f>
        <v>0</v>
      </c>
      <c r="C51" s="73" t="n">
        <f aca="false">DSUM(SWAPTRADES,$A51,C$8:C$9)</f>
        <v>0</v>
      </c>
      <c r="D51" s="73" t="n">
        <f aca="false">DSUM(SWAPTRADES,$A51,D$8:D$9)</f>
        <v>0</v>
      </c>
      <c r="E51" s="73" t="n">
        <f aca="false">DSUM(SWAPTRADES,$A51,E$8:E$9)</f>
        <v>0</v>
      </c>
      <c r="F51" s="73" t="n">
        <f aca="false">DSUM(SWAPTRADES,$A51,F$8:F$9)</f>
        <v>0</v>
      </c>
      <c r="G51" s="73" t="n">
        <f aca="false">DSUM(SWAPTRADES,$A51,G$8:G$9)+'RISK PAGE'!AP50</f>
        <v>0</v>
      </c>
      <c r="I51" s="73" t="n">
        <f aca="false">'RISK PAGE'!AP50</f>
        <v>0</v>
      </c>
    </row>
    <row r="52" customFormat="false" ht="12.75" hidden="false" customHeight="false" outlineLevel="0" collapsed="false">
      <c r="A52" s="7" t="s">
        <v>107</v>
      </c>
      <c r="B52" s="73" t="n">
        <f aca="false">DSUM(SWAPTRADES,$A52,B$8:B$9)</f>
        <v>0</v>
      </c>
      <c r="C52" s="73" t="n">
        <f aca="false">DSUM(SWAPTRADES,$A52,C$8:C$9)</f>
        <v>0</v>
      </c>
      <c r="D52" s="73" t="n">
        <f aca="false">DSUM(SWAPTRADES,$A52,D$8:D$9)</f>
        <v>0</v>
      </c>
      <c r="E52" s="73" t="n">
        <f aca="false">DSUM(SWAPTRADES,$A52,E$8:E$9)</f>
        <v>0</v>
      </c>
      <c r="F52" s="73" t="n">
        <f aca="false">DSUM(SWAPTRADES,$A52,F$8:F$9)</f>
        <v>0</v>
      </c>
      <c r="G52" s="73" t="n">
        <f aca="false">DSUM(SWAPTRADES,$A52,G$8:G$9)+'RISK PAGE'!AP51</f>
        <v>0</v>
      </c>
      <c r="I52" s="73" t="n">
        <f aca="false">'RISK PAGE'!AP51</f>
        <v>0</v>
      </c>
    </row>
    <row r="53" customFormat="false" ht="12.75" hidden="false" customHeight="false" outlineLevel="0" collapsed="false">
      <c r="A53" s="7" t="s">
        <v>108</v>
      </c>
      <c r="B53" s="73" t="n">
        <f aca="false">DSUM(SWAPTRADES,$A53,B$8:B$9)</f>
        <v>0</v>
      </c>
      <c r="C53" s="73" t="n">
        <f aca="false">DSUM(SWAPTRADES,$A53,C$8:C$9)</f>
        <v>0</v>
      </c>
      <c r="D53" s="73" t="n">
        <f aca="false">DSUM(SWAPTRADES,$A53,D$8:D$9)</f>
        <v>0</v>
      </c>
      <c r="E53" s="73" t="n">
        <f aca="false">DSUM(SWAPTRADES,$A53,E$8:E$9)</f>
        <v>0</v>
      </c>
      <c r="F53" s="73" t="n">
        <f aca="false">DSUM(SWAPTRADES,$A53,F$8:F$9)</f>
        <v>0</v>
      </c>
      <c r="G53" s="73" t="n">
        <f aca="false">DSUM(SWAPTRADES,$A53,G$8:G$9)+'RISK PAGE'!AP52</f>
        <v>0</v>
      </c>
      <c r="I53" s="73" t="n">
        <f aca="false">'RISK PAGE'!AP52</f>
        <v>0</v>
      </c>
    </row>
    <row r="54" customFormat="false" ht="12.75" hidden="false" customHeight="false" outlineLevel="0" collapsed="false">
      <c r="A54" s="7" t="s">
        <v>109</v>
      </c>
      <c r="B54" s="73" t="n">
        <f aca="false">DSUM(SWAPTRADES,$A54,B$8:B$9)</f>
        <v>0</v>
      </c>
      <c r="C54" s="73" t="n">
        <f aca="false">DSUM(SWAPTRADES,$A54,C$8:C$9)</f>
        <v>41.75557899</v>
      </c>
      <c r="D54" s="73" t="n">
        <f aca="false">DSUM(SWAPTRADES,$A54,D$8:D$9)</f>
        <v>176.80845931</v>
      </c>
      <c r="E54" s="73" t="n">
        <f aca="false">DSUM(SWAPTRADES,$A54,E$8:E$9)</f>
        <v>204.0142037</v>
      </c>
      <c r="F54" s="73" t="n">
        <f aca="false">DSUM(SWAPTRADES,$A54,F$8:F$9)</f>
        <v>126.99088787</v>
      </c>
      <c r="G54" s="73" t="n">
        <f aca="false">DSUM(SWAPTRADES,$A54,G$8:G$9)+'RISK PAGE'!AP53</f>
        <v>202.3316548</v>
      </c>
      <c r="I54" s="73" t="n">
        <f aca="false">'RISK PAGE'!AP53</f>
        <v>0</v>
      </c>
    </row>
    <row r="55" customFormat="false" ht="12.75" hidden="false" customHeight="false" outlineLevel="0" collapsed="false">
      <c r="A55" s="7" t="s">
        <v>110</v>
      </c>
      <c r="B55" s="73" t="n">
        <f aca="false">DSUM(SWAPTRADES,$A55,B$8:B$9)</f>
        <v>0</v>
      </c>
      <c r="C55" s="73" t="n">
        <f aca="false">DSUM(SWAPTRADES,$A55,C$8:C$9)</f>
        <v>0</v>
      </c>
      <c r="D55" s="73" t="n">
        <f aca="false">DSUM(SWAPTRADES,$A55,D$8:D$9)</f>
        <v>0</v>
      </c>
      <c r="E55" s="73" t="n">
        <f aca="false">DSUM(SWAPTRADES,$A55,E$8:E$9)</f>
        <v>84.4101750282765</v>
      </c>
      <c r="F55" s="73" t="n">
        <f aca="false">DSUM(SWAPTRADES,$A55,F$8:F$9)</f>
        <v>0</v>
      </c>
      <c r="G55" s="73" t="n">
        <f aca="false">DSUM(SWAPTRADES,$A55,G$8:G$9)+'RISK PAGE'!AP54</f>
        <v>0</v>
      </c>
      <c r="I55" s="73" t="n">
        <f aca="false">'RISK PAGE'!AP54</f>
        <v>0</v>
      </c>
    </row>
    <row r="56" customFormat="false" ht="12.75" hidden="false" customHeight="false" outlineLevel="0" collapsed="false">
      <c r="A56" s="7" t="s">
        <v>111</v>
      </c>
      <c r="B56" s="73" t="n">
        <f aca="false">DSUM(SWAPTRADES,$A56,B$8:B$9)</f>
        <v>0</v>
      </c>
      <c r="C56" s="73" t="n">
        <f aca="false">DSUM(SWAPTRADES,$A56,C$8:C$9)</f>
        <v>-24.9403408240078</v>
      </c>
      <c r="D56" s="73" t="n">
        <f aca="false">DSUM(SWAPTRADES,$A56,D$8:D$9)</f>
        <v>249.525450318189</v>
      </c>
      <c r="E56" s="73" t="n">
        <f aca="false">DSUM(SWAPTRADES,$A56,E$8:E$9)</f>
        <v>88.7316367120428</v>
      </c>
      <c r="F56" s="73" t="n">
        <f aca="false">DSUM(SWAPTRADES,$A56,F$8:F$9)</f>
        <v>-107.006027677344</v>
      </c>
      <c r="G56" s="73" t="n">
        <f aca="false">DSUM(SWAPTRADES,$A56,G$8:G$9)+'RISK PAGE'!AP55</f>
        <v>-67.72516718</v>
      </c>
      <c r="I56" s="73" t="n">
        <f aca="false">'RISK PAGE'!AP55</f>
        <v>0</v>
      </c>
    </row>
    <row r="57" customFormat="false" ht="12.75" hidden="false" customHeight="false" outlineLevel="0" collapsed="false">
      <c r="A57" s="7" t="s">
        <v>112</v>
      </c>
      <c r="B57" s="73" t="n">
        <f aca="false">DSUM(SWAPTRADES,$A57,B$8:B$9)</f>
        <v>0</v>
      </c>
      <c r="C57" s="73" t="n">
        <f aca="false">DSUM(SWAPTRADES,$A57,C$8:C$9)</f>
        <v>-40.17765676</v>
      </c>
      <c r="D57" s="73" t="n">
        <f aca="false">DSUM(SWAPTRADES,$A57,D$8:D$9)</f>
        <v>-18.37226922</v>
      </c>
      <c r="E57" s="73" t="n">
        <f aca="false">DSUM(SWAPTRADES,$A57,E$8:E$9)</f>
        <v>514.63156384</v>
      </c>
      <c r="F57" s="73" t="n">
        <f aca="false">DSUM(SWAPTRADES,$A57,F$8:F$9)</f>
        <v>118.87614983</v>
      </c>
      <c r="G57" s="73" t="n">
        <f aca="false">DSUM(SWAPTRADES,$A57,G$8:G$9)+'RISK PAGE'!AP56</f>
        <v>22.92755684</v>
      </c>
      <c r="I57" s="73" t="n">
        <f aca="false">'RISK PAGE'!AP56</f>
        <v>0</v>
      </c>
    </row>
    <row r="58" customFormat="false" ht="12.75" hidden="false" customHeight="false" outlineLevel="0" collapsed="false">
      <c r="A58" s="7" t="s">
        <v>113</v>
      </c>
      <c r="B58" s="73" t="n">
        <f aca="false">DSUM(SWAPTRADES,$A58,B$8:B$9)</f>
        <v>0</v>
      </c>
      <c r="C58" s="73" t="n">
        <f aca="false">DSUM(SWAPTRADES,$A58,C$8:C$9)</f>
        <v>-60.706435342939</v>
      </c>
      <c r="D58" s="73" t="n">
        <f aca="false">DSUM(SWAPTRADES,$A58,D$8:D$9)</f>
        <v>27.6661366698286</v>
      </c>
      <c r="E58" s="73" t="n">
        <f aca="false">DSUM(SWAPTRADES,$A58,E$8:E$9)</f>
        <v>56.4860874</v>
      </c>
      <c r="F58" s="73" t="n">
        <f aca="false">DSUM(SWAPTRADES,$A58,F$8:F$9)</f>
        <v>49.5543582</v>
      </c>
      <c r="G58" s="73" t="n">
        <f aca="false">DSUM(SWAPTRADES,$A58,G$8:G$9)+'RISK PAGE'!AP57</f>
        <v>-21.64984231</v>
      </c>
      <c r="I58" s="73" t="n">
        <f aca="false">'RISK PAGE'!AP57</f>
        <v>0</v>
      </c>
    </row>
    <row r="59" customFormat="false" ht="12.75" hidden="false" customHeight="false" outlineLevel="0" collapsed="false">
      <c r="A59" s="7" t="s">
        <v>114</v>
      </c>
      <c r="B59" s="73" t="n">
        <f aca="false">DSUM(SWAPTRADES,$A59,B$8:B$9)</f>
        <v>0</v>
      </c>
      <c r="C59" s="73" t="n">
        <f aca="false">DSUM(SWAPTRADES,$A59,C$8:C$9)</f>
        <v>-32.12347659</v>
      </c>
      <c r="D59" s="73" t="n">
        <f aca="false">DSUM(SWAPTRADES,$A59,D$8:D$9)</f>
        <v>-173.01005508</v>
      </c>
      <c r="E59" s="73" t="n">
        <f aca="false">DSUM(SWAPTRADES,$A59,E$8:E$9)</f>
        <v>-6.26087596</v>
      </c>
      <c r="F59" s="73" t="n">
        <f aca="false">DSUM(SWAPTRADES,$A59,F$8:F$9)</f>
        <v>0</v>
      </c>
      <c r="G59" s="73" t="n">
        <f aca="false">DSUM(SWAPTRADES,$A59,G$8:G$9)+'RISK PAGE'!AP58</f>
        <v>0</v>
      </c>
      <c r="I59" s="73" t="n">
        <f aca="false">'RISK PAGE'!AP58</f>
        <v>0</v>
      </c>
    </row>
    <row r="60" customFormat="false" ht="12.75" hidden="false" customHeight="false" outlineLevel="0" collapsed="false">
      <c r="A60" s="7" t="s">
        <v>115</v>
      </c>
      <c r="B60" s="73" t="n">
        <f aca="false">DSUM(SWAPTRADES,$A60,B$8:B$9)</f>
        <v>0</v>
      </c>
      <c r="C60" s="73" t="n">
        <f aca="false">DSUM(SWAPTRADES,$A60,C$8:C$9)</f>
        <v>-9.51616996</v>
      </c>
      <c r="D60" s="73" t="n">
        <f aca="false">DSUM(SWAPTRADES,$A60,D$8:D$9)</f>
        <v>-39.8714895</v>
      </c>
      <c r="E60" s="73" t="n">
        <f aca="false">DSUM(SWAPTRADES,$A60,E$8:E$9)</f>
        <v>-2.44894108</v>
      </c>
      <c r="F60" s="73" t="n">
        <f aca="false">DSUM(SWAPTRADES,$A60,F$8:F$9)</f>
        <v>0</v>
      </c>
      <c r="G60" s="73" t="n">
        <f aca="false">DSUM(SWAPTRADES,$A60,G$8:G$9)+'RISK PAGE'!AP59</f>
        <v>0</v>
      </c>
      <c r="I60" s="73" t="n">
        <f aca="false">'RISK PAGE'!AP59</f>
        <v>0</v>
      </c>
    </row>
    <row r="61" customFormat="false" ht="12.75" hidden="false" customHeight="false" outlineLevel="0" collapsed="false">
      <c r="A61" s="7" t="s">
        <v>116</v>
      </c>
      <c r="B61" s="73" t="n">
        <f aca="false">DSUM(SWAPTRADES,$A61,B$8:B$9)</f>
        <v>0</v>
      </c>
      <c r="C61" s="73" t="n">
        <f aca="false">DSUM(SWAPTRADES,$A61,C$8:C$9)</f>
        <v>3.80202015</v>
      </c>
      <c r="D61" s="73" t="n">
        <f aca="false">DSUM(SWAPTRADES,$A61,D$8:D$9)</f>
        <v>18.1546546</v>
      </c>
      <c r="E61" s="73" t="n">
        <f aca="false">DSUM(SWAPTRADES,$A61,E$8:E$9)</f>
        <v>16.90193185</v>
      </c>
      <c r="F61" s="73" t="n">
        <f aca="false">DSUM(SWAPTRADES,$A61,F$8:F$9)</f>
        <v>0</v>
      </c>
      <c r="G61" s="73" t="n">
        <f aca="false">DSUM(SWAPTRADES,$A61,G$8:G$9)+'RISK PAGE'!AP60</f>
        <v>0</v>
      </c>
      <c r="I61" s="73" t="n">
        <f aca="false">'RISK PAGE'!AP60</f>
        <v>0</v>
      </c>
    </row>
    <row r="62" customFormat="false" ht="12.75" hidden="false" customHeight="false" outlineLevel="0" collapsed="false">
      <c r="A62" s="108" t="s">
        <v>117</v>
      </c>
      <c r="B62" s="73" t="n">
        <f aca="false">DSUM(SWAPTRADES,$A62,B$8:B$9)</f>
        <v>0</v>
      </c>
      <c r="C62" s="73" t="n">
        <f aca="false">DSUM(SWAPTRADES,$A62,C$8:C$9)</f>
        <v>2.24916616</v>
      </c>
      <c r="D62" s="73" t="n">
        <f aca="false">DSUM(SWAPTRADES,$A62,D$8:D$9)</f>
        <v>14.84447085</v>
      </c>
      <c r="E62" s="73" t="n">
        <f aca="false">DSUM(SWAPTRADES,$A62,E$8:E$9)</f>
        <v>0</v>
      </c>
      <c r="F62" s="73" t="n">
        <f aca="false">DSUM(SWAPTRADES,$A62,F$8:F$9)</f>
        <v>0</v>
      </c>
      <c r="G62" s="73" t="n">
        <f aca="false">DSUM(SWAPTRADES,$A62,G$8:G$9)+'RISK PAGE'!AP61</f>
        <v>0</v>
      </c>
      <c r="I62" s="73" t="n">
        <f aca="false">'RISK PAGE'!AP61</f>
        <v>0</v>
      </c>
    </row>
    <row r="63" customFormat="false" ht="12.75" hidden="false" customHeight="false" outlineLevel="0" collapsed="false">
      <c r="A63" s="7" t="s">
        <v>118</v>
      </c>
      <c r="B63" s="73" t="n">
        <f aca="false">DSUM(SWAPTRADES,$A63,B$8:B$9)</f>
        <v>0</v>
      </c>
      <c r="C63" s="73" t="n">
        <f aca="false">DSUM(SWAPTRADES,$A63,C$8:C$9)</f>
        <v>-130.76451384</v>
      </c>
      <c r="D63" s="73" t="n">
        <f aca="false">DSUM(SWAPTRADES,$A63,D$8:D$9)</f>
        <v>-268.71994016</v>
      </c>
      <c r="E63" s="73" t="n">
        <f aca="false">DSUM(SWAPTRADES,$A63,E$8:E$9)</f>
        <v>-6.74073835</v>
      </c>
      <c r="F63" s="73" t="n">
        <f aca="false">DSUM(SWAPTRADES,$A63,F$8:F$9)</f>
        <v>-5.23503958</v>
      </c>
      <c r="G63" s="73" t="n">
        <f aca="false">DSUM(SWAPTRADES,$A63,G$8:G$9)+'RISK PAGE'!AP62</f>
        <v>-16.71549374</v>
      </c>
      <c r="I63" s="73" t="n">
        <f aca="false">'RISK PAGE'!AP62</f>
        <v>0</v>
      </c>
    </row>
    <row r="64" customFormat="false" ht="12.75" hidden="false" customHeight="false" outlineLevel="0" collapsed="false">
      <c r="A64" s="7" t="s">
        <v>119</v>
      </c>
      <c r="B64" s="73" t="n">
        <f aca="false">DSUM(SWAPTRADES,$A64,B$8:B$9)</f>
        <v>0</v>
      </c>
      <c r="C64" s="73" t="n">
        <f aca="false">DSUM(SWAPTRADES,$A64,C$8:C$9)</f>
        <v>-115.208637701114</v>
      </c>
      <c r="D64" s="73" t="n">
        <f aca="false">DSUM(SWAPTRADES,$A64,D$8:D$9)</f>
        <v>-54.7171402342357</v>
      </c>
      <c r="E64" s="73" t="n">
        <f aca="false">DSUM(SWAPTRADES,$A64,E$8:E$9)</f>
        <v>0</v>
      </c>
      <c r="F64" s="73" t="n">
        <f aca="false">DSUM(SWAPTRADES,$A64,F$8:F$9)</f>
        <v>0</v>
      </c>
      <c r="G64" s="73" t="n">
        <f aca="false">DSUM(SWAPTRADES,$A64,G$8:G$9)+'RISK PAGE'!AP63</f>
        <v>0</v>
      </c>
      <c r="I64" s="73" t="n">
        <f aca="false">'RISK PAGE'!AP63</f>
        <v>0</v>
      </c>
    </row>
    <row r="65" customFormat="false" ht="12.75" hidden="false" customHeight="false" outlineLevel="0" collapsed="false">
      <c r="A65" s="7" t="s">
        <v>120</v>
      </c>
      <c r="B65" s="73" t="n">
        <f aca="false">DSUM(SWAPTRADES,$A65,B$8:B$9)</f>
        <v>0</v>
      </c>
      <c r="C65" s="73" t="n">
        <f aca="false">DSUM(SWAPTRADES,$A65,C$8:C$9)</f>
        <v>-77.217593853675</v>
      </c>
      <c r="D65" s="73" t="n">
        <f aca="false">DSUM(SWAPTRADES,$A65,D$8:D$9)</f>
        <v>-292.611752298543</v>
      </c>
      <c r="E65" s="73" t="n">
        <f aca="false">DSUM(SWAPTRADES,$A65,E$8:E$9)</f>
        <v>-251.05853417768</v>
      </c>
      <c r="F65" s="73" t="n">
        <f aca="false">DSUM(SWAPTRADES,$A65,F$8:F$9)</f>
        <v>-203.36230083</v>
      </c>
      <c r="G65" s="73" t="n">
        <f aca="false">DSUM(SWAPTRADES,$A65,G$8:G$9)+'RISK PAGE'!AP64</f>
        <v>31.44041993</v>
      </c>
      <c r="I65" s="73" t="n">
        <f aca="false">'RISK PAGE'!AP64</f>
        <v>0</v>
      </c>
    </row>
    <row r="66" customFormat="false" ht="12.75" hidden="false" customHeight="false" outlineLevel="0" collapsed="false">
      <c r="A66" s="7" t="s">
        <v>121</v>
      </c>
      <c r="B66" s="73" t="n">
        <f aca="false">DSUM(SWAPTRADES,$A66,B$8:B$9)</f>
        <v>0</v>
      </c>
      <c r="C66" s="73" t="n">
        <f aca="false">DSUM(SWAPTRADES,$A66,C$8:C$9)</f>
        <v>7.33370483</v>
      </c>
      <c r="D66" s="73" t="n">
        <f aca="false">DSUM(SWAPTRADES,$A66,D$8:D$9)</f>
        <v>32.74259597</v>
      </c>
      <c r="E66" s="73" t="n">
        <f aca="false">DSUM(SWAPTRADES,$A66,E$8:E$9)</f>
        <v>15.02470688</v>
      </c>
      <c r="F66" s="73" t="n">
        <f aca="false">DSUM(SWAPTRADES,$A66,F$8:F$9)</f>
        <v>0</v>
      </c>
      <c r="G66" s="73" t="n">
        <f aca="false">DSUM(SWAPTRADES,$A66,G$8:G$9)+'RISK PAGE'!AP65</f>
        <v>0</v>
      </c>
      <c r="I66" s="73" t="n">
        <f aca="false">'RISK PAGE'!AP65</f>
        <v>0</v>
      </c>
    </row>
    <row r="67" customFormat="false" ht="12.75" hidden="false" customHeight="false" outlineLevel="0" collapsed="false">
      <c r="A67" s="7" t="s">
        <v>122</v>
      </c>
      <c r="B67" s="73" t="n">
        <f aca="false">DSUM(SWAPTRADES,$A67,B$8:B$9)</f>
        <v>0</v>
      </c>
      <c r="C67" s="73" t="n">
        <f aca="false">DSUM(SWAPTRADES,$A67,C$8:C$9)</f>
        <v>0</v>
      </c>
      <c r="D67" s="73" t="n">
        <f aca="false">DSUM(SWAPTRADES,$A67,D$8:D$9)</f>
        <v>0</v>
      </c>
      <c r="E67" s="73" t="n">
        <f aca="false">DSUM(SWAPTRADES,$A67,E$8:E$9)</f>
        <v>0</v>
      </c>
      <c r="F67" s="73" t="n">
        <f aca="false">DSUM(SWAPTRADES,$A67,F$8:F$9)</f>
        <v>0</v>
      </c>
      <c r="G67" s="73" t="n">
        <f aca="false">DSUM(SWAPTRADES,$A67,G$8:G$9)+'RISK PAGE'!AP66</f>
        <v>0</v>
      </c>
      <c r="I67" s="73" t="n">
        <f aca="false">'RISK PAGE'!AP66</f>
        <v>0</v>
      </c>
    </row>
    <row r="68" customFormat="false" ht="12.75" hidden="false" customHeight="false" outlineLevel="0" collapsed="false">
      <c r="A68" s="7" t="s">
        <v>123</v>
      </c>
      <c r="B68" s="73" t="n">
        <f aca="false">DSUM(SWAPTRADES,$A68,B$8:B$9)</f>
        <v>0</v>
      </c>
      <c r="C68" s="73" t="n">
        <f aca="false">DSUM(SWAPTRADES,$A68,C$8:C$9)</f>
        <v>3.73500390019578</v>
      </c>
      <c r="D68" s="73" t="n">
        <f aca="false">DSUM(SWAPTRADES,$A68,D$8:D$9)</f>
        <v>117.491928165701</v>
      </c>
      <c r="E68" s="73" t="n">
        <f aca="false">DSUM(SWAPTRADES,$A68,E$8:E$9)</f>
        <v>78.8224097638134</v>
      </c>
      <c r="F68" s="73" t="n">
        <f aca="false">DSUM(SWAPTRADES,$A68,F$8:F$9)</f>
        <v>-32.62777997</v>
      </c>
      <c r="G68" s="73" t="n">
        <f aca="false">DSUM(SWAPTRADES,$A68,G$8:G$9)+'RISK PAGE'!AP67</f>
        <v>-61.56268972</v>
      </c>
      <c r="I68" s="73" t="n">
        <f aca="false">'RISK PAGE'!AP67</f>
        <v>0</v>
      </c>
    </row>
    <row r="69" customFormat="false" ht="12.75" hidden="false" customHeight="false" outlineLevel="0" collapsed="false">
      <c r="A69" s="7" t="s">
        <v>124</v>
      </c>
      <c r="B69" s="73"/>
      <c r="C69" s="73"/>
      <c r="D69" s="73"/>
      <c r="E69" s="73"/>
      <c r="F69" s="73"/>
      <c r="G69" s="73"/>
    </row>
    <row r="70" customFormat="false" ht="12.75" hidden="false" customHeight="false" outlineLevel="0" collapsed="false">
      <c r="A70" s="7" t="s">
        <v>125</v>
      </c>
      <c r="B70" s="73"/>
      <c r="C70" s="73"/>
      <c r="D70" s="73"/>
      <c r="E70" s="73"/>
      <c r="F70" s="73"/>
      <c r="G70" s="73"/>
    </row>
    <row r="71" customFormat="false" ht="12.75" hidden="false" customHeight="false" outlineLevel="0" collapsed="false">
      <c r="A71" s="7" t="s">
        <v>126</v>
      </c>
      <c r="B71" s="73"/>
      <c r="C71" s="73"/>
      <c r="D71" s="73"/>
      <c r="E71" s="73"/>
      <c r="F71" s="73"/>
      <c r="G71" s="73"/>
    </row>
    <row r="72" customFormat="false" ht="12.75" hidden="false" customHeight="false" outlineLevel="0" collapsed="false">
      <c r="A72" s="7" t="s">
        <v>126</v>
      </c>
      <c r="B72" s="73"/>
      <c r="C72" s="73"/>
      <c r="D72" s="73"/>
      <c r="E72" s="73"/>
      <c r="F72" s="73"/>
      <c r="G72" s="73"/>
    </row>
    <row r="73" customFormat="false" ht="12.75" hidden="false" customHeight="false" outlineLevel="0" collapsed="false">
      <c r="A73" s="7" t="s">
        <v>126</v>
      </c>
      <c r="B73" s="73"/>
      <c r="C73" s="73"/>
      <c r="D73" s="73"/>
      <c r="E73" s="73"/>
      <c r="F73" s="73"/>
      <c r="G73" s="73"/>
    </row>
    <row r="74" customFormat="false" ht="12.75" hidden="false" customHeight="false" outlineLevel="0" collapsed="false">
      <c r="A74" s="7" t="s">
        <v>126</v>
      </c>
      <c r="B74" s="73"/>
      <c r="C74" s="73"/>
      <c r="D74" s="73"/>
      <c r="E74" s="73"/>
      <c r="F74" s="73"/>
      <c r="G74" s="73"/>
    </row>
    <row r="75" customFormat="false" ht="12.75" hidden="false" customHeight="false" outlineLevel="0" collapsed="false">
      <c r="A75" s="7" t="s">
        <v>126</v>
      </c>
      <c r="B75" s="73"/>
      <c r="C75" s="73"/>
      <c r="D75" s="73"/>
      <c r="E75" s="73"/>
      <c r="F75" s="73"/>
      <c r="G75" s="73"/>
    </row>
    <row r="76" customFormat="false" ht="12.75" hidden="false" customHeight="false" outlineLevel="0" collapsed="false">
      <c r="B76" s="73"/>
      <c r="C76" s="73"/>
      <c r="D76" s="73"/>
      <c r="E76" s="73"/>
      <c r="F76" s="73"/>
      <c r="G76" s="73"/>
    </row>
    <row r="77" customFormat="false" ht="12.75" hidden="false" customHeight="false" outlineLevel="0" collapsed="false">
      <c r="B77" s="73"/>
      <c r="C77" s="73"/>
      <c r="D77" s="73"/>
      <c r="E77" s="73"/>
      <c r="F77" s="73"/>
      <c r="G77" s="73"/>
    </row>
    <row r="78" customFormat="false" ht="12.75" hidden="false" customHeight="false" outlineLevel="0" collapsed="false">
      <c r="B78" s="73"/>
      <c r="C78" s="73"/>
      <c r="D78" s="73"/>
      <c r="E78" s="73"/>
      <c r="F78" s="73"/>
      <c r="G78" s="73"/>
    </row>
    <row r="79" customFormat="false" ht="12.75" hidden="false" customHeight="false" outlineLevel="0" collapsed="false">
      <c r="B79" s="73"/>
      <c r="C79" s="73"/>
      <c r="D79" s="73"/>
      <c r="E79" s="73"/>
      <c r="F79" s="73"/>
      <c r="G79" s="73"/>
    </row>
    <row r="80" customFormat="false" ht="12.75" hidden="false" customHeight="false" outlineLevel="0" collapsed="false">
      <c r="B80" s="73"/>
      <c r="C80" s="73"/>
      <c r="D80" s="73"/>
      <c r="E80" s="73"/>
      <c r="F80" s="73"/>
      <c r="G80" s="73"/>
    </row>
    <row r="81" customFormat="false" ht="12.75" hidden="false" customHeight="false" outlineLevel="0" collapsed="false">
      <c r="B81" s="73"/>
      <c r="C81" s="73"/>
      <c r="D81" s="73"/>
      <c r="E81" s="73"/>
      <c r="F81" s="73"/>
      <c r="G81" s="73"/>
    </row>
    <row r="82" customFormat="false" ht="12.75" hidden="false" customHeight="false" outlineLevel="0" collapsed="false">
      <c r="B82" s="73"/>
      <c r="C82" s="73"/>
      <c r="D82" s="73"/>
      <c r="E82" s="73"/>
      <c r="F82" s="73"/>
      <c r="G82" s="73"/>
    </row>
    <row r="83" customFormat="false" ht="12.75" hidden="false" customHeight="false" outlineLevel="0" collapsed="false">
      <c r="B83" s="73"/>
      <c r="C83" s="73"/>
      <c r="D83" s="73"/>
      <c r="E83" s="73"/>
      <c r="F83" s="73"/>
      <c r="G83" s="73"/>
    </row>
    <row r="84" customFormat="false" ht="12.75" hidden="false" customHeight="false" outlineLevel="0" collapsed="false">
      <c r="B84" s="73"/>
      <c r="C84" s="73"/>
      <c r="D84" s="73"/>
      <c r="E84" s="73"/>
      <c r="F84" s="73"/>
      <c r="G84" s="73"/>
    </row>
    <row r="85" customFormat="false" ht="12.75" hidden="false" customHeight="false" outlineLevel="0" collapsed="false">
      <c r="B85" s="73"/>
      <c r="C85" s="73"/>
      <c r="D85" s="73"/>
      <c r="E85" s="73"/>
      <c r="F85" s="73"/>
      <c r="G85" s="73"/>
    </row>
    <row r="86" customFormat="false" ht="12.75" hidden="false" customHeight="false" outlineLevel="0" collapsed="false">
      <c r="B86" s="73"/>
      <c r="C86" s="73"/>
      <c r="D86" s="73"/>
      <c r="E86" s="73"/>
      <c r="F86" s="73"/>
      <c r="G86" s="73"/>
    </row>
    <row r="87" customFormat="false" ht="12.75" hidden="false" customHeight="false" outlineLevel="0" collapsed="false">
      <c r="B87" s="73"/>
      <c r="C87" s="73"/>
      <c r="D87" s="73"/>
      <c r="E87" s="73"/>
      <c r="F87" s="73"/>
      <c r="G87" s="73"/>
    </row>
    <row r="88" customFormat="false" ht="12.75" hidden="false" customHeight="false" outlineLevel="0" collapsed="false">
      <c r="B88" s="73"/>
      <c r="C88" s="73"/>
      <c r="D88" s="73"/>
      <c r="E88" s="73"/>
      <c r="F88" s="73"/>
      <c r="G88" s="73"/>
    </row>
    <row r="89" customFormat="false" ht="12.75" hidden="false" customHeight="false" outlineLevel="0" collapsed="false">
      <c r="B89" s="73"/>
      <c r="C89" s="73"/>
      <c r="D89" s="73"/>
      <c r="E89" s="73"/>
      <c r="F89" s="73"/>
      <c r="G89" s="73"/>
    </row>
    <row r="90" customFormat="false" ht="12.75" hidden="false" customHeight="false" outlineLevel="0" collapsed="false">
      <c r="B90" s="73"/>
      <c r="C90" s="73"/>
      <c r="D90" s="73"/>
      <c r="E90" s="73"/>
      <c r="F90" s="73"/>
      <c r="G90" s="73"/>
    </row>
    <row r="91" customFormat="false" ht="12.75" hidden="false" customHeight="false" outlineLevel="0" collapsed="false">
      <c r="B91" s="73"/>
      <c r="C91" s="73"/>
      <c r="D91" s="73"/>
      <c r="E91" s="73"/>
      <c r="F91" s="73"/>
      <c r="G91" s="73"/>
    </row>
    <row r="92" customFormat="false" ht="12.75" hidden="false" customHeight="false" outlineLevel="0" collapsed="false">
      <c r="B92" s="73"/>
      <c r="C92" s="73"/>
      <c r="D92" s="73"/>
      <c r="E92" s="73"/>
      <c r="F92" s="73"/>
      <c r="G92" s="73"/>
    </row>
    <row r="93" customFormat="false" ht="12.75" hidden="false" customHeight="false" outlineLevel="0" collapsed="false">
      <c r="B93" s="73"/>
      <c r="C93" s="73"/>
      <c r="D93" s="73"/>
      <c r="E93" s="73"/>
      <c r="F93" s="73"/>
      <c r="G93" s="73"/>
    </row>
    <row r="94" customFormat="false" ht="12.75" hidden="false" customHeight="false" outlineLevel="0" collapsed="false">
      <c r="B94" s="73"/>
      <c r="C94" s="73"/>
      <c r="D94" s="73"/>
      <c r="E94" s="73"/>
      <c r="F94" s="73"/>
      <c r="G94" s="73"/>
    </row>
    <row r="95" customFormat="false" ht="12.75" hidden="false" customHeight="false" outlineLevel="0" collapsed="false">
      <c r="B95" s="73"/>
      <c r="C95" s="73"/>
      <c r="D95" s="73"/>
      <c r="E95" s="73"/>
      <c r="F95" s="73"/>
      <c r="G95" s="73"/>
    </row>
    <row r="96" customFormat="false" ht="12.75" hidden="false" customHeight="false" outlineLevel="0" collapsed="false">
      <c r="B96" s="73"/>
      <c r="C96" s="73"/>
      <c r="D96" s="73"/>
      <c r="E96" s="73"/>
      <c r="F96" s="73"/>
      <c r="G96" s="73"/>
    </row>
    <row r="97" customFormat="false" ht="12.75" hidden="false" customHeight="false" outlineLevel="0" collapsed="false">
      <c r="B97" s="73"/>
      <c r="C97" s="73"/>
      <c r="D97" s="73"/>
      <c r="E97" s="73"/>
      <c r="F97" s="73"/>
      <c r="G97" s="73"/>
    </row>
    <row r="98" customFormat="false" ht="12.75" hidden="false" customHeight="false" outlineLevel="0" collapsed="false">
      <c r="B98" s="73"/>
      <c r="C98" s="73"/>
      <c r="D98" s="73"/>
      <c r="E98" s="73"/>
      <c r="F98" s="73"/>
      <c r="G98" s="7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679"/>
  <sheetViews>
    <sheetView showFormulas="false" showGridLines="true" showRowColHeaders="true" showZeros="true" rightToLeft="false" tabSelected="false" showOutlineSymbols="true" defaultGridColor="true" view="normal" topLeftCell="U1" colorId="64" zoomScale="100" zoomScaleNormal="100" zoomScalePageLayoutView="100" workbookViewId="0">
      <selection pane="topLeft" activeCell="Z24" activeCellId="0" sqref="Z24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4" width="9.14"/>
    <col collapsed="false" customWidth="false" hidden="false" outlineLevel="0" max="4" min="2" style="7" width="9.14"/>
    <col collapsed="false" customWidth="true" hidden="false" outlineLevel="0" max="5" min="5" style="7" width="10.71"/>
    <col collapsed="false" customWidth="false" hidden="false" outlineLevel="0" max="10" min="6" style="7" width="9.14"/>
    <col collapsed="false" customWidth="true" hidden="false" outlineLevel="0" max="11" min="11" style="7" width="10.71"/>
    <col collapsed="false" customWidth="false" hidden="false" outlineLevel="0" max="20" min="12" style="7" width="9.14"/>
    <col collapsed="false" customWidth="false" hidden="false" outlineLevel="0" max="21" min="21" style="5" width="9.14"/>
    <col collapsed="false" customWidth="false" hidden="false" outlineLevel="0" max="22" min="22" style="7" width="9.14"/>
    <col collapsed="false" customWidth="true" hidden="false" outlineLevel="0" max="29" min="23" style="7" width="9.28"/>
    <col collapsed="false" customWidth="false" hidden="false" outlineLevel="0" max="37" min="30" style="73" width="9.14"/>
    <col collapsed="false" customWidth="false" hidden="false" outlineLevel="0" max="42" min="38" style="7" width="9.14"/>
    <col collapsed="false" customWidth="true" hidden="false" outlineLevel="0" max="49" min="43" style="7" width="9.28"/>
    <col collapsed="false" customWidth="false" hidden="false" outlineLevel="0" max="57" min="50" style="73" width="9.14"/>
    <col collapsed="false" customWidth="false" hidden="false" outlineLevel="0" max="75" min="58" style="7" width="9.14"/>
    <col collapsed="false" customWidth="false" hidden="false" outlineLevel="0" max="257" min="76" style="31" width="9.14"/>
  </cols>
  <sheetData>
    <row r="1" customFormat="false" ht="12.75" hidden="false" customHeight="false" outlineLevel="0" collapsed="false">
      <c r="A1" s="14" t="s">
        <v>217</v>
      </c>
      <c r="B1" s="7" t="s">
        <v>218</v>
      </c>
      <c r="G1" s="7" t="n">
        <f aca="false">SQRT(255)</f>
        <v>15.9687194226713</v>
      </c>
      <c r="I1" s="7" t="s">
        <v>219</v>
      </c>
      <c r="J1" s="7" t="n">
        <v>0</v>
      </c>
      <c r="L1" s="109" t="s">
        <v>48</v>
      </c>
      <c r="M1" s="109" t="s">
        <v>36</v>
      </c>
      <c r="N1" s="109" t="s">
        <v>39</v>
      </c>
      <c r="O1" s="109" t="s">
        <v>140</v>
      </c>
      <c r="P1" s="7" t="s">
        <v>220</v>
      </c>
      <c r="Q1" s="7" t="s">
        <v>216</v>
      </c>
      <c r="R1" s="7" t="s">
        <v>142</v>
      </c>
      <c r="T1" s="7" t="s">
        <v>220</v>
      </c>
      <c r="U1" s="7" t="s">
        <v>216</v>
      </c>
      <c r="V1" s="7" t="s">
        <v>142</v>
      </c>
    </row>
    <row r="2" customFormat="false" ht="20.25" hidden="false" customHeight="false" outlineLevel="0" collapsed="false">
      <c r="B2" s="7" t="s">
        <v>21</v>
      </c>
      <c r="C2" s="7" t="s">
        <v>23</v>
      </c>
      <c r="D2" s="7" t="s">
        <v>24</v>
      </c>
      <c r="E2" s="7" t="s">
        <v>22</v>
      </c>
      <c r="F2" s="7" t="e">
        <f aca="false">#REF!</f>
        <v>#REF!</v>
      </c>
      <c r="P2" s="7" t="n">
        <v>0.3</v>
      </c>
      <c r="Q2" s="7" t="n">
        <v>0.4</v>
      </c>
      <c r="R2" s="7" t="n">
        <v>0.3</v>
      </c>
      <c r="U2" s="7"/>
      <c r="W2" s="110" t="s">
        <v>221</v>
      </c>
      <c r="AP2" s="110" t="s">
        <v>222</v>
      </c>
    </row>
    <row r="3" customFormat="false" ht="12.75" hidden="false" customHeight="false" outlineLevel="0" collapsed="false">
      <c r="B3" s="73"/>
      <c r="C3" s="111"/>
      <c r="D3" s="111"/>
      <c r="E3" s="112"/>
      <c r="G3" s="113"/>
      <c r="I3" s="7" t="n">
        <f aca="false">IF(J$1=1,J3,K3)</f>
        <v>0</v>
      </c>
      <c r="J3" s="72" t="n">
        <f aca="false">'WEST GAMMA BREAKDOWN'!$Z6</f>
        <v>0</v>
      </c>
      <c r="K3" s="72"/>
      <c r="L3" s="72"/>
      <c r="M3" s="72"/>
      <c r="N3" s="72"/>
      <c r="P3" s="72"/>
      <c r="Q3" s="72"/>
      <c r="R3" s="72"/>
      <c r="T3" s="72" t="n">
        <f aca="false">'BASIS SETTLES'!F1</f>
        <v>1.73666666666667</v>
      </c>
      <c r="U3" s="72" t="n">
        <f aca="false">'BASIS SETTLES'!J1</f>
        <v>0.27</v>
      </c>
      <c r="V3" s="72" t="n">
        <f aca="false">'BASIS SETTLES'!H1</f>
        <v>0.153333333333333</v>
      </c>
      <c r="AC3" s="14"/>
      <c r="AW3" s="14"/>
    </row>
    <row r="4" customFormat="false" ht="12.75" hidden="false" customHeight="false" outlineLevel="0" collapsed="false">
      <c r="A4" s="14" t="s">
        <v>206</v>
      </c>
      <c r="B4" s="73" t="n">
        <f aca="false">SUM(B10:B13)</f>
        <v>398.006118141144</v>
      </c>
      <c r="C4" s="111" t="n">
        <f aca="false">SUM(D11:D14)</f>
        <v>115011.677565338</v>
      </c>
      <c r="D4" s="111" t="n">
        <f aca="false">SUM(E11:E14)</f>
        <v>-179634.630199701</v>
      </c>
      <c r="E4" s="112" t="n">
        <f aca="false">SUM(C11:C14)</f>
        <v>4.641202444</v>
      </c>
      <c r="G4" s="113"/>
      <c r="H4" s="7" t="s">
        <v>223</v>
      </c>
      <c r="I4" s="7" t="n">
        <f aca="false">IF(J$1=1,J4,K4)</f>
        <v>0</v>
      </c>
      <c r="J4" s="72" t="n">
        <f aca="false">'WEST GAMMA BREAKDOWN'!$Z7</f>
        <v>0</v>
      </c>
      <c r="K4" s="72"/>
      <c r="L4" s="72"/>
      <c r="M4" s="72"/>
      <c r="P4" s="72"/>
      <c r="Q4" s="72"/>
      <c r="T4" s="72" t="n">
        <f aca="false">((T5*4)-T3)/3</f>
        <v>7.12777777777778</v>
      </c>
      <c r="U4" s="72" t="n">
        <f aca="false">((U5*4)-U3)/3</f>
        <v>0.296666666666667</v>
      </c>
      <c r="V4" s="72" t="n">
        <f aca="false">((V5*4)-V3)/3</f>
        <v>0.128888888888889</v>
      </c>
      <c r="AC4" s="14"/>
      <c r="AW4" s="14"/>
    </row>
    <row r="5" customFormat="false" ht="12.75" hidden="false" customHeight="false" outlineLevel="0" collapsed="false">
      <c r="A5" s="14" t="s">
        <v>224</v>
      </c>
      <c r="B5" s="73" t="n">
        <f aca="false">SUM(B14:B20)</f>
        <v>185.62967805</v>
      </c>
      <c r="C5" s="111" t="n">
        <f aca="false">SUM(D15:D21)</f>
        <v>103782.915957841</v>
      </c>
      <c r="D5" s="111" t="n">
        <f aca="false">SUM(E15:E21)</f>
        <v>-13894.6607578228</v>
      </c>
      <c r="E5" s="112" t="n">
        <f aca="false">SUM(C15:C21)</f>
        <v>-0.780608492</v>
      </c>
      <c r="H5" s="7" t="s">
        <v>225</v>
      </c>
      <c r="I5" s="7" t="n">
        <f aca="false">IF(J$1=1,J5,K5)</f>
        <v>0</v>
      </c>
      <c r="J5" s="72" t="n">
        <f aca="false">'WEST GAMMA BREAKDOWN'!$Z8</f>
        <v>0</v>
      </c>
      <c r="K5" s="72"/>
      <c r="L5" s="72"/>
      <c r="M5" s="72"/>
      <c r="N5" s="72"/>
      <c r="P5" s="72"/>
      <c r="Q5" s="72"/>
      <c r="R5" s="72"/>
      <c r="S5" s="73"/>
      <c r="T5" s="72" t="n">
        <f aca="false">'BASIS SETTLES'!F2</f>
        <v>5.78</v>
      </c>
      <c r="U5" s="72" t="n">
        <f aca="false">'BASIS SETTLES'!J2</f>
        <v>0.29</v>
      </c>
      <c r="V5" s="72" t="n">
        <f aca="false">'BASIS SETTLES'!H2</f>
        <v>0.135</v>
      </c>
      <c r="AC5" s="14"/>
      <c r="AW5" s="14"/>
    </row>
    <row r="6" customFormat="false" ht="12.75" hidden="false" customHeight="false" outlineLevel="0" collapsed="false">
      <c r="A6" s="14" t="s">
        <v>226</v>
      </c>
      <c r="B6" s="73" t="n">
        <f aca="false">SUM(B21:B25)</f>
        <v>-24.484727657</v>
      </c>
      <c r="C6" s="111" t="n">
        <f aca="false">SUM(D22:D26)</f>
        <v>8071.7846314828</v>
      </c>
      <c r="D6" s="111" t="n">
        <f aca="false">SUM(E22:E26)</f>
        <v>-1443.38361959747</v>
      </c>
      <c r="E6" s="112" t="n">
        <f aca="false">SUM(C22:C26)</f>
        <v>-0.012135828</v>
      </c>
      <c r="H6" s="7" t="s">
        <v>227</v>
      </c>
      <c r="I6" s="7" t="n">
        <f aca="false">IF(J$1=1,J6,K6)</f>
        <v>0</v>
      </c>
      <c r="J6" s="72" t="n">
        <f aca="false">'WEST GAMMA BREAKDOWN'!$Z9</f>
        <v>0</v>
      </c>
      <c r="K6" s="72"/>
      <c r="L6" s="72"/>
      <c r="M6" s="72"/>
      <c r="N6" s="72"/>
      <c r="P6" s="72"/>
      <c r="Q6" s="72"/>
      <c r="R6" s="72"/>
      <c r="T6" s="72" t="n">
        <f aca="false">'BASIS SETTLES'!F3</f>
        <v>2.7475</v>
      </c>
      <c r="U6" s="72" t="n">
        <f aca="false">'BASIS SETTLES'!J3</f>
        <v>0.275</v>
      </c>
      <c r="V6" s="72" t="n">
        <f aca="false">'BASIS SETTLES'!H3</f>
        <v>0.14875</v>
      </c>
      <c r="AC6" s="14"/>
      <c r="AW6" s="14"/>
    </row>
    <row r="7" customFormat="false" ht="12.75" hidden="false" customHeight="false" outlineLevel="0" collapsed="false">
      <c r="B7" s="73" t="n">
        <f aca="false">SUM(B26:B99)</f>
        <v>-137.983695174</v>
      </c>
      <c r="C7" s="111" t="n">
        <f aca="false">SUM(D27:D100)</f>
        <v>-327266.97368152</v>
      </c>
      <c r="D7" s="111" t="n">
        <f aca="false">SUM(E27:E100)</f>
        <v>4141.91890473688</v>
      </c>
      <c r="E7" s="112" t="n">
        <f aca="false">SUM(C27:C99)</f>
        <v>-1.202551375</v>
      </c>
      <c r="H7" s="7" t="s">
        <v>228</v>
      </c>
      <c r="J7" s="72" t="n">
        <f aca="false">'WEST GAMMA BREAKDOWN'!$Z10</f>
        <v>0</v>
      </c>
      <c r="K7" s="72"/>
      <c r="L7" s="72"/>
      <c r="M7" s="72"/>
      <c r="N7" s="72"/>
      <c r="P7" s="72"/>
      <c r="Q7" s="72"/>
      <c r="R7" s="72"/>
      <c r="T7" s="72" t="n">
        <f aca="false">'BASIS SETTLES'!F4</f>
        <v>2.02</v>
      </c>
      <c r="U7" s="72" t="n">
        <f aca="false">'BASIS SETTLES'!J4</f>
        <v>0.210714285714286</v>
      </c>
      <c r="V7" s="72" t="n">
        <f aca="false">'BASIS SETTLES'!H4</f>
        <v>0.0835714285714286</v>
      </c>
    </row>
    <row r="8" customFormat="false" ht="13.5" hidden="false" customHeight="false" outlineLevel="0" collapsed="false">
      <c r="A8" s="73" t="s">
        <v>229</v>
      </c>
      <c r="B8" s="73" t="n">
        <f aca="false">SUM(B3:B7)</f>
        <v>421.167373360144</v>
      </c>
      <c r="C8" s="111" t="n">
        <f aca="false">SUM(C3:C7)</f>
        <v>-100400.595526859</v>
      </c>
      <c r="D8" s="111" t="n">
        <f aca="false">SUM(D3:D7)</f>
        <v>-190830.755672385</v>
      </c>
      <c r="E8" s="73" t="n">
        <f aca="false">SUM(E3:E7)</f>
        <v>2.645906749</v>
      </c>
      <c r="G8" s="7" t="s">
        <v>230</v>
      </c>
      <c r="H8" s="7" t="s">
        <v>230</v>
      </c>
      <c r="I8" s="7" t="s">
        <v>230</v>
      </c>
      <c r="J8" s="7" t="s">
        <v>230</v>
      </c>
      <c r="L8" s="7" t="s">
        <v>231</v>
      </c>
      <c r="M8" s="7" t="s">
        <v>230</v>
      </c>
      <c r="AD8" s="114"/>
      <c r="AE8" s="114"/>
      <c r="AF8" s="114"/>
      <c r="AG8" s="114"/>
      <c r="AH8" s="114"/>
      <c r="AI8" s="114"/>
      <c r="AJ8" s="114"/>
      <c r="AK8" s="114"/>
      <c r="AX8" s="114"/>
      <c r="AY8" s="114"/>
      <c r="AZ8" s="114"/>
      <c r="BA8" s="114"/>
      <c r="BB8" s="114"/>
      <c r="BC8" s="114"/>
      <c r="BD8" s="114"/>
      <c r="BE8" s="114"/>
    </row>
    <row r="9" customFormat="false" ht="14.25" hidden="false" customHeight="false" outlineLevel="0" collapsed="false">
      <c r="B9" s="7" t="s">
        <v>21</v>
      </c>
      <c r="C9" s="7" t="s">
        <v>22</v>
      </c>
      <c r="D9" s="7" t="s">
        <v>23</v>
      </c>
      <c r="E9" s="7" t="s">
        <v>24</v>
      </c>
      <c r="G9" s="7" t="s">
        <v>0</v>
      </c>
      <c r="H9" s="7" t="s">
        <v>1</v>
      </c>
      <c r="I9" s="7" t="s">
        <v>2</v>
      </c>
      <c r="J9" s="7" t="s">
        <v>25</v>
      </c>
      <c r="K9" s="7" t="s">
        <v>232</v>
      </c>
      <c r="L9" s="7" t="s">
        <v>233</v>
      </c>
      <c r="M9" s="7" t="s">
        <v>211</v>
      </c>
      <c r="N9" s="7" t="s">
        <v>234</v>
      </c>
      <c r="O9" s="7" t="s">
        <v>235</v>
      </c>
      <c r="P9" s="7" t="s">
        <v>236</v>
      </c>
      <c r="Q9" s="7" t="s">
        <v>237</v>
      </c>
      <c r="S9" s="7" t="s">
        <v>238</v>
      </c>
      <c r="T9" s="7" t="s">
        <v>236</v>
      </c>
      <c r="V9" s="7" t="s">
        <v>234</v>
      </c>
      <c r="AD9" s="114"/>
      <c r="AE9" s="114"/>
      <c r="AF9" s="114"/>
      <c r="AG9" s="114"/>
      <c r="AH9" s="114"/>
      <c r="AI9" s="114"/>
      <c r="AJ9" s="114"/>
      <c r="AK9" s="114"/>
      <c r="AO9" s="7" t="s">
        <v>239</v>
      </c>
      <c r="AP9" s="7" t="s">
        <v>234</v>
      </c>
      <c r="AX9" s="114"/>
      <c r="AY9" s="114"/>
      <c r="AZ9" s="114"/>
      <c r="BA9" s="114"/>
      <c r="BB9" s="114"/>
      <c r="BC9" s="114"/>
      <c r="BD9" s="114"/>
      <c r="BE9" s="114"/>
      <c r="BH9" s="7" t="s">
        <v>23</v>
      </c>
      <c r="BI9" s="7" t="s">
        <v>24</v>
      </c>
      <c r="BJ9" s="7" t="s">
        <v>22</v>
      </c>
    </row>
    <row r="10" customFormat="false" ht="13.5" hidden="false" customHeight="false" outlineLevel="0" collapsed="false">
      <c r="A10" s="14" t="n">
        <v>36861</v>
      </c>
      <c r="B10" s="73" t="n">
        <f aca="false">[4]NET!$C$5</f>
        <v>166.026827211144</v>
      </c>
      <c r="Z10" s="7" t="s">
        <v>240</v>
      </c>
      <c r="AD10" s="115"/>
      <c r="AE10" s="115"/>
      <c r="AF10" s="115"/>
      <c r="AG10" s="115"/>
      <c r="AH10" s="115"/>
      <c r="AI10" s="115"/>
      <c r="AJ10" s="115"/>
      <c r="AK10" s="115"/>
      <c r="AX10" s="115"/>
      <c r="AY10" s="115"/>
      <c r="AZ10" s="115"/>
      <c r="BA10" s="115"/>
      <c r="BB10" s="115"/>
      <c r="BC10" s="115"/>
      <c r="BD10" s="115"/>
      <c r="BE10" s="115"/>
    </row>
    <row r="11" customFormat="false" ht="12.75" hidden="false" customHeight="false" outlineLevel="0" collapsed="false">
      <c r="A11" s="14" t="n">
        <v>36892</v>
      </c>
      <c r="B11" s="73" t="n">
        <f aca="false">G11+L11+M11+N11+K11+Z11</f>
        <v>155.46903678</v>
      </c>
      <c r="C11" s="112" t="n">
        <f aca="false">H11+BJ11+'basis opt greeks'!E8</f>
        <v>4.563189484</v>
      </c>
      <c r="D11" s="116" t="n">
        <f aca="false">I11+BH11+'basis opt greeks'!C9</f>
        <v>94328.7756289399</v>
      </c>
      <c r="E11" s="116" t="n">
        <f aca="false">J11+BI11+'basis opt greeks'!D9</f>
        <v>-166490.342368213</v>
      </c>
      <c r="F11" s="116"/>
      <c r="G11" s="73" t="n">
        <f aca="false">DSUM(OPTTRADES,G$9,$A504:$A505)</f>
        <v>0</v>
      </c>
      <c r="H11" s="73" t="n">
        <f aca="false">DSUM(OPTTRADES,H$9,$A504:$A505)</f>
        <v>0</v>
      </c>
      <c r="I11" s="73" t="n">
        <f aca="false">DSUM(OPTTRADES,I$9,$A504:$A505)</f>
        <v>0</v>
      </c>
      <c r="J11" s="73" t="n">
        <f aca="false">DSUM(OPTTRADES,J$9,$A504:$A505)</f>
        <v>0</v>
      </c>
      <c r="K11" s="73" t="n">
        <f aca="false">'basis opt greeks'!B9</f>
        <v>4.60804</v>
      </c>
      <c r="L11" s="73" t="n">
        <f aca="false">'HEDGE QUANTITIES'!B6</f>
        <v>135.75162873</v>
      </c>
      <c r="M11" s="73" t="n">
        <f aca="false">'BASIS POSITION'!B12</f>
        <v>0</v>
      </c>
      <c r="N11" s="73" t="n">
        <f aca="false">V11+AP11</f>
        <v>8.7869324</v>
      </c>
      <c r="O11" s="7" t="n">
        <f aca="false">VLOOKUP(A11,PARAMS,6,FALSE())</f>
        <v>6.533</v>
      </c>
      <c r="Q11" s="113" t="n">
        <f aca="false">DDE("TWINDDE","RSFRecord","NGc2 LAST")</f>
        <v>6.54</v>
      </c>
      <c r="R11" s="7" t="n">
        <f aca="false">VLOOKUP(A11,PARAMS,2,FALSE())</f>
        <v>6.675</v>
      </c>
      <c r="S11" s="113" t="n">
        <f aca="false">IF(SETTLE="SETTLE",O11+P11,IF(SETTLE="options",R11,IF(Q11&gt;0,Q11,O11+P11)))</f>
        <v>6.675</v>
      </c>
      <c r="T11" s="113" t="n">
        <f aca="false">ROUND(S11-O11,2)</f>
        <v>0.14</v>
      </c>
      <c r="U11" s="117" t="n">
        <f aca="false">K11+L11</f>
        <v>140.35966873</v>
      </c>
      <c r="V11" s="73" t="n">
        <f aca="false">VLOOKUP(A11,eastgamma,HLOOKUP(T11,eastgamma,2),FALSE())</f>
        <v>24.473012428</v>
      </c>
      <c r="W11" s="73"/>
      <c r="X11" s="73" t="n">
        <f aca="false">K11+L11+Z11</f>
        <v>146.68210438</v>
      </c>
      <c r="Y11" s="113"/>
      <c r="Z11" s="118" t="n">
        <v>6.32243565</v>
      </c>
      <c r="AA11" s="113"/>
      <c r="AB11" s="118" t="n">
        <v>-49.43594606</v>
      </c>
      <c r="AC11" s="119"/>
      <c r="AD11" s="73" t="n">
        <f aca="false">Z11-AB11</f>
        <v>55.75838171</v>
      </c>
      <c r="AF11" s="73" t="n">
        <v>-10.21298489</v>
      </c>
      <c r="AO11" s="7" t="n">
        <f aca="false">T11+J$5</f>
        <v>0.14</v>
      </c>
      <c r="AP11" s="73" t="n">
        <f aca="false">VLOOKUP($A11,westgamma,HLOOKUP(AO11,eastgamma,2),FALSE())</f>
        <v>-15.686080028</v>
      </c>
      <c r="AQ11" s="73"/>
      <c r="AR11" s="73"/>
      <c r="AS11" s="113"/>
      <c r="AT11" s="113"/>
      <c r="AU11" s="113"/>
      <c r="AV11" s="113"/>
      <c r="AW11" s="119"/>
      <c r="BH11" s="111" t="n">
        <f aca="false">VLOOKUP($A11,OPTIONRISK,9,FALSE())</f>
        <v>103748.236458</v>
      </c>
      <c r="BI11" s="111" t="n">
        <f aca="false">VLOOKUP($A11,OPTIONRISK,10,FALSE())</f>
        <v>-174135.766826831</v>
      </c>
      <c r="BJ11" s="112" t="n">
        <f aca="false">AVERAGE(VLOOKUP($A11,HEDGE,14,FALSE())*-1,VLOOKUP($A11,HEDGE,15,FALSE()))/5</f>
        <v>4.563189484</v>
      </c>
    </row>
    <row r="12" customFormat="false" ht="12.75" hidden="false" customHeight="false" outlineLevel="0" collapsed="false">
      <c r="A12" s="14" t="n">
        <v>36923</v>
      </c>
      <c r="B12" s="73" t="n">
        <f aca="false">G12+L12+M12+N12+K12+Z12</f>
        <v>25.75748329</v>
      </c>
      <c r="C12" s="112" t="n">
        <f aca="false">H12+BJ12+'basis opt greeks'!E9</f>
        <v>0.645567392</v>
      </c>
      <c r="D12" s="116" t="n">
        <f aca="false">I12+BH12+'basis opt greeks'!C10</f>
        <v>56875.2153977726</v>
      </c>
      <c r="E12" s="116" t="n">
        <f aca="false">J12+BI12+'basis opt greeks'!D10</f>
        <v>-30985.9441191802</v>
      </c>
      <c r="F12" s="116"/>
      <c r="G12" s="73" t="n">
        <f aca="false">DSUM(OPTTRADES,G$9,$A506:$A507)</f>
        <v>0</v>
      </c>
      <c r="H12" s="73" t="n">
        <f aca="false">DSUM(OPTTRADES,H$9,$A506:$A507)</f>
        <v>0</v>
      </c>
      <c r="I12" s="73" t="n">
        <f aca="false">DSUM(OPTTRADES,I$9,$A506:$A507)</f>
        <v>0</v>
      </c>
      <c r="J12" s="73" t="n">
        <f aca="false">DSUM(OPTTRADES,J$9,$A506:$A507)</f>
        <v>0</v>
      </c>
      <c r="K12" s="73" t="n">
        <f aca="false">'basis opt greeks'!B10</f>
        <v>50.24465</v>
      </c>
      <c r="L12" s="73" t="n">
        <f aca="false">'HEDGE QUANTITIES'!B7</f>
        <v>5.2513567</v>
      </c>
      <c r="M12" s="73" t="n">
        <f aca="false">'BASIS POSITION'!B13</f>
        <v>0</v>
      </c>
      <c r="N12" s="73" t="n">
        <f aca="false">V12+AP12</f>
        <v>-28.81404585</v>
      </c>
      <c r="O12" s="7" t="n">
        <f aca="false">VLOOKUP(A12,PARAMS,6,FALSE())</f>
        <v>6.043</v>
      </c>
      <c r="Q12" s="113" t="n">
        <f aca="false">DDE("TWINDDE","RSFRecord","NGc3 LAST")</f>
        <v>6.05</v>
      </c>
      <c r="R12" s="7" t="n">
        <f aca="false">VLOOKUP(A12,PARAMS,2,FALSE())</f>
        <v>6.54</v>
      </c>
      <c r="S12" s="113" t="n">
        <f aca="false">IF(SETTLE="SETTLE",O12+P12,IF(SETTLE="options",R12,IF(Q12&gt;0,Q12,O12+P12)))</f>
        <v>6.54</v>
      </c>
      <c r="T12" s="113" t="n">
        <f aca="false">ROUND(S12-O12,2)</f>
        <v>0.5</v>
      </c>
      <c r="U12" s="117" t="n">
        <f aca="false">K12+L12</f>
        <v>55.4960067</v>
      </c>
      <c r="V12" s="73" t="n">
        <f aca="false">VLOOKUP(A12,eastgamma,HLOOKUP(T12,eastgamma,2),FALSE())</f>
        <v>38.6277193700001</v>
      </c>
      <c r="W12" s="73"/>
      <c r="X12" s="73" t="n">
        <f aca="false">K12+L12+Z12</f>
        <v>54.57152914</v>
      </c>
      <c r="Y12" s="113"/>
      <c r="Z12" s="118" t="n">
        <v>-0.924477560000009</v>
      </c>
      <c r="AA12" s="113"/>
      <c r="AB12" s="118" t="n">
        <v>-9.53374763000001</v>
      </c>
      <c r="AC12" s="119"/>
      <c r="AD12" s="73" t="n">
        <f aca="false">Z12-AB12</f>
        <v>8.60927007</v>
      </c>
      <c r="AF12" s="73" t="n">
        <v>-24.5596278</v>
      </c>
      <c r="AO12" s="7" t="n">
        <f aca="false">T12+J$5</f>
        <v>0.5</v>
      </c>
      <c r="AP12" s="73" t="n">
        <f aca="false">VLOOKUP($A12,westgamma,HLOOKUP(AO12,eastgamma,2),FALSE())</f>
        <v>-67.4417652200001</v>
      </c>
      <c r="AQ12" s="73"/>
      <c r="AR12" s="73"/>
      <c r="AS12" s="113"/>
      <c r="AT12" s="113"/>
      <c r="AU12" s="113"/>
      <c r="AV12" s="113"/>
      <c r="AW12" s="119"/>
      <c r="BH12" s="111" t="n">
        <f aca="false">VLOOKUP($A12,OPTIONRISK,9,FALSE())</f>
        <v>18794.673139</v>
      </c>
      <c r="BI12" s="111" t="n">
        <f aca="false">VLOOKUP($A12,OPTIONRISK,10,FALSE())</f>
        <v>-14668.4663241615</v>
      </c>
      <c r="BJ12" s="112" t="n">
        <f aca="false">AVERAGE(VLOOKUP($A12,HEDGE,14,FALSE())*-1,VLOOKUP($A12,HEDGE,15,FALSE()))/5</f>
        <v>0.645567392</v>
      </c>
    </row>
    <row r="13" customFormat="false" ht="12.75" hidden="false" customHeight="false" outlineLevel="0" collapsed="false">
      <c r="A13" s="14" t="n">
        <v>36951</v>
      </c>
      <c r="B13" s="73" t="n">
        <f aca="false">G13+L13+M13+N13+K13+Z13</f>
        <v>50.7527708600001</v>
      </c>
      <c r="C13" s="112" t="n">
        <f aca="false">H13+BJ13+'basis opt greeks'!E10</f>
        <v>-0.674174818</v>
      </c>
      <c r="D13" s="116" t="n">
        <f aca="false">I13+BH13+'basis opt greeks'!C11</f>
        <v>-56273.2549632331</v>
      </c>
      <c r="E13" s="116" t="n">
        <f aca="false">J13+BI13+'basis opt greeks'!D11</f>
        <v>23310.567396979</v>
      </c>
      <c r="F13" s="116"/>
      <c r="G13" s="73" t="n">
        <f aca="false">DSUM(OPTTRADES,G$9,$A508:$A509)</f>
        <v>0</v>
      </c>
      <c r="H13" s="73" t="n">
        <f aca="false">DSUM(OPTTRADES,H$9,$A508:$A509)</f>
        <v>0</v>
      </c>
      <c r="I13" s="73" t="n">
        <f aca="false">DSUM(OPTTRADES,I$9,$A508:$A509)</f>
        <v>0</v>
      </c>
      <c r="J13" s="73" t="n">
        <f aca="false">DSUM(OPTTRADES,J$9,$A508:$A509)</f>
        <v>0</v>
      </c>
      <c r="K13" s="73" t="n">
        <f aca="false">'basis opt greeks'!B11</f>
        <v>-3.122116</v>
      </c>
      <c r="L13" s="73" t="n">
        <f aca="false">'HEDGE QUANTITIES'!B8</f>
        <v>76.69590282</v>
      </c>
      <c r="M13" s="73" t="n">
        <f aca="false">'BASIS POSITION'!B14</f>
        <v>0</v>
      </c>
      <c r="N13" s="73" t="n">
        <f aca="false">V13+AP13</f>
        <v>6.00957290000005</v>
      </c>
      <c r="O13" s="7" t="n">
        <f aca="false">VLOOKUP(A13,PARAMS,6,FALSE())</f>
        <v>5.323</v>
      </c>
      <c r="Q13" s="113" t="n">
        <f aca="false">DDE("TWINDDE","RSFRecord","NGc4 LAST")</f>
        <v>5.32</v>
      </c>
      <c r="R13" s="7" t="n">
        <f aca="false">VLOOKUP(A13,PARAMS,2,FALSE())</f>
        <v>6.05</v>
      </c>
      <c r="S13" s="113" t="n">
        <f aca="false">IF(SETTLE="SETTLE",O13+P13,IF(SETTLE="options",R13,IF(Q13&gt;0,Q13,O13+P13)))</f>
        <v>6.05</v>
      </c>
      <c r="T13" s="113" t="n">
        <f aca="false">ROUND(S13-O13,2)</f>
        <v>0.73</v>
      </c>
      <c r="U13" s="117" t="n">
        <f aca="false">K13+L13</f>
        <v>73.57378682</v>
      </c>
      <c r="V13" s="73" t="n">
        <f aca="false">VLOOKUP(A13,eastgamma,HLOOKUP(T13,eastgamma,2),FALSE())</f>
        <v>82.11279388</v>
      </c>
      <c r="W13" s="73"/>
      <c r="X13" s="73" t="n">
        <f aca="false">K13+L13+Z13</f>
        <v>44.74319796</v>
      </c>
      <c r="Y13" s="113"/>
      <c r="Z13" s="118" t="n">
        <v>-28.83058886</v>
      </c>
      <c r="AA13" s="113"/>
      <c r="AB13" s="118" t="n">
        <v>-17.03437515</v>
      </c>
      <c r="AC13" s="119"/>
      <c r="AD13" s="73" t="n">
        <f aca="false">Z13-AB13</f>
        <v>-11.79621371</v>
      </c>
      <c r="AF13" s="73" t="n">
        <v>-44.16528954</v>
      </c>
      <c r="AO13" s="7" t="n">
        <f aca="false">T13+J$5</f>
        <v>0.73</v>
      </c>
      <c r="AP13" s="73" t="n">
        <f aca="false">VLOOKUP($A13,westgamma,HLOOKUP(AO13,eastgamma,2),FALSE())</f>
        <v>-76.10322098</v>
      </c>
      <c r="AQ13" s="73"/>
      <c r="AR13" s="73"/>
      <c r="AS13" s="113"/>
      <c r="AT13" s="113"/>
      <c r="AU13" s="113"/>
      <c r="AV13" s="113"/>
      <c r="AW13" s="119"/>
      <c r="BH13" s="111" t="n">
        <f aca="false">VLOOKUP($A13,OPTIONRISK,9,FALSE())</f>
        <v>-49848.024435</v>
      </c>
      <c r="BI13" s="111" t="n">
        <f aca="false">VLOOKUP($A13,OPTIONRISK,10,FALSE())</f>
        <v>21613.0193708419</v>
      </c>
      <c r="BJ13" s="112" t="n">
        <f aca="false">AVERAGE(VLOOKUP($A13,HEDGE,14,FALSE())*-1,VLOOKUP($A13,HEDGE,15,FALSE()))/5</f>
        <v>-0.674174818</v>
      </c>
    </row>
    <row r="14" customFormat="false" ht="12.75" hidden="false" customHeight="false" outlineLevel="0" collapsed="false">
      <c r="A14" s="14" t="n">
        <v>36982</v>
      </c>
      <c r="B14" s="73" t="n">
        <f aca="false">G14+L14+M14+N14+K14+Z14</f>
        <v>31.167910208</v>
      </c>
      <c r="C14" s="112" t="n">
        <f aca="false">H14+BJ14+'basis opt greeks'!E11</f>
        <v>0.106620386</v>
      </c>
      <c r="D14" s="116" t="n">
        <f aca="false">I14+BH14+'basis opt greeks'!C12</f>
        <v>20080.9415018582</v>
      </c>
      <c r="E14" s="116" t="n">
        <f aca="false">J14+BI14+'basis opt greeks'!D12</f>
        <v>-5468.9111092869</v>
      </c>
      <c r="F14" s="116"/>
      <c r="G14" s="73" t="n">
        <f aca="false">DSUM(OPTTRADES,G$9,$A510:$A511)</f>
        <v>0</v>
      </c>
      <c r="H14" s="73" t="n">
        <f aca="false">DSUM(OPTTRADES,H$9,$A510:$A511)</f>
        <v>0</v>
      </c>
      <c r="I14" s="73" t="n">
        <f aca="false">DSUM(OPTTRADES,I$9,$A510:$A511)</f>
        <v>0</v>
      </c>
      <c r="J14" s="73" t="n">
        <f aca="false">DSUM(OPTTRADES,J$9,$A510:$A511)</f>
        <v>0</v>
      </c>
      <c r="K14" s="73" t="n">
        <f aca="false">'basis opt greeks'!B12</f>
        <v>2.856737</v>
      </c>
      <c r="L14" s="73" t="n">
        <f aca="false">'HEDGE QUANTITIES'!B9</f>
        <v>48.71896818</v>
      </c>
      <c r="M14" s="73" t="n">
        <f aca="false">'BASIS POSITION'!B15</f>
        <v>0</v>
      </c>
      <c r="N14" s="73" t="n">
        <f aca="false">V14+AP14</f>
        <v>2.542057578</v>
      </c>
      <c r="O14" s="7" t="n">
        <f aca="false">VLOOKUP(A14,PARAMS,6,FALSE())</f>
        <v>5.008</v>
      </c>
      <c r="Q14" s="113" t="n">
        <f aca="false">DDE("TWINDDE","RSFRecord","NGc5 LAST")</f>
        <v>5.01</v>
      </c>
      <c r="R14" s="7" t="n">
        <f aca="false">VLOOKUP(A14,PARAMS,2,FALSE())</f>
        <v>5.32</v>
      </c>
      <c r="S14" s="113" t="n">
        <f aca="false">IF(SETTLE="SETTLE",O14+P14,IF(SETTLE="options",R14,IF(Q14&gt;0,Q14,O14+P14)))</f>
        <v>5.32</v>
      </c>
      <c r="T14" s="113" t="n">
        <f aca="false">ROUND(S14-O14,2)</f>
        <v>0.31</v>
      </c>
      <c r="U14" s="117" t="n">
        <f aca="false">K14+L14</f>
        <v>51.57570518</v>
      </c>
      <c r="V14" s="73" t="n">
        <f aca="false">VLOOKUP(A14,eastgamma,HLOOKUP(T14,eastgamma,2),FALSE())</f>
        <v>62.125964084</v>
      </c>
      <c r="W14" s="73"/>
      <c r="X14" s="73" t="n">
        <f aca="false">K14+L14+Z14</f>
        <v>28.62585263</v>
      </c>
      <c r="Y14" s="113"/>
      <c r="Z14" s="118" t="n">
        <v>-22.94985255</v>
      </c>
      <c r="AA14" s="113"/>
      <c r="AB14" s="118" t="n">
        <v>-52.41142219</v>
      </c>
      <c r="AC14" s="119"/>
      <c r="AD14" s="73" t="n">
        <f aca="false">Z14-AB14</f>
        <v>29.46156964</v>
      </c>
      <c r="AF14" s="73" t="n">
        <v>-47.26850341</v>
      </c>
      <c r="AO14" s="7" t="n">
        <f aca="false">T14+J$5</f>
        <v>0.31</v>
      </c>
      <c r="AP14" s="73" t="n">
        <f aca="false">VLOOKUP($A14,westgamma,HLOOKUP(AO14,eastgamma,2),FALSE())</f>
        <v>-59.583906506</v>
      </c>
      <c r="AQ14" s="73"/>
      <c r="AR14" s="73"/>
      <c r="AS14" s="113"/>
      <c r="AT14" s="113"/>
      <c r="AU14" s="113"/>
      <c r="AV14" s="113"/>
      <c r="AW14" s="119"/>
      <c r="BH14" s="111" t="n">
        <f aca="false">VLOOKUP($A14,OPTIONRISK,9,FALSE())</f>
        <v>17519.5544</v>
      </c>
      <c r="BI14" s="111" t="n">
        <f aca="false">VLOOKUP($A14,OPTIONRISK,10,FALSE())</f>
        <v>-5086.01438001369</v>
      </c>
      <c r="BJ14" s="112" t="n">
        <f aca="false">AVERAGE(VLOOKUP($A14,HEDGE,14,FALSE())*-1,VLOOKUP($A14,HEDGE,15,FALSE()))/5</f>
        <v>0.106620386</v>
      </c>
    </row>
    <row r="15" customFormat="false" ht="12.75" hidden="false" customHeight="false" outlineLevel="0" collapsed="false">
      <c r="A15" s="14" t="n">
        <v>37012</v>
      </c>
      <c r="B15" s="73" t="n">
        <f aca="false">G15+L15+M15+N15+K15+Z15</f>
        <v>0.0794093659999966</v>
      </c>
      <c r="C15" s="112" t="n">
        <f aca="false">H15+BJ15+'basis opt greeks'!E12</f>
        <v>0.062472611</v>
      </c>
      <c r="D15" s="116" t="n">
        <f aca="false">I15+BH15+'basis opt greeks'!C13</f>
        <v>19621.803867587</v>
      </c>
      <c r="E15" s="116" t="n">
        <f aca="false">J15+BI15+'basis opt greeks'!D13</f>
        <v>-3596.38483511771</v>
      </c>
      <c r="F15" s="116"/>
      <c r="G15" s="73" t="n">
        <f aca="false">DSUM(OPTTRADES,G$9,$A512:$A513)</f>
        <v>0</v>
      </c>
      <c r="H15" s="73" t="n">
        <f aca="false">DSUM(OPTTRADES,H$9,$A512:$A513)</f>
        <v>0</v>
      </c>
      <c r="I15" s="73" t="n">
        <f aca="false">DSUM(OPTTRADES,I$9,$A512:$A513)</f>
        <v>0</v>
      </c>
      <c r="J15" s="73" t="n">
        <f aca="false">DSUM(OPTTRADES,J$9,$A512:$A513)</f>
        <v>0</v>
      </c>
      <c r="K15" s="73" t="n">
        <f aca="false">'basis opt greeks'!B13</f>
        <v>2.763129</v>
      </c>
      <c r="L15" s="73" t="n">
        <f aca="false">'HEDGE QUANTITIES'!B10</f>
        <v>13.9853515</v>
      </c>
      <c r="M15" s="73" t="n">
        <f aca="false">'BASIS POSITION'!B16</f>
        <v>0</v>
      </c>
      <c r="N15" s="73" t="n">
        <f aca="false">V15+AP15</f>
        <v>-0.138137024</v>
      </c>
      <c r="O15" s="7" t="n">
        <f aca="false">VLOOKUP(A15,PARAMS,6,FALSE())</f>
        <v>4.973</v>
      </c>
      <c r="Q15" s="113" t="n">
        <f aca="false">DDE("TWINDDE","RSFRecord","NGc6 LAST")</f>
        <v>4.97</v>
      </c>
      <c r="R15" s="7" t="n">
        <f aca="false">VLOOKUP(A15,PARAMS,2,FALSE())</f>
        <v>5.01</v>
      </c>
      <c r="S15" s="113" t="n">
        <f aca="false">IF(SETTLE="SETTLE",O15+P15,IF(SETTLE="options",R15,IF(Q15&gt;0,Q15,O15+P15)))</f>
        <v>5.01</v>
      </c>
      <c r="T15" s="113" t="n">
        <f aca="false">ROUND(S15-O15,2)</f>
        <v>0.04</v>
      </c>
      <c r="U15" s="117" t="n">
        <f aca="false">K15+L15</f>
        <v>16.7484805</v>
      </c>
      <c r="V15" s="73" t="n">
        <f aca="false">VLOOKUP(A15,eastgamma,HLOOKUP(T15,eastgamma,2),FALSE())</f>
        <v>7.981426048</v>
      </c>
      <c r="W15" s="73"/>
      <c r="X15" s="73" t="n">
        <f aca="false">K15+L15+Z15</f>
        <v>0.217546389999995</v>
      </c>
      <c r="Y15" s="113"/>
      <c r="Z15" s="118" t="n">
        <v>-16.53093411</v>
      </c>
      <c r="AA15" s="113"/>
      <c r="AB15" s="118" t="n">
        <v>-22.61650755</v>
      </c>
      <c r="AC15" s="119"/>
      <c r="AD15" s="73" t="n">
        <f aca="false">Z15-AB15</f>
        <v>6.08557344</v>
      </c>
      <c r="AF15" s="73" t="n">
        <v>-84.5835208</v>
      </c>
      <c r="AO15" s="7" t="n">
        <f aca="false">T15+J$6</f>
        <v>0.04</v>
      </c>
      <c r="AP15" s="73" t="n">
        <f aca="false">VLOOKUP($A15,westgamma,HLOOKUP(AO15,eastgamma,2),FALSE())</f>
        <v>-8.119563072</v>
      </c>
      <c r="AQ15" s="73"/>
      <c r="AR15" s="73"/>
      <c r="AS15" s="113"/>
      <c r="AT15" s="113"/>
      <c r="AU15" s="113"/>
      <c r="AV15" s="113"/>
      <c r="AW15" s="119"/>
      <c r="BH15" s="111" t="n">
        <f aca="false">VLOOKUP($A15,OPTIONRISK,9,FALSE())</f>
        <v>16992.774909</v>
      </c>
      <c r="BI15" s="111" t="n">
        <f aca="false">VLOOKUP($A15,OPTIONRISK,10,FALSE())</f>
        <v>-3309.45918767967</v>
      </c>
      <c r="BJ15" s="112" t="n">
        <f aca="false">AVERAGE(VLOOKUP($A15,HEDGE,14,FALSE())*-1,VLOOKUP($A15,HEDGE,15,FALSE()))/5</f>
        <v>0.062472611</v>
      </c>
    </row>
    <row r="16" customFormat="false" ht="12.75" hidden="false" customHeight="false" outlineLevel="0" collapsed="false">
      <c r="A16" s="14" t="n">
        <v>37043</v>
      </c>
      <c r="B16" s="73" t="n">
        <f aca="false">G16+L16+M16+N16+K16+Z16</f>
        <v>39.01724303</v>
      </c>
      <c r="C16" s="112" t="n">
        <f aca="false">H16+BJ16+'basis opt greeks'!E13</f>
        <v>-0.038717214</v>
      </c>
      <c r="D16" s="116" t="n">
        <f aca="false">I16+BH16+'basis opt greeks'!C14</f>
        <v>12054.113654104</v>
      </c>
      <c r="E16" s="116" t="n">
        <f aca="false">J16+BI16+'basis opt greeks'!D14</f>
        <v>-2130.19478880063</v>
      </c>
      <c r="F16" s="116"/>
      <c r="G16" s="73" t="n">
        <f aca="false">DSUM(OPTTRADES,G$9,$A514:$A515)</f>
        <v>0</v>
      </c>
      <c r="H16" s="73" t="n">
        <f aca="false">DSUM(OPTTRADES,H$9,$A514:$A515)</f>
        <v>0</v>
      </c>
      <c r="I16" s="73" t="n">
        <f aca="false">DSUM(OPTTRADES,I$9,$A514:$A515)</f>
        <v>0</v>
      </c>
      <c r="J16" s="73" t="n">
        <f aca="false">DSUM(OPTTRADES,J$9,$A514:$A515)</f>
        <v>0</v>
      </c>
      <c r="K16" s="73" t="n">
        <f aca="false">'basis opt greeks'!B14</f>
        <v>1.314728</v>
      </c>
      <c r="L16" s="73" t="n">
        <f aca="false">'HEDGE QUANTITIES'!B11</f>
        <v>54.78917382</v>
      </c>
      <c r="M16" s="73" t="n">
        <f aca="false">'BASIS POSITION'!B17</f>
        <v>0</v>
      </c>
      <c r="N16" s="73" t="n">
        <f aca="false">V16+AP16</f>
        <v>-0.22754824</v>
      </c>
      <c r="O16" s="7" t="n">
        <f aca="false">VLOOKUP(A16,PARAMS,6,FALSE())</f>
        <v>4.955</v>
      </c>
      <c r="Q16" s="113" t="n">
        <f aca="false">DDE("TWINDDE","RSFRecord","NGc7 LAST")</f>
        <v>4.95</v>
      </c>
      <c r="R16" s="7" t="n">
        <f aca="false">VLOOKUP(A16,PARAMS,2,FALSE())</f>
        <v>4.97</v>
      </c>
      <c r="S16" s="113" t="n">
        <f aca="false">IF(SETTLE="SETTLE",O16+P16,IF(SETTLE="options",R16,IF(Q16&gt;0,Q16,O16+P16)))</f>
        <v>4.97</v>
      </c>
      <c r="T16" s="113" t="n">
        <f aca="false">ROUND(S16-O16,2)</f>
        <v>0.01</v>
      </c>
      <c r="U16" s="117" t="n">
        <f aca="false">K16+L16</f>
        <v>56.10390182</v>
      </c>
      <c r="V16" s="73" t="n">
        <f aca="false">VLOOKUP(A16,eastgamma,HLOOKUP(T16,eastgamma,2),FALSE())</f>
        <v>1.840746468</v>
      </c>
      <c r="W16" s="73"/>
      <c r="X16" s="73" t="n">
        <f aca="false">K16+L16+Z16</f>
        <v>39.24479127</v>
      </c>
      <c r="Y16" s="113"/>
      <c r="Z16" s="118" t="n">
        <v>-16.85911055</v>
      </c>
      <c r="AA16" s="113"/>
      <c r="AB16" s="118" t="n">
        <v>-17.09419752</v>
      </c>
      <c r="AC16" s="119"/>
      <c r="AD16" s="73" t="n">
        <f aca="false">Z16-AB16</f>
        <v>0.235086969999998</v>
      </c>
      <c r="AF16" s="73" t="n">
        <v>-23.95378238</v>
      </c>
      <c r="AO16" s="7" t="n">
        <f aca="false">T16+J$6</f>
        <v>0.01</v>
      </c>
      <c r="AP16" s="73" t="n">
        <f aca="false">VLOOKUP($A16,westgamma,HLOOKUP(AO16,eastgamma,2),FALSE())</f>
        <v>-2.068294708</v>
      </c>
      <c r="AQ16" s="73"/>
      <c r="AR16" s="73"/>
      <c r="AS16" s="113"/>
      <c r="AT16" s="113"/>
      <c r="AU16" s="113"/>
      <c r="AV16" s="113"/>
      <c r="AW16" s="119"/>
      <c r="BH16" s="111" t="n">
        <f aca="false">VLOOKUP($A16,OPTIONRISK,9,FALSE())</f>
        <v>12038.623529</v>
      </c>
      <c r="BI16" s="111" t="n">
        <f aca="false">VLOOKUP($A16,OPTIONRISK,10,FALSE())</f>
        <v>-2116.21240438056</v>
      </c>
      <c r="BJ16" s="112" t="n">
        <f aca="false">AVERAGE(VLOOKUP($A16,HEDGE,14,FALSE())*-1,VLOOKUP($A16,HEDGE,15,FALSE()))/5</f>
        <v>-0.038717214</v>
      </c>
    </row>
    <row r="17" customFormat="false" ht="12.75" hidden="false" customHeight="false" outlineLevel="0" collapsed="false">
      <c r="A17" s="14" t="n">
        <v>37073</v>
      </c>
      <c r="B17" s="73" t="n">
        <f aca="false">G17+L17+M17+N17+K17+Z17</f>
        <v>42.037928512</v>
      </c>
      <c r="C17" s="112" t="n">
        <f aca="false">H17+BJ17+'basis opt greeks'!E14</f>
        <v>-0.230049688</v>
      </c>
      <c r="D17" s="116" t="n">
        <f aca="false">I17+BH17+'basis opt greeks'!C15</f>
        <v>13102.0470263679</v>
      </c>
      <c r="E17" s="116" t="n">
        <f aca="false">J17+BI17+'basis opt greeks'!D15</f>
        <v>-1819.24186390359</v>
      </c>
      <c r="F17" s="116"/>
      <c r="G17" s="73" t="n">
        <f aca="false">DSUM(OPTTRADES,G$9,$A516:$A517)</f>
        <v>0</v>
      </c>
      <c r="H17" s="73" t="n">
        <f aca="false">DSUM(OPTTRADES,H$9,$A516:$A517)</f>
        <v>0</v>
      </c>
      <c r="I17" s="73" t="n">
        <f aca="false">DSUM(OPTTRADES,I$9,$A516:$A517)</f>
        <v>0</v>
      </c>
      <c r="J17" s="73" t="n">
        <f aca="false">DSUM(OPTTRADES,J$9,$A516:$A517)</f>
        <v>0</v>
      </c>
      <c r="K17" s="73" t="n">
        <f aca="false">'basis opt greeks'!B15</f>
        <v>1.55325</v>
      </c>
      <c r="L17" s="73" t="n">
        <f aca="false">'HEDGE QUANTITIES'!B12</f>
        <v>58.73783503</v>
      </c>
      <c r="M17" s="73" t="n">
        <f aca="false">'BASIS POSITION'!B18</f>
        <v>0</v>
      </c>
      <c r="N17" s="73" t="n">
        <f aca="false">V17+AP17</f>
        <v>-0.454121588</v>
      </c>
      <c r="O17" s="7" t="n">
        <f aca="false">VLOOKUP(A17,PARAMS,6,FALSE())</f>
        <v>4.935</v>
      </c>
      <c r="Q17" s="113" t="n">
        <f aca="false">DDE("TWINDDE","RSFRecord","NGc8 LAST")</f>
        <v>4.925</v>
      </c>
      <c r="R17" s="7" t="n">
        <f aca="false">VLOOKUP(A17,PARAMS,2,FALSE())</f>
        <v>4.95</v>
      </c>
      <c r="S17" s="113" t="n">
        <f aca="false">IF(SETTLE="SETTLE",O17+P17,IF(SETTLE="options",R17,IF(Q17&gt;0,Q17,O17+P17)))</f>
        <v>4.95</v>
      </c>
      <c r="T17" s="113" t="n">
        <f aca="false">ROUND(S17-O17,2)</f>
        <v>0.02</v>
      </c>
      <c r="U17" s="117" t="n">
        <f aca="false">K17+L17</f>
        <v>60.29108503</v>
      </c>
      <c r="V17" s="73" t="n">
        <f aca="false">VLOOKUP(A17,eastgamma,HLOOKUP(T17,eastgamma,2),FALSE())</f>
        <v>3.429295752</v>
      </c>
      <c r="W17" s="73"/>
      <c r="X17" s="73" t="n">
        <f aca="false">K17+L17+Z17</f>
        <v>42.4920501</v>
      </c>
      <c r="Y17" s="113"/>
      <c r="Z17" s="118" t="n">
        <v>-17.79903493</v>
      </c>
      <c r="AA17" s="113"/>
      <c r="AB17" s="118" t="n">
        <v>-17.69499088</v>
      </c>
      <c r="AC17" s="119"/>
      <c r="AD17" s="73" t="n">
        <f aca="false">Z17-AB17</f>
        <v>-0.104044050000002</v>
      </c>
      <c r="AF17" s="73" t="n">
        <v>-17.27322956</v>
      </c>
      <c r="AO17" s="7" t="n">
        <f aca="false">T17+J$6</f>
        <v>0.02</v>
      </c>
      <c r="AP17" s="73" t="n">
        <f aca="false">VLOOKUP($A17,westgamma,HLOOKUP(AO17,eastgamma,2),FALSE())</f>
        <v>-3.88341734</v>
      </c>
      <c r="AQ17" s="73"/>
      <c r="AR17" s="73"/>
      <c r="AS17" s="113"/>
      <c r="AT17" s="113"/>
      <c r="AU17" s="113"/>
      <c r="AV17" s="113"/>
      <c r="AW17" s="119"/>
      <c r="BH17" s="111" t="n">
        <f aca="false">VLOOKUP($A17,OPTIONRISK,9,FALSE())</f>
        <v>12944.236563</v>
      </c>
      <c r="BI17" s="111" t="n">
        <f aca="false">VLOOKUP($A17,OPTIONRISK,10,FALSE())</f>
        <v>-1786.36849308693</v>
      </c>
      <c r="BJ17" s="112" t="n">
        <f aca="false">AVERAGE(VLOOKUP($A17,HEDGE,14,FALSE())*-1,VLOOKUP($A17,HEDGE,15,FALSE()))/5</f>
        <v>-0.230049688</v>
      </c>
    </row>
    <row r="18" customFormat="false" ht="12.75" hidden="false" customHeight="false" outlineLevel="0" collapsed="false">
      <c r="A18" s="14" t="n">
        <v>37104</v>
      </c>
      <c r="B18" s="73" t="n">
        <f aca="false">G18+L18+M18+N18+K18+Z18</f>
        <v>11.54474448</v>
      </c>
      <c r="C18" s="112" t="n">
        <f aca="false">H18+BJ18+'basis opt greeks'!E15</f>
        <v>-0.229071824</v>
      </c>
      <c r="D18" s="116" t="n">
        <f aca="false">I18+BH18+'basis opt greeks'!C16</f>
        <v>13287.4697117942</v>
      </c>
      <c r="E18" s="116" t="n">
        <f aca="false">J18+BI18+'basis opt greeks'!D16</f>
        <v>-1779.53352790536</v>
      </c>
      <c r="F18" s="116"/>
      <c r="G18" s="73" t="n">
        <f aca="false">DSUM(OPTTRADES,G$9,$A518:$A519)</f>
        <v>0</v>
      </c>
      <c r="H18" s="73" t="n">
        <f aca="false">DSUM(OPTTRADES,H$9,$A518:$A519)</f>
        <v>0</v>
      </c>
      <c r="I18" s="73" t="n">
        <f aca="false">DSUM(OPTTRADES,I$9,$A518:$A519)</f>
        <v>0</v>
      </c>
      <c r="J18" s="73" t="n">
        <f aca="false">DSUM(OPTTRADES,J$9,$A518:$A519)</f>
        <v>0</v>
      </c>
      <c r="K18" s="73" t="n">
        <f aca="false">'basis opt greeks'!B16</f>
        <v>2.021299</v>
      </c>
      <c r="L18" s="73" t="n">
        <f aca="false">'HEDGE QUANTITIES'!B13</f>
        <v>28.90457672</v>
      </c>
      <c r="M18" s="73" t="n">
        <f aca="false">'BASIS POSITION'!B19</f>
        <v>0</v>
      </c>
      <c r="N18" s="73" t="n">
        <f aca="false">V18+AP18</f>
        <v>0</v>
      </c>
      <c r="O18" s="7" t="n">
        <f aca="false">VLOOKUP(A18,PARAMS,6,FALSE())</f>
        <v>4.92</v>
      </c>
      <c r="Q18" s="113" t="n">
        <f aca="false">DDE("TWINDDE","RSFRecord","NGc9 LAST")</f>
        <v>4.905</v>
      </c>
      <c r="R18" s="7" t="n">
        <f aca="false">VLOOKUP(A18,PARAMS,2,FALSE())</f>
        <v>4.925</v>
      </c>
      <c r="S18" s="113" t="n">
        <f aca="false">IF(SETTLE="SETTLE",O18+P18,IF(SETTLE="options",R18,IF(Q18&gt;0,Q18,O18+P18)))</f>
        <v>4.925</v>
      </c>
      <c r="T18" s="113" t="n">
        <f aca="false">ROUND(S18-O18,2)</f>
        <v>0</v>
      </c>
      <c r="U18" s="117" t="n">
        <f aca="false">K18+L18</f>
        <v>30.92587572</v>
      </c>
      <c r="V18" s="73" t="n">
        <f aca="false">VLOOKUP(A18,eastgamma,HLOOKUP(T18,eastgamma,2),FALSE())</f>
        <v>0</v>
      </c>
      <c r="W18" s="73"/>
      <c r="X18" s="73" t="n">
        <f aca="false">K18+L18+Z18</f>
        <v>11.54474448</v>
      </c>
      <c r="Y18" s="113"/>
      <c r="Z18" s="118" t="n">
        <v>-19.38113124</v>
      </c>
      <c r="AA18" s="113"/>
      <c r="AB18" s="118" t="n">
        <v>-19.220417</v>
      </c>
      <c r="AC18" s="119"/>
      <c r="AD18" s="73" t="n">
        <f aca="false">Z18-AB18</f>
        <v>-0.160714239999997</v>
      </c>
      <c r="AF18" s="73" t="n">
        <v>-17.9617889</v>
      </c>
      <c r="AO18" s="7" t="n">
        <f aca="false">T18+J$6</f>
        <v>0</v>
      </c>
      <c r="AP18" s="73" t="n">
        <f aca="false">VLOOKUP($A18,westgamma,HLOOKUP(AO18,eastgamma,2),FALSE())</f>
        <v>0</v>
      </c>
      <c r="AQ18" s="73"/>
      <c r="AR18" s="73"/>
      <c r="AS18" s="113"/>
      <c r="AT18" s="113"/>
      <c r="AU18" s="113"/>
      <c r="AV18" s="113"/>
      <c r="AW18" s="119"/>
      <c r="BH18" s="111" t="n">
        <f aca="false">VLOOKUP($A18,OPTIONRISK,9,FALSE())</f>
        <v>12787.455871</v>
      </c>
      <c r="BI18" s="111" t="n">
        <f aca="false">VLOOKUP($A18,OPTIONRISK,10,FALSE())</f>
        <v>-1720.38581054073</v>
      </c>
      <c r="BJ18" s="112" t="n">
        <f aca="false">AVERAGE(VLOOKUP($A18,HEDGE,14,FALSE())*-1,VLOOKUP($A18,HEDGE,15,FALSE()))/5</f>
        <v>-0.229071824</v>
      </c>
    </row>
    <row r="19" customFormat="false" ht="12.75" hidden="false" customHeight="false" outlineLevel="0" collapsed="false">
      <c r="A19" s="14" t="n">
        <v>37135</v>
      </c>
      <c r="B19" s="73" t="n">
        <f aca="false">G19+L19+M19+N19+K19+Z19</f>
        <v>16.8187616</v>
      </c>
      <c r="C19" s="112" t="n">
        <f aca="false">H19+BJ19+'basis opt greeks'!E16</f>
        <v>-0.248292928</v>
      </c>
      <c r="D19" s="116" t="n">
        <f aca="false">I19+BH19+'basis opt greeks'!C17</f>
        <v>15132.7512228571</v>
      </c>
      <c r="E19" s="116" t="n">
        <f aca="false">J19+BI19+'basis opt greeks'!D17</f>
        <v>-1687.88001430456</v>
      </c>
      <c r="F19" s="116"/>
      <c r="G19" s="73" t="n">
        <f aca="false">DSUM(OPTTRADES,G$9,$A520:$A521)</f>
        <v>0</v>
      </c>
      <c r="H19" s="73" t="n">
        <f aca="false">DSUM(OPTTRADES,H$9,$A520:$A521)</f>
        <v>0</v>
      </c>
      <c r="I19" s="73" t="n">
        <f aca="false">DSUM(OPTTRADES,I$9,$A520:$A521)</f>
        <v>0</v>
      </c>
      <c r="J19" s="73" t="n">
        <f aca="false">DSUM(OPTTRADES,J$9,$A520:$A521)</f>
        <v>0</v>
      </c>
      <c r="K19" s="73" t="n">
        <f aca="false">'basis opt greeks'!B17</f>
        <v>2.304328</v>
      </c>
      <c r="L19" s="73" t="n">
        <f aca="false">'HEDGE QUANTITIES'!B14</f>
        <v>34.54648804</v>
      </c>
      <c r="M19" s="73" t="n">
        <f aca="false">'BASIS POSITION'!B20</f>
        <v>0</v>
      </c>
      <c r="N19" s="73" t="n">
        <f aca="false">V19+AP19</f>
        <v>0</v>
      </c>
      <c r="O19" s="7" t="n">
        <f aca="false">VLOOKUP(A19,PARAMS,6,FALSE())</f>
        <v>4.91</v>
      </c>
      <c r="Q19" s="113" t="n">
        <f aca="false">DDE("TWINDDE","RSFRecord","NGc10 LAST")</f>
        <v>4.92</v>
      </c>
      <c r="R19" s="7" t="n">
        <f aca="false">VLOOKUP(A19,PARAMS,2,FALSE())</f>
        <v>4.905</v>
      </c>
      <c r="S19" s="113" t="n">
        <f aca="false">IF(SETTLE="SETTLE",O19+P19,IF(SETTLE="options",R19,IF(Q19&gt;0,Q19,O19+P19)))</f>
        <v>4.905</v>
      </c>
      <c r="T19" s="113" t="n">
        <f aca="false">ROUND(S19-O19,2)</f>
        <v>-0</v>
      </c>
      <c r="U19" s="117" t="n">
        <f aca="false">K19+L19</f>
        <v>36.85081604</v>
      </c>
      <c r="V19" s="73" t="n">
        <f aca="false">VLOOKUP(A19,eastgamma,HLOOKUP(T19,eastgamma,2),FALSE())</f>
        <v>0</v>
      </c>
      <c r="W19" s="73"/>
      <c r="X19" s="73" t="n">
        <f aca="false">K19+L19+Z19</f>
        <v>16.8187616</v>
      </c>
      <c r="Y19" s="113"/>
      <c r="Z19" s="118" t="n">
        <v>-20.03205444</v>
      </c>
      <c r="AA19" s="113"/>
      <c r="AB19" s="118" t="n">
        <v>-20.54746782</v>
      </c>
      <c r="AC19" s="119"/>
      <c r="AD19" s="73" t="n">
        <f aca="false">Z19-AB19</f>
        <v>0.515413380000005</v>
      </c>
      <c r="AF19" s="73" t="n">
        <v>-17.40121567</v>
      </c>
      <c r="AO19" s="7" t="n">
        <f aca="false">T19+J$6</f>
        <v>0</v>
      </c>
      <c r="AP19" s="73" t="n">
        <f aca="false">VLOOKUP($A19,westgamma,HLOOKUP(AO19,eastgamma,2),FALSE())</f>
        <v>0</v>
      </c>
      <c r="AQ19" s="73"/>
      <c r="AR19" s="73"/>
      <c r="AS19" s="113"/>
      <c r="AT19" s="113"/>
      <c r="AU19" s="113"/>
      <c r="AV19" s="113"/>
      <c r="AW19" s="119"/>
      <c r="BH19" s="111" t="n">
        <f aca="false">VLOOKUP($A19,OPTIONRISK,9,FALSE())</f>
        <v>13771.598721</v>
      </c>
      <c r="BI19" s="111" t="n">
        <f aca="false">VLOOKUP($A19,OPTIONRISK,10,FALSE())</f>
        <v>-1619.48366488706</v>
      </c>
      <c r="BJ19" s="112" t="n">
        <f aca="false">AVERAGE(VLOOKUP($A19,HEDGE,14,FALSE())*-1,VLOOKUP($A19,HEDGE,15,FALSE()))/5</f>
        <v>-0.248292928</v>
      </c>
    </row>
    <row r="20" customFormat="false" ht="12.75" hidden="false" customHeight="false" outlineLevel="0" collapsed="false">
      <c r="A20" s="14" t="n">
        <v>37165</v>
      </c>
      <c r="B20" s="73" t="n">
        <f aca="false">G20+L20+M20+N20+K20+Z20</f>
        <v>44.963680854</v>
      </c>
      <c r="C20" s="112" t="n">
        <f aca="false">H20+BJ20+'basis opt greeks'!E17</f>
        <v>-0.193076331</v>
      </c>
      <c r="D20" s="116" t="n">
        <f aca="false">I20+BH20+'basis opt greeks'!C18</f>
        <v>13501.979165303</v>
      </c>
      <c r="E20" s="116" t="n">
        <f aca="false">J20+BI20+'basis opt greeks'!D18</f>
        <v>-1510.41005432624</v>
      </c>
      <c r="F20" s="116"/>
      <c r="G20" s="73" t="n">
        <f aca="false">DSUM(OPTTRADES,G$9,$A522:$A523)</f>
        <v>0</v>
      </c>
      <c r="H20" s="73" t="n">
        <f aca="false">DSUM(OPTTRADES,H$9,$A522:$A523)</f>
        <v>0</v>
      </c>
      <c r="I20" s="73" t="n">
        <f aca="false">DSUM(OPTTRADES,I$9,$A522:$A523)</f>
        <v>0</v>
      </c>
      <c r="J20" s="73" t="n">
        <f aca="false">DSUM(OPTTRADES,J$9,$A522:$A523)</f>
        <v>0</v>
      </c>
      <c r="K20" s="73" t="n">
        <f aca="false">'basis opt greeks'!B18</f>
        <v>2.28294</v>
      </c>
      <c r="L20" s="73" t="n">
        <f aca="false">'HEDGE QUANTITIES'!B15</f>
        <v>66.97349285</v>
      </c>
      <c r="M20" s="73" t="n">
        <f aca="false">'BASIS POSITION'!B21</f>
        <v>0</v>
      </c>
      <c r="N20" s="73" t="n">
        <f aca="false">V20+AP20</f>
        <v>-0.765614086</v>
      </c>
      <c r="O20" s="7" t="n">
        <f aca="false">VLOOKUP(A20,PARAMS,6,FALSE())</f>
        <v>4.99</v>
      </c>
      <c r="Q20" s="113" t="n">
        <f aca="false">DDE("TWINDDE","RSFRecord","NGc11 LAST")</f>
        <v>4.95</v>
      </c>
      <c r="R20" s="7" t="n">
        <f aca="false">VLOOKUP(A20,PARAMS,2,FALSE())</f>
        <v>4.92</v>
      </c>
      <c r="S20" s="113" t="n">
        <f aca="false">IF(SETTLE="SETTLE",O20+P20,IF(SETTLE="options",R20,IF(Q20&gt;0,Q20,O20+P20)))</f>
        <v>4.92</v>
      </c>
      <c r="T20" s="113" t="n">
        <f aca="false">ROUND(S20-O20,2)</f>
        <v>-0.07</v>
      </c>
      <c r="U20" s="117" t="n">
        <f aca="false">K20+L20</f>
        <v>69.25643285</v>
      </c>
      <c r="V20" s="73" t="n">
        <f aca="false">VLOOKUP(A20,eastgamma,HLOOKUP(T20,eastgamma,2),FALSE())</f>
        <v>-2.388078736</v>
      </c>
      <c r="W20" s="73"/>
      <c r="X20" s="73" t="n">
        <f aca="false">K20+L20+Z20</f>
        <v>45.72929494</v>
      </c>
      <c r="Y20" s="113"/>
      <c r="Z20" s="118" t="n">
        <v>-23.52713791</v>
      </c>
      <c r="AA20" s="113"/>
      <c r="AB20" s="118" t="n">
        <v>-20.31874086</v>
      </c>
      <c r="AC20" s="119"/>
      <c r="AD20" s="73" t="n">
        <f aca="false">Z20-AB20</f>
        <v>-3.20839705</v>
      </c>
      <c r="AF20" s="73" t="n">
        <v>-17.75031044</v>
      </c>
      <c r="AO20" s="7" t="n">
        <f aca="false">T20+J$6</f>
        <v>-0.07</v>
      </c>
      <c r="AP20" s="73" t="n">
        <f aca="false">VLOOKUP($A20,westgamma,HLOOKUP(AO20,eastgamma,2),FALSE())</f>
        <v>1.62246465</v>
      </c>
      <c r="AQ20" s="73"/>
      <c r="AR20" s="73"/>
      <c r="AS20" s="113"/>
      <c r="AT20" s="113"/>
      <c r="AU20" s="113"/>
      <c r="AV20" s="113"/>
      <c r="AW20" s="119"/>
      <c r="BH20" s="111" t="n">
        <f aca="false">VLOOKUP($A20,OPTIONRISK,9,FALSE())</f>
        <v>14339.229211</v>
      </c>
      <c r="BI20" s="111" t="n">
        <f aca="false">VLOOKUP($A20,OPTIONRISK,10,FALSE())</f>
        <v>-1565.76559780972</v>
      </c>
      <c r="BJ20" s="112" t="n">
        <f aca="false">AVERAGE(VLOOKUP($A20,HEDGE,14,FALSE())*-1,VLOOKUP($A20,HEDGE,15,FALSE()))/5</f>
        <v>-0.193076331</v>
      </c>
    </row>
    <row r="21" customFormat="false" ht="12.75" hidden="false" customHeight="false" outlineLevel="0" collapsed="false">
      <c r="A21" s="14" t="n">
        <v>37196</v>
      </c>
      <c r="B21" s="73" t="n">
        <f aca="false">G21+L21+M21+N21+K21+Z21</f>
        <v>50.400476672</v>
      </c>
      <c r="C21" s="112" t="n">
        <f aca="false">H21+BJ21+'basis opt greeks'!E18</f>
        <v>0.096126882</v>
      </c>
      <c r="D21" s="116" t="n">
        <f aca="false">I21+BH21+'basis opt greeks'!C19</f>
        <v>17082.7513098279</v>
      </c>
      <c r="E21" s="116" t="n">
        <f aca="false">J21+BI21+'basis opt greeks'!D19</f>
        <v>-1371.0156734647</v>
      </c>
      <c r="F21" s="116"/>
      <c r="G21" s="73" t="n">
        <f aca="false">DSUM(OPTTRADES,G$9,$A524:$A525)</f>
        <v>0</v>
      </c>
      <c r="H21" s="73" t="n">
        <f aca="false">DSUM(OPTTRADES,H$9,$A524:$A525)</f>
        <v>0</v>
      </c>
      <c r="I21" s="73" t="n">
        <f aca="false">DSUM(OPTTRADES,I$9,$A524:$A525)</f>
        <v>0</v>
      </c>
      <c r="J21" s="73" t="n">
        <f aca="false">DSUM(OPTTRADES,J$9,$A524:$A525)</f>
        <v>0</v>
      </c>
      <c r="K21" s="73" t="n">
        <f aca="false">'basis opt greeks'!B19</f>
        <v>4.479952</v>
      </c>
      <c r="L21" s="73" t="n">
        <f aca="false">'HEDGE QUANTITIES'!B16</f>
        <v>56.86103714</v>
      </c>
      <c r="M21" s="73" t="n">
        <f aca="false">'BASIS POSITION'!B22</f>
        <v>0</v>
      </c>
      <c r="N21" s="73" t="n">
        <f aca="false">V21+AP21</f>
        <v>-1.037340738</v>
      </c>
      <c r="O21" s="7" t="n">
        <f aca="false">VLOOKUP(A21,PARAMS,6,FALSE())</f>
        <v>5.07</v>
      </c>
      <c r="Q21" s="113" t="n">
        <f aca="false">DDE("TWINDDE","RSFRecord","NGc12 LAST")</f>
        <v>5.03</v>
      </c>
      <c r="R21" s="7" t="n">
        <f aca="false">VLOOKUP(A21,PARAMS,2,FALSE())</f>
        <v>4.95</v>
      </c>
      <c r="S21" s="113" t="n">
        <f aca="false">IF(SETTLE="SETTLE",O21+P21,IF(SETTLE="options",R21,IF(Q21&gt;0,Q21,O21+P21)))</f>
        <v>4.95</v>
      </c>
      <c r="T21" s="113" t="n">
        <f aca="false">ROUND(S21-O21,2)</f>
        <v>-0.12</v>
      </c>
      <c r="U21" s="117" t="n">
        <f aca="false">K21+L21</f>
        <v>61.34098914</v>
      </c>
      <c r="V21" s="73" t="n">
        <f aca="false">VLOOKUP(A21,eastgamma,HLOOKUP(T21,eastgamma,2),FALSE())</f>
        <v>-3.319421524</v>
      </c>
      <c r="W21" s="73"/>
      <c r="X21" s="73" t="n">
        <f aca="false">K21+L21+Z21</f>
        <v>51.43781741</v>
      </c>
      <c r="Y21" s="113"/>
      <c r="Z21" s="118" t="n">
        <v>-9.90317173</v>
      </c>
      <c r="AA21" s="113"/>
      <c r="AB21" s="118" t="n">
        <v>-22.83334488</v>
      </c>
      <c r="AC21" s="119"/>
      <c r="AD21" s="73" t="n">
        <f aca="false">Z21-AB21</f>
        <v>12.93017315</v>
      </c>
      <c r="AF21" s="73" t="n">
        <v>-17.68663012</v>
      </c>
      <c r="AO21" s="7" t="n">
        <f aca="false">T21+J$6</f>
        <v>-0.12</v>
      </c>
      <c r="AP21" s="73" t="n">
        <f aca="false">VLOOKUP($A21,westgamma,HLOOKUP(AO21,eastgamma,2),FALSE())</f>
        <v>2.282080786</v>
      </c>
      <c r="AQ21" s="73"/>
      <c r="AR21" s="73"/>
      <c r="AS21" s="113"/>
      <c r="AT21" s="113"/>
      <c r="AU21" s="113"/>
      <c r="AV21" s="113"/>
      <c r="AW21" s="119"/>
      <c r="BH21" s="111" t="n">
        <f aca="false">VLOOKUP($A21,OPTIONRISK,9,FALSE())</f>
        <v>14938.192625</v>
      </c>
      <c r="BI21" s="111" t="n">
        <f aca="false">VLOOKUP($A21,OPTIONRISK,10,FALSE())</f>
        <v>-1218.30989267625</v>
      </c>
      <c r="BJ21" s="112" t="n">
        <f aca="false">AVERAGE(VLOOKUP($A21,HEDGE,14,FALSE())*-1,VLOOKUP($A21,HEDGE,15,FALSE()))/5</f>
        <v>0.096126882</v>
      </c>
    </row>
    <row r="22" customFormat="false" ht="12.75" hidden="false" customHeight="false" outlineLevel="0" collapsed="false">
      <c r="A22" s="14" t="n">
        <v>37226</v>
      </c>
      <c r="B22" s="73" t="n">
        <f aca="false">G22+L22+M22+N22+K22+Z22</f>
        <v>-24.50835252</v>
      </c>
      <c r="C22" s="112" t="n">
        <f aca="false">H22+BJ22+'basis opt greeks'!E19</f>
        <v>0.086661757</v>
      </c>
      <c r="D22" s="116" t="n">
        <f aca="false">I22+BH22+'basis opt greeks'!C20</f>
        <v>17385.8127778153</v>
      </c>
      <c r="E22" s="116" t="n">
        <f aca="false">J22+BI22+'basis opt greeks'!D20</f>
        <v>-1341.31736242302</v>
      </c>
      <c r="F22" s="116"/>
      <c r="G22" s="73" t="n">
        <f aca="false">DSUM(OPTTRADES,G$9,$A526:$A527)</f>
        <v>0</v>
      </c>
      <c r="H22" s="73" t="n">
        <f aca="false">DSUM(OPTTRADES,H$9,$A526:$A527)</f>
        <v>0</v>
      </c>
      <c r="I22" s="73" t="n">
        <f aca="false">DSUM(OPTTRADES,I$9,$A526:$A527)</f>
        <v>0</v>
      </c>
      <c r="J22" s="73" t="n">
        <f aca="false">DSUM(OPTTRADES,J$9,$A526:$A527)</f>
        <v>0</v>
      </c>
      <c r="K22" s="73" t="n">
        <f aca="false">'basis opt greeks'!B20</f>
        <v>4.325572</v>
      </c>
      <c r="L22" s="73" t="n">
        <f aca="false">'HEDGE QUANTITIES'!B17</f>
        <v>-12.89683977</v>
      </c>
      <c r="M22" s="73" t="n">
        <f aca="false">'BASIS POSITION'!B23</f>
        <v>0</v>
      </c>
      <c r="N22" s="73" t="n">
        <f aca="false">V22+AP22</f>
        <v>0.24036479</v>
      </c>
      <c r="O22" s="7" t="n">
        <f aca="false">VLOOKUP(A22,PARAMS,6,FALSE())</f>
        <v>5.075</v>
      </c>
      <c r="Q22" s="113" t="n">
        <f aca="false">DDE("TWINDDE","RSFRecord","NGc13 LAST")</f>
        <v>5.02</v>
      </c>
      <c r="R22" s="7" t="n">
        <f aca="false">VLOOKUP(A22,PARAMS,2,FALSE())</f>
        <v>5.03</v>
      </c>
      <c r="S22" s="113" t="n">
        <f aca="false">IF(SETTLE="SETTLE",O22+P22,IF(SETTLE="options",R22,IF(Q22&gt;0,Q22,O22+P22)))</f>
        <v>5.03</v>
      </c>
      <c r="T22" s="113" t="n">
        <f aca="false">ROUND(S22-O22,2)</f>
        <v>-0.04</v>
      </c>
      <c r="U22" s="117" t="n">
        <f aca="false">K22+L22</f>
        <v>-8.57126777</v>
      </c>
      <c r="V22" s="73" t="n">
        <f aca="false">VLOOKUP(A22,eastgamma,HLOOKUP(T22,eastgamma,2),FALSE())</f>
        <v>-0.33614534</v>
      </c>
      <c r="W22" s="73"/>
      <c r="X22" s="73" t="n">
        <f aca="false">K22+L22+Z22</f>
        <v>-24.74871731</v>
      </c>
      <c r="Y22" s="113"/>
      <c r="Z22" s="118" t="n">
        <v>-16.17744954</v>
      </c>
      <c r="AA22" s="113"/>
      <c r="AB22" s="118" t="n">
        <v>7.33086892</v>
      </c>
      <c r="AC22" s="119"/>
      <c r="AD22" s="73" t="n">
        <f aca="false">Z22-AB22</f>
        <v>-23.50831846</v>
      </c>
      <c r="AF22" s="73" t="n">
        <v>-18.39429667</v>
      </c>
      <c r="AO22" s="72" t="n">
        <f aca="false">T22+J$7</f>
        <v>-0.04</v>
      </c>
      <c r="AP22" s="73" t="n">
        <f aca="false">VLOOKUP($A22,westgamma,HLOOKUP(AO22,eastgamma,2),FALSE())</f>
        <v>0.57651013</v>
      </c>
      <c r="AQ22" s="73"/>
      <c r="AR22" s="73"/>
      <c r="AS22" s="113"/>
      <c r="AT22" s="113"/>
      <c r="AU22" s="113"/>
      <c r="AV22" s="113"/>
      <c r="AW22" s="119"/>
      <c r="BH22" s="111" t="n">
        <f aca="false">VLOOKUP($A22,OPTIONRISK,9,FALSE())</f>
        <v>15157.06754</v>
      </c>
      <c r="BI22" s="111" t="n">
        <f aca="false">VLOOKUP($A22,OPTIONRISK,10,FALSE())</f>
        <v>-1166.2044109514</v>
      </c>
      <c r="BJ22" s="112" t="n">
        <f aca="false">AVERAGE(VLOOKUP($A22,HEDGE,14,FALSE())*-1,VLOOKUP($A22,HEDGE,15,FALSE()))/5</f>
        <v>0.086661757</v>
      </c>
    </row>
    <row r="23" customFormat="false" ht="12.75" hidden="false" customHeight="false" outlineLevel="0" collapsed="false">
      <c r="A23" s="14" t="n">
        <v>37257</v>
      </c>
      <c r="B23" s="73" t="n">
        <f aca="false">G23+L23+M23+N23+K23+Z23</f>
        <v>-22.276277754</v>
      </c>
      <c r="C23" s="112" t="n">
        <f aca="false">H23+BJ23+'basis opt greeks'!E20</f>
        <v>-0.050926422</v>
      </c>
      <c r="D23" s="116" t="n">
        <f aca="false">I23+BH23+'basis opt greeks'!C21</f>
        <v>-1910.89006923009</v>
      </c>
      <c r="E23" s="116" t="n">
        <f aca="false">J23+BI23+'basis opt greeks'!D21</f>
        <v>-151.444101746779</v>
      </c>
      <c r="F23" s="116"/>
      <c r="G23" s="73" t="n">
        <f aca="false">DSUM(OPTTRADES,G$9,$A528:$A529)</f>
        <v>0</v>
      </c>
      <c r="H23" s="73" t="n">
        <f aca="false">DSUM(OPTTRADES,H$9,$A528:$A529)</f>
        <v>0</v>
      </c>
      <c r="I23" s="73" t="n">
        <f aca="false">DSUM(OPTTRADES,I$9,$A528:$A529)</f>
        <v>0</v>
      </c>
      <c r="J23" s="73" t="n">
        <f aca="false">DSUM(OPTTRADES,J$9,$A528:$A529)</f>
        <v>0</v>
      </c>
      <c r="K23" s="73" t="n">
        <f aca="false">'basis opt greeks'!B21</f>
        <v>5.235536</v>
      </c>
      <c r="L23" s="73" t="n">
        <f aca="false">'HEDGE QUANTITIES'!B18</f>
        <v>-13.35751614</v>
      </c>
      <c r="M23" s="73" t="n">
        <f aca="false">'BASIS POSITION'!B24</f>
        <v>0</v>
      </c>
      <c r="N23" s="73" t="n">
        <f aca="false">V23+AP23</f>
        <v>-0.673313434</v>
      </c>
      <c r="O23" s="7" t="n">
        <f aca="false">VLOOKUP(A23,PARAMS,6,FALSE())</f>
        <v>4.855</v>
      </c>
      <c r="Q23" s="113" t="n">
        <f aca="false">DDE("TWINDDE","RSFRecord","NGc14 LAST")</f>
        <v>4.8</v>
      </c>
      <c r="R23" s="7" t="n">
        <f aca="false">VLOOKUP(A23,PARAMS,2,FALSE())</f>
        <v>5.02</v>
      </c>
      <c r="S23" s="113" t="n">
        <f aca="false">IF(SETTLE="SETTLE",O23+P23,IF(SETTLE="options",R23,IF(Q23&gt;0,Q23,O23+P23)))</f>
        <v>5.02</v>
      </c>
      <c r="T23" s="113" t="n">
        <f aca="false">ROUND(S23-O23,2)</f>
        <v>0.16</v>
      </c>
      <c r="U23" s="117" t="n">
        <f aca="false">K23+L23</f>
        <v>-8.12198014</v>
      </c>
      <c r="V23" s="73" t="n">
        <f aca="false">VLOOKUP(A23,eastgamma,HLOOKUP(T23,eastgamma,2),FALSE())</f>
        <v>1.186021328</v>
      </c>
      <c r="W23" s="73"/>
      <c r="X23" s="73" t="n">
        <f aca="false">K23+L23+Z23</f>
        <v>-21.60296432</v>
      </c>
      <c r="Y23" s="113"/>
      <c r="Z23" s="118" t="n">
        <v>-13.48098418</v>
      </c>
      <c r="AA23" s="113"/>
      <c r="AB23" s="118" t="n">
        <v>5.22582145</v>
      </c>
      <c r="AC23" s="119"/>
      <c r="AD23" s="73" t="n">
        <f aca="false">Z23-AB23</f>
        <v>-18.70680563</v>
      </c>
      <c r="AF23" s="73" t="n">
        <v>7.66284281</v>
      </c>
      <c r="AO23" s="72" t="n">
        <f aca="false">T23+J$7</f>
        <v>0.16</v>
      </c>
      <c r="AP23" s="73" t="n">
        <f aca="false">VLOOKUP($A23,westgamma,HLOOKUP(AO23,eastgamma,2),FALSE())</f>
        <v>-1.859334762</v>
      </c>
      <c r="AQ23" s="73"/>
      <c r="AR23" s="73"/>
      <c r="AS23" s="113"/>
      <c r="AT23" s="113"/>
      <c r="AU23" s="113"/>
      <c r="AV23" s="113"/>
      <c r="AW23" s="119"/>
      <c r="BH23" s="111" t="n">
        <f aca="false">VLOOKUP($A23,OPTIONRISK,9,FALSE())</f>
        <v>-5435.755979</v>
      </c>
      <c r="BI23" s="111" t="n">
        <f aca="false">VLOOKUP($A23,OPTIONRISK,10,FALSE())</f>
        <v>74.857213963039</v>
      </c>
      <c r="BJ23" s="112" t="n">
        <f aca="false">AVERAGE(VLOOKUP($A23,HEDGE,14,FALSE())*-1,VLOOKUP($A23,HEDGE,15,FALSE()))/5</f>
        <v>-0.050926422</v>
      </c>
    </row>
    <row r="24" customFormat="false" ht="12.75" hidden="false" customHeight="false" outlineLevel="0" collapsed="false">
      <c r="A24" s="14" t="n">
        <v>37288</v>
      </c>
      <c r="B24" s="73" t="n">
        <f aca="false">G24+L24+M24+N24+K24+Z24</f>
        <v>-19.065673072</v>
      </c>
      <c r="C24" s="112" t="n">
        <f aca="false">H24+BJ24+'basis opt greeks'!E21</f>
        <v>-0.031261846</v>
      </c>
      <c r="D24" s="116" t="n">
        <f aca="false">I24+BH24+'basis opt greeks'!C22</f>
        <v>-2984.25320110243</v>
      </c>
      <c r="E24" s="116" t="n">
        <f aca="false">J24+BI24+'basis opt greeks'!D22</f>
        <v>-23.0297672004277</v>
      </c>
      <c r="F24" s="116"/>
      <c r="G24" s="73" t="n">
        <f aca="false">DSUM(OPTTRADES,G$9,$A530:$A531)</f>
        <v>0</v>
      </c>
      <c r="H24" s="73" t="n">
        <f aca="false">DSUM(OPTTRADES,H$9,$A530:$A531)</f>
        <v>0</v>
      </c>
      <c r="I24" s="73" t="n">
        <f aca="false">DSUM(OPTTRADES,I$9,$A530:$A531)</f>
        <v>0</v>
      </c>
      <c r="J24" s="73" t="n">
        <f aca="false">DSUM(OPTTRADES,J$9,$A530:$A531)</f>
        <v>0</v>
      </c>
      <c r="K24" s="73" t="n">
        <f aca="false">'basis opt greeks'!B22</f>
        <v>2.808501</v>
      </c>
      <c r="L24" s="73" t="n">
        <f aca="false">'HEDGE QUANTITIES'!B19</f>
        <v>-10.42704076</v>
      </c>
      <c r="M24" s="73" t="n">
        <f aca="false">'BASIS POSITION'!B25</f>
        <v>0</v>
      </c>
      <c r="N24" s="73" t="n">
        <f aca="false">V24+AP24</f>
        <v>0.0232617980000001</v>
      </c>
      <c r="O24" s="7" t="n">
        <f aca="false">VLOOKUP(A24,PARAMS,6,FALSE())</f>
        <v>4.605</v>
      </c>
      <c r="Q24" s="113" t="n">
        <f aca="false">DDE("TWINDDE","RSFRecord","NGc15 LAST")</f>
        <v>4.54</v>
      </c>
      <c r="R24" s="7" t="n">
        <f aca="false">VLOOKUP(A24,PARAMS,2,FALSE())</f>
        <v>4.8</v>
      </c>
      <c r="S24" s="113" t="n">
        <f aca="false">IF(SETTLE="SETTLE",O24+P24,IF(SETTLE="options",R24,IF(Q24&gt;0,Q24,O24+P24)))</f>
        <v>4.8</v>
      </c>
      <c r="T24" s="113" t="n">
        <f aca="false">ROUND(S24-O24,2)</f>
        <v>0.19</v>
      </c>
      <c r="U24" s="117" t="n">
        <f aca="false">K24+L24</f>
        <v>-7.61853976</v>
      </c>
      <c r="V24" s="73" t="n">
        <f aca="false">VLOOKUP(A24,eastgamma,HLOOKUP(T24,eastgamma,2),FALSE())</f>
        <v>2.424978996</v>
      </c>
      <c r="W24" s="73"/>
      <c r="X24" s="73" t="n">
        <f aca="false">K24+L24+Z24</f>
        <v>-19.08893487</v>
      </c>
      <c r="Y24" s="113"/>
      <c r="Z24" s="118" t="n">
        <v>-11.47039511</v>
      </c>
      <c r="AA24" s="113"/>
      <c r="AB24" s="118" t="n">
        <v>10.51300648</v>
      </c>
      <c r="AC24" s="119"/>
      <c r="AD24" s="73" t="n">
        <f aca="false">Z24-AB24</f>
        <v>-21.98340159</v>
      </c>
      <c r="AF24" s="73" t="n">
        <v>6.10569334</v>
      </c>
      <c r="AO24" s="72" t="n">
        <f aca="false">T24+J$7</f>
        <v>0.19</v>
      </c>
      <c r="AP24" s="73" t="n">
        <f aca="false">VLOOKUP($A24,westgamma,HLOOKUP(AO24,eastgamma,2),FALSE())</f>
        <v>-2.401717198</v>
      </c>
      <c r="AQ24" s="73"/>
      <c r="AR24" s="73"/>
      <c r="AS24" s="113"/>
      <c r="AT24" s="113"/>
      <c r="AU24" s="113"/>
      <c r="AV24" s="113"/>
      <c r="AW24" s="119"/>
      <c r="BH24" s="111" t="n">
        <f aca="false">VLOOKUP($A24,OPTIONRISK,9,FALSE())</f>
        <v>-2480.323939</v>
      </c>
      <c r="BI24" s="111" t="n">
        <f aca="false">VLOOKUP($A24,OPTIONRISK,10,FALSE())</f>
        <v>-48.0025092402464</v>
      </c>
      <c r="BJ24" s="112" t="n">
        <f aca="false">AVERAGE(VLOOKUP($A24,HEDGE,14,FALSE())*-1,VLOOKUP($A24,HEDGE,15,FALSE()))/5</f>
        <v>-0.031261846</v>
      </c>
    </row>
    <row r="25" customFormat="false" ht="12.75" hidden="false" customHeight="false" outlineLevel="0" collapsed="false">
      <c r="A25" s="14" t="n">
        <v>37316</v>
      </c>
      <c r="B25" s="73" t="n">
        <f aca="false">G25+L25+M25+N25+K25+Z25</f>
        <v>-9.034900983</v>
      </c>
      <c r="C25" s="112" t="n">
        <f aca="false">H25+BJ25+'basis opt greeks'!E22</f>
        <v>0.019890233</v>
      </c>
      <c r="D25" s="116" t="n">
        <f aca="false">I25+BH25+'basis opt greeks'!C23</f>
        <v>3375.580326</v>
      </c>
      <c r="E25" s="116" t="n">
        <f aca="false">J25+BI25+'basis opt greeks'!D23</f>
        <v>-241.893417932923</v>
      </c>
      <c r="F25" s="116"/>
      <c r="G25" s="73" t="n">
        <f aca="false">DSUM(OPTTRADES,G$9,$A532:$A533)</f>
        <v>0</v>
      </c>
      <c r="H25" s="73" t="n">
        <f aca="false">DSUM(OPTTRADES,H$9,$A532:$A533)</f>
        <v>0</v>
      </c>
      <c r="I25" s="73" t="n">
        <f aca="false">DSUM(OPTTRADES,I$9,$A532:$A533)</f>
        <v>0</v>
      </c>
      <c r="J25" s="73" t="n">
        <f aca="false">DSUM(OPTTRADES,J$9,$A532:$A533)</f>
        <v>0</v>
      </c>
      <c r="K25" s="73" t="n">
        <f aca="false">'basis opt greeks'!B23</f>
        <v>0</v>
      </c>
      <c r="L25" s="73" t="n">
        <f aca="false">'HEDGE QUANTITIES'!B20</f>
        <v>2.09256934</v>
      </c>
      <c r="M25" s="73" t="n">
        <f aca="false">'BASIS POSITION'!B26</f>
        <v>0</v>
      </c>
      <c r="N25" s="73" t="n">
        <f aca="false">V25+AP25</f>
        <v>-0.997642333</v>
      </c>
      <c r="O25" s="7" t="n">
        <f aca="false">VLOOKUP(A25,PARAMS,6,FALSE())</f>
        <v>4.37</v>
      </c>
      <c r="Q25" s="113" t="n">
        <f aca="false">DDE("TWINDDE","RSFRecord","NGc16 LAST")</f>
        <v>4.33</v>
      </c>
      <c r="R25" s="7" t="n">
        <f aca="false">VLOOKUP(A25,PARAMS,2,FALSE())</f>
        <v>4.54</v>
      </c>
      <c r="S25" s="113" t="n">
        <f aca="false">IF(SETTLE="SETTLE",O25+P25,IF(SETTLE="options",R25,IF(Q25&gt;0,Q25,O25+P25)))</f>
        <v>4.54</v>
      </c>
      <c r="T25" s="113" t="n">
        <f aca="false">ROUND(S25-O25,2)</f>
        <v>0.17</v>
      </c>
      <c r="U25" s="117" t="n">
        <f aca="false">K25+L25</f>
        <v>2.09256934</v>
      </c>
      <c r="V25" s="73" t="n">
        <f aca="false">VLOOKUP(A25,eastgamma,HLOOKUP(T25,eastgamma,2),FALSE())</f>
        <v>0.00361990400000006</v>
      </c>
      <c r="W25" s="73"/>
      <c r="X25" s="73" t="n">
        <f aca="false">K25+L25+Z25</f>
        <v>-8.03725865</v>
      </c>
      <c r="Y25" s="113"/>
      <c r="Z25" s="118" t="n">
        <v>-10.12982799</v>
      </c>
      <c r="AA25" s="113"/>
      <c r="AB25" s="118" t="n">
        <v>8.97250799</v>
      </c>
      <c r="AC25" s="119"/>
      <c r="AD25" s="73" t="n">
        <f aca="false">Z25-AB25</f>
        <v>-19.10233598</v>
      </c>
      <c r="AF25" s="73" t="n">
        <v>11.36472563</v>
      </c>
      <c r="AO25" s="72" t="n">
        <f aca="false">T25+J$7</f>
        <v>0.17</v>
      </c>
      <c r="AP25" s="73" t="n">
        <f aca="false">VLOOKUP($A25,westgamma,HLOOKUP(AO25,eastgamma,2),FALSE())</f>
        <v>-1.001262237</v>
      </c>
      <c r="AQ25" s="73"/>
      <c r="AR25" s="73"/>
      <c r="AS25" s="113"/>
      <c r="AT25" s="113"/>
      <c r="AU25" s="113"/>
      <c r="AV25" s="113"/>
      <c r="AW25" s="119"/>
      <c r="BH25" s="111" t="n">
        <f aca="false">VLOOKUP($A25,OPTIONRISK,9,FALSE())</f>
        <v>3375.580326</v>
      </c>
      <c r="BI25" s="111" t="n">
        <f aca="false">VLOOKUP($A25,OPTIONRISK,10,FALSE())</f>
        <v>-241.893417932923</v>
      </c>
      <c r="BJ25" s="112" t="n">
        <f aca="false">AVERAGE(VLOOKUP($A25,HEDGE,14,FALSE())*-1,VLOOKUP($A25,HEDGE,15,FALSE()))/5</f>
        <v>0.019890233</v>
      </c>
    </row>
    <row r="26" customFormat="false" ht="12.75" hidden="false" customHeight="false" outlineLevel="0" collapsed="false">
      <c r="A26" s="14" t="n">
        <v>37347</v>
      </c>
      <c r="B26" s="73" t="n">
        <f aca="false">G26+L26+M26+N26+K26+Z26</f>
        <v>5.02344741</v>
      </c>
      <c r="C26" s="112" t="n">
        <f aca="false">H26+BJ26+'basis opt greeks'!E23</f>
        <v>-0.03649955</v>
      </c>
      <c r="D26" s="116" t="n">
        <f aca="false">I26+BH26+'basis opt greeks'!C24</f>
        <v>-7794.465202</v>
      </c>
      <c r="E26" s="116" t="n">
        <f aca="false">J26+BI26+'basis opt greeks'!D24</f>
        <v>314.301029705681</v>
      </c>
      <c r="F26" s="116"/>
      <c r="G26" s="73" t="n">
        <f aca="false">DSUM(OPTTRADES,G$9,$A534:$A535)</f>
        <v>0</v>
      </c>
      <c r="H26" s="73" t="n">
        <f aca="false">DSUM(OPTTRADES,H$9,$A534:$A535)</f>
        <v>0</v>
      </c>
      <c r="I26" s="73" t="n">
        <f aca="false">DSUM(OPTTRADES,I$9,$A534:$A535)</f>
        <v>0</v>
      </c>
      <c r="J26" s="73" t="n">
        <f aca="false">DSUM(OPTTRADES,J$9,$A534:$A535)</f>
        <v>0</v>
      </c>
      <c r="K26" s="73" t="n">
        <f aca="false">'basis opt greeks'!B24</f>
        <v>0</v>
      </c>
      <c r="L26" s="73" t="n">
        <f aca="false">'HEDGE QUANTITIES'!B21</f>
        <v>4.5340801</v>
      </c>
      <c r="M26" s="73" t="n">
        <f aca="false">'BASIS POSITION'!B27</f>
        <v>0</v>
      </c>
      <c r="N26" s="73" t="n">
        <f aca="false">V26+AP26</f>
        <v>-0.0276667</v>
      </c>
      <c r="O26" s="7" t="n">
        <f aca="false">VLOOKUP(A26,PARAMS,6,FALSE())</f>
        <v>4.315</v>
      </c>
      <c r="Q26" s="113" t="n">
        <f aca="false">DDE("TWINDDE","RSFRecord","NGc17 LAST")</f>
        <v>0</v>
      </c>
      <c r="R26" s="7" t="n">
        <f aca="false">VLOOKUP(A26,PARAMS,2,FALSE())</f>
        <v>4.33</v>
      </c>
      <c r="S26" s="113" t="n">
        <f aca="false">IF(SETTLE="SETTLE",O26+P26,IF(SETTLE="options",R26,IF(Q26&gt;0,Q26,O26+P26)))</f>
        <v>4.33</v>
      </c>
      <c r="T26" s="113" t="n">
        <f aca="false">ROUND(S26-O26,2)</f>
        <v>0.01</v>
      </c>
      <c r="U26" s="117" t="n">
        <f aca="false">K26+L26</f>
        <v>4.5340801</v>
      </c>
      <c r="V26" s="73" t="n">
        <f aca="false">VLOOKUP(A26,eastgamma,HLOOKUP(T26,eastgamma,2),FALSE())</f>
        <v>0.022343118</v>
      </c>
      <c r="W26" s="73"/>
      <c r="X26" s="73" t="n">
        <f aca="false">K26+L26+Z26</f>
        <v>5.05111411</v>
      </c>
      <c r="Y26" s="113"/>
      <c r="Z26" s="118" t="n">
        <v>0.51703401</v>
      </c>
      <c r="AA26" s="113"/>
      <c r="AB26" s="118" t="n">
        <v>8.33233636</v>
      </c>
      <c r="AC26" s="119"/>
      <c r="AD26" s="73" t="n">
        <f aca="false">Z26-AB26</f>
        <v>-7.81530235</v>
      </c>
      <c r="AF26" s="73" t="n">
        <v>9.69667678</v>
      </c>
      <c r="AO26" s="72" t="n">
        <f aca="false">T26+J$7</f>
        <v>0.01</v>
      </c>
      <c r="AP26" s="73" t="n">
        <f aca="false">VLOOKUP($A26,westgamma,HLOOKUP(AO26,eastgamma,2),FALSE())</f>
        <v>-0.050009818</v>
      </c>
      <c r="AQ26" s="73"/>
      <c r="AR26" s="73"/>
      <c r="AS26" s="113"/>
      <c r="AT26" s="113"/>
      <c r="AU26" s="113"/>
      <c r="AV26" s="113"/>
      <c r="AW26" s="119"/>
      <c r="BH26" s="111" t="n">
        <f aca="false">VLOOKUP($A26,OPTIONRISK,9,FALSE())</f>
        <v>-7794.465202</v>
      </c>
      <c r="BI26" s="111" t="n">
        <f aca="false">VLOOKUP($A26,OPTIONRISK,10,FALSE())</f>
        <v>314.301029705681</v>
      </c>
      <c r="BJ26" s="112" t="n">
        <f aca="false">AVERAGE(VLOOKUP($A26,HEDGE,14,FALSE())*-1,VLOOKUP($A26,HEDGE,15,FALSE()))/5</f>
        <v>-0.03649955</v>
      </c>
    </row>
    <row r="27" customFormat="false" ht="12.75" hidden="false" customHeight="false" outlineLevel="0" collapsed="false">
      <c r="A27" s="14" t="n">
        <v>37377</v>
      </c>
      <c r="B27" s="73" t="n">
        <f aca="false">G27+L27+M27+N27+K27+Z27</f>
        <v>1.18118085</v>
      </c>
      <c r="C27" s="112" t="n">
        <f aca="false">H27+BJ27+'basis opt greeks'!E26</f>
        <v>-0.020340627</v>
      </c>
      <c r="D27" s="116" t="n">
        <f aca="false">I27+BH27+'basis opt greeks'!C25</f>
        <v>-6470.460205</v>
      </c>
      <c r="E27" s="116" t="n">
        <f aca="false">J27+BI27+'basis opt greeks'!D25</f>
        <v>240.332756468173</v>
      </c>
      <c r="F27" s="116"/>
      <c r="G27" s="73" t="n">
        <f aca="false">DSUM(OPTTRADES,G$9,$A536:$A537)</f>
        <v>0</v>
      </c>
      <c r="H27" s="73" t="n">
        <f aca="false">DSUM(OPTTRADES,H$9,$A536:$A537)</f>
        <v>0</v>
      </c>
      <c r="I27" s="73" t="n">
        <f aca="false">DSUM(OPTTRADES,I$9,$A536:$A537)</f>
        <v>0</v>
      </c>
      <c r="J27" s="73" t="n">
        <f aca="false">DSUM(OPTTRADES,J$9,$A536:$A537)</f>
        <v>0</v>
      </c>
      <c r="K27" s="73" t="n">
        <f aca="false">'basis opt greeks'!B25</f>
        <v>0</v>
      </c>
      <c r="L27" s="73" t="n">
        <f aca="false">'HEDGE QUANTITIES'!B22</f>
        <v>0.88294031</v>
      </c>
      <c r="M27" s="73" t="n">
        <f aca="false">'BASIS POSITION'!B28</f>
        <v>0</v>
      </c>
      <c r="N27" s="73" t="n">
        <f aca="false">V27+AP27</f>
        <v>0</v>
      </c>
      <c r="O27" s="7" t="n">
        <f aca="false">VLOOKUP(A27,PARAMS,6,FALSE())</f>
        <v>4.295</v>
      </c>
      <c r="Q27" s="113" t="n">
        <f aca="false">DDE("TWINDDE","RSFRecord","NGc18 LAST")</f>
        <v>0</v>
      </c>
      <c r="R27" s="7" t="n">
        <f aca="false">VLOOKUP(A27,PARAMS,2,FALSE())</f>
        <v>4.295</v>
      </c>
      <c r="S27" s="113" t="n">
        <f aca="false">IF(SETTLE="SETTLE",O27+P27,IF(SETTLE="options",R27,IF(Q27&gt;0,Q27,O27+P27)))</f>
        <v>4.295</v>
      </c>
      <c r="T27" s="113" t="n">
        <f aca="false">ROUND(S27-O27,2)</f>
        <v>0</v>
      </c>
      <c r="U27" s="117" t="n">
        <f aca="false">K27+L27</f>
        <v>0.88294031</v>
      </c>
      <c r="V27" s="73" t="n">
        <f aca="false">VLOOKUP(A27,eastgamma,HLOOKUP(T27,eastgamma,2),FALSE())</f>
        <v>0</v>
      </c>
      <c r="W27" s="73"/>
      <c r="X27" s="73" t="n">
        <f aca="false">K27+L27+Z27</f>
        <v>1.18118085</v>
      </c>
      <c r="Y27" s="113"/>
      <c r="Z27" s="118" t="n">
        <v>0.29824054</v>
      </c>
      <c r="AA27" s="113"/>
      <c r="AB27" s="118" t="n">
        <v>0.51452174</v>
      </c>
      <c r="AC27" s="119"/>
      <c r="AD27" s="73" t="n">
        <f aca="false">Z27-AB27</f>
        <v>-0.2162812</v>
      </c>
      <c r="AF27" s="73" t="n">
        <v>8.64800454</v>
      </c>
      <c r="AO27" s="7" t="n">
        <f aca="false">T27</f>
        <v>0</v>
      </c>
      <c r="AP27" s="73" t="n">
        <f aca="false">VLOOKUP($A27,westgamma,HLOOKUP(AO27,eastgamma,2),FALSE())</f>
        <v>0</v>
      </c>
      <c r="AQ27" s="73"/>
      <c r="AR27" s="73"/>
      <c r="AS27" s="113"/>
      <c r="AT27" s="113"/>
      <c r="AU27" s="113"/>
      <c r="AV27" s="113"/>
      <c r="AW27" s="119"/>
      <c r="BH27" s="111" t="n">
        <f aca="false">VLOOKUP($A27,OPTIONRISK,9,FALSE())</f>
        <v>-6470.460205</v>
      </c>
      <c r="BI27" s="111" t="n">
        <f aca="false">VLOOKUP($A27,OPTIONRISK,10,FALSE())</f>
        <v>240.332756468173</v>
      </c>
      <c r="BJ27" s="112" t="n">
        <f aca="false">AVERAGE(VLOOKUP($A27,HEDGE,14,FALSE())*-1,VLOOKUP($A27,HEDGE,15,FALSE()))/5</f>
        <v>-0.020340627</v>
      </c>
    </row>
    <row r="28" customFormat="false" ht="12.75" hidden="false" customHeight="false" outlineLevel="0" collapsed="false">
      <c r="A28" s="14" t="n">
        <v>37408</v>
      </c>
      <c r="B28" s="73" t="n">
        <f aca="false">G28+L28+M28+N28+K28+Z28</f>
        <v>-0.28982581</v>
      </c>
      <c r="C28" s="112" t="n">
        <f aca="false">H28+BJ28+'basis opt greeks'!E27</f>
        <v>-0.018439163</v>
      </c>
      <c r="D28" s="116" t="n">
        <f aca="false">I28+BH28+'basis opt greeks'!C26</f>
        <v>-6596.86762</v>
      </c>
      <c r="E28" s="116" t="n">
        <f aca="false">J28+BI28+'basis opt greeks'!D26</f>
        <v>229.700166735113</v>
      </c>
      <c r="F28" s="116"/>
      <c r="G28" s="73" t="n">
        <f aca="false">DSUM(OPTTRADES,G$9,$A538:$A539)</f>
        <v>0</v>
      </c>
      <c r="H28" s="73" t="n">
        <f aca="false">DSUM(OPTTRADES,H$9,$A538:$A539)</f>
        <v>0</v>
      </c>
      <c r="I28" s="73" t="n">
        <f aca="false">DSUM(OPTTRADES,I$9,$A538:$A539)</f>
        <v>0</v>
      </c>
      <c r="J28" s="73" t="n">
        <f aca="false">DSUM(OPTTRADES,J$9,$A538:$A539)</f>
        <v>0</v>
      </c>
      <c r="K28" s="73" t="n">
        <f aca="false">'basis opt greeks'!B26</f>
        <v>0</v>
      </c>
      <c r="L28" s="73" t="n">
        <f aca="false">'HEDGE QUANTITIES'!B23</f>
        <v>-0.45103398</v>
      </c>
      <c r="M28" s="73" t="n">
        <f aca="false">'BASIS POSITION'!B29</f>
        <v>0</v>
      </c>
      <c r="N28" s="73" t="n">
        <f aca="false">V28+AP28</f>
        <v>0</v>
      </c>
      <c r="O28" s="7" t="n">
        <f aca="false">VLOOKUP(A28,PARAMS,6,FALSE())</f>
        <v>4.295</v>
      </c>
      <c r="Q28" s="113" t="n">
        <f aca="false">DDE("TWINDDE","RSFRecord","NGc19 LAST")</f>
        <v>4.25</v>
      </c>
      <c r="R28" s="7" t="n">
        <f aca="false">VLOOKUP(A28,PARAMS,2,FALSE())</f>
        <v>4.295</v>
      </c>
      <c r="S28" s="113" t="n">
        <f aca="false">IF(SETTLE="SETTLE",O28+P28,IF(SETTLE="options",R28,IF(Q28&gt;0,Q28,O28+P28)))</f>
        <v>4.295</v>
      </c>
      <c r="T28" s="113" t="n">
        <f aca="false">ROUND(S28-O28,2)</f>
        <v>0</v>
      </c>
      <c r="U28" s="117" t="n">
        <f aca="false">K28+L28</f>
        <v>-0.45103398</v>
      </c>
      <c r="V28" s="73" t="n">
        <f aca="false">VLOOKUP(A28,eastgamma,HLOOKUP(T28,eastgamma,2),FALSE())</f>
        <v>0</v>
      </c>
      <c r="W28" s="73"/>
      <c r="X28" s="73" t="n">
        <f aca="false">K28+L28+Z28</f>
        <v>-0.28982581</v>
      </c>
      <c r="Y28" s="113"/>
      <c r="Z28" s="118" t="n">
        <v>0.16120817</v>
      </c>
      <c r="AA28" s="113"/>
      <c r="AB28" s="118" t="n">
        <v>0.29674082</v>
      </c>
      <c r="AC28" s="119"/>
      <c r="AD28" s="73" t="n">
        <f aca="false">Z28-AB28</f>
        <v>-0.13553265</v>
      </c>
      <c r="AF28" s="73" t="n">
        <v>0.666609</v>
      </c>
      <c r="AO28" s="7" t="n">
        <f aca="false">T28</f>
        <v>0</v>
      </c>
      <c r="AP28" s="73" t="n">
        <f aca="false">VLOOKUP($A28,westgamma,HLOOKUP(AO28,eastgamma,2),FALSE())</f>
        <v>0</v>
      </c>
      <c r="AQ28" s="73"/>
      <c r="AR28" s="73"/>
      <c r="AS28" s="113"/>
      <c r="AT28" s="113"/>
      <c r="AU28" s="113"/>
      <c r="AV28" s="113"/>
      <c r="AW28" s="119"/>
      <c r="BH28" s="111" t="n">
        <f aca="false">VLOOKUP($A28,OPTIONRISK,9,FALSE())</f>
        <v>-6596.86762</v>
      </c>
      <c r="BI28" s="111" t="n">
        <f aca="false">VLOOKUP($A28,OPTIONRISK,10,FALSE())</f>
        <v>229.700166735113</v>
      </c>
      <c r="BJ28" s="112" t="n">
        <f aca="false">AVERAGE(VLOOKUP($A28,HEDGE,14,FALSE())*-1,VLOOKUP($A28,HEDGE,15,FALSE()))/5</f>
        <v>-0.018439163</v>
      </c>
    </row>
    <row r="29" customFormat="false" ht="12.75" hidden="false" customHeight="false" outlineLevel="0" collapsed="false">
      <c r="A29" s="14" t="n">
        <v>37438</v>
      </c>
      <c r="B29" s="73" t="n">
        <f aca="false">G29+L29+M29+N29+K29+Z29</f>
        <v>-2.37034482</v>
      </c>
      <c r="C29" s="112" t="n">
        <f aca="false">H29+BJ29+'basis opt greeks'!E28</f>
        <v>-0.018396727</v>
      </c>
      <c r="D29" s="116" t="n">
        <f aca="false">I29+BH29+'basis opt greeks'!C27</f>
        <v>-6882.28431</v>
      </c>
      <c r="E29" s="116" t="n">
        <f aca="false">J29+BI29+'basis opt greeks'!D27</f>
        <v>227.386513894593</v>
      </c>
      <c r="F29" s="116"/>
      <c r="G29" s="73" t="n">
        <f aca="false">DSUM(OPTTRADES,G$9,$A540:$A541)</f>
        <v>0</v>
      </c>
      <c r="H29" s="73" t="n">
        <f aca="false">DSUM(OPTTRADES,H$9,$A540:$A541)</f>
        <v>0</v>
      </c>
      <c r="I29" s="73" t="n">
        <f aca="false">DSUM(OPTTRADES,I$9,$A540:$A541)</f>
        <v>0</v>
      </c>
      <c r="J29" s="73" t="n">
        <f aca="false">DSUM(OPTTRADES,J$9,$A540:$A541)</f>
        <v>0</v>
      </c>
      <c r="K29" s="73" t="n">
        <f aca="false">'basis opt greeks'!B27</f>
        <v>0</v>
      </c>
      <c r="L29" s="73" t="n">
        <f aca="false">'HEDGE QUANTITIES'!B24</f>
        <v>-2.64296739</v>
      </c>
      <c r="M29" s="73" t="n">
        <f aca="false">'BASIS POSITION'!B30</f>
        <v>0</v>
      </c>
      <c r="N29" s="73" t="n">
        <f aca="false">V29+AP29</f>
        <v>0.06654997</v>
      </c>
      <c r="O29" s="7" t="n">
        <f aca="false">VLOOKUP(A29,PARAMS,6,FALSE())</f>
        <v>4.295</v>
      </c>
      <c r="Q29" s="113" t="n">
        <f aca="false">DDE("TWINDDE","RSFRecord","NGc20 LAST")</f>
        <v>0</v>
      </c>
      <c r="R29" s="7" t="n">
        <f aca="false">VLOOKUP(A29,PARAMS,2,FALSE())</f>
        <v>4.25</v>
      </c>
      <c r="S29" s="113" t="n">
        <f aca="false">IF(SETTLE="SETTLE",O29+P29,IF(SETTLE="options",R29,IF(Q29&gt;0,Q29,O29+P29)))</f>
        <v>4.25</v>
      </c>
      <c r="T29" s="113" t="n">
        <f aca="false">ROUND(S29-O29,2)</f>
        <v>-0.04</v>
      </c>
      <c r="U29" s="117" t="n">
        <f aca="false">K29+L29</f>
        <v>-2.64296739</v>
      </c>
      <c r="V29" s="73" t="n">
        <f aca="false">VLOOKUP(A29,eastgamma,HLOOKUP(T29,eastgamma,2),FALSE())</f>
        <v>-0.11054832</v>
      </c>
      <c r="W29" s="73"/>
      <c r="X29" s="73" t="n">
        <f aca="false">K29+L29+Z29</f>
        <v>-2.43689479</v>
      </c>
      <c r="Y29" s="113"/>
      <c r="Z29" s="118" t="n">
        <v>0.2060726</v>
      </c>
      <c r="AA29" s="113"/>
      <c r="AB29" s="118" t="n">
        <v>0.16036934</v>
      </c>
      <c r="AC29" s="119"/>
      <c r="AD29" s="73" t="n">
        <f aca="false">Z29-AB29</f>
        <v>0.0457032600000002</v>
      </c>
      <c r="AF29" s="73" t="n">
        <v>0.47476316</v>
      </c>
      <c r="AO29" s="7" t="n">
        <f aca="false">T29</f>
        <v>-0.04</v>
      </c>
      <c r="AP29" s="73" t="n">
        <f aca="false">VLOOKUP($A29,westgamma,HLOOKUP(AO29,eastgamma,2),FALSE())</f>
        <v>0.17709829</v>
      </c>
      <c r="AQ29" s="73"/>
      <c r="AR29" s="73"/>
      <c r="AS29" s="113"/>
      <c r="AT29" s="113"/>
      <c r="AU29" s="113"/>
      <c r="AV29" s="113"/>
      <c r="AW29" s="119"/>
      <c r="BH29" s="111" t="n">
        <f aca="false">VLOOKUP($A29,OPTIONRISK,9,FALSE())</f>
        <v>-6882.28431</v>
      </c>
      <c r="BI29" s="111" t="n">
        <f aca="false">VLOOKUP($A29,OPTIONRISK,10,FALSE())</f>
        <v>227.386513894593</v>
      </c>
      <c r="BJ29" s="112" t="n">
        <f aca="false">AVERAGE(VLOOKUP($A29,HEDGE,14,FALSE())*-1,VLOOKUP($A29,HEDGE,15,FALSE()))/5</f>
        <v>-0.018396727</v>
      </c>
    </row>
    <row r="30" customFormat="false" ht="12.75" hidden="false" customHeight="false" outlineLevel="0" collapsed="false">
      <c r="A30" s="14" t="n">
        <v>37469</v>
      </c>
      <c r="B30" s="73" t="n">
        <f aca="false">G30+L30+M30+N30+K30+Z30</f>
        <v>-6.14285444</v>
      </c>
      <c r="C30" s="112" t="n">
        <f aca="false">H30+BJ30+'basis opt greeks'!E29</f>
        <v>-0.019409605</v>
      </c>
      <c r="D30" s="116" t="n">
        <f aca="false">I30+BH30+'basis opt greeks'!C28</f>
        <v>-7270.431314</v>
      </c>
      <c r="E30" s="116" t="n">
        <f aca="false">J30+BI30+'basis opt greeks'!D28</f>
        <v>225.18608843258</v>
      </c>
      <c r="F30" s="116"/>
      <c r="G30" s="73" t="n">
        <f aca="false">DSUM(OPTTRADES,G$9,$A542:$A543)</f>
        <v>0</v>
      </c>
      <c r="H30" s="73" t="n">
        <f aca="false">DSUM(OPTTRADES,H$9,$A542:$A543)</f>
        <v>0</v>
      </c>
      <c r="I30" s="73" t="n">
        <f aca="false">DSUM(OPTTRADES,I$9,$A542:$A543)</f>
        <v>0</v>
      </c>
      <c r="J30" s="73" t="n">
        <f aca="false">DSUM(OPTTRADES,J$9,$A542:$A543)</f>
        <v>0</v>
      </c>
      <c r="K30" s="73" t="n">
        <f aca="false">'basis opt greeks'!B28</f>
        <v>0</v>
      </c>
      <c r="L30" s="73" t="n">
        <f aca="false">'HEDGE QUANTITIES'!B25</f>
        <v>-6.35255055</v>
      </c>
      <c r="M30" s="73" t="n">
        <f aca="false">'BASIS POSITION'!B31</f>
        <v>0</v>
      </c>
      <c r="N30" s="73" t="n">
        <f aca="false">V30+AP30</f>
        <v>0</v>
      </c>
      <c r="O30" s="7" t="n">
        <f aca="false">VLOOKUP(A30,PARAMS,6,FALSE())</f>
        <v>4.29</v>
      </c>
      <c r="Q30" s="113" t="n">
        <f aca="false">DDE("TWINDDE","RSFRecord","NGc21 LAST")</f>
        <v>0</v>
      </c>
      <c r="R30" s="7" t="n">
        <f aca="false">VLOOKUP(A30,PARAMS,2,FALSE())</f>
        <v>4.29</v>
      </c>
      <c r="S30" s="113" t="n">
        <f aca="false">IF(SETTLE="SETTLE",O30+P30,IF(SETTLE="options",R30,IF(Q30&gt;0,Q30,O30+P30)))</f>
        <v>4.29</v>
      </c>
      <c r="T30" s="113" t="n">
        <f aca="false">ROUND(S30-O30,2)</f>
        <v>0</v>
      </c>
      <c r="U30" s="117" t="n">
        <f aca="false">K30+L30</f>
        <v>-6.35255055</v>
      </c>
      <c r="V30" s="73" t="n">
        <f aca="false">VLOOKUP(A30,eastgamma,HLOOKUP(T30,eastgamma,2),FALSE())</f>
        <v>0</v>
      </c>
      <c r="W30" s="73"/>
      <c r="X30" s="73" t="n">
        <f aca="false">K30+L30+Z30</f>
        <v>-6.14285444</v>
      </c>
      <c r="Y30" s="113"/>
      <c r="Z30" s="118" t="n">
        <v>0.20969611</v>
      </c>
      <c r="AA30" s="113"/>
      <c r="AB30" s="118" t="n">
        <v>0.20496502</v>
      </c>
      <c r="AC30" s="119"/>
      <c r="AD30" s="73" t="n">
        <f aca="false">Z30-AB30</f>
        <v>0.0047310900000001</v>
      </c>
      <c r="AF30" s="73" t="n">
        <v>0.32933706</v>
      </c>
      <c r="AO30" s="7" t="n">
        <f aca="false">T30</f>
        <v>0</v>
      </c>
      <c r="AP30" s="73" t="n">
        <f aca="false">VLOOKUP($A30,westgamma,HLOOKUP(AO30,eastgamma,2),FALSE())</f>
        <v>0</v>
      </c>
      <c r="AQ30" s="73"/>
      <c r="AR30" s="73"/>
      <c r="AS30" s="113"/>
      <c r="AT30" s="113"/>
      <c r="AU30" s="113"/>
      <c r="AV30" s="113"/>
      <c r="AW30" s="119"/>
      <c r="BH30" s="111" t="n">
        <f aca="false">VLOOKUP($A30,OPTIONRISK,9,FALSE())</f>
        <v>-7270.431314</v>
      </c>
      <c r="BI30" s="111" t="n">
        <f aca="false">VLOOKUP($A30,OPTIONRISK,10,FALSE())</f>
        <v>225.18608843258</v>
      </c>
      <c r="BJ30" s="112" t="n">
        <f aca="false">AVERAGE(VLOOKUP($A30,HEDGE,14,FALSE())*-1,VLOOKUP($A30,HEDGE,15,FALSE()))/5</f>
        <v>-0.019409605</v>
      </c>
    </row>
    <row r="31" customFormat="false" ht="12.75" hidden="false" customHeight="false" outlineLevel="0" collapsed="false">
      <c r="A31" s="14" t="n">
        <v>37500</v>
      </c>
      <c r="B31" s="73" t="n">
        <f aca="false">G31+L31+M31+N31+K31+Z31</f>
        <v>-6.12819112</v>
      </c>
      <c r="C31" s="112" t="n">
        <f aca="false">H31+BJ31+'basis opt greeks'!E30</f>
        <v>-0.021951151</v>
      </c>
      <c r="D31" s="116" t="n">
        <f aca="false">I31+BH31+'basis opt greeks'!C29</f>
        <v>-7750.390053</v>
      </c>
      <c r="E31" s="116" t="n">
        <f aca="false">J31+BI31+'basis opt greeks'!D29</f>
        <v>227.109491033539</v>
      </c>
      <c r="F31" s="116"/>
      <c r="G31" s="73" t="n">
        <f aca="false">DSUM(OPTTRADES,G$9,$A544:$A545)</f>
        <v>0</v>
      </c>
      <c r="H31" s="73" t="n">
        <f aca="false">DSUM(OPTTRADES,H$9,$A544:$A545)</f>
        <v>0</v>
      </c>
      <c r="I31" s="73" t="n">
        <f aca="false">DSUM(OPTTRADES,I$9,$A544:$A545)</f>
        <v>0</v>
      </c>
      <c r="J31" s="73" t="n">
        <f aca="false">DSUM(OPTTRADES,J$9,$A544:$A545)</f>
        <v>0</v>
      </c>
      <c r="K31" s="73" t="n">
        <f aca="false">'basis opt greeks'!B29</f>
        <v>0</v>
      </c>
      <c r="L31" s="73" t="n">
        <f aca="false">'HEDGE QUANTITIES'!B26</f>
        <v>-6.41237302</v>
      </c>
      <c r="M31" s="73" t="n">
        <f aca="false">'BASIS POSITION'!B32</f>
        <v>0</v>
      </c>
      <c r="N31" s="73" t="n">
        <f aca="false">V31+AP31</f>
        <v>0</v>
      </c>
      <c r="O31" s="7" t="n">
        <f aca="false">VLOOKUP(A31,PARAMS,6,FALSE())</f>
        <v>4.28</v>
      </c>
      <c r="Q31" s="113" t="n">
        <f aca="false">DDE("TWINDDE","RSFRecord","NGc22 LAST")</f>
        <v>0</v>
      </c>
      <c r="R31" s="7" t="n">
        <f aca="false">VLOOKUP(A31,PARAMS,2,FALSE())</f>
        <v>4.28</v>
      </c>
      <c r="S31" s="113" t="n">
        <f aca="false">IF(SETTLE="SETTLE",O31+P31,IF(SETTLE="options",R31,IF(Q31&gt;0,Q31,O31+P31)))</f>
        <v>4.28</v>
      </c>
      <c r="T31" s="113" t="n">
        <f aca="false">ROUND(S31-O31,2)</f>
        <v>0</v>
      </c>
      <c r="U31" s="117" t="n">
        <f aca="false">K31+L31</f>
        <v>-6.41237302</v>
      </c>
      <c r="V31" s="73" t="n">
        <f aca="false">VLOOKUP(A31,eastgamma,HLOOKUP(T31,eastgamma,2),FALSE())</f>
        <v>0</v>
      </c>
      <c r="W31" s="73"/>
      <c r="X31" s="73" t="n">
        <f aca="false">K31+L31+Z31</f>
        <v>-6.12819112</v>
      </c>
      <c r="Y31" s="113"/>
      <c r="Z31" s="118" t="n">
        <v>0.2841819</v>
      </c>
      <c r="AA31" s="113"/>
      <c r="AB31" s="118" t="n">
        <v>0.20853455</v>
      </c>
      <c r="AC31" s="119"/>
      <c r="AD31" s="73" t="n">
        <f aca="false">Z31-AB31</f>
        <v>0.0756473500000001</v>
      </c>
      <c r="AF31" s="73" t="n">
        <v>0.38141053</v>
      </c>
      <c r="AO31" s="7" t="n">
        <f aca="false">T31</f>
        <v>0</v>
      </c>
      <c r="AP31" s="73" t="n">
        <f aca="false">VLOOKUP($A31,westgamma,HLOOKUP(AO31,eastgamma,2),FALSE())</f>
        <v>0</v>
      </c>
      <c r="AQ31" s="73"/>
      <c r="AR31" s="73"/>
      <c r="AS31" s="113"/>
      <c r="AT31" s="113"/>
      <c r="AU31" s="113"/>
      <c r="AV31" s="113"/>
      <c r="AW31" s="119"/>
      <c r="BH31" s="111" t="n">
        <f aca="false">VLOOKUP($A31,OPTIONRISK,9,FALSE())</f>
        <v>-7750.390053</v>
      </c>
      <c r="BI31" s="111" t="n">
        <f aca="false">VLOOKUP($A31,OPTIONRISK,10,FALSE())</f>
        <v>227.109491033539</v>
      </c>
      <c r="BJ31" s="112" t="n">
        <f aca="false">AVERAGE(VLOOKUP($A31,HEDGE,14,FALSE())*-1,VLOOKUP($A31,HEDGE,15,FALSE()))/5</f>
        <v>-0.021951151</v>
      </c>
    </row>
    <row r="32" customFormat="false" ht="12.75" hidden="false" customHeight="false" outlineLevel="0" collapsed="false">
      <c r="A32" s="14" t="n">
        <v>37530</v>
      </c>
      <c r="B32" s="73" t="n">
        <f aca="false">G32+L32+M32+N32+K32+Z32</f>
        <v>9.22713203</v>
      </c>
      <c r="C32" s="112" t="n">
        <f aca="false">H32+BJ32+'basis opt greeks'!E31</f>
        <v>-0.017582858</v>
      </c>
      <c r="D32" s="116" t="n">
        <f aca="false">I32+BH32+'basis opt greeks'!C30</f>
        <v>-6357.56389308524</v>
      </c>
      <c r="E32" s="116" t="n">
        <f aca="false">J32+BI32+'basis opt greeks'!D30</f>
        <v>188.973832579206</v>
      </c>
      <c r="F32" s="116"/>
      <c r="G32" s="73" t="n">
        <f aca="false">DSUM(OPTTRADES,G$9,$A546:$A547)</f>
        <v>0</v>
      </c>
      <c r="H32" s="73" t="n">
        <f aca="false">DSUM(OPTTRADES,H$9,$A546:$A547)</f>
        <v>0</v>
      </c>
      <c r="I32" s="73" t="n">
        <f aca="false">DSUM(OPTTRADES,I$9,$A546:$A547)</f>
        <v>0</v>
      </c>
      <c r="J32" s="73" t="n">
        <f aca="false">DSUM(OPTTRADES,J$9,$A546:$A547)</f>
        <v>0</v>
      </c>
      <c r="K32" s="73" t="n">
        <f aca="false">'basis opt greeks'!B30</f>
        <v>0.848256</v>
      </c>
      <c r="L32" s="73" t="n">
        <f aca="false">'HEDGE QUANTITIES'!B27</f>
        <v>8.06888937</v>
      </c>
      <c r="M32" s="73" t="n">
        <f aca="false">'BASIS POSITION'!B33</f>
        <v>0</v>
      </c>
      <c r="N32" s="73" t="n">
        <f aca="false">V32+AP32</f>
        <v>0</v>
      </c>
      <c r="O32" s="7" t="n">
        <f aca="false">VLOOKUP(A32,PARAMS,6,FALSE())</f>
        <v>4.38</v>
      </c>
      <c r="Q32" s="113" t="n">
        <f aca="false">DDE("TWINDDE","RSFRecord","NGc23 LAST")</f>
        <v>0</v>
      </c>
      <c r="R32" s="7" t="n">
        <f aca="false">VLOOKUP(A32,PARAMS,2,FALSE())</f>
        <v>4.38</v>
      </c>
      <c r="S32" s="113" t="n">
        <f aca="false">IF(SETTLE="SETTLE",O32+P32,IF(SETTLE="options",R32,IF(Q32&gt;0,Q32,O32+P32)))</f>
        <v>4.38</v>
      </c>
      <c r="T32" s="113" t="n">
        <f aca="false">ROUND(S32-O32,2)</f>
        <v>0</v>
      </c>
      <c r="U32" s="117" t="n">
        <f aca="false">K32+L32</f>
        <v>8.91714537</v>
      </c>
      <c r="V32" s="73" t="n">
        <f aca="false">VLOOKUP(A32,eastgamma,HLOOKUP(T32,eastgamma,2),FALSE())</f>
        <v>0</v>
      </c>
      <c r="W32" s="73"/>
      <c r="X32" s="73" t="n">
        <f aca="false">K32+L32+Z32</f>
        <v>9.22713203</v>
      </c>
      <c r="Y32" s="113"/>
      <c r="Z32" s="118" t="n">
        <v>0.30998666</v>
      </c>
      <c r="AA32" s="113"/>
      <c r="AB32" s="118" t="n">
        <v>0.28256104</v>
      </c>
      <c r="AC32" s="119"/>
      <c r="AD32" s="73" t="n">
        <f aca="false">Z32-AB32</f>
        <v>0.0274256200000002</v>
      </c>
      <c r="AF32" s="73" t="n">
        <v>0.40156903</v>
      </c>
      <c r="AO32" s="7" t="n">
        <f aca="false">T32</f>
        <v>0</v>
      </c>
      <c r="AP32" s="73" t="n">
        <f aca="false">VLOOKUP($A32,westgamma,HLOOKUP(AO32,eastgamma,2),FALSE())</f>
        <v>0</v>
      </c>
      <c r="AQ32" s="73"/>
      <c r="AR32" s="73"/>
      <c r="AS32" s="113"/>
      <c r="AT32" s="113"/>
      <c r="AU32" s="113"/>
      <c r="AV32" s="113"/>
      <c r="AW32" s="119"/>
      <c r="BH32" s="111" t="n">
        <f aca="false">VLOOKUP($A32,OPTIONRISK,9,FALSE())</f>
        <v>-7534.902284</v>
      </c>
      <c r="BI32" s="111" t="n">
        <f aca="false">VLOOKUP($A32,OPTIONRISK,10,FALSE())</f>
        <v>212.507003422314</v>
      </c>
      <c r="BJ32" s="112" t="n">
        <f aca="false">AVERAGE(VLOOKUP($A32,HEDGE,14,FALSE())*-1,VLOOKUP($A32,HEDGE,15,FALSE()))/5</f>
        <v>-0.017582858</v>
      </c>
    </row>
    <row r="33" customFormat="false" ht="12.75" hidden="false" customHeight="false" outlineLevel="0" collapsed="false">
      <c r="A33" s="14" t="n">
        <v>37561</v>
      </c>
      <c r="B33" s="73" t="n">
        <f aca="false">G33+L33+M33+N33+K33+Z33</f>
        <v>-58.70821242</v>
      </c>
      <c r="C33" s="112" t="n">
        <f aca="false">H33+BJ33+'basis opt greeks'!E32</f>
        <v>-0.078168701</v>
      </c>
      <c r="D33" s="116" t="n">
        <f aca="false">I33+BH33+'basis opt greeks'!C31</f>
        <v>-11855.2853504464</v>
      </c>
      <c r="E33" s="116" t="n">
        <f aca="false">J33+BI33+'basis opt greeks'!D31</f>
        <v>269.288012041619</v>
      </c>
      <c r="F33" s="116"/>
      <c r="G33" s="73" t="n">
        <f aca="false">DSUM(OPTTRADES,G$9,$A548:$A549)</f>
        <v>0</v>
      </c>
      <c r="H33" s="73" t="n">
        <f aca="false">DSUM(OPTTRADES,H$9,$A548:$A549)</f>
        <v>0</v>
      </c>
      <c r="I33" s="73" t="n">
        <f aca="false">DSUM(OPTTRADES,I$9,$A548:$A549)</f>
        <v>0</v>
      </c>
      <c r="J33" s="73" t="n">
        <f aca="false">DSUM(OPTTRADES,J$9,$A548:$A549)</f>
        <v>0</v>
      </c>
      <c r="K33" s="73" t="n">
        <f aca="false">'basis opt greeks'!B31</f>
        <v>0.904492</v>
      </c>
      <c r="L33" s="73" t="n">
        <f aca="false">'HEDGE QUANTITIES'!B28</f>
        <v>-59.85156654</v>
      </c>
      <c r="M33" s="73" t="n">
        <f aca="false">'BASIS POSITION'!B34</f>
        <v>0</v>
      </c>
      <c r="N33" s="73" t="n">
        <f aca="false">V33+AP33</f>
        <v>0</v>
      </c>
      <c r="O33" s="7" t="n">
        <f aca="false">VLOOKUP(A33,PARAMS,6,FALSE())</f>
        <v>4.47</v>
      </c>
      <c r="Q33" s="113" t="n">
        <f aca="false">DDE("TWINDDE","RSFRecord","NGc24 LAST")</f>
        <v>4.43</v>
      </c>
      <c r="R33" s="7" t="n">
        <f aca="false">VLOOKUP(A33,PARAMS,2,FALSE())</f>
        <v>4.47</v>
      </c>
      <c r="S33" s="113" t="n">
        <f aca="false">IF(SETTLE="SETTLE",O33+P33,IF(SETTLE="options",R33,IF(Q33&gt;0,Q33,O33+P33)))</f>
        <v>4.47</v>
      </c>
      <c r="T33" s="113" t="n">
        <f aca="false">ROUND(S33-O33,2)</f>
        <v>0</v>
      </c>
      <c r="U33" s="117" t="n">
        <f aca="false">K33+L33</f>
        <v>-58.94707454</v>
      </c>
      <c r="V33" s="73" t="n">
        <f aca="false">VLOOKUP(A33,eastgamma,HLOOKUP(T33,eastgamma,2),FALSE())</f>
        <v>0</v>
      </c>
      <c r="W33" s="73"/>
      <c r="X33" s="73" t="n">
        <f aca="false">K33+L33+Z33</f>
        <v>-58.70821242</v>
      </c>
      <c r="Y33" s="113"/>
      <c r="Z33" s="118" t="n">
        <v>0.23886212</v>
      </c>
      <c r="AA33" s="113"/>
      <c r="AB33" s="118" t="n">
        <v>0.30816879</v>
      </c>
      <c r="AC33" s="119"/>
      <c r="AD33" s="73" t="n">
        <f aca="false">Z33-AB33</f>
        <v>-0.0693066700000004</v>
      </c>
      <c r="AF33" s="73" t="n">
        <v>0.46468691</v>
      </c>
      <c r="AO33" s="7" t="n">
        <f aca="false">T33</f>
        <v>0</v>
      </c>
      <c r="AP33" s="73" t="n">
        <f aca="false">VLOOKUP($A33,westgamma,HLOOKUP(AO33,eastgamma,2),FALSE())</f>
        <v>0</v>
      </c>
      <c r="AQ33" s="73"/>
      <c r="AR33" s="73"/>
      <c r="AS33" s="113"/>
      <c r="AT33" s="113"/>
      <c r="AU33" s="113"/>
      <c r="AV33" s="113"/>
      <c r="AW33" s="119"/>
      <c r="BH33" s="111" t="n">
        <f aca="false">VLOOKUP($A33,OPTIONRISK,9,FALSE())</f>
        <v>-13125.123619</v>
      </c>
      <c r="BI33" s="111" t="n">
        <f aca="false">VLOOKUP($A33,OPTIONRISK,10,FALSE())</f>
        <v>293.278151676934</v>
      </c>
      <c r="BJ33" s="112" t="n">
        <f aca="false">AVERAGE(VLOOKUP($A33,HEDGE,14,FALSE())*-1,VLOOKUP($A33,HEDGE,15,FALSE()))/5</f>
        <v>-0.078168701</v>
      </c>
    </row>
    <row r="34" customFormat="false" ht="12.75" hidden="false" customHeight="false" outlineLevel="0" collapsed="false">
      <c r="A34" s="14" t="n">
        <v>37591</v>
      </c>
      <c r="B34" s="73" t="n">
        <f aca="false">G34+L34+M34+N34+K34+Z34</f>
        <v>9.981424106</v>
      </c>
      <c r="C34" s="112" t="n">
        <f aca="false">H34+BJ34+'basis opt greeks'!E33</f>
        <v>-0.270898798</v>
      </c>
      <c r="D34" s="116" t="n">
        <f aca="false">I34+BH34+'basis opt greeks'!C32</f>
        <v>-40803.9434880859</v>
      </c>
      <c r="E34" s="116" t="n">
        <f aca="false">J34+BI34+'basis opt greeks'!D32</f>
        <v>608.566167946666</v>
      </c>
      <c r="F34" s="116"/>
      <c r="G34" s="73" t="n">
        <f aca="false">DSUM(OPTTRADES,G$9,$A550:$A551)</f>
        <v>0</v>
      </c>
      <c r="H34" s="73" t="n">
        <f aca="false">DSUM(OPTTRADES,H$9,$A550:$A551)</f>
        <v>0</v>
      </c>
      <c r="I34" s="73" t="n">
        <f aca="false">DSUM(OPTTRADES,I$9,$A550:$A551)</f>
        <v>0</v>
      </c>
      <c r="J34" s="73" t="n">
        <f aca="false">DSUM(OPTTRADES,J$9,$A550:$A551)</f>
        <v>0</v>
      </c>
      <c r="K34" s="73" t="n">
        <f aca="false">'basis opt greeks'!B32</f>
        <v>2.638769</v>
      </c>
      <c r="L34" s="73" t="n">
        <f aca="false">'HEDGE QUANTITIES'!B29</f>
        <v>5.63722759</v>
      </c>
      <c r="M34" s="73" t="n">
        <f aca="false">'BASIS POSITION'!B35</f>
        <v>0</v>
      </c>
      <c r="N34" s="73" t="n">
        <f aca="false">V34+AP34</f>
        <v>0.320175736</v>
      </c>
      <c r="O34" s="7" t="n">
        <f aca="false">VLOOKUP(A34,PARAMS,6,FALSE())</f>
        <v>4.485</v>
      </c>
      <c r="Q34" s="113" t="n">
        <f aca="false">DDE("TWINDDE","RSFRecord","NGc25 LAST")</f>
        <v>4.45</v>
      </c>
      <c r="R34" s="7" t="n">
        <f aca="false">VLOOKUP(A34,PARAMS,2,FALSE())</f>
        <v>4.43</v>
      </c>
      <c r="S34" s="113" t="n">
        <f aca="false">IF(SETTLE="SETTLE",O34+P34,IF(SETTLE="options",R34,IF(Q34&gt;0,Q34,O34+P34)))</f>
        <v>4.43</v>
      </c>
      <c r="T34" s="113" t="n">
        <f aca="false">ROUND(S34-O34,2)</f>
        <v>-0.06</v>
      </c>
      <c r="U34" s="117" t="n">
        <f aca="false">K34+L34</f>
        <v>8.27599659</v>
      </c>
      <c r="V34" s="73" t="n">
        <f aca="false">VLOOKUP(A34,eastgamma,HLOOKUP(T34,eastgamma,2),FALSE())</f>
        <v>-0.147103312</v>
      </c>
      <c r="W34" s="73"/>
      <c r="X34" s="73" t="n">
        <f aca="false">K34+L34+Z34</f>
        <v>9.66124837</v>
      </c>
      <c r="Y34" s="113"/>
      <c r="Z34" s="118" t="n">
        <v>1.38525178</v>
      </c>
      <c r="AA34" s="113"/>
      <c r="AB34" s="118" t="n">
        <v>0.2374247</v>
      </c>
      <c r="AC34" s="119"/>
      <c r="AD34" s="73" t="n">
        <f aca="false">Z34-AB34</f>
        <v>1.14782708</v>
      </c>
      <c r="AF34" s="73" t="n">
        <v>0.51589883</v>
      </c>
      <c r="AO34" s="7" t="n">
        <f aca="false">T34</f>
        <v>-0.06</v>
      </c>
      <c r="AP34" s="73" t="n">
        <f aca="false">VLOOKUP($A34,westgamma,HLOOKUP(AO34,eastgamma,2),FALSE())</f>
        <v>0.467279048</v>
      </c>
      <c r="AQ34" s="73"/>
      <c r="AR34" s="73"/>
      <c r="AS34" s="113"/>
      <c r="AT34" s="113"/>
      <c r="AU34" s="113"/>
      <c r="AV34" s="113"/>
      <c r="AW34" s="119"/>
      <c r="BH34" s="111" t="n">
        <f aca="false">VLOOKUP($A34,OPTIONRISK,9,FALSE())</f>
        <v>-40290.492226</v>
      </c>
      <c r="BI34" s="111" t="n">
        <f aca="false">VLOOKUP($A34,OPTIONRISK,10,FALSE())</f>
        <v>611.538967556468</v>
      </c>
      <c r="BJ34" s="112" t="n">
        <f aca="false">AVERAGE(VLOOKUP($A34,HEDGE,14,FALSE())*-1,VLOOKUP($A34,HEDGE,15,FALSE()))/5</f>
        <v>-0.270898798</v>
      </c>
    </row>
    <row r="35" customFormat="false" ht="12.75" hidden="false" customHeight="false" outlineLevel="0" collapsed="false">
      <c r="A35" s="14" t="n">
        <v>37622</v>
      </c>
      <c r="B35" s="73" t="n">
        <f aca="false">G35+L35+M35+N35+K35+Z35</f>
        <v>6.44462902</v>
      </c>
      <c r="C35" s="112" t="n">
        <f aca="false">H35+BJ35+'basis opt greeks'!E34</f>
        <v>-0.045144615</v>
      </c>
      <c r="D35" s="116" t="n">
        <f aca="false">I35+BH35+'basis opt greeks'!C33</f>
        <v>76083.4879202324</v>
      </c>
      <c r="E35" s="116" t="n">
        <f aca="false">J35+BI35+'basis opt greeks'!D33</f>
        <v>-1021.4249970475</v>
      </c>
      <c r="F35" s="116"/>
      <c r="G35" s="73" t="n">
        <f aca="false">DSUM(OPTTRADES,G$9,$A552:$A553)</f>
        <v>0</v>
      </c>
      <c r="H35" s="73" t="n">
        <f aca="false">DSUM(OPTTRADES,H$9,$A552:$A553)</f>
        <v>0</v>
      </c>
      <c r="I35" s="73" t="n">
        <f aca="false">DSUM(OPTTRADES,I$9,$A552:$A553)</f>
        <v>0</v>
      </c>
      <c r="J35" s="73" t="n">
        <f aca="false">DSUM(OPTTRADES,J$9,$A552:$A553)</f>
        <v>0</v>
      </c>
      <c r="K35" s="73" t="n">
        <f aca="false">'basis opt greeks'!B33</f>
        <v>2.982442</v>
      </c>
      <c r="L35" s="73" t="n">
        <f aca="false">'HEDGE QUANTITIES'!B30</f>
        <v>2.76415301</v>
      </c>
      <c r="M35" s="73" t="n">
        <f aca="false">'BASIS POSITION'!B36</f>
        <v>0</v>
      </c>
      <c r="N35" s="73" t="n">
        <f aca="false">V35+AP35</f>
        <v>-0.67977699</v>
      </c>
      <c r="O35" s="7" t="n">
        <f aca="false">VLOOKUP(A35,PARAMS,6,FALSE())</f>
        <v>4.31</v>
      </c>
      <c r="Q35" s="113" t="n">
        <f aca="false">DDE("TWINDDE","RSFRecord","NGc26 LAST")</f>
        <v>0</v>
      </c>
      <c r="R35" s="7" t="n">
        <f aca="false">VLOOKUP(A35,PARAMS,2,FALSE())</f>
        <v>4.45</v>
      </c>
      <c r="S35" s="113" t="n">
        <f aca="false">IF(SETTLE="SETTLE",O35+P35,IF(SETTLE="options",R35,IF(Q35&gt;0,Q35,O35+P35)))</f>
        <v>4.45</v>
      </c>
      <c r="T35" s="113" t="n">
        <f aca="false">ROUND(S35-O35,2)</f>
        <v>0.14</v>
      </c>
      <c r="U35" s="117" t="n">
        <f aca="false">K35+L35</f>
        <v>5.74659501</v>
      </c>
      <c r="V35" s="73" t="n">
        <f aca="false">VLOOKUP(A35,eastgamma,HLOOKUP(T35,eastgamma,2),FALSE())</f>
        <v>0.267437476</v>
      </c>
      <c r="W35" s="73"/>
      <c r="X35" s="73" t="n">
        <f aca="false">K35+L35+Z35</f>
        <v>7.12440601</v>
      </c>
      <c r="Y35" s="113"/>
      <c r="Z35" s="118" t="n">
        <v>1.377811</v>
      </c>
      <c r="AA35" s="113"/>
      <c r="AB35" s="118" t="n">
        <v>1.37670097</v>
      </c>
      <c r="AC35" s="119"/>
      <c r="AD35" s="73" t="n">
        <f aca="false">Z35-AB35</f>
        <v>0.0011100299999991</v>
      </c>
      <c r="AF35" s="73" t="n">
        <v>0.51654001</v>
      </c>
      <c r="AO35" s="7" t="n">
        <f aca="false">T35</f>
        <v>0.14</v>
      </c>
      <c r="AP35" s="73" t="n">
        <f aca="false">VLOOKUP($A35,westgamma,HLOOKUP(AO35,eastgamma,2),FALSE())</f>
        <v>-0.947214466</v>
      </c>
      <c r="AQ35" s="73"/>
      <c r="AR35" s="73"/>
      <c r="AS35" s="113"/>
      <c r="AT35" s="113"/>
      <c r="AU35" s="113"/>
      <c r="AV35" s="113"/>
      <c r="AW35" s="119"/>
      <c r="BH35" s="111" t="n">
        <f aca="false">VLOOKUP($A35,OPTIONRISK,9,FALSE())</f>
        <v>76715.137821</v>
      </c>
      <c r="BI35" s="111" t="n">
        <f aca="false">VLOOKUP($A35,OPTIONRISK,10,FALSE())</f>
        <v>-1019.5849705681</v>
      </c>
      <c r="BJ35" s="112" t="n">
        <f aca="false">AVERAGE(VLOOKUP($A35,HEDGE,14,FALSE())*-1,VLOOKUP($A35,HEDGE,15,FALSE()))/5</f>
        <v>-0.045144615</v>
      </c>
    </row>
    <row r="36" customFormat="false" ht="12.75" hidden="false" customHeight="false" outlineLevel="0" collapsed="false">
      <c r="A36" s="14" t="n">
        <v>37653</v>
      </c>
      <c r="B36" s="73" t="n">
        <f aca="false">G36+L36+M36+N36+K36+Z36</f>
        <v>-49.51108194</v>
      </c>
      <c r="C36" s="112" t="n">
        <f aca="false">H36+BJ36+'basis opt greeks'!E35</f>
        <v>-0.049877768</v>
      </c>
      <c r="D36" s="116" t="n">
        <f aca="false">I36+BH36+'basis opt greeks'!C34</f>
        <v>-13192.1251553688</v>
      </c>
      <c r="E36" s="116" t="n">
        <f aca="false">J36+BI36+'basis opt greeks'!D34</f>
        <v>223.350956506801</v>
      </c>
      <c r="F36" s="116"/>
      <c r="G36" s="73" t="n">
        <f aca="false">DSUM(OPTTRADES,G$9,$A554:$A555)</f>
        <v>0</v>
      </c>
      <c r="H36" s="73" t="n">
        <f aca="false">DSUM(OPTTRADES,H$9,$A554:$A555)</f>
        <v>0</v>
      </c>
      <c r="I36" s="73" t="n">
        <f aca="false">DSUM(OPTTRADES,I$9,$A554:$A555)</f>
        <v>0</v>
      </c>
      <c r="J36" s="73" t="n">
        <f aca="false">DSUM(OPTTRADES,J$9,$A554:$A555)</f>
        <v>0</v>
      </c>
      <c r="K36" s="73" t="n">
        <f aca="false">'basis opt greeks'!B34</f>
        <v>3.55492</v>
      </c>
      <c r="L36" s="73" t="n">
        <f aca="false">'HEDGE QUANTITIES'!B31</f>
        <v>-54.2398195</v>
      </c>
      <c r="M36" s="73" t="n">
        <f aca="false">'BASIS POSITION'!B37</f>
        <v>0</v>
      </c>
      <c r="N36" s="73" t="n">
        <f aca="false">V36+AP36</f>
        <v>0</v>
      </c>
      <c r="O36" s="7" t="n">
        <f aca="false">VLOOKUP(A36,PARAMS,6,FALSE())</f>
        <v>4.13</v>
      </c>
      <c r="Q36" s="113" t="n">
        <f aca="false">DDE("TWINDDE","RSFRecord","NGc27 LAST")</f>
        <v>0</v>
      </c>
      <c r="R36" s="7" t="n">
        <f aca="false">VLOOKUP(A36,PARAMS,2,FALSE())</f>
        <v>4.13</v>
      </c>
      <c r="S36" s="113" t="n">
        <f aca="false">IF(SETTLE="SETTLE",O36+P36,IF(SETTLE="options",R36,IF(Q36&gt;0,Q36,O36+P36)))</f>
        <v>4.13</v>
      </c>
      <c r="T36" s="113" t="n">
        <f aca="false">ROUND(S36-O36,2)</f>
        <v>0</v>
      </c>
      <c r="U36" s="117" t="n">
        <f aca="false">K36+L36</f>
        <v>-50.6848995</v>
      </c>
      <c r="V36" s="73" t="n">
        <f aca="false">VLOOKUP(A36,eastgamma,HLOOKUP(T36,eastgamma,2),FALSE())</f>
        <v>0</v>
      </c>
      <c r="W36" s="73"/>
      <c r="X36" s="73" t="n">
        <f aca="false">K36+L36+Z36</f>
        <v>-49.51108194</v>
      </c>
      <c r="Y36" s="113"/>
      <c r="Z36" s="118" t="n">
        <v>1.17381756</v>
      </c>
      <c r="AA36" s="113"/>
      <c r="AB36" s="118" t="n">
        <v>1.36909216</v>
      </c>
      <c r="AC36" s="119"/>
      <c r="AD36" s="73" t="n">
        <f aca="false">Z36-AB36</f>
        <v>-0.1952746</v>
      </c>
      <c r="AF36" s="73" t="n">
        <v>2.09259582</v>
      </c>
      <c r="AO36" s="7" t="n">
        <f aca="false">T36</f>
        <v>0</v>
      </c>
      <c r="AP36" s="73" t="n">
        <f aca="false">VLOOKUP($A36,westgamma,HLOOKUP(AO36,eastgamma,2),FALSE())</f>
        <v>0</v>
      </c>
      <c r="AQ36" s="73"/>
      <c r="AR36" s="73"/>
      <c r="AS36" s="113"/>
      <c r="AT36" s="113"/>
      <c r="AU36" s="113"/>
      <c r="AV36" s="113"/>
      <c r="AW36" s="119"/>
      <c r="BH36" s="111" t="n">
        <f aca="false">VLOOKUP($A36,OPTIONRISK,9,FALSE())</f>
        <v>-12680.802418</v>
      </c>
      <c r="BI36" s="111" t="n">
        <f aca="false">VLOOKUP($A36,OPTIONRISK,10,FALSE())</f>
        <v>228.088924572211</v>
      </c>
      <c r="BJ36" s="112" t="n">
        <f aca="false">AVERAGE(VLOOKUP($A36,HEDGE,14,FALSE())*-1,VLOOKUP($A36,HEDGE,15,FALSE()))/5</f>
        <v>-0.049877768</v>
      </c>
    </row>
    <row r="37" customFormat="false" ht="12.75" hidden="false" customHeight="false" outlineLevel="0" collapsed="false">
      <c r="A37" s="14" t="n">
        <v>37681</v>
      </c>
      <c r="B37" s="73" t="n">
        <f aca="false">G37+L37+M37+N37+K37+Z37</f>
        <v>0.22876075</v>
      </c>
      <c r="C37" s="112" t="n">
        <f aca="false">H37+BJ37+'basis opt greeks'!E36</f>
        <v>-0.239615666</v>
      </c>
      <c r="D37" s="116" t="n">
        <f aca="false">I37+BH37+'basis opt greeks'!C35</f>
        <v>-37600.4119558664</v>
      </c>
      <c r="E37" s="116" t="n">
        <f aca="false">J37+BI37+'basis opt greeks'!D35</f>
        <v>431.367341838048</v>
      </c>
      <c r="F37" s="116"/>
      <c r="G37" s="73" t="n">
        <f aca="false">DSUM(OPTTRADES,G$9,$A556:$A557)</f>
        <v>0</v>
      </c>
      <c r="H37" s="73" t="n">
        <f aca="false">DSUM(OPTTRADES,H$9,$A556:$A557)</f>
        <v>0</v>
      </c>
      <c r="I37" s="73" t="n">
        <f aca="false">DSUM(OPTTRADES,I$9,$A556:$A557)</f>
        <v>0</v>
      </c>
      <c r="J37" s="73" t="n">
        <f aca="false">DSUM(OPTTRADES,J$9,$A556:$A557)</f>
        <v>0</v>
      </c>
      <c r="K37" s="73" t="n">
        <f aca="false">'basis opt greeks'!B35</f>
        <v>3.495567</v>
      </c>
      <c r="L37" s="73" t="n">
        <f aca="false">'HEDGE QUANTITIES'!B32</f>
        <v>-4.25437698</v>
      </c>
      <c r="M37" s="73" t="n">
        <f aca="false">'BASIS POSITION'!B38</f>
        <v>0</v>
      </c>
      <c r="N37" s="73" t="n">
        <f aca="false">V37+AP37</f>
        <v>0</v>
      </c>
      <c r="O37" s="7" t="n">
        <f aca="false">VLOOKUP(A37,PARAMS,6,FALSE())</f>
        <v>3.96</v>
      </c>
      <c r="Q37" s="113" t="n">
        <f aca="false">DDE("TWINDDE","RSFRecord","NGc28 LAST")</f>
        <v>0</v>
      </c>
      <c r="R37" s="7" t="n">
        <f aca="false">VLOOKUP(A37,PARAMS,2,FALSE())</f>
        <v>3.96</v>
      </c>
      <c r="S37" s="113" t="n">
        <f aca="false">IF(SETTLE="SETTLE",O37+P37,IF(SETTLE="options",R37,IF(Q37&gt;0,Q37,O37+P37)))</f>
        <v>3.96</v>
      </c>
      <c r="T37" s="113" t="n">
        <f aca="false">ROUND(S37-O37,2)</f>
        <v>0</v>
      </c>
      <c r="U37" s="117" t="n">
        <f aca="false">K37+L37</f>
        <v>-0.75880998</v>
      </c>
      <c r="V37" s="73" t="n">
        <f aca="false">VLOOKUP(A37,eastgamma,HLOOKUP(T37,eastgamma,2),FALSE())</f>
        <v>0</v>
      </c>
      <c r="W37" s="73"/>
      <c r="X37" s="73" t="n">
        <f aca="false">K37+L37+Z37</f>
        <v>0.22876075</v>
      </c>
      <c r="Y37" s="113"/>
      <c r="Z37" s="118" t="n">
        <v>0.98757073</v>
      </c>
      <c r="AA37" s="113"/>
      <c r="AB37" s="118" t="n">
        <v>1.16622094</v>
      </c>
      <c r="AC37" s="119"/>
      <c r="AD37" s="73" t="n">
        <f aca="false">Z37-AB37</f>
        <v>-0.17865021</v>
      </c>
      <c r="AF37" s="73" t="n">
        <v>2.08078547</v>
      </c>
      <c r="AO37" s="7" t="n">
        <f aca="false">T37</f>
        <v>0</v>
      </c>
      <c r="AP37" s="73" t="n">
        <f aca="false">VLOOKUP($A37,westgamma,HLOOKUP(AO37,eastgamma,2),FALSE())</f>
        <v>0</v>
      </c>
      <c r="AQ37" s="73"/>
      <c r="AR37" s="73"/>
      <c r="AS37" s="113"/>
      <c r="AT37" s="113"/>
      <c r="AU37" s="113"/>
      <c r="AV37" s="113"/>
      <c r="AW37" s="119"/>
      <c r="BH37" s="111" t="n">
        <f aca="false">VLOOKUP($A37,OPTIONRISK,9,FALSE())</f>
        <v>-35927.114544</v>
      </c>
      <c r="BI37" s="111" t="n">
        <f aca="false">VLOOKUP($A37,OPTIONRISK,10,FALSE())</f>
        <v>420.467103353867</v>
      </c>
      <c r="BJ37" s="112" t="n">
        <f aca="false">AVERAGE(VLOOKUP($A37,HEDGE,14,FALSE())*-1,VLOOKUP($A37,HEDGE,15,FALSE()))/5</f>
        <v>-0.239615666</v>
      </c>
    </row>
    <row r="38" customFormat="false" ht="12.75" hidden="false" customHeight="false" outlineLevel="0" collapsed="false">
      <c r="A38" s="14" t="n">
        <v>37712</v>
      </c>
      <c r="B38" s="73" t="n">
        <f aca="false">G38+L38+M38+N38+K38+Z38</f>
        <v>1.0652989</v>
      </c>
      <c r="C38" s="112" t="n">
        <f aca="false">H38+BJ38+'basis opt greeks'!E37</f>
        <v>-0.057200486</v>
      </c>
      <c r="D38" s="116" t="n">
        <f aca="false">I38+BH38+'basis opt greeks'!C36</f>
        <v>-13757.9241489004</v>
      </c>
      <c r="E38" s="116" t="n">
        <f aca="false">J38+BI38+'basis opt greeks'!D36</f>
        <v>200.9496501697</v>
      </c>
      <c r="F38" s="116"/>
      <c r="G38" s="73" t="n">
        <f aca="false">DSUM(OPTTRADES,G$9,$A558:$A559)</f>
        <v>0</v>
      </c>
      <c r="H38" s="73" t="n">
        <f aca="false">DSUM(OPTTRADES,H$9,$A558:$A559)</f>
        <v>0</v>
      </c>
      <c r="I38" s="73" t="n">
        <f aca="false">DSUM(OPTTRADES,I$9,$A558:$A559)</f>
        <v>0</v>
      </c>
      <c r="J38" s="73" t="n">
        <f aca="false">DSUM(OPTTRADES,J$9,$A558:$A559)</f>
        <v>0</v>
      </c>
      <c r="K38" s="73" t="n">
        <f aca="false">'basis opt greeks'!B36</f>
        <v>3.603431</v>
      </c>
      <c r="L38" s="73" t="n">
        <f aca="false">'HEDGE QUANTITIES'!B33</f>
        <v>-3.55472305</v>
      </c>
      <c r="M38" s="73" t="n">
        <f aca="false">'BASIS POSITION'!B39</f>
        <v>0</v>
      </c>
      <c r="N38" s="73" t="n">
        <f aca="false">V38+AP38</f>
        <v>0</v>
      </c>
      <c r="O38" s="7" t="n">
        <f aca="false">VLOOKUP(A38,PARAMS,6,FALSE())</f>
        <v>3.925</v>
      </c>
      <c r="Q38" s="113" t="n">
        <f aca="false">DDE("TWINDDE","RSFRecord","NGc29 LAST")</f>
        <v>0</v>
      </c>
      <c r="R38" s="7" t="n">
        <f aca="false">VLOOKUP(A38,PARAMS,2,FALSE())</f>
        <v>3.925</v>
      </c>
      <c r="S38" s="113" t="n">
        <f aca="false">IF(SETTLE="SETTLE",O38+P38,IF(SETTLE="options",R38,IF(Q38&gt;0,Q38,O38+P38)))</f>
        <v>3.925</v>
      </c>
      <c r="T38" s="113" t="n">
        <f aca="false">ROUND(S38-O38,2)</f>
        <v>0</v>
      </c>
      <c r="U38" s="117" t="n">
        <f aca="false">K38+L38</f>
        <v>0.0487079499999998</v>
      </c>
      <c r="V38" s="73" t="n">
        <f aca="false">VLOOKUP(A38,eastgamma,HLOOKUP(T38,eastgamma,2),FALSE())</f>
        <v>0</v>
      </c>
      <c r="W38" s="73"/>
      <c r="X38" s="73" t="n">
        <f aca="false">K38+L38+Z38</f>
        <v>1.0652989</v>
      </c>
      <c r="Y38" s="113"/>
      <c r="Z38" s="118" t="n">
        <v>1.01659095</v>
      </c>
      <c r="AA38" s="113"/>
      <c r="AB38" s="118" t="n">
        <v>0.98103507</v>
      </c>
      <c r="AC38" s="119"/>
      <c r="AD38" s="73" t="n">
        <f aca="false">Z38-AB38</f>
        <v>0.0355558800000001</v>
      </c>
      <c r="AF38" s="73" t="n">
        <v>1.77220758</v>
      </c>
      <c r="AO38" s="7" t="n">
        <f aca="false">T38</f>
        <v>0</v>
      </c>
      <c r="AP38" s="73" t="n">
        <f aca="false">VLOOKUP($A38,westgamma,HLOOKUP(AO38,eastgamma,2),FALSE())</f>
        <v>0</v>
      </c>
      <c r="AQ38" s="73"/>
      <c r="AR38" s="73"/>
      <c r="AS38" s="113"/>
      <c r="AT38" s="113"/>
      <c r="AU38" s="113"/>
      <c r="AV38" s="113"/>
      <c r="AW38" s="119"/>
      <c r="BH38" s="111" t="n">
        <f aca="false">VLOOKUP($A38,OPTIONRISK,9,FALSE())</f>
        <v>-12073.333503</v>
      </c>
      <c r="BI38" s="111" t="n">
        <f aca="false">VLOOKUP($A38,OPTIONRISK,10,FALSE())</f>
        <v>191.31040109514</v>
      </c>
      <c r="BJ38" s="112" t="n">
        <f aca="false">AVERAGE(VLOOKUP($A38,HEDGE,14,FALSE())*-1,VLOOKUP($A38,HEDGE,15,FALSE()))/5</f>
        <v>-0.057200486</v>
      </c>
    </row>
    <row r="39" customFormat="false" ht="12.75" hidden="false" customHeight="false" outlineLevel="0" collapsed="false">
      <c r="A39" s="14" t="n">
        <v>37742</v>
      </c>
      <c r="B39" s="73" t="n">
        <f aca="false">G39+L39+M39+N39+K39+Z39</f>
        <v>0.54619637</v>
      </c>
      <c r="C39" s="112" t="n">
        <f aca="false">H39+BJ39</f>
        <v>-0.05800133</v>
      </c>
      <c r="D39" s="116" t="n">
        <f aca="false">I39+BH39+'basis opt greeks'!C37</f>
        <v>-14012.9057679995</v>
      </c>
      <c r="E39" s="116" t="n">
        <f aca="false">J39+BI39+'basis opt greeks'!D37</f>
        <v>192.852457882343</v>
      </c>
      <c r="F39" s="116"/>
      <c r="G39" s="73" t="n">
        <f aca="false">DSUM(OPTTRADES,G$9,$A560:$A561)</f>
        <v>0</v>
      </c>
      <c r="H39" s="73" t="n">
        <f aca="false">DSUM(OPTTRADES,H$9,$A560:$A561)</f>
        <v>0</v>
      </c>
      <c r="I39" s="73" t="n">
        <f aca="false">DSUM(OPTTRADES,I$9,$A560:$A561)</f>
        <v>0</v>
      </c>
      <c r="J39" s="73" t="n">
        <f aca="false">DSUM(OPTTRADES,J$9,$A560:$A561)</f>
        <v>0</v>
      </c>
      <c r="K39" s="73" t="n">
        <f aca="false">'basis opt greeks'!B37</f>
        <v>3.554814</v>
      </c>
      <c r="L39" s="73" t="n">
        <f aca="false">'HEDGE QUANTITIES'!B34</f>
        <v>-4.1880637</v>
      </c>
      <c r="M39" s="73" t="n">
        <f aca="false">'BASIS POSITION'!B40</f>
        <v>0</v>
      </c>
      <c r="N39" s="73" t="n">
        <f aca="false">V39+AP39</f>
        <v>0</v>
      </c>
      <c r="O39" s="7" t="n">
        <f aca="false">VLOOKUP(A39,PARAMS,6,FALSE())</f>
        <v>3.938</v>
      </c>
      <c r="Q39" s="113" t="n">
        <f aca="false">DDE("TWINDDE","RSFRecord","NGc30 LAST")</f>
        <v>0</v>
      </c>
      <c r="R39" s="7" t="n">
        <f aca="false">VLOOKUP(A39,PARAMS,2,FALSE())</f>
        <v>3.938</v>
      </c>
      <c r="S39" s="113" t="n">
        <f aca="false">IF(SETTLE="SETTLE",O39+P39,IF(SETTLE="options",R39,IF(Q39&gt;0,Q39,O39+P39)))</f>
        <v>3.938</v>
      </c>
      <c r="T39" s="113" t="n">
        <f aca="false">ROUND(S39-O39,2)</f>
        <v>0</v>
      </c>
      <c r="U39" s="117" t="n">
        <f aca="false">K39+L39</f>
        <v>-0.6332497</v>
      </c>
      <c r="V39" s="73" t="n">
        <f aca="false">VLOOKUP(A39,eastgamma,HLOOKUP(T39,eastgamma,2),FALSE())</f>
        <v>0</v>
      </c>
      <c r="W39" s="73"/>
      <c r="X39" s="73" t="n">
        <f aca="false">K39+L39+Z39</f>
        <v>0.54619637</v>
      </c>
      <c r="Y39" s="113"/>
      <c r="Z39" s="118" t="n">
        <v>1.17944607</v>
      </c>
      <c r="AA39" s="113"/>
      <c r="AB39" s="118" t="n">
        <v>1.00971115</v>
      </c>
      <c r="AC39" s="119"/>
      <c r="AD39" s="73" t="n">
        <f aca="false">Z39-AB39</f>
        <v>0.16973492</v>
      </c>
      <c r="AF39" s="73" t="n">
        <v>1.24656823</v>
      </c>
      <c r="AO39" s="7" t="n">
        <f aca="false">T39</f>
        <v>0</v>
      </c>
      <c r="AP39" s="73" t="n">
        <f aca="false">VLOOKUP($A39,westgamma,HLOOKUP(AO39,eastgamma,2),FALSE())</f>
        <v>0</v>
      </c>
      <c r="AQ39" s="73"/>
      <c r="AR39" s="73"/>
      <c r="AS39" s="113"/>
      <c r="AT39" s="113"/>
      <c r="AU39" s="113"/>
      <c r="AV39" s="113"/>
      <c r="AW39" s="119"/>
      <c r="BH39" s="111" t="n">
        <f aca="false">VLOOKUP($A39,OPTIONRISK,9,FALSE())</f>
        <v>-12286.400594</v>
      </c>
      <c r="BI39" s="111" t="n">
        <f aca="false">VLOOKUP($A39,OPTIONRISK,10,FALSE())</f>
        <v>183.76052183436</v>
      </c>
      <c r="BJ39" s="112" t="n">
        <f aca="false">AVERAGE(VLOOKUP($A39,HEDGE,14,FALSE())*-1,VLOOKUP($A39,HEDGE,15,FALSE()))/5</f>
        <v>-0.05800133</v>
      </c>
    </row>
    <row r="40" customFormat="false" ht="12.75" hidden="false" customHeight="false" outlineLevel="0" collapsed="false">
      <c r="A40" s="14" t="n">
        <v>37773</v>
      </c>
      <c r="B40" s="73" t="n">
        <f aca="false">G40+L40+M40+N40+K40+Z40</f>
        <v>0.29719328</v>
      </c>
      <c r="C40" s="112" t="n">
        <f aca="false">H40+BJ40</f>
        <v>-0.05643321</v>
      </c>
      <c r="D40" s="116" t="n">
        <f aca="false">I40+BH40+'basis opt greeks'!C38</f>
        <v>-12302.135623</v>
      </c>
      <c r="E40" s="116" t="n">
        <f aca="false">J40+BI40+'basis opt greeks'!D38</f>
        <v>174.389866940452</v>
      </c>
      <c r="F40" s="116"/>
      <c r="G40" s="73" t="n">
        <f aca="false">DSUM(OPTTRADES,G$9,$A562:$A563)</f>
        <v>0</v>
      </c>
      <c r="H40" s="73" t="n">
        <f aca="false">DSUM(OPTTRADES,H$9,$A562:$A563)</f>
        <v>0</v>
      </c>
      <c r="I40" s="73" t="n">
        <f aca="false">DSUM(OPTTRADES,I$9,$A562:$A563)</f>
        <v>0</v>
      </c>
      <c r="J40" s="73" t="n">
        <f aca="false">DSUM(OPTTRADES,J$9,$A562:$A563)</f>
        <v>0</v>
      </c>
      <c r="K40" s="73" t="n">
        <f aca="false">'basis opt greeks'!B38</f>
        <v>3.3344</v>
      </c>
      <c r="L40" s="73" t="n">
        <f aca="false">'HEDGE QUANTITIES'!B35</f>
        <v>-4.15316301</v>
      </c>
      <c r="M40" s="73" t="n">
        <f aca="false">'BASIS POSITION'!B41</f>
        <v>0</v>
      </c>
      <c r="N40" s="73" t="n">
        <f aca="false">V40+AP40</f>
        <v>0</v>
      </c>
      <c r="O40" s="7" t="n">
        <f aca="false">VLOOKUP(A40,PARAMS,6,FALSE())</f>
        <v>3.943</v>
      </c>
      <c r="Q40" s="113" t="n">
        <f aca="false">DDE("TWINDDE","RSFRecord","NGc31 LAST")</f>
        <v>0</v>
      </c>
      <c r="R40" s="7" t="n">
        <f aca="false">VLOOKUP(A40,PARAMS,2,FALSE())</f>
        <v>3.943</v>
      </c>
      <c r="S40" s="113" t="n">
        <f aca="false">IF(SETTLE="SETTLE",O40+P40,IF(SETTLE="options",R40,IF(Q40&gt;0,Q40,O40+P40)))</f>
        <v>3.943</v>
      </c>
      <c r="T40" s="113" t="n">
        <f aca="false">ROUND(S40-O40,2)</f>
        <v>0</v>
      </c>
      <c r="U40" s="117" t="n">
        <f aca="false">K40+L40</f>
        <v>-0.81876301</v>
      </c>
      <c r="V40" s="73" t="n">
        <f aca="false">VLOOKUP(A40,eastgamma,HLOOKUP(T40,eastgamma,2),FALSE())</f>
        <v>0</v>
      </c>
      <c r="W40" s="73"/>
      <c r="X40" s="73" t="n">
        <f aca="false">K40+L40+Z40</f>
        <v>0.29719328</v>
      </c>
      <c r="Y40" s="113"/>
      <c r="Z40" s="118" t="n">
        <v>1.11595629</v>
      </c>
      <c r="AA40" s="113"/>
      <c r="AB40" s="118" t="n">
        <v>1.17128739</v>
      </c>
      <c r="AC40" s="119"/>
      <c r="AD40" s="73" t="n">
        <f aca="false">Z40-AB40</f>
        <v>-0.0553311000000001</v>
      </c>
      <c r="AF40" s="73" t="n">
        <v>1.14807113</v>
      </c>
      <c r="AO40" s="7" t="n">
        <f aca="false">T40</f>
        <v>0</v>
      </c>
      <c r="AP40" s="73" t="n">
        <f aca="false">VLOOKUP($A40,westgamma,HLOOKUP(AO40,eastgamma,2),FALSE())</f>
        <v>0</v>
      </c>
      <c r="AQ40" s="73"/>
      <c r="AR40" s="73"/>
      <c r="AS40" s="113"/>
      <c r="AT40" s="113"/>
      <c r="AU40" s="113"/>
      <c r="AV40" s="113"/>
      <c r="AW40" s="119"/>
      <c r="BH40" s="111" t="n">
        <f aca="false">VLOOKUP($A40,OPTIONRISK,9,FALSE())</f>
        <v>-12302.135623</v>
      </c>
      <c r="BI40" s="111" t="n">
        <f aca="false">VLOOKUP($A40,OPTIONRISK,10,FALSE())</f>
        <v>174.389866940452</v>
      </c>
      <c r="BJ40" s="112" t="n">
        <f aca="false">AVERAGE(VLOOKUP($A40,HEDGE,14,FALSE())*-1,VLOOKUP($A40,HEDGE,15,FALSE()))/5</f>
        <v>-0.05643321</v>
      </c>
    </row>
    <row r="41" customFormat="false" ht="12.75" hidden="false" customHeight="false" outlineLevel="0" collapsed="false">
      <c r="A41" s="14" t="n">
        <v>37803</v>
      </c>
      <c r="B41" s="73" t="n">
        <f aca="false">G41+L41+M41+N41+K41+Z41</f>
        <v>0.54214718</v>
      </c>
      <c r="C41" s="112" t="n">
        <f aca="false">H41+BJ41</f>
        <v>-0.05444407</v>
      </c>
      <c r="D41" s="116" t="n">
        <f aca="false">I41+BH41+'basis opt greeks'!C39</f>
        <v>-12467.544797</v>
      </c>
      <c r="E41" s="116" t="n">
        <f aca="false">J41+BI41+'basis opt greeks'!D39</f>
        <v>169.755332511978</v>
      </c>
      <c r="F41" s="116"/>
      <c r="G41" s="73" t="n">
        <f aca="false">DSUM(OPTTRADES,G$9,$A564:$A565)</f>
        <v>0</v>
      </c>
      <c r="H41" s="73" t="n">
        <f aca="false">DSUM(OPTTRADES,H$9,$A564:$A565)</f>
        <v>0</v>
      </c>
      <c r="I41" s="73" t="n">
        <f aca="false">DSUM(OPTTRADES,I$9,$A564:$A565)</f>
        <v>0</v>
      </c>
      <c r="J41" s="73" t="n">
        <f aca="false">DSUM(OPTTRADES,J$9,$A564:$A565)</f>
        <v>0</v>
      </c>
      <c r="K41" s="73" t="n">
        <f aca="false">'basis opt greeks'!B39</f>
        <v>3.3013</v>
      </c>
      <c r="L41" s="73" t="n">
        <f aca="false">'HEDGE QUANTITIES'!B36</f>
        <v>-4.0602059</v>
      </c>
      <c r="M41" s="73" t="n">
        <f aca="false">'BASIS POSITION'!B42</f>
        <v>0</v>
      </c>
      <c r="N41" s="73" t="n">
        <f aca="false">V41+AP41</f>
        <v>0</v>
      </c>
      <c r="O41" s="7" t="n">
        <f aca="false">VLOOKUP(A41,PARAMS,6,FALSE())</f>
        <v>3.938</v>
      </c>
      <c r="Q41" s="113" t="n">
        <f aca="false">DDE("TWINDDE","RSFRecord","NGc32 LAST")</f>
        <v>0</v>
      </c>
      <c r="R41" s="7" t="n">
        <f aca="false">VLOOKUP(A41,PARAMS,2,FALSE())</f>
        <v>3.938</v>
      </c>
      <c r="S41" s="113" t="n">
        <f aca="false">IF(SETTLE="SETTLE",O41+P41,IF(SETTLE="options",R41,IF(Q41&gt;0,Q41,O41+P41)))</f>
        <v>3.938</v>
      </c>
      <c r="T41" s="113" t="n">
        <f aca="false">ROUND(S41-O41,2)</f>
        <v>0</v>
      </c>
      <c r="U41" s="117" t="n">
        <f aca="false">K41+L41</f>
        <v>-0.7589059</v>
      </c>
      <c r="V41" s="73" t="n">
        <f aca="false">VLOOKUP(A41,eastgamma,HLOOKUP(T41,eastgamma,2),FALSE())</f>
        <v>0</v>
      </c>
      <c r="W41" s="73"/>
      <c r="X41" s="73" t="n">
        <f aca="false">K41+L41+Z41</f>
        <v>0.54214718</v>
      </c>
      <c r="Y41" s="113"/>
      <c r="Z41" s="118" t="n">
        <v>1.30105308</v>
      </c>
      <c r="AA41" s="113"/>
      <c r="AB41" s="118" t="n">
        <v>1.10806992</v>
      </c>
      <c r="AC41" s="119"/>
      <c r="AD41" s="73" t="n">
        <f aca="false">Z41-AB41</f>
        <v>0.19298316</v>
      </c>
      <c r="AF41" s="73" t="n">
        <v>1.33188328</v>
      </c>
      <c r="AO41" s="7" t="n">
        <f aca="false">T41</f>
        <v>0</v>
      </c>
      <c r="AP41" s="73" t="n">
        <f aca="false">VLOOKUP($A41,westgamma,HLOOKUP(AO41,eastgamma,2),FALSE())</f>
        <v>0</v>
      </c>
      <c r="AQ41" s="73"/>
      <c r="AR41" s="73"/>
      <c r="AS41" s="113"/>
      <c r="AT41" s="113"/>
      <c r="AU41" s="113"/>
      <c r="AV41" s="113"/>
      <c r="AW41" s="119"/>
      <c r="BH41" s="111" t="n">
        <f aca="false">VLOOKUP($A41,OPTIONRISK,9,FALSE())</f>
        <v>-12467.544797</v>
      </c>
      <c r="BI41" s="111" t="n">
        <f aca="false">VLOOKUP($A41,OPTIONRISK,10,FALSE())</f>
        <v>169.755332511978</v>
      </c>
      <c r="BJ41" s="112" t="n">
        <f aca="false">AVERAGE(VLOOKUP($A41,HEDGE,14,FALSE())*-1,VLOOKUP($A41,HEDGE,15,FALSE()))/5</f>
        <v>-0.05444407</v>
      </c>
    </row>
    <row r="42" customFormat="false" ht="12.75" hidden="false" customHeight="false" outlineLevel="0" collapsed="false">
      <c r="A42" s="14" t="n">
        <v>37834</v>
      </c>
      <c r="B42" s="73" t="n">
        <f aca="false">G42+L42+M42+N42+K42+Z42</f>
        <v>-0.0596057599999993</v>
      </c>
      <c r="C42" s="112" t="n">
        <f aca="false">H42+BJ42</f>
        <v>-0.05265203</v>
      </c>
      <c r="D42" s="116" t="n">
        <f aca="false">I42+BH42+'basis opt greeks'!C40</f>
        <v>-12557.611894</v>
      </c>
      <c r="E42" s="116" t="n">
        <f aca="false">J42+BI42+'basis opt greeks'!D40</f>
        <v>163.57671211499</v>
      </c>
      <c r="F42" s="116"/>
      <c r="G42" s="73" t="n">
        <f aca="false">DSUM(OPTTRADES,G$9,$A566:$A567)</f>
        <v>0</v>
      </c>
      <c r="H42" s="73" t="n">
        <f aca="false">DSUM(OPTTRADES,H$9,$A566:$A567)</f>
        <v>0</v>
      </c>
      <c r="I42" s="73" t="n">
        <f aca="false">DSUM(OPTTRADES,I$9,$A566:$A567)</f>
        <v>0</v>
      </c>
      <c r="J42" s="73" t="n">
        <f aca="false">DSUM(OPTTRADES,J$9,$A566:$A567)</f>
        <v>0</v>
      </c>
      <c r="K42" s="73" t="n">
        <f aca="false">'basis opt greeks'!B40</f>
        <v>3.2846</v>
      </c>
      <c r="L42" s="73" t="n">
        <f aca="false">'HEDGE QUANTITIES'!B37</f>
        <v>-4.75264931</v>
      </c>
      <c r="M42" s="73" t="n">
        <f aca="false">'BASIS POSITION'!B43</f>
        <v>0</v>
      </c>
      <c r="N42" s="73" t="n">
        <f aca="false">V42+AP42</f>
        <v>0</v>
      </c>
      <c r="O42" s="7" t="n">
        <f aca="false">VLOOKUP(A42,PARAMS,6,FALSE())</f>
        <v>3.95</v>
      </c>
      <c r="Q42" s="113" t="n">
        <f aca="false">DDE("TWINDDE","RSFRecord","NGc33 LAST")</f>
        <v>0</v>
      </c>
      <c r="R42" s="7" t="n">
        <f aca="false">VLOOKUP(A42,PARAMS,2,FALSE())</f>
        <v>3.95</v>
      </c>
      <c r="S42" s="113" t="n">
        <f aca="false">IF(SETTLE="SETTLE",O42+P42,IF(SETTLE="options",R42,IF(Q42&gt;0,Q42,O42+P42)))</f>
        <v>3.95</v>
      </c>
      <c r="T42" s="113" t="n">
        <f aca="false">ROUND(S42-O42,2)</f>
        <v>0</v>
      </c>
      <c r="U42" s="117" t="n">
        <f aca="false">K42+L42</f>
        <v>-1.46804931</v>
      </c>
      <c r="V42" s="73" t="n">
        <f aca="false">VLOOKUP(A42,eastgamma,HLOOKUP(T42,eastgamma,2),FALSE())</f>
        <v>0</v>
      </c>
      <c r="W42" s="73"/>
      <c r="X42" s="73" t="n">
        <f aca="false">K42+L42+Z42</f>
        <v>-0.0596057599999993</v>
      </c>
      <c r="Y42" s="113"/>
      <c r="Z42" s="118" t="n">
        <v>1.40844355</v>
      </c>
      <c r="AA42" s="113"/>
      <c r="AB42" s="118" t="n">
        <v>1.29166542</v>
      </c>
      <c r="AC42" s="119"/>
      <c r="AD42" s="73" t="n">
        <f aca="false">Z42-AB42</f>
        <v>0.116778130000001</v>
      </c>
      <c r="AF42" s="73" t="n">
        <v>1.25987415</v>
      </c>
      <c r="AO42" s="7" t="n">
        <f aca="false">T42</f>
        <v>0</v>
      </c>
      <c r="AP42" s="73" t="n">
        <f aca="false">VLOOKUP($A42,westgamma,HLOOKUP(AO42,eastgamma,2),FALSE())</f>
        <v>0</v>
      </c>
      <c r="AQ42" s="73"/>
      <c r="AR42" s="73"/>
      <c r="AS42" s="113"/>
      <c r="AT42" s="113"/>
      <c r="AU42" s="113"/>
      <c r="AV42" s="113"/>
      <c r="AW42" s="119"/>
      <c r="BH42" s="111" t="n">
        <f aca="false">VLOOKUP($A42,OPTIONRISK,9,FALSE())</f>
        <v>-12557.611894</v>
      </c>
      <c r="BI42" s="111" t="n">
        <f aca="false">VLOOKUP($A42,OPTIONRISK,10,FALSE())</f>
        <v>163.57671211499</v>
      </c>
      <c r="BJ42" s="112" t="n">
        <f aca="false">AVERAGE(VLOOKUP($A42,HEDGE,14,FALSE())*-1,VLOOKUP($A42,HEDGE,15,FALSE()))/5</f>
        <v>-0.05265203</v>
      </c>
    </row>
    <row r="43" customFormat="false" ht="12.75" hidden="false" customHeight="false" outlineLevel="0" collapsed="false">
      <c r="A43" s="14" t="n">
        <v>37865</v>
      </c>
      <c r="B43" s="73" t="n">
        <f aca="false">G43+L43+M43+N43+K43+Z43</f>
        <v>-0.18988455</v>
      </c>
      <c r="C43" s="112" t="n">
        <f aca="false">H43+BJ43</f>
        <v>-0.050930789</v>
      </c>
      <c r="D43" s="116" t="n">
        <f aca="false">I43+BH43+'basis opt greeks'!C41</f>
        <v>-12612.66576</v>
      </c>
      <c r="E43" s="116" t="n">
        <f aca="false">J43+BI43+'basis opt greeks'!D41</f>
        <v>157.587381245722</v>
      </c>
      <c r="F43" s="116"/>
      <c r="G43" s="73" t="n">
        <f aca="false">DSUM(OPTTRADES,G$9,$A568:$A569)</f>
        <v>0</v>
      </c>
      <c r="H43" s="73" t="n">
        <f aca="false">DSUM(OPTTRADES,H$9,$A568:$A569)</f>
        <v>0</v>
      </c>
      <c r="I43" s="73" t="n">
        <f aca="false">DSUM(OPTTRADES,I$9,$A568:$A569)</f>
        <v>0</v>
      </c>
      <c r="J43" s="73" t="n">
        <f aca="false">DSUM(OPTTRADES,J$9,$A568:$A569)</f>
        <v>0</v>
      </c>
      <c r="K43" s="73" t="n">
        <f aca="false">'basis opt greeks'!B41</f>
        <v>3.2236</v>
      </c>
      <c r="L43" s="73" t="n">
        <f aca="false">'HEDGE QUANTITIES'!B38</f>
        <v>-4.74607709</v>
      </c>
      <c r="M43" s="73" t="n">
        <f aca="false">'BASIS POSITION'!B44</f>
        <v>0</v>
      </c>
      <c r="N43" s="73" t="n">
        <f aca="false">V43+AP43</f>
        <v>0</v>
      </c>
      <c r="Q43" s="113" t="n">
        <f aca="false">DDE("TWINDDE","RSFRecord","NGc34 LAST")</f>
        <v>0</v>
      </c>
      <c r="S43" s="113"/>
      <c r="T43" s="113"/>
      <c r="U43" s="117" t="n">
        <f aca="false">K43+L43</f>
        <v>-1.52247709</v>
      </c>
      <c r="V43" s="120"/>
      <c r="W43" s="73"/>
      <c r="X43" s="73" t="n">
        <f aca="false">K43+L43+Z43</f>
        <v>-0.18988455</v>
      </c>
      <c r="Y43" s="113"/>
      <c r="Z43" s="118" t="n">
        <v>1.33259254</v>
      </c>
      <c r="AA43" s="113"/>
      <c r="AB43" s="118" t="n">
        <v>1.39807305</v>
      </c>
      <c r="AC43" s="119"/>
      <c r="AD43" s="73" t="n">
        <f aca="false">Z43-AB43</f>
        <v>-0.0654805099999998</v>
      </c>
      <c r="AF43" s="73" t="n">
        <v>1.44939644</v>
      </c>
      <c r="AP43" s="120"/>
      <c r="AQ43" s="73"/>
      <c r="AR43" s="73"/>
      <c r="AS43" s="113"/>
      <c r="AT43" s="113"/>
      <c r="AU43" s="113"/>
      <c r="AV43" s="113"/>
      <c r="AW43" s="119"/>
      <c r="BH43" s="111" t="n">
        <f aca="false">VLOOKUP($A43,OPTIONRISK,9,FALSE())</f>
        <v>-12612.66576</v>
      </c>
      <c r="BI43" s="111" t="n">
        <f aca="false">VLOOKUP($A43,OPTIONRISK,10,FALSE())</f>
        <v>157.587381245722</v>
      </c>
      <c r="BJ43" s="112" t="n">
        <f aca="false">AVERAGE(VLOOKUP($A43,HEDGE,14,FALSE())*-1,VLOOKUP($A43,HEDGE,15,FALSE()))/5</f>
        <v>-0.050930789</v>
      </c>
    </row>
    <row r="44" customFormat="false" ht="12.75" hidden="false" customHeight="false" outlineLevel="0" collapsed="false">
      <c r="A44" s="14" t="n">
        <v>37895</v>
      </c>
      <c r="B44" s="73" t="n">
        <f aca="false">G44+L44+M44+N44+K44+Z44</f>
        <v>-1.50814141</v>
      </c>
      <c r="C44" s="112" t="n">
        <f aca="false">H44+BJ44</f>
        <v>-0.054365659</v>
      </c>
      <c r="D44" s="116" t="n">
        <f aca="false">I44+BH44+'basis opt greeks'!C42</f>
        <v>-13313.713054</v>
      </c>
      <c r="E44" s="116" t="n">
        <f aca="false">J44+BI44+'basis opt greeks'!D42</f>
        <v>156.556722518823</v>
      </c>
      <c r="F44" s="116"/>
      <c r="G44" s="73" t="n">
        <f aca="false">DSUM(OPTTRADES,G$9,$A570:$A571)</f>
        <v>0</v>
      </c>
      <c r="H44" s="73" t="n">
        <f aca="false">DSUM(OPTTRADES,H$9,$A570:$A571)</f>
        <v>0</v>
      </c>
      <c r="I44" s="73" t="n">
        <f aca="false">DSUM(OPTTRADES,I$9,$A570:$A571)</f>
        <v>0</v>
      </c>
      <c r="J44" s="73" t="n">
        <f aca="false">DSUM(OPTTRADES,J$9,$A570:$A571)</f>
        <v>0</v>
      </c>
      <c r="K44" s="73" t="n">
        <f aca="false">'basis opt greeks'!B42</f>
        <v>3.1529</v>
      </c>
      <c r="L44" s="73" t="n">
        <f aca="false">'HEDGE QUANTITIES'!B39</f>
        <v>-6.33598161</v>
      </c>
      <c r="M44" s="73" t="n">
        <f aca="false">'BASIS POSITION'!B45</f>
        <v>0</v>
      </c>
      <c r="N44" s="73" t="n">
        <f aca="false">V44+AP44</f>
        <v>0</v>
      </c>
      <c r="Q44" s="113" t="n">
        <f aca="false">DDE("TWINDDE","RSFRecord","NGc35 LAST")</f>
        <v>0</v>
      </c>
      <c r="S44" s="113"/>
      <c r="T44" s="113"/>
      <c r="U44" s="117" t="n">
        <f aca="false">K44+L44</f>
        <v>-3.18308161</v>
      </c>
      <c r="V44" s="120"/>
      <c r="W44" s="73"/>
      <c r="X44" s="73" t="n">
        <f aca="false">K44+L44+Z44</f>
        <v>-1.50814141</v>
      </c>
      <c r="Y44" s="113"/>
      <c r="Z44" s="118" t="n">
        <v>1.6749402</v>
      </c>
      <c r="AA44" s="113"/>
      <c r="AB44" s="118" t="n">
        <v>1.32258747</v>
      </c>
      <c r="AC44" s="119"/>
      <c r="AD44" s="73" t="n">
        <f aca="false">Z44-AB44</f>
        <v>0.35235273</v>
      </c>
      <c r="AF44" s="73" t="n">
        <v>1.57054055</v>
      </c>
      <c r="AP44" s="120"/>
      <c r="AQ44" s="73"/>
      <c r="AR44" s="73"/>
      <c r="AS44" s="113"/>
      <c r="AT44" s="113"/>
      <c r="AU44" s="113"/>
      <c r="AV44" s="113"/>
      <c r="AW44" s="119"/>
      <c r="BH44" s="111" t="n">
        <f aca="false">VLOOKUP($A44,OPTIONRISK,9,FALSE())</f>
        <v>-13313.713054</v>
      </c>
      <c r="BI44" s="111" t="n">
        <f aca="false">VLOOKUP($A44,OPTIONRISK,10,FALSE())</f>
        <v>156.556722518823</v>
      </c>
      <c r="BJ44" s="112" t="n">
        <f aca="false">AVERAGE(VLOOKUP($A44,HEDGE,14,FALSE())*-1,VLOOKUP($A44,HEDGE,15,FALSE()))/5</f>
        <v>-0.054365659</v>
      </c>
    </row>
    <row r="45" customFormat="false" ht="12.75" hidden="false" customHeight="false" outlineLevel="0" collapsed="false">
      <c r="A45" s="14" t="n">
        <v>37926</v>
      </c>
      <c r="B45" s="73" t="n">
        <f aca="false">G45+L45+M45+N45+K45+Z45</f>
        <v>-6.55031629</v>
      </c>
      <c r="C45" s="112" t="n">
        <f aca="false">H45+BJ45</f>
        <v>-0.052613983</v>
      </c>
      <c r="D45" s="116" t="n">
        <f aca="false">I45+BH45+'basis opt greeks'!C43</f>
        <v>-12974.117225</v>
      </c>
      <c r="E45" s="116" t="n">
        <f aca="false">J45+BI45+'basis opt greeks'!D43</f>
        <v>151.297367556468</v>
      </c>
      <c r="F45" s="116"/>
      <c r="G45" s="73" t="n">
        <f aca="false">DSUM(OPTTRADES,G$9,$A572:$A573)</f>
        <v>0</v>
      </c>
      <c r="H45" s="73" t="n">
        <f aca="false">DSUM(OPTTRADES,H$9,$A572:$A573)</f>
        <v>0</v>
      </c>
      <c r="I45" s="73" t="n">
        <f aca="false">DSUM(OPTTRADES,I$9,$A572:$A573)</f>
        <v>0</v>
      </c>
      <c r="J45" s="73" t="n">
        <f aca="false">DSUM(OPTTRADES,J$9,$A572:$A573)</f>
        <v>0</v>
      </c>
      <c r="K45" s="73" t="n">
        <f aca="false">'basis opt greeks'!B43</f>
        <v>2.6029</v>
      </c>
      <c r="L45" s="73" t="n">
        <f aca="false">'HEDGE QUANTITIES'!B40</f>
        <v>-11.06338924</v>
      </c>
      <c r="M45" s="73" t="n">
        <f aca="false">'BASIS POSITION'!B46</f>
        <v>0</v>
      </c>
      <c r="N45" s="73" t="n">
        <f aca="false">V45+AP45</f>
        <v>0</v>
      </c>
      <c r="Q45" s="113" t="n">
        <f aca="false">DDE("TWINDDE","RSFRecord","NGc36 LAST")</f>
        <v>0</v>
      </c>
      <c r="U45" s="117" t="n">
        <f aca="false">K45+L45</f>
        <v>-8.46048924</v>
      </c>
      <c r="X45" s="73" t="n">
        <f aca="false">K45+L45+Z45</f>
        <v>-6.55031629</v>
      </c>
      <c r="Z45" s="118" t="n">
        <v>1.91017295</v>
      </c>
      <c r="AB45" s="118" t="n">
        <v>1.66212677</v>
      </c>
      <c r="AD45" s="73" t="n">
        <f aca="false">Z45-AB45</f>
        <v>0.24804618</v>
      </c>
      <c r="AF45" s="73" t="n">
        <v>1.48560972</v>
      </c>
      <c r="BH45" s="111" t="n">
        <f aca="false">VLOOKUP($A45,OPTIONRISK,9,FALSE())</f>
        <v>-12974.117225</v>
      </c>
      <c r="BI45" s="111" t="n">
        <f aca="false">VLOOKUP($A45,OPTIONRISK,10,FALSE())</f>
        <v>151.297367556468</v>
      </c>
      <c r="BJ45" s="112" t="n">
        <f aca="false">AVERAGE(VLOOKUP($A45,HEDGE,14,FALSE())*-1,VLOOKUP($A45,HEDGE,15,FALSE()))/5</f>
        <v>-0.052613983</v>
      </c>
    </row>
    <row r="46" customFormat="false" ht="12.75" hidden="false" customHeight="false" outlineLevel="0" collapsed="false">
      <c r="A46" s="14" t="n">
        <v>37956</v>
      </c>
      <c r="B46" s="73" t="n">
        <f aca="false">G46+L46+M46+N46+K46+Z46</f>
        <v>6.84473104</v>
      </c>
      <c r="C46" s="112" t="n">
        <f aca="false">H46+BJ46</f>
        <v>-0.055213964</v>
      </c>
      <c r="D46" s="116" t="n">
        <f aca="false">I46+BH46+'basis opt greeks'!C44</f>
        <v>-14522.987964</v>
      </c>
      <c r="E46" s="116" t="n">
        <f aca="false">J46+BI46+'basis opt greeks'!D44</f>
        <v>148.177745653662</v>
      </c>
      <c r="F46" s="116"/>
      <c r="G46" s="73" t="n">
        <f aca="false">DSUM(OPTTRADES,G$9,$A574:$A575)</f>
        <v>0</v>
      </c>
      <c r="H46" s="73" t="n">
        <f aca="false">DSUM(OPTTRADES,H$9,$A574:$A575)</f>
        <v>0</v>
      </c>
      <c r="I46" s="73" t="n">
        <f aca="false">DSUM(OPTTRADES,I$9,$A574:$A575)</f>
        <v>0</v>
      </c>
      <c r="J46" s="73" t="n">
        <f aca="false">DSUM(OPTTRADES,J$9,$A574:$A575)</f>
        <v>0</v>
      </c>
      <c r="K46" s="73" t="n">
        <f aca="false">'basis opt greeks'!B44</f>
        <v>2.2347</v>
      </c>
      <c r="L46" s="73" t="n">
        <f aca="false">'HEDGE QUANTITIES'!B41</f>
        <v>1.10860992</v>
      </c>
      <c r="M46" s="73" t="n">
        <f aca="false">'BASIS POSITION'!B47</f>
        <v>0</v>
      </c>
      <c r="N46" s="73" t="n">
        <f aca="false">V46+AP46</f>
        <v>0</v>
      </c>
      <c r="U46" s="117" t="n">
        <f aca="false">K46+L46</f>
        <v>3.34330992</v>
      </c>
      <c r="X46" s="73" t="n">
        <f aca="false">K46+L46+Z46</f>
        <v>6.84473104</v>
      </c>
      <c r="Z46" s="118" t="n">
        <v>3.50142112</v>
      </c>
      <c r="AB46" s="118" t="n">
        <v>1.89529985</v>
      </c>
      <c r="AD46" s="73" t="n">
        <f aca="false">Z46-AB46</f>
        <v>1.60612127</v>
      </c>
      <c r="AF46" s="73" t="n">
        <v>1.846855</v>
      </c>
      <c r="BH46" s="111" t="n">
        <f aca="false">VLOOKUP($A46,OPTIONRISK,9,FALSE())</f>
        <v>-14522.987964</v>
      </c>
      <c r="BI46" s="111" t="n">
        <f aca="false">VLOOKUP($A46,OPTIONRISK,10,FALSE())</f>
        <v>148.177745653662</v>
      </c>
      <c r="BJ46" s="112" t="n">
        <f aca="false">AVERAGE(VLOOKUP($A46,HEDGE,14,FALSE())*-1,VLOOKUP($A46,HEDGE,15,FALSE()))/5</f>
        <v>-0.055213964</v>
      </c>
    </row>
    <row r="47" customFormat="false" ht="12.75" hidden="false" customHeight="false" outlineLevel="0" collapsed="false">
      <c r="A47" s="14" t="n">
        <v>37987</v>
      </c>
      <c r="B47" s="73" t="n">
        <f aca="false">G47+L47+M47+N47+K47+Z47</f>
        <v>7.57735585</v>
      </c>
      <c r="C47" s="112" t="n">
        <f aca="false">H47+BJ47</f>
        <v>0.006609931</v>
      </c>
      <c r="D47" s="116" t="n">
        <f aca="false">I47+BH47+'basis opt greeks'!C45</f>
        <v>-2413.694942</v>
      </c>
      <c r="E47" s="116" t="n">
        <f aca="false">J47+BI47+'basis opt greeks'!D45</f>
        <v>34.563718275154</v>
      </c>
      <c r="F47" s="116"/>
      <c r="G47" s="73" t="n">
        <f aca="false">DSUM(OPTTRADES,G$9,$A576:$A577)</f>
        <v>0</v>
      </c>
      <c r="H47" s="73" t="n">
        <f aca="false">DSUM(OPTTRADES,H$9,$A576:$A577)</f>
        <v>0</v>
      </c>
      <c r="I47" s="73" t="n">
        <f aca="false">DSUM(OPTTRADES,I$9,$A576:$A577)</f>
        <v>0</v>
      </c>
      <c r="J47" s="73" t="n">
        <f aca="false">DSUM(OPTTRADES,J$9,$A576:$A577)</f>
        <v>0</v>
      </c>
      <c r="K47" s="73" t="n">
        <f aca="false">'basis opt greeks'!B45</f>
        <v>3.1001</v>
      </c>
      <c r="L47" s="73" t="n">
        <f aca="false">'HEDGE QUANTITIES'!B42</f>
        <v>0.99508955</v>
      </c>
      <c r="M47" s="73" t="n">
        <f aca="false">'BASIS POSITION'!B48</f>
        <v>0</v>
      </c>
      <c r="N47" s="73" t="n">
        <f aca="false">V47+AP47</f>
        <v>0</v>
      </c>
      <c r="U47" s="117" t="n">
        <f aca="false">K47+L47</f>
        <v>4.09518955</v>
      </c>
      <c r="X47" s="73" t="n">
        <f aca="false">K47+L47+Z47</f>
        <v>7.57735585</v>
      </c>
      <c r="Z47" s="118" t="n">
        <v>3.4821663</v>
      </c>
      <c r="AB47" s="118" t="n">
        <v>3.47367895</v>
      </c>
      <c r="AD47" s="73" t="n">
        <f aca="false">Z47-AB47</f>
        <v>0.00848735000000067</v>
      </c>
      <c r="AF47" s="73" t="n">
        <v>2.14471785</v>
      </c>
      <c r="BH47" s="111" t="n">
        <f aca="false">VLOOKUP($A47,OPTIONRISK,9,FALSE())</f>
        <v>-2413.694942</v>
      </c>
      <c r="BI47" s="111" t="n">
        <f aca="false">VLOOKUP($A47,OPTIONRISK,10,FALSE())</f>
        <v>34.563718275154</v>
      </c>
      <c r="BJ47" s="112" t="n">
        <f aca="false">AVERAGE(VLOOKUP($A47,HEDGE,14,FALSE())*-1,VLOOKUP($A47,HEDGE,15,FALSE()))/5</f>
        <v>0.006609931</v>
      </c>
    </row>
    <row r="48" customFormat="false" ht="12.75" hidden="false" customHeight="false" outlineLevel="0" collapsed="false">
      <c r="A48" s="14" t="n">
        <v>38018</v>
      </c>
      <c r="B48" s="73" t="n">
        <f aca="false">G48+L48+M48+N48+K48+Z48</f>
        <v>7.24205481</v>
      </c>
      <c r="C48" s="112" t="n">
        <f aca="false">H48+BJ48</f>
        <v>0.005829652</v>
      </c>
      <c r="D48" s="116" t="n">
        <f aca="false">I48+BH48+'basis opt greeks'!C46</f>
        <v>-2231.48526</v>
      </c>
      <c r="E48" s="116" t="n">
        <f aca="false">J48+BI48+'basis opt greeks'!D46</f>
        <v>30.8882915811088</v>
      </c>
      <c r="F48" s="116"/>
      <c r="G48" s="73" t="n">
        <f aca="false">DSUM(OPTTRADES,G$9,$A578:$A579)</f>
        <v>0</v>
      </c>
      <c r="H48" s="73" t="n">
        <f aca="false">DSUM(OPTTRADES,H$9,$A578:$A579)</f>
        <v>0</v>
      </c>
      <c r="I48" s="73" t="n">
        <f aca="false">DSUM(OPTTRADES,I$9,$A578:$A579)</f>
        <v>0</v>
      </c>
      <c r="J48" s="73" t="n">
        <f aca="false">DSUM(OPTTRADES,J$9,$A578:$A579)</f>
        <v>0</v>
      </c>
      <c r="K48" s="73" t="n">
        <f aca="false">'basis opt greeks'!B46</f>
        <v>3.406</v>
      </c>
      <c r="L48" s="73" t="n">
        <f aca="false">'HEDGE QUANTITIES'!B43</f>
        <v>0.70721932</v>
      </c>
      <c r="M48" s="73" t="n">
        <f aca="false">'BASIS POSITION'!B49</f>
        <v>0</v>
      </c>
      <c r="N48" s="73" t="n">
        <f aca="false">V48+AP48</f>
        <v>0</v>
      </c>
      <c r="U48" s="117" t="n">
        <f aca="false">K48+L48</f>
        <v>4.11321932</v>
      </c>
      <c r="X48" s="73" t="n">
        <f aca="false">K48+L48+Z48</f>
        <v>7.24205481</v>
      </c>
      <c r="Z48" s="118" t="n">
        <v>3.12883549</v>
      </c>
      <c r="AB48" s="118" t="n">
        <v>3.45410748</v>
      </c>
      <c r="AD48" s="73" t="n">
        <f aca="false">Z48-AB48</f>
        <v>-0.32527199</v>
      </c>
      <c r="AF48" s="73" t="n">
        <v>4.12667109</v>
      </c>
      <c r="BH48" s="111" t="n">
        <f aca="false">VLOOKUP($A48,OPTIONRISK,9,FALSE())</f>
        <v>-2231.48526</v>
      </c>
      <c r="BI48" s="111" t="n">
        <f aca="false">VLOOKUP($A48,OPTIONRISK,10,FALSE())</f>
        <v>30.8882915811088</v>
      </c>
      <c r="BJ48" s="112" t="n">
        <f aca="false">AVERAGE(VLOOKUP($A48,HEDGE,14,FALSE())*-1,VLOOKUP($A48,HEDGE,15,FALSE()))/5</f>
        <v>0.005829652</v>
      </c>
    </row>
    <row r="49" customFormat="false" ht="12.75" hidden="false" customHeight="false" outlineLevel="0" collapsed="false">
      <c r="A49" s="14" t="n">
        <v>38047</v>
      </c>
      <c r="B49" s="73" t="n">
        <f aca="false">G49+L49+M49+N49+K49+Z49</f>
        <v>2.11903502</v>
      </c>
      <c r="C49" s="112" t="n">
        <f aca="false">H49+BJ49</f>
        <v>0.014452952</v>
      </c>
      <c r="D49" s="116" t="n">
        <f aca="false">I49+BH49+'basis opt greeks'!C47</f>
        <v>-1030.975558</v>
      </c>
      <c r="E49" s="116" t="n">
        <f aca="false">J49+BI49+'basis opt greeks'!D47</f>
        <v>16.3710362765229</v>
      </c>
      <c r="F49" s="116"/>
      <c r="G49" s="73" t="n">
        <f aca="false">DSUM(OPTTRADES,G$9,$A580:$A581)</f>
        <v>0</v>
      </c>
      <c r="H49" s="73" t="n">
        <f aca="false">DSUM(OPTTRADES,H$9,$A580:$A581)</f>
        <v>0</v>
      </c>
      <c r="I49" s="73" t="n">
        <f aca="false">DSUM(OPTTRADES,I$9,$A580:$A581)</f>
        <v>0</v>
      </c>
      <c r="J49" s="73" t="n">
        <f aca="false">DSUM(OPTTRADES,J$9,$A580:$A581)</f>
        <v>0</v>
      </c>
      <c r="K49" s="73" t="n">
        <f aca="false">'basis opt greeks'!B47</f>
        <v>3.6991</v>
      </c>
      <c r="L49" s="73" t="n">
        <f aca="false">'HEDGE QUANTITIES'!B44</f>
        <v>-4.1322781</v>
      </c>
      <c r="M49" s="73" t="n">
        <f aca="false">'BASIS POSITION'!B50</f>
        <v>0</v>
      </c>
      <c r="N49" s="73" t="n">
        <f aca="false">V49+AP49</f>
        <v>0</v>
      </c>
      <c r="U49" s="117" t="n">
        <f aca="false">K49+L49</f>
        <v>-0.4331781</v>
      </c>
      <c r="X49" s="73" t="n">
        <f aca="false">K49+L49+Z49</f>
        <v>2.11903502</v>
      </c>
      <c r="Z49" s="118" t="n">
        <v>2.55221312</v>
      </c>
      <c r="AB49" s="118" t="n">
        <v>3.10323323</v>
      </c>
      <c r="AD49" s="73" t="n">
        <f aca="false">Z49-AB49</f>
        <v>-0.55102011</v>
      </c>
      <c r="AF49" s="73" t="n">
        <v>4.10307942</v>
      </c>
      <c r="BH49" s="111" t="n">
        <f aca="false">VLOOKUP($A49,OPTIONRISK,9,FALSE())</f>
        <v>-1030.975558</v>
      </c>
      <c r="BI49" s="111" t="n">
        <f aca="false">VLOOKUP($A49,OPTIONRISK,10,FALSE())</f>
        <v>16.3710362765229</v>
      </c>
      <c r="BJ49" s="112" t="n">
        <f aca="false">AVERAGE(VLOOKUP($A49,HEDGE,14,FALSE())*-1,VLOOKUP($A49,HEDGE,15,FALSE()))/5</f>
        <v>0.014452952</v>
      </c>
    </row>
    <row r="50" customFormat="false" ht="12.75" hidden="false" customHeight="false" outlineLevel="0" collapsed="false">
      <c r="A50" s="14" t="n">
        <v>38078</v>
      </c>
      <c r="B50" s="73" t="n">
        <f aca="false">G50+L50+M50+N50+K50+Z50</f>
        <v>0.0789416400000002</v>
      </c>
      <c r="C50" s="112" t="n">
        <f aca="false">H50+BJ50</f>
        <v>-0.003244863</v>
      </c>
      <c r="D50" s="116" t="n">
        <f aca="false">I50+BH50+'basis opt greeks'!C48</f>
        <v>-3267.012228</v>
      </c>
      <c r="E50" s="116" t="n">
        <f aca="false">J50+BI50+'basis opt greeks'!D48</f>
        <v>37.5274743326489</v>
      </c>
      <c r="F50" s="116"/>
      <c r="G50" s="73" t="n">
        <f aca="false">DSUM(OPTTRADES,G$9,$A582:$A583)</f>
        <v>0</v>
      </c>
      <c r="H50" s="73" t="n">
        <f aca="false">DSUM(OPTTRADES,H$9,$A582:$A583)</f>
        <v>0</v>
      </c>
      <c r="I50" s="73" t="n">
        <f aca="false">DSUM(OPTTRADES,I$9,$A582:$A583)</f>
        <v>0</v>
      </c>
      <c r="J50" s="73" t="n">
        <f aca="false">DSUM(OPTTRADES,J$9,$A582:$A583)</f>
        <v>0</v>
      </c>
      <c r="K50" s="73" t="n">
        <f aca="false">'basis opt greeks'!B48</f>
        <v>4.1836</v>
      </c>
      <c r="L50" s="73" t="n">
        <f aca="false">'HEDGE QUANTITIES'!B45</f>
        <v>-3.9496039</v>
      </c>
      <c r="M50" s="73" t="n">
        <f aca="false">'BASIS POSITION'!B51</f>
        <v>0</v>
      </c>
      <c r="N50" s="73" t="n">
        <f aca="false">V50+AP50</f>
        <v>0</v>
      </c>
      <c r="U50" s="117" t="n">
        <f aca="false">K50+L50</f>
        <v>0.2339961</v>
      </c>
      <c r="X50" s="73" t="n">
        <f aca="false">K50+L50+Z50</f>
        <v>0.0789416400000002</v>
      </c>
      <c r="Z50" s="118" t="n">
        <v>-0.15505446</v>
      </c>
      <c r="AB50" s="118" t="n">
        <v>2.53100553</v>
      </c>
      <c r="AD50" s="73" t="n">
        <f aca="false">Z50-AB50</f>
        <v>-2.68605999</v>
      </c>
      <c r="AF50" s="73" t="n">
        <v>3.68599399</v>
      </c>
      <c r="BH50" s="111" t="n">
        <f aca="false">VLOOKUP($A50,OPTIONRISK,9,FALSE())</f>
        <v>-3267.012228</v>
      </c>
      <c r="BI50" s="111" t="n">
        <f aca="false">VLOOKUP($A50,OPTIONRISK,10,FALSE())</f>
        <v>37.5274743326489</v>
      </c>
      <c r="BJ50" s="112" t="n">
        <f aca="false">AVERAGE(VLOOKUP($A50,HEDGE,14,FALSE())*-1,VLOOKUP($A50,HEDGE,15,FALSE()))/5</f>
        <v>-0.003244863</v>
      </c>
    </row>
    <row r="51" customFormat="false" ht="12.75" hidden="false" customHeight="false" outlineLevel="0" collapsed="false">
      <c r="A51" s="14" t="n">
        <v>38108</v>
      </c>
      <c r="B51" s="73" t="n">
        <f aca="false">G51+L51+M51+N51+K51+Z51</f>
        <v>0.17987272</v>
      </c>
      <c r="C51" s="112" t="n">
        <f aca="false">H51+BJ51</f>
        <v>-0.004595727</v>
      </c>
      <c r="D51" s="116" t="n">
        <f aca="false">I51+BH51+'basis opt greeks'!C49</f>
        <v>-3483.318076</v>
      </c>
      <c r="E51" s="116" t="n">
        <f aca="false">J51+BI51+'basis opt greeks'!D49</f>
        <v>37.1534075290897</v>
      </c>
      <c r="F51" s="116"/>
      <c r="G51" s="73" t="n">
        <f aca="false">DSUM(OPTTRADES,G$9,$A584:$A585)</f>
        <v>0</v>
      </c>
      <c r="H51" s="73" t="n">
        <f aca="false">DSUM(OPTTRADES,H$9,$A584:$A585)</f>
        <v>0</v>
      </c>
      <c r="I51" s="73" t="n">
        <f aca="false">DSUM(OPTTRADES,I$9,$A584:$A585)</f>
        <v>0</v>
      </c>
      <c r="J51" s="73" t="n">
        <f aca="false">DSUM(OPTTRADES,J$9,$A584:$A585)</f>
        <v>0</v>
      </c>
      <c r="K51" s="73" t="n">
        <f aca="false">'basis opt greeks'!B49</f>
        <v>4.2988</v>
      </c>
      <c r="L51" s="73" t="n">
        <f aca="false">'HEDGE QUANTITIES'!B46</f>
        <v>-3.93880934</v>
      </c>
      <c r="M51" s="73" t="n">
        <f aca="false">'BASIS POSITION'!B52</f>
        <v>0</v>
      </c>
      <c r="N51" s="73" t="n">
        <f aca="false">V51+AP51</f>
        <v>0</v>
      </c>
      <c r="U51" s="117" t="n">
        <f aca="false">K51+L51</f>
        <v>0.35999066</v>
      </c>
      <c r="X51" s="73" t="n">
        <f aca="false">K51+L51+Z51</f>
        <v>0.17987272</v>
      </c>
      <c r="Z51" s="118" t="n">
        <v>-0.18011794</v>
      </c>
      <c r="AB51" s="118" t="n">
        <v>-0.15374664</v>
      </c>
      <c r="AD51" s="73" t="n">
        <f aca="false">Z51-AB51</f>
        <v>-0.0263713</v>
      </c>
      <c r="AF51" s="73" t="n">
        <v>2.76678306</v>
      </c>
      <c r="BH51" s="111" t="n">
        <f aca="false">VLOOKUP($A51,OPTIONRISK,9,FALSE())</f>
        <v>-3483.318076</v>
      </c>
      <c r="BI51" s="111" t="n">
        <f aca="false">VLOOKUP($A51,OPTIONRISK,10,FALSE())</f>
        <v>37.1534075290897</v>
      </c>
      <c r="BJ51" s="112" t="n">
        <f aca="false">AVERAGE(VLOOKUP($A51,HEDGE,14,FALSE())*-1,VLOOKUP($A51,HEDGE,15,FALSE()))/5</f>
        <v>-0.004595727</v>
      </c>
    </row>
    <row r="52" customFormat="false" ht="12.75" hidden="false" customHeight="false" outlineLevel="0" collapsed="false">
      <c r="A52" s="14" t="n">
        <v>38139</v>
      </c>
      <c r="B52" s="73" t="n">
        <f aca="false">G52+L52+M52+N52+K52+Z52</f>
        <v>-0.228333530000001</v>
      </c>
      <c r="C52" s="112" t="n">
        <f aca="false">H52+BJ52</f>
        <v>-0.003861555</v>
      </c>
      <c r="D52" s="116" t="n">
        <f aca="false">I52+BH52+'basis opt greeks'!C50</f>
        <v>-3319.61245</v>
      </c>
      <c r="E52" s="116" t="n">
        <f aca="false">J52+BI52+'basis opt greeks'!D50</f>
        <v>34.5404689938398</v>
      </c>
      <c r="F52" s="116"/>
      <c r="G52" s="73" t="n">
        <f aca="false">DSUM(OPTTRADES,G$9,$A586:$A587)</f>
        <v>0</v>
      </c>
      <c r="H52" s="73" t="n">
        <f aca="false">DSUM(OPTTRADES,H$9,$A586:$A587)</f>
        <v>0</v>
      </c>
      <c r="I52" s="73" t="n">
        <f aca="false">DSUM(OPTTRADES,I$9,$A586:$A587)</f>
        <v>0</v>
      </c>
      <c r="J52" s="73" t="n">
        <f aca="false">DSUM(OPTTRADES,J$9,$A586:$A587)</f>
        <v>0</v>
      </c>
      <c r="K52" s="73" t="n">
        <f aca="false">'basis opt greeks'!B50</f>
        <v>4.2421</v>
      </c>
      <c r="L52" s="73" t="n">
        <f aca="false">'HEDGE QUANTITIES'!B47</f>
        <v>-4.30003191</v>
      </c>
      <c r="M52" s="73" t="n">
        <f aca="false">'BASIS POSITION'!B53</f>
        <v>0</v>
      </c>
      <c r="N52" s="73" t="n">
        <f aca="false">V52+AP52</f>
        <v>0</v>
      </c>
      <c r="U52" s="117" t="n">
        <f aca="false">K52+L52</f>
        <v>-0.0579319100000006</v>
      </c>
      <c r="X52" s="73" t="n">
        <f aca="false">K52+L52+Z52</f>
        <v>-0.228333530000001</v>
      </c>
      <c r="Z52" s="118" t="n">
        <v>-0.17040162</v>
      </c>
      <c r="AB52" s="118" t="n">
        <v>-0.17857626</v>
      </c>
      <c r="AD52" s="73" t="n">
        <f aca="false">Z52-AB52</f>
        <v>0.00817463999999998</v>
      </c>
      <c r="AF52" s="73" t="n">
        <v>-0.01749015</v>
      </c>
      <c r="BH52" s="111" t="n">
        <f aca="false">VLOOKUP($A52,OPTIONRISK,9,FALSE())</f>
        <v>-3319.61245</v>
      </c>
      <c r="BI52" s="111" t="n">
        <f aca="false">VLOOKUP($A52,OPTIONRISK,10,FALSE())</f>
        <v>34.5404689938398</v>
      </c>
      <c r="BJ52" s="112" t="n">
        <f aca="false">AVERAGE(VLOOKUP($A52,HEDGE,14,FALSE())*-1,VLOOKUP($A52,HEDGE,15,FALSE()))/5</f>
        <v>-0.003861555</v>
      </c>
    </row>
    <row r="53" customFormat="false" ht="12.75" hidden="false" customHeight="false" outlineLevel="0" collapsed="false">
      <c r="A53" s="14" t="n">
        <v>38169</v>
      </c>
      <c r="B53" s="73" t="n">
        <f aca="false">G53+L53+M53+N53+K53+Z53</f>
        <v>-0.134636360000001</v>
      </c>
      <c r="C53" s="112" t="n">
        <f aca="false">H53+BJ53</f>
        <v>-0.00392797</v>
      </c>
      <c r="D53" s="116" t="n">
        <f aca="false">I53+BH53+'basis opt greeks'!C51</f>
        <v>-3493.18906</v>
      </c>
      <c r="E53" s="116" t="n">
        <f aca="false">J53+BI53+'basis opt greeks'!D51</f>
        <v>35.0575885010267</v>
      </c>
      <c r="F53" s="116"/>
      <c r="G53" s="73" t="n">
        <f aca="false">DSUM(OPTTRADES,G$9,$A588:$A589)</f>
        <v>0</v>
      </c>
      <c r="H53" s="73" t="n">
        <f aca="false">DSUM(OPTTRADES,H$9,$A588:$A589)</f>
        <v>0</v>
      </c>
      <c r="I53" s="73" t="n">
        <f aca="false">DSUM(OPTTRADES,I$9,$A588:$A589)</f>
        <v>0</v>
      </c>
      <c r="J53" s="73" t="n">
        <f aca="false">DSUM(OPTTRADES,J$9,$A588:$A589)</f>
        <v>0</v>
      </c>
      <c r="K53" s="73" t="n">
        <f aca="false">'basis opt greeks'!B51</f>
        <v>4.2193</v>
      </c>
      <c r="L53" s="73" t="n">
        <f aca="false">'HEDGE QUANTITIES'!B48</f>
        <v>-4.17577066</v>
      </c>
      <c r="M53" s="73" t="n">
        <f aca="false">'BASIS POSITION'!B54</f>
        <v>0</v>
      </c>
      <c r="N53" s="73" t="n">
        <f aca="false">V53+AP53</f>
        <v>0</v>
      </c>
      <c r="U53" s="117" t="n">
        <f aca="false">K53+L53</f>
        <v>0.0435293399999992</v>
      </c>
      <c r="X53" s="73" t="n">
        <f aca="false">K53+L53+Z53</f>
        <v>-0.134636360000001</v>
      </c>
      <c r="Z53" s="118" t="n">
        <v>-0.1781657</v>
      </c>
      <c r="AB53" s="118" t="n">
        <v>-0.16892226</v>
      </c>
      <c r="AD53" s="73" t="n">
        <f aca="false">Z53-AB53</f>
        <v>-0.00924344000000002</v>
      </c>
      <c r="AF53" s="73" t="n">
        <v>-0.02031334</v>
      </c>
      <c r="BH53" s="111" t="n">
        <f aca="false">VLOOKUP($A53,OPTIONRISK,9,FALSE())</f>
        <v>-3493.18906</v>
      </c>
      <c r="BI53" s="111" t="n">
        <f aca="false">VLOOKUP($A53,OPTIONRISK,10,FALSE())</f>
        <v>35.0575885010267</v>
      </c>
      <c r="BJ53" s="112" t="n">
        <f aca="false">AVERAGE(VLOOKUP($A53,HEDGE,14,FALSE())*-1,VLOOKUP($A53,HEDGE,15,FALSE()))/5</f>
        <v>-0.00392797</v>
      </c>
    </row>
    <row r="54" customFormat="false" ht="12.75" hidden="false" customHeight="false" outlineLevel="0" collapsed="false">
      <c r="A54" s="14" t="n">
        <v>38200</v>
      </c>
      <c r="B54" s="73" t="n">
        <f aca="false">G54+L54+M54+N54+K54+Z54</f>
        <v>0.0015470799999999</v>
      </c>
      <c r="C54" s="112" t="n">
        <f aca="false">H54+BJ54</f>
        <v>-0.003782442</v>
      </c>
      <c r="D54" s="116" t="n">
        <f aca="false">I54+BH54+'basis opt greeks'!C52</f>
        <v>-3538.867866</v>
      </c>
      <c r="E54" s="116" t="n">
        <f aca="false">J54+BI54+'basis opt greeks'!D52</f>
        <v>34.6335244353183</v>
      </c>
      <c r="F54" s="116"/>
      <c r="G54" s="73" t="n">
        <f aca="false">DSUM(OPTTRADES,G$9,$A590:$A591)</f>
        <v>0</v>
      </c>
      <c r="H54" s="73" t="n">
        <f aca="false">DSUM(OPTTRADES,H$9,$A590:$A591)</f>
        <v>0</v>
      </c>
      <c r="I54" s="73" t="n">
        <f aca="false">DSUM(OPTTRADES,I$9,$A590:$A591)</f>
        <v>0</v>
      </c>
      <c r="J54" s="73" t="n">
        <f aca="false">DSUM(OPTTRADES,J$9,$A590:$A591)</f>
        <v>0</v>
      </c>
      <c r="K54" s="73" t="n">
        <f aca="false">'basis opt greeks'!B52</f>
        <v>4.1712</v>
      </c>
      <c r="L54" s="73" t="n">
        <f aca="false">'HEDGE QUANTITIES'!B49</f>
        <v>-3.97477775</v>
      </c>
      <c r="M54" s="73" t="n">
        <f aca="false">'BASIS POSITION'!B55</f>
        <v>0</v>
      </c>
      <c r="N54" s="73" t="n">
        <f aca="false">V54+AP54</f>
        <v>0</v>
      </c>
      <c r="U54" s="117" t="n">
        <f aca="false">K54+L54</f>
        <v>0.19642225</v>
      </c>
      <c r="X54" s="73" t="n">
        <f aca="false">K54+L54+Z54</f>
        <v>0.0015470799999999</v>
      </c>
      <c r="Z54" s="118" t="n">
        <v>-0.19487517</v>
      </c>
      <c r="AB54" s="118" t="n">
        <v>-0.17659681</v>
      </c>
      <c r="AD54" s="73" t="n">
        <f aca="false">Z54-AB54</f>
        <v>-0.01827836</v>
      </c>
      <c r="AF54" s="73" t="n">
        <v>-0.01921389</v>
      </c>
      <c r="BH54" s="111" t="n">
        <f aca="false">VLOOKUP($A54,OPTIONRISK,9,FALSE())</f>
        <v>-3538.867866</v>
      </c>
      <c r="BI54" s="111" t="n">
        <f aca="false">VLOOKUP($A54,OPTIONRISK,10,FALSE())</f>
        <v>34.6335244353183</v>
      </c>
      <c r="BJ54" s="112" t="n">
        <f aca="false">AVERAGE(VLOOKUP($A54,HEDGE,14,FALSE())*-1,VLOOKUP($A54,HEDGE,15,FALSE()))/5</f>
        <v>-0.003782442</v>
      </c>
    </row>
    <row r="55" customFormat="false" ht="12.75" hidden="false" customHeight="false" outlineLevel="0" collapsed="false">
      <c r="A55" s="14" t="n">
        <v>38231</v>
      </c>
      <c r="B55" s="73" t="n">
        <f aca="false">G55+L55+M55+N55+K55+Z55</f>
        <v>-0.0979657899999997</v>
      </c>
      <c r="C55" s="112" t="n">
        <f aca="false">H55+BJ55</f>
        <v>-0.003232872</v>
      </c>
      <c r="D55" s="116" t="n">
        <f aca="false">I55+BH55+'basis opt greeks'!C53</f>
        <v>-3466.29568</v>
      </c>
      <c r="E55" s="116" t="n">
        <f aca="false">J55+BI55+'basis opt greeks'!D53</f>
        <v>33.5672635181383</v>
      </c>
      <c r="F55" s="116"/>
      <c r="G55" s="73" t="n">
        <f aca="false">DSUM(OPTTRADES,G$9,$A592:$A593)</f>
        <v>0</v>
      </c>
      <c r="H55" s="73" t="n">
        <f aca="false">DSUM(OPTTRADES,H$9,$A592:$A593)</f>
        <v>0</v>
      </c>
      <c r="I55" s="73" t="n">
        <f aca="false">DSUM(OPTTRADES,I$9,$A592:$A593)</f>
        <v>0</v>
      </c>
      <c r="J55" s="73" t="n">
        <f aca="false">DSUM(OPTTRADES,J$9,$A592:$A593)</f>
        <v>0</v>
      </c>
      <c r="K55" s="73" t="n">
        <f aca="false">'basis opt greeks'!B53</f>
        <v>4.1063</v>
      </c>
      <c r="L55" s="73" t="n">
        <f aca="false">'HEDGE QUANTITIES'!B50</f>
        <v>-4.01990746</v>
      </c>
      <c r="M55" s="73" t="n">
        <f aca="false">'BASIS POSITION'!B56</f>
        <v>0</v>
      </c>
      <c r="N55" s="73" t="n">
        <f aca="false">V55+AP55</f>
        <v>0</v>
      </c>
      <c r="U55" s="117" t="n">
        <f aca="false">K55+L55</f>
        <v>0.0863925400000003</v>
      </c>
      <c r="X55" s="73" t="n">
        <f aca="false">K55+L55+Z55</f>
        <v>-0.0979657899999997</v>
      </c>
      <c r="Z55" s="118" t="n">
        <v>-0.18435833</v>
      </c>
      <c r="AB55" s="118" t="n">
        <v>-0.19313458</v>
      </c>
      <c r="AD55" s="73" t="n">
        <f aca="false">Z55-AB55</f>
        <v>0.00877625000000001</v>
      </c>
      <c r="AF55" s="73" t="n">
        <v>-0.02008552</v>
      </c>
      <c r="BH55" s="111" t="n">
        <f aca="false">VLOOKUP($A55,OPTIONRISK,9,FALSE())</f>
        <v>-3466.29568</v>
      </c>
      <c r="BI55" s="111" t="n">
        <f aca="false">VLOOKUP($A55,OPTIONRISK,10,FALSE())</f>
        <v>33.5672635181383</v>
      </c>
      <c r="BJ55" s="112" t="n">
        <f aca="false">AVERAGE(VLOOKUP($A55,HEDGE,14,FALSE())*-1,VLOOKUP($A55,HEDGE,15,FALSE()))/5</f>
        <v>-0.003232872</v>
      </c>
    </row>
    <row r="56" customFormat="false" ht="12.75" hidden="false" customHeight="false" outlineLevel="0" collapsed="false">
      <c r="A56" s="14" t="n">
        <v>38261</v>
      </c>
      <c r="B56" s="73" t="n">
        <f aca="false">G56+L56+M56+N56+K56+Z56</f>
        <v>-0.122044120000001</v>
      </c>
      <c r="C56" s="112" t="n">
        <f aca="false">H56+BJ56</f>
        <v>-0.00258102</v>
      </c>
      <c r="D56" s="116" t="n">
        <f aca="false">I56+BH56+'basis opt greeks'!C54</f>
        <v>-3540.135596</v>
      </c>
      <c r="E56" s="116" t="n">
        <f aca="false">J56+BI56+'basis opt greeks'!D54</f>
        <v>33.7958866529774</v>
      </c>
      <c r="F56" s="116"/>
      <c r="G56" s="73" t="n">
        <f aca="false">DSUM(OPTTRADES,G$9,$A594:$A595)</f>
        <v>0</v>
      </c>
      <c r="H56" s="73" t="n">
        <f aca="false">DSUM(OPTTRADES,H$9,$A594:$A595)</f>
        <v>0</v>
      </c>
      <c r="I56" s="73" t="n">
        <f aca="false">DSUM(OPTTRADES,I$9,$A594:$A595)</f>
        <v>0</v>
      </c>
      <c r="J56" s="73" t="n">
        <f aca="false">DSUM(OPTTRADES,J$9,$A594:$A595)</f>
        <v>0</v>
      </c>
      <c r="K56" s="73" t="n">
        <f aca="false">'basis opt greeks'!B54</f>
        <v>4.0501</v>
      </c>
      <c r="L56" s="73" t="n">
        <f aca="false">'HEDGE QUANTITIES'!B51</f>
        <v>-3.98598518</v>
      </c>
      <c r="M56" s="73" t="n">
        <f aca="false">'BASIS POSITION'!B57</f>
        <v>0</v>
      </c>
      <c r="N56" s="73" t="n">
        <f aca="false">V56+AP56</f>
        <v>0</v>
      </c>
      <c r="U56" s="117" t="n">
        <f aca="false">K56+L56</f>
        <v>0.0641148199999995</v>
      </c>
      <c r="X56" s="73" t="n">
        <f aca="false">K56+L56+Z56</f>
        <v>-0.122044120000001</v>
      </c>
      <c r="Z56" s="118" t="n">
        <v>-0.18615894</v>
      </c>
      <c r="AB56" s="118" t="n">
        <v>-0.18268912</v>
      </c>
      <c r="AD56" s="73" t="n">
        <f aca="false">Z56-AB56</f>
        <v>-0.00346982000000001</v>
      </c>
      <c r="AF56" s="73" t="n">
        <v>-0.02196511</v>
      </c>
      <c r="BH56" s="111" t="n">
        <f aca="false">VLOOKUP($A56,OPTIONRISK,9,FALSE())</f>
        <v>-3540.135596</v>
      </c>
      <c r="BI56" s="111" t="n">
        <f aca="false">VLOOKUP($A56,OPTIONRISK,10,FALSE())</f>
        <v>33.7958866529774</v>
      </c>
      <c r="BJ56" s="112" t="n">
        <f aca="false">AVERAGE(VLOOKUP($A56,HEDGE,14,FALSE())*-1,VLOOKUP($A56,HEDGE,15,FALSE()))/5</f>
        <v>-0.00258102</v>
      </c>
    </row>
    <row r="57" customFormat="false" ht="12.75" hidden="false" customHeight="false" outlineLevel="0" collapsed="false">
      <c r="A57" s="14" t="n">
        <v>38292</v>
      </c>
      <c r="B57" s="73" t="n">
        <f aca="false">G57+L57+M57+N57+K57+Z57</f>
        <v>-1.11345863</v>
      </c>
      <c r="C57" s="112" t="n">
        <f aca="false">H57+BJ57</f>
        <v>-1.041E-006</v>
      </c>
      <c r="D57" s="116" t="n">
        <f aca="false">I57+BH57+'basis opt greeks'!C55</f>
        <v>-3305.55116</v>
      </c>
      <c r="E57" s="116" t="n">
        <f aca="false">J57+BI57+'basis opt greeks'!D55</f>
        <v>32.6939277207392</v>
      </c>
      <c r="F57" s="116"/>
      <c r="G57" s="73" t="n">
        <f aca="false">DSUM(OPTTRADES,G$9,$A596:$A597)</f>
        <v>0</v>
      </c>
      <c r="H57" s="73" t="n">
        <f aca="false">DSUM(OPTTRADES,H$9,$A596:$A597)</f>
        <v>0</v>
      </c>
      <c r="I57" s="73" t="n">
        <f aca="false">DSUM(OPTTRADES,I$9,$A596:$A597)</f>
        <v>0</v>
      </c>
      <c r="J57" s="73" t="n">
        <f aca="false">DSUM(OPTTRADES,J$9,$A596:$A597)</f>
        <v>0</v>
      </c>
      <c r="K57" s="73" t="n">
        <f aca="false">'basis opt greeks'!B55</f>
        <v>3.5037</v>
      </c>
      <c r="L57" s="73" t="n">
        <f aca="false">'HEDGE QUANTITIES'!B52</f>
        <v>-4.36785294</v>
      </c>
      <c r="M57" s="73" t="n">
        <f aca="false">'BASIS POSITION'!B58</f>
        <v>0</v>
      </c>
      <c r="N57" s="73" t="n">
        <f aca="false">V57+AP57</f>
        <v>0</v>
      </c>
      <c r="U57" s="117" t="n">
        <f aca="false">K57+L57</f>
        <v>-0.86415294</v>
      </c>
      <c r="X57" s="73" t="n">
        <f aca="false">K57+L57+Z57</f>
        <v>-1.11345863</v>
      </c>
      <c r="Z57" s="118" t="n">
        <v>-0.24930569</v>
      </c>
      <c r="AB57" s="118" t="n">
        <v>-0.18445107</v>
      </c>
      <c r="AD57" s="73" t="n">
        <f aca="false">Z57-AB57</f>
        <v>-0.06485462</v>
      </c>
      <c r="AF57" s="73" t="n">
        <v>-0.02077595</v>
      </c>
      <c r="BH57" s="111" t="n">
        <f aca="false">VLOOKUP($A57,OPTIONRISK,9,FALSE())</f>
        <v>-3305.55116</v>
      </c>
      <c r="BI57" s="111" t="n">
        <f aca="false">VLOOKUP($A57,OPTIONRISK,10,FALSE())</f>
        <v>32.6939277207392</v>
      </c>
      <c r="BJ57" s="112" t="n">
        <f aca="false">AVERAGE(VLOOKUP($A57,HEDGE,14,FALSE())*-1,VLOOKUP($A57,HEDGE,15,FALSE()))/5</f>
        <v>-1.041E-006</v>
      </c>
    </row>
    <row r="58" customFormat="false" ht="12.75" hidden="false" customHeight="false" outlineLevel="0" collapsed="false">
      <c r="A58" s="14" t="n">
        <v>38322</v>
      </c>
      <c r="B58" s="73" t="n">
        <f aca="false">G58+L58+M58+N58+K58+Z58</f>
        <v>-3.95892129</v>
      </c>
      <c r="C58" s="112" t="n">
        <f aca="false">H58+BJ58</f>
        <v>-0.005176814</v>
      </c>
      <c r="D58" s="116" t="n">
        <f aca="false">I58+BH58+'basis opt greeks'!C56</f>
        <v>-4706.191595</v>
      </c>
      <c r="E58" s="116" t="n">
        <f aca="false">J58+BI58+'basis opt greeks'!D56</f>
        <v>42.4757798767967</v>
      </c>
      <c r="F58" s="116"/>
      <c r="G58" s="73" t="n">
        <f aca="false">DSUM(OPTTRADES,G$9,$A598:$A599)</f>
        <v>0</v>
      </c>
      <c r="H58" s="73" t="n">
        <f aca="false">DSUM(OPTTRADES,H$9,$A598:$A599)</f>
        <v>0</v>
      </c>
      <c r="I58" s="73" t="n">
        <f aca="false">DSUM(OPTTRADES,I$9,$A598:$A599)</f>
        <v>0</v>
      </c>
      <c r="J58" s="73" t="n">
        <f aca="false">DSUM(OPTTRADES,J$9,$A598:$A599)</f>
        <v>0</v>
      </c>
      <c r="K58" s="73" t="n">
        <f aca="false">'basis opt greeks'!B56</f>
        <v>3.1448</v>
      </c>
      <c r="L58" s="73" t="n">
        <f aca="false">'HEDGE QUANTITIES'!B53</f>
        <v>-6.46028443</v>
      </c>
      <c r="M58" s="73" t="n">
        <f aca="false">'BASIS POSITION'!B59</f>
        <v>0</v>
      </c>
      <c r="N58" s="73" t="n">
        <f aca="false">V58+AP58</f>
        <v>0</v>
      </c>
      <c r="U58" s="117" t="n">
        <f aca="false">K58+L58</f>
        <v>-3.31548443</v>
      </c>
      <c r="X58" s="73" t="n">
        <f aca="false">K58+L58+Z58</f>
        <v>-3.95892129</v>
      </c>
      <c r="Z58" s="118" t="n">
        <v>-0.64343686</v>
      </c>
      <c r="AB58" s="118" t="n">
        <v>-0.24698996</v>
      </c>
      <c r="AD58" s="73" t="n">
        <f aca="false">Z58-AB58</f>
        <v>-0.3964469</v>
      </c>
      <c r="BH58" s="111" t="n">
        <f aca="false">VLOOKUP($A58,OPTIONRISK,9,FALSE())</f>
        <v>-4706.191595</v>
      </c>
      <c r="BI58" s="111" t="n">
        <f aca="false">VLOOKUP($A58,OPTIONRISK,10,FALSE())</f>
        <v>42.4757798767967</v>
      </c>
      <c r="BJ58" s="112" t="n">
        <f aca="false">AVERAGE(VLOOKUP($A58,HEDGE,14,FALSE())*-1,VLOOKUP($A58,HEDGE,15,FALSE()))/5</f>
        <v>-0.005176814</v>
      </c>
    </row>
    <row r="59" customFormat="false" ht="12.75" hidden="false" customHeight="false" outlineLevel="0" collapsed="false">
      <c r="A59" s="14" t="n">
        <v>38353</v>
      </c>
      <c r="B59" s="73" t="n">
        <f aca="false">G59+L59+M59+N59+K59+Z59</f>
        <v>-2.92734505</v>
      </c>
      <c r="C59" s="112" t="n">
        <f aca="false">H59+BJ59</f>
        <v>-0.0198012</v>
      </c>
      <c r="D59" s="116" t="n">
        <f aca="false">I59+BH59+'basis opt greeks'!C57</f>
        <v>-7949.289635</v>
      </c>
      <c r="E59" s="116" t="n">
        <f aca="false">J59+BI59+'basis opt greeks'!D57</f>
        <v>53.3955969883642</v>
      </c>
      <c r="F59" s="116"/>
      <c r="G59" s="73" t="n">
        <f aca="false">DSUM(OPTTRADES,G$9,$A600:$A601)</f>
        <v>0</v>
      </c>
      <c r="H59" s="73" t="n">
        <f aca="false">DSUM(OPTTRADES,H$9,$A600:$A601)</f>
        <v>0</v>
      </c>
      <c r="I59" s="73" t="n">
        <f aca="false">DSUM(OPTTRADES,I$9,$A600:$A601)</f>
        <v>0</v>
      </c>
      <c r="J59" s="73" t="n">
        <f aca="false">DSUM(OPTTRADES,J$9,$A600:$A601)</f>
        <v>0</v>
      </c>
      <c r="K59" s="73" t="n">
        <f aca="false">'basis opt greeks'!B57</f>
        <v>3.097</v>
      </c>
      <c r="L59" s="73" t="n">
        <f aca="false">'HEDGE QUANTITIES'!B54</f>
        <v>-5.38455984</v>
      </c>
      <c r="M59" s="73" t="n">
        <f aca="false">'BASIS POSITION'!B60</f>
        <v>0</v>
      </c>
      <c r="N59" s="73" t="n">
        <f aca="false">V59+AP59</f>
        <v>0</v>
      </c>
      <c r="U59" s="117" t="n">
        <f aca="false">K59+L59</f>
        <v>-2.28755984</v>
      </c>
      <c r="X59" s="73" t="n">
        <f aca="false">K59+L59+Z59</f>
        <v>-2.92734505</v>
      </c>
      <c r="Z59" s="118" t="n">
        <v>-0.63978521</v>
      </c>
      <c r="AB59" s="118" t="n">
        <v>-0.63738607</v>
      </c>
      <c r="AD59" s="73" t="n">
        <f aca="false">Z59-AB59</f>
        <v>-0.00239913999999997</v>
      </c>
      <c r="BH59" s="111" t="n">
        <f aca="false">VLOOKUP($A59,OPTIONRISK,9,FALSE())</f>
        <v>-7949.289635</v>
      </c>
      <c r="BI59" s="111" t="n">
        <f aca="false">VLOOKUP($A59,OPTIONRISK,10,FALSE())</f>
        <v>53.3955969883642</v>
      </c>
      <c r="BJ59" s="112" t="n">
        <f aca="false">AVERAGE(VLOOKUP($A59,HEDGE,14,FALSE())*-1,VLOOKUP($A59,HEDGE,15,FALSE()))/5</f>
        <v>-0.0198012</v>
      </c>
    </row>
    <row r="60" customFormat="false" ht="12.75" hidden="false" customHeight="false" outlineLevel="0" collapsed="false">
      <c r="A60" s="14" t="n">
        <v>38384</v>
      </c>
      <c r="B60" s="73" t="n">
        <f aca="false">G60+L60+M60+N60+K60+Z60</f>
        <v>-3.35546993</v>
      </c>
      <c r="C60" s="112" t="n">
        <f aca="false">H60+BJ60</f>
        <v>-0.02247654</v>
      </c>
      <c r="D60" s="116" t="n">
        <f aca="false">I60+BH60+'basis opt greeks'!C58</f>
        <v>-7632.710649</v>
      </c>
      <c r="E60" s="116" t="n">
        <f aca="false">J60+BI60+'basis opt greeks'!D58</f>
        <v>49.1642351813826</v>
      </c>
      <c r="F60" s="116"/>
      <c r="G60" s="73" t="n">
        <f aca="false">DSUM(OPTTRADES,G$9,$A602:$A603)</f>
        <v>0</v>
      </c>
      <c r="H60" s="73" t="n">
        <f aca="false">DSUM(OPTTRADES,H$9,$A602:$A603)</f>
        <v>0</v>
      </c>
      <c r="I60" s="73" t="n">
        <f aca="false">DSUM(OPTTRADES,I$9,$A602:$A603)</f>
        <v>0</v>
      </c>
      <c r="J60" s="73" t="n">
        <f aca="false">DSUM(OPTTRADES,J$9,$A602:$A603)</f>
        <v>0</v>
      </c>
      <c r="K60" s="73" t="n">
        <f aca="false">'basis opt greeks'!B58</f>
        <v>3.4023</v>
      </c>
      <c r="L60" s="73" t="n">
        <f aca="false">'HEDGE QUANTITIES'!B55</f>
        <v>-6.21295073</v>
      </c>
      <c r="M60" s="73" t="n">
        <f aca="false">'BASIS POSITION'!B61</f>
        <v>0</v>
      </c>
      <c r="N60" s="73" t="n">
        <f aca="false">V60+AP60</f>
        <v>0</v>
      </c>
      <c r="U60" s="117" t="n">
        <f aca="false">K60+L60</f>
        <v>-2.81065073</v>
      </c>
      <c r="X60" s="73" t="n">
        <f aca="false">K60+L60+Z60</f>
        <v>-3.35546993</v>
      </c>
      <c r="Z60" s="118" t="n">
        <v>-0.5448192</v>
      </c>
      <c r="AB60" s="118" t="n">
        <v>-0.6336876</v>
      </c>
      <c r="AD60" s="73" t="n">
        <f aca="false">Z60-AB60</f>
        <v>0.0888684000000001</v>
      </c>
      <c r="BH60" s="111" t="n">
        <f aca="false">VLOOKUP($A60,OPTIONRISK,9,FALSE())</f>
        <v>-7632.710649</v>
      </c>
      <c r="BI60" s="111" t="n">
        <f aca="false">VLOOKUP($A60,OPTIONRISK,10,FALSE())</f>
        <v>49.1642351813826</v>
      </c>
      <c r="BJ60" s="112" t="n">
        <f aca="false">AVERAGE(VLOOKUP($A60,HEDGE,14,FALSE())*-1,VLOOKUP($A60,HEDGE,15,FALSE()))/5</f>
        <v>-0.02247654</v>
      </c>
    </row>
    <row r="61" customFormat="false" ht="12.75" hidden="false" customHeight="false" outlineLevel="0" collapsed="false">
      <c r="A61" s="14" t="n">
        <v>38412</v>
      </c>
      <c r="B61" s="73" t="n">
        <f aca="false">G61+L61+M61+N61+K61+Z61</f>
        <v>-1.15207938</v>
      </c>
      <c r="C61" s="112" t="n">
        <f aca="false">H61+BJ61</f>
        <v>-0.019015815</v>
      </c>
      <c r="D61" s="116" t="n">
        <f aca="false">I61+BH61+'basis opt greeks'!C59</f>
        <v>-6774.681872</v>
      </c>
      <c r="E61" s="116" t="n">
        <f aca="false">J61+BI61+'basis opt greeks'!D59</f>
        <v>40.4661393566051</v>
      </c>
      <c r="F61" s="116"/>
      <c r="G61" s="73" t="n">
        <f aca="false">DSUM(OPTTRADES,G$9,$A604:$A605)</f>
        <v>0</v>
      </c>
      <c r="H61" s="73" t="n">
        <f aca="false">DSUM(OPTTRADES,H$9,$A604:$A605)</f>
        <v>0</v>
      </c>
      <c r="I61" s="73" t="n">
        <f aca="false">DSUM(OPTTRADES,I$9,$A604:$A605)</f>
        <v>0</v>
      </c>
      <c r="J61" s="73" t="n">
        <f aca="false">DSUM(OPTTRADES,J$9,$A604:$A605)</f>
        <v>0</v>
      </c>
      <c r="K61" s="73" t="n">
        <f aca="false">'basis opt greeks'!B59</f>
        <v>3.6948</v>
      </c>
      <c r="L61" s="73" t="n">
        <f aca="false">'HEDGE QUANTITIES'!B56</f>
        <v>-4.60558969</v>
      </c>
      <c r="M61" s="73" t="n">
        <f aca="false">'BASIS POSITION'!B62</f>
        <v>0</v>
      </c>
      <c r="N61" s="73" t="n">
        <f aca="false">V61+AP61</f>
        <v>0</v>
      </c>
      <c r="U61" s="117" t="n">
        <f aca="false">K61+L61</f>
        <v>-0.910789690000001</v>
      </c>
      <c r="X61" s="73" t="n">
        <f aca="false">K61+L61+Z61</f>
        <v>-1.15207938</v>
      </c>
      <c r="Z61" s="118" t="n">
        <v>-0.24128969</v>
      </c>
      <c r="AB61" s="118" t="n">
        <v>-0.53955694</v>
      </c>
      <c r="AD61" s="73" t="n">
        <f aca="false">Z61-AB61</f>
        <v>0.29826725</v>
      </c>
      <c r="BH61" s="111" t="n">
        <f aca="false">VLOOKUP($A61,OPTIONRISK,9,FALSE())</f>
        <v>-6774.681872</v>
      </c>
      <c r="BI61" s="111" t="n">
        <f aca="false">VLOOKUP($A61,OPTIONRISK,10,FALSE())</f>
        <v>40.4661393566051</v>
      </c>
      <c r="BJ61" s="112" t="n">
        <f aca="false">AVERAGE(VLOOKUP($A61,HEDGE,14,FALSE())*-1,VLOOKUP($A61,HEDGE,15,FALSE()))/5</f>
        <v>-0.019015815</v>
      </c>
    </row>
    <row r="62" customFormat="false" ht="12.75" hidden="false" customHeight="false" outlineLevel="0" collapsed="false">
      <c r="A62" s="14" t="n">
        <v>38443</v>
      </c>
      <c r="B62" s="73" t="n">
        <f aca="false">G62+L62+M62+N62+K62+Z62</f>
        <v>-1.96674758</v>
      </c>
      <c r="C62" s="112" t="n">
        <f aca="false">H62+BJ62</f>
        <v>-0.022913076</v>
      </c>
      <c r="D62" s="116" t="n">
        <f aca="false">I62+BH62+'basis opt greeks'!C60</f>
        <v>-6753.65498</v>
      </c>
      <c r="E62" s="116" t="n">
        <f aca="false">J62+BI62+'basis opt greeks'!D60</f>
        <v>37.1553511293635</v>
      </c>
      <c r="F62" s="116"/>
      <c r="G62" s="73" t="n">
        <f aca="false">DSUM(OPTTRADES,G$9,$A606:$A607)</f>
        <v>0</v>
      </c>
      <c r="H62" s="73" t="n">
        <f aca="false">DSUM(OPTTRADES,H$9,$A606:$A607)</f>
        <v>0</v>
      </c>
      <c r="I62" s="73" t="n">
        <f aca="false">DSUM(OPTTRADES,I$9,$A606:$A607)</f>
        <v>0</v>
      </c>
      <c r="J62" s="73" t="n">
        <f aca="false">DSUM(OPTTRADES,J$9,$A606:$A607)</f>
        <v>0</v>
      </c>
      <c r="K62" s="73" t="n">
        <f aca="false">'basis opt greeks'!B60</f>
        <v>4.1643</v>
      </c>
      <c r="L62" s="73" t="n">
        <f aca="false">'HEDGE QUANTITIES'!B57</f>
        <v>-6.00256199</v>
      </c>
      <c r="M62" s="73" t="n">
        <f aca="false">'BASIS POSITION'!B63</f>
        <v>0</v>
      </c>
      <c r="N62" s="73" t="n">
        <f aca="false">V62+AP62</f>
        <v>0</v>
      </c>
      <c r="U62" s="117" t="n">
        <f aca="false">K62+L62</f>
        <v>-1.83826199</v>
      </c>
      <c r="X62" s="73" t="n">
        <f aca="false">K62+L62+Z62</f>
        <v>-1.96674758</v>
      </c>
      <c r="Z62" s="118" t="n">
        <v>-0.12848559</v>
      </c>
      <c r="AB62" s="118" t="n">
        <v>-0.23892758</v>
      </c>
      <c r="AD62" s="73" t="n">
        <f aca="false">Z62-AB62</f>
        <v>0.11044199</v>
      </c>
      <c r="BH62" s="111" t="n">
        <f aca="false">VLOOKUP($A62,OPTIONRISK,9,FALSE())</f>
        <v>-6753.65498</v>
      </c>
      <c r="BI62" s="111" t="n">
        <f aca="false">VLOOKUP($A62,OPTIONRISK,10,FALSE())</f>
        <v>37.1553511293635</v>
      </c>
      <c r="BJ62" s="112" t="n">
        <f aca="false">AVERAGE(VLOOKUP($A62,HEDGE,14,FALSE())*-1,VLOOKUP($A62,HEDGE,15,FALSE()))/5</f>
        <v>-0.022913076</v>
      </c>
    </row>
    <row r="63" customFormat="false" ht="12.75" hidden="false" customHeight="false" outlineLevel="0" collapsed="false">
      <c r="A63" s="14" t="n">
        <v>38473</v>
      </c>
      <c r="B63" s="73" t="n">
        <f aca="false">G63+L63+M63+N63+K63+Z63</f>
        <v>-1.54946134</v>
      </c>
      <c r="C63" s="112" t="n">
        <f aca="false">H63+BJ63</f>
        <v>-0.004028255</v>
      </c>
      <c r="D63" s="116" t="n">
        <f aca="false">I63+BH63+'basis opt greeks'!C61</f>
        <v>-3280.521164</v>
      </c>
      <c r="E63" s="116" t="n">
        <f aca="false">J63+BI63+'basis opt greeks'!D61</f>
        <v>13.7470075290897</v>
      </c>
      <c r="F63" s="116"/>
      <c r="G63" s="73" t="n">
        <f aca="false">DSUM(OPTTRADES,G$9,$A608:$A609)</f>
        <v>0</v>
      </c>
      <c r="H63" s="73" t="n">
        <f aca="false">DSUM(OPTTRADES,H$9,$A608:$A609)</f>
        <v>0</v>
      </c>
      <c r="I63" s="73" t="n">
        <f aca="false">DSUM(OPTTRADES,I$9,$A608:$A609)</f>
        <v>0</v>
      </c>
      <c r="J63" s="73" t="n">
        <f aca="false">DSUM(OPTTRADES,J$9,$A608:$A609)</f>
        <v>0</v>
      </c>
      <c r="K63" s="73" t="n">
        <f aca="false">'basis opt greeks'!B61</f>
        <v>4.2788</v>
      </c>
      <c r="L63" s="73" t="n">
        <f aca="false">'HEDGE QUANTITIES'!B58</f>
        <v>-5.67904947</v>
      </c>
      <c r="M63" s="73" t="n">
        <f aca="false">'BASIS POSITION'!B64</f>
        <v>0</v>
      </c>
      <c r="N63" s="73" t="n">
        <f aca="false">V63+AP63</f>
        <v>0</v>
      </c>
      <c r="U63" s="117" t="n">
        <f aca="false">K63+L63</f>
        <v>-1.40024947</v>
      </c>
      <c r="X63" s="73" t="n">
        <f aca="false">K63+L63+Z63</f>
        <v>-1.54946134</v>
      </c>
      <c r="Z63" s="118" t="n">
        <v>-0.14921187</v>
      </c>
      <c r="AB63" s="118" t="n">
        <v>-0.12721071</v>
      </c>
      <c r="AD63" s="73" t="n">
        <f aca="false">Z63-AB63</f>
        <v>-0.02200116</v>
      </c>
      <c r="BH63" s="111" t="n">
        <f aca="false">VLOOKUP($A63,OPTIONRISK,9,FALSE())</f>
        <v>-3280.521164</v>
      </c>
      <c r="BI63" s="111" t="n">
        <f aca="false">VLOOKUP($A63,OPTIONRISK,10,FALSE())</f>
        <v>13.7470075290897</v>
      </c>
      <c r="BJ63" s="112" t="n">
        <f aca="false">AVERAGE(VLOOKUP($A63,HEDGE,14,FALSE())*-1,VLOOKUP($A63,HEDGE,15,FALSE()))/5</f>
        <v>-0.004028255</v>
      </c>
    </row>
    <row r="64" customFormat="false" ht="12.75" hidden="false" customHeight="false" outlineLevel="0" collapsed="false">
      <c r="A64" s="14" t="n">
        <v>38504</v>
      </c>
      <c r="B64" s="73" t="n">
        <f aca="false">G64+L64+M64+N64+K64+Z64</f>
        <v>-2.07856885</v>
      </c>
      <c r="C64" s="112" t="n">
        <f aca="false">H64+BJ64</f>
        <v>-0.003625033</v>
      </c>
      <c r="D64" s="116" t="n">
        <f aca="false">I64+BH64+'basis opt greeks'!C62</f>
        <v>-3213.861318</v>
      </c>
      <c r="E64" s="116" t="n">
        <f aca="false">J64+BI64+'basis opt greeks'!D62</f>
        <v>13.2543665982204</v>
      </c>
      <c r="F64" s="116"/>
      <c r="G64" s="73" t="n">
        <f aca="false">DSUM(OPTTRADES,G$9,$A610:$A611)</f>
        <v>0</v>
      </c>
      <c r="H64" s="73" t="n">
        <f aca="false">DSUM(OPTTRADES,H$9,$A610:$A611)</f>
        <v>0</v>
      </c>
      <c r="I64" s="73" t="n">
        <f aca="false">DSUM(OPTTRADES,I$9,$A610:$A611)</f>
        <v>0</v>
      </c>
      <c r="J64" s="73" t="n">
        <f aca="false">DSUM(OPTTRADES,J$9,$A610:$A611)</f>
        <v>0</v>
      </c>
      <c r="K64" s="73" t="n">
        <f aca="false">'basis opt greeks'!B62</f>
        <v>4.2218</v>
      </c>
      <c r="L64" s="73" t="n">
        <f aca="false">'HEDGE QUANTITIES'!B59</f>
        <v>-6.15924855</v>
      </c>
      <c r="M64" s="73" t="n">
        <f aca="false">'BASIS POSITION'!B65</f>
        <v>0</v>
      </c>
      <c r="N64" s="73" t="n">
        <f aca="false">V64+AP64</f>
        <v>0</v>
      </c>
      <c r="U64" s="117" t="n">
        <f aca="false">K64+L64</f>
        <v>-1.93744855</v>
      </c>
      <c r="X64" s="73" t="n">
        <f aca="false">K64+L64+Z64</f>
        <v>-2.07856885</v>
      </c>
      <c r="Z64" s="118" t="n">
        <v>-0.1411203</v>
      </c>
      <c r="AB64" s="118" t="n">
        <v>-0.1477114</v>
      </c>
      <c r="AD64" s="73" t="n">
        <f aca="false">Z64-AB64</f>
        <v>0.00659109999999999</v>
      </c>
      <c r="BH64" s="111" t="n">
        <f aca="false">VLOOKUP($A64,OPTIONRISK,9,FALSE())</f>
        <v>-3213.861318</v>
      </c>
      <c r="BI64" s="111" t="n">
        <f aca="false">VLOOKUP($A64,OPTIONRISK,10,FALSE())</f>
        <v>13.2543665982204</v>
      </c>
      <c r="BJ64" s="112" t="n">
        <f aca="false">AVERAGE(VLOOKUP($A64,HEDGE,14,FALSE())*-1,VLOOKUP($A64,HEDGE,15,FALSE()))/5</f>
        <v>-0.003625033</v>
      </c>
    </row>
    <row r="65" customFormat="false" ht="12.75" hidden="false" customHeight="false" outlineLevel="0" collapsed="false">
      <c r="A65" s="14" t="n">
        <v>38534</v>
      </c>
      <c r="B65" s="73" t="n">
        <f aca="false">G65+L65+M65+N65+K65+Z65</f>
        <v>-2.12184802</v>
      </c>
      <c r="C65" s="112" t="n">
        <f aca="false">H65+BJ65</f>
        <v>-0.003487071</v>
      </c>
      <c r="D65" s="116" t="n">
        <f aca="false">I65+BH65+'basis opt greeks'!C63</f>
        <v>-3338.407776</v>
      </c>
      <c r="E65" s="116" t="n">
        <f aca="false">J65+BI65+'basis opt greeks'!D63</f>
        <v>13.2678258726899</v>
      </c>
      <c r="F65" s="116"/>
      <c r="G65" s="73" t="n">
        <f aca="false">DSUM(OPTTRADES,G$9,$A612:$A613)</f>
        <v>0</v>
      </c>
      <c r="H65" s="73" t="n">
        <f aca="false">DSUM(OPTTRADES,H$9,$A612:$A613)</f>
        <v>0</v>
      </c>
      <c r="I65" s="73" t="n">
        <f aca="false">DSUM(OPTTRADES,I$9,$A612:$A613)</f>
        <v>0</v>
      </c>
      <c r="J65" s="73" t="n">
        <f aca="false">DSUM(OPTTRADES,J$9,$A612:$A613)</f>
        <v>0</v>
      </c>
      <c r="K65" s="73" t="n">
        <f aca="false">'basis opt greeks'!B63</f>
        <v>4.1985</v>
      </c>
      <c r="L65" s="73" t="n">
        <f aca="false">'HEDGE QUANTITIES'!B60</f>
        <v>-6.17284138</v>
      </c>
      <c r="M65" s="73" t="n">
        <f aca="false">'BASIS POSITION'!B66</f>
        <v>0</v>
      </c>
      <c r="N65" s="73" t="n">
        <f aca="false">V65+AP65</f>
        <v>0</v>
      </c>
      <c r="U65" s="117" t="n">
        <f aca="false">K65+L65</f>
        <v>-1.97434138</v>
      </c>
      <c r="X65" s="73" t="n">
        <f aca="false">K65+L65+Z65</f>
        <v>-2.12184802</v>
      </c>
      <c r="Z65" s="118" t="n">
        <v>-0.14750664</v>
      </c>
      <c r="AB65" s="118" t="n">
        <v>-0.13968253</v>
      </c>
      <c r="AD65" s="73" t="n">
        <f aca="false">Z65-AB65</f>
        <v>-0.00782411</v>
      </c>
      <c r="BH65" s="111" t="n">
        <f aca="false">VLOOKUP($A65,OPTIONRISK,9,FALSE())</f>
        <v>-3338.407776</v>
      </c>
      <c r="BI65" s="111" t="n">
        <f aca="false">VLOOKUP($A65,OPTIONRISK,10,FALSE())</f>
        <v>13.2678258726899</v>
      </c>
      <c r="BJ65" s="112" t="n">
        <f aca="false">AVERAGE(VLOOKUP($A65,HEDGE,14,FALSE())*-1,VLOOKUP($A65,HEDGE,15,FALSE()))/5</f>
        <v>-0.003487071</v>
      </c>
    </row>
    <row r="66" customFormat="false" ht="12.75" hidden="false" customHeight="false" outlineLevel="0" collapsed="false">
      <c r="A66" s="14" t="n">
        <v>38565</v>
      </c>
      <c r="B66" s="73" t="n">
        <f aca="false">G66+L66+M66+N66+K66+Z66</f>
        <v>-1.99328861</v>
      </c>
      <c r="C66" s="112" t="n">
        <f aca="false">H66+BJ66</f>
        <v>-0.003241549</v>
      </c>
      <c r="D66" s="116" t="n">
        <f aca="false">I66+BH66+'basis opt greeks'!C64</f>
        <v>-3355.285569</v>
      </c>
      <c r="E66" s="116" t="n">
        <f aca="false">J66+BI66+'basis opt greeks'!D64</f>
        <v>12.9276840520192</v>
      </c>
      <c r="F66" s="116"/>
      <c r="G66" s="73" t="n">
        <f aca="false">DSUM(OPTTRADES,G$9,$A614:$A615)</f>
        <v>0</v>
      </c>
      <c r="H66" s="73" t="n">
        <f aca="false">DSUM(OPTTRADES,H$9,$A614:$A615)</f>
        <v>0</v>
      </c>
      <c r="I66" s="73" t="n">
        <f aca="false">DSUM(OPTTRADES,I$9,$A614:$A615)</f>
        <v>0</v>
      </c>
      <c r="J66" s="73" t="n">
        <f aca="false">DSUM(OPTTRADES,J$9,$A614:$A615)</f>
        <v>0</v>
      </c>
      <c r="K66" s="73" t="n">
        <f aca="false">'basis opt greeks'!B64</f>
        <v>4.1501</v>
      </c>
      <c r="L66" s="73" t="n">
        <f aca="false">'HEDGE QUANTITIES'!B61</f>
        <v>-5.98209722</v>
      </c>
      <c r="M66" s="73" t="n">
        <f aca="false">'BASIS POSITION'!B67</f>
        <v>0</v>
      </c>
      <c r="N66" s="73" t="n">
        <f aca="false">V66+AP66</f>
        <v>0</v>
      </c>
      <c r="U66" s="117" t="n">
        <f aca="false">K66+L66</f>
        <v>-1.83199722</v>
      </c>
      <c r="X66" s="73" t="n">
        <f aca="false">K66+L66+Z66</f>
        <v>-1.99328861</v>
      </c>
      <c r="Z66" s="118" t="n">
        <v>-0.16129139</v>
      </c>
      <c r="AB66" s="118" t="n">
        <v>-0.14598419</v>
      </c>
      <c r="AD66" s="73" t="n">
        <f aca="false">Z66-AB66</f>
        <v>-0.0153072</v>
      </c>
      <c r="BH66" s="111" t="n">
        <f aca="false">VLOOKUP($A66,OPTIONRISK,9,FALSE())</f>
        <v>-3355.285569</v>
      </c>
      <c r="BI66" s="111" t="n">
        <f aca="false">VLOOKUP($A66,OPTIONRISK,10,FALSE())</f>
        <v>12.9276840520192</v>
      </c>
      <c r="BJ66" s="112" t="n">
        <f aca="false">AVERAGE(VLOOKUP($A66,HEDGE,14,FALSE())*-1,VLOOKUP($A66,HEDGE,15,FALSE()))/5</f>
        <v>-0.003241549</v>
      </c>
    </row>
    <row r="67" customFormat="false" ht="12.75" hidden="false" customHeight="false" outlineLevel="0" collapsed="false">
      <c r="A67" s="14" t="n">
        <v>38596</v>
      </c>
      <c r="B67" s="73" t="n">
        <f aca="false">G67+L67+M67+N67+K67+Z67</f>
        <v>-2.08121296</v>
      </c>
      <c r="C67" s="112" t="n">
        <f aca="false">H67+BJ67</f>
        <v>0.007271092</v>
      </c>
      <c r="D67" s="116" t="n">
        <f aca="false">I67+BH67+'basis opt greeks'!C65</f>
        <v>-1432.569885</v>
      </c>
      <c r="E67" s="116" t="n">
        <f aca="false">J67+BI67+'basis opt greeks'!D65</f>
        <v>4.76104804928132</v>
      </c>
      <c r="F67" s="116"/>
      <c r="G67" s="73"/>
      <c r="H67" s="73"/>
      <c r="I67" s="73"/>
      <c r="J67" s="73"/>
      <c r="K67" s="73" t="n">
        <f aca="false">'basis opt greeks'!B65</f>
        <v>4.0849</v>
      </c>
      <c r="L67" s="73" t="n">
        <f aca="false">'HEDGE QUANTITIES'!B62</f>
        <v>-6.01357362</v>
      </c>
      <c r="M67" s="73" t="n">
        <f aca="false">'BASIS POSITION'!B68</f>
        <v>0</v>
      </c>
      <c r="N67" s="73" t="n">
        <f aca="false">V67+AP67</f>
        <v>0</v>
      </c>
      <c r="X67" s="73" t="n">
        <f aca="false">K67+L67+Z67</f>
        <v>-2.08121296</v>
      </c>
      <c r="Z67" s="118" t="n">
        <v>-0.15253934</v>
      </c>
      <c r="AB67" s="118" t="n">
        <v>-0.15960498</v>
      </c>
      <c r="AD67" s="73" t="n">
        <f aca="false">Z67-AB67</f>
        <v>0.00706564000000001</v>
      </c>
      <c r="BH67" s="111" t="n">
        <f aca="false">VLOOKUP($A67,OPTIONRISK,9,FALSE())</f>
        <v>-1432.569885</v>
      </c>
      <c r="BI67" s="111" t="n">
        <f aca="false">VLOOKUP($A67,OPTIONRISK,10,FALSE())</f>
        <v>4.76104804928132</v>
      </c>
      <c r="BJ67" s="112" t="n">
        <f aca="false">AVERAGE(VLOOKUP($A67,HEDGE,14,FALSE())*-1,VLOOKUP($A67,HEDGE,15,FALSE()))/5</f>
        <v>0.007271092</v>
      </c>
    </row>
    <row r="68" customFormat="false" ht="12.75" hidden="false" customHeight="false" outlineLevel="0" collapsed="false">
      <c r="A68" s="14" t="n">
        <v>38626</v>
      </c>
      <c r="B68" s="73" t="n">
        <f aca="false">G68+L68+M68+N68+K68+Z68</f>
        <v>-2.22491657</v>
      </c>
      <c r="C68" s="112" t="n">
        <f aca="false">H68+BJ68</f>
        <v>0.007789109</v>
      </c>
      <c r="D68" s="116" t="n">
        <f aca="false">I68+BH68+'basis opt greeks'!C66</f>
        <v>-1444.976953</v>
      </c>
      <c r="E68" s="116" t="n">
        <f aca="false">J68+BI68+'basis opt greeks'!D66</f>
        <v>5.1300514715948</v>
      </c>
      <c r="F68" s="116"/>
      <c r="G68" s="73"/>
      <c r="H68" s="73"/>
      <c r="I68" s="73"/>
      <c r="J68" s="73"/>
      <c r="K68" s="73" t="n">
        <f aca="false">'basis opt greeks'!B66</f>
        <v>4.0284</v>
      </c>
      <c r="L68" s="73" t="n">
        <f aca="false">'HEDGE QUANTITIES'!B63</f>
        <v>-6.07940761</v>
      </c>
      <c r="M68" s="73" t="n">
        <f aca="false">'BASIS POSITION'!B69</f>
        <v>0</v>
      </c>
      <c r="N68" s="73" t="n">
        <f aca="false">V68+AP68</f>
        <v>0</v>
      </c>
      <c r="X68" s="73" t="n">
        <f aca="false">K68+L68+Z68</f>
        <v>-2.22491657</v>
      </c>
      <c r="Z68" s="118" t="n">
        <v>-0.17390896</v>
      </c>
      <c r="AB68" s="118" t="n">
        <v>-0.15092439</v>
      </c>
      <c r="AD68" s="73" t="n">
        <f aca="false">Z68-AB68</f>
        <v>-0.02298457</v>
      </c>
      <c r="BH68" s="111" t="n">
        <f aca="false">VLOOKUP($A68,OPTIONRISK,9,FALSE())</f>
        <v>-1444.976953</v>
      </c>
      <c r="BI68" s="111" t="n">
        <f aca="false">VLOOKUP($A68,OPTIONRISK,10,FALSE())</f>
        <v>5.1300514715948</v>
      </c>
      <c r="BJ68" s="112" t="n">
        <f aca="false">AVERAGE(VLOOKUP($A68,HEDGE,14,FALSE())*-1,VLOOKUP($A68,HEDGE,15,FALSE()))/5</f>
        <v>0.007789109</v>
      </c>
    </row>
    <row r="69" customFormat="false" ht="12.75" hidden="false" customHeight="false" outlineLevel="0" collapsed="false">
      <c r="A69" s="14" t="n">
        <v>38657</v>
      </c>
      <c r="B69" s="73" t="n">
        <f aca="false">G69+L69+M69+N69+K69+Z69</f>
        <v>-3.85467164</v>
      </c>
      <c r="C69" s="112" t="n">
        <f aca="false">H69+BJ69</f>
        <v>0.007614103</v>
      </c>
      <c r="D69" s="116" t="n">
        <f aca="false">I69+BH69+'basis opt greeks'!C67</f>
        <v>-1480.066631</v>
      </c>
      <c r="E69" s="116" t="n">
        <f aca="false">J69+BI69+'basis opt greeks'!D67</f>
        <v>5.17307241615332</v>
      </c>
      <c r="F69" s="116"/>
      <c r="G69" s="73"/>
      <c r="H69" s="73"/>
      <c r="I69" s="73"/>
      <c r="J69" s="73"/>
      <c r="K69" s="73" t="n">
        <f aca="false">'basis opt greeks'!B67</f>
        <v>3.4966</v>
      </c>
      <c r="L69" s="73" t="n">
        <f aca="false">'HEDGE QUANTITIES'!B64</f>
        <v>-7.11844502</v>
      </c>
      <c r="M69" s="73" t="n">
        <f aca="false">'BASIS POSITION'!B70</f>
        <v>0</v>
      </c>
      <c r="N69" s="73" t="n">
        <f aca="false">V69+AP69</f>
        <v>0</v>
      </c>
      <c r="X69" s="73" t="n">
        <f aca="false">K69+L69+Z69</f>
        <v>-3.85467164</v>
      </c>
      <c r="Z69" s="118" t="n">
        <v>-0.23282662</v>
      </c>
      <c r="AB69" s="118" t="n">
        <v>-0.17204478</v>
      </c>
      <c r="AD69" s="73" t="n">
        <f aca="false">Z69-AB69</f>
        <v>-0.06078184</v>
      </c>
      <c r="BH69" s="111" t="n">
        <f aca="false">VLOOKUP($A69,OPTIONRISK,9,FALSE())</f>
        <v>-1480.066631</v>
      </c>
      <c r="BI69" s="111" t="n">
        <f aca="false">VLOOKUP($A69,OPTIONRISK,10,FALSE())</f>
        <v>5.17307241615332</v>
      </c>
      <c r="BJ69" s="112" t="n">
        <f aca="false">AVERAGE(VLOOKUP($A69,HEDGE,14,FALSE())*-1,VLOOKUP($A69,HEDGE,15,FALSE()))/5</f>
        <v>0.007614103</v>
      </c>
    </row>
    <row r="70" customFormat="false" ht="12.75" hidden="false" customHeight="false" outlineLevel="0" collapsed="false">
      <c r="A70" s="14" t="n">
        <v>38687</v>
      </c>
      <c r="B70" s="73" t="n">
        <f aca="false">G70+L70+M70+N70+K70+Z70</f>
        <v>-4.48305605</v>
      </c>
      <c r="C70" s="112" t="n">
        <f aca="false">H70+BJ70</f>
        <v>0.00149094</v>
      </c>
      <c r="D70" s="116" t="n">
        <f aca="false">I70+BH70+'basis opt greeks'!C68</f>
        <v>-2939.884629</v>
      </c>
      <c r="E70" s="116" t="n">
        <f aca="false">J70+BI70+'basis opt greeks'!D68</f>
        <v>11.2306069815195</v>
      </c>
      <c r="F70" s="116"/>
      <c r="G70" s="73"/>
      <c r="H70" s="73"/>
      <c r="I70" s="73"/>
      <c r="J70" s="73"/>
      <c r="K70" s="73" t="n">
        <f aca="false">'basis opt greeks'!B68</f>
        <v>3.1384</v>
      </c>
      <c r="L70" s="73" t="n">
        <f aca="false">'HEDGE QUANTITIES'!B65</f>
        <v>-7.02074036</v>
      </c>
      <c r="M70" s="73" t="n">
        <f aca="false">'BASIS POSITION'!B71</f>
        <v>0</v>
      </c>
      <c r="N70" s="73" t="n">
        <f aca="false">V70+AP70</f>
        <v>0</v>
      </c>
      <c r="X70" s="73" t="n">
        <f aca="false">K70+L70+Z70</f>
        <v>-4.48305605</v>
      </c>
      <c r="Z70" s="118" t="n">
        <v>-0.60071569</v>
      </c>
      <c r="AB70" s="118" t="n">
        <v>-0.23030041</v>
      </c>
      <c r="AD70" s="73" t="n">
        <f aca="false">Z70-AB70</f>
        <v>-0.37041528</v>
      </c>
      <c r="BH70" s="111" t="n">
        <f aca="false">VLOOKUP($A70,OPTIONRISK,9,FALSE())</f>
        <v>-2939.884629</v>
      </c>
      <c r="BI70" s="111" t="n">
        <f aca="false">VLOOKUP($A70,OPTIONRISK,10,FALSE())</f>
        <v>11.2306069815195</v>
      </c>
      <c r="BJ70" s="112" t="n">
        <f aca="false">AVERAGE(VLOOKUP($A70,HEDGE,14,FALSE())*-1,VLOOKUP($A70,HEDGE,15,FALSE()))/5</f>
        <v>0.00149094</v>
      </c>
    </row>
    <row r="71" customFormat="false" ht="12.75" hidden="false" customHeight="false" outlineLevel="0" collapsed="false">
      <c r="A71" s="14" t="n">
        <v>38718</v>
      </c>
      <c r="B71" s="73" t="n">
        <f aca="false">G71+L71+M71+N71+K71+Z71</f>
        <v>-3.53768094</v>
      </c>
      <c r="C71" s="112" t="n">
        <f aca="false">H71+BJ71</f>
        <v>0.002237377</v>
      </c>
      <c r="D71" s="116" t="n">
        <f aca="false">I71+BH71+'basis opt greeks'!C69</f>
        <v>-2969.895717</v>
      </c>
      <c r="E71" s="116" t="n">
        <f aca="false">J71+BI71+'basis opt greeks'!D69</f>
        <v>11.6140908966461</v>
      </c>
      <c r="F71" s="116"/>
      <c r="G71" s="73"/>
      <c r="H71" s="73"/>
      <c r="I71" s="73"/>
      <c r="J71" s="73"/>
      <c r="K71" s="73" t="n">
        <f aca="false">'basis opt greeks'!B69</f>
        <v>3.0661</v>
      </c>
      <c r="L71" s="73" t="n">
        <f aca="false">'HEDGE QUANTITIES'!B66</f>
        <v>-6.00650227</v>
      </c>
      <c r="M71" s="73" t="n">
        <f aca="false">'BASIS POSITION'!B72</f>
        <v>0</v>
      </c>
      <c r="N71" s="73" t="n">
        <f aca="false">V71+AP71</f>
        <v>0</v>
      </c>
      <c r="X71" s="73" t="n">
        <f aca="false">K71+L71+Z71</f>
        <v>-3.53768094</v>
      </c>
      <c r="Z71" s="118" t="n">
        <v>-0.59727867</v>
      </c>
      <c r="AB71" s="118" t="n">
        <v>-0.59416004</v>
      </c>
      <c r="AD71" s="73" t="n">
        <f aca="false">Z71-AB71</f>
        <v>-0.00311863000000001</v>
      </c>
      <c r="BH71" s="111" t="n">
        <f aca="false">VLOOKUP($A71,OPTIONRISK,9,FALSE())</f>
        <v>-2969.895717</v>
      </c>
      <c r="BI71" s="111" t="n">
        <f aca="false">VLOOKUP($A71,OPTIONRISK,10,FALSE())</f>
        <v>11.6140908966461</v>
      </c>
      <c r="BJ71" s="112" t="n">
        <f aca="false">AVERAGE(VLOOKUP($A71,HEDGE,14,FALSE())*-1,VLOOKUP($A71,HEDGE,15,FALSE()))/5</f>
        <v>0.002237377</v>
      </c>
    </row>
    <row r="72" customFormat="false" ht="12.75" hidden="false" customHeight="false" outlineLevel="0" collapsed="false">
      <c r="A72" s="14" t="n">
        <v>38749</v>
      </c>
      <c r="B72" s="73" t="n">
        <f aca="false">G72+L72+M72+N72+K72+Z72</f>
        <v>-3.32036959</v>
      </c>
      <c r="C72" s="112" t="n">
        <f aca="false">H72+BJ72</f>
        <v>0.001847276</v>
      </c>
      <c r="D72" s="116" t="n">
        <f aca="false">I72+BH72+'basis opt greeks'!C70</f>
        <v>-2556.297915</v>
      </c>
      <c r="E72" s="116" t="n">
        <f aca="false">J72+BI72+'basis opt greeks'!D70</f>
        <v>9.76225817932923</v>
      </c>
      <c r="F72" s="116"/>
      <c r="G72" s="73"/>
      <c r="H72" s="73"/>
      <c r="I72" s="73"/>
      <c r="J72" s="73"/>
      <c r="K72" s="73" t="n">
        <f aca="false">'basis opt greeks'!B70</f>
        <v>3.3698</v>
      </c>
      <c r="L72" s="73" t="n">
        <f aca="false">'HEDGE QUANTITIES'!B67</f>
        <v>-6.18151152</v>
      </c>
      <c r="M72" s="73" t="n">
        <f aca="false">'BASIS POSITION'!B73</f>
        <v>0</v>
      </c>
      <c r="N72" s="73" t="n">
        <f aca="false">V72+AP72</f>
        <v>0</v>
      </c>
      <c r="X72" s="73" t="n">
        <f aca="false">K72+L72+Z72</f>
        <v>-3.32036959</v>
      </c>
      <c r="Z72" s="118" t="n">
        <v>-0.50865807</v>
      </c>
      <c r="AB72" s="118" t="n">
        <v>-0.59069967</v>
      </c>
      <c r="AD72" s="73" t="n">
        <f aca="false">Z72-AB72</f>
        <v>0.0820416000000001</v>
      </c>
      <c r="BH72" s="111" t="n">
        <f aca="false">VLOOKUP($A72,OPTIONRISK,9,FALSE())</f>
        <v>-2556.297915</v>
      </c>
      <c r="BI72" s="111" t="n">
        <f aca="false">VLOOKUP($A72,OPTIONRISK,10,FALSE())</f>
        <v>9.76225817932923</v>
      </c>
      <c r="BJ72" s="112" t="n">
        <f aca="false">AVERAGE(VLOOKUP($A72,HEDGE,14,FALSE())*-1,VLOOKUP($A72,HEDGE,15,FALSE()))/5</f>
        <v>0.001847276</v>
      </c>
    </row>
    <row r="73" customFormat="false" ht="12.75" hidden="false" customHeight="false" outlineLevel="0" collapsed="false">
      <c r="A73" s="14" t="n">
        <v>38777</v>
      </c>
      <c r="B73" s="73" t="n">
        <f aca="false">G73+L73+M73+N73+K73+Z73</f>
        <v>-2.01995394</v>
      </c>
      <c r="C73" s="112" t="n">
        <f aca="false">H73+BJ73</f>
        <v>0.00819738</v>
      </c>
      <c r="D73" s="116" t="n">
        <f aca="false">I73+BH73+'basis opt greeks'!C71</f>
        <v>-1426.796814</v>
      </c>
      <c r="E73" s="116" t="n">
        <f aca="false">J73+BI73+'basis opt greeks'!D71</f>
        <v>4.38203750855579</v>
      </c>
      <c r="F73" s="116"/>
      <c r="G73" s="73"/>
      <c r="H73" s="73"/>
      <c r="I73" s="73"/>
      <c r="J73" s="73"/>
      <c r="K73" s="73" t="n">
        <f aca="false">'basis opt greeks'!B71</f>
        <v>3.6611</v>
      </c>
      <c r="L73" s="73" t="n">
        <f aca="false">'HEDGE QUANTITIES'!B68</f>
        <v>-5.4557653</v>
      </c>
      <c r="M73" s="73" t="n">
        <f aca="false">'BASIS POSITION'!B74</f>
        <v>0</v>
      </c>
      <c r="N73" s="73" t="n">
        <f aca="false">V73+AP73</f>
        <v>0</v>
      </c>
      <c r="X73" s="73" t="n">
        <f aca="false">K73+L73+Z73</f>
        <v>-2.01995394</v>
      </c>
      <c r="Z73" s="118" t="n">
        <v>-0.22528864</v>
      </c>
      <c r="AB73" s="118" t="n">
        <v>-0.50299373</v>
      </c>
      <c r="AD73" s="73" t="n">
        <f aca="false">Z73-AB73</f>
        <v>0.27770509</v>
      </c>
      <c r="BH73" s="111" t="n">
        <f aca="false">VLOOKUP($A73,OPTIONRISK,9,FALSE())</f>
        <v>-1426.796814</v>
      </c>
      <c r="BI73" s="111" t="n">
        <f aca="false">VLOOKUP($A73,OPTIONRISK,10,FALSE())</f>
        <v>4.38203750855579</v>
      </c>
      <c r="BJ73" s="112" t="n">
        <f aca="false">AVERAGE(VLOOKUP($A73,HEDGE,14,FALSE())*-1,VLOOKUP($A73,HEDGE,15,FALSE()))/5</f>
        <v>0.00819738</v>
      </c>
    </row>
    <row r="74" customFormat="false" ht="12.75" hidden="false" customHeight="false" outlineLevel="0" collapsed="false">
      <c r="A74" s="14" t="n">
        <v>38808</v>
      </c>
      <c r="B74" s="73" t="n">
        <f aca="false">G74+L74+M74+N74+K74+Z74</f>
        <v>-1.51682856</v>
      </c>
      <c r="C74" s="112" t="n">
        <f aca="false">H74+BJ74</f>
        <v>0.007824302</v>
      </c>
      <c r="D74" s="116" t="n">
        <f aca="false">I74+BH74+'basis opt greeks'!C72</f>
        <v>-1326.034033</v>
      </c>
      <c r="E74" s="116" t="n">
        <f aca="false">J74+BI74+'basis opt greeks'!D72</f>
        <v>3.65594387405887</v>
      </c>
      <c r="F74" s="116"/>
      <c r="G74" s="73"/>
      <c r="H74" s="73"/>
      <c r="I74" s="73"/>
      <c r="J74" s="73"/>
      <c r="K74" s="73" t="n">
        <f aca="false">'basis opt greeks'!B72</f>
        <v>4.1292</v>
      </c>
      <c r="L74" s="73" t="n">
        <f aca="false">'HEDGE QUANTITIES'!B69</f>
        <v>-5.52605367</v>
      </c>
      <c r="M74" s="73" t="n">
        <f aca="false">'BASIS POSITION'!B75</f>
        <v>0</v>
      </c>
      <c r="N74" s="73" t="n">
        <f aca="false">V74+AP74</f>
        <v>0</v>
      </c>
      <c r="X74" s="73" t="n">
        <f aca="false">K74+L74+Z74</f>
        <v>-1.51682856</v>
      </c>
      <c r="Z74" s="118" t="n">
        <v>-0.11997489</v>
      </c>
      <c r="AB74" s="118" t="n">
        <v>-0.22275193</v>
      </c>
      <c r="AD74" s="73" t="n">
        <f aca="false">Z74-AB74</f>
        <v>0.10277704</v>
      </c>
      <c r="BH74" s="111" t="n">
        <f aca="false">VLOOKUP($A74,OPTIONRISK,9,FALSE())</f>
        <v>-1326.034033</v>
      </c>
      <c r="BI74" s="111" t="n">
        <f aca="false">VLOOKUP($A74,OPTIONRISK,10,FALSE())</f>
        <v>3.65594387405887</v>
      </c>
      <c r="BJ74" s="112" t="n">
        <f aca="false">AVERAGE(VLOOKUP($A74,HEDGE,14,FALSE())*-1,VLOOKUP($A74,HEDGE,15,FALSE()))/5</f>
        <v>0.007824302</v>
      </c>
    </row>
    <row r="75" customFormat="false" ht="12.75" hidden="false" customHeight="false" outlineLevel="0" collapsed="false">
      <c r="A75" s="14" t="n">
        <v>38838</v>
      </c>
      <c r="B75" s="73" t="n">
        <f aca="false">G75+L75+M75+N75+K75+Z75</f>
        <v>-1.20706533</v>
      </c>
      <c r="C75" s="112" t="n">
        <f aca="false">H75+BJ75</f>
        <v>0.007690928</v>
      </c>
      <c r="D75" s="116" t="n">
        <f aca="false">I75+BH75+'basis opt greeks'!C73</f>
        <v>-1413.408299</v>
      </c>
      <c r="E75" s="116" t="n">
        <f aca="false">J75+BI75+'basis opt greeks'!D73</f>
        <v>3.17858480492813</v>
      </c>
      <c r="F75" s="116"/>
      <c r="G75" s="73"/>
      <c r="H75" s="73"/>
      <c r="I75" s="73"/>
      <c r="J75" s="73"/>
      <c r="K75" s="73" t="n">
        <f aca="false">'basis opt greeks'!B73</f>
        <v>4.2438</v>
      </c>
      <c r="L75" s="73" t="n">
        <f aca="false">'HEDGE QUANTITIES'!B70</f>
        <v>-5.31152545</v>
      </c>
      <c r="M75" s="73" t="n">
        <f aca="false">'BASIS POSITION'!B76</f>
        <v>0</v>
      </c>
      <c r="N75" s="73" t="n">
        <f aca="false">V75+AP75</f>
        <v>0</v>
      </c>
      <c r="X75" s="73" t="n">
        <f aca="false">K75+L75+Z75</f>
        <v>-1.20706533</v>
      </c>
      <c r="Z75" s="118" t="n">
        <v>-0.13933988</v>
      </c>
      <c r="AB75" s="118" t="n">
        <v>-0.11860892</v>
      </c>
      <c r="AD75" s="73" t="n">
        <f aca="false">Z75-AB75</f>
        <v>-0.02073096</v>
      </c>
      <c r="BH75" s="111" t="n">
        <f aca="false">VLOOKUP($A75,OPTIONRISK,9,FALSE())</f>
        <v>-1413.408299</v>
      </c>
      <c r="BI75" s="111" t="n">
        <f aca="false">VLOOKUP($A75,OPTIONRISK,10,FALSE())</f>
        <v>3.17858480492813</v>
      </c>
      <c r="BJ75" s="112" t="n">
        <f aca="false">AVERAGE(VLOOKUP($A75,HEDGE,14,FALSE())*-1,VLOOKUP($A75,HEDGE,15,FALSE()))/5</f>
        <v>0.007690928</v>
      </c>
    </row>
    <row r="76" customFormat="false" ht="12.75" hidden="false" customHeight="false" outlineLevel="0" collapsed="false">
      <c r="A76" s="14" t="n">
        <v>38869</v>
      </c>
      <c r="B76" s="73" t="n">
        <f aca="false">G76+L76+M76+N76+K76+Z76</f>
        <v>-1.73799838</v>
      </c>
      <c r="C76" s="112" t="n">
        <f aca="false">H76+BJ76</f>
        <v>0.007613687</v>
      </c>
      <c r="D76" s="116" t="n">
        <f aca="false">I76+BH76+'basis opt greeks'!C74</f>
        <v>-1359.583195</v>
      </c>
      <c r="E76" s="116" t="n">
        <f aca="false">J76+BI76+'basis opt greeks'!D74</f>
        <v>2.90087939767283</v>
      </c>
      <c r="F76" s="116"/>
      <c r="G76" s="73"/>
      <c r="H76" s="73"/>
      <c r="I76" s="73"/>
      <c r="J76" s="73"/>
      <c r="K76" s="73" t="n">
        <f aca="false">'basis opt greeks'!B74</f>
        <v>4.1874</v>
      </c>
      <c r="L76" s="73" t="n">
        <f aca="false">'HEDGE QUANTITIES'!B71</f>
        <v>-5.79360215</v>
      </c>
      <c r="M76" s="73" t="n">
        <f aca="false">'BASIS POSITION'!B77</f>
        <v>0</v>
      </c>
      <c r="N76" s="73" t="n">
        <f aca="false">V76+AP76</f>
        <v>0</v>
      </c>
      <c r="X76" s="73" t="n">
        <f aca="false">K76+L76+Z76</f>
        <v>-1.73799838</v>
      </c>
      <c r="Z76" s="118" t="n">
        <v>-0.13179623</v>
      </c>
      <c r="AB76" s="118" t="n">
        <v>-0.13773582</v>
      </c>
      <c r="AD76" s="73" t="n">
        <f aca="false">Z76-AB76</f>
        <v>0.00593959000000002</v>
      </c>
      <c r="BH76" s="111" t="n">
        <f aca="false">VLOOKUP($A76,OPTIONRISK,9,FALSE())</f>
        <v>-1359.583195</v>
      </c>
      <c r="BI76" s="111" t="n">
        <f aca="false">VLOOKUP($A76,OPTIONRISK,10,FALSE())</f>
        <v>2.90087939767283</v>
      </c>
      <c r="BJ76" s="112" t="n">
        <f aca="false">AVERAGE(VLOOKUP($A76,HEDGE,14,FALSE())*-1,VLOOKUP($A76,HEDGE,15,FALSE()))/5</f>
        <v>0.007613687</v>
      </c>
    </row>
    <row r="77" customFormat="false" ht="12.75" hidden="false" customHeight="false" outlineLevel="0" collapsed="false">
      <c r="A77" s="14" t="n">
        <v>38899</v>
      </c>
      <c r="B77" s="73" t="n">
        <f aca="false">G77+L77+M77+N77+K77+Z77</f>
        <v>-1.76735928</v>
      </c>
      <c r="C77" s="112" t="n">
        <f aca="false">H77+BJ77</f>
        <v>0.007885296</v>
      </c>
      <c r="D77" s="116" t="n">
        <f aca="false">I77+BH77+'basis opt greeks'!C75</f>
        <v>-1413.156036</v>
      </c>
      <c r="E77" s="116" t="n">
        <f aca="false">J77+BI77+'basis opt greeks'!D75</f>
        <v>2.8909311430527</v>
      </c>
      <c r="F77" s="116"/>
      <c r="G77" s="73"/>
      <c r="H77" s="73"/>
      <c r="I77" s="73"/>
      <c r="J77" s="73"/>
      <c r="K77" s="73" t="n">
        <f aca="false">'basis opt greeks'!B75</f>
        <v>4.1646</v>
      </c>
      <c r="L77" s="73" t="n">
        <f aca="false">'HEDGE QUANTITIES'!B72</f>
        <v>-5.7941853</v>
      </c>
      <c r="M77" s="73" t="n">
        <f aca="false">'BASIS POSITION'!B78</f>
        <v>0</v>
      </c>
      <c r="N77" s="73" t="n">
        <f aca="false">V77+AP77</f>
        <v>0</v>
      </c>
      <c r="X77" s="73" t="n">
        <f aca="false">K77+L77+Z77</f>
        <v>-1.76735928</v>
      </c>
      <c r="Z77" s="118" t="n">
        <v>-0.13777398</v>
      </c>
      <c r="AB77" s="118" t="n">
        <v>-0.13026255</v>
      </c>
      <c r="AD77" s="73" t="n">
        <f aca="false">Z77-AB77</f>
        <v>-0.00751142999999999</v>
      </c>
      <c r="BH77" s="111" t="n">
        <f aca="false">VLOOKUP($A77,OPTIONRISK,9,FALSE())</f>
        <v>-1413.156036</v>
      </c>
      <c r="BI77" s="111" t="n">
        <f aca="false">VLOOKUP($A77,OPTIONRISK,10,FALSE())</f>
        <v>2.8909311430527</v>
      </c>
      <c r="BJ77" s="112" t="n">
        <f aca="false">AVERAGE(VLOOKUP($A77,HEDGE,14,FALSE())*-1,VLOOKUP($A77,HEDGE,15,FALSE()))/5</f>
        <v>0.007885296</v>
      </c>
    </row>
    <row r="78" customFormat="false" ht="12.75" hidden="false" customHeight="false" outlineLevel="0" collapsed="false">
      <c r="A78" s="14" t="n">
        <v>38930</v>
      </c>
      <c r="B78" s="73" t="n">
        <f aca="false">G78+L78+M78+N78+K78+Z78</f>
        <v>-2.03735139</v>
      </c>
      <c r="C78" s="112" t="n">
        <f aca="false">H78+BJ78</f>
        <v>0.007880086</v>
      </c>
      <c r="D78" s="116" t="n">
        <f aca="false">I78+BH78+'basis opt greeks'!C76</f>
        <v>-1425.799858</v>
      </c>
      <c r="E78" s="116" t="n">
        <f aca="false">J78+BI78+'basis opt greeks'!D76</f>
        <v>2.82214072553046</v>
      </c>
      <c r="F78" s="116"/>
      <c r="G78" s="73"/>
      <c r="H78" s="73"/>
      <c r="I78" s="73"/>
      <c r="J78" s="73"/>
      <c r="K78" s="73" t="n">
        <f aca="false">'basis opt greeks'!B76</f>
        <v>4.1167</v>
      </c>
      <c r="L78" s="73" t="n">
        <f aca="false">'HEDGE QUANTITIES'!B73</f>
        <v>-6.00338586</v>
      </c>
      <c r="M78" s="73" t="n">
        <f aca="false">'BASIS POSITION'!B79</f>
        <v>0</v>
      </c>
      <c r="N78" s="73" t="n">
        <f aca="false">V78+AP78</f>
        <v>0</v>
      </c>
      <c r="X78" s="73" t="n">
        <f aca="false">K78+L78+Z78</f>
        <v>-2.03735139</v>
      </c>
      <c r="Z78" s="118" t="n">
        <v>-0.15066553</v>
      </c>
      <c r="AB78" s="118" t="n">
        <v>-0.1361534</v>
      </c>
      <c r="AD78" s="73" t="n">
        <f aca="false">Z78-AB78</f>
        <v>-0.01451213</v>
      </c>
      <c r="BH78" s="111" t="n">
        <f aca="false">VLOOKUP($A78,OPTIONRISK,9,FALSE())</f>
        <v>-1425.799858</v>
      </c>
      <c r="BI78" s="111" t="n">
        <f aca="false">VLOOKUP($A78,OPTIONRISK,10,FALSE())</f>
        <v>2.82214072553046</v>
      </c>
      <c r="BJ78" s="112" t="n">
        <f aca="false">AVERAGE(VLOOKUP($A78,HEDGE,14,FALSE())*-1,VLOOKUP($A78,HEDGE,15,FALSE()))/5</f>
        <v>0.007880086</v>
      </c>
    </row>
    <row r="79" customFormat="false" ht="12.75" hidden="false" customHeight="false" outlineLevel="0" collapsed="false">
      <c r="A79" s="14" t="n">
        <v>38961</v>
      </c>
      <c r="B79" s="73" t="n">
        <f aca="false">G79+L79+M79+N79+K79+Z79</f>
        <v>-1.8734178</v>
      </c>
      <c r="C79" s="112" t="n">
        <f aca="false">H79+BJ79</f>
        <v>0.007537442</v>
      </c>
      <c r="D79" s="116" t="n">
        <f aca="false">I79+BH79+'basis opt greeks'!C77</f>
        <v>-1412.968807</v>
      </c>
      <c r="E79" s="116" t="n">
        <f aca="false">J79+BI79+'basis opt greeks'!D77</f>
        <v>2.74809253935661</v>
      </c>
      <c r="F79" s="116"/>
      <c r="G79" s="73"/>
      <c r="H79" s="73"/>
      <c r="I79" s="73"/>
      <c r="J79" s="73"/>
      <c r="K79" s="73" t="n">
        <f aca="false">'basis opt greeks'!B77</f>
        <v>4.0521</v>
      </c>
      <c r="L79" s="73" t="n">
        <f aca="false">'HEDGE QUANTITIES'!B74</f>
        <v>-5.78301113</v>
      </c>
      <c r="M79" s="73" t="n">
        <f aca="false">'BASIS POSITION'!B80</f>
        <v>0</v>
      </c>
      <c r="N79" s="73" t="n">
        <f aca="false">V79+AP79</f>
        <v>0</v>
      </c>
      <c r="X79" s="73" t="n">
        <f aca="false">K79+L79+Z79</f>
        <v>-1.8734178</v>
      </c>
      <c r="Z79" s="118" t="n">
        <v>-0.14250667</v>
      </c>
      <c r="AB79" s="118" t="n">
        <v>-0.14887418</v>
      </c>
      <c r="AD79" s="73" t="n">
        <f aca="false">Z79-AB79</f>
        <v>0.00636750999999999</v>
      </c>
      <c r="BH79" s="111" t="n">
        <f aca="false">VLOOKUP($A79,OPTIONRISK,9,FALSE())</f>
        <v>-1412.968807</v>
      </c>
      <c r="BI79" s="111" t="n">
        <f aca="false">VLOOKUP($A79,OPTIONRISK,10,FALSE())</f>
        <v>2.74809253935661</v>
      </c>
      <c r="BJ79" s="112" t="n">
        <f aca="false">AVERAGE(VLOOKUP($A79,HEDGE,14,FALSE())*-1,VLOOKUP($A79,HEDGE,15,FALSE()))/5</f>
        <v>0.007537442</v>
      </c>
    </row>
    <row r="80" customFormat="false" ht="12.75" hidden="false" customHeight="false" outlineLevel="0" collapsed="false">
      <c r="A80" s="14" t="n">
        <v>38991</v>
      </c>
      <c r="B80" s="73" t="n">
        <f aca="false">G80+L80+M80+N80+K80+Z80</f>
        <v>-1.77140362</v>
      </c>
      <c r="C80" s="112" t="n">
        <f aca="false">H80+BJ80</f>
        <v>0.008001091</v>
      </c>
      <c r="D80" s="116" t="n">
        <f aca="false">I80+BH80+'basis opt greeks'!C78</f>
        <v>-1423.654144</v>
      </c>
      <c r="E80" s="116" t="n">
        <f aca="false">J80+BI80+'basis opt greeks'!D78</f>
        <v>3.19715865845312</v>
      </c>
      <c r="F80" s="116"/>
      <c r="G80" s="73"/>
      <c r="H80" s="73"/>
      <c r="I80" s="73"/>
      <c r="J80" s="73"/>
      <c r="K80" s="73" t="n">
        <f aca="false">'basis opt greeks'!B78</f>
        <v>3.9962</v>
      </c>
      <c r="L80" s="73" t="n">
        <f aca="false">'HEDGE QUANTITIES'!B75</f>
        <v>-5.60511369</v>
      </c>
      <c r="M80" s="73" t="n">
        <f aca="false">'BASIS POSITION'!B81</f>
        <v>0</v>
      </c>
      <c r="N80" s="73" t="n">
        <f aca="false">V80+AP80</f>
        <v>0</v>
      </c>
      <c r="X80" s="73" t="n">
        <f aca="false">K80+L80+Z80</f>
        <v>-1.77140362</v>
      </c>
      <c r="Z80" s="118" t="n">
        <v>-0.16248993</v>
      </c>
      <c r="AB80" s="118" t="n">
        <v>-0.14079464</v>
      </c>
      <c r="AD80" s="73" t="n">
        <f aca="false">Z80-AB80</f>
        <v>-0.02169529</v>
      </c>
      <c r="BH80" s="111" t="n">
        <f aca="false">VLOOKUP($A80,OPTIONRISK,9,FALSE())</f>
        <v>-1423.654144</v>
      </c>
      <c r="BI80" s="111" t="n">
        <f aca="false">VLOOKUP($A80,OPTIONRISK,10,FALSE())</f>
        <v>3.19715865845312</v>
      </c>
      <c r="BJ80" s="112" t="n">
        <f aca="false">AVERAGE(VLOOKUP($A80,HEDGE,14,FALSE())*-1,VLOOKUP($A80,HEDGE,15,FALSE()))/5</f>
        <v>0.008001091</v>
      </c>
    </row>
    <row r="81" customFormat="false" ht="12.75" hidden="false" customHeight="false" outlineLevel="0" collapsed="false">
      <c r="A81" s="14" t="n">
        <v>39022</v>
      </c>
      <c r="B81" s="73" t="n">
        <f aca="false">G81+L81+M81+N81+K81+Z81</f>
        <v>-2.79253064</v>
      </c>
      <c r="C81" s="112" t="n">
        <f aca="false">H81+BJ81</f>
        <v>0.007811421</v>
      </c>
      <c r="D81" s="116" t="n">
        <f aca="false">I81+BH81+'basis opt greeks'!C79</f>
        <v>-1467.460139</v>
      </c>
      <c r="E81" s="116" t="n">
        <f aca="false">J81+BI81+'basis opt greeks'!D79</f>
        <v>3.33092210814511</v>
      </c>
      <c r="F81" s="116"/>
      <c r="G81" s="73"/>
      <c r="H81" s="73"/>
      <c r="I81" s="73"/>
      <c r="J81" s="73"/>
      <c r="K81" s="73" t="n">
        <f aca="false">'basis opt greeks'!B79</f>
        <v>3.4667</v>
      </c>
      <c r="L81" s="73" t="n">
        <f aca="false">'HEDGE QUANTITIES'!B76</f>
        <v>-6.04166326</v>
      </c>
      <c r="M81" s="73" t="n">
        <f aca="false">'BASIS POSITION'!B82</f>
        <v>0</v>
      </c>
      <c r="N81" s="73" t="n">
        <f aca="false">V81+AP81</f>
        <v>0</v>
      </c>
      <c r="X81" s="73" t="n">
        <f aca="false">K81+L81+Z81</f>
        <v>-2.79253064</v>
      </c>
      <c r="Z81" s="118" t="n">
        <v>-0.21756738</v>
      </c>
      <c r="AB81" s="118" t="n">
        <v>-0.16051752</v>
      </c>
      <c r="AD81" s="73" t="n">
        <f aca="false">Z81-AB81</f>
        <v>-0.05704986</v>
      </c>
      <c r="BH81" s="111" t="n">
        <f aca="false">VLOOKUP($A81,OPTIONRISK,9,FALSE())</f>
        <v>-1467.460139</v>
      </c>
      <c r="BI81" s="111" t="n">
        <f aca="false">VLOOKUP($A81,OPTIONRISK,10,FALSE())</f>
        <v>3.33092210814511</v>
      </c>
      <c r="BJ81" s="112" t="n">
        <f aca="false">AVERAGE(VLOOKUP($A81,HEDGE,14,FALSE())*-1,VLOOKUP($A81,HEDGE,15,FALSE()))/5</f>
        <v>0.007811421</v>
      </c>
    </row>
    <row r="82" customFormat="false" ht="12.75" hidden="false" customHeight="false" outlineLevel="0" collapsed="false">
      <c r="A82" s="14" t="n">
        <v>39052</v>
      </c>
      <c r="B82" s="73" t="n">
        <f aca="false">G82+L82+M82+N82+K82+Z82</f>
        <v>-3.13884199</v>
      </c>
      <c r="C82" s="112" t="n">
        <f aca="false">H82+BJ82</f>
        <v>0.002822548</v>
      </c>
      <c r="D82" s="116" t="n">
        <f aca="false">I82+BH82+'basis opt greeks'!C80</f>
        <v>-2965.233377</v>
      </c>
      <c r="E82" s="116" t="n">
        <f aca="false">J82+BI82+'basis opt greeks'!D80</f>
        <v>8.21998220396988</v>
      </c>
      <c r="F82" s="116"/>
      <c r="G82" s="73"/>
      <c r="H82" s="73"/>
      <c r="I82" s="73"/>
      <c r="J82" s="73"/>
      <c r="K82" s="73" t="n">
        <f aca="false">'basis opt greeks'!B80</f>
        <v>3.1104</v>
      </c>
      <c r="L82" s="73" t="n">
        <f aca="false">'HEDGE QUANTITIES'!B77</f>
        <v>-5.6878228</v>
      </c>
      <c r="M82" s="73" t="n">
        <f aca="false">'BASIS POSITION'!B83</f>
        <v>0</v>
      </c>
      <c r="N82" s="73" t="n">
        <f aca="false">V82+AP82</f>
        <v>0</v>
      </c>
      <c r="X82" s="73" t="n">
        <f aca="false">K82+L82+Z82</f>
        <v>-3.13884199</v>
      </c>
      <c r="Z82" s="118" t="n">
        <v>-0.56141919</v>
      </c>
      <c r="AB82" s="118" t="n">
        <v>-0.21489954</v>
      </c>
      <c r="AD82" s="73" t="n">
        <f aca="false">Z82-AB82</f>
        <v>-0.34651965</v>
      </c>
      <c r="BH82" s="111" t="n">
        <f aca="false">VLOOKUP($A82,OPTIONRISK,9,FALSE())</f>
        <v>-2965.233377</v>
      </c>
      <c r="BI82" s="111" t="n">
        <f aca="false">VLOOKUP($A82,OPTIONRISK,10,FALSE())</f>
        <v>8.21998220396988</v>
      </c>
      <c r="BJ82" s="112" t="n">
        <f aca="false">AVERAGE(VLOOKUP($A82,HEDGE,14,FALSE())*-1,VLOOKUP($A82,HEDGE,15,FALSE()))/5</f>
        <v>0.002822548</v>
      </c>
    </row>
    <row r="83" customFormat="false" ht="12.75" hidden="false" customHeight="false" outlineLevel="0" collapsed="false">
      <c r="A83" s="14" t="n">
        <v>39083</v>
      </c>
      <c r="B83" s="73" t="n">
        <f aca="false">G83+L83+M83+N83+K83+Z83</f>
        <v>-2.08423939</v>
      </c>
      <c r="C83" s="112" t="n">
        <f aca="false">H83+BJ83</f>
        <v>0.003549795</v>
      </c>
      <c r="D83" s="116" t="n">
        <f aca="false">I83+BH83+'basis opt greeks'!C81</f>
        <v>-3019.626656</v>
      </c>
      <c r="E83" s="116" t="n">
        <f aca="false">J83+BI83+'basis opt greeks'!D81</f>
        <v>8.72395427789186</v>
      </c>
      <c r="F83" s="116"/>
      <c r="G83" s="73"/>
      <c r="H83" s="73"/>
      <c r="I83" s="73"/>
      <c r="J83" s="73"/>
      <c r="K83" s="73" t="n">
        <f aca="false">'basis opt greeks'!B81</f>
        <v>3.002</v>
      </c>
      <c r="L83" s="73" t="n">
        <f aca="false">'HEDGE QUANTITIES'!B78</f>
        <v>-4.52805747</v>
      </c>
      <c r="M83" s="73" t="n">
        <f aca="false">'BASIS POSITION'!B84</f>
        <v>0</v>
      </c>
      <c r="N83" s="73" t="n">
        <f aca="false">V83+AP83</f>
        <v>0</v>
      </c>
      <c r="X83" s="73" t="n">
        <f aca="false">K83+L83+Z83</f>
        <v>-2.08423939</v>
      </c>
      <c r="Z83" s="118" t="n">
        <v>-0.55818192</v>
      </c>
      <c r="AB83" s="118" t="n">
        <v>-0.5544652</v>
      </c>
      <c r="AD83" s="73" t="n">
        <f aca="false">Z83-AB83</f>
        <v>-0.00371672000000001</v>
      </c>
      <c r="BH83" s="111" t="n">
        <f aca="false">VLOOKUP($A83,OPTIONRISK,9,FALSE())</f>
        <v>-3019.626656</v>
      </c>
      <c r="BI83" s="111" t="n">
        <f aca="false">VLOOKUP($A83,OPTIONRISK,10,FALSE())</f>
        <v>8.72395427789186</v>
      </c>
      <c r="BJ83" s="112" t="n">
        <f aca="false">AVERAGE(VLOOKUP($A83,HEDGE,14,FALSE())*-1,VLOOKUP($A83,HEDGE,15,FALSE()))/5</f>
        <v>0.003549795</v>
      </c>
    </row>
    <row r="84" customFormat="false" ht="12.75" hidden="false" customHeight="false" outlineLevel="0" collapsed="false">
      <c r="A84" s="14" t="n">
        <v>39114</v>
      </c>
      <c r="B84" s="73" t="n">
        <f aca="false">G84+L84+M84+N84+K84+Z84</f>
        <v>-1.60492106</v>
      </c>
      <c r="C84" s="112" t="n">
        <f aca="false">H84+BJ84</f>
        <v>0.002761305</v>
      </c>
      <c r="D84" s="116" t="n">
        <f aca="false">I84+BH84+'basis opt greeks'!C82</f>
        <v>-2553.595982</v>
      </c>
      <c r="E84" s="116" t="n">
        <f aca="false">J84+BI84+'basis opt greeks'!D82</f>
        <v>6.96477180013689</v>
      </c>
      <c r="F84" s="116"/>
      <c r="G84" s="73"/>
      <c r="H84" s="73"/>
      <c r="I84" s="73"/>
      <c r="J84" s="73"/>
      <c r="K84" s="73" t="n">
        <f aca="false">'basis opt greeks'!B82</f>
        <v>3.302</v>
      </c>
      <c r="L84" s="73" t="n">
        <f aca="false">'HEDGE QUANTITIES'!B79</f>
        <v>-4.43159223</v>
      </c>
      <c r="M84" s="73" t="n">
        <f aca="false">'BASIS POSITION'!B85</f>
        <v>0</v>
      </c>
      <c r="N84" s="73" t="n">
        <f aca="false">V84+AP84</f>
        <v>0</v>
      </c>
      <c r="X84" s="73" t="n">
        <f aca="false">K84+L84+Z84</f>
        <v>-1.60492106</v>
      </c>
      <c r="Z84" s="118" t="n">
        <v>-0.47532883</v>
      </c>
      <c r="AB84" s="118" t="n">
        <v>-0.55119799</v>
      </c>
      <c r="AD84" s="73" t="n">
        <f aca="false">Z84-AB84</f>
        <v>0.0758691600000001</v>
      </c>
      <c r="BH84" s="111" t="n">
        <f aca="false">VLOOKUP($A84,OPTIONRISK,9,FALSE())</f>
        <v>-2553.595982</v>
      </c>
      <c r="BI84" s="111" t="n">
        <f aca="false">VLOOKUP($A84,OPTIONRISK,10,FALSE())</f>
        <v>6.96477180013689</v>
      </c>
      <c r="BJ84" s="112" t="n">
        <f aca="false">AVERAGE(VLOOKUP($A84,HEDGE,14,FALSE())*-1,VLOOKUP($A84,HEDGE,15,FALSE()))/5</f>
        <v>0.002761305</v>
      </c>
    </row>
    <row r="85" customFormat="false" ht="12.75" hidden="false" customHeight="false" outlineLevel="0" collapsed="false">
      <c r="A85" s="14" t="n">
        <v>39142</v>
      </c>
      <c r="B85" s="73" t="n">
        <f aca="false">G85+L85+M85+N85+K85+Z85</f>
        <v>-0.15811844</v>
      </c>
      <c r="C85" s="112" t="n">
        <f aca="false">H85+BJ85</f>
        <v>0.008337032</v>
      </c>
      <c r="D85" s="116" t="n">
        <f aca="false">I85+BH85+'basis opt greeks'!C83</f>
        <v>-1396.50777</v>
      </c>
      <c r="E85" s="116" t="n">
        <f aca="false">J85+BI85+'basis opt greeks'!D83</f>
        <v>2.72344503764545</v>
      </c>
      <c r="F85" s="116"/>
      <c r="G85" s="73"/>
      <c r="H85" s="73"/>
      <c r="I85" s="73"/>
      <c r="J85" s="73"/>
      <c r="K85" s="73" t="n">
        <f aca="false">'basis opt greeks'!B83</f>
        <v>3.5904</v>
      </c>
      <c r="L85" s="73" t="n">
        <f aca="false">'HEDGE QUANTITIES'!B80</f>
        <v>-3.53800579</v>
      </c>
      <c r="M85" s="73" t="n">
        <f aca="false">'BASIS POSITION'!B86</f>
        <v>0</v>
      </c>
      <c r="N85" s="73" t="n">
        <f aca="false">V85+AP85</f>
        <v>0</v>
      </c>
      <c r="X85" s="73" t="n">
        <f aca="false">K85+L85+Z85</f>
        <v>-0.15811844</v>
      </c>
      <c r="Z85" s="118" t="n">
        <v>-0.21051265</v>
      </c>
      <c r="AB85" s="118" t="n">
        <v>-0.46932573</v>
      </c>
      <c r="AD85" s="73" t="n">
        <f aca="false">Z85-AB85</f>
        <v>0.25881308</v>
      </c>
      <c r="BH85" s="111" t="n">
        <f aca="false">VLOOKUP($A85,OPTIONRISK,9,FALSE())</f>
        <v>-1396.50777</v>
      </c>
      <c r="BI85" s="111" t="n">
        <f aca="false">VLOOKUP($A85,OPTIONRISK,10,FALSE())</f>
        <v>2.72344503764545</v>
      </c>
      <c r="BJ85" s="112" t="n">
        <f aca="false">AVERAGE(VLOOKUP($A85,HEDGE,14,FALSE())*-1,VLOOKUP($A85,HEDGE,15,FALSE()))/5</f>
        <v>0.008337032</v>
      </c>
    </row>
    <row r="86" customFormat="false" ht="12.75" hidden="false" customHeight="false" outlineLevel="0" collapsed="false">
      <c r="A86" s="14" t="n">
        <v>39173</v>
      </c>
      <c r="B86" s="73" t="n">
        <f aca="false">G86+L86+M86+N86+K86+Z86</f>
        <v>0.31098071</v>
      </c>
      <c r="C86" s="112" t="n">
        <f aca="false">H86+BJ86</f>
        <v>0.007906434</v>
      </c>
      <c r="D86" s="116" t="n">
        <f aca="false">I86+BH86+'basis opt greeks'!C84</f>
        <v>-1305.11717</v>
      </c>
      <c r="E86" s="116" t="n">
        <f aca="false">J86+BI86+'basis opt greeks'!D84</f>
        <v>2.21973360711841</v>
      </c>
      <c r="F86" s="116"/>
      <c r="G86" s="73"/>
      <c r="H86" s="73"/>
      <c r="I86" s="73"/>
      <c r="J86" s="73"/>
      <c r="K86" s="73" t="n">
        <f aca="false">'basis opt greeks'!B84</f>
        <v>4.0554</v>
      </c>
      <c r="L86" s="73" t="n">
        <f aca="false">'HEDGE QUANTITIES'!B81</f>
        <v>-3.63232123</v>
      </c>
      <c r="M86" s="73" t="n">
        <f aca="false">'BASIS POSITION'!B87</f>
        <v>0</v>
      </c>
      <c r="N86" s="73" t="n">
        <f aca="false">V86+AP86</f>
        <v>0</v>
      </c>
      <c r="X86" s="73" t="n">
        <f aca="false">K86+L86+Z86</f>
        <v>0.31098071</v>
      </c>
      <c r="Z86" s="118" t="n">
        <v>-0.11209806</v>
      </c>
      <c r="AB86" s="118" t="n">
        <v>-0.20782862</v>
      </c>
      <c r="AD86" s="73" t="n">
        <f aca="false">Z86-AB86</f>
        <v>0.09573056</v>
      </c>
      <c r="BH86" s="111" t="n">
        <f aca="false">VLOOKUP($A86,OPTIONRISK,9,FALSE())</f>
        <v>-1305.11717</v>
      </c>
      <c r="BI86" s="111" t="n">
        <f aca="false">VLOOKUP($A86,OPTIONRISK,10,FALSE())</f>
        <v>2.21973360711841</v>
      </c>
      <c r="BJ86" s="112" t="n">
        <f aca="false">AVERAGE(VLOOKUP($A86,HEDGE,14,FALSE())*-1,VLOOKUP($A86,HEDGE,15,FALSE()))/5</f>
        <v>0.007906434</v>
      </c>
    </row>
    <row r="87" customFormat="false" ht="12.75" hidden="false" customHeight="false" outlineLevel="0" collapsed="false">
      <c r="A87" s="14" t="n">
        <v>39203</v>
      </c>
      <c r="B87" s="73" t="n">
        <f aca="false">G87+L87+M87+N87+K87+Z87</f>
        <v>0.57228447</v>
      </c>
      <c r="C87" s="112" t="n">
        <f aca="false">H87+BJ87</f>
        <v>0.007859</v>
      </c>
      <c r="D87" s="116" t="n">
        <f aca="false">I87+BH87+'basis opt greeks'!C85</f>
        <v>-1393.908065</v>
      </c>
      <c r="E87" s="116" t="n">
        <f aca="false">J87+BI87+'basis opt greeks'!D85</f>
        <v>1.715940862423</v>
      </c>
      <c r="F87" s="116"/>
      <c r="G87" s="73"/>
      <c r="H87" s="73"/>
      <c r="I87" s="73"/>
      <c r="J87" s="73"/>
      <c r="K87" s="73" t="n">
        <f aca="false">'basis opt greeks'!B85</f>
        <v>4.1696</v>
      </c>
      <c r="L87" s="73" t="n">
        <f aca="false">'HEDGE QUANTITIES'!B82</f>
        <v>-3.46713309</v>
      </c>
      <c r="M87" s="73" t="n">
        <f aca="false">'BASIS POSITION'!B88</f>
        <v>0</v>
      </c>
      <c r="N87" s="73" t="n">
        <f aca="false">V87+AP87</f>
        <v>0</v>
      </c>
      <c r="X87" s="73" t="n">
        <f aca="false">K87+L87+Z87</f>
        <v>0.57228447</v>
      </c>
      <c r="Z87" s="118" t="n">
        <v>-0.13018244</v>
      </c>
      <c r="AB87" s="118" t="n">
        <v>-0.11065513</v>
      </c>
      <c r="AD87" s="73" t="n">
        <f aca="false">Z87-AB87</f>
        <v>-0.01952731</v>
      </c>
      <c r="BH87" s="111" t="n">
        <f aca="false">VLOOKUP($A87,OPTIONRISK,9,FALSE())</f>
        <v>-1393.908065</v>
      </c>
      <c r="BI87" s="111" t="n">
        <f aca="false">VLOOKUP($A87,OPTIONRISK,10,FALSE())</f>
        <v>1.715940862423</v>
      </c>
      <c r="BJ87" s="112" t="n">
        <f aca="false">AVERAGE(VLOOKUP($A87,HEDGE,14,FALSE())*-1,VLOOKUP($A87,HEDGE,15,FALSE()))/5</f>
        <v>0.007859</v>
      </c>
    </row>
    <row r="88" customFormat="false" ht="12.75" hidden="false" customHeight="false" outlineLevel="0" collapsed="false">
      <c r="A88" s="14" t="n">
        <v>39234</v>
      </c>
      <c r="B88" s="73" t="n">
        <f aca="false">G88+L88+M88+N88+K88+Z88</f>
        <v>0.0781293299999998</v>
      </c>
      <c r="C88" s="112" t="n">
        <f aca="false">H88+BJ88</f>
        <v>0.007685871</v>
      </c>
      <c r="D88" s="116" t="n">
        <f aca="false">I88+BH88+'basis opt greeks'!C86</f>
        <v>-1291.819688</v>
      </c>
      <c r="E88" s="116" t="n">
        <f aca="false">J88+BI88+'basis opt greeks'!D86</f>
        <v>1.27410622861054</v>
      </c>
      <c r="F88" s="116"/>
      <c r="G88" s="73"/>
      <c r="H88" s="73"/>
      <c r="I88" s="73"/>
      <c r="J88" s="73"/>
      <c r="K88" s="73" t="n">
        <f aca="false">'basis opt greeks'!B86</f>
        <v>4.1133</v>
      </c>
      <c r="L88" s="73" t="n">
        <f aca="false">'HEDGE QUANTITIES'!B83</f>
        <v>-3.91204493</v>
      </c>
      <c r="M88" s="73" t="n">
        <f aca="false">'BASIS POSITION'!B89</f>
        <v>0</v>
      </c>
      <c r="N88" s="73" t="n">
        <f aca="false">V88+AP88</f>
        <v>0</v>
      </c>
      <c r="X88" s="73" t="n">
        <f aca="false">K88+L88+Z88</f>
        <v>0.0781293299999998</v>
      </c>
      <c r="Z88" s="118" t="n">
        <v>-0.12312574</v>
      </c>
      <c r="AB88" s="118" t="n">
        <v>-0.12849074</v>
      </c>
      <c r="AD88" s="73" t="n">
        <f aca="false">Z88-AB88</f>
        <v>0.005365</v>
      </c>
      <c r="BH88" s="111" t="n">
        <f aca="false">VLOOKUP($A88,OPTIONRISK,9,FALSE())</f>
        <v>-1291.819688</v>
      </c>
      <c r="BI88" s="111" t="n">
        <f aca="false">VLOOKUP($A88,OPTIONRISK,10,FALSE())</f>
        <v>1.27410622861054</v>
      </c>
      <c r="BJ88" s="112" t="n">
        <f aca="false">AVERAGE(VLOOKUP($A88,HEDGE,14,FALSE())*-1,VLOOKUP($A88,HEDGE,15,FALSE()))/5</f>
        <v>0.007685871</v>
      </c>
    </row>
    <row r="89" customFormat="false" ht="12.75" hidden="false" customHeight="false" outlineLevel="0" collapsed="false">
      <c r="A89" s="14" t="n">
        <v>39264</v>
      </c>
      <c r="B89" s="73" t="n">
        <f aca="false">G89+L89+M89+N89+K89+Z89</f>
        <v>0.0528064599999999</v>
      </c>
      <c r="C89" s="112" t="n">
        <f aca="false">H89+BJ89</f>
        <v>0.007932033</v>
      </c>
      <c r="D89" s="116" t="n">
        <f aca="false">I89+BH89+'basis opt greeks'!C87</f>
        <v>-1340.930079</v>
      </c>
      <c r="E89" s="116" t="n">
        <f aca="false">J89+BI89+'basis opt greeks'!D87</f>
        <v>1.2620090349076</v>
      </c>
      <c r="F89" s="116"/>
      <c r="G89" s="73"/>
      <c r="H89" s="73"/>
      <c r="I89" s="73"/>
      <c r="J89" s="73"/>
      <c r="K89" s="73" t="n">
        <f aca="false">'basis opt greeks'!B87</f>
        <v>4.0907</v>
      </c>
      <c r="L89" s="73" t="n">
        <f aca="false">'HEDGE QUANTITIES'!B84</f>
        <v>-3.90919242</v>
      </c>
      <c r="M89" s="73" t="n">
        <f aca="false">'BASIS POSITION'!B90</f>
        <v>0</v>
      </c>
      <c r="N89" s="73" t="n">
        <f aca="false">V89+AP89</f>
        <v>0</v>
      </c>
      <c r="X89" s="73" t="n">
        <f aca="false">K89+L89+Z89</f>
        <v>0.0528064599999999</v>
      </c>
      <c r="Z89" s="118" t="n">
        <v>-0.12870112</v>
      </c>
      <c r="AB89" s="118" t="n">
        <v>-0.12151078</v>
      </c>
      <c r="AD89" s="73" t="n">
        <f aca="false">Z89-AB89</f>
        <v>-0.00719034</v>
      </c>
      <c r="BH89" s="111" t="n">
        <f aca="false">VLOOKUP($A89,OPTIONRISK,9,FALSE())</f>
        <v>-1340.930079</v>
      </c>
      <c r="BI89" s="111" t="n">
        <f aca="false">VLOOKUP($A89,OPTIONRISK,10,FALSE())</f>
        <v>1.2620090349076</v>
      </c>
      <c r="BJ89" s="112" t="n">
        <f aca="false">AVERAGE(VLOOKUP($A89,HEDGE,14,FALSE())*-1,VLOOKUP($A89,HEDGE,15,FALSE()))/5</f>
        <v>0.007932033</v>
      </c>
    </row>
    <row r="90" customFormat="false" ht="12.75" hidden="false" customHeight="false" outlineLevel="0" collapsed="false">
      <c r="A90" s="14" t="n">
        <v>39295</v>
      </c>
      <c r="B90" s="73" t="n">
        <f aca="false">G90+L90+M90+N90+K90+Z90</f>
        <v>0.126881630000001</v>
      </c>
      <c r="C90" s="112" t="n">
        <f aca="false">H90+BJ90</f>
        <v>0.007883904</v>
      </c>
      <c r="D90" s="116" t="n">
        <f aca="false">I90+BH90+'basis opt greeks'!C88</f>
        <v>-1358.326367</v>
      </c>
      <c r="E90" s="116" t="n">
        <f aca="false">J90+BI90+'basis opt greeks'!D88</f>
        <v>1.24452566735113</v>
      </c>
      <c r="F90" s="116"/>
      <c r="G90" s="73"/>
      <c r="H90" s="73"/>
      <c r="I90" s="73"/>
      <c r="J90" s="73"/>
      <c r="K90" s="73" t="n">
        <f aca="false">'basis opt greeks'!B88</f>
        <v>4.0429</v>
      </c>
      <c r="L90" s="73" t="n">
        <f aca="false">'HEDGE QUANTITIES'!B85</f>
        <v>-3.77528485</v>
      </c>
      <c r="M90" s="73" t="n">
        <f aca="false">'BASIS POSITION'!B91</f>
        <v>0</v>
      </c>
      <c r="N90" s="73" t="n">
        <f aca="false">V90+AP90</f>
        <v>0</v>
      </c>
      <c r="X90" s="73" t="n">
        <f aca="false">K90+L90+Z90</f>
        <v>0.126881630000001</v>
      </c>
      <c r="Z90" s="118" t="n">
        <v>-0.14073352</v>
      </c>
      <c r="AB90" s="118" t="n">
        <v>-0.12699729</v>
      </c>
      <c r="AD90" s="73" t="n">
        <f aca="false">Z90-AB90</f>
        <v>-0.01373623</v>
      </c>
      <c r="BH90" s="111" t="n">
        <f aca="false">VLOOKUP($A90,OPTIONRISK,9,FALSE())</f>
        <v>-1358.326367</v>
      </c>
      <c r="BI90" s="111" t="n">
        <f aca="false">VLOOKUP($A90,OPTIONRISK,10,FALSE())</f>
        <v>1.24452566735113</v>
      </c>
      <c r="BJ90" s="112" t="n">
        <f aca="false">AVERAGE(VLOOKUP($A90,HEDGE,14,FALSE())*-1,VLOOKUP($A90,HEDGE,15,FALSE()))/5</f>
        <v>0.007883904</v>
      </c>
    </row>
    <row r="91" customFormat="false" ht="12.75" hidden="false" customHeight="false" outlineLevel="0" collapsed="false">
      <c r="A91" s="14" t="n">
        <v>39326</v>
      </c>
      <c r="B91" s="73" t="n">
        <f aca="false">G91+L91+M91+N91+K91+Z91</f>
        <v>0.14692579</v>
      </c>
      <c r="C91" s="112" t="n">
        <f aca="false">H91+BJ91</f>
        <v>0.007441534</v>
      </c>
      <c r="D91" s="116" t="n">
        <f aca="false">I91+BH91+'basis opt greeks'!C89</f>
        <v>-1366.004248</v>
      </c>
      <c r="E91" s="116" t="n">
        <f aca="false">J91+BI91+'basis opt greeks'!D89</f>
        <v>1.30095496235455</v>
      </c>
      <c r="F91" s="116"/>
      <c r="G91" s="73"/>
      <c r="H91" s="73"/>
      <c r="I91" s="73"/>
      <c r="J91" s="73"/>
      <c r="K91" s="73" t="n">
        <f aca="false">'basis opt greeks'!B89</f>
        <v>3.9787</v>
      </c>
      <c r="L91" s="73" t="n">
        <f aca="false">'HEDGE QUANTITIES'!B86</f>
        <v>-3.69867126</v>
      </c>
      <c r="M91" s="73" t="n">
        <f aca="false">'BASIS POSITION'!B92</f>
        <v>0</v>
      </c>
      <c r="N91" s="73" t="n">
        <f aca="false">V91+AP91</f>
        <v>0</v>
      </c>
      <c r="X91" s="73" t="n">
        <f aca="false">K91+L91+Z91</f>
        <v>0.14692579</v>
      </c>
      <c r="Z91" s="118" t="n">
        <v>-0.13310295</v>
      </c>
      <c r="AB91" s="118" t="n">
        <v>-0.13885303</v>
      </c>
      <c r="AD91" s="73" t="n">
        <f aca="false">Z91-AB91</f>
        <v>0.00575007999999999</v>
      </c>
      <c r="BH91" s="111" t="n">
        <f aca="false">VLOOKUP($A91,OPTIONRISK,9,FALSE())</f>
        <v>-1366.004248</v>
      </c>
      <c r="BI91" s="111" t="n">
        <f aca="false">VLOOKUP($A91,OPTIONRISK,10,FALSE())</f>
        <v>1.30095496235455</v>
      </c>
      <c r="BJ91" s="112" t="n">
        <f aca="false">AVERAGE(VLOOKUP($A91,HEDGE,14,FALSE())*-1,VLOOKUP($A91,HEDGE,15,FALSE()))/5</f>
        <v>0.007441534</v>
      </c>
    </row>
    <row r="92" customFormat="false" ht="12.75" hidden="false" customHeight="false" outlineLevel="0" collapsed="false">
      <c r="A92" s="14" t="n">
        <v>39356</v>
      </c>
      <c r="B92" s="73" t="n">
        <f aca="false">G92+L92+M92+N92+K92+Z92</f>
        <v>-0.0726339200000002</v>
      </c>
      <c r="C92" s="112" t="n">
        <f aca="false">H92+BJ92</f>
        <v>0.00786461</v>
      </c>
      <c r="D92" s="116" t="n">
        <f aca="false">I92+BH92+'basis opt greeks'!C90</f>
        <v>-1311.342201</v>
      </c>
      <c r="E92" s="116" t="n">
        <f aca="false">J92+BI92+'basis opt greeks'!D90</f>
        <v>1.51283367556468</v>
      </c>
      <c r="F92" s="116"/>
      <c r="G92" s="73"/>
      <c r="H92" s="73"/>
      <c r="I92" s="73"/>
      <c r="J92" s="73"/>
      <c r="K92" s="73" t="n">
        <f aca="false">'basis opt greeks'!B90</f>
        <v>3.923</v>
      </c>
      <c r="L92" s="73" t="n">
        <f aca="false">'HEDGE QUANTITIES'!B87</f>
        <v>-3.84387711</v>
      </c>
      <c r="M92" s="73" t="n">
        <f aca="false">'BASIS POSITION'!B93</f>
        <v>0</v>
      </c>
      <c r="N92" s="73" t="n">
        <f aca="false">V92+AP92</f>
        <v>0</v>
      </c>
      <c r="X92" s="73" t="n">
        <f aca="false">K92+L92+Z92</f>
        <v>-0.0726339200000002</v>
      </c>
      <c r="Z92" s="118" t="n">
        <v>-0.15175681</v>
      </c>
      <c r="AB92" s="118" t="n">
        <v>-0.13130837</v>
      </c>
      <c r="AD92" s="73" t="n">
        <f aca="false">Z92-AB92</f>
        <v>-0.02044844</v>
      </c>
      <c r="BH92" s="111" t="n">
        <f aca="false">VLOOKUP($A92,OPTIONRISK,9,FALSE())</f>
        <v>-1311.342201</v>
      </c>
      <c r="BI92" s="111" t="n">
        <f aca="false">VLOOKUP($A92,OPTIONRISK,10,FALSE())</f>
        <v>1.51283367556468</v>
      </c>
      <c r="BJ92" s="112" t="n">
        <f aca="false">AVERAGE(VLOOKUP($A92,HEDGE,14,FALSE())*-1,VLOOKUP($A92,HEDGE,15,FALSE()))/5</f>
        <v>0.00786461</v>
      </c>
    </row>
    <row r="93" customFormat="false" ht="12.75" hidden="false" customHeight="false" outlineLevel="0" collapsed="false">
      <c r="A93" s="14" t="n">
        <v>39387</v>
      </c>
      <c r="B93" s="73" t="n">
        <f aca="false">G93+L93+M93+N93+K93+Z93</f>
        <v>-1.60993114</v>
      </c>
      <c r="C93" s="112" t="n">
        <f aca="false">H93+BJ93</f>
        <v>0.007558282</v>
      </c>
      <c r="D93" s="116" t="n">
        <f aca="false">I93+BH93+'basis opt greeks'!C91</f>
        <v>-1362.690441</v>
      </c>
      <c r="E93" s="116" t="n">
        <f aca="false">J93+BI93+'basis opt greeks'!D91</f>
        <v>1.67326214921287</v>
      </c>
      <c r="F93" s="116"/>
      <c r="G93" s="73"/>
      <c r="H93" s="73"/>
      <c r="I93" s="73"/>
      <c r="J93" s="73"/>
      <c r="K93" s="73" t="n">
        <f aca="false">'basis opt greeks'!B91</f>
        <v>3.3979</v>
      </c>
      <c r="L93" s="73" t="n">
        <f aca="false">'HEDGE QUANTITIES'!B88</f>
        <v>-4.80464954</v>
      </c>
      <c r="M93" s="73" t="n">
        <f aca="false">'BASIS POSITION'!B94</f>
        <v>0</v>
      </c>
      <c r="N93" s="73" t="n">
        <f aca="false">V93+AP93</f>
        <v>0</v>
      </c>
      <c r="X93" s="73" t="n">
        <f aca="false">K93+L93+Z93</f>
        <v>-1.60993114</v>
      </c>
      <c r="Z93" s="118" t="n">
        <v>-0.2031816</v>
      </c>
      <c r="AB93" s="118" t="n">
        <v>-0.1496923</v>
      </c>
      <c r="AD93" s="73" t="n">
        <f aca="false">Z93-AB93</f>
        <v>-0.0534893</v>
      </c>
      <c r="BH93" s="111" t="n">
        <f aca="false">VLOOKUP($A93,OPTIONRISK,9,FALSE())</f>
        <v>-1362.690441</v>
      </c>
      <c r="BI93" s="111" t="n">
        <f aca="false">VLOOKUP($A93,OPTIONRISK,10,FALSE())</f>
        <v>1.67326214921287</v>
      </c>
      <c r="BJ93" s="112" t="n">
        <f aca="false">AVERAGE(VLOOKUP($A93,HEDGE,14,FALSE())*-1,VLOOKUP($A93,HEDGE,15,FALSE()))/5</f>
        <v>0.007558282</v>
      </c>
    </row>
    <row r="94" customFormat="false" ht="12.75" hidden="false" customHeight="false" outlineLevel="0" collapsed="false">
      <c r="A94" s="14" t="n">
        <v>39417</v>
      </c>
      <c r="B94" s="73" t="n">
        <f aca="false">G94+L94+M94+N94+K94+Z94</f>
        <v>2.39930372</v>
      </c>
      <c r="C94" s="112" t="n">
        <f aca="false">H94+BJ94</f>
        <v>0.002587251</v>
      </c>
      <c r="D94" s="116" t="n">
        <f aca="false">I94+BH94+'basis opt greeks'!C92</f>
        <v>-2759.338898</v>
      </c>
      <c r="E94" s="116" t="n">
        <f aca="false">J94+BI94+'basis opt greeks'!D92</f>
        <v>4.93588501026694</v>
      </c>
      <c r="F94" s="116"/>
      <c r="G94" s="73"/>
      <c r="H94" s="73"/>
      <c r="I94" s="73"/>
      <c r="J94" s="73"/>
      <c r="K94" s="73" t="n">
        <f aca="false">'basis opt greeks'!B92</f>
        <v>3.0457</v>
      </c>
      <c r="L94" s="73" t="n">
        <f aca="false">'HEDGE QUANTITIES'!B89</f>
        <v>-0.12213581</v>
      </c>
      <c r="M94" s="73" t="n">
        <f aca="false">'BASIS POSITION'!B95</f>
        <v>0</v>
      </c>
      <c r="N94" s="73" t="n">
        <f aca="false">V94+AP94</f>
        <v>0</v>
      </c>
      <c r="X94" s="73" t="n">
        <f aca="false">K94+L94+Z94</f>
        <v>2.39930372</v>
      </c>
      <c r="Z94" s="118" t="n">
        <v>-0.52426047</v>
      </c>
      <c r="AB94" s="118" t="n">
        <v>-0.20039314</v>
      </c>
      <c r="AD94" s="73" t="n">
        <f aca="false">Z94-AB94</f>
        <v>-0.32386733</v>
      </c>
      <c r="BH94" s="111" t="n">
        <f aca="false">VLOOKUP($A94,OPTIONRISK,9,FALSE())</f>
        <v>-2759.338898</v>
      </c>
      <c r="BI94" s="111" t="n">
        <f aca="false">VLOOKUP($A94,OPTIONRISK,10,FALSE())</f>
        <v>4.93588501026694</v>
      </c>
      <c r="BJ94" s="112" t="n">
        <f aca="false">AVERAGE(VLOOKUP($A94,HEDGE,14,FALSE())*-1,VLOOKUP($A94,HEDGE,15,FALSE()))/5</f>
        <v>0.002587251</v>
      </c>
    </row>
    <row r="95" customFormat="false" ht="12.75" hidden="false" customHeight="false" outlineLevel="0" collapsed="false">
      <c r="A95" s="14" t="n">
        <v>39417</v>
      </c>
      <c r="B95" s="73" t="n">
        <f aca="false">G95+L95+M95+N95+K95+Z95</f>
        <v>-0.53740962</v>
      </c>
      <c r="C95" s="112" t="n">
        <f aca="false">H95+BJ95</f>
        <v>0.002587251</v>
      </c>
      <c r="D95" s="116" t="n">
        <f aca="false">I95+BH95+'basis opt greeks'!C93</f>
        <v>-2759.338898</v>
      </c>
      <c r="E95" s="116" t="n">
        <f aca="false">J95+BI95+'basis opt greeks'!D93</f>
        <v>4.93588501026694</v>
      </c>
      <c r="F95" s="116"/>
      <c r="G95" s="73"/>
      <c r="H95" s="73"/>
      <c r="I95" s="73"/>
      <c r="J95" s="73"/>
      <c r="K95" s="73" t="n">
        <f aca="false">'basis opt greeks'!B93</f>
        <v>0</v>
      </c>
      <c r="L95" s="73" t="n">
        <f aca="false">'HEDGE QUANTITIES'!B90</f>
        <v>-0.01925592</v>
      </c>
      <c r="M95" s="73" t="n">
        <f aca="false">'BASIS POSITION'!B96</f>
        <v>0</v>
      </c>
      <c r="N95" s="73" t="n">
        <f aca="false">V95+AP95</f>
        <v>0</v>
      </c>
      <c r="X95" s="73" t="n">
        <f aca="false">K95+L95+Z95</f>
        <v>-0.53740962</v>
      </c>
      <c r="Z95" s="118" t="n">
        <v>-0.5181537</v>
      </c>
      <c r="AB95" s="118" t="n">
        <v>-0.51701424</v>
      </c>
      <c r="AD95" s="73" t="n">
        <f aca="false">Z95-AB95</f>
        <v>-0.00113946000000009</v>
      </c>
      <c r="BH95" s="111" t="n">
        <f aca="false">VLOOKUP($A95,OPTIONRISK,9,FALSE())</f>
        <v>-2759.338898</v>
      </c>
      <c r="BI95" s="111" t="n">
        <f aca="false">VLOOKUP($A95,OPTIONRISK,10,FALSE())</f>
        <v>4.93588501026694</v>
      </c>
      <c r="BJ95" s="112" t="n">
        <f aca="false">AVERAGE(VLOOKUP($A95,HEDGE,14,FALSE())*-1,VLOOKUP($A95,HEDGE,15,FALSE()))/5</f>
        <v>0.002587251</v>
      </c>
    </row>
    <row r="96" customFormat="false" ht="12.75" hidden="false" customHeight="false" outlineLevel="0" collapsed="false">
      <c r="A96" s="14" t="n">
        <v>39417</v>
      </c>
      <c r="B96" s="73" t="n">
        <f aca="false">G96+L96+M96+N96+K96+Z96</f>
        <v>-0.23650764</v>
      </c>
      <c r="C96" s="112" t="n">
        <f aca="false">H96+BJ96</f>
        <v>0.002587251</v>
      </c>
      <c r="D96" s="116" t="n">
        <f aca="false">I96+BH96+'basis opt greeks'!C94</f>
        <v>-2759.338898</v>
      </c>
      <c r="E96" s="116" t="n">
        <f aca="false">J96+BI96+'basis opt greeks'!D94</f>
        <v>4.93588501026694</v>
      </c>
      <c r="F96" s="116"/>
      <c r="G96" s="73"/>
      <c r="H96" s="73"/>
      <c r="I96" s="73"/>
      <c r="J96" s="73"/>
      <c r="K96" s="73"/>
      <c r="L96" s="73" t="n">
        <f aca="false">'HEDGE QUANTITIES'!B91</f>
        <v>-0.23650764</v>
      </c>
      <c r="M96" s="73" t="n">
        <f aca="false">'BASIS POSITION'!B97</f>
        <v>0</v>
      </c>
      <c r="N96" s="73" t="n">
        <f aca="false">V96+AP96</f>
        <v>0</v>
      </c>
      <c r="X96" s="73" t="n">
        <f aca="false">K96+L96+Z96</f>
        <v>-0.23650764</v>
      </c>
      <c r="Z96" s="7" t="n">
        <v>0</v>
      </c>
      <c r="AB96" s="7" t="n">
        <v>0</v>
      </c>
      <c r="BH96" s="111" t="n">
        <f aca="false">VLOOKUP($A96,OPTIONRISK,9,FALSE())</f>
        <v>-2759.338898</v>
      </c>
      <c r="BI96" s="111" t="n">
        <f aca="false">VLOOKUP($A96,OPTIONRISK,10,FALSE())</f>
        <v>4.93588501026694</v>
      </c>
      <c r="BJ96" s="112" t="n">
        <f aca="false">AVERAGE(VLOOKUP($A96,HEDGE,14,FALSE())*-1,VLOOKUP($A96,HEDGE,15,FALSE()))/5</f>
        <v>0.002587251</v>
      </c>
    </row>
    <row r="97" customFormat="false" ht="12.75" hidden="false" customHeight="false" outlineLevel="0" collapsed="false">
      <c r="A97" s="14" t="n">
        <v>39417</v>
      </c>
      <c r="B97" s="73" t="n">
        <f aca="false">G97+L97+M97+N97+K97+Z97</f>
        <v>-0.10669622</v>
      </c>
      <c r="C97" s="112" t="n">
        <f aca="false">H97+BJ97</f>
        <v>0.002587251</v>
      </c>
      <c r="D97" s="116" t="n">
        <f aca="false">I97+BH97+'basis opt greeks'!C95</f>
        <v>-2759.338898</v>
      </c>
      <c r="E97" s="116" t="n">
        <f aca="false">J97+BI97+'basis opt greeks'!D95</f>
        <v>4.93588501026694</v>
      </c>
      <c r="F97" s="116"/>
      <c r="G97" s="73"/>
      <c r="H97" s="73"/>
      <c r="I97" s="73"/>
      <c r="J97" s="73"/>
      <c r="K97" s="73"/>
      <c r="L97" s="73" t="n">
        <f aca="false">'HEDGE QUANTITIES'!B92</f>
        <v>-0.10669622</v>
      </c>
      <c r="M97" s="73" t="n">
        <f aca="false">'BASIS POSITION'!B98</f>
        <v>0</v>
      </c>
      <c r="N97" s="73" t="n">
        <f aca="false">V97+AP97</f>
        <v>0</v>
      </c>
      <c r="X97" s="73" t="n">
        <f aca="false">K97+L97+Z97</f>
        <v>-0.10669622</v>
      </c>
      <c r="BH97" s="111" t="n">
        <f aca="false">VLOOKUP($A97,OPTIONRISK,9,FALSE())</f>
        <v>-2759.338898</v>
      </c>
      <c r="BI97" s="111" t="n">
        <f aca="false">VLOOKUP($A97,OPTIONRISK,10,FALSE())</f>
        <v>4.93588501026694</v>
      </c>
      <c r="BJ97" s="112" t="n">
        <f aca="false">AVERAGE(VLOOKUP($A97,HEDGE,14,FALSE())*-1,VLOOKUP($A97,HEDGE,15,FALSE()))/5</f>
        <v>0.002587251</v>
      </c>
    </row>
    <row r="98" customFormat="false" ht="12.75" hidden="false" customHeight="false" outlineLevel="0" collapsed="false">
      <c r="A98" s="14" t="n">
        <v>39417</v>
      </c>
      <c r="B98" s="73" t="n">
        <f aca="false">G98+L98+M98+N98+K98+Z98</f>
        <v>-0.21821219</v>
      </c>
      <c r="C98" s="112" t="n">
        <f aca="false">H98+BJ98</f>
        <v>0.002587251</v>
      </c>
      <c r="D98" s="116" t="n">
        <f aca="false">I98+BH98+'basis opt greeks'!C96</f>
        <v>-2759.338898</v>
      </c>
      <c r="E98" s="116" t="n">
        <f aca="false">J98+BI98+'basis opt greeks'!D96</f>
        <v>4.93588501026694</v>
      </c>
      <c r="F98" s="116"/>
      <c r="G98" s="73"/>
      <c r="H98" s="73"/>
      <c r="I98" s="73"/>
      <c r="J98" s="73"/>
      <c r="K98" s="73"/>
      <c r="L98" s="73" t="n">
        <f aca="false">'HEDGE QUANTITIES'!B93</f>
        <v>-0.21821219</v>
      </c>
      <c r="M98" s="73" t="n">
        <f aca="false">'BASIS POSITION'!B99</f>
        <v>0</v>
      </c>
      <c r="N98" s="73" t="n">
        <f aca="false">V98+AP98</f>
        <v>0</v>
      </c>
      <c r="X98" s="73" t="n">
        <f aca="false">K98+L98+Z98</f>
        <v>-0.21821219</v>
      </c>
      <c r="BH98" s="111" t="n">
        <f aca="false">VLOOKUP($A98,OPTIONRISK,9,FALSE())</f>
        <v>-2759.338898</v>
      </c>
      <c r="BI98" s="111" t="n">
        <f aca="false">VLOOKUP($A98,OPTIONRISK,10,FALSE())</f>
        <v>4.93588501026694</v>
      </c>
      <c r="BJ98" s="112" t="n">
        <f aca="false">AVERAGE(VLOOKUP($A98,HEDGE,14,FALSE())*-1,VLOOKUP($A98,HEDGE,15,FALSE()))/5</f>
        <v>0.002587251</v>
      </c>
    </row>
    <row r="99" customFormat="false" ht="12.75" hidden="false" customHeight="false" outlineLevel="0" collapsed="false">
      <c r="B99" s="73"/>
      <c r="C99" s="112"/>
      <c r="D99" s="111"/>
      <c r="E99" s="111"/>
      <c r="G99" s="73"/>
      <c r="H99" s="73"/>
      <c r="I99" s="73"/>
      <c r="J99" s="73"/>
      <c r="K99" s="73"/>
      <c r="L99" s="73" t="n">
        <f aca="false">'HEDGE QUANTITIES'!B94</f>
        <v>-0.14214603</v>
      </c>
      <c r="M99" s="73" t="n">
        <f aca="false">'BASIS POSITION'!B100</f>
        <v>0</v>
      </c>
      <c r="N99" s="73" t="n">
        <f aca="false">V99+AP99</f>
        <v>0</v>
      </c>
      <c r="X99" s="73" t="n">
        <f aca="false">K99+L99+Z99</f>
        <v>-0.14214603</v>
      </c>
    </row>
    <row r="100" customFormat="false" ht="12.75" hidden="false" customHeight="false" outlineLevel="0" collapsed="false">
      <c r="G100" s="73"/>
      <c r="H100" s="73"/>
      <c r="I100" s="73"/>
      <c r="J100" s="73"/>
      <c r="K100" s="73"/>
      <c r="L100" s="73" t="n">
        <f aca="false">'HEDGE QUANTITIES'!B95</f>
        <v>-0.21639206</v>
      </c>
      <c r="M100" s="73" t="n">
        <f aca="false">'BASIS POSITION'!B101</f>
        <v>0</v>
      </c>
      <c r="N100" s="73" t="n">
        <f aca="false">V100+AP100</f>
        <v>0</v>
      </c>
      <c r="X100" s="73" t="n">
        <f aca="false">K100+L100+Z100</f>
        <v>-0.21639206</v>
      </c>
    </row>
    <row r="101" customFormat="false" ht="12.75" hidden="false" customHeight="false" outlineLevel="0" collapsed="false">
      <c r="G101" s="73"/>
      <c r="H101" s="73"/>
      <c r="I101" s="73"/>
      <c r="J101" s="73"/>
      <c r="K101" s="73"/>
      <c r="L101" s="73" t="n">
        <f aca="false">'HEDGE QUANTITIES'!B96</f>
        <v>-0.22113205</v>
      </c>
      <c r="M101" s="73" t="n">
        <f aca="false">'BASIS POSITION'!B102</f>
        <v>0</v>
      </c>
      <c r="N101" s="73" t="n">
        <f aca="false">V101+AP101</f>
        <v>0</v>
      </c>
      <c r="X101" s="73" t="n">
        <f aca="false">K101+L101+Z101</f>
        <v>-0.22113205</v>
      </c>
    </row>
    <row r="102" customFormat="false" ht="12.75" hidden="false" customHeight="false" outlineLevel="0" collapsed="false">
      <c r="G102" s="73"/>
      <c r="H102" s="73"/>
      <c r="I102" s="73"/>
      <c r="J102" s="73"/>
      <c r="K102" s="73"/>
      <c r="L102" s="73" t="n">
        <f aca="false">'HEDGE QUANTITIES'!B97</f>
        <v>-0.11217927</v>
      </c>
      <c r="M102" s="73" t="n">
        <f aca="false">'BASIS POSITION'!B103</f>
        <v>0</v>
      </c>
      <c r="N102" s="73" t="n">
        <f aca="false">V102+AP102</f>
        <v>0</v>
      </c>
      <c r="X102" s="73" t="n">
        <f aca="false">K102+L102+Z102</f>
        <v>-0.11217927</v>
      </c>
    </row>
    <row r="103" customFormat="false" ht="12.75" hidden="false" customHeight="false" outlineLevel="0" collapsed="false">
      <c r="G103" s="73"/>
      <c r="H103" s="73"/>
      <c r="I103" s="73"/>
      <c r="J103" s="73"/>
      <c r="K103" s="73"/>
      <c r="L103" s="73" t="n">
        <f aca="false">'HEDGE QUANTITIES'!B98</f>
        <v>-0.09864197</v>
      </c>
      <c r="M103" s="73" t="n">
        <f aca="false">'BASIS POSITION'!B104</f>
        <v>0</v>
      </c>
      <c r="N103" s="73" t="n">
        <f aca="false">V103+AP103</f>
        <v>0</v>
      </c>
      <c r="X103" s="73" t="n">
        <f aca="false">K103+L103+Z103</f>
        <v>-0.09864197</v>
      </c>
    </row>
    <row r="104" customFormat="false" ht="12.75" hidden="false" customHeight="false" outlineLevel="0" collapsed="false">
      <c r="G104" s="73"/>
      <c r="H104" s="73"/>
      <c r="I104" s="73"/>
      <c r="J104" s="73"/>
      <c r="K104" s="73"/>
      <c r="L104" s="73" t="n">
        <f aca="false">'HEDGE QUANTITIES'!B99</f>
        <v>-0.00675562</v>
      </c>
      <c r="M104" s="73" t="n">
        <f aca="false">'BASIS POSITION'!B105</f>
        <v>0</v>
      </c>
      <c r="N104" s="73" t="n">
        <f aca="false">V104+AP104</f>
        <v>0</v>
      </c>
      <c r="X104" s="73" t="n">
        <f aca="false">K104+L104+Z104</f>
        <v>-0.00675562</v>
      </c>
    </row>
    <row r="105" customFormat="false" ht="12.75" hidden="false" customHeight="false" outlineLevel="0" collapsed="false">
      <c r="G105" s="73"/>
      <c r="H105" s="73"/>
      <c r="I105" s="73"/>
      <c r="J105" s="73"/>
      <c r="K105" s="73"/>
      <c r="L105" s="73" t="n">
        <f aca="false">'HEDGE QUANTITIES'!B100</f>
        <v>-0.00817577</v>
      </c>
      <c r="M105" s="73" t="n">
        <f aca="false">'BASIS POSITION'!B106</f>
        <v>0</v>
      </c>
      <c r="N105" s="73" t="n">
        <f aca="false">V105+AP105</f>
        <v>0</v>
      </c>
      <c r="X105" s="73" t="n">
        <f aca="false">K105+L105+Z105</f>
        <v>-0.00817577</v>
      </c>
    </row>
    <row r="106" customFormat="false" ht="12.75" hidden="false" customHeight="false" outlineLevel="0" collapsed="false">
      <c r="G106" s="73"/>
      <c r="H106" s="73"/>
      <c r="I106" s="73"/>
      <c r="J106" s="73"/>
      <c r="K106" s="73"/>
      <c r="L106" s="73" t="n">
        <f aca="false">'HEDGE QUANTITIES'!B101</f>
        <v>-0.02555514</v>
      </c>
      <c r="M106" s="73" t="n">
        <f aca="false">'BASIS POSITION'!B107</f>
        <v>0</v>
      </c>
      <c r="N106" s="73" t="n">
        <f aca="false">V106+AP106</f>
        <v>0</v>
      </c>
      <c r="X106" s="73" t="n">
        <f aca="false">K106+L106+Z106</f>
        <v>-0.02555514</v>
      </c>
    </row>
    <row r="107" customFormat="false" ht="12.75" hidden="false" customHeight="false" outlineLevel="0" collapsed="false">
      <c r="G107" s="73"/>
      <c r="H107" s="73"/>
      <c r="I107" s="73"/>
      <c r="J107" s="73"/>
      <c r="K107" s="73"/>
      <c r="L107" s="73" t="n">
        <f aca="false">'HEDGE QUANTITIES'!B102</f>
        <v>-0.04918295</v>
      </c>
      <c r="M107" s="73" t="n">
        <f aca="false">'BASIS POSITION'!B108</f>
        <v>0</v>
      </c>
      <c r="N107" s="73" t="n">
        <f aca="false">V107+AP107</f>
        <v>0</v>
      </c>
      <c r="X107" s="73" t="n">
        <f aca="false">K107+L107+Z107</f>
        <v>-0.04918295</v>
      </c>
    </row>
    <row r="108" customFormat="false" ht="12.75" hidden="false" customHeight="false" outlineLevel="0" collapsed="false">
      <c r="G108" s="73"/>
      <c r="H108" s="73"/>
      <c r="I108" s="73"/>
      <c r="J108" s="73"/>
      <c r="K108" s="73"/>
    </row>
    <row r="109" customFormat="false" ht="12.75" hidden="false" customHeight="false" outlineLevel="0" collapsed="false">
      <c r="G109" s="73"/>
      <c r="H109" s="73"/>
      <c r="I109" s="73"/>
      <c r="J109" s="73"/>
      <c r="K109" s="73"/>
    </row>
    <row r="110" customFormat="false" ht="12.75" hidden="false" customHeight="false" outlineLevel="0" collapsed="false">
      <c r="G110" s="73"/>
      <c r="H110" s="73"/>
      <c r="I110" s="73"/>
      <c r="J110" s="73"/>
      <c r="K110" s="73"/>
    </row>
    <row r="111" customFormat="false" ht="12.75" hidden="false" customHeight="false" outlineLevel="0" collapsed="false">
      <c r="G111" s="73"/>
      <c r="H111" s="73"/>
      <c r="I111" s="73"/>
      <c r="J111" s="73"/>
      <c r="K111" s="73"/>
    </row>
    <row r="112" customFormat="false" ht="12.75" hidden="false" customHeight="false" outlineLevel="0" collapsed="false">
      <c r="G112" s="73"/>
      <c r="H112" s="73"/>
      <c r="I112" s="73"/>
      <c r="J112" s="73"/>
      <c r="K112" s="73"/>
    </row>
    <row r="113" customFormat="false" ht="12.75" hidden="false" customHeight="false" outlineLevel="0" collapsed="false">
      <c r="G113" s="73"/>
      <c r="H113" s="73"/>
      <c r="I113" s="73"/>
      <c r="J113" s="73"/>
      <c r="K113" s="73"/>
    </row>
    <row r="114" customFormat="false" ht="12.75" hidden="false" customHeight="false" outlineLevel="0" collapsed="false">
      <c r="G114" s="73"/>
      <c r="H114" s="73"/>
      <c r="I114" s="73"/>
      <c r="J114" s="73"/>
      <c r="K114" s="73"/>
    </row>
    <row r="115" customFormat="false" ht="12.75" hidden="false" customHeight="false" outlineLevel="0" collapsed="false">
      <c r="G115" s="73"/>
      <c r="H115" s="73"/>
      <c r="I115" s="73"/>
      <c r="J115" s="73"/>
      <c r="K115" s="73"/>
    </row>
    <row r="116" customFormat="false" ht="12.75" hidden="false" customHeight="false" outlineLevel="0" collapsed="false">
      <c r="G116" s="73"/>
      <c r="H116" s="73"/>
      <c r="I116" s="73"/>
      <c r="J116" s="73"/>
      <c r="K116" s="73"/>
    </row>
    <row r="117" customFormat="false" ht="12.75" hidden="false" customHeight="false" outlineLevel="0" collapsed="false">
      <c r="G117" s="73"/>
      <c r="H117" s="73"/>
      <c r="I117" s="73"/>
      <c r="J117" s="73"/>
      <c r="K117" s="73"/>
    </row>
    <row r="118" customFormat="false" ht="12.75" hidden="false" customHeight="false" outlineLevel="0" collapsed="false">
      <c r="G118" s="73"/>
      <c r="H118" s="73"/>
      <c r="I118" s="73"/>
      <c r="J118" s="73"/>
      <c r="K118" s="73"/>
    </row>
    <row r="119" customFormat="false" ht="12.75" hidden="false" customHeight="false" outlineLevel="0" collapsed="false">
      <c r="G119" s="73"/>
      <c r="H119" s="73"/>
      <c r="I119" s="73"/>
      <c r="J119" s="73"/>
      <c r="K119" s="73"/>
    </row>
    <row r="120" customFormat="false" ht="12.75" hidden="false" customHeight="false" outlineLevel="0" collapsed="false">
      <c r="G120" s="73"/>
      <c r="H120" s="73"/>
      <c r="I120" s="73"/>
      <c r="J120" s="73"/>
      <c r="K120" s="73"/>
    </row>
    <row r="121" customFormat="false" ht="12.75" hidden="false" customHeight="false" outlineLevel="0" collapsed="false">
      <c r="G121" s="73"/>
      <c r="H121" s="73"/>
      <c r="I121" s="73"/>
      <c r="J121" s="73"/>
      <c r="K121" s="73"/>
    </row>
    <row r="122" customFormat="false" ht="12.75" hidden="false" customHeight="false" outlineLevel="0" collapsed="false">
      <c r="G122" s="73"/>
      <c r="H122" s="73"/>
      <c r="I122" s="73"/>
      <c r="J122" s="73"/>
      <c r="K122" s="73"/>
    </row>
    <row r="123" customFormat="false" ht="12.75" hidden="false" customHeight="false" outlineLevel="0" collapsed="false">
      <c r="G123" s="73"/>
      <c r="H123" s="73"/>
      <c r="I123" s="73"/>
      <c r="J123" s="73"/>
      <c r="K123" s="73"/>
    </row>
    <row r="124" customFormat="false" ht="12.75" hidden="false" customHeight="false" outlineLevel="0" collapsed="false">
      <c r="G124" s="73"/>
      <c r="H124" s="73"/>
      <c r="I124" s="73"/>
      <c r="J124" s="73"/>
      <c r="K124" s="73"/>
    </row>
    <row r="125" customFormat="false" ht="12.75" hidden="false" customHeight="false" outlineLevel="0" collapsed="false">
      <c r="G125" s="73"/>
      <c r="H125" s="73"/>
      <c r="I125" s="73"/>
      <c r="J125" s="73"/>
      <c r="K125" s="73"/>
    </row>
    <row r="126" customFormat="false" ht="12.75" hidden="false" customHeight="false" outlineLevel="0" collapsed="false">
      <c r="G126" s="73"/>
      <c r="H126" s="73"/>
      <c r="I126" s="73"/>
      <c r="J126" s="73"/>
      <c r="K126" s="73"/>
    </row>
    <row r="127" customFormat="false" ht="12.75" hidden="false" customHeight="false" outlineLevel="0" collapsed="false">
      <c r="G127" s="73"/>
      <c r="H127" s="73"/>
      <c r="I127" s="73"/>
      <c r="J127" s="73"/>
      <c r="K127" s="73"/>
    </row>
    <row r="128" customFormat="false" ht="12.75" hidden="false" customHeight="false" outlineLevel="0" collapsed="false">
      <c r="G128" s="73"/>
      <c r="H128" s="73"/>
      <c r="I128" s="73"/>
      <c r="J128" s="73"/>
      <c r="K128" s="73"/>
    </row>
    <row r="129" customFormat="false" ht="12.75" hidden="false" customHeight="false" outlineLevel="0" collapsed="false">
      <c r="G129" s="73"/>
      <c r="H129" s="73"/>
      <c r="I129" s="73"/>
      <c r="J129" s="73"/>
      <c r="K129" s="73"/>
    </row>
    <row r="130" customFormat="false" ht="12.75" hidden="false" customHeight="false" outlineLevel="0" collapsed="false">
      <c r="G130" s="73"/>
      <c r="H130" s="73"/>
      <c r="I130" s="73"/>
      <c r="J130" s="73"/>
      <c r="K130" s="73"/>
    </row>
    <row r="131" customFormat="false" ht="12.75" hidden="false" customHeight="false" outlineLevel="0" collapsed="false">
      <c r="G131" s="73"/>
      <c r="H131" s="73"/>
      <c r="I131" s="73"/>
      <c r="J131" s="73"/>
      <c r="K131" s="73"/>
    </row>
    <row r="132" customFormat="false" ht="12.75" hidden="false" customHeight="false" outlineLevel="0" collapsed="false">
      <c r="G132" s="73"/>
      <c r="H132" s="73"/>
      <c r="I132" s="73"/>
      <c r="J132" s="73"/>
      <c r="K132" s="73"/>
    </row>
    <row r="133" customFormat="false" ht="12.75" hidden="false" customHeight="false" outlineLevel="0" collapsed="false">
      <c r="G133" s="73"/>
      <c r="H133" s="73"/>
      <c r="I133" s="73"/>
      <c r="J133" s="73"/>
      <c r="K133" s="73"/>
    </row>
    <row r="134" customFormat="false" ht="12.75" hidden="false" customHeight="false" outlineLevel="0" collapsed="false">
      <c r="G134" s="73"/>
      <c r="H134" s="73"/>
      <c r="I134" s="73"/>
      <c r="J134" s="73"/>
      <c r="K134" s="73"/>
    </row>
    <row r="135" customFormat="false" ht="12.75" hidden="false" customHeight="false" outlineLevel="0" collapsed="false">
      <c r="G135" s="73"/>
      <c r="H135" s="73"/>
      <c r="I135" s="73"/>
      <c r="J135" s="73"/>
      <c r="K135" s="73"/>
    </row>
    <row r="136" customFormat="false" ht="12.75" hidden="false" customHeight="false" outlineLevel="0" collapsed="false">
      <c r="G136" s="73"/>
      <c r="H136" s="73"/>
      <c r="I136" s="73"/>
      <c r="J136" s="73"/>
      <c r="K136" s="73"/>
    </row>
    <row r="137" customFormat="false" ht="12.75" hidden="false" customHeight="false" outlineLevel="0" collapsed="false">
      <c r="G137" s="73"/>
      <c r="H137" s="73"/>
      <c r="I137" s="73"/>
      <c r="J137" s="73"/>
      <c r="K137" s="73"/>
    </row>
    <row r="138" customFormat="false" ht="12.75" hidden="false" customHeight="false" outlineLevel="0" collapsed="false">
      <c r="G138" s="73"/>
      <c r="H138" s="73"/>
      <c r="I138" s="73"/>
      <c r="J138" s="73"/>
      <c r="K138" s="73"/>
    </row>
    <row r="139" customFormat="false" ht="12.75" hidden="false" customHeight="false" outlineLevel="0" collapsed="false">
      <c r="G139" s="73"/>
      <c r="H139" s="73"/>
      <c r="I139" s="73"/>
      <c r="J139" s="73"/>
      <c r="K139" s="73"/>
    </row>
    <row r="140" customFormat="false" ht="12.75" hidden="false" customHeight="false" outlineLevel="0" collapsed="false">
      <c r="G140" s="73"/>
      <c r="H140" s="73"/>
      <c r="I140" s="73"/>
      <c r="J140" s="73"/>
      <c r="K140" s="73"/>
    </row>
    <row r="141" customFormat="false" ht="12.75" hidden="false" customHeight="false" outlineLevel="0" collapsed="false">
      <c r="G141" s="73"/>
      <c r="H141" s="73"/>
      <c r="I141" s="73"/>
      <c r="J141" s="73"/>
      <c r="K141" s="73"/>
    </row>
    <row r="142" customFormat="false" ht="12.75" hidden="false" customHeight="false" outlineLevel="0" collapsed="false">
      <c r="G142" s="73"/>
      <c r="H142" s="73"/>
      <c r="I142" s="73"/>
      <c r="J142" s="73"/>
      <c r="K142" s="73"/>
    </row>
    <row r="143" customFormat="false" ht="12.75" hidden="false" customHeight="false" outlineLevel="0" collapsed="false">
      <c r="G143" s="73"/>
      <c r="H143" s="73"/>
      <c r="I143" s="73"/>
      <c r="J143" s="73"/>
      <c r="K143" s="73"/>
    </row>
    <row r="144" customFormat="false" ht="12.75" hidden="false" customHeight="false" outlineLevel="0" collapsed="false">
      <c r="G144" s="73"/>
      <c r="H144" s="73"/>
      <c r="I144" s="73"/>
      <c r="J144" s="73"/>
      <c r="K144" s="73"/>
    </row>
    <row r="145" customFormat="false" ht="12.75" hidden="false" customHeight="false" outlineLevel="0" collapsed="false">
      <c r="G145" s="73"/>
      <c r="H145" s="73"/>
      <c r="I145" s="73"/>
      <c r="J145" s="73"/>
      <c r="K145" s="73"/>
    </row>
    <row r="146" customFormat="false" ht="12.75" hidden="false" customHeight="false" outlineLevel="0" collapsed="false">
      <c r="G146" s="73"/>
      <c r="H146" s="73"/>
      <c r="I146" s="73"/>
      <c r="J146" s="73"/>
      <c r="K146" s="73"/>
    </row>
    <row r="147" customFormat="false" ht="12.75" hidden="false" customHeight="false" outlineLevel="0" collapsed="false">
      <c r="G147" s="73"/>
      <c r="H147" s="73"/>
      <c r="I147" s="73"/>
      <c r="J147" s="73"/>
      <c r="K147" s="73"/>
    </row>
    <row r="148" customFormat="false" ht="12.75" hidden="false" customHeight="false" outlineLevel="0" collapsed="false">
      <c r="G148" s="73"/>
      <c r="H148" s="73"/>
      <c r="I148" s="73"/>
      <c r="J148" s="73"/>
      <c r="K148" s="73"/>
    </row>
    <row r="149" customFormat="false" ht="12.75" hidden="false" customHeight="false" outlineLevel="0" collapsed="false">
      <c r="G149" s="73"/>
      <c r="H149" s="73"/>
      <c r="I149" s="73"/>
      <c r="J149" s="73"/>
      <c r="K149" s="73"/>
    </row>
    <row r="150" customFormat="false" ht="12.75" hidden="false" customHeight="false" outlineLevel="0" collapsed="false">
      <c r="G150" s="73"/>
      <c r="H150" s="73"/>
      <c r="I150" s="73"/>
      <c r="J150" s="73"/>
      <c r="K150" s="73"/>
    </row>
    <row r="151" customFormat="false" ht="12.75" hidden="false" customHeight="false" outlineLevel="0" collapsed="false">
      <c r="G151" s="73"/>
      <c r="H151" s="73"/>
      <c r="I151" s="73"/>
      <c r="J151" s="73"/>
      <c r="K151" s="73"/>
    </row>
    <row r="152" customFormat="false" ht="12.75" hidden="false" customHeight="false" outlineLevel="0" collapsed="false">
      <c r="G152" s="73"/>
      <c r="H152" s="73"/>
      <c r="I152" s="73"/>
      <c r="J152" s="73"/>
      <c r="K152" s="73"/>
    </row>
    <row r="153" customFormat="false" ht="12.75" hidden="false" customHeight="false" outlineLevel="0" collapsed="false">
      <c r="G153" s="73"/>
      <c r="H153" s="73"/>
      <c r="I153" s="73"/>
      <c r="J153" s="73"/>
      <c r="K153" s="73"/>
    </row>
    <row r="154" customFormat="false" ht="12.75" hidden="false" customHeight="false" outlineLevel="0" collapsed="false">
      <c r="G154" s="73"/>
      <c r="H154" s="73"/>
      <c r="I154" s="73"/>
      <c r="J154" s="73"/>
      <c r="K154" s="73"/>
    </row>
    <row r="155" customFormat="false" ht="12.75" hidden="false" customHeight="false" outlineLevel="0" collapsed="false">
      <c r="G155" s="73"/>
      <c r="H155" s="73"/>
      <c r="I155" s="73"/>
      <c r="J155" s="73"/>
      <c r="K155" s="73"/>
    </row>
    <row r="156" customFormat="false" ht="12.75" hidden="false" customHeight="false" outlineLevel="0" collapsed="false">
      <c r="G156" s="73"/>
      <c r="H156" s="73"/>
      <c r="I156" s="73"/>
      <c r="J156" s="73"/>
      <c r="K156" s="73"/>
    </row>
    <row r="157" customFormat="false" ht="12.75" hidden="false" customHeight="false" outlineLevel="0" collapsed="false">
      <c r="G157" s="73"/>
      <c r="H157" s="73"/>
      <c r="I157" s="73"/>
      <c r="J157" s="73"/>
      <c r="K157" s="73"/>
    </row>
    <row r="158" customFormat="false" ht="12.75" hidden="false" customHeight="false" outlineLevel="0" collapsed="false">
      <c r="G158" s="73"/>
      <c r="H158" s="73"/>
      <c r="I158" s="73"/>
      <c r="J158" s="73"/>
      <c r="K158" s="73"/>
    </row>
    <row r="159" customFormat="false" ht="12.75" hidden="false" customHeight="false" outlineLevel="0" collapsed="false">
      <c r="G159" s="73"/>
      <c r="H159" s="73"/>
      <c r="I159" s="73"/>
      <c r="J159" s="73"/>
      <c r="K159" s="73"/>
    </row>
    <row r="160" customFormat="false" ht="12.75" hidden="false" customHeight="false" outlineLevel="0" collapsed="false">
      <c r="G160" s="73"/>
      <c r="H160" s="73"/>
      <c r="I160" s="73"/>
      <c r="J160" s="73"/>
      <c r="K160" s="73"/>
    </row>
    <row r="161" customFormat="false" ht="12.75" hidden="false" customHeight="false" outlineLevel="0" collapsed="false">
      <c r="G161" s="73"/>
      <c r="H161" s="73"/>
      <c r="I161" s="73"/>
      <c r="J161" s="73"/>
      <c r="K161" s="73"/>
    </row>
    <row r="162" customFormat="false" ht="12.75" hidden="false" customHeight="false" outlineLevel="0" collapsed="false">
      <c r="G162" s="73"/>
      <c r="H162" s="73"/>
      <c r="I162" s="73"/>
      <c r="J162" s="73"/>
      <c r="K162" s="73"/>
    </row>
    <row r="163" customFormat="false" ht="12.75" hidden="false" customHeight="false" outlineLevel="0" collapsed="false">
      <c r="G163" s="73"/>
      <c r="H163" s="73"/>
      <c r="I163" s="73"/>
      <c r="J163" s="73"/>
      <c r="K163" s="73"/>
    </row>
    <row r="164" customFormat="false" ht="12.75" hidden="false" customHeight="false" outlineLevel="0" collapsed="false">
      <c r="G164" s="73"/>
      <c r="H164" s="73"/>
      <c r="I164" s="73"/>
      <c r="J164" s="73"/>
      <c r="K164" s="73"/>
    </row>
    <row r="165" customFormat="false" ht="12.75" hidden="false" customHeight="false" outlineLevel="0" collapsed="false">
      <c r="G165" s="73"/>
      <c r="H165" s="73"/>
      <c r="I165" s="73"/>
      <c r="J165" s="73"/>
      <c r="K165" s="73"/>
    </row>
    <row r="166" customFormat="false" ht="12.75" hidden="false" customHeight="false" outlineLevel="0" collapsed="false">
      <c r="G166" s="73"/>
      <c r="H166" s="73"/>
      <c r="I166" s="73"/>
      <c r="J166" s="73"/>
      <c r="K166" s="73"/>
    </row>
    <row r="167" customFormat="false" ht="12.75" hidden="false" customHeight="false" outlineLevel="0" collapsed="false">
      <c r="G167" s="73"/>
      <c r="H167" s="73"/>
      <c r="I167" s="73"/>
      <c r="J167" s="73"/>
      <c r="K167" s="73"/>
    </row>
    <row r="168" customFormat="false" ht="12.75" hidden="false" customHeight="false" outlineLevel="0" collapsed="false">
      <c r="G168" s="73"/>
      <c r="H168" s="73"/>
      <c r="I168" s="73"/>
      <c r="J168" s="73"/>
      <c r="K168" s="73"/>
    </row>
    <row r="169" customFormat="false" ht="12.75" hidden="false" customHeight="false" outlineLevel="0" collapsed="false">
      <c r="G169" s="73"/>
      <c r="H169" s="73"/>
      <c r="I169" s="73"/>
      <c r="J169" s="73"/>
      <c r="K169" s="73"/>
    </row>
    <row r="170" customFormat="false" ht="12.75" hidden="false" customHeight="false" outlineLevel="0" collapsed="false">
      <c r="G170" s="73"/>
      <c r="H170" s="73"/>
      <c r="I170" s="73"/>
      <c r="J170" s="73"/>
      <c r="K170" s="73"/>
    </row>
    <row r="171" customFormat="false" ht="12.75" hidden="false" customHeight="false" outlineLevel="0" collapsed="false">
      <c r="G171" s="73"/>
      <c r="H171" s="73"/>
      <c r="I171" s="73"/>
      <c r="J171" s="73"/>
      <c r="K171" s="73"/>
    </row>
    <row r="172" customFormat="false" ht="12.75" hidden="false" customHeight="false" outlineLevel="0" collapsed="false">
      <c r="G172" s="73"/>
      <c r="H172" s="73"/>
      <c r="I172" s="73"/>
      <c r="J172" s="73"/>
      <c r="K172" s="73"/>
    </row>
    <row r="173" customFormat="false" ht="12.75" hidden="false" customHeight="false" outlineLevel="0" collapsed="false">
      <c r="G173" s="73"/>
      <c r="H173" s="73"/>
      <c r="I173" s="73"/>
      <c r="J173" s="73"/>
      <c r="K173" s="73"/>
    </row>
    <row r="174" customFormat="false" ht="12.75" hidden="false" customHeight="false" outlineLevel="0" collapsed="false">
      <c r="G174" s="73"/>
      <c r="H174" s="73"/>
      <c r="I174" s="73"/>
      <c r="J174" s="73"/>
      <c r="K174" s="73"/>
    </row>
    <row r="175" customFormat="false" ht="12.75" hidden="false" customHeight="false" outlineLevel="0" collapsed="false">
      <c r="G175" s="73"/>
      <c r="H175" s="73"/>
      <c r="I175" s="73"/>
      <c r="J175" s="73"/>
      <c r="K175" s="73"/>
    </row>
    <row r="176" customFormat="false" ht="12.75" hidden="false" customHeight="false" outlineLevel="0" collapsed="false">
      <c r="G176" s="73"/>
      <c r="H176" s="73"/>
      <c r="I176" s="73"/>
      <c r="J176" s="73"/>
      <c r="K176" s="73"/>
    </row>
    <row r="177" customFormat="false" ht="12.75" hidden="false" customHeight="false" outlineLevel="0" collapsed="false">
      <c r="G177" s="73"/>
      <c r="H177" s="73"/>
      <c r="I177" s="73"/>
      <c r="J177" s="73"/>
      <c r="K177" s="73"/>
    </row>
    <row r="178" customFormat="false" ht="12.75" hidden="false" customHeight="false" outlineLevel="0" collapsed="false">
      <c r="G178" s="73"/>
      <c r="H178" s="73"/>
      <c r="I178" s="73"/>
      <c r="J178" s="73"/>
      <c r="K178" s="73"/>
    </row>
    <row r="179" customFormat="false" ht="12.75" hidden="false" customHeight="false" outlineLevel="0" collapsed="false">
      <c r="G179" s="73"/>
      <c r="H179" s="73"/>
      <c r="I179" s="73"/>
      <c r="J179" s="73"/>
      <c r="K179" s="73"/>
    </row>
    <row r="180" customFormat="false" ht="12.75" hidden="false" customHeight="false" outlineLevel="0" collapsed="false">
      <c r="G180" s="73"/>
      <c r="H180" s="73"/>
      <c r="I180" s="73"/>
      <c r="J180" s="73"/>
      <c r="K180" s="73"/>
    </row>
    <row r="181" customFormat="false" ht="12.75" hidden="false" customHeight="false" outlineLevel="0" collapsed="false">
      <c r="G181" s="73"/>
      <c r="H181" s="73"/>
      <c r="I181" s="73"/>
      <c r="J181" s="73"/>
      <c r="K181" s="73"/>
    </row>
    <row r="182" customFormat="false" ht="12.75" hidden="false" customHeight="false" outlineLevel="0" collapsed="false">
      <c r="G182" s="73"/>
      <c r="H182" s="73"/>
      <c r="I182" s="73"/>
      <c r="J182" s="73"/>
      <c r="K182" s="73"/>
    </row>
    <row r="183" customFormat="false" ht="12.75" hidden="false" customHeight="false" outlineLevel="0" collapsed="false">
      <c r="G183" s="73"/>
      <c r="H183" s="73"/>
      <c r="I183" s="73"/>
      <c r="J183" s="73"/>
      <c r="K183" s="73"/>
    </row>
    <row r="184" customFormat="false" ht="12.75" hidden="false" customHeight="false" outlineLevel="0" collapsed="false">
      <c r="G184" s="73"/>
      <c r="H184" s="73"/>
      <c r="I184" s="73"/>
      <c r="J184" s="73"/>
      <c r="K184" s="73"/>
    </row>
    <row r="185" customFormat="false" ht="12.75" hidden="false" customHeight="false" outlineLevel="0" collapsed="false">
      <c r="G185" s="73"/>
      <c r="H185" s="73"/>
      <c r="I185" s="73"/>
      <c r="J185" s="73"/>
      <c r="K185" s="73"/>
    </row>
    <row r="186" customFormat="false" ht="12.75" hidden="false" customHeight="false" outlineLevel="0" collapsed="false">
      <c r="G186" s="73"/>
      <c r="H186" s="73"/>
      <c r="I186" s="73"/>
      <c r="J186" s="73"/>
      <c r="K186" s="73"/>
    </row>
    <row r="187" customFormat="false" ht="12.75" hidden="false" customHeight="false" outlineLevel="0" collapsed="false">
      <c r="G187" s="73"/>
      <c r="H187" s="73"/>
      <c r="I187" s="73"/>
      <c r="J187" s="73"/>
      <c r="K187" s="73"/>
    </row>
    <row r="188" customFormat="false" ht="12.75" hidden="false" customHeight="false" outlineLevel="0" collapsed="false">
      <c r="G188" s="73"/>
      <c r="H188" s="73"/>
      <c r="I188" s="73"/>
      <c r="J188" s="73"/>
      <c r="K188" s="73"/>
    </row>
    <row r="189" customFormat="false" ht="12.75" hidden="false" customHeight="false" outlineLevel="0" collapsed="false">
      <c r="G189" s="73"/>
      <c r="H189" s="73"/>
      <c r="I189" s="73"/>
      <c r="J189" s="73"/>
      <c r="K189" s="73"/>
    </row>
    <row r="190" customFormat="false" ht="12.75" hidden="false" customHeight="false" outlineLevel="0" collapsed="false">
      <c r="G190" s="73"/>
      <c r="H190" s="73"/>
      <c r="I190" s="73"/>
      <c r="J190" s="73"/>
      <c r="K190" s="73"/>
    </row>
    <row r="191" customFormat="false" ht="12.75" hidden="false" customHeight="false" outlineLevel="0" collapsed="false">
      <c r="G191" s="73"/>
      <c r="H191" s="73"/>
      <c r="I191" s="73"/>
      <c r="J191" s="73"/>
      <c r="K191" s="73"/>
    </row>
    <row r="192" customFormat="false" ht="12.75" hidden="false" customHeight="false" outlineLevel="0" collapsed="false">
      <c r="G192" s="73"/>
      <c r="H192" s="73"/>
      <c r="I192" s="73"/>
      <c r="J192" s="73"/>
      <c r="K192" s="73"/>
    </row>
    <row r="193" customFormat="false" ht="12.75" hidden="false" customHeight="false" outlineLevel="0" collapsed="false">
      <c r="G193" s="73"/>
      <c r="H193" s="73"/>
      <c r="I193" s="73"/>
      <c r="J193" s="73"/>
      <c r="K193" s="73"/>
    </row>
    <row r="194" customFormat="false" ht="12.75" hidden="false" customHeight="false" outlineLevel="0" collapsed="false">
      <c r="G194" s="73"/>
      <c r="H194" s="73"/>
      <c r="I194" s="73"/>
      <c r="J194" s="73"/>
      <c r="K194" s="73"/>
    </row>
    <row r="195" customFormat="false" ht="12.75" hidden="false" customHeight="false" outlineLevel="0" collapsed="false">
      <c r="G195" s="73"/>
      <c r="H195" s="73"/>
      <c r="I195" s="73"/>
      <c r="J195" s="73"/>
      <c r="K195" s="73"/>
    </row>
    <row r="196" customFormat="false" ht="12.75" hidden="false" customHeight="false" outlineLevel="0" collapsed="false">
      <c r="G196" s="73"/>
      <c r="H196" s="73"/>
      <c r="I196" s="73"/>
      <c r="J196" s="73"/>
      <c r="K196" s="73"/>
    </row>
    <row r="197" customFormat="false" ht="12.75" hidden="false" customHeight="false" outlineLevel="0" collapsed="false">
      <c r="G197" s="73"/>
      <c r="H197" s="73"/>
      <c r="I197" s="73"/>
      <c r="J197" s="73"/>
      <c r="K197" s="73"/>
    </row>
    <row r="198" customFormat="false" ht="12.75" hidden="false" customHeight="false" outlineLevel="0" collapsed="false">
      <c r="G198" s="73"/>
      <c r="H198" s="73"/>
      <c r="I198" s="73"/>
      <c r="J198" s="73"/>
      <c r="K198" s="73"/>
    </row>
    <row r="199" customFormat="false" ht="12.75" hidden="false" customHeight="false" outlineLevel="0" collapsed="false">
      <c r="G199" s="73"/>
      <c r="H199" s="73"/>
      <c r="I199" s="73"/>
      <c r="J199" s="73"/>
      <c r="K199" s="73"/>
    </row>
    <row r="200" customFormat="false" ht="12.75" hidden="false" customHeight="false" outlineLevel="0" collapsed="false">
      <c r="G200" s="73"/>
      <c r="H200" s="73"/>
      <c r="I200" s="73"/>
      <c r="J200" s="73"/>
      <c r="K200" s="73"/>
    </row>
    <row r="201" customFormat="false" ht="12.75" hidden="false" customHeight="false" outlineLevel="0" collapsed="false">
      <c r="G201" s="73"/>
      <c r="H201" s="73"/>
      <c r="I201" s="73"/>
      <c r="J201" s="73"/>
      <c r="K201" s="73"/>
    </row>
    <row r="202" customFormat="false" ht="12.75" hidden="false" customHeight="false" outlineLevel="0" collapsed="false">
      <c r="G202" s="73"/>
      <c r="H202" s="73"/>
      <c r="I202" s="73"/>
      <c r="J202" s="73"/>
      <c r="K202" s="73"/>
    </row>
    <row r="203" customFormat="false" ht="12.75" hidden="false" customHeight="false" outlineLevel="0" collapsed="false">
      <c r="G203" s="73"/>
      <c r="H203" s="73"/>
      <c r="I203" s="73"/>
      <c r="J203" s="73"/>
      <c r="K203" s="73"/>
    </row>
    <row r="204" customFormat="false" ht="12.75" hidden="false" customHeight="false" outlineLevel="0" collapsed="false">
      <c r="G204" s="73"/>
      <c r="H204" s="73"/>
      <c r="I204" s="73"/>
      <c r="J204" s="73"/>
      <c r="K204" s="73"/>
    </row>
    <row r="205" customFormat="false" ht="12.75" hidden="false" customHeight="false" outlineLevel="0" collapsed="false">
      <c r="G205" s="73"/>
      <c r="H205" s="73"/>
      <c r="I205" s="73"/>
      <c r="J205" s="73"/>
      <c r="K205" s="73"/>
    </row>
    <row r="206" customFormat="false" ht="12.75" hidden="false" customHeight="false" outlineLevel="0" collapsed="false">
      <c r="G206" s="73"/>
      <c r="H206" s="73"/>
      <c r="I206" s="73"/>
      <c r="J206" s="73"/>
      <c r="K206" s="73"/>
    </row>
    <row r="207" customFormat="false" ht="12.75" hidden="false" customHeight="false" outlineLevel="0" collapsed="false">
      <c r="G207" s="73"/>
      <c r="H207" s="73"/>
      <c r="I207" s="73"/>
      <c r="J207" s="73"/>
      <c r="K207" s="73"/>
    </row>
    <row r="208" customFormat="false" ht="12.75" hidden="false" customHeight="false" outlineLevel="0" collapsed="false">
      <c r="G208" s="73"/>
      <c r="H208" s="73"/>
      <c r="I208" s="73"/>
      <c r="J208" s="73"/>
      <c r="K208" s="73"/>
    </row>
    <row r="209" customFormat="false" ht="12.75" hidden="false" customHeight="false" outlineLevel="0" collapsed="false">
      <c r="G209" s="73"/>
      <c r="H209" s="73"/>
      <c r="I209" s="73"/>
      <c r="J209" s="73"/>
      <c r="K209" s="73"/>
    </row>
    <row r="210" customFormat="false" ht="12.75" hidden="false" customHeight="false" outlineLevel="0" collapsed="false">
      <c r="G210" s="73"/>
      <c r="H210" s="73"/>
      <c r="I210" s="73"/>
      <c r="J210" s="73"/>
      <c r="K210" s="73"/>
    </row>
    <row r="211" customFormat="false" ht="12.75" hidden="false" customHeight="false" outlineLevel="0" collapsed="false">
      <c r="G211" s="73"/>
      <c r="H211" s="73"/>
      <c r="I211" s="73"/>
      <c r="J211" s="73"/>
      <c r="K211" s="73"/>
    </row>
    <row r="212" customFormat="false" ht="12.75" hidden="false" customHeight="false" outlineLevel="0" collapsed="false">
      <c r="G212" s="73"/>
      <c r="H212" s="73"/>
      <c r="I212" s="73"/>
      <c r="J212" s="73"/>
      <c r="K212" s="73"/>
    </row>
    <row r="213" customFormat="false" ht="12.75" hidden="false" customHeight="false" outlineLevel="0" collapsed="false">
      <c r="G213" s="73"/>
      <c r="H213" s="73"/>
      <c r="I213" s="73"/>
      <c r="J213" s="73"/>
      <c r="K213" s="73"/>
    </row>
    <row r="214" customFormat="false" ht="12.75" hidden="false" customHeight="false" outlineLevel="0" collapsed="false">
      <c r="G214" s="73"/>
      <c r="H214" s="73"/>
      <c r="I214" s="73"/>
      <c r="J214" s="73"/>
      <c r="K214" s="73"/>
    </row>
    <row r="215" customFormat="false" ht="12.75" hidden="false" customHeight="false" outlineLevel="0" collapsed="false">
      <c r="G215" s="73"/>
      <c r="H215" s="73"/>
      <c r="I215" s="73"/>
      <c r="J215" s="73"/>
      <c r="K215" s="73"/>
    </row>
    <row r="216" customFormat="false" ht="12.75" hidden="false" customHeight="false" outlineLevel="0" collapsed="false">
      <c r="G216" s="73"/>
      <c r="H216" s="73"/>
      <c r="I216" s="73"/>
      <c r="J216" s="73"/>
      <c r="K216" s="73"/>
    </row>
    <row r="217" customFormat="false" ht="12.75" hidden="false" customHeight="false" outlineLevel="0" collapsed="false">
      <c r="G217" s="73"/>
      <c r="H217" s="73"/>
      <c r="I217" s="73"/>
      <c r="J217" s="73"/>
      <c r="K217" s="73"/>
    </row>
    <row r="218" customFormat="false" ht="12.75" hidden="false" customHeight="false" outlineLevel="0" collapsed="false">
      <c r="G218" s="73"/>
      <c r="H218" s="73"/>
      <c r="I218" s="73"/>
      <c r="J218" s="73"/>
      <c r="K218" s="73"/>
    </row>
    <row r="219" customFormat="false" ht="12.75" hidden="false" customHeight="false" outlineLevel="0" collapsed="false">
      <c r="G219" s="73"/>
      <c r="H219" s="73"/>
      <c r="I219" s="73"/>
      <c r="J219" s="73"/>
      <c r="K219" s="73"/>
    </row>
    <row r="220" customFormat="false" ht="12.75" hidden="false" customHeight="false" outlineLevel="0" collapsed="false">
      <c r="K220" s="73"/>
    </row>
    <row r="221" customFormat="false" ht="12.75" hidden="false" customHeight="false" outlineLevel="0" collapsed="false">
      <c r="K221" s="73"/>
    </row>
    <row r="222" customFormat="false" ht="12.75" hidden="false" customHeight="false" outlineLevel="0" collapsed="false">
      <c r="K222" s="73"/>
    </row>
    <row r="223" customFormat="false" ht="12.75" hidden="false" customHeight="false" outlineLevel="0" collapsed="false">
      <c r="K223" s="73"/>
    </row>
    <row r="224" customFormat="false" ht="12.75" hidden="false" customHeight="false" outlineLevel="0" collapsed="false">
      <c r="K224" s="73"/>
    </row>
    <row r="225" customFormat="false" ht="12.75" hidden="false" customHeight="false" outlineLevel="0" collapsed="false">
      <c r="K225" s="73"/>
    </row>
    <row r="226" customFormat="false" ht="12.75" hidden="false" customHeight="false" outlineLevel="0" collapsed="false">
      <c r="K226" s="73"/>
    </row>
    <row r="227" customFormat="false" ht="12.75" hidden="false" customHeight="false" outlineLevel="0" collapsed="false">
      <c r="K227" s="73"/>
    </row>
    <row r="228" customFormat="false" ht="12.75" hidden="false" customHeight="false" outlineLevel="0" collapsed="false">
      <c r="K228" s="73"/>
    </row>
    <row r="229" customFormat="false" ht="12.75" hidden="false" customHeight="false" outlineLevel="0" collapsed="false">
      <c r="K229" s="73"/>
    </row>
    <row r="230" customFormat="false" ht="12.75" hidden="false" customHeight="false" outlineLevel="0" collapsed="false">
      <c r="K230" s="73"/>
    </row>
    <row r="231" customFormat="false" ht="12.75" hidden="false" customHeight="false" outlineLevel="0" collapsed="false">
      <c r="K231" s="73"/>
    </row>
    <row r="232" customFormat="false" ht="12.75" hidden="false" customHeight="false" outlineLevel="0" collapsed="false">
      <c r="K232" s="73"/>
    </row>
    <row r="233" customFormat="false" ht="12.75" hidden="false" customHeight="false" outlineLevel="0" collapsed="false">
      <c r="K233" s="73"/>
    </row>
    <row r="234" customFormat="false" ht="12.75" hidden="false" customHeight="false" outlineLevel="0" collapsed="false">
      <c r="K234" s="73"/>
    </row>
    <row r="235" customFormat="false" ht="12.75" hidden="false" customHeight="false" outlineLevel="0" collapsed="false">
      <c r="K235" s="73"/>
    </row>
    <row r="236" customFormat="false" ht="12.75" hidden="false" customHeight="false" outlineLevel="0" collapsed="false">
      <c r="K236" s="73"/>
    </row>
    <row r="237" customFormat="false" ht="12.75" hidden="false" customHeight="false" outlineLevel="0" collapsed="false">
      <c r="K237" s="73"/>
    </row>
    <row r="238" customFormat="false" ht="12.75" hidden="false" customHeight="false" outlineLevel="0" collapsed="false">
      <c r="K238" s="73"/>
    </row>
    <row r="239" customFormat="false" ht="12.75" hidden="false" customHeight="false" outlineLevel="0" collapsed="false">
      <c r="K239" s="73"/>
    </row>
    <row r="240" customFormat="false" ht="12.75" hidden="false" customHeight="false" outlineLevel="0" collapsed="false">
      <c r="K240" s="73"/>
    </row>
    <row r="241" customFormat="false" ht="12.75" hidden="false" customHeight="false" outlineLevel="0" collapsed="false">
      <c r="K241" s="73"/>
    </row>
    <row r="242" customFormat="false" ht="12.75" hidden="false" customHeight="false" outlineLevel="0" collapsed="false">
      <c r="K242" s="73"/>
    </row>
    <row r="243" customFormat="false" ht="12.75" hidden="false" customHeight="false" outlineLevel="0" collapsed="false">
      <c r="K243" s="73"/>
    </row>
    <row r="244" customFormat="false" ht="12.75" hidden="false" customHeight="false" outlineLevel="0" collapsed="false">
      <c r="K244" s="73"/>
    </row>
    <row r="245" customFormat="false" ht="12.75" hidden="false" customHeight="false" outlineLevel="0" collapsed="false">
      <c r="K245" s="73"/>
    </row>
    <row r="246" customFormat="false" ht="12.75" hidden="false" customHeight="false" outlineLevel="0" collapsed="false">
      <c r="K246" s="73"/>
    </row>
    <row r="247" customFormat="false" ht="12.75" hidden="false" customHeight="false" outlineLevel="0" collapsed="false">
      <c r="K247" s="73"/>
    </row>
    <row r="248" customFormat="false" ht="12.75" hidden="false" customHeight="false" outlineLevel="0" collapsed="false">
      <c r="K248" s="73"/>
    </row>
    <row r="249" customFormat="false" ht="12.75" hidden="false" customHeight="false" outlineLevel="0" collapsed="false">
      <c r="K249" s="73"/>
    </row>
    <row r="250" customFormat="false" ht="12.75" hidden="false" customHeight="false" outlineLevel="0" collapsed="false">
      <c r="K250" s="73"/>
    </row>
    <row r="251" customFormat="false" ht="12.75" hidden="false" customHeight="false" outlineLevel="0" collapsed="false">
      <c r="K251" s="73"/>
    </row>
    <row r="252" customFormat="false" ht="12.75" hidden="false" customHeight="false" outlineLevel="0" collapsed="false">
      <c r="K252" s="73"/>
    </row>
    <row r="253" customFormat="false" ht="12.75" hidden="false" customHeight="false" outlineLevel="0" collapsed="false">
      <c r="K253" s="73"/>
    </row>
    <row r="254" customFormat="false" ht="12.75" hidden="false" customHeight="false" outlineLevel="0" collapsed="false">
      <c r="K254" s="73"/>
    </row>
    <row r="255" customFormat="false" ht="12.75" hidden="false" customHeight="false" outlineLevel="0" collapsed="false">
      <c r="K255" s="73"/>
    </row>
    <row r="256" customFormat="false" ht="12.75" hidden="false" customHeight="false" outlineLevel="0" collapsed="false">
      <c r="K256" s="73"/>
    </row>
    <row r="257" customFormat="false" ht="12.75" hidden="false" customHeight="false" outlineLevel="0" collapsed="false">
      <c r="K257" s="73"/>
    </row>
    <row r="258" customFormat="false" ht="12.75" hidden="false" customHeight="false" outlineLevel="0" collapsed="false">
      <c r="K258" s="73"/>
    </row>
    <row r="259" customFormat="false" ht="12.75" hidden="false" customHeight="false" outlineLevel="0" collapsed="false">
      <c r="K259" s="73"/>
    </row>
    <row r="260" customFormat="false" ht="12.75" hidden="false" customHeight="false" outlineLevel="0" collapsed="false">
      <c r="K260" s="73"/>
    </row>
    <row r="261" customFormat="false" ht="12.75" hidden="false" customHeight="false" outlineLevel="0" collapsed="false">
      <c r="K261" s="73"/>
    </row>
    <row r="262" customFormat="false" ht="12.75" hidden="false" customHeight="false" outlineLevel="0" collapsed="false">
      <c r="K262" s="73"/>
    </row>
    <row r="263" customFormat="false" ht="12.75" hidden="false" customHeight="false" outlineLevel="0" collapsed="false">
      <c r="K263" s="73"/>
    </row>
    <row r="264" customFormat="false" ht="12.75" hidden="false" customHeight="false" outlineLevel="0" collapsed="false">
      <c r="K264" s="73"/>
    </row>
    <row r="265" customFormat="false" ht="12.75" hidden="false" customHeight="false" outlineLevel="0" collapsed="false">
      <c r="K265" s="73"/>
    </row>
    <row r="266" customFormat="false" ht="12.75" hidden="false" customHeight="false" outlineLevel="0" collapsed="false">
      <c r="K266" s="73"/>
    </row>
    <row r="267" customFormat="false" ht="12.75" hidden="false" customHeight="false" outlineLevel="0" collapsed="false">
      <c r="K267" s="73"/>
    </row>
    <row r="268" customFormat="false" ht="12.75" hidden="false" customHeight="false" outlineLevel="0" collapsed="false">
      <c r="K268" s="73"/>
    </row>
    <row r="269" customFormat="false" ht="12.75" hidden="false" customHeight="false" outlineLevel="0" collapsed="false">
      <c r="K269" s="73"/>
    </row>
    <row r="270" customFormat="false" ht="12.75" hidden="false" customHeight="false" outlineLevel="0" collapsed="false">
      <c r="K270" s="73"/>
    </row>
    <row r="271" customFormat="false" ht="12.75" hidden="false" customHeight="false" outlineLevel="0" collapsed="false">
      <c r="K271" s="73"/>
    </row>
    <row r="272" customFormat="false" ht="12.75" hidden="false" customHeight="false" outlineLevel="0" collapsed="false">
      <c r="K272" s="73"/>
    </row>
    <row r="273" customFormat="false" ht="12.75" hidden="false" customHeight="false" outlineLevel="0" collapsed="false">
      <c r="K273" s="73"/>
    </row>
    <row r="274" customFormat="false" ht="12.75" hidden="false" customHeight="false" outlineLevel="0" collapsed="false">
      <c r="K274" s="73"/>
    </row>
    <row r="275" customFormat="false" ht="12.75" hidden="false" customHeight="false" outlineLevel="0" collapsed="false">
      <c r="K275" s="73"/>
    </row>
    <row r="276" customFormat="false" ht="12.75" hidden="false" customHeight="false" outlineLevel="0" collapsed="false">
      <c r="K276" s="73"/>
    </row>
    <row r="277" customFormat="false" ht="12.75" hidden="false" customHeight="false" outlineLevel="0" collapsed="false">
      <c r="K277" s="73"/>
    </row>
    <row r="278" customFormat="false" ht="12.75" hidden="false" customHeight="false" outlineLevel="0" collapsed="false">
      <c r="K278" s="73"/>
    </row>
    <row r="279" customFormat="false" ht="12.75" hidden="false" customHeight="false" outlineLevel="0" collapsed="false">
      <c r="K279" s="73"/>
    </row>
    <row r="280" customFormat="false" ht="12.75" hidden="false" customHeight="false" outlineLevel="0" collapsed="false">
      <c r="K280" s="73"/>
    </row>
    <row r="281" customFormat="false" ht="12.75" hidden="false" customHeight="false" outlineLevel="0" collapsed="false">
      <c r="K281" s="73"/>
    </row>
    <row r="282" customFormat="false" ht="12.75" hidden="false" customHeight="false" outlineLevel="0" collapsed="false">
      <c r="K282" s="73"/>
    </row>
    <row r="283" customFormat="false" ht="12.75" hidden="false" customHeight="false" outlineLevel="0" collapsed="false">
      <c r="K283" s="73"/>
    </row>
    <row r="284" customFormat="false" ht="12.75" hidden="false" customHeight="false" outlineLevel="0" collapsed="false">
      <c r="K284" s="73"/>
    </row>
    <row r="285" customFormat="false" ht="12.75" hidden="false" customHeight="false" outlineLevel="0" collapsed="false">
      <c r="K285" s="73"/>
    </row>
    <row r="286" customFormat="false" ht="12.75" hidden="false" customHeight="false" outlineLevel="0" collapsed="false">
      <c r="K286" s="73"/>
    </row>
    <row r="287" customFormat="false" ht="12.75" hidden="false" customHeight="false" outlineLevel="0" collapsed="false">
      <c r="K287" s="73"/>
    </row>
    <row r="288" customFormat="false" ht="12.75" hidden="false" customHeight="false" outlineLevel="0" collapsed="false">
      <c r="K288" s="73"/>
    </row>
    <row r="289" customFormat="false" ht="12.75" hidden="false" customHeight="false" outlineLevel="0" collapsed="false">
      <c r="K289" s="73"/>
    </row>
    <row r="290" customFormat="false" ht="12.75" hidden="false" customHeight="false" outlineLevel="0" collapsed="false">
      <c r="K290" s="73"/>
    </row>
    <row r="291" customFormat="false" ht="12.75" hidden="false" customHeight="false" outlineLevel="0" collapsed="false">
      <c r="K291" s="73"/>
    </row>
    <row r="292" customFormat="false" ht="12.75" hidden="false" customHeight="false" outlineLevel="0" collapsed="false">
      <c r="K292" s="73"/>
    </row>
    <row r="293" customFormat="false" ht="12.75" hidden="false" customHeight="false" outlineLevel="0" collapsed="false">
      <c r="K293" s="73"/>
    </row>
    <row r="294" customFormat="false" ht="12.75" hidden="false" customHeight="false" outlineLevel="0" collapsed="false">
      <c r="K294" s="73"/>
    </row>
    <row r="295" customFormat="false" ht="12.75" hidden="false" customHeight="false" outlineLevel="0" collapsed="false">
      <c r="K295" s="73"/>
    </row>
    <row r="296" customFormat="false" ht="12.75" hidden="false" customHeight="false" outlineLevel="0" collapsed="false">
      <c r="K296" s="73"/>
    </row>
    <row r="297" customFormat="false" ht="12.75" hidden="false" customHeight="false" outlineLevel="0" collapsed="false">
      <c r="K297" s="73"/>
    </row>
    <row r="298" customFormat="false" ht="12.75" hidden="false" customHeight="false" outlineLevel="0" collapsed="false">
      <c r="K298" s="73"/>
    </row>
    <row r="299" customFormat="false" ht="12.75" hidden="false" customHeight="false" outlineLevel="0" collapsed="false">
      <c r="K299" s="73"/>
    </row>
    <row r="300" customFormat="false" ht="12.75" hidden="false" customHeight="false" outlineLevel="0" collapsed="false">
      <c r="K300" s="73"/>
    </row>
    <row r="301" customFormat="false" ht="12.75" hidden="false" customHeight="false" outlineLevel="0" collapsed="false">
      <c r="K301" s="73"/>
    </row>
    <row r="302" customFormat="false" ht="12.75" hidden="false" customHeight="false" outlineLevel="0" collapsed="false">
      <c r="K302" s="73"/>
    </row>
    <row r="303" customFormat="false" ht="12.75" hidden="false" customHeight="false" outlineLevel="0" collapsed="false">
      <c r="K303" s="73"/>
    </row>
    <row r="304" customFormat="false" ht="12.75" hidden="false" customHeight="false" outlineLevel="0" collapsed="false">
      <c r="K304" s="73"/>
    </row>
    <row r="305" customFormat="false" ht="12.75" hidden="false" customHeight="false" outlineLevel="0" collapsed="false">
      <c r="K305" s="73"/>
    </row>
    <row r="306" customFormat="false" ht="12.75" hidden="false" customHeight="false" outlineLevel="0" collapsed="false">
      <c r="K306" s="73"/>
    </row>
    <row r="307" customFormat="false" ht="12.75" hidden="false" customHeight="false" outlineLevel="0" collapsed="false">
      <c r="K307" s="73"/>
    </row>
    <row r="308" customFormat="false" ht="12.75" hidden="false" customHeight="false" outlineLevel="0" collapsed="false">
      <c r="K308" s="73"/>
    </row>
    <row r="309" customFormat="false" ht="12.75" hidden="false" customHeight="false" outlineLevel="0" collapsed="false">
      <c r="K309" s="73"/>
    </row>
    <row r="310" customFormat="false" ht="12.75" hidden="false" customHeight="false" outlineLevel="0" collapsed="false">
      <c r="K310" s="73"/>
    </row>
    <row r="311" customFormat="false" ht="12.75" hidden="false" customHeight="false" outlineLevel="0" collapsed="false">
      <c r="K311" s="73"/>
    </row>
    <row r="312" customFormat="false" ht="12.75" hidden="false" customHeight="false" outlineLevel="0" collapsed="false">
      <c r="K312" s="73"/>
    </row>
    <row r="313" customFormat="false" ht="12.75" hidden="false" customHeight="false" outlineLevel="0" collapsed="false">
      <c r="K313" s="73"/>
    </row>
    <row r="314" customFormat="false" ht="12.75" hidden="false" customHeight="false" outlineLevel="0" collapsed="false">
      <c r="K314" s="73"/>
    </row>
    <row r="496" customFormat="false" ht="12.75" hidden="false" customHeight="false" outlineLevel="0" collapsed="false">
      <c r="A496" s="14" t="s">
        <v>8</v>
      </c>
    </row>
    <row r="497" customFormat="false" ht="12.75" hidden="false" customHeight="false" outlineLevel="0" collapsed="false">
      <c r="A497" s="14" t="n">
        <v>36678</v>
      </c>
    </row>
    <row r="498" customFormat="false" ht="12.75" hidden="false" customHeight="false" outlineLevel="0" collapsed="false">
      <c r="A498" s="14" t="s">
        <v>8</v>
      </c>
    </row>
    <row r="499" customFormat="false" ht="12.75" hidden="false" customHeight="false" outlineLevel="0" collapsed="false">
      <c r="A499" s="14" t="n">
        <v>36708</v>
      </c>
    </row>
    <row r="500" customFormat="false" ht="12.75" hidden="false" customHeight="false" outlineLevel="0" collapsed="false">
      <c r="A500" s="14" t="s">
        <v>8</v>
      </c>
    </row>
    <row r="501" customFormat="false" ht="12.75" hidden="false" customHeight="false" outlineLevel="0" collapsed="false">
      <c r="A501" s="14" t="n">
        <v>36800</v>
      </c>
    </row>
    <row r="502" customFormat="false" ht="12.75" hidden="false" customHeight="false" outlineLevel="0" collapsed="false">
      <c r="A502" s="14" t="s">
        <v>8</v>
      </c>
    </row>
    <row r="503" customFormat="false" ht="12.75" hidden="false" customHeight="false" outlineLevel="0" collapsed="false">
      <c r="A503" s="14" t="n">
        <v>36831</v>
      </c>
    </row>
    <row r="504" customFormat="false" ht="12.75" hidden="false" customHeight="false" outlineLevel="0" collapsed="false">
      <c r="A504" s="14" t="s">
        <v>8</v>
      </c>
    </row>
    <row r="505" customFormat="false" ht="12.75" hidden="false" customHeight="false" outlineLevel="0" collapsed="false">
      <c r="A505" s="14" t="n">
        <v>36892</v>
      </c>
    </row>
    <row r="506" customFormat="false" ht="12.75" hidden="false" customHeight="false" outlineLevel="0" collapsed="false">
      <c r="A506" s="14" t="s">
        <v>8</v>
      </c>
    </row>
    <row r="507" customFormat="false" ht="12.75" hidden="false" customHeight="false" outlineLevel="0" collapsed="false">
      <c r="A507" s="14" t="n">
        <v>36923</v>
      </c>
    </row>
    <row r="508" customFormat="false" ht="12.75" hidden="false" customHeight="false" outlineLevel="0" collapsed="false">
      <c r="A508" s="14" t="s">
        <v>8</v>
      </c>
    </row>
    <row r="509" customFormat="false" ht="12.75" hidden="false" customHeight="false" outlineLevel="0" collapsed="false">
      <c r="A509" s="14" t="n">
        <v>36951</v>
      </c>
    </row>
    <row r="510" customFormat="false" ht="12.75" hidden="false" customHeight="false" outlineLevel="0" collapsed="false">
      <c r="A510" s="14" t="s">
        <v>8</v>
      </c>
    </row>
    <row r="511" customFormat="false" ht="12.75" hidden="false" customHeight="false" outlineLevel="0" collapsed="false">
      <c r="A511" s="14" t="n">
        <v>36982</v>
      </c>
    </row>
    <row r="512" customFormat="false" ht="12.75" hidden="false" customHeight="false" outlineLevel="0" collapsed="false">
      <c r="A512" s="14" t="s">
        <v>8</v>
      </c>
    </row>
    <row r="513" customFormat="false" ht="12.75" hidden="false" customHeight="false" outlineLevel="0" collapsed="false">
      <c r="A513" s="14" t="n">
        <v>37012</v>
      </c>
    </row>
    <row r="514" customFormat="false" ht="12.75" hidden="false" customHeight="false" outlineLevel="0" collapsed="false">
      <c r="A514" s="14" t="s">
        <v>8</v>
      </c>
    </row>
    <row r="515" customFormat="false" ht="12.75" hidden="false" customHeight="false" outlineLevel="0" collapsed="false">
      <c r="A515" s="14" t="n">
        <v>37043</v>
      </c>
    </row>
    <row r="516" customFormat="false" ht="12.75" hidden="false" customHeight="false" outlineLevel="0" collapsed="false">
      <c r="A516" s="14" t="s">
        <v>8</v>
      </c>
    </row>
    <row r="517" customFormat="false" ht="12.75" hidden="false" customHeight="false" outlineLevel="0" collapsed="false">
      <c r="A517" s="14" t="n">
        <v>37073</v>
      </c>
    </row>
    <row r="518" customFormat="false" ht="12.75" hidden="false" customHeight="false" outlineLevel="0" collapsed="false">
      <c r="A518" s="14" t="s">
        <v>8</v>
      </c>
    </row>
    <row r="519" customFormat="false" ht="12.75" hidden="false" customHeight="false" outlineLevel="0" collapsed="false">
      <c r="A519" s="14" t="n">
        <v>37104</v>
      </c>
    </row>
    <row r="520" customFormat="false" ht="12.75" hidden="false" customHeight="false" outlineLevel="0" collapsed="false">
      <c r="A520" s="14" t="s">
        <v>8</v>
      </c>
    </row>
    <row r="521" customFormat="false" ht="12.75" hidden="false" customHeight="false" outlineLevel="0" collapsed="false">
      <c r="A521" s="14" t="n">
        <v>37135</v>
      </c>
    </row>
    <row r="522" customFormat="false" ht="12.75" hidden="false" customHeight="false" outlineLevel="0" collapsed="false">
      <c r="A522" s="14" t="s">
        <v>8</v>
      </c>
    </row>
    <row r="523" customFormat="false" ht="12.75" hidden="false" customHeight="false" outlineLevel="0" collapsed="false">
      <c r="A523" s="14" t="n">
        <v>37165</v>
      </c>
    </row>
    <row r="524" customFormat="false" ht="12.75" hidden="false" customHeight="false" outlineLevel="0" collapsed="false">
      <c r="A524" s="14" t="s">
        <v>8</v>
      </c>
    </row>
    <row r="525" customFormat="false" ht="12.75" hidden="false" customHeight="false" outlineLevel="0" collapsed="false">
      <c r="A525" s="14" t="n">
        <v>37196</v>
      </c>
    </row>
    <row r="526" customFormat="false" ht="12.75" hidden="false" customHeight="false" outlineLevel="0" collapsed="false">
      <c r="A526" s="14" t="s">
        <v>8</v>
      </c>
    </row>
    <row r="527" customFormat="false" ht="12.75" hidden="false" customHeight="false" outlineLevel="0" collapsed="false">
      <c r="A527" s="14" t="n">
        <v>37226</v>
      </c>
    </row>
    <row r="528" customFormat="false" ht="12.75" hidden="false" customHeight="false" outlineLevel="0" collapsed="false">
      <c r="A528" s="14" t="s">
        <v>8</v>
      </c>
    </row>
    <row r="529" customFormat="false" ht="12.75" hidden="false" customHeight="false" outlineLevel="0" collapsed="false">
      <c r="A529" s="14" t="n">
        <v>37257</v>
      </c>
    </row>
    <row r="530" customFormat="false" ht="12.75" hidden="false" customHeight="false" outlineLevel="0" collapsed="false">
      <c r="A530" s="14" t="s">
        <v>8</v>
      </c>
    </row>
    <row r="531" customFormat="false" ht="12.75" hidden="false" customHeight="false" outlineLevel="0" collapsed="false">
      <c r="A531" s="14" t="n">
        <v>37288</v>
      </c>
    </row>
    <row r="532" customFormat="false" ht="12.75" hidden="false" customHeight="false" outlineLevel="0" collapsed="false">
      <c r="A532" s="14" t="s">
        <v>8</v>
      </c>
    </row>
    <row r="533" customFormat="false" ht="12.75" hidden="false" customHeight="false" outlineLevel="0" collapsed="false">
      <c r="A533" s="14" t="n">
        <v>37316</v>
      </c>
    </row>
    <row r="534" customFormat="false" ht="12.75" hidden="false" customHeight="false" outlineLevel="0" collapsed="false">
      <c r="A534" s="14" t="s">
        <v>8</v>
      </c>
    </row>
    <row r="535" customFormat="false" ht="12.75" hidden="false" customHeight="false" outlineLevel="0" collapsed="false">
      <c r="A535" s="14" t="n">
        <v>37347</v>
      </c>
    </row>
    <row r="536" customFormat="false" ht="12.75" hidden="false" customHeight="false" outlineLevel="0" collapsed="false">
      <c r="A536" s="14" t="s">
        <v>8</v>
      </c>
    </row>
    <row r="537" customFormat="false" ht="12.75" hidden="false" customHeight="false" outlineLevel="0" collapsed="false">
      <c r="A537" s="14" t="n">
        <v>37377</v>
      </c>
    </row>
    <row r="538" customFormat="false" ht="12.75" hidden="false" customHeight="false" outlineLevel="0" collapsed="false">
      <c r="A538" s="14" t="s">
        <v>8</v>
      </c>
    </row>
    <row r="539" customFormat="false" ht="12.75" hidden="false" customHeight="false" outlineLevel="0" collapsed="false">
      <c r="A539" s="14" t="n">
        <v>37408</v>
      </c>
    </row>
    <row r="540" customFormat="false" ht="12.75" hidden="false" customHeight="false" outlineLevel="0" collapsed="false">
      <c r="A540" s="14" t="s">
        <v>8</v>
      </c>
    </row>
    <row r="541" customFormat="false" ht="12.75" hidden="false" customHeight="false" outlineLevel="0" collapsed="false">
      <c r="A541" s="14" t="n">
        <v>37438</v>
      </c>
    </row>
    <row r="542" customFormat="false" ht="12.75" hidden="false" customHeight="false" outlineLevel="0" collapsed="false">
      <c r="A542" s="14" t="s">
        <v>8</v>
      </c>
    </row>
    <row r="543" customFormat="false" ht="12.75" hidden="false" customHeight="false" outlineLevel="0" collapsed="false">
      <c r="A543" s="14" t="n">
        <v>37469</v>
      </c>
    </row>
    <row r="544" customFormat="false" ht="12.75" hidden="false" customHeight="false" outlineLevel="0" collapsed="false">
      <c r="A544" s="14" t="s">
        <v>8</v>
      </c>
    </row>
    <row r="545" customFormat="false" ht="12.75" hidden="false" customHeight="false" outlineLevel="0" collapsed="false">
      <c r="A545" s="14" t="n">
        <v>37500</v>
      </c>
    </row>
    <row r="546" customFormat="false" ht="12.75" hidden="false" customHeight="false" outlineLevel="0" collapsed="false">
      <c r="A546" s="14" t="s">
        <v>8</v>
      </c>
    </row>
    <row r="547" customFormat="false" ht="12.75" hidden="false" customHeight="false" outlineLevel="0" collapsed="false">
      <c r="A547" s="14" t="n">
        <v>37530</v>
      </c>
    </row>
    <row r="548" customFormat="false" ht="12.75" hidden="false" customHeight="false" outlineLevel="0" collapsed="false">
      <c r="A548" s="14" t="s">
        <v>8</v>
      </c>
    </row>
    <row r="549" customFormat="false" ht="12.75" hidden="false" customHeight="false" outlineLevel="0" collapsed="false">
      <c r="A549" s="14" t="n">
        <v>37561</v>
      </c>
    </row>
    <row r="550" customFormat="false" ht="12.75" hidden="false" customHeight="false" outlineLevel="0" collapsed="false">
      <c r="A550" s="14" t="s">
        <v>8</v>
      </c>
    </row>
    <row r="551" customFormat="false" ht="12.75" hidden="false" customHeight="false" outlineLevel="0" collapsed="false">
      <c r="A551" s="14" t="n">
        <v>37591</v>
      </c>
    </row>
    <row r="552" customFormat="false" ht="12.75" hidden="false" customHeight="false" outlineLevel="0" collapsed="false">
      <c r="A552" s="14" t="s">
        <v>8</v>
      </c>
    </row>
    <row r="553" customFormat="false" ht="12.75" hidden="false" customHeight="false" outlineLevel="0" collapsed="false">
      <c r="A553" s="14" t="n">
        <v>37622</v>
      </c>
    </row>
    <row r="554" customFormat="false" ht="12.75" hidden="false" customHeight="false" outlineLevel="0" collapsed="false">
      <c r="A554" s="14" t="s">
        <v>8</v>
      </c>
    </row>
    <row r="555" customFormat="false" ht="12.75" hidden="false" customHeight="false" outlineLevel="0" collapsed="false">
      <c r="A555" s="14" t="n">
        <v>37653</v>
      </c>
    </row>
    <row r="556" customFormat="false" ht="12.75" hidden="false" customHeight="false" outlineLevel="0" collapsed="false">
      <c r="A556" s="14" t="s">
        <v>8</v>
      </c>
    </row>
    <row r="557" customFormat="false" ht="12.75" hidden="false" customHeight="false" outlineLevel="0" collapsed="false">
      <c r="A557" s="14" t="n">
        <v>37681</v>
      </c>
    </row>
    <row r="558" customFormat="false" ht="12.75" hidden="false" customHeight="false" outlineLevel="0" collapsed="false">
      <c r="A558" s="14" t="s">
        <v>8</v>
      </c>
    </row>
    <row r="559" customFormat="false" ht="12.75" hidden="false" customHeight="false" outlineLevel="0" collapsed="false">
      <c r="A559" s="14" t="n">
        <v>37712</v>
      </c>
    </row>
    <row r="560" customFormat="false" ht="12.75" hidden="false" customHeight="false" outlineLevel="0" collapsed="false">
      <c r="A560" s="14" t="s">
        <v>8</v>
      </c>
    </row>
    <row r="561" customFormat="false" ht="12.75" hidden="false" customHeight="false" outlineLevel="0" collapsed="false">
      <c r="A561" s="14" t="n">
        <v>37742</v>
      </c>
    </row>
    <row r="562" customFormat="false" ht="12.75" hidden="false" customHeight="false" outlineLevel="0" collapsed="false">
      <c r="A562" s="14" t="s">
        <v>8</v>
      </c>
    </row>
    <row r="563" customFormat="false" ht="12.75" hidden="false" customHeight="false" outlineLevel="0" collapsed="false">
      <c r="A563" s="14" t="n">
        <v>37773</v>
      </c>
    </row>
    <row r="564" customFormat="false" ht="12.75" hidden="false" customHeight="false" outlineLevel="0" collapsed="false">
      <c r="A564" s="14" t="s">
        <v>8</v>
      </c>
    </row>
    <row r="565" customFormat="false" ht="12.75" hidden="false" customHeight="false" outlineLevel="0" collapsed="false">
      <c r="A565" s="14" t="n">
        <v>37803</v>
      </c>
    </row>
    <row r="566" customFormat="false" ht="12.75" hidden="false" customHeight="false" outlineLevel="0" collapsed="false">
      <c r="A566" s="14" t="s">
        <v>8</v>
      </c>
    </row>
    <row r="567" customFormat="false" ht="12.75" hidden="false" customHeight="false" outlineLevel="0" collapsed="false">
      <c r="A567" s="14" t="n">
        <v>37834</v>
      </c>
    </row>
    <row r="568" customFormat="false" ht="12.75" hidden="false" customHeight="false" outlineLevel="0" collapsed="false">
      <c r="A568" s="14" t="s">
        <v>8</v>
      </c>
    </row>
    <row r="569" customFormat="false" ht="12.75" hidden="false" customHeight="false" outlineLevel="0" collapsed="false">
      <c r="A569" s="14" t="n">
        <v>37865</v>
      </c>
    </row>
    <row r="570" customFormat="false" ht="12.75" hidden="false" customHeight="false" outlineLevel="0" collapsed="false">
      <c r="A570" s="14" t="s">
        <v>8</v>
      </c>
    </row>
    <row r="571" customFormat="false" ht="12.75" hidden="false" customHeight="false" outlineLevel="0" collapsed="false">
      <c r="A571" s="14" t="n">
        <v>37895</v>
      </c>
    </row>
    <row r="572" customFormat="false" ht="12.75" hidden="false" customHeight="false" outlineLevel="0" collapsed="false">
      <c r="A572" s="14" t="s">
        <v>8</v>
      </c>
    </row>
    <row r="573" customFormat="false" ht="12.75" hidden="false" customHeight="false" outlineLevel="0" collapsed="false">
      <c r="A573" s="14" t="n">
        <v>37926</v>
      </c>
    </row>
    <row r="574" customFormat="false" ht="12.75" hidden="false" customHeight="false" outlineLevel="0" collapsed="false">
      <c r="A574" s="14" t="s">
        <v>8</v>
      </c>
    </row>
    <row r="575" customFormat="false" ht="12.75" hidden="false" customHeight="false" outlineLevel="0" collapsed="false">
      <c r="A575" s="14" t="n">
        <v>37956</v>
      </c>
    </row>
    <row r="576" customFormat="false" ht="12.75" hidden="false" customHeight="false" outlineLevel="0" collapsed="false">
      <c r="A576" s="14" t="s">
        <v>8</v>
      </c>
    </row>
    <row r="577" customFormat="false" ht="12.75" hidden="false" customHeight="false" outlineLevel="0" collapsed="false">
      <c r="A577" s="14" t="n">
        <v>37987</v>
      </c>
    </row>
    <row r="578" customFormat="false" ht="12.75" hidden="false" customHeight="false" outlineLevel="0" collapsed="false">
      <c r="A578" s="14" t="s">
        <v>8</v>
      </c>
    </row>
    <row r="579" customFormat="false" ht="12.75" hidden="false" customHeight="false" outlineLevel="0" collapsed="false">
      <c r="A579" s="14" t="n">
        <v>38018</v>
      </c>
    </row>
    <row r="580" customFormat="false" ht="12.75" hidden="false" customHeight="false" outlineLevel="0" collapsed="false">
      <c r="A580" s="14" t="s">
        <v>8</v>
      </c>
    </row>
    <row r="581" customFormat="false" ht="12.75" hidden="false" customHeight="false" outlineLevel="0" collapsed="false">
      <c r="A581" s="14" t="n">
        <v>38047</v>
      </c>
    </row>
    <row r="582" customFormat="false" ht="12.75" hidden="false" customHeight="false" outlineLevel="0" collapsed="false">
      <c r="A582" s="14" t="s">
        <v>8</v>
      </c>
    </row>
    <row r="583" customFormat="false" ht="12.75" hidden="false" customHeight="false" outlineLevel="0" collapsed="false">
      <c r="A583" s="14" t="n">
        <v>38078</v>
      </c>
    </row>
    <row r="584" customFormat="false" ht="12.75" hidden="false" customHeight="false" outlineLevel="0" collapsed="false">
      <c r="A584" s="14" t="s">
        <v>8</v>
      </c>
    </row>
    <row r="585" customFormat="false" ht="12.75" hidden="false" customHeight="false" outlineLevel="0" collapsed="false">
      <c r="A585" s="14" t="n">
        <v>38108</v>
      </c>
    </row>
    <row r="586" customFormat="false" ht="12.75" hidden="false" customHeight="false" outlineLevel="0" collapsed="false">
      <c r="A586" s="14" t="s">
        <v>8</v>
      </c>
    </row>
    <row r="587" customFormat="false" ht="12.75" hidden="false" customHeight="false" outlineLevel="0" collapsed="false">
      <c r="A587" s="14" t="n">
        <v>38139</v>
      </c>
    </row>
    <row r="588" customFormat="false" ht="12.75" hidden="false" customHeight="false" outlineLevel="0" collapsed="false">
      <c r="A588" s="14" t="s">
        <v>8</v>
      </c>
    </row>
    <row r="589" customFormat="false" ht="12.75" hidden="false" customHeight="false" outlineLevel="0" collapsed="false">
      <c r="A589" s="14" t="n">
        <v>38169</v>
      </c>
    </row>
    <row r="590" customFormat="false" ht="12.75" hidden="false" customHeight="false" outlineLevel="0" collapsed="false">
      <c r="A590" s="14" t="s">
        <v>8</v>
      </c>
    </row>
    <row r="591" customFormat="false" ht="12.75" hidden="false" customHeight="false" outlineLevel="0" collapsed="false">
      <c r="A591" s="14" t="n">
        <v>38200</v>
      </c>
    </row>
    <row r="592" customFormat="false" ht="12.75" hidden="false" customHeight="false" outlineLevel="0" collapsed="false">
      <c r="A592" s="14" t="s">
        <v>8</v>
      </c>
    </row>
    <row r="593" customFormat="false" ht="12.75" hidden="false" customHeight="false" outlineLevel="0" collapsed="false">
      <c r="A593" s="14" t="n">
        <v>38231</v>
      </c>
    </row>
    <row r="594" customFormat="false" ht="12.75" hidden="false" customHeight="false" outlineLevel="0" collapsed="false">
      <c r="A594" s="14" t="s">
        <v>8</v>
      </c>
    </row>
    <row r="595" customFormat="false" ht="12.75" hidden="false" customHeight="false" outlineLevel="0" collapsed="false">
      <c r="A595" s="14" t="n">
        <v>38261</v>
      </c>
    </row>
    <row r="596" customFormat="false" ht="12.75" hidden="false" customHeight="false" outlineLevel="0" collapsed="false">
      <c r="A596" s="14" t="s">
        <v>8</v>
      </c>
    </row>
    <row r="597" customFormat="false" ht="12.75" hidden="false" customHeight="false" outlineLevel="0" collapsed="false">
      <c r="A597" s="14" t="n">
        <v>38292</v>
      </c>
    </row>
    <row r="598" customFormat="false" ht="12.75" hidden="false" customHeight="false" outlineLevel="0" collapsed="false">
      <c r="A598" s="14" t="s">
        <v>8</v>
      </c>
    </row>
    <row r="599" customFormat="false" ht="12.75" hidden="false" customHeight="false" outlineLevel="0" collapsed="false">
      <c r="A599" s="14" t="n">
        <v>38322</v>
      </c>
    </row>
    <row r="600" customFormat="false" ht="12.75" hidden="false" customHeight="false" outlineLevel="0" collapsed="false">
      <c r="A600" s="14" t="s">
        <v>8</v>
      </c>
    </row>
    <row r="601" customFormat="false" ht="12.75" hidden="false" customHeight="false" outlineLevel="0" collapsed="false">
      <c r="A601" s="14" t="n">
        <v>38353</v>
      </c>
    </row>
    <row r="602" customFormat="false" ht="12.75" hidden="false" customHeight="false" outlineLevel="0" collapsed="false">
      <c r="A602" s="14" t="s">
        <v>8</v>
      </c>
    </row>
    <row r="603" customFormat="false" ht="12.75" hidden="false" customHeight="false" outlineLevel="0" collapsed="false">
      <c r="A603" s="14" t="n">
        <v>38384</v>
      </c>
    </row>
    <row r="604" customFormat="false" ht="12.75" hidden="false" customHeight="false" outlineLevel="0" collapsed="false">
      <c r="A604" s="14" t="s">
        <v>8</v>
      </c>
    </row>
    <row r="605" customFormat="false" ht="12.75" hidden="false" customHeight="false" outlineLevel="0" collapsed="false">
      <c r="A605" s="14" t="n">
        <v>38412</v>
      </c>
    </row>
    <row r="606" customFormat="false" ht="12.75" hidden="false" customHeight="false" outlineLevel="0" collapsed="false">
      <c r="A606" s="14" t="s">
        <v>8</v>
      </c>
    </row>
    <row r="607" customFormat="false" ht="12.75" hidden="false" customHeight="false" outlineLevel="0" collapsed="false">
      <c r="A607" s="14" t="n">
        <v>38443</v>
      </c>
    </row>
    <row r="608" customFormat="false" ht="12.75" hidden="false" customHeight="false" outlineLevel="0" collapsed="false">
      <c r="A608" s="14" t="s">
        <v>8</v>
      </c>
    </row>
    <row r="609" customFormat="false" ht="12.75" hidden="false" customHeight="false" outlineLevel="0" collapsed="false">
      <c r="A609" s="14" t="n">
        <v>38473</v>
      </c>
    </row>
    <row r="610" customFormat="false" ht="12.75" hidden="false" customHeight="false" outlineLevel="0" collapsed="false">
      <c r="A610" s="14" t="s">
        <v>8</v>
      </c>
    </row>
    <row r="611" customFormat="false" ht="12.75" hidden="false" customHeight="false" outlineLevel="0" collapsed="false">
      <c r="A611" s="14" t="n">
        <v>38504</v>
      </c>
    </row>
    <row r="612" customFormat="false" ht="12.75" hidden="false" customHeight="false" outlineLevel="0" collapsed="false">
      <c r="A612" s="14" t="s">
        <v>8</v>
      </c>
    </row>
    <row r="613" customFormat="false" ht="12.75" hidden="false" customHeight="false" outlineLevel="0" collapsed="false">
      <c r="A613" s="14" t="n">
        <v>38534</v>
      </c>
    </row>
    <row r="614" customFormat="false" ht="12.75" hidden="false" customHeight="false" outlineLevel="0" collapsed="false">
      <c r="A614" s="14" t="s">
        <v>8</v>
      </c>
    </row>
    <row r="615" customFormat="false" ht="12.75" hidden="false" customHeight="false" outlineLevel="0" collapsed="false">
      <c r="A615" s="14" t="n">
        <v>38565</v>
      </c>
    </row>
    <row r="616" customFormat="false" ht="12.75" hidden="false" customHeight="false" outlineLevel="0" collapsed="false">
      <c r="A616" s="14" t="s">
        <v>8</v>
      </c>
    </row>
    <row r="617" customFormat="false" ht="12.75" hidden="false" customHeight="false" outlineLevel="0" collapsed="false">
      <c r="A617" s="14" t="n">
        <v>38596</v>
      </c>
    </row>
    <row r="618" customFormat="false" ht="12.75" hidden="false" customHeight="false" outlineLevel="0" collapsed="false">
      <c r="A618" s="14" t="s">
        <v>8</v>
      </c>
    </row>
    <row r="619" customFormat="false" ht="12.75" hidden="false" customHeight="false" outlineLevel="0" collapsed="false">
      <c r="A619" s="14" t="n">
        <v>38626</v>
      </c>
    </row>
    <row r="620" customFormat="false" ht="12.75" hidden="false" customHeight="false" outlineLevel="0" collapsed="false">
      <c r="A620" s="14" t="s">
        <v>8</v>
      </c>
    </row>
    <row r="621" customFormat="false" ht="12.75" hidden="false" customHeight="false" outlineLevel="0" collapsed="false">
      <c r="A621" s="14" t="n">
        <v>38657</v>
      </c>
    </row>
    <row r="622" customFormat="false" ht="12.75" hidden="false" customHeight="false" outlineLevel="0" collapsed="false">
      <c r="A622" s="14" t="s">
        <v>8</v>
      </c>
    </row>
    <row r="623" customFormat="false" ht="12.75" hidden="false" customHeight="false" outlineLevel="0" collapsed="false">
      <c r="A623" s="14" t="n">
        <v>38687</v>
      </c>
    </row>
    <row r="624" customFormat="false" ht="12.75" hidden="false" customHeight="false" outlineLevel="0" collapsed="false">
      <c r="A624" s="14" t="s">
        <v>8</v>
      </c>
    </row>
    <row r="625" customFormat="false" ht="12.75" hidden="false" customHeight="false" outlineLevel="0" collapsed="false">
      <c r="A625" s="14" t="n">
        <v>38718</v>
      </c>
    </row>
    <row r="626" customFormat="false" ht="12.75" hidden="false" customHeight="false" outlineLevel="0" collapsed="false">
      <c r="A626" s="14" t="s">
        <v>8</v>
      </c>
    </row>
    <row r="627" customFormat="false" ht="12.75" hidden="false" customHeight="false" outlineLevel="0" collapsed="false">
      <c r="A627" s="14" t="n">
        <v>38749</v>
      </c>
    </row>
    <row r="628" customFormat="false" ht="12.75" hidden="false" customHeight="false" outlineLevel="0" collapsed="false">
      <c r="A628" s="14" t="s">
        <v>8</v>
      </c>
    </row>
    <row r="629" customFormat="false" ht="12.75" hidden="false" customHeight="false" outlineLevel="0" collapsed="false">
      <c r="A629" s="14" t="n">
        <v>38777</v>
      </c>
    </row>
    <row r="630" customFormat="false" ht="12.75" hidden="false" customHeight="false" outlineLevel="0" collapsed="false">
      <c r="A630" s="14" t="s">
        <v>8</v>
      </c>
    </row>
    <row r="631" customFormat="false" ht="12.75" hidden="false" customHeight="false" outlineLevel="0" collapsed="false">
      <c r="A631" s="14" t="n">
        <v>38808</v>
      </c>
    </row>
    <row r="632" customFormat="false" ht="12.75" hidden="false" customHeight="false" outlineLevel="0" collapsed="false">
      <c r="A632" s="14" t="s">
        <v>8</v>
      </c>
    </row>
    <row r="633" customFormat="false" ht="12.75" hidden="false" customHeight="false" outlineLevel="0" collapsed="false">
      <c r="A633" s="14" t="n">
        <v>38838</v>
      </c>
    </row>
    <row r="634" customFormat="false" ht="12.75" hidden="false" customHeight="false" outlineLevel="0" collapsed="false">
      <c r="A634" s="14" t="s">
        <v>8</v>
      </c>
    </row>
    <row r="635" customFormat="false" ht="12.75" hidden="false" customHeight="false" outlineLevel="0" collapsed="false">
      <c r="A635" s="14" t="n">
        <v>38869</v>
      </c>
    </row>
    <row r="636" customFormat="false" ht="12.75" hidden="false" customHeight="false" outlineLevel="0" collapsed="false">
      <c r="A636" s="14" t="s">
        <v>8</v>
      </c>
    </row>
    <row r="637" customFormat="false" ht="12.75" hidden="false" customHeight="false" outlineLevel="0" collapsed="false">
      <c r="A637" s="14" t="n">
        <v>38899</v>
      </c>
    </row>
    <row r="638" customFormat="false" ht="12.75" hidden="false" customHeight="false" outlineLevel="0" collapsed="false">
      <c r="A638" s="14" t="s">
        <v>8</v>
      </c>
    </row>
    <row r="639" customFormat="false" ht="12.75" hidden="false" customHeight="false" outlineLevel="0" collapsed="false">
      <c r="A639" s="14" t="n">
        <v>38930</v>
      </c>
    </row>
    <row r="640" customFormat="false" ht="12.75" hidden="false" customHeight="false" outlineLevel="0" collapsed="false">
      <c r="A640" s="14" t="s">
        <v>8</v>
      </c>
    </row>
    <row r="641" customFormat="false" ht="12.75" hidden="false" customHeight="false" outlineLevel="0" collapsed="false">
      <c r="A641" s="14" t="n">
        <v>38961</v>
      </c>
    </row>
    <row r="642" customFormat="false" ht="12.75" hidden="false" customHeight="false" outlineLevel="0" collapsed="false">
      <c r="A642" s="14" t="s">
        <v>8</v>
      </c>
    </row>
    <row r="643" customFormat="false" ht="12.75" hidden="false" customHeight="false" outlineLevel="0" collapsed="false">
      <c r="A643" s="14" t="n">
        <v>38991</v>
      </c>
    </row>
    <row r="644" customFormat="false" ht="12.75" hidden="false" customHeight="false" outlineLevel="0" collapsed="false">
      <c r="A644" s="14" t="s">
        <v>8</v>
      </c>
    </row>
    <row r="645" customFormat="false" ht="12.75" hidden="false" customHeight="false" outlineLevel="0" collapsed="false">
      <c r="A645" s="14" t="n">
        <v>39022</v>
      </c>
    </row>
    <row r="646" customFormat="false" ht="12.75" hidden="false" customHeight="false" outlineLevel="0" collapsed="false">
      <c r="A646" s="14" t="s">
        <v>8</v>
      </c>
    </row>
    <row r="647" customFormat="false" ht="12.75" hidden="false" customHeight="false" outlineLevel="0" collapsed="false">
      <c r="A647" s="14" t="n">
        <v>39052</v>
      </c>
    </row>
    <row r="648" customFormat="false" ht="12.75" hidden="false" customHeight="false" outlineLevel="0" collapsed="false">
      <c r="A648" s="14" t="s">
        <v>8</v>
      </c>
    </row>
    <row r="649" customFormat="false" ht="12.75" hidden="false" customHeight="false" outlineLevel="0" collapsed="false">
      <c r="A649" s="14" t="n">
        <v>39083</v>
      </c>
    </row>
    <row r="650" customFormat="false" ht="12.75" hidden="false" customHeight="false" outlineLevel="0" collapsed="false">
      <c r="A650" s="14" t="s">
        <v>8</v>
      </c>
    </row>
    <row r="651" customFormat="false" ht="12.75" hidden="false" customHeight="false" outlineLevel="0" collapsed="false">
      <c r="A651" s="14" t="n">
        <v>39114</v>
      </c>
    </row>
    <row r="652" customFormat="false" ht="12.75" hidden="false" customHeight="false" outlineLevel="0" collapsed="false">
      <c r="A652" s="14" t="s">
        <v>8</v>
      </c>
    </row>
    <row r="653" customFormat="false" ht="12.75" hidden="false" customHeight="false" outlineLevel="0" collapsed="false">
      <c r="A653" s="14" t="n">
        <v>39142</v>
      </c>
    </row>
    <row r="654" customFormat="false" ht="12.75" hidden="false" customHeight="false" outlineLevel="0" collapsed="false">
      <c r="A654" s="14" t="s">
        <v>8</v>
      </c>
    </row>
    <row r="655" customFormat="false" ht="12.75" hidden="false" customHeight="false" outlineLevel="0" collapsed="false">
      <c r="A655" s="14" t="n">
        <v>39173</v>
      </c>
    </row>
    <row r="656" customFormat="false" ht="12.75" hidden="false" customHeight="false" outlineLevel="0" collapsed="false">
      <c r="A656" s="14" t="s">
        <v>8</v>
      </c>
    </row>
    <row r="657" customFormat="false" ht="12.75" hidden="false" customHeight="false" outlineLevel="0" collapsed="false">
      <c r="A657" s="14" t="n">
        <v>39203</v>
      </c>
    </row>
    <row r="658" customFormat="false" ht="12.75" hidden="false" customHeight="false" outlineLevel="0" collapsed="false">
      <c r="A658" s="14" t="s">
        <v>8</v>
      </c>
    </row>
    <row r="659" customFormat="false" ht="12.75" hidden="false" customHeight="false" outlineLevel="0" collapsed="false">
      <c r="A659" s="14" t="n">
        <v>39234</v>
      </c>
    </row>
    <row r="660" customFormat="false" ht="12.75" hidden="false" customHeight="false" outlineLevel="0" collapsed="false">
      <c r="A660" s="14" t="s">
        <v>8</v>
      </c>
    </row>
    <row r="661" customFormat="false" ht="12.75" hidden="false" customHeight="false" outlineLevel="0" collapsed="false">
      <c r="A661" s="14" t="n">
        <v>39264</v>
      </c>
    </row>
    <row r="662" customFormat="false" ht="12.75" hidden="false" customHeight="false" outlineLevel="0" collapsed="false">
      <c r="A662" s="14" t="s">
        <v>8</v>
      </c>
    </row>
    <row r="663" customFormat="false" ht="12.75" hidden="false" customHeight="false" outlineLevel="0" collapsed="false">
      <c r="A663" s="14" t="n">
        <v>39295</v>
      </c>
    </row>
    <row r="664" customFormat="false" ht="12.75" hidden="false" customHeight="false" outlineLevel="0" collapsed="false">
      <c r="A664" s="14" t="s">
        <v>8</v>
      </c>
    </row>
    <row r="665" customFormat="false" ht="12.75" hidden="false" customHeight="false" outlineLevel="0" collapsed="false">
      <c r="A665" s="14" t="n">
        <v>39326</v>
      </c>
    </row>
    <row r="666" customFormat="false" ht="12.75" hidden="false" customHeight="false" outlineLevel="0" collapsed="false">
      <c r="A666" s="14" t="s">
        <v>8</v>
      </c>
    </row>
    <row r="667" customFormat="false" ht="12.75" hidden="false" customHeight="false" outlineLevel="0" collapsed="false">
      <c r="A667" s="14" t="n">
        <v>39356</v>
      </c>
    </row>
    <row r="668" customFormat="false" ht="12.75" hidden="false" customHeight="false" outlineLevel="0" collapsed="false">
      <c r="A668" s="14" t="s">
        <v>8</v>
      </c>
    </row>
    <row r="669" customFormat="false" ht="12.75" hidden="false" customHeight="false" outlineLevel="0" collapsed="false">
      <c r="A669" s="14" t="n">
        <v>39387</v>
      </c>
    </row>
    <row r="670" customFormat="false" ht="12.75" hidden="false" customHeight="false" outlineLevel="0" collapsed="false">
      <c r="A670" s="14" t="s">
        <v>8</v>
      </c>
    </row>
    <row r="671" customFormat="false" ht="12.75" hidden="false" customHeight="false" outlineLevel="0" collapsed="false">
      <c r="A671" s="14" t="n">
        <v>39417</v>
      </c>
    </row>
    <row r="672" customFormat="false" ht="12.75" hidden="false" customHeight="false" outlineLevel="0" collapsed="false">
      <c r="A672" s="14" t="s">
        <v>8</v>
      </c>
    </row>
    <row r="673" customFormat="false" ht="12.75" hidden="false" customHeight="false" outlineLevel="0" collapsed="false">
      <c r="A673" s="14" t="n">
        <v>39417</v>
      </c>
    </row>
    <row r="674" customFormat="false" ht="12.75" hidden="false" customHeight="false" outlineLevel="0" collapsed="false">
      <c r="A674" s="14" t="s">
        <v>8</v>
      </c>
    </row>
    <row r="675" customFormat="false" ht="12.75" hidden="false" customHeight="false" outlineLevel="0" collapsed="false">
      <c r="A675" s="14" t="n">
        <v>39417</v>
      </c>
    </row>
    <row r="676" customFormat="false" ht="12.75" hidden="false" customHeight="false" outlineLevel="0" collapsed="false">
      <c r="A676" s="14" t="s">
        <v>8</v>
      </c>
    </row>
    <row r="677" customFormat="false" ht="12.75" hidden="false" customHeight="false" outlineLevel="0" collapsed="false">
      <c r="A677" s="14" t="n">
        <v>39417</v>
      </c>
    </row>
    <row r="678" customFormat="false" ht="12.75" hidden="false" customHeight="false" outlineLevel="0" collapsed="false">
      <c r="A678" s="14" t="s">
        <v>8</v>
      </c>
    </row>
    <row r="679" customFormat="false" ht="12.75" hidden="false" customHeight="false" outlineLevel="0" collapsed="false">
      <c r="A679" s="14" t="n">
        <v>39417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L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6" activeCellId="0" sqref="D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2" style="0" width="15.7"/>
  </cols>
  <sheetData>
    <row r="2" customFormat="false" ht="12.75" hidden="false" customHeight="false" outlineLevel="0" collapsed="false">
      <c r="B2" s="111" t="n">
        <f aca="false">SUM(B7:B37)</f>
        <v>95.295568</v>
      </c>
      <c r="C2" s="111" t="n">
        <f aca="false">SUM(C7:C37)</f>
        <v>26614.5081520894</v>
      </c>
      <c r="D2" s="111" t="n">
        <f aca="false">SUM(D7:D37)</f>
        <v>4932.0338092364</v>
      </c>
      <c r="E2" s="112" t="n">
        <f aca="false">SUM(E7:E37)</f>
        <v>0</v>
      </c>
      <c r="G2" s="112" t="e">
        <f aca="false">SUM(G7:G37)</f>
        <v>#REF!</v>
      </c>
    </row>
    <row r="5" customFormat="false" ht="12.75" hidden="false" customHeight="false" outlineLevel="0" collapsed="false">
      <c r="B5" s="7" t="s">
        <v>241</v>
      </c>
      <c r="C5" s="7" t="s">
        <v>52</v>
      </c>
      <c r="D5" s="7" t="s">
        <v>24</v>
      </c>
      <c r="E5" s="7" t="s">
        <v>242</v>
      </c>
    </row>
    <row r="6" customFormat="false" ht="12.75" hidden="false" customHeight="false" outlineLevel="0" collapsed="false">
      <c r="A6" s="14"/>
      <c r="B6" s="112" t="n">
        <v>39.3182247712879</v>
      </c>
      <c r="C6" s="111" t="n">
        <v>49048.3609614307</v>
      </c>
      <c r="D6" s="111" t="n">
        <v>-45441.8248219991</v>
      </c>
      <c r="E6" s="112" t="n">
        <v>0.19046972551753</v>
      </c>
      <c r="G6" s="0" t="n">
        <v>-0.19046972551753</v>
      </c>
    </row>
    <row r="7" customFormat="false" ht="12.75" hidden="false" customHeight="false" outlineLevel="0" collapsed="false">
      <c r="A7" s="14"/>
      <c r="B7" s="112"/>
      <c r="C7" s="111"/>
      <c r="D7" s="111"/>
      <c r="E7" s="112"/>
      <c r="G7" s="112"/>
    </row>
    <row r="8" customFormat="false" ht="12.75" hidden="false" customHeight="false" outlineLevel="0" collapsed="false">
      <c r="A8" s="14" t="n">
        <v>36861</v>
      </c>
      <c r="B8" s="112" t="n">
        <f aca="false">[5]POSITION!T6</f>
        <v>-9.963669</v>
      </c>
      <c r="C8" s="111" t="n">
        <f aca="false">'[5]Option Gamma'!C506</f>
        <v>-5109.57579305184</v>
      </c>
      <c r="D8" s="111" t="n">
        <f aca="false">'[5]Option Gamma'!C339</f>
        <v>13251.9957617032</v>
      </c>
      <c r="E8" s="112" t="n">
        <v>0</v>
      </c>
      <c r="G8" s="112" t="e">
        <f aca="false">E8*#REF!*100</f>
        <v>#REF!</v>
      </c>
      <c r="I8" s="112" t="n">
        <v>28.4241813268462</v>
      </c>
      <c r="J8" s="111" t="n">
        <v>25978.3730411145</v>
      </c>
      <c r="K8" s="111" t="n">
        <v>-77829.1111399733</v>
      </c>
      <c r="L8" s="112" t="n">
        <v>-0.304912993356064</v>
      </c>
    </row>
    <row r="9" customFormat="false" ht="12.75" hidden="false" customHeight="false" outlineLevel="0" collapsed="false">
      <c r="A9" s="14" t="n">
        <v>36892</v>
      </c>
      <c r="B9" s="112" t="n">
        <f aca="false">[5]POSITION!T7</f>
        <v>4.60804</v>
      </c>
      <c r="C9" s="111" t="n">
        <f aca="false">'[5]Option Gamma'!C507</f>
        <v>-9419.46082906007</v>
      </c>
      <c r="D9" s="111" t="n">
        <f aca="false">'[5]Option Gamma'!C340</f>
        <v>7645.42445861782</v>
      </c>
      <c r="E9" s="112" t="n">
        <v>0</v>
      </c>
      <c r="G9" s="112" t="n">
        <f aca="false">E9*'RISK PAGE'!T11*100</f>
        <v>0</v>
      </c>
      <c r="I9" s="112" t="n">
        <v>49.2243406248109</v>
      </c>
      <c r="J9" s="111" t="n">
        <v>45057.184996579</v>
      </c>
      <c r="K9" s="111" t="n">
        <v>-33035.2417251047</v>
      </c>
      <c r="L9" s="112" t="n">
        <v>0.826614450877486</v>
      </c>
    </row>
    <row r="10" customFormat="false" ht="12.75" hidden="false" customHeight="false" outlineLevel="0" collapsed="false">
      <c r="A10" s="14" t="n">
        <v>36923</v>
      </c>
      <c r="B10" s="112" t="n">
        <f aca="false">[5]POSITION!T8</f>
        <v>50.24465</v>
      </c>
      <c r="C10" s="111" t="n">
        <f aca="false">'[5]Option Gamma'!C508</f>
        <v>38080.5422587726</v>
      </c>
      <c r="D10" s="111" t="n">
        <f aca="false">'[5]Option Gamma'!C341</f>
        <v>-16317.4777950187</v>
      </c>
      <c r="E10" s="112" t="n">
        <v>0</v>
      </c>
      <c r="G10" s="112" t="n">
        <f aca="false">E10*'RISK PAGE'!T12*100</f>
        <v>0</v>
      </c>
      <c r="I10" s="112" t="n">
        <v>31.6611709029066</v>
      </c>
      <c r="J10" s="111" t="n">
        <v>14083.2297915656</v>
      </c>
      <c r="K10" s="111" t="n">
        <v>-6667.97824038016</v>
      </c>
      <c r="L10" s="112" t="n">
        <v>0.913536087936316</v>
      </c>
    </row>
    <row r="11" customFormat="false" ht="12.75" hidden="false" customHeight="false" outlineLevel="0" collapsed="false">
      <c r="A11" s="14" t="n">
        <v>36951</v>
      </c>
      <c r="B11" s="112" t="n">
        <f aca="false">[5]POSITION!T9</f>
        <v>-3.122116</v>
      </c>
      <c r="C11" s="111" t="n">
        <f aca="false">'[5]Option Gamma'!C509</f>
        <v>-6425.23052823308</v>
      </c>
      <c r="D11" s="111" t="n">
        <f aca="false">'[5]Option Gamma'!C342</f>
        <v>1697.54802613705</v>
      </c>
      <c r="E11" s="112" t="n">
        <v>0</v>
      </c>
      <c r="G11" s="112" t="n">
        <f aca="false">E11*'RISK PAGE'!T13*100</f>
        <v>0</v>
      </c>
      <c r="I11" s="112" t="n">
        <v>40.1030560626517</v>
      </c>
      <c r="J11" s="111" t="n">
        <v>15682.9766419358</v>
      </c>
      <c r="K11" s="111" t="n">
        <v>-5104.90068662672</v>
      </c>
      <c r="L11" s="112" t="n">
        <v>0.663118784254128</v>
      </c>
    </row>
    <row r="12" customFormat="false" ht="12.75" hidden="false" customHeight="false" outlineLevel="0" collapsed="false">
      <c r="A12" s="14" t="n">
        <v>36982</v>
      </c>
      <c r="B12" s="112" t="n">
        <f aca="false">[5]POSITION!T10</f>
        <v>2.856737</v>
      </c>
      <c r="C12" s="111" t="n">
        <f aca="false">'[5]Option Gamma'!C510</f>
        <v>2561.38710185824</v>
      </c>
      <c r="D12" s="111" t="n">
        <f aca="false">'[5]Option Gamma'!C343</f>
        <v>-382.896729273205</v>
      </c>
      <c r="E12" s="112" t="n">
        <v>0</v>
      </c>
      <c r="G12" s="112" t="n">
        <f aca="false">E12*'RISK PAGE'!T14*100</f>
        <v>0</v>
      </c>
      <c r="I12" s="112" t="n">
        <v>166.330622310883</v>
      </c>
      <c r="J12" s="111" t="n">
        <v>149373.128976563</v>
      </c>
      <c r="K12" s="111" t="n">
        <v>-32695.1432367798</v>
      </c>
      <c r="L12" s="112" t="n">
        <v>-0.443202417020345</v>
      </c>
    </row>
    <row r="13" customFormat="false" ht="12.75" hidden="false" customHeight="false" outlineLevel="0" collapsed="false">
      <c r="A13" s="14" t="n">
        <v>37012</v>
      </c>
      <c r="B13" s="112" t="n">
        <f aca="false">[5]POSITION!T11</f>
        <v>2.763129</v>
      </c>
      <c r="C13" s="111" t="n">
        <f aca="false">'[5]Option Gamma'!C511</f>
        <v>2629.02895858696</v>
      </c>
      <c r="D13" s="111" t="n">
        <f aca="false">'[5]Option Gamma'!C344</f>
        <v>-286.925647438036</v>
      </c>
      <c r="E13" s="112" t="n">
        <v>0</v>
      </c>
      <c r="G13" s="112" t="n">
        <f aca="false">E13*'RISK PAGE'!T15*100</f>
        <v>0</v>
      </c>
    </row>
    <row r="14" customFormat="false" ht="12.75" hidden="false" customHeight="false" outlineLevel="0" collapsed="false">
      <c r="A14" s="14" t="n">
        <v>37043</v>
      </c>
      <c r="B14" s="112" t="n">
        <f aca="false">[5]POSITION!T12</f>
        <v>1.314728</v>
      </c>
      <c r="C14" s="111" t="n">
        <f aca="false">'[5]Option Gamma'!C512</f>
        <v>15.4901251040465</v>
      </c>
      <c r="D14" s="111" t="n">
        <f aca="false">'[5]Option Gamma'!C345</f>
        <v>-13.9823844200721</v>
      </c>
      <c r="E14" s="112" t="n">
        <v>0</v>
      </c>
      <c r="G14" s="112" t="n">
        <f aca="false">E14*'RISK PAGE'!T16*100</f>
        <v>0</v>
      </c>
    </row>
    <row r="15" customFormat="false" ht="12.75" hidden="false" customHeight="false" outlineLevel="0" collapsed="false">
      <c r="A15" s="14" t="n">
        <v>37073</v>
      </c>
      <c r="B15" s="112" t="n">
        <f aca="false">[5]POSITION!T13</f>
        <v>1.55325</v>
      </c>
      <c r="C15" s="111" t="n">
        <f aca="false">'[5]Option Gamma'!C513</f>
        <v>157.810463367876</v>
      </c>
      <c r="D15" s="111" t="n">
        <f aca="false">'[5]Option Gamma'!C346</f>
        <v>-32.8733708166577</v>
      </c>
      <c r="E15" s="112" t="n">
        <v>0</v>
      </c>
      <c r="G15" s="112" t="n">
        <f aca="false">E15*'RISK PAGE'!T17*100</f>
        <v>0</v>
      </c>
    </row>
    <row r="16" customFormat="false" ht="12.75" hidden="false" customHeight="false" outlineLevel="0" collapsed="false">
      <c r="A16" s="14" t="n">
        <v>37104</v>
      </c>
      <c r="B16" s="112" t="n">
        <f aca="false">[5]POSITION!T14</f>
        <v>2.021299</v>
      </c>
      <c r="C16" s="111" t="n">
        <f aca="false">'[5]Option Gamma'!C514</f>
        <v>500.013840794174</v>
      </c>
      <c r="D16" s="111" t="n">
        <f aca="false">'[5]Option Gamma'!C347</f>
        <v>-59.1477173646255</v>
      </c>
      <c r="E16" s="112" t="n">
        <v>0</v>
      </c>
      <c r="G16" s="112" t="n">
        <f aca="false">E16*'RISK PAGE'!T18*100</f>
        <v>0</v>
      </c>
    </row>
    <row r="17" customFormat="false" ht="12.75" hidden="false" customHeight="false" outlineLevel="0" collapsed="false">
      <c r="A17" s="14" t="n">
        <v>37135</v>
      </c>
      <c r="B17" s="112" t="n">
        <f aca="false">[5]POSITION!T15</f>
        <v>2.304328</v>
      </c>
      <c r="C17" s="111" t="n">
        <f aca="false">'[5]Option Gamma'!C515</f>
        <v>1361.15250185707</v>
      </c>
      <c r="D17" s="111" t="n">
        <f aca="false">'[5]Option Gamma'!C348</f>
        <v>-68.3963494175013</v>
      </c>
      <c r="E17" s="112" t="n">
        <v>0</v>
      </c>
      <c r="G17" s="112" t="n">
        <f aca="false">E17*'RISK PAGE'!T19*100</f>
        <v>-0</v>
      </c>
    </row>
    <row r="18" customFormat="false" ht="12.75" hidden="false" customHeight="false" outlineLevel="0" collapsed="false">
      <c r="A18" s="14" t="n">
        <v>37165</v>
      </c>
      <c r="B18" s="112" t="n">
        <f aca="false">[5]POSITION!T16</f>
        <v>2.28294</v>
      </c>
      <c r="C18" s="111" t="n">
        <f aca="false">'[5]Option Gamma'!C516</f>
        <v>-837.250045696994</v>
      </c>
      <c r="D18" s="111" t="n">
        <f aca="false">'[5]Option Gamma'!C349</f>
        <v>55.3555434834838</v>
      </c>
      <c r="E18" s="112" t="n">
        <v>0</v>
      </c>
      <c r="G18" s="112" t="n">
        <f aca="false">E18*'RISK PAGE'!T20*100</f>
        <v>-0</v>
      </c>
    </row>
    <row r="19" customFormat="false" ht="12.75" hidden="false" customHeight="false" outlineLevel="0" collapsed="false">
      <c r="A19" s="14" t="n">
        <v>37196</v>
      </c>
      <c r="B19" s="112" t="n">
        <f aca="false">[5]POSITION!T17</f>
        <v>4.479952</v>
      </c>
      <c r="C19" s="111" t="n">
        <f aca="false">'[5]Option Gamma'!C517</f>
        <v>2144.55868482787</v>
      </c>
      <c r="D19" s="111" t="n">
        <f aca="false">'[5]Option Gamma'!C350</f>
        <v>-152.705780788445</v>
      </c>
      <c r="E19" s="112" t="n">
        <v>0</v>
      </c>
      <c r="G19" s="112" t="n">
        <f aca="false">E19*'RISK PAGE'!T21*100</f>
        <v>-0</v>
      </c>
    </row>
    <row r="20" customFormat="false" ht="12.75" hidden="false" customHeight="false" outlineLevel="0" collapsed="false">
      <c r="A20" s="14" t="n">
        <v>37226</v>
      </c>
      <c r="B20" s="112" t="n">
        <f aca="false">[5]POSITION!T18</f>
        <v>4.325572</v>
      </c>
      <c r="C20" s="111" t="n">
        <f aca="false">'[5]Option Gamma'!C518</f>
        <v>2228.74523781532</v>
      </c>
      <c r="D20" s="111" t="n">
        <f aca="false">'[5]Option Gamma'!C351</f>
        <v>-175.11295147162</v>
      </c>
      <c r="E20" s="112" t="n">
        <v>0</v>
      </c>
      <c r="G20" s="112" t="n">
        <f aca="false">E20*'RISK PAGE'!T22*100</f>
        <v>-0</v>
      </c>
    </row>
    <row r="21" customFormat="false" ht="12.75" hidden="false" customHeight="false" outlineLevel="0" collapsed="false">
      <c r="A21" s="14" t="n">
        <v>37257</v>
      </c>
      <c r="B21" s="112" t="n">
        <f aca="false">[5]POSITION!T19</f>
        <v>5.235536</v>
      </c>
      <c r="C21" s="111" t="n">
        <f aca="false">'[5]Option Gamma'!C519</f>
        <v>3524.86590976991</v>
      </c>
      <c r="D21" s="111" t="n">
        <f aca="false">'[5]Option Gamma'!C352</f>
        <v>-226.301315709818</v>
      </c>
      <c r="E21" s="112" t="n">
        <v>0</v>
      </c>
      <c r="G21" s="112" t="n">
        <f aca="false">E21*'RISK PAGE'!T23*100</f>
        <v>0</v>
      </c>
    </row>
    <row r="22" customFormat="false" ht="12.75" hidden="false" customHeight="false" outlineLevel="0" collapsed="false">
      <c r="A22" s="14" t="n">
        <v>37288</v>
      </c>
      <c r="B22" s="112" t="n">
        <f aca="false">[5]POSITION!T20</f>
        <v>2.808501</v>
      </c>
      <c r="C22" s="111" t="n">
        <f aca="false">'[5]Option Gamma'!C520</f>
        <v>-503.929262102429</v>
      </c>
      <c r="D22" s="111" t="n">
        <f aca="false">'[5]Option Gamma'!C353</f>
        <v>24.9727420398187</v>
      </c>
      <c r="E22" s="112" t="n">
        <v>0</v>
      </c>
      <c r="G22" s="112" t="n">
        <f aca="false">E22*'RISK PAGE'!T24*100</f>
        <v>0</v>
      </c>
    </row>
    <row r="23" customFormat="false" ht="12.75" hidden="false" customHeight="false" outlineLevel="0" collapsed="false">
      <c r="A23" s="14" t="n">
        <v>37316</v>
      </c>
      <c r="B23" s="112" t="n">
        <f aca="false">[5]POSITION!T21</f>
        <v>0</v>
      </c>
      <c r="C23" s="111" t="n">
        <f aca="false">'[5]Option Gamma'!C521</f>
        <v>0</v>
      </c>
      <c r="D23" s="111" t="n">
        <f aca="false">'[5]Option Gamma'!C354</f>
        <v>0</v>
      </c>
      <c r="E23" s="112" t="n">
        <v>0</v>
      </c>
      <c r="G23" s="112" t="n">
        <f aca="false">E23*'RISK PAGE'!T25*100</f>
        <v>0</v>
      </c>
    </row>
    <row r="24" customFormat="false" ht="12.75" hidden="false" customHeight="false" outlineLevel="0" collapsed="false">
      <c r="A24" s="14" t="n">
        <v>37347</v>
      </c>
      <c r="B24" s="112" t="n">
        <f aca="false">[5]POSITION!T22</f>
        <v>0</v>
      </c>
      <c r="C24" s="111" t="n">
        <f aca="false">'[5]Option Gamma'!C522</f>
        <v>0</v>
      </c>
      <c r="D24" s="111" t="n">
        <f aca="false">'[5]Option Gamma'!C355</f>
        <v>0</v>
      </c>
      <c r="E24" s="112" t="n">
        <v>0</v>
      </c>
      <c r="G24" s="112" t="n">
        <f aca="false">E24*'RISK PAGE'!T26*100</f>
        <v>0</v>
      </c>
    </row>
    <row r="25" customFormat="false" ht="12.75" hidden="false" customHeight="false" outlineLevel="0" collapsed="false">
      <c r="A25" s="14" t="n">
        <v>37377</v>
      </c>
      <c r="B25" s="112" t="n">
        <f aca="false">[5]POSITION!T23</f>
        <v>0</v>
      </c>
      <c r="C25" s="111" t="n">
        <f aca="false">'[5]Option Gamma'!C523</f>
        <v>0</v>
      </c>
      <c r="D25" s="111" t="n">
        <f aca="false">'[5]Option Gamma'!C356</f>
        <v>0</v>
      </c>
      <c r="E25" s="112" t="n">
        <v>0</v>
      </c>
      <c r="G25" s="112" t="n">
        <f aca="false">E25*'RISK PAGE'!T27*100</f>
        <v>0</v>
      </c>
    </row>
    <row r="26" customFormat="false" ht="12.75" hidden="false" customHeight="false" outlineLevel="0" collapsed="false">
      <c r="A26" s="14" t="n">
        <v>37408</v>
      </c>
      <c r="B26" s="112" t="n">
        <f aca="false">[5]POSITION!T24</f>
        <v>0</v>
      </c>
      <c r="C26" s="111" t="n">
        <f aca="false">'[5]Option Gamma'!C524</f>
        <v>0</v>
      </c>
      <c r="D26" s="111" t="n">
        <f aca="false">'[5]Option Gamma'!C357</f>
        <v>0</v>
      </c>
      <c r="E26" s="112" t="n">
        <v>0</v>
      </c>
      <c r="G26" s="112" t="n">
        <f aca="false">E26*'RISK PAGE'!T28*100</f>
        <v>0</v>
      </c>
    </row>
    <row r="27" customFormat="false" ht="12.75" hidden="false" customHeight="false" outlineLevel="0" collapsed="false">
      <c r="A27" s="14" t="n">
        <v>37438</v>
      </c>
      <c r="B27" s="112" t="n">
        <f aca="false">[5]POSITION!T25</f>
        <v>0</v>
      </c>
      <c r="C27" s="111" t="n">
        <f aca="false">'[5]Option Gamma'!C525</f>
        <v>0</v>
      </c>
      <c r="D27" s="111" t="n">
        <f aca="false">'[5]Option Gamma'!C358</f>
        <v>0</v>
      </c>
      <c r="E27" s="112" t="n">
        <v>0</v>
      </c>
      <c r="G27" s="112" t="n">
        <f aca="false">E27*'RISK PAGE'!T29*100</f>
        <v>-0</v>
      </c>
    </row>
    <row r="28" customFormat="false" ht="12.75" hidden="false" customHeight="false" outlineLevel="0" collapsed="false">
      <c r="A28" s="14" t="n">
        <v>37469</v>
      </c>
      <c r="B28" s="112" t="n">
        <f aca="false">[5]POSITION!T26</f>
        <v>0</v>
      </c>
      <c r="C28" s="111" t="n">
        <f aca="false">'[5]Option Gamma'!C526</f>
        <v>0</v>
      </c>
      <c r="D28" s="111" t="n">
        <f aca="false">'[5]Option Gamma'!C359</f>
        <v>0</v>
      </c>
      <c r="E28" s="112" t="n">
        <v>0</v>
      </c>
      <c r="G28" s="112" t="n">
        <f aca="false">E28*'RISK PAGE'!T30*100</f>
        <v>0</v>
      </c>
    </row>
    <row r="29" customFormat="false" ht="12.75" hidden="false" customHeight="false" outlineLevel="0" collapsed="false">
      <c r="A29" s="14" t="n">
        <v>37500</v>
      </c>
      <c r="B29" s="112" t="n">
        <f aca="false">[5]POSITION!T27</f>
        <v>0</v>
      </c>
      <c r="C29" s="111" t="n">
        <f aca="false">'[5]Option Gamma'!C527</f>
        <v>0</v>
      </c>
      <c r="D29" s="111" t="n">
        <f aca="false">'[5]Option Gamma'!C360</f>
        <v>0</v>
      </c>
      <c r="E29" s="112" t="n">
        <v>0</v>
      </c>
      <c r="G29" s="112" t="n">
        <f aca="false">E29*'RISK PAGE'!T31*100</f>
        <v>0</v>
      </c>
    </row>
    <row r="30" customFormat="false" ht="12.75" hidden="false" customHeight="false" outlineLevel="0" collapsed="false">
      <c r="A30" s="14" t="n">
        <v>37530</v>
      </c>
      <c r="B30" s="112" t="n">
        <f aca="false">[5]POSITION!T28</f>
        <v>0.848256</v>
      </c>
      <c r="C30" s="111" t="n">
        <f aca="false">'[5]Option Gamma'!C528</f>
        <v>1177.33839091477</v>
      </c>
      <c r="D30" s="111" t="n">
        <f aca="false">'[5]Option Gamma'!C361</f>
        <v>-23.5331708431078</v>
      </c>
      <c r="E30" s="112" t="n">
        <v>0</v>
      </c>
      <c r="G30" s="112" t="n">
        <f aca="false">E30*'RISK PAGE'!T32*100</f>
        <v>0</v>
      </c>
    </row>
    <row r="31" customFormat="false" ht="12.75" hidden="false" customHeight="false" outlineLevel="0" collapsed="false">
      <c r="A31" s="14" t="n">
        <v>37561</v>
      </c>
      <c r="B31" s="112" t="n">
        <f aca="false">[5]POSITION!T29</f>
        <v>0.904492</v>
      </c>
      <c r="C31" s="111" t="n">
        <f aca="false">'[5]Option Gamma'!C529</f>
        <v>1269.83826855357</v>
      </c>
      <c r="D31" s="111" t="n">
        <f aca="false">'[5]Option Gamma'!C362</f>
        <v>-23.990139635315</v>
      </c>
      <c r="E31" s="112" t="n">
        <v>0</v>
      </c>
      <c r="G31" s="112" t="n">
        <f aca="false">E31*'RISK PAGE'!T33*100</f>
        <v>0</v>
      </c>
    </row>
    <row r="32" customFormat="false" ht="12.75" hidden="false" customHeight="false" outlineLevel="0" collapsed="false">
      <c r="A32" s="14" t="n">
        <v>37591</v>
      </c>
      <c r="B32" s="112" t="n">
        <f aca="false">[5]POSITION!T30</f>
        <v>2.638769</v>
      </c>
      <c r="C32" s="111" t="n">
        <f aca="false">'[5]Option Gamma'!C530</f>
        <v>-513.451262085889</v>
      </c>
      <c r="D32" s="111" t="n">
        <f aca="false">'[5]Option Gamma'!C363</f>
        <v>-2.97279960980197</v>
      </c>
      <c r="E32" s="112" t="n">
        <v>0</v>
      </c>
      <c r="G32" s="112" t="n">
        <f aca="false">E32*'RISK PAGE'!T34*100</f>
        <v>-0</v>
      </c>
    </row>
    <row r="33" customFormat="false" ht="12.75" hidden="false" customHeight="false" outlineLevel="0" collapsed="false">
      <c r="A33" s="14" t="n">
        <v>37622</v>
      </c>
      <c r="B33" s="112" t="n">
        <f aca="false">[5]POSITION!T31</f>
        <v>2.982442</v>
      </c>
      <c r="C33" s="111" t="n">
        <f aca="false">'[5]Option Gamma'!C531</f>
        <v>-631.649900767622</v>
      </c>
      <c r="D33" s="111" t="n">
        <f aca="false">'[5]Option Gamma'!C364</f>
        <v>-1.84002647939571</v>
      </c>
      <c r="E33" s="112" t="n">
        <v>0</v>
      </c>
      <c r="G33" s="112" t="n">
        <f aca="false">E33*'RISK PAGE'!T35*100</f>
        <v>0</v>
      </c>
    </row>
    <row r="34" customFormat="false" ht="12.75" hidden="false" customHeight="false" outlineLevel="0" collapsed="false">
      <c r="A34" s="14" t="n">
        <v>37653</v>
      </c>
      <c r="B34" s="112" t="n">
        <f aca="false">[5]POSITION!T32</f>
        <v>3.55492</v>
      </c>
      <c r="C34" s="111" t="n">
        <f aca="false">'[5]Option Gamma'!C532</f>
        <v>-511.322737368837</v>
      </c>
      <c r="D34" s="111" t="n">
        <f aca="false">'[5]Option Gamma'!C365</f>
        <v>-4.73796806540959</v>
      </c>
      <c r="E34" s="112" t="n">
        <v>0</v>
      </c>
      <c r="G34" s="112" t="n">
        <f aca="false">E34*'RISK PAGE'!T36*100</f>
        <v>0</v>
      </c>
    </row>
    <row r="35" customFormat="false" ht="12.75" hidden="false" customHeight="false" outlineLevel="0" collapsed="false">
      <c r="A35" s="14" t="n">
        <v>37681</v>
      </c>
      <c r="B35" s="112" t="n">
        <f aca="false">[5]POSITION!T33</f>
        <v>3.495567</v>
      </c>
      <c r="C35" s="111" t="n">
        <f aca="false">'[5]Option Gamma'!C533</f>
        <v>-1673.29741186638</v>
      </c>
      <c r="D35" s="111" t="n">
        <f aca="false">'[5]Option Gamma'!C366</f>
        <v>10.9002384841813</v>
      </c>
      <c r="E35" s="112" t="n">
        <v>0</v>
      </c>
      <c r="G35" s="112" t="n">
        <f aca="false">E35*'RISK PAGE'!T37*100</f>
        <v>0</v>
      </c>
    </row>
    <row r="36" customFormat="false" ht="12.75" hidden="false" customHeight="false" outlineLevel="0" collapsed="false">
      <c r="A36" s="14" t="n">
        <v>37712</v>
      </c>
      <c r="B36" s="112" t="n">
        <f aca="false">[5]POSITION!T34</f>
        <v>3.603431</v>
      </c>
      <c r="C36" s="111" t="n">
        <f aca="false">'[5]Option Gamma'!C534</f>
        <v>-1684.59064590035</v>
      </c>
      <c r="D36" s="111" t="n">
        <f aca="false">'[5]Option Gamma'!C367</f>
        <v>9.63924907456022</v>
      </c>
      <c r="E36" s="112" t="n">
        <v>0</v>
      </c>
      <c r="G36" s="112" t="n">
        <f aca="false">E36*'RISK PAGE'!T38*100</f>
        <v>0</v>
      </c>
    </row>
    <row r="37" customFormat="false" ht="12.75" hidden="false" customHeight="false" outlineLevel="0" collapsed="false">
      <c r="A37" s="14" t="n">
        <v>37742</v>
      </c>
      <c r="B37" s="112" t="n">
        <f aca="false">[5]POSITION!T35</f>
        <v>3.554814</v>
      </c>
      <c r="C37" s="111" t="n">
        <f aca="false">'[5]Option Gamma'!C535</f>
        <v>-1726.50517399945</v>
      </c>
      <c r="D37" s="111" t="n">
        <f aca="false">'[5]Option Gamma'!C368</f>
        <v>9.09193604798272</v>
      </c>
      <c r="E37" s="112" t="n">
        <v>0</v>
      </c>
      <c r="G37" s="112" t="n">
        <f aca="false">E37*'RISK PAGE'!T39*100</f>
        <v>0</v>
      </c>
    </row>
    <row r="38" customFormat="false" ht="12.75" hidden="false" customHeight="false" outlineLevel="0" collapsed="false">
      <c r="A38" s="14" t="n">
        <v>37773</v>
      </c>
      <c r="B38" s="112" t="n">
        <f aca="false">[6]POSITION!T36</f>
        <v>3.3344</v>
      </c>
    </row>
    <row r="39" customFormat="false" ht="12.75" hidden="false" customHeight="false" outlineLevel="0" collapsed="false">
      <c r="A39" s="0" t="n">
        <v>37803</v>
      </c>
      <c r="B39" s="112" t="n">
        <f aca="false">[6]POSITION!T37</f>
        <v>3.3013</v>
      </c>
    </row>
    <row r="40" customFormat="false" ht="12.75" hidden="false" customHeight="false" outlineLevel="0" collapsed="false">
      <c r="A40" s="0" t="n">
        <v>37834</v>
      </c>
      <c r="B40" s="112" t="n">
        <f aca="false">[6]POSITION!T38</f>
        <v>3.2846</v>
      </c>
    </row>
    <row r="41" customFormat="false" ht="12.75" hidden="false" customHeight="false" outlineLevel="0" collapsed="false">
      <c r="A41" s="0" t="n">
        <v>37865</v>
      </c>
      <c r="B41" s="112" t="n">
        <f aca="false">[6]POSITION!T39</f>
        <v>3.2236</v>
      </c>
    </row>
    <row r="42" customFormat="false" ht="12.75" hidden="false" customHeight="false" outlineLevel="0" collapsed="false">
      <c r="A42" s="0" t="n">
        <v>37895</v>
      </c>
      <c r="B42" s="112" t="n">
        <f aca="false">[6]POSITION!T40</f>
        <v>3.1529</v>
      </c>
    </row>
    <row r="43" customFormat="false" ht="12.75" hidden="false" customHeight="false" outlineLevel="0" collapsed="false">
      <c r="A43" s="0" t="n">
        <v>37926</v>
      </c>
      <c r="B43" s="112" t="n">
        <f aca="false">[6]POSITION!T41</f>
        <v>2.6029</v>
      </c>
    </row>
    <row r="44" customFormat="false" ht="12.75" hidden="false" customHeight="false" outlineLevel="0" collapsed="false">
      <c r="A44" s="0" t="n">
        <v>37956</v>
      </c>
      <c r="B44" s="112" t="n">
        <f aca="false">[6]POSITION!T42</f>
        <v>2.2347</v>
      </c>
    </row>
    <row r="45" customFormat="false" ht="12.75" hidden="false" customHeight="false" outlineLevel="0" collapsed="false">
      <c r="A45" s="0" t="n">
        <v>37987</v>
      </c>
      <c r="B45" s="112" t="n">
        <f aca="false">[6]POSITION!T43</f>
        <v>3.1001</v>
      </c>
    </row>
    <row r="46" customFormat="false" ht="12.75" hidden="false" customHeight="false" outlineLevel="0" collapsed="false">
      <c r="A46" s="0" t="n">
        <v>38018</v>
      </c>
      <c r="B46" s="112" t="n">
        <f aca="false">[6]POSITION!T44</f>
        <v>3.406</v>
      </c>
    </row>
    <row r="47" customFormat="false" ht="12.75" hidden="false" customHeight="false" outlineLevel="0" collapsed="false">
      <c r="A47" s="0" t="n">
        <v>38047</v>
      </c>
      <c r="B47" s="112" t="n">
        <f aca="false">[6]POSITION!T45</f>
        <v>3.6991</v>
      </c>
    </row>
    <row r="48" customFormat="false" ht="12.75" hidden="false" customHeight="false" outlineLevel="0" collapsed="false">
      <c r="A48" s="0" t="n">
        <v>38078</v>
      </c>
      <c r="B48" s="112" t="n">
        <f aca="false">[6]POSITION!T46</f>
        <v>4.1836</v>
      </c>
    </row>
    <row r="49" customFormat="false" ht="12.75" hidden="false" customHeight="false" outlineLevel="0" collapsed="false">
      <c r="A49" s="0" t="n">
        <v>38108</v>
      </c>
      <c r="B49" s="112" t="n">
        <f aca="false">[6]POSITION!T47</f>
        <v>4.2988</v>
      </c>
    </row>
    <row r="50" customFormat="false" ht="12.75" hidden="false" customHeight="false" outlineLevel="0" collapsed="false">
      <c r="A50" s="0" t="n">
        <v>38139</v>
      </c>
      <c r="B50" s="112" t="n">
        <f aca="false">[6]POSITION!T48</f>
        <v>4.2421</v>
      </c>
    </row>
    <row r="51" customFormat="false" ht="12.75" hidden="false" customHeight="false" outlineLevel="0" collapsed="false">
      <c r="A51" s="0" t="n">
        <v>38169</v>
      </c>
      <c r="B51" s="112" t="n">
        <f aca="false">[6]POSITION!T49</f>
        <v>4.2193</v>
      </c>
    </row>
    <row r="52" customFormat="false" ht="12.75" hidden="false" customHeight="false" outlineLevel="0" collapsed="false">
      <c r="A52" s="0" t="n">
        <v>38200</v>
      </c>
      <c r="B52" s="112" t="n">
        <f aca="false">[6]POSITION!T50</f>
        <v>4.1712</v>
      </c>
    </row>
    <row r="53" customFormat="false" ht="12.75" hidden="false" customHeight="false" outlineLevel="0" collapsed="false">
      <c r="A53" s="0" t="n">
        <v>38231</v>
      </c>
      <c r="B53" s="112" t="n">
        <f aca="false">[6]POSITION!T51</f>
        <v>4.1063</v>
      </c>
    </row>
    <row r="54" customFormat="false" ht="12.75" hidden="false" customHeight="false" outlineLevel="0" collapsed="false">
      <c r="A54" s="0" t="n">
        <v>38261</v>
      </c>
      <c r="B54" s="112" t="n">
        <f aca="false">[6]POSITION!T52</f>
        <v>4.0501</v>
      </c>
    </row>
    <row r="55" customFormat="false" ht="12.75" hidden="false" customHeight="false" outlineLevel="0" collapsed="false">
      <c r="A55" s="0" t="n">
        <v>38292</v>
      </c>
      <c r="B55" s="112" t="n">
        <f aca="false">[6]POSITION!T53</f>
        <v>3.5037</v>
      </c>
    </row>
    <row r="56" customFormat="false" ht="12.75" hidden="false" customHeight="false" outlineLevel="0" collapsed="false">
      <c r="A56" s="0" t="n">
        <v>38322</v>
      </c>
      <c r="B56" s="112" t="n">
        <f aca="false">[6]POSITION!T54</f>
        <v>3.1448</v>
      </c>
    </row>
    <row r="57" customFormat="false" ht="12.75" hidden="false" customHeight="false" outlineLevel="0" collapsed="false">
      <c r="A57" s="0" t="n">
        <v>38353</v>
      </c>
      <c r="B57" s="112" t="n">
        <f aca="false">[6]POSITION!T55</f>
        <v>3.097</v>
      </c>
    </row>
    <row r="58" customFormat="false" ht="12.75" hidden="false" customHeight="false" outlineLevel="0" collapsed="false">
      <c r="A58" s="0" t="n">
        <v>38384</v>
      </c>
      <c r="B58" s="112" t="n">
        <f aca="false">[6]POSITION!T56</f>
        <v>3.4023</v>
      </c>
    </row>
    <row r="59" customFormat="false" ht="12.75" hidden="false" customHeight="false" outlineLevel="0" collapsed="false">
      <c r="A59" s="0" t="n">
        <v>38412</v>
      </c>
      <c r="B59" s="112" t="n">
        <f aca="false">[6]POSITION!T57</f>
        <v>3.6948</v>
      </c>
    </row>
    <row r="60" customFormat="false" ht="12.75" hidden="false" customHeight="false" outlineLevel="0" collapsed="false">
      <c r="A60" s="0" t="n">
        <v>38443</v>
      </c>
      <c r="B60" s="112" t="n">
        <f aca="false">[6]POSITION!T58</f>
        <v>4.1643</v>
      </c>
    </row>
    <row r="61" customFormat="false" ht="12.75" hidden="false" customHeight="false" outlineLevel="0" collapsed="false">
      <c r="A61" s="0" t="n">
        <v>38473</v>
      </c>
      <c r="B61" s="112" t="n">
        <f aca="false">[6]POSITION!T59</f>
        <v>4.2788</v>
      </c>
    </row>
    <row r="62" customFormat="false" ht="12.75" hidden="false" customHeight="false" outlineLevel="0" collapsed="false">
      <c r="A62" s="0" t="n">
        <v>38504</v>
      </c>
      <c r="B62" s="112" t="n">
        <f aca="false">[6]POSITION!T60</f>
        <v>4.2218</v>
      </c>
    </row>
    <row r="63" customFormat="false" ht="12.75" hidden="false" customHeight="false" outlineLevel="0" collapsed="false">
      <c r="A63" s="0" t="n">
        <v>38534</v>
      </c>
      <c r="B63" s="112" t="n">
        <f aca="false">[6]POSITION!T61</f>
        <v>4.1985</v>
      </c>
    </row>
    <row r="64" customFormat="false" ht="12.75" hidden="false" customHeight="false" outlineLevel="0" collapsed="false">
      <c r="A64" s="0" t="n">
        <v>38565</v>
      </c>
      <c r="B64" s="112" t="n">
        <f aca="false">[6]POSITION!T62</f>
        <v>4.1501</v>
      </c>
    </row>
    <row r="65" customFormat="false" ht="12.75" hidden="false" customHeight="false" outlineLevel="0" collapsed="false">
      <c r="A65" s="0" t="n">
        <v>38596</v>
      </c>
      <c r="B65" s="112" t="n">
        <f aca="false">[6]POSITION!T63</f>
        <v>4.0849</v>
      </c>
    </row>
    <row r="66" customFormat="false" ht="12.75" hidden="false" customHeight="false" outlineLevel="0" collapsed="false">
      <c r="A66" s="0" t="n">
        <v>38626</v>
      </c>
      <c r="B66" s="112" t="n">
        <f aca="false">[6]POSITION!T64</f>
        <v>4.0284</v>
      </c>
    </row>
    <row r="67" customFormat="false" ht="12.75" hidden="false" customHeight="false" outlineLevel="0" collapsed="false">
      <c r="A67" s="0" t="n">
        <v>38657</v>
      </c>
      <c r="B67" s="112" t="n">
        <f aca="false">[6]POSITION!T65</f>
        <v>3.4966</v>
      </c>
    </row>
    <row r="68" customFormat="false" ht="12.75" hidden="false" customHeight="false" outlineLevel="0" collapsed="false">
      <c r="A68" s="0" t="n">
        <v>38687</v>
      </c>
      <c r="B68" s="112" t="n">
        <f aca="false">[6]POSITION!T66</f>
        <v>3.1384</v>
      </c>
    </row>
    <row r="69" customFormat="false" ht="12.75" hidden="false" customHeight="false" outlineLevel="0" collapsed="false">
      <c r="A69" s="0" t="n">
        <v>38718</v>
      </c>
      <c r="B69" s="112" t="n">
        <f aca="false">[6]POSITION!T67</f>
        <v>3.0661</v>
      </c>
    </row>
    <row r="70" customFormat="false" ht="12.75" hidden="false" customHeight="false" outlineLevel="0" collapsed="false">
      <c r="A70" s="0" t="n">
        <v>38749</v>
      </c>
      <c r="B70" s="112" t="n">
        <f aca="false">[6]POSITION!T68</f>
        <v>3.3698</v>
      </c>
    </row>
    <row r="71" customFormat="false" ht="12.75" hidden="false" customHeight="false" outlineLevel="0" collapsed="false">
      <c r="A71" s="0" t="n">
        <v>38777</v>
      </c>
      <c r="B71" s="112" t="n">
        <f aca="false">[6]POSITION!T69</f>
        <v>3.6611</v>
      </c>
    </row>
    <row r="72" customFormat="false" ht="12.75" hidden="false" customHeight="false" outlineLevel="0" collapsed="false">
      <c r="A72" s="0" t="n">
        <v>38808</v>
      </c>
      <c r="B72" s="112" t="n">
        <f aca="false">[6]POSITION!T70</f>
        <v>4.1292</v>
      </c>
    </row>
    <row r="73" customFormat="false" ht="12.75" hidden="false" customHeight="false" outlineLevel="0" collapsed="false">
      <c r="A73" s="0" t="n">
        <v>38838</v>
      </c>
      <c r="B73" s="112" t="n">
        <f aca="false">[6]POSITION!T71</f>
        <v>4.2438</v>
      </c>
    </row>
    <row r="74" customFormat="false" ht="12.75" hidden="false" customHeight="false" outlineLevel="0" collapsed="false">
      <c r="A74" s="0" t="n">
        <v>38869</v>
      </c>
      <c r="B74" s="112" t="n">
        <f aca="false">[6]POSITION!T72</f>
        <v>4.1874</v>
      </c>
    </row>
    <row r="75" customFormat="false" ht="12.75" hidden="false" customHeight="false" outlineLevel="0" collapsed="false">
      <c r="A75" s="0" t="n">
        <v>38899</v>
      </c>
      <c r="B75" s="112" t="n">
        <f aca="false">[6]POSITION!T73</f>
        <v>4.1646</v>
      </c>
    </row>
    <row r="76" customFormat="false" ht="12.75" hidden="false" customHeight="false" outlineLevel="0" collapsed="false">
      <c r="A76" s="0" t="n">
        <v>38930</v>
      </c>
      <c r="B76" s="112" t="n">
        <f aca="false">[6]POSITION!T74</f>
        <v>4.1167</v>
      </c>
    </row>
    <row r="77" customFormat="false" ht="12.75" hidden="false" customHeight="false" outlineLevel="0" collapsed="false">
      <c r="A77" s="0" t="n">
        <v>38961</v>
      </c>
      <c r="B77" s="112" t="n">
        <f aca="false">[6]POSITION!T75</f>
        <v>4.0521</v>
      </c>
    </row>
    <row r="78" customFormat="false" ht="12.75" hidden="false" customHeight="false" outlineLevel="0" collapsed="false">
      <c r="A78" s="0" t="n">
        <v>38991</v>
      </c>
      <c r="B78" s="112" t="n">
        <f aca="false">[6]POSITION!T76</f>
        <v>3.9962</v>
      </c>
    </row>
    <row r="79" customFormat="false" ht="12.75" hidden="false" customHeight="false" outlineLevel="0" collapsed="false">
      <c r="A79" s="0" t="n">
        <v>39022</v>
      </c>
      <c r="B79" s="112" t="n">
        <f aca="false">[6]POSITION!T77</f>
        <v>3.4667</v>
      </c>
    </row>
    <row r="80" customFormat="false" ht="12.75" hidden="false" customHeight="false" outlineLevel="0" collapsed="false">
      <c r="A80" s="0" t="n">
        <v>39052</v>
      </c>
      <c r="B80" s="112" t="n">
        <f aca="false">[6]POSITION!T78</f>
        <v>3.1104</v>
      </c>
    </row>
    <row r="81" customFormat="false" ht="12.75" hidden="false" customHeight="false" outlineLevel="0" collapsed="false">
      <c r="A81" s="0" t="n">
        <v>39083</v>
      </c>
      <c r="B81" s="112" t="n">
        <f aca="false">[6]POSITION!T79</f>
        <v>3.002</v>
      </c>
    </row>
    <row r="82" customFormat="false" ht="12.75" hidden="false" customHeight="false" outlineLevel="0" collapsed="false">
      <c r="A82" s="0" t="n">
        <v>39114</v>
      </c>
      <c r="B82" s="112" t="n">
        <f aca="false">[6]POSITION!T80</f>
        <v>3.302</v>
      </c>
    </row>
    <row r="83" customFormat="false" ht="12.75" hidden="false" customHeight="false" outlineLevel="0" collapsed="false">
      <c r="A83" s="0" t="n">
        <v>39142</v>
      </c>
      <c r="B83" s="112" t="n">
        <f aca="false">[6]POSITION!T81</f>
        <v>3.5904</v>
      </c>
    </row>
    <row r="84" customFormat="false" ht="12.75" hidden="false" customHeight="false" outlineLevel="0" collapsed="false">
      <c r="A84" s="0" t="n">
        <v>39173</v>
      </c>
      <c r="B84" s="112" t="n">
        <f aca="false">[6]POSITION!T82</f>
        <v>4.0554</v>
      </c>
    </row>
    <row r="85" customFormat="false" ht="12.75" hidden="false" customHeight="false" outlineLevel="0" collapsed="false">
      <c r="A85" s="0" t="n">
        <v>39203</v>
      </c>
      <c r="B85" s="112" t="n">
        <f aca="false">[6]POSITION!T83</f>
        <v>4.1696</v>
      </c>
    </row>
    <row r="86" customFormat="false" ht="12.75" hidden="false" customHeight="false" outlineLevel="0" collapsed="false">
      <c r="A86" s="0" t="n">
        <v>39234</v>
      </c>
      <c r="B86" s="112" t="n">
        <f aca="false">[6]POSITION!T84</f>
        <v>4.1133</v>
      </c>
    </row>
    <row r="87" customFormat="false" ht="12.75" hidden="false" customHeight="false" outlineLevel="0" collapsed="false">
      <c r="A87" s="0" t="n">
        <v>39264</v>
      </c>
      <c r="B87" s="112" t="n">
        <f aca="false">[6]POSITION!T85</f>
        <v>4.0907</v>
      </c>
    </row>
    <row r="88" customFormat="false" ht="12.75" hidden="false" customHeight="false" outlineLevel="0" collapsed="false">
      <c r="A88" s="0" t="n">
        <v>39295</v>
      </c>
      <c r="B88" s="112" t="n">
        <f aca="false">[6]POSITION!T86</f>
        <v>4.0429</v>
      </c>
    </row>
    <row r="89" customFormat="false" ht="12.75" hidden="false" customHeight="false" outlineLevel="0" collapsed="false">
      <c r="A89" s="0" t="n">
        <v>39326</v>
      </c>
      <c r="B89" s="112" t="n">
        <f aca="false">[6]POSITION!T87</f>
        <v>3.9787</v>
      </c>
    </row>
    <row r="90" customFormat="false" ht="12.75" hidden="false" customHeight="false" outlineLevel="0" collapsed="false">
      <c r="A90" s="0" t="n">
        <v>39356</v>
      </c>
      <c r="B90" s="112" t="n">
        <f aca="false">[6]POSITION!T88</f>
        <v>3.923</v>
      </c>
    </row>
    <row r="91" customFormat="false" ht="12.75" hidden="false" customHeight="false" outlineLevel="0" collapsed="false">
      <c r="A91" s="0" t="n">
        <v>39387</v>
      </c>
      <c r="B91" s="112" t="n">
        <f aca="false">[6]POSITION!T89</f>
        <v>3.3979</v>
      </c>
    </row>
    <row r="92" customFormat="false" ht="12.75" hidden="false" customHeight="false" outlineLevel="0" collapsed="false">
      <c r="A92" s="0" t="n">
        <v>39417</v>
      </c>
      <c r="B92" s="112" t="n">
        <f aca="false">[6]POSITION!T90</f>
        <v>3.0457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1998-01-07T15:49:46Z</dcterms:created>
  <dc:creator>Martin Cuilla</dc:creator>
  <dc:description/>
  <dc:language>en-US</dc:language>
  <cp:lastModifiedBy>sscott5</cp:lastModifiedBy>
  <cp:lastPrinted>2000-12-01T11:18:51Z</cp:lastPrinted>
  <dcterms:modified xsi:type="dcterms:W3CDTF">2000-04-02T19:22:08Z</dcterms:modified>
  <cp:revision>0</cp:revision>
  <dc:subject/>
  <dc:title/>
</cp:coreProperties>
</file>